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420" yWindow="300" windowWidth="26265" windowHeight="11730" tabRatio="949"/>
  </bookViews>
  <sheets>
    <sheet name="Deckblatt" sheetId="49" r:id="rId1"/>
    <sheet name="NEA 2018" sheetId="58" r:id="rId2"/>
    <sheet name="NEA 2017" sheetId="57" r:id="rId3"/>
    <sheet name="NEA 2016" sheetId="56" r:id="rId4"/>
    <sheet name="NEA 2015" sheetId="53" r:id="rId5"/>
    <sheet name="NEA 2014" sheetId="52" r:id="rId6"/>
    <sheet name="NEA 2013" sheetId="51" r:id="rId7"/>
    <sheet name="NEA 2012" sheetId="50" r:id="rId8"/>
    <sheet name="NEA 2011" sheetId="48" r:id="rId9"/>
    <sheet name="NEA 2010" sheetId="47" r:id="rId10"/>
    <sheet name="NEA 2009" sheetId="46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5" r:id="rId28"/>
  </sheets>
  <definedNames>
    <definedName name="_xlnm._FilterDatabase" localSheetId="20" hidden="1">'NEA 99'!#REF!</definedName>
  </definedNames>
  <calcPr calcId="145621"/>
</workbook>
</file>

<file path=xl/calcChain.xml><?xml version="1.0" encoding="utf-8"?>
<calcChain xmlns="http://schemas.openxmlformats.org/spreadsheetml/2006/main">
  <c r="F102" i="58" l="1"/>
  <c r="F98" i="58"/>
  <c r="F92" i="58"/>
  <c r="F90" i="58"/>
  <c r="F88" i="58"/>
  <c r="AE622" i="58"/>
  <c r="S570" i="58"/>
  <c r="S566" i="58"/>
  <c r="S562" i="58"/>
  <c r="S558" i="58"/>
  <c r="S554" i="58"/>
  <c r="S512" i="58"/>
  <c r="S504" i="58"/>
  <c r="S495" i="58"/>
  <c r="S466" i="58"/>
  <c r="S454" i="58"/>
  <c r="I364" i="58"/>
  <c r="S209" i="58"/>
  <c r="AB43" i="58"/>
  <c r="P53" i="58"/>
  <c r="I128" i="58"/>
  <c r="P45" i="58"/>
  <c r="F626" i="58"/>
  <c r="AE624" i="58"/>
  <c r="AE623" i="58"/>
  <c r="AE621" i="58"/>
  <c r="AE620" i="58"/>
  <c r="AE617" i="58"/>
  <c r="AE616" i="58"/>
  <c r="AE615" i="58"/>
  <c r="AE613" i="58"/>
  <c r="AE612" i="58"/>
  <c r="AE611" i="58"/>
  <c r="AE609" i="58"/>
  <c r="AE608" i="58"/>
  <c r="AE607" i="58"/>
  <c r="AE605" i="58"/>
  <c r="F600" i="58"/>
  <c r="R574" i="58"/>
  <c r="Q574" i="58"/>
  <c r="O574" i="58"/>
  <c r="N574" i="58"/>
  <c r="M574" i="58"/>
  <c r="L574" i="58"/>
  <c r="H574" i="58"/>
  <c r="G574" i="58"/>
  <c r="E574" i="58"/>
  <c r="D574" i="58"/>
  <c r="C574" i="58"/>
  <c r="B574" i="58"/>
  <c r="S573" i="58"/>
  <c r="S572" i="58"/>
  <c r="S571" i="58"/>
  <c r="S569" i="58"/>
  <c r="S568" i="58"/>
  <c r="S567" i="58"/>
  <c r="S565" i="58"/>
  <c r="S564" i="58"/>
  <c r="S563" i="58"/>
  <c r="S561" i="58"/>
  <c r="S560" i="58"/>
  <c r="S559" i="58"/>
  <c r="S557" i="58"/>
  <c r="S556" i="58"/>
  <c r="S555" i="58"/>
  <c r="R548" i="58"/>
  <c r="Q548" i="58"/>
  <c r="O548" i="58"/>
  <c r="N548" i="58"/>
  <c r="M548" i="58"/>
  <c r="L548" i="58"/>
  <c r="H548" i="58"/>
  <c r="G548" i="58"/>
  <c r="E548" i="58"/>
  <c r="D548" i="58"/>
  <c r="C548" i="58"/>
  <c r="B548" i="58"/>
  <c r="S547" i="58"/>
  <c r="S546" i="58"/>
  <c r="S544" i="58"/>
  <c r="S543" i="58"/>
  <c r="S542" i="58"/>
  <c r="S540" i="58"/>
  <c r="S539" i="58"/>
  <c r="S538" i="58"/>
  <c r="S536" i="58"/>
  <c r="S535" i="58"/>
  <c r="S534" i="58"/>
  <c r="S532" i="58"/>
  <c r="S531" i="58"/>
  <c r="S530" i="58"/>
  <c r="S528" i="58"/>
  <c r="S527" i="58"/>
  <c r="R522" i="58"/>
  <c r="Q522" i="58"/>
  <c r="O522" i="58"/>
  <c r="N522" i="58"/>
  <c r="M522" i="58"/>
  <c r="L522" i="58"/>
  <c r="H522" i="58"/>
  <c r="G522" i="58"/>
  <c r="E522" i="58"/>
  <c r="D522" i="58"/>
  <c r="C522" i="58"/>
  <c r="B522" i="58"/>
  <c r="S521" i="58"/>
  <c r="S519" i="58"/>
  <c r="S518" i="58"/>
  <c r="S517" i="58"/>
  <c r="S515" i="58"/>
  <c r="S514" i="58"/>
  <c r="S513" i="58"/>
  <c r="S511" i="58"/>
  <c r="S510" i="58"/>
  <c r="S509" i="58"/>
  <c r="S507" i="58"/>
  <c r="S506" i="58"/>
  <c r="S505" i="58"/>
  <c r="S503" i="58"/>
  <c r="S502" i="58"/>
  <c r="S501" i="58"/>
  <c r="R496" i="58"/>
  <c r="Q496" i="58"/>
  <c r="O496" i="58"/>
  <c r="N496" i="58"/>
  <c r="M496" i="58"/>
  <c r="L496" i="58"/>
  <c r="H496" i="58"/>
  <c r="G496" i="58"/>
  <c r="E496" i="58"/>
  <c r="D496" i="58"/>
  <c r="C496" i="58"/>
  <c r="B496" i="58"/>
  <c r="S494" i="58"/>
  <c r="S493" i="58"/>
  <c r="S492" i="58"/>
  <c r="S490" i="58"/>
  <c r="S488" i="58"/>
  <c r="S480" i="58"/>
  <c r="S478" i="58"/>
  <c r="S477" i="58"/>
  <c r="S476" i="58"/>
  <c r="R470" i="58"/>
  <c r="Q470" i="58"/>
  <c r="O470" i="58"/>
  <c r="N470" i="58"/>
  <c r="M470" i="58"/>
  <c r="L470" i="58"/>
  <c r="H470" i="58"/>
  <c r="G470" i="58"/>
  <c r="E470" i="58"/>
  <c r="D470" i="58"/>
  <c r="C470" i="58"/>
  <c r="B470" i="58"/>
  <c r="S469" i="58"/>
  <c r="S468" i="58"/>
  <c r="S467" i="58"/>
  <c r="S465" i="58"/>
  <c r="S464" i="58"/>
  <c r="S463" i="58"/>
  <c r="S461" i="58"/>
  <c r="S460" i="58"/>
  <c r="S459" i="58"/>
  <c r="S457" i="58"/>
  <c r="S456" i="58"/>
  <c r="S455" i="58"/>
  <c r="S453" i="58"/>
  <c r="S452" i="58"/>
  <c r="S451" i="58"/>
  <c r="S449" i="58"/>
  <c r="F444" i="58"/>
  <c r="F418" i="58"/>
  <c r="F392" i="58"/>
  <c r="F366" i="58"/>
  <c r="F340" i="58"/>
  <c r="F314" i="58"/>
  <c r="F288" i="58"/>
  <c r="F262" i="58"/>
  <c r="F236" i="58"/>
  <c r="F210" i="58"/>
  <c r="F184" i="58"/>
  <c r="F158" i="58"/>
  <c r="F132" i="58"/>
  <c r="F105" i="58"/>
  <c r="F104" i="58"/>
  <c r="F103" i="58"/>
  <c r="F101" i="58"/>
  <c r="F100" i="58"/>
  <c r="F97" i="58"/>
  <c r="F96" i="58"/>
  <c r="F95" i="58"/>
  <c r="F94" i="58"/>
  <c r="F93" i="58"/>
  <c r="P92" i="58"/>
  <c r="F89" i="58"/>
  <c r="F87" i="58"/>
  <c r="F85" i="58"/>
  <c r="R80" i="58"/>
  <c r="Q80" i="58"/>
  <c r="O80" i="58"/>
  <c r="N80" i="58"/>
  <c r="M80" i="58"/>
  <c r="L80" i="58"/>
  <c r="H80" i="58"/>
  <c r="G80" i="58"/>
  <c r="E80" i="58"/>
  <c r="D80" i="58"/>
  <c r="C80" i="58"/>
  <c r="B80" i="58"/>
  <c r="P79" i="58"/>
  <c r="S79" i="58" s="1"/>
  <c r="P62" i="58"/>
  <c r="S62" i="58" s="1"/>
  <c r="P59" i="58"/>
  <c r="S59" i="58" s="1"/>
  <c r="F54" i="58"/>
  <c r="A27" i="58"/>
  <c r="A26" i="58"/>
  <c r="A25" i="58"/>
  <c r="A24" i="58"/>
  <c r="P36" i="58" l="1"/>
  <c r="P37" i="58"/>
  <c r="AB35" i="58"/>
  <c r="AB36" i="58"/>
  <c r="S313" i="58"/>
  <c r="AB37" i="58"/>
  <c r="AB41" i="58"/>
  <c r="AB45" i="58"/>
  <c r="AB48" i="58"/>
  <c r="S363" i="58"/>
  <c r="I391" i="58"/>
  <c r="P60" i="58"/>
  <c r="S60" i="58" s="1"/>
  <c r="P67" i="58"/>
  <c r="S67" i="58" s="1"/>
  <c r="S458" i="58"/>
  <c r="S516" i="58"/>
  <c r="P74" i="58"/>
  <c r="S74" i="58" s="1"/>
  <c r="S541" i="58"/>
  <c r="AE614" i="58"/>
  <c r="P94" i="58"/>
  <c r="AE618" i="58"/>
  <c r="S529" i="58"/>
  <c r="P61" i="58"/>
  <c r="S61" i="58" s="1"/>
  <c r="S545" i="58"/>
  <c r="P77" i="58"/>
  <c r="S77" i="58" s="1"/>
  <c r="AE610" i="58"/>
  <c r="P64" i="58"/>
  <c r="S64" i="58" s="1"/>
  <c r="S450" i="58"/>
  <c r="S470" i="58" s="1"/>
  <c r="S483" i="58"/>
  <c r="AB34" i="58"/>
  <c r="S533" i="58"/>
  <c r="S462" i="58"/>
  <c r="P72" i="58"/>
  <c r="S72" i="58" s="1"/>
  <c r="S479" i="58"/>
  <c r="P63" i="58"/>
  <c r="S63" i="58" s="1"/>
  <c r="P71" i="58"/>
  <c r="S487" i="58"/>
  <c r="S508" i="58"/>
  <c r="S520" i="58"/>
  <c r="P78" i="58"/>
  <c r="S78" i="58" s="1"/>
  <c r="S537" i="58"/>
  <c r="AE606" i="58"/>
  <c r="P76" i="58"/>
  <c r="S76" i="58" s="1"/>
  <c r="I389" i="58"/>
  <c r="I390" i="58"/>
  <c r="AF613" i="58"/>
  <c r="AF625" i="58"/>
  <c r="I207" i="58"/>
  <c r="S233" i="58"/>
  <c r="I235" i="58"/>
  <c r="I285" i="58"/>
  <c r="I286" i="58"/>
  <c r="S286" i="58"/>
  <c r="P38" i="58"/>
  <c r="P42" i="58"/>
  <c r="P46" i="58"/>
  <c r="I233" i="58"/>
  <c r="S234" i="58"/>
  <c r="S364" i="58"/>
  <c r="F86" i="58"/>
  <c r="I313" i="58"/>
  <c r="S182" i="58"/>
  <c r="I182" i="58"/>
  <c r="I129" i="58"/>
  <c r="I131" i="58"/>
  <c r="P44" i="58"/>
  <c r="P34" i="58"/>
  <c r="P48" i="58"/>
  <c r="P35" i="58"/>
  <c r="AB42" i="58"/>
  <c r="P33" i="58"/>
  <c r="P41" i="58"/>
  <c r="S131" i="58"/>
  <c r="P43" i="58"/>
  <c r="AB46" i="58"/>
  <c r="I311" i="58"/>
  <c r="I312" i="58"/>
  <c r="I183" i="58"/>
  <c r="AB38" i="58"/>
  <c r="S491" i="58"/>
  <c r="P75" i="58"/>
  <c r="AB33" i="58"/>
  <c r="AB44" i="58"/>
  <c r="S207" i="58"/>
  <c r="S183" i="58"/>
  <c r="S235" i="58"/>
  <c r="I365" i="58"/>
  <c r="S285" i="58"/>
  <c r="I287" i="58"/>
  <c r="I208" i="58"/>
  <c r="I363" i="58"/>
  <c r="I209" i="58"/>
  <c r="I234" i="58"/>
  <c r="S181" i="58"/>
  <c r="I181" i="58"/>
  <c r="S208" i="58"/>
  <c r="S287" i="58"/>
  <c r="S417" i="58"/>
  <c r="S475" i="58"/>
  <c r="S365" i="58"/>
  <c r="S391" i="58"/>
  <c r="I417" i="58"/>
  <c r="P470" i="58"/>
  <c r="S522" i="58"/>
  <c r="P574" i="58"/>
  <c r="S553" i="58"/>
  <c r="S574" i="58" s="1"/>
  <c r="S548" i="58"/>
  <c r="AE619" i="58"/>
  <c r="AF623" i="58"/>
  <c r="P548" i="58"/>
  <c r="P522" i="58"/>
  <c r="AF624" i="58"/>
  <c r="AF620" i="58"/>
  <c r="AF608" i="58"/>
  <c r="P626" i="58"/>
  <c r="S71" i="58" l="1"/>
  <c r="AE626" i="58"/>
  <c r="AE630" i="58" s="1"/>
  <c r="M575" i="58"/>
  <c r="N575" i="58"/>
  <c r="L575" i="58"/>
  <c r="R575" i="58"/>
  <c r="Q575" i="58"/>
  <c r="P575" i="58"/>
  <c r="O575" i="58"/>
  <c r="M471" i="58"/>
  <c r="L471" i="58"/>
  <c r="R471" i="58"/>
  <c r="P471" i="58"/>
  <c r="O471" i="58"/>
  <c r="N471" i="58"/>
  <c r="Q471" i="58"/>
  <c r="M523" i="58"/>
  <c r="L523" i="58"/>
  <c r="R523" i="58"/>
  <c r="Q523" i="58"/>
  <c r="P523" i="58"/>
  <c r="O523" i="58"/>
  <c r="N523" i="58"/>
  <c r="Q549" i="58"/>
  <c r="R549" i="58"/>
  <c r="P549" i="58"/>
  <c r="O549" i="58"/>
  <c r="N549" i="58"/>
  <c r="M549" i="58"/>
  <c r="L549" i="58"/>
  <c r="S75" i="58"/>
  <c r="S575" i="58" l="1"/>
  <c r="S523" i="58"/>
  <c r="S471" i="58"/>
  <c r="S549" i="58"/>
  <c r="F103" i="57" l="1"/>
  <c r="F100" i="57"/>
  <c r="F97" i="57"/>
  <c r="F93" i="57"/>
  <c r="F89" i="57"/>
  <c r="F88" i="57"/>
  <c r="F85" i="57"/>
  <c r="AE624" i="57"/>
  <c r="AE609" i="57"/>
  <c r="S547" i="57"/>
  <c r="S543" i="57"/>
  <c r="S510" i="57"/>
  <c r="S488" i="57"/>
  <c r="F54" i="57"/>
  <c r="F626" i="57"/>
  <c r="AE621" i="57"/>
  <c r="AE620" i="57"/>
  <c r="AE617" i="57"/>
  <c r="AE616" i="57"/>
  <c r="AE613" i="57"/>
  <c r="AE608" i="57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S572" i="57"/>
  <c r="S571" i="57"/>
  <c r="S567" i="57"/>
  <c r="S563" i="57"/>
  <c r="S559" i="57"/>
  <c r="S556" i="57"/>
  <c r="S555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S546" i="57"/>
  <c r="S542" i="57"/>
  <c r="S538" i="57"/>
  <c r="S535" i="57"/>
  <c r="S534" i="57"/>
  <c r="S531" i="57"/>
  <c r="S530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S521" i="57"/>
  <c r="S517" i="57"/>
  <c r="S513" i="57"/>
  <c r="S509" i="57"/>
  <c r="S505" i="57"/>
  <c r="S502" i="57"/>
  <c r="S501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S492" i="57"/>
  <c r="S480" i="57"/>
  <c r="S477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S468" i="57"/>
  <c r="S467" i="57"/>
  <c r="S464" i="57"/>
  <c r="S463" i="57"/>
  <c r="S460" i="57"/>
  <c r="S459" i="57"/>
  <c r="S456" i="57"/>
  <c r="S455" i="57"/>
  <c r="S452" i="57"/>
  <c r="S451" i="57"/>
  <c r="F444" i="57"/>
  <c r="F418" i="57"/>
  <c r="F392" i="57"/>
  <c r="F366" i="57"/>
  <c r="F340" i="57"/>
  <c r="F314" i="57"/>
  <c r="F288" i="57"/>
  <c r="F262" i="57"/>
  <c r="F236" i="57"/>
  <c r="F210" i="57"/>
  <c r="F184" i="57"/>
  <c r="F158" i="57"/>
  <c r="F132" i="57"/>
  <c r="F105" i="57"/>
  <c r="F101" i="57"/>
  <c r="F96" i="57"/>
  <c r="F95" i="57"/>
  <c r="F92" i="57"/>
  <c r="F87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P59" i="57"/>
  <c r="A27" i="57"/>
  <c r="A26" i="57"/>
  <c r="A25" i="57"/>
  <c r="A24" i="57"/>
  <c r="S183" i="57" l="1"/>
  <c r="S449" i="57"/>
  <c r="S461" i="57"/>
  <c r="S465" i="57"/>
  <c r="S483" i="57"/>
  <c r="S59" i="57"/>
  <c r="P48" i="57"/>
  <c r="S208" i="57"/>
  <c r="I363" i="57"/>
  <c r="F94" i="57"/>
  <c r="F98" i="57"/>
  <c r="S532" i="57"/>
  <c r="S540" i="57"/>
  <c r="S553" i="57"/>
  <c r="S565" i="57"/>
  <c r="S573" i="57"/>
  <c r="F90" i="57"/>
  <c r="F86" i="57"/>
  <c r="F104" i="57"/>
  <c r="S518" i="57"/>
  <c r="S544" i="57"/>
  <c r="I208" i="57"/>
  <c r="I311" i="57"/>
  <c r="S491" i="57"/>
  <c r="S495" i="57"/>
  <c r="S504" i="57"/>
  <c r="S508" i="57"/>
  <c r="S512" i="57"/>
  <c r="S516" i="57"/>
  <c r="S520" i="57"/>
  <c r="S529" i="57"/>
  <c r="S533" i="57"/>
  <c r="S537" i="57"/>
  <c r="S541" i="57"/>
  <c r="S545" i="57"/>
  <c r="S554" i="57"/>
  <c r="S558" i="57"/>
  <c r="S562" i="57"/>
  <c r="S566" i="57"/>
  <c r="S570" i="57"/>
  <c r="AE615" i="57"/>
  <c r="AB48" i="57"/>
  <c r="S450" i="57"/>
  <c r="S536" i="57"/>
  <c r="S557" i="57"/>
  <c r="AE606" i="57"/>
  <c r="S506" i="57"/>
  <c r="S539" i="57"/>
  <c r="S568" i="57"/>
  <c r="I183" i="57"/>
  <c r="S364" i="57"/>
  <c r="S417" i="57"/>
  <c r="S487" i="57"/>
  <c r="AE614" i="57"/>
  <c r="P53" i="57"/>
  <c r="S458" i="57"/>
  <c r="S462" i="57"/>
  <c r="S466" i="57"/>
  <c r="S507" i="57"/>
  <c r="S511" i="57"/>
  <c r="S561" i="57"/>
  <c r="S569" i="57"/>
  <c r="P72" i="57"/>
  <c r="I182" i="57"/>
  <c r="S182" i="57"/>
  <c r="I417" i="57"/>
  <c r="S479" i="57"/>
  <c r="S494" i="57"/>
  <c r="AF624" i="57"/>
  <c r="I285" i="57"/>
  <c r="AB34" i="57"/>
  <c r="S493" i="57"/>
  <c r="S514" i="57"/>
  <c r="S528" i="57"/>
  <c r="AB37" i="57"/>
  <c r="AF608" i="57"/>
  <c r="AE622" i="57"/>
  <c r="F102" i="57"/>
  <c r="AB41" i="57"/>
  <c r="AB45" i="57"/>
  <c r="AB36" i="57"/>
  <c r="AB38" i="57"/>
  <c r="I131" i="57"/>
  <c r="AB46" i="57"/>
  <c r="I364" i="57"/>
  <c r="S365" i="57"/>
  <c r="I389" i="57"/>
  <c r="I390" i="57"/>
  <c r="S453" i="57"/>
  <c r="P63" i="57"/>
  <c r="P67" i="57"/>
  <c r="S469" i="57"/>
  <c r="P79" i="57"/>
  <c r="S478" i="57"/>
  <c r="P62" i="57"/>
  <c r="S503" i="57"/>
  <c r="P61" i="57"/>
  <c r="S515" i="57"/>
  <c r="S519" i="57"/>
  <c r="P77" i="57"/>
  <c r="P94" i="57"/>
  <c r="AE607" i="57"/>
  <c r="AE623" i="57"/>
  <c r="AF623" i="57" s="1"/>
  <c r="AF625" i="57"/>
  <c r="P75" i="57"/>
  <c r="AE610" i="57"/>
  <c r="S235" i="57"/>
  <c r="S285" i="57"/>
  <c r="P76" i="57"/>
  <c r="S454" i="57"/>
  <c r="P64" i="57"/>
  <c r="S131" i="57"/>
  <c r="P71" i="57"/>
  <c r="AE618" i="57"/>
  <c r="P78" i="57"/>
  <c r="S457" i="57"/>
  <c r="I207" i="57"/>
  <c r="AB35" i="57"/>
  <c r="S560" i="57"/>
  <c r="S564" i="57"/>
  <c r="I128" i="57"/>
  <c r="AB33" i="57"/>
  <c r="S313" i="57"/>
  <c r="I209" i="57"/>
  <c r="I234" i="57"/>
  <c r="I287" i="57"/>
  <c r="S490" i="57"/>
  <c r="P74" i="57"/>
  <c r="I129" i="57"/>
  <c r="S476" i="57"/>
  <c r="P60" i="57"/>
  <c r="S233" i="57"/>
  <c r="S181" i="57"/>
  <c r="I235" i="57"/>
  <c r="I286" i="57"/>
  <c r="S287" i="57"/>
  <c r="S207" i="57"/>
  <c r="S209" i="57"/>
  <c r="I233" i="57"/>
  <c r="S234" i="57"/>
  <c r="I181" i="57"/>
  <c r="S286" i="57"/>
  <c r="I312" i="57"/>
  <c r="I313" i="57"/>
  <c r="S391" i="57"/>
  <c r="AF613" i="57"/>
  <c r="I365" i="57"/>
  <c r="I391" i="57"/>
  <c r="P470" i="57"/>
  <c r="S363" i="57"/>
  <c r="P522" i="57"/>
  <c r="S475" i="57"/>
  <c r="P574" i="57"/>
  <c r="AF620" i="57"/>
  <c r="S527" i="57"/>
  <c r="P548" i="57"/>
  <c r="AE605" i="57"/>
  <c r="S522" i="57" l="1"/>
  <c r="N523" i="57" s="1"/>
  <c r="S63" i="57"/>
  <c r="S61" i="57"/>
  <c r="S470" i="57"/>
  <c r="M471" i="57" s="1"/>
  <c r="S71" i="57"/>
  <c r="S62" i="57"/>
  <c r="S64" i="57"/>
  <c r="S79" i="57"/>
  <c r="S75" i="57"/>
  <c r="S77" i="57"/>
  <c r="S72" i="57"/>
  <c r="S548" i="57"/>
  <c r="N549" i="57" s="1"/>
  <c r="S74" i="57"/>
  <c r="S574" i="57"/>
  <c r="O575" i="57" s="1"/>
  <c r="S78" i="57"/>
  <c r="S76" i="57"/>
  <c r="S67" i="57"/>
  <c r="P523" i="57"/>
  <c r="S60" i="57"/>
  <c r="Q575" i="57"/>
  <c r="P471" i="57"/>
  <c r="O471" i="57"/>
  <c r="N471" i="57"/>
  <c r="Q549" i="57"/>
  <c r="R523" i="57" l="1"/>
  <c r="O523" i="57"/>
  <c r="L523" i="57"/>
  <c r="Q523" i="57"/>
  <c r="R575" i="57"/>
  <c r="L575" i="57"/>
  <c r="R471" i="57"/>
  <c r="M575" i="57"/>
  <c r="M523" i="57"/>
  <c r="S523" i="57" s="1"/>
  <c r="Q471" i="57"/>
  <c r="L471" i="57"/>
  <c r="N575" i="57"/>
  <c r="P575" i="57"/>
  <c r="M549" i="57"/>
  <c r="R549" i="57"/>
  <c r="O549" i="57"/>
  <c r="P549" i="57"/>
  <c r="L549" i="57"/>
  <c r="S575" i="57"/>
  <c r="S471" i="57" l="1"/>
  <c r="S549" i="57"/>
  <c r="P45" i="57" l="1"/>
  <c r="P36" i="57"/>
  <c r="P35" i="57"/>
  <c r="P41" i="57"/>
  <c r="P37" i="57"/>
  <c r="P33" i="57"/>
  <c r="P34" i="57"/>
  <c r="P38" i="57"/>
  <c r="P46" i="57" l="1"/>
  <c r="F105" i="56" l="1"/>
  <c r="F103" i="56"/>
  <c r="F101" i="56"/>
  <c r="F97" i="56"/>
  <c r="F95" i="56"/>
  <c r="AE621" i="56"/>
  <c r="AE618" i="56"/>
  <c r="AE614" i="56"/>
  <c r="AE613" i="56"/>
  <c r="AE610" i="56"/>
  <c r="AE609" i="56"/>
  <c r="AE606" i="56"/>
  <c r="AE605" i="56"/>
  <c r="S571" i="56"/>
  <c r="S567" i="56"/>
  <c r="S563" i="56"/>
  <c r="S562" i="56"/>
  <c r="S554" i="56"/>
  <c r="S542" i="56"/>
  <c r="S541" i="56"/>
  <c r="S534" i="56"/>
  <c r="S533" i="56"/>
  <c r="S530" i="56"/>
  <c r="S521" i="56"/>
  <c r="S520" i="56"/>
  <c r="S513" i="56"/>
  <c r="S512" i="56"/>
  <c r="S505" i="56"/>
  <c r="S501" i="56"/>
  <c r="S492" i="56"/>
  <c r="S491" i="56"/>
  <c r="S480" i="56"/>
  <c r="S467" i="56"/>
  <c r="S455" i="56"/>
  <c r="S451" i="56"/>
  <c r="F54" i="56"/>
  <c r="F90" i="56"/>
  <c r="F626" i="56"/>
  <c r="AE624" i="56"/>
  <c r="AE620" i="56"/>
  <c r="AE617" i="56"/>
  <c r="AE612" i="56"/>
  <c r="F600" i="56"/>
  <c r="R574" i="56"/>
  <c r="Q574" i="56"/>
  <c r="O574" i="56"/>
  <c r="N574" i="56"/>
  <c r="M574" i="56"/>
  <c r="L574" i="56"/>
  <c r="H574" i="56"/>
  <c r="G574" i="56"/>
  <c r="E574" i="56"/>
  <c r="D574" i="56"/>
  <c r="C574" i="56"/>
  <c r="B574" i="56"/>
  <c r="S568" i="56"/>
  <c r="S566" i="56"/>
  <c r="S560" i="56"/>
  <c r="S559" i="56"/>
  <c r="S555" i="56"/>
  <c r="R548" i="56"/>
  <c r="Q548" i="56"/>
  <c r="O548" i="56"/>
  <c r="N548" i="56"/>
  <c r="M548" i="56"/>
  <c r="L548" i="56"/>
  <c r="H548" i="56"/>
  <c r="G548" i="56"/>
  <c r="E548" i="56"/>
  <c r="D548" i="56"/>
  <c r="C548" i="56"/>
  <c r="B548" i="56"/>
  <c r="S546" i="56"/>
  <c r="S545" i="56"/>
  <c r="S543" i="56"/>
  <c r="S538" i="56"/>
  <c r="S535" i="56"/>
  <c r="S527" i="56"/>
  <c r="R522" i="56"/>
  <c r="Q522" i="56"/>
  <c r="O522" i="56"/>
  <c r="N522" i="56"/>
  <c r="M522" i="56"/>
  <c r="L522" i="56"/>
  <c r="H522" i="56"/>
  <c r="G522" i="56"/>
  <c r="E522" i="56"/>
  <c r="D522" i="56"/>
  <c r="C522" i="56"/>
  <c r="B522" i="56"/>
  <c r="S518" i="56"/>
  <c r="S517" i="56"/>
  <c r="S514" i="56"/>
  <c r="S510" i="56"/>
  <c r="S509" i="56"/>
  <c r="S506" i="56"/>
  <c r="R496" i="56"/>
  <c r="Q496" i="56"/>
  <c r="O496" i="56"/>
  <c r="N496" i="56"/>
  <c r="M496" i="56"/>
  <c r="L496" i="56"/>
  <c r="H496" i="56"/>
  <c r="G496" i="56"/>
  <c r="E496" i="56"/>
  <c r="D496" i="56"/>
  <c r="C496" i="56"/>
  <c r="B496" i="56"/>
  <c r="S488" i="56"/>
  <c r="S476" i="56"/>
  <c r="R470" i="56"/>
  <c r="Q470" i="56"/>
  <c r="O470" i="56"/>
  <c r="N470" i="56"/>
  <c r="M470" i="56"/>
  <c r="L470" i="56"/>
  <c r="H470" i="56"/>
  <c r="G470" i="56"/>
  <c r="E470" i="56"/>
  <c r="D470" i="56"/>
  <c r="C470" i="56"/>
  <c r="B470" i="56"/>
  <c r="S463" i="56"/>
  <c r="S460" i="56"/>
  <c r="S459" i="56"/>
  <c r="S452" i="56"/>
  <c r="F444" i="56"/>
  <c r="F418" i="56"/>
  <c r="F392" i="56"/>
  <c r="F366" i="56"/>
  <c r="F340" i="56"/>
  <c r="F314" i="56"/>
  <c r="F288" i="56"/>
  <c r="F262" i="56"/>
  <c r="F236" i="56"/>
  <c r="F210" i="56"/>
  <c r="F184" i="56"/>
  <c r="F158" i="56"/>
  <c r="F132" i="56"/>
  <c r="F93" i="56"/>
  <c r="F89" i="56"/>
  <c r="F85" i="56"/>
  <c r="R80" i="56"/>
  <c r="Q80" i="56"/>
  <c r="O80" i="56"/>
  <c r="N80" i="56"/>
  <c r="M80" i="56"/>
  <c r="L80" i="56"/>
  <c r="H80" i="56"/>
  <c r="G80" i="56"/>
  <c r="E80" i="56"/>
  <c r="D80" i="56"/>
  <c r="C80" i="56"/>
  <c r="B80" i="56"/>
  <c r="A27" i="56"/>
  <c r="A26" i="56"/>
  <c r="A25" i="56"/>
  <c r="A24" i="56"/>
  <c r="P92" i="56" l="1"/>
  <c r="S453" i="56"/>
  <c r="F88" i="56"/>
  <c r="F92" i="56"/>
  <c r="F96" i="56"/>
  <c r="F100" i="56"/>
  <c r="F104" i="56"/>
  <c r="S464" i="56"/>
  <c r="S450" i="56"/>
  <c r="S454" i="56"/>
  <c r="S458" i="56"/>
  <c r="S462" i="56"/>
  <c r="S466" i="56"/>
  <c r="S475" i="56"/>
  <c r="S483" i="56"/>
  <c r="S487" i="56"/>
  <c r="S495" i="56"/>
  <c r="S504" i="56"/>
  <c r="S508" i="56"/>
  <c r="S516" i="56"/>
  <c r="S529" i="56"/>
  <c r="S537" i="56"/>
  <c r="S558" i="56"/>
  <c r="S570" i="56"/>
  <c r="AE622" i="56"/>
  <c r="AB35" i="56"/>
  <c r="S465" i="56"/>
  <c r="S565" i="56"/>
  <c r="AE607" i="56"/>
  <c r="AE619" i="56"/>
  <c r="S456" i="56"/>
  <c r="S502" i="56"/>
  <c r="AE616" i="56"/>
  <c r="F94" i="56"/>
  <c r="F98" i="56"/>
  <c r="F102" i="56"/>
  <c r="S461" i="56"/>
  <c r="S469" i="56"/>
  <c r="S557" i="56"/>
  <c r="S573" i="56"/>
  <c r="S493" i="56"/>
  <c r="S531" i="56"/>
  <c r="S539" i="56"/>
  <c r="S544" i="56"/>
  <c r="S561" i="56"/>
  <c r="S569" i="56"/>
  <c r="S477" i="56"/>
  <c r="F87" i="56"/>
  <c r="S468" i="56"/>
  <c r="S478" i="56"/>
  <c r="S547" i="56"/>
  <c r="S556" i="56"/>
  <c r="S564" i="56"/>
  <c r="S572" i="56"/>
  <c r="AE608" i="56"/>
  <c r="I209" i="56"/>
  <c r="I389" i="56"/>
  <c r="AF624" i="56"/>
  <c r="P63" i="56"/>
  <c r="S63" i="56" s="1"/>
  <c r="P67" i="56"/>
  <c r="S67" i="56" s="1"/>
  <c r="P62" i="56"/>
  <c r="S62" i="56" s="1"/>
  <c r="P61" i="56"/>
  <c r="S61" i="56" s="1"/>
  <c r="P60" i="56"/>
  <c r="S60" i="56" s="1"/>
  <c r="P94" i="56"/>
  <c r="I183" i="56"/>
  <c r="I312" i="56"/>
  <c r="AE611" i="56"/>
  <c r="I391" i="56"/>
  <c r="AF613" i="56"/>
  <c r="S515" i="56"/>
  <c r="P42" i="56"/>
  <c r="P46" i="56"/>
  <c r="S209" i="56"/>
  <c r="P71" i="56"/>
  <c r="S71" i="56" s="1"/>
  <c r="AB38" i="56"/>
  <c r="P75" i="56"/>
  <c r="S75" i="56" s="1"/>
  <c r="S519" i="56"/>
  <c r="P77" i="56"/>
  <c r="S77" i="56" s="1"/>
  <c r="S540" i="56"/>
  <c r="P72" i="56"/>
  <c r="S72" i="56" s="1"/>
  <c r="P38" i="56"/>
  <c r="P45" i="56"/>
  <c r="S183" i="56"/>
  <c r="S507" i="56"/>
  <c r="S449" i="56"/>
  <c r="P470" i="56"/>
  <c r="P59" i="56"/>
  <c r="S59" i="56" s="1"/>
  <c r="S490" i="56"/>
  <c r="P74" i="56"/>
  <c r="S74" i="56" s="1"/>
  <c r="AE623" i="56"/>
  <c r="P37" i="56"/>
  <c r="P76" i="56"/>
  <c r="S76" i="56" s="1"/>
  <c r="P78" i="56"/>
  <c r="S78" i="56" s="1"/>
  <c r="S494" i="56"/>
  <c r="S511" i="56"/>
  <c r="S536" i="56"/>
  <c r="AE615" i="56"/>
  <c r="P34" i="56"/>
  <c r="P79" i="56"/>
  <c r="S79" i="56" s="1"/>
  <c r="S457" i="56"/>
  <c r="S503" i="56"/>
  <c r="S528" i="56"/>
  <c r="AB42" i="56"/>
  <c r="AB44" i="56"/>
  <c r="AB46" i="56"/>
  <c r="AB48" i="56"/>
  <c r="AB43" i="56"/>
  <c r="AB37" i="56"/>
  <c r="AB33" i="56"/>
  <c r="AB41" i="56"/>
  <c r="AB45" i="56"/>
  <c r="P43" i="56"/>
  <c r="I234" i="56"/>
  <c r="S285" i="56"/>
  <c r="I313" i="56"/>
  <c r="S313" i="56"/>
  <c r="I363" i="56"/>
  <c r="S363" i="56"/>
  <c r="I365" i="56"/>
  <c r="S365" i="56"/>
  <c r="P35" i="56"/>
  <c r="S235" i="56"/>
  <c r="I390" i="56"/>
  <c r="I417" i="56"/>
  <c r="S417" i="56"/>
  <c r="P36" i="56"/>
  <c r="S207" i="56"/>
  <c r="I129" i="56"/>
  <c r="AB36" i="56"/>
  <c r="AB34" i="56"/>
  <c r="P41" i="56"/>
  <c r="P44" i="56"/>
  <c r="I181" i="56"/>
  <c r="I207" i="56"/>
  <c r="S287" i="56"/>
  <c r="AF620" i="56"/>
  <c r="P48" i="56"/>
  <c r="F86" i="56"/>
  <c r="I128" i="56"/>
  <c r="P33" i="56"/>
  <c r="I131" i="56"/>
  <c r="P53" i="56"/>
  <c r="S181" i="56"/>
  <c r="I208" i="56"/>
  <c r="S532" i="56"/>
  <c r="P64" i="56"/>
  <c r="S64" i="56" s="1"/>
  <c r="S182" i="56"/>
  <c r="S208" i="56"/>
  <c r="S233" i="56"/>
  <c r="S131" i="56"/>
  <c r="I182" i="56"/>
  <c r="I285" i="56"/>
  <c r="S286" i="56"/>
  <c r="I286" i="56"/>
  <c r="S391" i="56"/>
  <c r="S234" i="56"/>
  <c r="I235" i="56"/>
  <c r="I287" i="56"/>
  <c r="I233" i="56"/>
  <c r="I311" i="56"/>
  <c r="S364" i="56"/>
  <c r="I364" i="56"/>
  <c r="S479" i="56"/>
  <c r="P522" i="56"/>
  <c r="P574" i="56"/>
  <c r="S553" i="56"/>
  <c r="P548" i="56"/>
  <c r="AF625" i="56"/>
  <c r="P626" i="56"/>
  <c r="AF608" i="56"/>
  <c r="S470" i="56" l="1"/>
  <c r="M471" i="56" s="1"/>
  <c r="S522" i="56"/>
  <c r="M523" i="56" s="1"/>
  <c r="AF623" i="56"/>
  <c r="S574" i="56"/>
  <c r="L575" i="56" s="1"/>
  <c r="N471" i="56"/>
  <c r="AE626" i="56"/>
  <c r="AE630" i="56" s="1"/>
  <c r="S548" i="56"/>
  <c r="N549" i="56" s="1"/>
  <c r="O471" i="56"/>
  <c r="P471" i="56"/>
  <c r="Q471" i="56"/>
  <c r="R471" i="56"/>
  <c r="L471" i="56"/>
  <c r="P549" i="56"/>
  <c r="N523" i="56"/>
  <c r="P575" i="56"/>
  <c r="N575" i="56" l="1"/>
  <c r="M575" i="56"/>
  <c r="O575" i="56"/>
  <c r="Q575" i="56"/>
  <c r="R575" i="56"/>
  <c r="O523" i="56"/>
  <c r="O549" i="56"/>
  <c r="R523" i="56"/>
  <c r="Q523" i="56"/>
  <c r="P523" i="56"/>
  <c r="L523" i="56"/>
  <c r="S471" i="56"/>
  <c r="Q549" i="56"/>
  <c r="M549" i="56"/>
  <c r="L549" i="56"/>
  <c r="R549" i="56"/>
  <c r="S575" i="56"/>
  <c r="S523" i="56" l="1"/>
  <c r="S549" i="56"/>
  <c r="F90" i="7" l="1"/>
  <c r="F366" i="7"/>
  <c r="F444" i="6"/>
  <c r="F418" i="6"/>
  <c r="F366" i="6"/>
  <c r="F102" i="5"/>
  <c r="F418" i="5"/>
  <c r="F392" i="5"/>
  <c r="F366" i="5"/>
  <c r="F102" i="4"/>
  <c r="F418" i="4"/>
  <c r="F392" i="4"/>
  <c r="F366" i="4"/>
  <c r="F102" i="3"/>
  <c r="F444" i="3"/>
  <c r="F418" i="3"/>
  <c r="F366" i="3"/>
  <c r="F105" i="7"/>
  <c r="F97" i="7"/>
  <c r="F89" i="7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40" i="7"/>
  <c r="F314" i="7"/>
  <c r="F288" i="7"/>
  <c r="F262" i="7"/>
  <c r="F236" i="7"/>
  <c r="F210" i="7"/>
  <c r="F184" i="7"/>
  <c r="F158" i="7"/>
  <c r="F132" i="7"/>
  <c r="F104" i="7"/>
  <c r="F103" i="7"/>
  <c r="F101" i="7"/>
  <c r="F96" i="7"/>
  <c r="F95" i="7"/>
  <c r="F88" i="7"/>
  <c r="F87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392" i="6"/>
  <c r="F340" i="6"/>
  <c r="F314" i="6"/>
  <c r="F288" i="6"/>
  <c r="F262" i="6"/>
  <c r="F236" i="6"/>
  <c r="F210" i="6"/>
  <c r="F184" i="6"/>
  <c r="F158" i="6"/>
  <c r="F132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340" i="5"/>
  <c r="F314" i="5"/>
  <c r="F288" i="5"/>
  <c r="F262" i="5"/>
  <c r="F236" i="5"/>
  <c r="F210" i="5"/>
  <c r="F184" i="5"/>
  <c r="F158" i="5"/>
  <c r="F132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340" i="4"/>
  <c r="F314" i="4"/>
  <c r="F288" i="4"/>
  <c r="F262" i="4"/>
  <c r="F236" i="4"/>
  <c r="F210" i="4"/>
  <c r="F184" i="4"/>
  <c r="F158" i="4"/>
  <c r="F132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340" i="3"/>
  <c r="F314" i="3"/>
  <c r="F288" i="3"/>
  <c r="F262" i="3"/>
  <c r="F236" i="3"/>
  <c r="F210" i="3"/>
  <c r="F184" i="3"/>
  <c r="F158" i="3"/>
  <c r="F132" i="3"/>
  <c r="F54" i="3"/>
  <c r="F626" i="2"/>
  <c r="F600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444" i="2"/>
  <c r="F418" i="2"/>
  <c r="F392" i="2"/>
  <c r="F366" i="2"/>
  <c r="F340" i="2"/>
  <c r="F314" i="2"/>
  <c r="F288" i="2"/>
  <c r="F262" i="2"/>
  <c r="F236" i="2"/>
  <c r="F210" i="2"/>
  <c r="F184" i="2"/>
  <c r="F86" i="7" l="1"/>
  <c r="F94" i="7"/>
  <c r="F102" i="7"/>
  <c r="F85" i="7"/>
  <c r="F93" i="7"/>
  <c r="F98" i="7"/>
  <c r="F99" i="7"/>
  <c r="F100" i="7"/>
  <c r="F91" i="7"/>
  <c r="F102" i="6"/>
  <c r="F444" i="5"/>
  <c r="F392" i="3"/>
  <c r="F158" i="2"/>
  <c r="F132" i="2"/>
  <c r="F102" i="2"/>
  <c r="F54" i="2" l="1"/>
  <c r="I573" i="1"/>
  <c r="I547" i="1"/>
  <c r="I521" i="1"/>
  <c r="I495" i="1"/>
  <c r="I469" i="1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89" i="8"/>
  <c r="F88" i="8"/>
  <c r="F87" i="8"/>
  <c r="F86" i="8"/>
  <c r="I573" i="8"/>
  <c r="I547" i="8"/>
  <c r="I521" i="8"/>
  <c r="I494" i="8"/>
  <c r="I493" i="8"/>
  <c r="I492" i="8"/>
  <c r="I485" i="8"/>
  <c r="I480" i="8"/>
  <c r="I478" i="8"/>
  <c r="I477" i="8"/>
  <c r="I476" i="8"/>
  <c r="I475" i="8"/>
  <c r="I469" i="8"/>
  <c r="F105" i="32"/>
  <c r="F104" i="32"/>
  <c r="F103" i="32"/>
  <c r="F102" i="32"/>
  <c r="F101" i="32"/>
  <c r="F100" i="32"/>
  <c r="F99" i="32"/>
  <c r="F97" i="32"/>
  <c r="F96" i="32"/>
  <c r="F95" i="32"/>
  <c r="F94" i="32"/>
  <c r="F93" i="32"/>
  <c r="F92" i="32"/>
  <c r="F90" i="32"/>
  <c r="F89" i="32"/>
  <c r="F88" i="32"/>
  <c r="F87" i="32"/>
  <c r="F86" i="32"/>
  <c r="F85" i="32"/>
  <c r="I573" i="32"/>
  <c r="I547" i="32"/>
  <c r="I521" i="32"/>
  <c r="I494" i="32"/>
  <c r="I493" i="32"/>
  <c r="I492" i="32"/>
  <c r="I490" i="32"/>
  <c r="I485" i="32"/>
  <c r="I480" i="32"/>
  <c r="I478" i="32"/>
  <c r="I477" i="32"/>
  <c r="I476" i="32"/>
  <c r="I469" i="32"/>
  <c r="F105" i="34"/>
  <c r="F104" i="34"/>
  <c r="F103" i="34"/>
  <c r="F102" i="34"/>
  <c r="F101" i="34"/>
  <c r="F100" i="34"/>
  <c r="F99" i="34"/>
  <c r="F98" i="34"/>
  <c r="F97" i="34"/>
  <c r="F96" i="34"/>
  <c r="F95" i="34"/>
  <c r="F94" i="34"/>
  <c r="F93" i="34"/>
  <c r="F92" i="34"/>
  <c r="F89" i="34"/>
  <c r="F88" i="34"/>
  <c r="F87" i="34"/>
  <c r="F86" i="34"/>
  <c r="I573" i="34"/>
  <c r="I547" i="34"/>
  <c r="I521" i="34"/>
  <c r="I493" i="34"/>
  <c r="I492" i="34"/>
  <c r="I490" i="34"/>
  <c r="I488" i="34"/>
  <c r="I485" i="34"/>
  <c r="I483" i="34"/>
  <c r="I480" i="34"/>
  <c r="I479" i="34"/>
  <c r="I478" i="34"/>
  <c r="I477" i="34"/>
  <c r="I476" i="34"/>
  <c r="I475" i="34"/>
  <c r="I469" i="34"/>
  <c r="F626" i="1"/>
  <c r="F60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I131" i="1"/>
  <c r="F99" i="1"/>
  <c r="F54" i="1"/>
  <c r="F626" i="8"/>
  <c r="F600" i="8"/>
  <c r="I49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I131" i="8"/>
  <c r="F90" i="8"/>
  <c r="F54" i="8"/>
  <c r="F626" i="32"/>
  <c r="F600" i="32"/>
  <c r="I475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I131" i="32"/>
  <c r="F98" i="32"/>
  <c r="F54" i="32"/>
  <c r="F626" i="34"/>
  <c r="F60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I131" i="34"/>
  <c r="F90" i="34"/>
  <c r="F54" i="34"/>
  <c r="F105" i="35"/>
  <c r="F104" i="35"/>
  <c r="F103" i="35"/>
  <c r="F102" i="35"/>
  <c r="F101" i="35"/>
  <c r="F100" i="35"/>
  <c r="F99" i="35"/>
  <c r="F98" i="35"/>
  <c r="F96" i="35"/>
  <c r="F95" i="35"/>
  <c r="F94" i="35"/>
  <c r="F93" i="35"/>
  <c r="F92" i="35"/>
  <c r="F90" i="35"/>
  <c r="F88" i="35"/>
  <c r="F87" i="35"/>
  <c r="F86" i="35"/>
  <c r="F85" i="35"/>
  <c r="I573" i="35"/>
  <c r="I547" i="35"/>
  <c r="I521" i="35"/>
  <c r="I494" i="35"/>
  <c r="I493" i="35"/>
  <c r="I492" i="35"/>
  <c r="I490" i="35"/>
  <c r="I485" i="35"/>
  <c r="I483" i="35"/>
  <c r="I480" i="35"/>
  <c r="I478" i="35"/>
  <c r="I477" i="35"/>
  <c r="I476" i="35"/>
  <c r="F97" i="35"/>
  <c r="F626" i="35"/>
  <c r="F600" i="35"/>
  <c r="I475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I131" i="35"/>
  <c r="F89" i="35"/>
  <c r="F54" i="35"/>
  <c r="F626" i="36"/>
  <c r="F600" i="36"/>
  <c r="I573" i="36"/>
  <c r="I547" i="36"/>
  <c r="I521" i="36"/>
  <c r="I476" i="36"/>
  <c r="I477" i="36"/>
  <c r="I478" i="36"/>
  <c r="I479" i="36"/>
  <c r="I480" i="36"/>
  <c r="I483" i="36"/>
  <c r="I490" i="36"/>
  <c r="I491" i="36"/>
  <c r="I492" i="36"/>
  <c r="I493" i="36"/>
  <c r="I494" i="36"/>
  <c r="I495" i="36"/>
  <c r="I469" i="36"/>
  <c r="F444" i="36"/>
  <c r="F418" i="36"/>
  <c r="F392" i="36"/>
  <c r="F366" i="36"/>
  <c r="F340" i="36"/>
  <c r="F314" i="36"/>
  <c r="F288" i="36"/>
  <c r="F262" i="36"/>
  <c r="F236" i="36"/>
  <c r="F210" i="36"/>
  <c r="F184" i="36"/>
  <c r="I475" i="36" l="1"/>
  <c r="F132" i="35"/>
  <c r="F132" i="34"/>
  <c r="F132" i="1"/>
  <c r="F85" i="34"/>
  <c r="F132" i="32"/>
  <c r="F79" i="1"/>
  <c r="I495" i="8"/>
  <c r="F79" i="8"/>
  <c r="I79" i="8" s="1"/>
  <c r="F85" i="8"/>
  <c r="F132" i="8"/>
  <c r="I479" i="32"/>
  <c r="I495" i="32"/>
  <c r="F79" i="32"/>
  <c r="F79" i="34"/>
  <c r="I495" i="34"/>
  <c r="I494" i="34"/>
  <c r="I483" i="8"/>
  <c r="I479" i="8"/>
  <c r="I491" i="8"/>
  <c r="I491" i="32"/>
  <c r="I483" i="32"/>
  <c r="I491" i="34"/>
  <c r="F79" i="35"/>
  <c r="I469" i="35"/>
  <c r="I491" i="35"/>
  <c r="I479" i="35"/>
  <c r="I495" i="35"/>
  <c r="I131" i="36"/>
  <c r="F132" i="36"/>
  <c r="F105" i="36"/>
  <c r="F104" i="36"/>
  <c r="F103" i="36"/>
  <c r="F102" i="36"/>
  <c r="F101" i="36"/>
  <c r="F100" i="36"/>
  <c r="F99" i="36"/>
  <c r="F98" i="36"/>
  <c r="F97" i="36"/>
  <c r="F96" i="36"/>
  <c r="F95" i="36"/>
  <c r="F94" i="36"/>
  <c r="F93" i="36"/>
  <c r="F92" i="36"/>
  <c r="F90" i="36"/>
  <c r="F89" i="36"/>
  <c r="F88" i="36"/>
  <c r="F87" i="36"/>
  <c r="F86" i="36"/>
  <c r="F85" i="36"/>
  <c r="F79" i="36"/>
  <c r="I79" i="36" s="1"/>
  <c r="F27" i="8" l="1"/>
  <c r="I79" i="1"/>
  <c r="I79" i="32"/>
  <c r="F27" i="32"/>
  <c r="I79" i="34"/>
  <c r="F27" i="34"/>
  <c r="I79" i="35"/>
  <c r="F27" i="35"/>
  <c r="F27" i="36" l="1"/>
  <c r="B23" i="55" l="1"/>
  <c r="B22" i="55"/>
  <c r="B21" i="55"/>
  <c r="B20" i="55"/>
  <c r="B19" i="55"/>
  <c r="B18" i="55"/>
  <c r="B17" i="55"/>
  <c r="B16" i="55"/>
  <c r="B15" i="55"/>
  <c r="B14" i="55"/>
  <c r="F104" i="53" l="1"/>
  <c r="F103" i="53"/>
  <c r="F100" i="53"/>
  <c r="F98" i="53"/>
  <c r="F96" i="53"/>
  <c r="F95" i="53"/>
  <c r="F94" i="53"/>
  <c r="F92" i="53"/>
  <c r="F90" i="53"/>
  <c r="F88" i="53"/>
  <c r="F87" i="53"/>
  <c r="F86" i="53"/>
  <c r="AE623" i="53"/>
  <c r="AE619" i="53"/>
  <c r="AE611" i="53"/>
  <c r="AE607" i="53"/>
  <c r="P94" i="53"/>
  <c r="S573" i="53"/>
  <c r="S569" i="53"/>
  <c r="S565" i="53"/>
  <c r="S561" i="53"/>
  <c r="S557" i="53"/>
  <c r="S553" i="53"/>
  <c r="P72" i="53"/>
  <c r="S72" i="53" s="1"/>
  <c r="P64" i="53"/>
  <c r="S64" i="53" s="1"/>
  <c r="S528" i="53"/>
  <c r="S519" i="53"/>
  <c r="S515" i="53"/>
  <c r="S511" i="53"/>
  <c r="S490" i="53"/>
  <c r="S469" i="53"/>
  <c r="S457" i="53"/>
  <c r="S453" i="53"/>
  <c r="P59" i="53"/>
  <c r="S59" i="53" s="1"/>
  <c r="I389" i="53"/>
  <c r="S365" i="53"/>
  <c r="I365" i="53"/>
  <c r="I364" i="53"/>
  <c r="I311" i="53"/>
  <c r="S286" i="53"/>
  <c r="I286" i="53"/>
  <c r="S261" i="53"/>
  <c r="I261" i="53"/>
  <c r="I235" i="53"/>
  <c r="S208" i="53"/>
  <c r="I207" i="53"/>
  <c r="AB50" i="53"/>
  <c r="AB42" i="53"/>
  <c r="AB38" i="53"/>
  <c r="S183" i="53"/>
  <c r="AB51" i="53"/>
  <c r="I181" i="53"/>
  <c r="AB43" i="53"/>
  <c r="P35" i="53"/>
  <c r="AB52" i="53"/>
  <c r="AB48" i="53"/>
  <c r="P48" i="53"/>
  <c r="AB44" i="53"/>
  <c r="P44" i="53"/>
  <c r="AB36" i="53"/>
  <c r="P36" i="53"/>
  <c r="AB53" i="53"/>
  <c r="AB49" i="53"/>
  <c r="P49" i="53"/>
  <c r="AB45" i="53"/>
  <c r="P45" i="53"/>
  <c r="AB41" i="53"/>
  <c r="AB37" i="53"/>
  <c r="P37" i="53"/>
  <c r="AB33" i="53"/>
  <c r="F54" i="53"/>
  <c r="F626" i="53"/>
  <c r="AE624" i="53"/>
  <c r="AE622" i="53"/>
  <c r="AE621" i="53"/>
  <c r="AE620" i="53"/>
  <c r="AE618" i="53"/>
  <c r="AE617" i="53"/>
  <c r="AE616" i="53"/>
  <c r="AE614" i="53"/>
  <c r="AE613" i="53"/>
  <c r="AE612" i="53"/>
  <c r="AE610" i="53"/>
  <c r="AE609" i="53"/>
  <c r="AE608" i="53"/>
  <c r="AE606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2" i="53"/>
  <c r="S571" i="53"/>
  <c r="S570" i="53"/>
  <c r="S568" i="53"/>
  <c r="S567" i="53"/>
  <c r="S566" i="53"/>
  <c r="S564" i="53"/>
  <c r="S563" i="53"/>
  <c r="S562" i="53"/>
  <c r="S560" i="53"/>
  <c r="S559" i="53"/>
  <c r="S558" i="53"/>
  <c r="S556" i="53"/>
  <c r="S555" i="53"/>
  <c r="S554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7" i="53"/>
  <c r="S546" i="53"/>
  <c r="S545" i="53"/>
  <c r="S543" i="53"/>
  <c r="S542" i="53"/>
  <c r="S541" i="53"/>
  <c r="S539" i="53"/>
  <c r="S538" i="53"/>
  <c r="S537" i="53"/>
  <c r="S535" i="53"/>
  <c r="S534" i="53"/>
  <c r="S533" i="53"/>
  <c r="S531" i="53"/>
  <c r="S530" i="53"/>
  <c r="S529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20" i="53"/>
  <c r="S518" i="53"/>
  <c r="S517" i="53"/>
  <c r="S516" i="53"/>
  <c r="S514" i="53"/>
  <c r="S513" i="53"/>
  <c r="S512" i="53"/>
  <c r="S510" i="53"/>
  <c r="S509" i="53"/>
  <c r="S508" i="53"/>
  <c r="S506" i="53"/>
  <c r="S505" i="53"/>
  <c r="S504" i="53"/>
  <c r="S501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5" i="53"/>
  <c r="S493" i="53"/>
  <c r="S492" i="53"/>
  <c r="S491" i="53"/>
  <c r="S488" i="53"/>
  <c r="S487" i="53"/>
  <c r="S483" i="53"/>
  <c r="S480" i="53"/>
  <c r="S479" i="53"/>
  <c r="S477" i="53"/>
  <c r="S476" i="53"/>
  <c r="S475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8" i="53"/>
  <c r="S467" i="53"/>
  <c r="S466" i="53"/>
  <c r="S464" i="53"/>
  <c r="S463" i="53"/>
  <c r="S462" i="53"/>
  <c r="S460" i="53"/>
  <c r="S459" i="53"/>
  <c r="S458" i="53"/>
  <c r="S456" i="53"/>
  <c r="S455" i="53"/>
  <c r="S454" i="53"/>
  <c r="S452" i="53"/>
  <c r="S451" i="53"/>
  <c r="S450" i="53"/>
  <c r="F444" i="53"/>
  <c r="F418" i="53"/>
  <c r="F392" i="53"/>
  <c r="F366" i="53"/>
  <c r="F340" i="53"/>
  <c r="F314" i="53"/>
  <c r="F288" i="53"/>
  <c r="F262" i="53"/>
  <c r="F236" i="53"/>
  <c r="F210" i="53"/>
  <c r="F184" i="53"/>
  <c r="F158" i="53"/>
  <c r="F132" i="53"/>
  <c r="F105" i="53"/>
  <c r="F102" i="53"/>
  <c r="F101" i="53"/>
  <c r="F97" i="53"/>
  <c r="F93" i="53"/>
  <c r="P92" i="53"/>
  <c r="F89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P67" i="53"/>
  <c r="S67" i="53" s="1"/>
  <c r="A27" i="53"/>
  <c r="A26" i="53"/>
  <c r="A25" i="53"/>
  <c r="A24" i="53"/>
  <c r="S532" i="53" l="1"/>
  <c r="AB46" i="53"/>
  <c r="S540" i="53"/>
  <c r="I312" i="53"/>
  <c r="P60" i="53"/>
  <c r="S60" i="53" s="1"/>
  <c r="P63" i="53"/>
  <c r="S63" i="53" s="1"/>
  <c r="P77" i="53"/>
  <c r="S77" i="53" s="1"/>
  <c r="P50" i="53"/>
  <c r="I234" i="53"/>
  <c r="S441" i="53"/>
  <c r="AF613" i="53"/>
  <c r="AB34" i="53"/>
  <c r="I128" i="53"/>
  <c r="S234" i="53"/>
  <c r="AB35" i="53"/>
  <c r="P43" i="53"/>
  <c r="P38" i="53"/>
  <c r="S442" i="53"/>
  <c r="I209" i="53"/>
  <c r="S235" i="53"/>
  <c r="I442" i="53"/>
  <c r="AF624" i="53"/>
  <c r="S461" i="53"/>
  <c r="P71" i="53"/>
  <c r="S71" i="53" s="1"/>
  <c r="S465" i="53"/>
  <c r="P75" i="53"/>
  <c r="S75" i="53" s="1"/>
  <c r="S478" i="53"/>
  <c r="P62" i="53"/>
  <c r="S62" i="53" s="1"/>
  <c r="P78" i="53"/>
  <c r="S78" i="53" s="1"/>
  <c r="S494" i="53"/>
  <c r="S503" i="53"/>
  <c r="P61" i="53"/>
  <c r="S61" i="53" s="1"/>
  <c r="S507" i="53"/>
  <c r="S544" i="53"/>
  <c r="P76" i="53"/>
  <c r="S76" i="53" s="1"/>
  <c r="P79" i="53"/>
  <c r="S79" i="53" s="1"/>
  <c r="P74" i="53"/>
  <c r="S74" i="53" s="1"/>
  <c r="S536" i="53"/>
  <c r="P42" i="53"/>
  <c r="P46" i="53"/>
  <c r="S209" i="53"/>
  <c r="S313" i="53"/>
  <c r="S182" i="53"/>
  <c r="P52" i="53"/>
  <c r="I182" i="53"/>
  <c r="I131" i="53"/>
  <c r="P34" i="53"/>
  <c r="P33" i="53"/>
  <c r="S131" i="53"/>
  <c r="P53" i="53"/>
  <c r="P41" i="53"/>
  <c r="S181" i="53"/>
  <c r="I233" i="53"/>
  <c r="P51" i="53"/>
  <c r="I129" i="53"/>
  <c r="S207" i="53"/>
  <c r="S233" i="53"/>
  <c r="I285" i="53"/>
  <c r="I313" i="53"/>
  <c r="I208" i="53"/>
  <c r="I183" i="53"/>
  <c r="I287" i="53"/>
  <c r="S502" i="53"/>
  <c r="P522" i="53"/>
  <c r="S417" i="53"/>
  <c r="S364" i="53"/>
  <c r="S285" i="53"/>
  <c r="S287" i="53"/>
  <c r="P574" i="53"/>
  <c r="P470" i="53"/>
  <c r="S449" i="53"/>
  <c r="S363" i="53"/>
  <c r="I390" i="53"/>
  <c r="S391" i="53"/>
  <c r="I443" i="53"/>
  <c r="I363" i="53"/>
  <c r="I391" i="53"/>
  <c r="S443" i="53"/>
  <c r="AE615" i="53"/>
  <c r="I417" i="53"/>
  <c r="S574" i="53"/>
  <c r="S527" i="53"/>
  <c r="P548" i="53"/>
  <c r="I441" i="53"/>
  <c r="AF623" i="53"/>
  <c r="AF608" i="53"/>
  <c r="AF620" i="53"/>
  <c r="P626" i="53"/>
  <c r="AF625" i="53"/>
  <c r="AE605" i="53"/>
  <c r="S548" i="53" l="1"/>
  <c r="N549" i="53" s="1"/>
  <c r="S522" i="53"/>
  <c r="R523" i="53" s="1"/>
  <c r="S470" i="53"/>
  <c r="O471" i="53" s="1"/>
  <c r="R575" i="53"/>
  <c r="O575" i="53"/>
  <c r="M575" i="53"/>
  <c r="L575" i="53"/>
  <c r="P575" i="53"/>
  <c r="Q575" i="53"/>
  <c r="N575" i="53"/>
  <c r="AE626" i="53"/>
  <c r="R549" i="53" l="1"/>
  <c r="L549" i="53"/>
  <c r="M549" i="53"/>
  <c r="Q549" i="53"/>
  <c r="P549" i="53"/>
  <c r="O549" i="53"/>
  <c r="N523" i="53"/>
  <c r="L471" i="53"/>
  <c r="P471" i="53"/>
  <c r="Q471" i="53"/>
  <c r="R471" i="53"/>
  <c r="Q523" i="53"/>
  <c r="M471" i="53"/>
  <c r="P523" i="53"/>
  <c r="M523" i="53"/>
  <c r="L523" i="53"/>
  <c r="N471" i="53"/>
  <c r="O523" i="53"/>
  <c r="AE630" i="53"/>
  <c r="S575" i="53"/>
  <c r="S549" i="53" l="1"/>
  <c r="S471" i="53"/>
  <c r="S523" i="53"/>
  <c r="F94" i="52" l="1"/>
  <c r="F92" i="52"/>
  <c r="F90" i="52"/>
  <c r="F86" i="52"/>
  <c r="AE622" i="52"/>
  <c r="AE614" i="52"/>
  <c r="S570" i="52"/>
  <c r="S566" i="52"/>
  <c r="S558" i="52"/>
  <c r="S554" i="52"/>
  <c r="S545" i="52"/>
  <c r="S541" i="52"/>
  <c r="S537" i="52"/>
  <c r="S533" i="52"/>
  <c r="S529" i="52"/>
  <c r="S520" i="52"/>
  <c r="S512" i="52"/>
  <c r="S508" i="52"/>
  <c r="P62" i="52"/>
  <c r="S62" i="52" s="1"/>
  <c r="P79" i="52"/>
  <c r="S79" i="52" s="1"/>
  <c r="S487" i="52"/>
  <c r="S483" i="52"/>
  <c r="S479" i="52"/>
  <c r="P59" i="52"/>
  <c r="S59" i="52" s="1"/>
  <c r="S462" i="52"/>
  <c r="S458" i="52"/>
  <c r="S454" i="52"/>
  <c r="S450" i="52"/>
  <c r="S442" i="52"/>
  <c r="I441" i="52"/>
  <c r="S417" i="52"/>
  <c r="I417" i="52"/>
  <c r="I416" i="52"/>
  <c r="S415" i="52"/>
  <c r="S390" i="52"/>
  <c r="S389" i="52"/>
  <c r="I365" i="52"/>
  <c r="S364" i="52"/>
  <c r="AB366" i="52"/>
  <c r="S339" i="52"/>
  <c r="I337" i="52"/>
  <c r="P340" i="52"/>
  <c r="I312" i="52"/>
  <c r="AB314" i="52"/>
  <c r="I261" i="52"/>
  <c r="M53" i="52"/>
  <c r="I209" i="52"/>
  <c r="E51" i="52"/>
  <c r="AB47" i="52"/>
  <c r="AB43" i="52"/>
  <c r="AB39" i="52"/>
  <c r="AB210" i="52"/>
  <c r="C53" i="52"/>
  <c r="AB48" i="52"/>
  <c r="AB53" i="52"/>
  <c r="Q53" i="52"/>
  <c r="P52" i="52"/>
  <c r="AB49" i="52"/>
  <c r="AB45" i="52"/>
  <c r="P40" i="52"/>
  <c r="AB37" i="52"/>
  <c r="P36" i="52"/>
  <c r="AB33" i="52"/>
  <c r="P53" i="52"/>
  <c r="L53" i="52"/>
  <c r="H53" i="52"/>
  <c r="I131" i="52"/>
  <c r="I129" i="52"/>
  <c r="P49" i="52"/>
  <c r="P46" i="52"/>
  <c r="P41" i="52"/>
  <c r="AB38" i="52"/>
  <c r="P37" i="52"/>
  <c r="AE619" i="52"/>
  <c r="S573" i="52"/>
  <c r="S569" i="52"/>
  <c r="S565" i="52"/>
  <c r="S561" i="52"/>
  <c r="S557" i="52"/>
  <c r="S553" i="52"/>
  <c r="S544" i="52"/>
  <c r="S532" i="52"/>
  <c r="S528" i="52"/>
  <c r="S515" i="52"/>
  <c r="S511" i="52"/>
  <c r="S469" i="52"/>
  <c r="S457" i="52"/>
  <c r="S453" i="52"/>
  <c r="I389" i="52"/>
  <c r="AB288" i="52"/>
  <c r="I208" i="52"/>
  <c r="N53" i="52"/>
  <c r="P44" i="52"/>
  <c r="AB41" i="52"/>
  <c r="AB132" i="52"/>
  <c r="F626" i="52"/>
  <c r="AE624" i="52"/>
  <c r="AF624" i="52" s="1"/>
  <c r="AE623" i="52"/>
  <c r="AE621" i="52"/>
  <c r="AE620" i="52"/>
  <c r="AE617" i="52"/>
  <c r="AE616" i="52"/>
  <c r="AE615" i="52"/>
  <c r="AE613" i="52"/>
  <c r="AE612" i="52"/>
  <c r="AE609" i="52"/>
  <c r="AE608" i="52"/>
  <c r="AE605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S572" i="52"/>
  <c r="S571" i="52"/>
  <c r="S568" i="52"/>
  <c r="S567" i="52"/>
  <c r="S564" i="52"/>
  <c r="S563" i="52"/>
  <c r="S562" i="52"/>
  <c r="S560" i="52"/>
  <c r="S559" i="52"/>
  <c r="S556" i="52"/>
  <c r="S555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S547" i="52"/>
  <c r="S546" i="52"/>
  <c r="S543" i="52"/>
  <c r="S542" i="52"/>
  <c r="S539" i="52"/>
  <c r="S538" i="52"/>
  <c r="S535" i="52"/>
  <c r="S534" i="52"/>
  <c r="S531" i="52"/>
  <c r="S530" i="52"/>
  <c r="S527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S521" i="52"/>
  <c r="S518" i="52"/>
  <c r="S517" i="52"/>
  <c r="S514" i="52"/>
  <c r="S513" i="52"/>
  <c r="S510" i="52"/>
  <c r="S509" i="52"/>
  <c r="S506" i="52"/>
  <c r="S505" i="52"/>
  <c r="S502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S493" i="52"/>
  <c r="S492" i="52"/>
  <c r="S491" i="52"/>
  <c r="S488" i="52"/>
  <c r="S478" i="52"/>
  <c r="S477" i="52"/>
  <c r="S476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S468" i="52"/>
  <c r="S467" i="52"/>
  <c r="S466" i="52"/>
  <c r="S464" i="52"/>
  <c r="S463" i="52"/>
  <c r="S460" i="52"/>
  <c r="S459" i="52"/>
  <c r="S456" i="52"/>
  <c r="S455" i="52"/>
  <c r="S452" i="52"/>
  <c r="S451" i="52"/>
  <c r="F444" i="52"/>
  <c r="F418" i="52"/>
  <c r="F392" i="52"/>
  <c r="F366" i="52"/>
  <c r="F340" i="52"/>
  <c r="F314" i="52"/>
  <c r="F288" i="52"/>
  <c r="F262" i="52"/>
  <c r="F236" i="52"/>
  <c r="F210" i="52"/>
  <c r="F184" i="52"/>
  <c r="F158" i="52"/>
  <c r="F132" i="52"/>
  <c r="F105" i="52"/>
  <c r="F104" i="52"/>
  <c r="F103" i="52"/>
  <c r="F102" i="52"/>
  <c r="F101" i="52"/>
  <c r="P99" i="52"/>
  <c r="F99" i="52"/>
  <c r="F98" i="52"/>
  <c r="F97" i="52"/>
  <c r="F95" i="52"/>
  <c r="F93" i="52"/>
  <c r="P92" i="52"/>
  <c r="F89" i="52"/>
  <c r="F87" i="52"/>
  <c r="F85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P38" i="52"/>
  <c r="F54" i="52"/>
  <c r="A27" i="52"/>
  <c r="A26" i="52"/>
  <c r="A25" i="52"/>
  <c r="A24" i="52"/>
  <c r="P48" i="52" l="1"/>
  <c r="G51" i="52"/>
  <c r="D52" i="52"/>
  <c r="B53" i="52"/>
  <c r="I181" i="52"/>
  <c r="P210" i="52"/>
  <c r="I207" i="52"/>
  <c r="S233" i="52"/>
  <c r="I260" i="52"/>
  <c r="I285" i="52"/>
  <c r="I286" i="52"/>
  <c r="S312" i="52"/>
  <c r="I390" i="52"/>
  <c r="AE610" i="52"/>
  <c r="I233" i="52"/>
  <c r="P47" i="52"/>
  <c r="P51" i="52"/>
  <c r="S495" i="52"/>
  <c r="S504" i="52"/>
  <c r="P94" i="52"/>
  <c r="AE606" i="52"/>
  <c r="AF620" i="52"/>
  <c r="S475" i="52"/>
  <c r="P470" i="52"/>
  <c r="S516" i="52"/>
  <c r="P74" i="52"/>
  <c r="S74" i="52" s="1"/>
  <c r="AE618" i="52"/>
  <c r="P43" i="52"/>
  <c r="S337" i="52"/>
  <c r="I364" i="52"/>
  <c r="S365" i="52"/>
  <c r="S416" i="52"/>
  <c r="S441" i="52"/>
  <c r="S465" i="52"/>
  <c r="P75" i="52"/>
  <c r="S75" i="52" s="1"/>
  <c r="S494" i="52"/>
  <c r="P78" i="52"/>
  <c r="S78" i="52" s="1"/>
  <c r="S536" i="52"/>
  <c r="AE611" i="52"/>
  <c r="AB46" i="52"/>
  <c r="P76" i="52"/>
  <c r="S76" i="52" s="1"/>
  <c r="P132" i="52"/>
  <c r="P392" i="52"/>
  <c r="S503" i="52"/>
  <c r="P61" i="52"/>
  <c r="S61" i="52" s="1"/>
  <c r="S490" i="52"/>
  <c r="S259" i="52"/>
  <c r="AB42" i="52"/>
  <c r="S461" i="52"/>
  <c r="P71" i="52"/>
  <c r="S71" i="52" s="1"/>
  <c r="S519" i="52"/>
  <c r="P77" i="52"/>
  <c r="S77" i="52" s="1"/>
  <c r="S540" i="52"/>
  <c r="P72" i="52"/>
  <c r="S72" i="52" s="1"/>
  <c r="P42" i="52"/>
  <c r="S155" i="52"/>
  <c r="S234" i="52"/>
  <c r="D51" i="52"/>
  <c r="C51" i="52"/>
  <c r="F88" i="52"/>
  <c r="S181" i="52"/>
  <c r="S507" i="52"/>
  <c r="P60" i="52"/>
  <c r="S60" i="52" s="1"/>
  <c r="P67" i="52"/>
  <c r="S67" i="52" s="1"/>
  <c r="P45" i="52"/>
  <c r="P63" i="52"/>
  <c r="S63" i="52" s="1"/>
  <c r="F96" i="52"/>
  <c r="F100" i="52"/>
  <c r="P574" i="52"/>
  <c r="AB36" i="52"/>
  <c r="AB44" i="52"/>
  <c r="S131" i="52"/>
  <c r="O53" i="52"/>
  <c r="P236" i="52"/>
  <c r="AB50" i="52"/>
  <c r="S285" i="52"/>
  <c r="B51" i="52"/>
  <c r="E53" i="52"/>
  <c r="G53" i="52"/>
  <c r="R53" i="52"/>
  <c r="P158" i="52"/>
  <c r="AB34" i="52"/>
  <c r="S286" i="52"/>
  <c r="S156" i="52"/>
  <c r="I234" i="52"/>
  <c r="P34" i="52"/>
  <c r="AB52" i="52"/>
  <c r="P39" i="52"/>
  <c r="P35" i="52"/>
  <c r="AB184" i="52"/>
  <c r="AB51" i="52"/>
  <c r="S261" i="52"/>
  <c r="S480" i="52"/>
  <c r="P64" i="52"/>
  <c r="AB40" i="52"/>
  <c r="I128" i="52"/>
  <c r="AB35" i="52"/>
  <c r="AB158" i="52"/>
  <c r="P33" i="52"/>
  <c r="I155" i="52"/>
  <c r="I157" i="52"/>
  <c r="D53" i="52"/>
  <c r="S207" i="52"/>
  <c r="S287" i="52"/>
  <c r="I311" i="52"/>
  <c r="I235" i="52"/>
  <c r="S157" i="52"/>
  <c r="P184" i="52"/>
  <c r="S208" i="52"/>
  <c r="H51" i="52"/>
  <c r="P50" i="52"/>
  <c r="AB236" i="52"/>
  <c r="I183" i="52"/>
  <c r="S209" i="52"/>
  <c r="S363" i="52"/>
  <c r="I156" i="52"/>
  <c r="S182" i="52"/>
  <c r="P262" i="52"/>
  <c r="P288" i="52"/>
  <c r="S235" i="52"/>
  <c r="I259" i="52"/>
  <c r="P366" i="52"/>
  <c r="I182" i="52"/>
  <c r="S183" i="52"/>
  <c r="AB262" i="52"/>
  <c r="I313" i="52"/>
  <c r="P314" i="52"/>
  <c r="I339" i="52"/>
  <c r="I287" i="52"/>
  <c r="AB340" i="52"/>
  <c r="I443" i="52"/>
  <c r="S313" i="52"/>
  <c r="I338" i="52"/>
  <c r="P418" i="52"/>
  <c r="S260" i="52"/>
  <c r="S311" i="52"/>
  <c r="I363" i="52"/>
  <c r="S574" i="52"/>
  <c r="AB392" i="52"/>
  <c r="S391" i="52"/>
  <c r="AB418" i="52"/>
  <c r="I391" i="52"/>
  <c r="P444" i="52"/>
  <c r="S338" i="52"/>
  <c r="P522" i="52"/>
  <c r="S501" i="52"/>
  <c r="AF613" i="52"/>
  <c r="I415" i="52"/>
  <c r="AB444" i="52"/>
  <c r="I442" i="52"/>
  <c r="S443" i="52"/>
  <c r="AE607" i="52"/>
  <c r="S449" i="52"/>
  <c r="AF608" i="52"/>
  <c r="AF625" i="52"/>
  <c r="P626" i="52"/>
  <c r="AF623" i="52"/>
  <c r="P548" i="52"/>
  <c r="F105" i="51"/>
  <c r="F103" i="51"/>
  <c r="F102" i="51"/>
  <c r="F101" i="51"/>
  <c r="F100" i="51"/>
  <c r="F99" i="51"/>
  <c r="F98" i="51"/>
  <c r="F97" i="51"/>
  <c r="F95" i="51"/>
  <c r="F94" i="51"/>
  <c r="F93" i="51"/>
  <c r="F90" i="51"/>
  <c r="F89" i="51"/>
  <c r="F86" i="51"/>
  <c r="F85" i="51"/>
  <c r="AE623" i="51"/>
  <c r="AE621" i="51"/>
  <c r="AE620" i="51"/>
  <c r="AE619" i="51"/>
  <c r="AE617" i="51"/>
  <c r="AE616" i="51"/>
  <c r="AE615" i="51"/>
  <c r="AE613" i="51"/>
  <c r="AE612" i="51"/>
  <c r="AE611" i="51"/>
  <c r="AE609" i="51"/>
  <c r="AE608" i="51"/>
  <c r="AE607" i="51"/>
  <c r="S573" i="51"/>
  <c r="S572" i="51"/>
  <c r="S571" i="51"/>
  <c r="S570" i="51"/>
  <c r="S569" i="51"/>
  <c r="S568" i="51"/>
  <c r="S567" i="51"/>
  <c r="S566" i="51"/>
  <c r="S565" i="51"/>
  <c r="S564" i="51"/>
  <c r="S563" i="51"/>
  <c r="S562" i="51"/>
  <c r="S561" i="51"/>
  <c r="S560" i="51"/>
  <c r="S559" i="51"/>
  <c r="S558" i="51"/>
  <c r="S557" i="51"/>
  <c r="S556" i="51"/>
  <c r="S555" i="51"/>
  <c r="S554" i="51"/>
  <c r="S553" i="51"/>
  <c r="S547" i="51"/>
  <c r="S546" i="51"/>
  <c r="S545" i="51"/>
  <c r="S544" i="51"/>
  <c r="S543" i="51"/>
  <c r="S542" i="51"/>
  <c r="S541" i="51"/>
  <c r="S540" i="51"/>
  <c r="S539" i="51"/>
  <c r="S538" i="51"/>
  <c r="S537" i="51"/>
  <c r="S536" i="51"/>
  <c r="S535" i="51"/>
  <c r="S534" i="51"/>
  <c r="S533" i="51"/>
  <c r="S532" i="51"/>
  <c r="S531" i="51"/>
  <c r="S530" i="51"/>
  <c r="S529" i="51"/>
  <c r="S528" i="51"/>
  <c r="S527" i="51"/>
  <c r="S521" i="51"/>
  <c r="S520" i="51"/>
  <c r="S519" i="51"/>
  <c r="S518" i="51"/>
  <c r="S517" i="51"/>
  <c r="S516" i="51"/>
  <c r="S515" i="51"/>
  <c r="S513" i="51"/>
  <c r="S512" i="51"/>
  <c r="S511" i="51"/>
  <c r="S510" i="51"/>
  <c r="S509" i="51"/>
  <c r="S508" i="51"/>
  <c r="S507" i="51"/>
  <c r="S506" i="51"/>
  <c r="S505" i="51"/>
  <c r="S504" i="51"/>
  <c r="S503" i="51"/>
  <c r="S502" i="51"/>
  <c r="S501" i="51"/>
  <c r="S495" i="51"/>
  <c r="S494" i="51"/>
  <c r="S493" i="51"/>
  <c r="S492" i="51"/>
  <c r="S491" i="51"/>
  <c r="S490" i="51"/>
  <c r="S488" i="51"/>
  <c r="S487" i="51"/>
  <c r="S483" i="51"/>
  <c r="S480" i="51"/>
  <c r="S479" i="51"/>
  <c r="S478" i="51"/>
  <c r="S477" i="51"/>
  <c r="S476" i="51"/>
  <c r="S469" i="51"/>
  <c r="S468" i="51"/>
  <c r="S467" i="51"/>
  <c r="S466" i="51"/>
  <c r="S465" i="51"/>
  <c r="S464" i="51"/>
  <c r="S463" i="51"/>
  <c r="S462" i="51"/>
  <c r="S461" i="51"/>
  <c r="S460" i="51"/>
  <c r="S459" i="51"/>
  <c r="S458" i="51"/>
  <c r="S457" i="51"/>
  <c r="S456" i="51"/>
  <c r="S455" i="51"/>
  <c r="S454" i="51"/>
  <c r="S453" i="51"/>
  <c r="S452" i="51"/>
  <c r="S451" i="51"/>
  <c r="S449" i="51"/>
  <c r="F54" i="51"/>
  <c r="F626" i="51"/>
  <c r="AE624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S514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P60" i="51" l="1"/>
  <c r="S60" i="51" s="1"/>
  <c r="AE626" i="52"/>
  <c r="AE630" i="52" s="1"/>
  <c r="P99" i="51"/>
  <c r="AB34" i="51"/>
  <c r="AB38" i="51"/>
  <c r="AB46" i="51"/>
  <c r="AB50" i="51"/>
  <c r="H53" i="51"/>
  <c r="P92" i="51"/>
  <c r="AB262" i="51"/>
  <c r="AB366" i="51"/>
  <c r="AB42" i="51"/>
  <c r="AB158" i="51"/>
  <c r="AB418" i="51"/>
  <c r="S53" i="52"/>
  <c r="S548" i="52"/>
  <c r="L549" i="52" s="1"/>
  <c r="I53" i="52"/>
  <c r="S470" i="52"/>
  <c r="P471" i="52" s="1"/>
  <c r="S522" i="52"/>
  <c r="R523" i="52" s="1"/>
  <c r="AB54" i="52"/>
  <c r="S64" i="52"/>
  <c r="I51" i="52"/>
  <c r="O575" i="52"/>
  <c r="N575" i="52"/>
  <c r="M575" i="52"/>
  <c r="L575" i="52"/>
  <c r="Q575" i="52"/>
  <c r="R575" i="52"/>
  <c r="P575" i="52"/>
  <c r="P54" i="52"/>
  <c r="I287" i="51"/>
  <c r="P37" i="51"/>
  <c r="P41" i="51"/>
  <c r="P45" i="51"/>
  <c r="P49" i="51"/>
  <c r="D53" i="51"/>
  <c r="P53" i="51"/>
  <c r="P210" i="51"/>
  <c r="S209" i="51"/>
  <c r="P236" i="51"/>
  <c r="S259" i="51"/>
  <c r="P288" i="51"/>
  <c r="P340" i="51"/>
  <c r="I339" i="51"/>
  <c r="S365" i="51"/>
  <c r="P392" i="51"/>
  <c r="P158" i="51"/>
  <c r="I389" i="51"/>
  <c r="P444" i="51"/>
  <c r="I443" i="51"/>
  <c r="AF625" i="51"/>
  <c r="F88" i="51"/>
  <c r="F92" i="51"/>
  <c r="F96" i="51"/>
  <c r="F104" i="51"/>
  <c r="P184" i="51"/>
  <c r="I128" i="51"/>
  <c r="P33" i="51"/>
  <c r="P132" i="51"/>
  <c r="P50" i="51"/>
  <c r="S155" i="51"/>
  <c r="P262" i="51"/>
  <c r="I233" i="51"/>
  <c r="S338" i="51"/>
  <c r="S417" i="51"/>
  <c r="S442" i="51"/>
  <c r="AE618" i="51"/>
  <c r="P47" i="51"/>
  <c r="D51" i="51"/>
  <c r="P42" i="51"/>
  <c r="B51" i="51"/>
  <c r="R53" i="51"/>
  <c r="I129" i="51"/>
  <c r="C51" i="51"/>
  <c r="I337" i="51"/>
  <c r="S363" i="51"/>
  <c r="I416" i="51"/>
  <c r="AE622" i="51"/>
  <c r="P39" i="51"/>
  <c r="L53" i="51"/>
  <c r="I234" i="51"/>
  <c r="F87" i="51"/>
  <c r="S522" i="51"/>
  <c r="Q523" i="51" s="1"/>
  <c r="P38" i="51"/>
  <c r="P46" i="51"/>
  <c r="P366" i="51"/>
  <c r="I183" i="51"/>
  <c r="S234" i="51"/>
  <c r="I391" i="51"/>
  <c r="S475" i="51"/>
  <c r="P35" i="51"/>
  <c r="P51" i="51"/>
  <c r="S450" i="51"/>
  <c r="S470" i="51" s="1"/>
  <c r="P34" i="51"/>
  <c r="G53" i="51"/>
  <c r="S313" i="51"/>
  <c r="I441" i="51"/>
  <c r="P626" i="51"/>
  <c r="AE606" i="51"/>
  <c r="AE610" i="51"/>
  <c r="P94" i="51"/>
  <c r="AE614" i="51"/>
  <c r="P43" i="51"/>
  <c r="S181" i="51"/>
  <c r="S235" i="51"/>
  <c r="AB132" i="51"/>
  <c r="AB33" i="51"/>
  <c r="AB37" i="51"/>
  <c r="AB41" i="51"/>
  <c r="AB45" i="51"/>
  <c r="AB49" i="51"/>
  <c r="E53" i="51"/>
  <c r="Q53" i="51"/>
  <c r="AB53" i="51"/>
  <c r="I157" i="51"/>
  <c r="I182" i="51"/>
  <c r="S183" i="51"/>
  <c r="I207" i="51"/>
  <c r="S208" i="51"/>
  <c r="AB236" i="51"/>
  <c r="S233" i="51"/>
  <c r="I286" i="51"/>
  <c r="S287" i="51"/>
  <c r="I311" i="51"/>
  <c r="S312" i="51"/>
  <c r="AB340" i="51"/>
  <c r="S337" i="51"/>
  <c r="I365" i="51"/>
  <c r="I390" i="51"/>
  <c r="S391" i="51"/>
  <c r="S416" i="51"/>
  <c r="AB444" i="51"/>
  <c r="S441" i="51"/>
  <c r="P470" i="51"/>
  <c r="S574" i="51"/>
  <c r="L575" i="51" s="1"/>
  <c r="AB35" i="51"/>
  <c r="AB39" i="51"/>
  <c r="AB43" i="51"/>
  <c r="AB47" i="51"/>
  <c r="E51" i="51"/>
  <c r="AB51" i="51"/>
  <c r="S131" i="51"/>
  <c r="M53" i="51"/>
  <c r="I155" i="51"/>
  <c r="S156" i="51"/>
  <c r="AB184" i="51"/>
  <c r="I209" i="51"/>
  <c r="S260" i="51"/>
  <c r="AB288" i="51"/>
  <c r="S285" i="51"/>
  <c r="I313" i="51"/>
  <c r="I338" i="51"/>
  <c r="S339" i="51"/>
  <c r="I363" i="51"/>
  <c r="S364" i="51"/>
  <c r="S389" i="51"/>
  <c r="I442" i="51"/>
  <c r="S443" i="51"/>
  <c r="P522" i="51"/>
  <c r="P36" i="51"/>
  <c r="P40" i="51"/>
  <c r="P44" i="51"/>
  <c r="P48" i="51"/>
  <c r="G51" i="51"/>
  <c r="D52" i="51"/>
  <c r="P52" i="51"/>
  <c r="B53" i="51"/>
  <c r="N53" i="51"/>
  <c r="AB36" i="51"/>
  <c r="AB40" i="51"/>
  <c r="AB44" i="51"/>
  <c r="AB48" i="51"/>
  <c r="H51" i="51"/>
  <c r="AB52" i="51"/>
  <c r="C53" i="51"/>
  <c r="O53" i="51"/>
  <c r="I156" i="51"/>
  <c r="S157" i="51"/>
  <c r="I181" i="51"/>
  <c r="S182" i="51"/>
  <c r="AB210" i="51"/>
  <c r="S207" i="51"/>
  <c r="I235" i="51"/>
  <c r="I260" i="51"/>
  <c r="S261" i="51"/>
  <c r="I285" i="51"/>
  <c r="S286" i="51"/>
  <c r="AB314" i="51"/>
  <c r="S311" i="51"/>
  <c r="I364" i="51"/>
  <c r="S390" i="51"/>
  <c r="S415" i="51"/>
  <c r="S548" i="51"/>
  <c r="L549" i="51" s="1"/>
  <c r="P59" i="51"/>
  <c r="P61" i="51"/>
  <c r="P62" i="51"/>
  <c r="P63" i="51"/>
  <c r="P64" i="51"/>
  <c r="P67" i="51"/>
  <c r="P71" i="51"/>
  <c r="P72" i="51"/>
  <c r="P74" i="51"/>
  <c r="P75" i="51"/>
  <c r="P76" i="51"/>
  <c r="P77" i="51"/>
  <c r="P78" i="51"/>
  <c r="P79" i="51"/>
  <c r="I131" i="51"/>
  <c r="I259" i="51"/>
  <c r="I261" i="51"/>
  <c r="P314" i="51"/>
  <c r="I208" i="51"/>
  <c r="I312" i="51"/>
  <c r="AB392" i="51"/>
  <c r="P418" i="51"/>
  <c r="I415" i="51"/>
  <c r="I417" i="51"/>
  <c r="P548" i="51"/>
  <c r="P574" i="51"/>
  <c r="AF608" i="51"/>
  <c r="AF613" i="51"/>
  <c r="AF620" i="51"/>
  <c r="AF623" i="51"/>
  <c r="AF624" i="51"/>
  <c r="AE605" i="51"/>
  <c r="F54" i="36"/>
  <c r="F158" i="36"/>
  <c r="M549" i="52" l="1"/>
  <c r="Q471" i="52"/>
  <c r="N549" i="52"/>
  <c r="R575" i="51"/>
  <c r="O549" i="52"/>
  <c r="Q523" i="52"/>
  <c r="R549" i="52"/>
  <c r="Q549" i="52"/>
  <c r="P549" i="52"/>
  <c r="P523" i="52"/>
  <c r="R471" i="52"/>
  <c r="L471" i="52"/>
  <c r="N523" i="52"/>
  <c r="M471" i="52"/>
  <c r="O523" i="52"/>
  <c r="O471" i="52"/>
  <c r="L523" i="52"/>
  <c r="M523" i="52"/>
  <c r="N471" i="52"/>
  <c r="S575" i="52"/>
  <c r="R523" i="51"/>
  <c r="P523" i="51"/>
  <c r="M549" i="51"/>
  <c r="N523" i="51"/>
  <c r="L523" i="51"/>
  <c r="O523" i="51"/>
  <c r="M523" i="51"/>
  <c r="M471" i="51"/>
  <c r="N471" i="51"/>
  <c r="Q471" i="51"/>
  <c r="L471" i="51"/>
  <c r="P471" i="51"/>
  <c r="P549" i="51"/>
  <c r="Q549" i="51"/>
  <c r="I51" i="51"/>
  <c r="O575" i="51"/>
  <c r="R471" i="51"/>
  <c r="P54" i="51"/>
  <c r="S53" i="51"/>
  <c r="O549" i="51"/>
  <c r="M575" i="51"/>
  <c r="Q575" i="51"/>
  <c r="I53" i="51"/>
  <c r="AE626" i="51"/>
  <c r="AE630" i="51" s="1"/>
  <c r="R549" i="51"/>
  <c r="N575" i="51"/>
  <c r="P575" i="51"/>
  <c r="AB54" i="51"/>
  <c r="N549" i="51"/>
  <c r="O471" i="51"/>
  <c r="S79" i="51"/>
  <c r="S77" i="51"/>
  <c r="S75" i="51"/>
  <c r="S71" i="51"/>
  <c r="S67" i="51"/>
  <c r="S63" i="51"/>
  <c r="S61" i="51"/>
  <c r="S78" i="51"/>
  <c r="S76" i="51"/>
  <c r="S74" i="51"/>
  <c r="S72" i="51"/>
  <c r="S64" i="51"/>
  <c r="S62" i="51"/>
  <c r="S59" i="51"/>
  <c r="S549" i="52" l="1"/>
  <c r="S523" i="52"/>
  <c r="S471" i="52"/>
  <c r="S523" i="51"/>
  <c r="S549" i="51"/>
  <c r="S575" i="51"/>
  <c r="S471" i="51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0" i="40"/>
  <c r="F89" i="40"/>
  <c r="F88" i="40"/>
  <c r="F87" i="40"/>
  <c r="F86" i="40"/>
  <c r="F85" i="40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0" i="41"/>
  <c r="F89" i="41"/>
  <c r="F88" i="41"/>
  <c r="F87" i="41"/>
  <c r="F86" i="41"/>
  <c r="F85" i="41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0" i="42"/>
  <c r="F89" i="42"/>
  <c r="F88" i="42"/>
  <c r="F87" i="42"/>
  <c r="F86" i="42"/>
  <c r="F85" i="42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5" i="43"/>
  <c r="F105" i="46"/>
  <c r="F104" i="46"/>
  <c r="F103" i="46"/>
  <c r="F102" i="46"/>
  <c r="F101" i="46"/>
  <c r="F100" i="46"/>
  <c r="F99" i="46"/>
  <c r="F98" i="46"/>
  <c r="F97" i="46"/>
  <c r="F96" i="46"/>
  <c r="F95" i="46"/>
  <c r="F94" i="46"/>
  <c r="F93" i="46"/>
  <c r="F92" i="46"/>
  <c r="F90" i="46"/>
  <c r="F89" i="46"/>
  <c r="F88" i="46"/>
  <c r="F87" i="46"/>
  <c r="F86" i="46"/>
  <c r="F85" i="46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0" i="47"/>
  <c r="F89" i="47"/>
  <c r="F88" i="47"/>
  <c r="F87" i="47"/>
  <c r="F86" i="47"/>
  <c r="F85" i="47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0" i="48"/>
  <c r="F89" i="48"/>
  <c r="F88" i="48"/>
  <c r="F87" i="48"/>
  <c r="F86" i="48"/>
  <c r="F85" i="48"/>
  <c r="F105" i="50"/>
  <c r="F104" i="50"/>
  <c r="F103" i="50"/>
  <c r="F102" i="50"/>
  <c r="F101" i="50"/>
  <c r="F100" i="50"/>
  <c r="F98" i="50"/>
  <c r="F97" i="50"/>
  <c r="F96" i="50"/>
  <c r="F95" i="50"/>
  <c r="F94" i="50"/>
  <c r="F93" i="50"/>
  <c r="F92" i="50"/>
  <c r="F90" i="50"/>
  <c r="F89" i="50"/>
  <c r="F88" i="50"/>
  <c r="F87" i="50"/>
  <c r="F86" i="50"/>
  <c r="F85" i="50"/>
  <c r="D53" i="41" l="1"/>
  <c r="P33" i="41"/>
  <c r="P41" i="41"/>
  <c r="P49" i="41"/>
  <c r="L53" i="41"/>
  <c r="AB40" i="41"/>
  <c r="AB48" i="41"/>
  <c r="P62" i="41"/>
  <c r="P78" i="41"/>
  <c r="B53" i="48"/>
  <c r="R53" i="48"/>
  <c r="P51" i="48"/>
  <c r="AB46" i="48"/>
  <c r="G51" i="48"/>
  <c r="P35" i="48"/>
  <c r="AB38" i="48"/>
  <c r="H51" i="50"/>
  <c r="D53" i="50"/>
  <c r="P33" i="50"/>
  <c r="P41" i="50"/>
  <c r="P49" i="50"/>
  <c r="L53" i="50"/>
  <c r="AB40" i="50"/>
  <c r="AB48" i="50"/>
  <c r="P62" i="50"/>
  <c r="S62" i="50" s="1"/>
  <c r="P78" i="50"/>
  <c r="S78" i="50" s="1"/>
  <c r="H51" i="47"/>
  <c r="D52" i="43"/>
  <c r="P39" i="43"/>
  <c r="N53" i="43"/>
  <c r="AB34" i="43"/>
  <c r="AB42" i="43"/>
  <c r="P39" i="42"/>
  <c r="P47" i="42"/>
  <c r="L51" i="42"/>
  <c r="AB42" i="42"/>
  <c r="W51" i="42"/>
  <c r="P64" i="42"/>
  <c r="B51" i="43"/>
  <c r="B51" i="42"/>
  <c r="N53" i="42"/>
  <c r="AB34" i="42"/>
  <c r="AE51" i="42"/>
  <c r="G53" i="43"/>
  <c r="P47" i="43"/>
  <c r="G53" i="42"/>
  <c r="AB50" i="42"/>
  <c r="AC53" i="42"/>
  <c r="C53" i="47"/>
  <c r="P34" i="47"/>
  <c r="P42" i="47"/>
  <c r="P50" i="47"/>
  <c r="AB35" i="47"/>
  <c r="AB43" i="47"/>
  <c r="AB51" i="47"/>
  <c r="P61" i="47"/>
  <c r="P77" i="47"/>
  <c r="H51" i="43"/>
  <c r="C53" i="43"/>
  <c r="P34" i="43"/>
  <c r="P42" i="43"/>
  <c r="P50" i="43"/>
  <c r="AB35" i="43"/>
  <c r="AB43" i="43"/>
  <c r="AB51" i="43"/>
  <c r="P61" i="43"/>
  <c r="P77" i="43"/>
  <c r="P78" i="48"/>
  <c r="P62" i="48"/>
  <c r="P63" i="48"/>
  <c r="P71" i="48"/>
  <c r="P79" i="48"/>
  <c r="D51" i="47"/>
  <c r="P37" i="47"/>
  <c r="P45" i="47"/>
  <c r="C51" i="48"/>
  <c r="H53" i="48"/>
  <c r="P38" i="48"/>
  <c r="P46" i="48"/>
  <c r="O53" i="48"/>
  <c r="C53" i="50"/>
  <c r="P34" i="50"/>
  <c r="P42" i="50"/>
  <c r="P50" i="50"/>
  <c r="AB35" i="50"/>
  <c r="AB43" i="50"/>
  <c r="AB51" i="50"/>
  <c r="P61" i="50"/>
  <c r="S61" i="50" s="1"/>
  <c r="P77" i="50"/>
  <c r="S77" i="50" s="1"/>
  <c r="G51" i="46"/>
  <c r="B53" i="46"/>
  <c r="P35" i="46"/>
  <c r="P43" i="46"/>
  <c r="P51" i="46"/>
  <c r="R53" i="46"/>
  <c r="AB38" i="46"/>
  <c r="AB46" i="46"/>
  <c r="P60" i="46"/>
  <c r="P76" i="46"/>
  <c r="E53" i="46"/>
  <c r="P40" i="46"/>
  <c r="P48" i="46"/>
  <c r="M53" i="46"/>
  <c r="AB37" i="46"/>
  <c r="AB45" i="46"/>
  <c r="AB53" i="46"/>
  <c r="P63" i="46"/>
  <c r="P79" i="46"/>
  <c r="P53" i="47"/>
  <c r="AB36" i="47"/>
  <c r="AB44" i="47"/>
  <c r="AB52" i="47"/>
  <c r="P74" i="47"/>
  <c r="C51" i="42"/>
  <c r="H53" i="42"/>
  <c r="P38" i="42"/>
  <c r="P46" i="42"/>
  <c r="M51" i="42"/>
  <c r="O53" i="42"/>
  <c r="AB39" i="42"/>
  <c r="AB47" i="42"/>
  <c r="X51" i="42"/>
  <c r="AF51" i="42"/>
  <c r="V53" i="42"/>
  <c r="AD53" i="42"/>
  <c r="C53" i="41"/>
  <c r="P34" i="41"/>
  <c r="P42" i="41"/>
  <c r="P50" i="41"/>
  <c r="AB35" i="41"/>
  <c r="AB43" i="41"/>
  <c r="AB51" i="41"/>
  <c r="P61" i="41"/>
  <c r="P77" i="41"/>
  <c r="P99" i="40"/>
  <c r="D51" i="43"/>
  <c r="P37" i="43"/>
  <c r="P45" i="43"/>
  <c r="P53" i="43"/>
  <c r="AB36" i="43"/>
  <c r="G51" i="43"/>
  <c r="B53" i="43"/>
  <c r="P35" i="43"/>
  <c r="P43" i="43"/>
  <c r="P51" i="43"/>
  <c r="R53" i="43"/>
  <c r="AB38" i="43"/>
  <c r="AB46" i="43"/>
  <c r="P60" i="43"/>
  <c r="P76" i="43"/>
  <c r="P36" i="40"/>
  <c r="P44" i="40"/>
  <c r="P52" i="40"/>
  <c r="Q53" i="40"/>
  <c r="AB33" i="40"/>
  <c r="AB41" i="40"/>
  <c r="AB49" i="40"/>
  <c r="P59" i="40"/>
  <c r="P75" i="40"/>
  <c r="G53" i="40"/>
  <c r="P39" i="40"/>
  <c r="P47" i="40"/>
  <c r="N53" i="40"/>
  <c r="AB34" i="40"/>
  <c r="AB42" i="40"/>
  <c r="AB50" i="40"/>
  <c r="P64" i="40"/>
  <c r="E51" i="50"/>
  <c r="P36" i="50"/>
  <c r="P44" i="50"/>
  <c r="P52" i="50"/>
  <c r="Q53" i="50"/>
  <c r="AB33" i="50"/>
  <c r="AB41" i="50"/>
  <c r="AB49" i="50"/>
  <c r="B51" i="47"/>
  <c r="D52" i="47"/>
  <c r="G53" i="47"/>
  <c r="P39" i="47"/>
  <c r="P47" i="47"/>
  <c r="N53" i="47"/>
  <c r="AB34" i="47"/>
  <c r="AB42" i="47"/>
  <c r="AB50" i="47"/>
  <c r="P64" i="47"/>
  <c r="H51" i="46"/>
  <c r="C53" i="46"/>
  <c r="P34" i="46"/>
  <c r="P42" i="46"/>
  <c r="P50" i="46"/>
  <c r="AB35" i="46"/>
  <c r="AB43" i="46"/>
  <c r="AB51" i="46"/>
  <c r="P61" i="46"/>
  <c r="P77" i="46"/>
  <c r="G51" i="50"/>
  <c r="B53" i="50"/>
  <c r="P35" i="50"/>
  <c r="P43" i="50"/>
  <c r="P51" i="50"/>
  <c r="R53" i="50"/>
  <c r="AB38" i="50"/>
  <c r="AB46" i="50"/>
  <c r="P60" i="50"/>
  <c r="S60" i="50" s="1"/>
  <c r="P76" i="50"/>
  <c r="S76" i="50" s="1"/>
  <c r="P40" i="50"/>
  <c r="AB37" i="50"/>
  <c r="AB53" i="50"/>
  <c r="P63" i="50"/>
  <c r="S63" i="50" s="1"/>
  <c r="D53" i="48"/>
  <c r="P49" i="48"/>
  <c r="L53" i="48"/>
  <c r="P48" i="50"/>
  <c r="P79" i="50"/>
  <c r="S79" i="50" s="1"/>
  <c r="P33" i="48"/>
  <c r="P41" i="48"/>
  <c r="AB40" i="48"/>
  <c r="AB48" i="48"/>
  <c r="E53" i="48"/>
  <c r="P40" i="48"/>
  <c r="P48" i="48"/>
  <c r="M53" i="48"/>
  <c r="AB37" i="48"/>
  <c r="AB45" i="48"/>
  <c r="AB53" i="48"/>
  <c r="E53" i="50"/>
  <c r="M53" i="50"/>
  <c r="AB45" i="50"/>
  <c r="P71" i="50"/>
  <c r="S71" i="50" s="1"/>
  <c r="D51" i="50"/>
  <c r="P37" i="50"/>
  <c r="P45" i="50"/>
  <c r="P53" i="50"/>
  <c r="AB36" i="50"/>
  <c r="AB44" i="50"/>
  <c r="AB52" i="50"/>
  <c r="P74" i="50"/>
  <c r="S74" i="50" s="1"/>
  <c r="B51" i="48"/>
  <c r="D52" i="48"/>
  <c r="G53" i="48"/>
  <c r="N53" i="48"/>
  <c r="AB34" i="48"/>
  <c r="AB50" i="48"/>
  <c r="P64" i="48"/>
  <c r="P72" i="48"/>
  <c r="B51" i="50"/>
  <c r="G53" i="50"/>
  <c r="N53" i="50"/>
  <c r="AB34" i="50"/>
  <c r="AB42" i="50"/>
  <c r="AB50" i="50"/>
  <c r="P64" i="50"/>
  <c r="S64" i="50" s="1"/>
  <c r="P72" i="50"/>
  <c r="S72" i="50" s="1"/>
  <c r="D51" i="48"/>
  <c r="P37" i="48"/>
  <c r="P45" i="48"/>
  <c r="P53" i="48"/>
  <c r="AB36" i="48"/>
  <c r="AB52" i="48"/>
  <c r="P74" i="48"/>
  <c r="D53" i="47"/>
  <c r="P33" i="47"/>
  <c r="P41" i="47"/>
  <c r="P49" i="47"/>
  <c r="L53" i="47"/>
  <c r="AB40" i="47"/>
  <c r="AB48" i="47"/>
  <c r="E51" i="43"/>
  <c r="P36" i="43"/>
  <c r="P44" i="43"/>
  <c r="P52" i="43"/>
  <c r="Q53" i="43"/>
  <c r="AB33" i="43"/>
  <c r="AB41" i="43"/>
  <c r="AB49" i="43"/>
  <c r="P59" i="43"/>
  <c r="P75" i="43"/>
  <c r="B53" i="41"/>
  <c r="P35" i="41"/>
  <c r="P43" i="41"/>
  <c r="P51" i="41"/>
  <c r="R53" i="41"/>
  <c r="AB38" i="41"/>
  <c r="AB46" i="41"/>
  <c r="P60" i="41"/>
  <c r="P76" i="41"/>
  <c r="D52" i="50"/>
  <c r="C51" i="50"/>
  <c r="H53" i="50"/>
  <c r="P38" i="50"/>
  <c r="P46" i="50"/>
  <c r="O53" i="50"/>
  <c r="P94" i="50"/>
  <c r="E53" i="47"/>
  <c r="P40" i="47"/>
  <c r="P48" i="47"/>
  <c r="M53" i="47"/>
  <c r="AB37" i="47"/>
  <c r="AB45" i="47"/>
  <c r="AB53" i="47"/>
  <c r="P63" i="47"/>
  <c r="P79" i="47"/>
  <c r="D51" i="46"/>
  <c r="P37" i="46"/>
  <c r="P45" i="46"/>
  <c r="P53" i="46"/>
  <c r="AB36" i="46"/>
  <c r="AB44" i="46"/>
  <c r="AB52" i="46"/>
  <c r="P74" i="46"/>
  <c r="P59" i="50"/>
  <c r="P67" i="50"/>
  <c r="S67" i="50" s="1"/>
  <c r="P75" i="50"/>
  <c r="S75" i="50" s="1"/>
  <c r="H51" i="48"/>
  <c r="C53" i="48"/>
  <c r="P34" i="48"/>
  <c r="P50" i="48"/>
  <c r="AB35" i="48"/>
  <c r="AB51" i="48"/>
  <c r="P61" i="48"/>
  <c r="P77" i="48"/>
  <c r="P62" i="47"/>
  <c r="P78" i="47"/>
  <c r="E51" i="46"/>
  <c r="P36" i="46"/>
  <c r="P44" i="46"/>
  <c r="P52" i="46"/>
  <c r="Q53" i="46"/>
  <c r="AB33" i="46"/>
  <c r="AB41" i="46"/>
  <c r="AB49" i="46"/>
  <c r="P59" i="46"/>
  <c r="P75" i="46"/>
  <c r="P92" i="46"/>
  <c r="C51" i="43"/>
  <c r="H53" i="43"/>
  <c r="P38" i="43"/>
  <c r="P46" i="43"/>
  <c r="O53" i="43"/>
  <c r="AB39" i="43"/>
  <c r="AB47" i="43"/>
  <c r="E53" i="42"/>
  <c r="P40" i="42"/>
  <c r="P48" i="42"/>
  <c r="M53" i="42"/>
  <c r="AB37" i="42"/>
  <c r="AB45" i="42"/>
  <c r="V51" i="42"/>
  <c r="AD51" i="42"/>
  <c r="AB53" i="42"/>
  <c r="P63" i="42"/>
  <c r="P79" i="42"/>
  <c r="P37" i="41"/>
  <c r="P45" i="41"/>
  <c r="P53" i="41"/>
  <c r="AB36" i="41"/>
  <c r="AB44" i="41"/>
  <c r="AB52" i="41"/>
  <c r="P74" i="41"/>
  <c r="B53" i="40"/>
  <c r="P35" i="40"/>
  <c r="P43" i="40"/>
  <c r="P51" i="40"/>
  <c r="R53" i="40"/>
  <c r="AB38" i="40"/>
  <c r="AB46" i="40"/>
  <c r="P60" i="40"/>
  <c r="P76" i="40"/>
  <c r="P94" i="48"/>
  <c r="C51" i="47"/>
  <c r="H53" i="47"/>
  <c r="P38" i="47"/>
  <c r="P46" i="47"/>
  <c r="O53" i="47"/>
  <c r="AB39" i="47"/>
  <c r="AB47" i="47"/>
  <c r="D53" i="46"/>
  <c r="P33" i="46"/>
  <c r="P41" i="46"/>
  <c r="P49" i="46"/>
  <c r="L53" i="46"/>
  <c r="AB40" i="46"/>
  <c r="AB48" i="46"/>
  <c r="P62" i="46"/>
  <c r="P78" i="46"/>
  <c r="P99" i="43"/>
  <c r="P92" i="50"/>
  <c r="E51" i="48"/>
  <c r="P36" i="48"/>
  <c r="P52" i="48"/>
  <c r="Q53" i="48"/>
  <c r="AB33" i="48"/>
  <c r="AB41" i="48"/>
  <c r="AB49" i="48"/>
  <c r="P59" i="48"/>
  <c r="P67" i="48"/>
  <c r="P75" i="48"/>
  <c r="E51" i="47"/>
  <c r="P36" i="47"/>
  <c r="P44" i="47"/>
  <c r="P52" i="47"/>
  <c r="Q53" i="47"/>
  <c r="AB33" i="47"/>
  <c r="AB41" i="47"/>
  <c r="AB49" i="47"/>
  <c r="P59" i="47"/>
  <c r="P75" i="47"/>
  <c r="B51" i="46"/>
  <c r="D52" i="46"/>
  <c r="G53" i="46"/>
  <c r="P39" i="46"/>
  <c r="P47" i="46"/>
  <c r="N53" i="46"/>
  <c r="AB34" i="46"/>
  <c r="AB42" i="46"/>
  <c r="AB50" i="46"/>
  <c r="P64" i="46"/>
  <c r="D53" i="43"/>
  <c r="P33" i="43"/>
  <c r="P41" i="43"/>
  <c r="P49" i="43"/>
  <c r="L53" i="43"/>
  <c r="AB40" i="43"/>
  <c r="P60" i="48"/>
  <c r="P76" i="48"/>
  <c r="G51" i="47"/>
  <c r="B53" i="47"/>
  <c r="P35" i="47"/>
  <c r="P43" i="47"/>
  <c r="P51" i="47"/>
  <c r="R53" i="47"/>
  <c r="AB38" i="47"/>
  <c r="AB46" i="47"/>
  <c r="P60" i="47"/>
  <c r="P76" i="47"/>
  <c r="P99" i="47"/>
  <c r="C51" i="46"/>
  <c r="H53" i="46"/>
  <c r="P38" i="46"/>
  <c r="P46" i="46"/>
  <c r="O53" i="46"/>
  <c r="AB39" i="46"/>
  <c r="AB47" i="46"/>
  <c r="P94" i="46"/>
  <c r="E53" i="43"/>
  <c r="P40" i="43"/>
  <c r="P48" i="43"/>
  <c r="M53" i="43"/>
  <c r="AB37" i="43"/>
  <c r="H51" i="42"/>
  <c r="C53" i="42"/>
  <c r="P34" i="42"/>
  <c r="P42" i="42"/>
  <c r="P50" i="42"/>
  <c r="Q51" i="42"/>
  <c r="AB35" i="42"/>
  <c r="AB43" i="42"/>
  <c r="AB51" i="42"/>
  <c r="Z53" i="42"/>
  <c r="AH53" i="42"/>
  <c r="P61" i="42"/>
  <c r="P77" i="42"/>
  <c r="P37" i="40"/>
  <c r="P45" i="40"/>
  <c r="P53" i="40"/>
  <c r="AB36" i="40"/>
  <c r="AB44" i="40"/>
  <c r="AB52" i="40"/>
  <c r="P74" i="40"/>
  <c r="AB44" i="43"/>
  <c r="AB52" i="43"/>
  <c r="P74" i="43"/>
  <c r="D53" i="42"/>
  <c r="P33" i="42"/>
  <c r="P41" i="42"/>
  <c r="P49" i="42"/>
  <c r="R51" i="42"/>
  <c r="L53" i="42"/>
  <c r="AB40" i="42"/>
  <c r="AB48" i="42"/>
  <c r="AC51" i="42"/>
  <c r="AA53" i="42"/>
  <c r="P62" i="42"/>
  <c r="P78" i="42"/>
  <c r="P36" i="41"/>
  <c r="P44" i="41"/>
  <c r="P52" i="41"/>
  <c r="Q53" i="41"/>
  <c r="AB33" i="41"/>
  <c r="AB41" i="41"/>
  <c r="AB49" i="41"/>
  <c r="P59" i="41"/>
  <c r="P75" i="41"/>
  <c r="P92" i="41"/>
  <c r="H53" i="40"/>
  <c r="P38" i="40"/>
  <c r="P46" i="40"/>
  <c r="O53" i="40"/>
  <c r="AB39" i="40"/>
  <c r="AB47" i="40"/>
  <c r="AB48" i="43"/>
  <c r="P62" i="43"/>
  <c r="P78" i="43"/>
  <c r="D51" i="42"/>
  <c r="P37" i="42"/>
  <c r="P45" i="42"/>
  <c r="N51" i="42"/>
  <c r="P53" i="42"/>
  <c r="AB36" i="42"/>
  <c r="AB44" i="42"/>
  <c r="Y51" i="42"/>
  <c r="AG51" i="42"/>
  <c r="AB52" i="42"/>
  <c r="W53" i="42"/>
  <c r="AE53" i="42"/>
  <c r="P74" i="42"/>
  <c r="E53" i="41"/>
  <c r="P40" i="41"/>
  <c r="P48" i="41"/>
  <c r="M53" i="41"/>
  <c r="AB37" i="41"/>
  <c r="AB45" i="41"/>
  <c r="AB53" i="41"/>
  <c r="P63" i="41"/>
  <c r="P79" i="41"/>
  <c r="C53" i="40"/>
  <c r="P34" i="40"/>
  <c r="P42" i="40"/>
  <c r="P50" i="40"/>
  <c r="AB35" i="40"/>
  <c r="AB43" i="40"/>
  <c r="AB51" i="40"/>
  <c r="P61" i="40"/>
  <c r="P77" i="40"/>
  <c r="AB45" i="43"/>
  <c r="AB53" i="43"/>
  <c r="P63" i="43"/>
  <c r="P79" i="43"/>
  <c r="E51" i="42"/>
  <c r="P36" i="42"/>
  <c r="P44" i="42"/>
  <c r="O51" i="42"/>
  <c r="P52" i="42"/>
  <c r="Q53" i="42"/>
  <c r="AB33" i="42"/>
  <c r="AB41" i="42"/>
  <c r="AB49" i="42"/>
  <c r="Z51" i="42"/>
  <c r="AH51" i="42"/>
  <c r="X53" i="42"/>
  <c r="AF53" i="42"/>
  <c r="P59" i="42"/>
  <c r="P75" i="42"/>
  <c r="G53" i="41"/>
  <c r="P39" i="41"/>
  <c r="P47" i="41"/>
  <c r="N53" i="41"/>
  <c r="AB34" i="41"/>
  <c r="AB42" i="41"/>
  <c r="AB50" i="41"/>
  <c r="P64" i="41"/>
  <c r="D53" i="40"/>
  <c r="P33" i="40"/>
  <c r="P41" i="40"/>
  <c r="P49" i="40"/>
  <c r="L53" i="40"/>
  <c r="AB40" i="40"/>
  <c r="AB48" i="40"/>
  <c r="P62" i="40"/>
  <c r="P78" i="40"/>
  <c r="AB50" i="43"/>
  <c r="P64" i="43"/>
  <c r="G51" i="42"/>
  <c r="B53" i="42"/>
  <c r="P35" i="42"/>
  <c r="P43" i="42"/>
  <c r="P51" i="42"/>
  <c r="R53" i="42"/>
  <c r="AB38" i="42"/>
  <c r="AB46" i="42"/>
  <c r="AA51" i="42"/>
  <c r="Y53" i="42"/>
  <c r="AG53" i="42"/>
  <c r="P60" i="42"/>
  <c r="P76" i="42"/>
  <c r="P99" i="42"/>
  <c r="H53" i="41"/>
  <c r="P38" i="41"/>
  <c r="P46" i="41"/>
  <c r="O53" i="41"/>
  <c r="AB39" i="41"/>
  <c r="AB47" i="41"/>
  <c r="P94" i="41"/>
  <c r="E53" i="40"/>
  <c r="P40" i="40"/>
  <c r="P48" i="40"/>
  <c r="M53" i="40"/>
  <c r="AB37" i="40"/>
  <c r="AB45" i="40"/>
  <c r="AB53" i="40"/>
  <c r="P63" i="40"/>
  <c r="P79" i="40"/>
  <c r="P92" i="47"/>
  <c r="P94" i="47"/>
  <c r="P99" i="46"/>
  <c r="P92" i="43"/>
  <c r="P94" i="43"/>
  <c r="P92" i="42"/>
  <c r="P94" i="42"/>
  <c r="P99" i="41"/>
  <c r="P92" i="40"/>
  <c r="P94" i="40"/>
  <c r="AB444" i="41"/>
  <c r="F626" i="50"/>
  <c r="AF625" i="50"/>
  <c r="AE624" i="50"/>
  <c r="AE623" i="50"/>
  <c r="AE622" i="50"/>
  <c r="AE621" i="50"/>
  <c r="AE620" i="50"/>
  <c r="AE618" i="50"/>
  <c r="AE617" i="50"/>
  <c r="AE616" i="50"/>
  <c r="AE615" i="50"/>
  <c r="AE614" i="50"/>
  <c r="AE613" i="50"/>
  <c r="AE612" i="50"/>
  <c r="AE611" i="50"/>
  <c r="AE610" i="50"/>
  <c r="AE609" i="50"/>
  <c r="AE608" i="50"/>
  <c r="AE607" i="50"/>
  <c r="AE60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P57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P548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P522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8" i="50"/>
  <c r="S487" i="50"/>
  <c r="S483" i="50"/>
  <c r="S480" i="50"/>
  <c r="S479" i="50"/>
  <c r="S478" i="50"/>
  <c r="S477" i="50"/>
  <c r="S47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P470" i="50"/>
  <c r="F444" i="50"/>
  <c r="S443" i="50"/>
  <c r="I443" i="50"/>
  <c r="S442" i="50"/>
  <c r="I442" i="50"/>
  <c r="S441" i="50"/>
  <c r="I441" i="50"/>
  <c r="F418" i="50"/>
  <c r="S417" i="50"/>
  <c r="I417" i="50"/>
  <c r="S416" i="50"/>
  <c r="I416" i="50"/>
  <c r="S415" i="50"/>
  <c r="I415" i="50"/>
  <c r="F392" i="50"/>
  <c r="S391" i="50"/>
  <c r="I391" i="50"/>
  <c r="S390" i="50"/>
  <c r="I390" i="50"/>
  <c r="S389" i="50"/>
  <c r="I389" i="50"/>
  <c r="F366" i="50"/>
  <c r="S365" i="50"/>
  <c r="I365" i="50"/>
  <c r="S364" i="50"/>
  <c r="I364" i="50"/>
  <c r="S363" i="50"/>
  <c r="I363" i="50"/>
  <c r="F340" i="50"/>
  <c r="S339" i="50"/>
  <c r="I339" i="50"/>
  <c r="S338" i="50"/>
  <c r="I338" i="50"/>
  <c r="S337" i="50"/>
  <c r="I337" i="50"/>
  <c r="F314" i="50"/>
  <c r="S313" i="50"/>
  <c r="I313" i="50"/>
  <c r="S312" i="50"/>
  <c r="I312" i="50"/>
  <c r="S311" i="50"/>
  <c r="I311" i="50"/>
  <c r="F288" i="50"/>
  <c r="S287" i="50"/>
  <c r="I287" i="50"/>
  <c r="S286" i="50"/>
  <c r="I286" i="50"/>
  <c r="S285" i="50"/>
  <c r="I285" i="50"/>
  <c r="F262" i="50"/>
  <c r="S261" i="50"/>
  <c r="I261" i="50"/>
  <c r="S260" i="50"/>
  <c r="I260" i="50"/>
  <c r="S259" i="50"/>
  <c r="I259" i="50"/>
  <c r="F236" i="50"/>
  <c r="S235" i="50"/>
  <c r="I235" i="50"/>
  <c r="S234" i="50"/>
  <c r="I234" i="50"/>
  <c r="S233" i="50"/>
  <c r="I233" i="50"/>
  <c r="F210" i="50"/>
  <c r="S209" i="50"/>
  <c r="I209" i="50"/>
  <c r="S208" i="50"/>
  <c r="I208" i="50"/>
  <c r="S207" i="50"/>
  <c r="I207" i="50"/>
  <c r="F184" i="50"/>
  <c r="S183" i="50"/>
  <c r="I183" i="50"/>
  <c r="S182" i="50"/>
  <c r="I182" i="50"/>
  <c r="S181" i="50"/>
  <c r="I181" i="50"/>
  <c r="F158" i="50"/>
  <c r="S157" i="50"/>
  <c r="I157" i="50"/>
  <c r="S156" i="50"/>
  <c r="I156" i="50"/>
  <c r="S155" i="50"/>
  <c r="I155" i="50"/>
  <c r="F132" i="50"/>
  <c r="S131" i="50"/>
  <c r="I131" i="50"/>
  <c r="I129" i="50"/>
  <c r="I128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S53" i="50" l="1"/>
  <c r="I51" i="50"/>
  <c r="I53" i="50"/>
  <c r="S522" i="50"/>
  <c r="R523" i="50" s="1"/>
  <c r="S548" i="50"/>
  <c r="L549" i="50" s="1"/>
  <c r="S574" i="50"/>
  <c r="O575" i="50" s="1"/>
  <c r="S59" i="50"/>
  <c r="S449" i="50"/>
  <c r="S470" i="50" s="1"/>
  <c r="S475" i="50"/>
  <c r="AF608" i="50"/>
  <c r="AF613" i="50"/>
  <c r="AF620" i="50"/>
  <c r="AF623" i="50"/>
  <c r="AF624" i="50"/>
  <c r="AE605" i="50"/>
  <c r="R549" i="50" l="1"/>
  <c r="M523" i="50"/>
  <c r="N549" i="50"/>
  <c r="P549" i="50"/>
  <c r="M549" i="50"/>
  <c r="O549" i="50"/>
  <c r="Q549" i="50"/>
  <c r="Q575" i="50"/>
  <c r="N575" i="50"/>
  <c r="L575" i="50"/>
  <c r="R575" i="50"/>
  <c r="L523" i="50"/>
  <c r="O523" i="50"/>
  <c r="Q523" i="50"/>
  <c r="N523" i="50"/>
  <c r="P523" i="50"/>
  <c r="P575" i="50"/>
  <c r="M575" i="50"/>
  <c r="R471" i="50"/>
  <c r="P471" i="50"/>
  <c r="N471" i="50"/>
  <c r="L471" i="50"/>
  <c r="Q471" i="50"/>
  <c r="O471" i="50"/>
  <c r="M471" i="50"/>
  <c r="F626" i="40"/>
  <c r="AF625" i="40"/>
  <c r="AE624" i="40"/>
  <c r="AE623" i="40"/>
  <c r="AE622" i="40"/>
  <c r="AE621" i="40"/>
  <c r="AE620" i="40"/>
  <c r="AE618" i="40"/>
  <c r="AE617" i="40"/>
  <c r="AE616" i="40"/>
  <c r="AE615" i="40"/>
  <c r="AE614" i="40"/>
  <c r="AE613" i="40"/>
  <c r="AE610" i="40"/>
  <c r="AE609" i="40"/>
  <c r="AE608" i="40"/>
  <c r="AE607" i="40"/>
  <c r="AE606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S527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P522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S495" i="40"/>
  <c r="S494" i="40"/>
  <c r="S493" i="40"/>
  <c r="S492" i="40"/>
  <c r="S491" i="40"/>
  <c r="S490" i="40"/>
  <c r="S480" i="40"/>
  <c r="S479" i="40"/>
  <c r="S478" i="40"/>
  <c r="S477" i="40"/>
  <c r="S476" i="40"/>
  <c r="S475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S449" i="40"/>
  <c r="F444" i="40"/>
  <c r="S443" i="40"/>
  <c r="I443" i="40"/>
  <c r="S442" i="40"/>
  <c r="I442" i="40"/>
  <c r="S441" i="40"/>
  <c r="I441" i="40"/>
  <c r="F418" i="40"/>
  <c r="S417" i="40"/>
  <c r="I417" i="40"/>
  <c r="S416" i="40"/>
  <c r="I416" i="40"/>
  <c r="S415" i="40"/>
  <c r="I415" i="40"/>
  <c r="F392" i="40"/>
  <c r="S391" i="40"/>
  <c r="I391" i="40"/>
  <c r="S390" i="40"/>
  <c r="I390" i="40"/>
  <c r="S389" i="40"/>
  <c r="I389" i="40"/>
  <c r="F366" i="40"/>
  <c r="S365" i="40"/>
  <c r="I365" i="40"/>
  <c r="S364" i="40"/>
  <c r="I364" i="40"/>
  <c r="S363" i="40"/>
  <c r="I363" i="40"/>
  <c r="F340" i="40"/>
  <c r="S339" i="40"/>
  <c r="I339" i="40"/>
  <c r="S338" i="40"/>
  <c r="I338" i="40"/>
  <c r="S337" i="40"/>
  <c r="I337" i="40"/>
  <c r="F314" i="40"/>
  <c r="S313" i="40"/>
  <c r="I313" i="40"/>
  <c r="S312" i="40"/>
  <c r="I312" i="40"/>
  <c r="S311" i="40"/>
  <c r="I311" i="40"/>
  <c r="F288" i="40"/>
  <c r="S287" i="40"/>
  <c r="I287" i="40"/>
  <c r="S286" i="40"/>
  <c r="I286" i="40"/>
  <c r="S285" i="40"/>
  <c r="I285" i="40"/>
  <c r="F262" i="40"/>
  <c r="S261" i="40"/>
  <c r="I261" i="40"/>
  <c r="S260" i="40"/>
  <c r="I260" i="40"/>
  <c r="S259" i="40"/>
  <c r="I259" i="40"/>
  <c r="F236" i="40"/>
  <c r="S235" i="40"/>
  <c r="I235" i="40"/>
  <c r="S234" i="40"/>
  <c r="I234" i="40"/>
  <c r="S233" i="40"/>
  <c r="I233" i="40"/>
  <c r="F210" i="40"/>
  <c r="S209" i="40"/>
  <c r="I209" i="40"/>
  <c r="S208" i="40"/>
  <c r="I208" i="40"/>
  <c r="S207" i="40"/>
  <c r="I207" i="40"/>
  <c r="F184" i="40"/>
  <c r="S183" i="40"/>
  <c r="I183" i="40"/>
  <c r="S182" i="40"/>
  <c r="I182" i="40"/>
  <c r="S181" i="40"/>
  <c r="I181" i="40"/>
  <c r="F158" i="40"/>
  <c r="S157" i="40"/>
  <c r="I157" i="40"/>
  <c r="S156" i="40"/>
  <c r="I156" i="40"/>
  <c r="S155" i="40"/>
  <c r="I155" i="40"/>
  <c r="F132" i="40"/>
  <c r="S131" i="40"/>
  <c r="I131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S79" i="40"/>
  <c r="S78" i="40"/>
  <c r="S77" i="40"/>
  <c r="S76" i="40"/>
  <c r="S75" i="40"/>
  <c r="S74" i="40"/>
  <c r="S64" i="40"/>
  <c r="S63" i="40"/>
  <c r="S62" i="40"/>
  <c r="S61" i="40"/>
  <c r="S60" i="40"/>
  <c r="S59" i="40"/>
  <c r="F54" i="40"/>
  <c r="S53" i="40"/>
  <c r="I53" i="40"/>
  <c r="F626" i="41"/>
  <c r="AF625" i="41"/>
  <c r="AE624" i="41"/>
  <c r="AF624" i="41" s="1"/>
  <c r="AE623" i="41"/>
  <c r="AE622" i="41"/>
  <c r="AE621" i="41"/>
  <c r="AE620" i="41"/>
  <c r="AE618" i="41"/>
  <c r="AE617" i="41"/>
  <c r="AE616" i="41"/>
  <c r="AE615" i="41"/>
  <c r="AE614" i="41"/>
  <c r="AE613" i="41"/>
  <c r="AE610" i="41"/>
  <c r="AE609" i="41"/>
  <c r="AE608" i="41"/>
  <c r="AE607" i="41"/>
  <c r="AE606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S475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S449" i="41"/>
  <c r="F444" i="41"/>
  <c r="S443" i="41"/>
  <c r="I443" i="41"/>
  <c r="S442" i="41"/>
  <c r="I442" i="41"/>
  <c r="S441" i="41"/>
  <c r="I441" i="41"/>
  <c r="F418" i="41"/>
  <c r="S417" i="41"/>
  <c r="I417" i="41"/>
  <c r="S416" i="41"/>
  <c r="I416" i="41"/>
  <c r="S415" i="41"/>
  <c r="I415" i="41"/>
  <c r="F392" i="41"/>
  <c r="S391" i="41"/>
  <c r="I391" i="41"/>
  <c r="S390" i="41"/>
  <c r="I390" i="41"/>
  <c r="S389" i="41"/>
  <c r="I389" i="41"/>
  <c r="F366" i="41"/>
  <c r="S365" i="41"/>
  <c r="I365" i="41"/>
  <c r="S364" i="41"/>
  <c r="I364" i="41"/>
  <c r="S363" i="41"/>
  <c r="I363" i="41"/>
  <c r="F340" i="41"/>
  <c r="S339" i="41"/>
  <c r="I339" i="41"/>
  <c r="S338" i="41"/>
  <c r="I338" i="41"/>
  <c r="S337" i="41"/>
  <c r="I337" i="41"/>
  <c r="F314" i="41"/>
  <c r="S313" i="41"/>
  <c r="I313" i="41"/>
  <c r="S312" i="41"/>
  <c r="I312" i="41"/>
  <c r="S311" i="41"/>
  <c r="I311" i="41"/>
  <c r="F288" i="41"/>
  <c r="S287" i="41"/>
  <c r="I287" i="41"/>
  <c r="S286" i="41"/>
  <c r="I286" i="41"/>
  <c r="S285" i="41"/>
  <c r="I285" i="41"/>
  <c r="F262" i="41"/>
  <c r="S261" i="41"/>
  <c r="I261" i="41"/>
  <c r="S260" i="41"/>
  <c r="I260" i="41"/>
  <c r="S259" i="41"/>
  <c r="I259" i="41"/>
  <c r="F236" i="41"/>
  <c r="S235" i="41"/>
  <c r="I235" i="41"/>
  <c r="S234" i="41"/>
  <c r="I234" i="41"/>
  <c r="S233" i="41"/>
  <c r="I233" i="41"/>
  <c r="F210" i="41"/>
  <c r="S209" i="41"/>
  <c r="I209" i="41"/>
  <c r="S208" i="41"/>
  <c r="I208" i="41"/>
  <c r="S207" i="41"/>
  <c r="I207" i="41"/>
  <c r="F184" i="41"/>
  <c r="S183" i="41"/>
  <c r="I183" i="41"/>
  <c r="S182" i="41"/>
  <c r="I182" i="41"/>
  <c r="S181" i="41"/>
  <c r="I181" i="41"/>
  <c r="F158" i="41"/>
  <c r="S157" i="41"/>
  <c r="I157" i="41"/>
  <c r="S156" i="41"/>
  <c r="I156" i="41"/>
  <c r="S155" i="41"/>
  <c r="I155" i="41"/>
  <c r="F132" i="41"/>
  <c r="S131" i="41"/>
  <c r="I131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S59" i="41"/>
  <c r="F54" i="41"/>
  <c r="S53" i="41"/>
  <c r="I53" i="41"/>
  <c r="F626" i="42"/>
  <c r="AE624" i="42"/>
  <c r="AE623" i="42"/>
  <c r="AE622" i="42"/>
  <c r="AE621" i="42"/>
  <c r="AE620" i="42"/>
  <c r="AE618" i="42"/>
  <c r="AE617" i="42"/>
  <c r="AE616" i="42"/>
  <c r="AE615" i="42"/>
  <c r="AE614" i="42"/>
  <c r="AE613" i="42"/>
  <c r="AE610" i="42"/>
  <c r="AE609" i="42"/>
  <c r="AE608" i="42"/>
  <c r="AE607" i="42"/>
  <c r="AE606" i="42"/>
  <c r="F600" i="42"/>
  <c r="R574" i="42"/>
  <c r="Q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S475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S449" i="42"/>
  <c r="F444" i="42"/>
  <c r="AI443" i="42"/>
  <c r="S443" i="42"/>
  <c r="I443" i="42"/>
  <c r="AI442" i="42"/>
  <c r="S442" i="42"/>
  <c r="I442" i="42"/>
  <c r="AI441" i="42"/>
  <c r="S441" i="42"/>
  <c r="I441" i="42"/>
  <c r="F418" i="42"/>
  <c r="AI417" i="42"/>
  <c r="S417" i="42"/>
  <c r="I417" i="42"/>
  <c r="AI416" i="42"/>
  <c r="S416" i="42"/>
  <c r="I416" i="42"/>
  <c r="AI415" i="42"/>
  <c r="S415" i="42"/>
  <c r="I415" i="42"/>
  <c r="F392" i="42"/>
  <c r="AI391" i="42"/>
  <c r="S391" i="42"/>
  <c r="I391" i="42"/>
  <c r="AI390" i="42"/>
  <c r="S390" i="42"/>
  <c r="I390" i="42"/>
  <c r="AI389" i="42"/>
  <c r="S389" i="42"/>
  <c r="I389" i="42"/>
  <c r="F366" i="42"/>
  <c r="AI365" i="42"/>
  <c r="S365" i="42"/>
  <c r="I365" i="42"/>
  <c r="AI364" i="42"/>
  <c r="S364" i="42"/>
  <c r="I364" i="42"/>
  <c r="AI363" i="42"/>
  <c r="S363" i="42"/>
  <c r="I363" i="42"/>
  <c r="F340" i="42"/>
  <c r="AI339" i="42"/>
  <c r="S339" i="42"/>
  <c r="I339" i="42"/>
  <c r="AI338" i="42"/>
  <c r="S338" i="42"/>
  <c r="I338" i="42"/>
  <c r="AI337" i="42"/>
  <c r="S337" i="42"/>
  <c r="I337" i="42"/>
  <c r="F314" i="42"/>
  <c r="AI313" i="42"/>
  <c r="S313" i="42"/>
  <c r="I313" i="42"/>
  <c r="AI312" i="42"/>
  <c r="S312" i="42"/>
  <c r="I312" i="42"/>
  <c r="AI311" i="42"/>
  <c r="S311" i="42"/>
  <c r="I311" i="42"/>
  <c r="F288" i="42"/>
  <c r="AI287" i="42"/>
  <c r="S287" i="42"/>
  <c r="I287" i="42"/>
  <c r="AI286" i="42"/>
  <c r="S286" i="42"/>
  <c r="I286" i="42"/>
  <c r="AI285" i="42"/>
  <c r="S285" i="42"/>
  <c r="I285" i="42"/>
  <c r="F262" i="42"/>
  <c r="AI261" i="42"/>
  <c r="S261" i="42"/>
  <c r="I261" i="42"/>
  <c r="AI260" i="42"/>
  <c r="S260" i="42"/>
  <c r="I260" i="42"/>
  <c r="AI259" i="42"/>
  <c r="S259" i="42"/>
  <c r="I259" i="42"/>
  <c r="F236" i="42"/>
  <c r="AI235" i="42"/>
  <c r="S235" i="42"/>
  <c r="I235" i="42"/>
  <c r="AI234" i="42"/>
  <c r="S234" i="42"/>
  <c r="I234" i="42"/>
  <c r="AI233" i="42"/>
  <c r="S233" i="42"/>
  <c r="I233" i="42"/>
  <c r="F210" i="42"/>
  <c r="AI209" i="42"/>
  <c r="S209" i="42"/>
  <c r="I209" i="42"/>
  <c r="AI208" i="42"/>
  <c r="S208" i="42"/>
  <c r="I208" i="42"/>
  <c r="AI207" i="42"/>
  <c r="S207" i="42"/>
  <c r="I207" i="42"/>
  <c r="F184" i="42"/>
  <c r="AI183" i="42"/>
  <c r="S183" i="42"/>
  <c r="I183" i="42"/>
  <c r="AI182" i="42"/>
  <c r="S182" i="42"/>
  <c r="I182" i="42"/>
  <c r="AI181" i="42"/>
  <c r="S181" i="42"/>
  <c r="I181" i="42"/>
  <c r="F158" i="42"/>
  <c r="AI157" i="42"/>
  <c r="S157" i="42"/>
  <c r="I157" i="42"/>
  <c r="AI156" i="42"/>
  <c r="S156" i="42"/>
  <c r="I156" i="42"/>
  <c r="AI155" i="42"/>
  <c r="S155" i="42"/>
  <c r="I155" i="42"/>
  <c r="F132" i="42"/>
  <c r="AI131" i="42"/>
  <c r="S131" i="42"/>
  <c r="I131" i="42"/>
  <c r="AI129" i="42"/>
  <c r="S129" i="42"/>
  <c r="I129" i="42"/>
  <c r="AI128" i="42"/>
  <c r="S128" i="42"/>
  <c r="I128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S79" i="42"/>
  <c r="S78" i="42"/>
  <c r="S77" i="42"/>
  <c r="S76" i="42"/>
  <c r="S75" i="42"/>
  <c r="S74" i="42"/>
  <c r="S64" i="42"/>
  <c r="S63" i="42"/>
  <c r="S62" i="42"/>
  <c r="S61" i="42"/>
  <c r="S60" i="42"/>
  <c r="S59" i="42"/>
  <c r="F54" i="42"/>
  <c r="AI53" i="42"/>
  <c r="S53" i="42"/>
  <c r="I53" i="42"/>
  <c r="AI51" i="42"/>
  <c r="S51" i="42"/>
  <c r="I51" i="42"/>
  <c r="F626" i="43"/>
  <c r="AE624" i="43"/>
  <c r="AE623" i="43"/>
  <c r="AE622" i="43"/>
  <c r="AE621" i="43"/>
  <c r="AE620" i="43"/>
  <c r="AE618" i="43"/>
  <c r="AE617" i="43"/>
  <c r="AE616" i="43"/>
  <c r="AE615" i="43"/>
  <c r="AE614" i="43"/>
  <c r="AE613" i="43"/>
  <c r="AE610" i="43"/>
  <c r="AE609" i="43"/>
  <c r="AE608" i="43"/>
  <c r="AE607" i="43"/>
  <c r="AE606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S527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P522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F444" i="43"/>
  <c r="S443" i="43"/>
  <c r="I443" i="43"/>
  <c r="S442" i="43"/>
  <c r="I442" i="43"/>
  <c r="S441" i="43"/>
  <c r="I441" i="43"/>
  <c r="F418" i="43"/>
  <c r="S417" i="43"/>
  <c r="I417" i="43"/>
  <c r="S416" i="43"/>
  <c r="I416" i="43"/>
  <c r="S415" i="43"/>
  <c r="I415" i="43"/>
  <c r="F392" i="43"/>
  <c r="S391" i="43"/>
  <c r="I391" i="43"/>
  <c r="S390" i="43"/>
  <c r="I390" i="43"/>
  <c r="S389" i="43"/>
  <c r="I389" i="43"/>
  <c r="F366" i="43"/>
  <c r="S365" i="43"/>
  <c r="I365" i="43"/>
  <c r="S364" i="43"/>
  <c r="I364" i="43"/>
  <c r="S363" i="43"/>
  <c r="I363" i="43"/>
  <c r="F340" i="43"/>
  <c r="S339" i="43"/>
  <c r="I339" i="43"/>
  <c r="S338" i="43"/>
  <c r="I338" i="43"/>
  <c r="S337" i="43"/>
  <c r="I337" i="43"/>
  <c r="F314" i="43"/>
  <c r="S313" i="43"/>
  <c r="I313" i="43"/>
  <c r="S312" i="43"/>
  <c r="I312" i="43"/>
  <c r="S311" i="43"/>
  <c r="I311" i="43"/>
  <c r="F288" i="43"/>
  <c r="S287" i="43"/>
  <c r="I287" i="43"/>
  <c r="S286" i="43"/>
  <c r="I286" i="43"/>
  <c r="S285" i="43"/>
  <c r="I285" i="43"/>
  <c r="F262" i="43"/>
  <c r="S261" i="43"/>
  <c r="I261" i="43"/>
  <c r="S260" i="43"/>
  <c r="I260" i="43"/>
  <c r="S259" i="43"/>
  <c r="I259" i="43"/>
  <c r="F236" i="43"/>
  <c r="S235" i="43"/>
  <c r="I235" i="43"/>
  <c r="S234" i="43"/>
  <c r="I234" i="43"/>
  <c r="S233" i="43"/>
  <c r="I233" i="43"/>
  <c r="F210" i="43"/>
  <c r="S209" i="43"/>
  <c r="I209" i="43"/>
  <c r="S208" i="43"/>
  <c r="I208" i="43"/>
  <c r="S207" i="43"/>
  <c r="I207" i="43"/>
  <c r="F184" i="43"/>
  <c r="S183" i="43"/>
  <c r="I183" i="43"/>
  <c r="S182" i="43"/>
  <c r="I182" i="43"/>
  <c r="S181" i="43"/>
  <c r="I181" i="43"/>
  <c r="F158" i="43"/>
  <c r="S157" i="43"/>
  <c r="I157" i="43"/>
  <c r="S156" i="43"/>
  <c r="I156" i="43"/>
  <c r="S155" i="43"/>
  <c r="I155" i="43"/>
  <c r="F132" i="43"/>
  <c r="S131" i="43"/>
  <c r="I131" i="43"/>
  <c r="I129" i="43"/>
  <c r="I128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S59" i="43"/>
  <c r="F54" i="43"/>
  <c r="S53" i="43"/>
  <c r="I53" i="43"/>
  <c r="I51" i="43"/>
  <c r="S523" i="50" l="1"/>
  <c r="S549" i="50"/>
  <c r="S575" i="50"/>
  <c r="AJ53" i="42"/>
  <c r="S548" i="42"/>
  <c r="M549" i="42" s="1"/>
  <c r="S470" i="40"/>
  <c r="L471" i="40" s="1"/>
  <c r="S548" i="43"/>
  <c r="M549" i="43" s="1"/>
  <c r="S574" i="42"/>
  <c r="M575" i="42" s="1"/>
  <c r="S548" i="41"/>
  <c r="Q549" i="41" s="1"/>
  <c r="S574" i="43"/>
  <c r="L575" i="43" s="1"/>
  <c r="S470" i="41"/>
  <c r="N471" i="41" s="1"/>
  <c r="S470" i="42"/>
  <c r="Q471" i="42" s="1"/>
  <c r="S574" i="41"/>
  <c r="P575" i="41" s="1"/>
  <c r="S548" i="40"/>
  <c r="P549" i="40" s="1"/>
  <c r="S574" i="40"/>
  <c r="Q575" i="40" s="1"/>
  <c r="S470" i="43"/>
  <c r="M471" i="43" s="1"/>
  <c r="S471" i="50"/>
  <c r="AF623" i="42"/>
  <c r="AF620" i="41"/>
  <c r="AF623" i="41"/>
  <c r="AF620" i="40"/>
  <c r="AF623" i="40"/>
  <c r="AF624" i="42"/>
  <c r="AF624" i="40"/>
  <c r="P470" i="40"/>
  <c r="S501" i="40"/>
  <c r="S522" i="40" s="1"/>
  <c r="AF608" i="40"/>
  <c r="AF613" i="40"/>
  <c r="P548" i="40"/>
  <c r="P574" i="40"/>
  <c r="AE605" i="40"/>
  <c r="P470" i="41"/>
  <c r="S501" i="41"/>
  <c r="S522" i="41" s="1"/>
  <c r="AF608" i="41"/>
  <c r="AF613" i="41"/>
  <c r="P548" i="41"/>
  <c r="P574" i="41"/>
  <c r="AE605" i="41"/>
  <c r="AJ51" i="42"/>
  <c r="P470" i="42"/>
  <c r="S501" i="42"/>
  <c r="S522" i="42" s="1"/>
  <c r="AF608" i="42"/>
  <c r="AF613" i="42"/>
  <c r="AF620" i="42"/>
  <c r="AF625" i="42"/>
  <c r="P548" i="42"/>
  <c r="P574" i="42"/>
  <c r="AE605" i="42"/>
  <c r="P470" i="43"/>
  <c r="S501" i="43"/>
  <c r="S522" i="43" s="1"/>
  <c r="AF608" i="43"/>
  <c r="AF613" i="43"/>
  <c r="AF620" i="43"/>
  <c r="AF623" i="43"/>
  <c r="AF624" i="43"/>
  <c r="AF625" i="43"/>
  <c r="P548" i="43"/>
  <c r="P574" i="43"/>
  <c r="AE605" i="43"/>
  <c r="O549" i="43" l="1"/>
  <c r="Q549" i="43"/>
  <c r="O549" i="40"/>
  <c r="P549" i="43"/>
  <c r="N549" i="41"/>
  <c r="L549" i="43"/>
  <c r="R549" i="43"/>
  <c r="P549" i="41"/>
  <c r="N549" i="43"/>
  <c r="Q549" i="40"/>
  <c r="R549" i="41"/>
  <c r="P471" i="41"/>
  <c r="O471" i="43"/>
  <c r="L549" i="42"/>
  <c r="Q575" i="42"/>
  <c r="L471" i="42"/>
  <c r="O575" i="42"/>
  <c r="M471" i="41"/>
  <c r="L575" i="40"/>
  <c r="M575" i="40"/>
  <c r="P471" i="43"/>
  <c r="Q549" i="42"/>
  <c r="P549" i="42"/>
  <c r="N471" i="43"/>
  <c r="O549" i="42"/>
  <c r="R575" i="43"/>
  <c r="R471" i="43"/>
  <c r="R575" i="41"/>
  <c r="L471" i="41"/>
  <c r="N471" i="40"/>
  <c r="Q471" i="43"/>
  <c r="N549" i="42"/>
  <c r="R471" i="41"/>
  <c r="R549" i="42"/>
  <c r="O471" i="41"/>
  <c r="N575" i="40"/>
  <c r="L471" i="43"/>
  <c r="Q471" i="41"/>
  <c r="P575" i="40"/>
  <c r="M575" i="41"/>
  <c r="P471" i="40"/>
  <c r="R471" i="40"/>
  <c r="L575" i="42"/>
  <c r="P471" i="42"/>
  <c r="Q575" i="41"/>
  <c r="R575" i="40"/>
  <c r="M471" i="40"/>
  <c r="O575" i="41"/>
  <c r="O471" i="40"/>
  <c r="P575" i="42"/>
  <c r="M471" i="42"/>
  <c r="L575" i="41"/>
  <c r="O575" i="40"/>
  <c r="Q471" i="40"/>
  <c r="N575" i="42"/>
  <c r="R575" i="42"/>
  <c r="O471" i="42"/>
  <c r="N575" i="41"/>
  <c r="N471" i="42"/>
  <c r="R471" i="42"/>
  <c r="M575" i="43"/>
  <c r="O575" i="43"/>
  <c r="N575" i="43"/>
  <c r="R549" i="40"/>
  <c r="P575" i="43"/>
  <c r="L549" i="41"/>
  <c r="M549" i="40"/>
  <c r="M549" i="41"/>
  <c r="L549" i="40"/>
  <c r="O549" i="41"/>
  <c r="N549" i="40"/>
  <c r="Q575" i="43"/>
  <c r="Q523" i="40"/>
  <c r="O523" i="40"/>
  <c r="M523" i="40"/>
  <c r="R523" i="40"/>
  <c r="P523" i="40"/>
  <c r="N523" i="40"/>
  <c r="L523" i="40"/>
  <c r="Q523" i="41"/>
  <c r="O523" i="41"/>
  <c r="M523" i="41"/>
  <c r="R523" i="41"/>
  <c r="P523" i="41"/>
  <c r="N523" i="41"/>
  <c r="L523" i="41"/>
  <c r="Q523" i="42"/>
  <c r="O523" i="42"/>
  <c r="M523" i="42"/>
  <c r="R523" i="42"/>
  <c r="P523" i="42"/>
  <c r="N523" i="42"/>
  <c r="L523" i="42"/>
  <c r="Q523" i="43"/>
  <c r="O523" i="43"/>
  <c r="M523" i="43"/>
  <c r="R523" i="43"/>
  <c r="P523" i="43"/>
  <c r="N523" i="43"/>
  <c r="L523" i="43"/>
  <c r="S549" i="43" l="1"/>
  <c r="S471" i="41"/>
  <c r="S549" i="40"/>
  <c r="S575" i="41"/>
  <c r="S471" i="43"/>
  <c r="S471" i="40"/>
  <c r="S471" i="42"/>
  <c r="S549" i="42"/>
  <c r="S575" i="42"/>
  <c r="S575" i="40"/>
  <c r="S549" i="41"/>
  <c r="S575" i="43"/>
  <c r="S523" i="43"/>
  <c r="S523" i="41"/>
  <c r="S523" i="40"/>
  <c r="S523" i="42"/>
  <c r="F626" i="48" l="1"/>
  <c r="AE624" i="48"/>
  <c r="AE623" i="48"/>
  <c r="AE622" i="48"/>
  <c r="AE621" i="48"/>
  <c r="AE620" i="48"/>
  <c r="AE618" i="48"/>
  <c r="AE617" i="48"/>
  <c r="AE616" i="48"/>
  <c r="AE615" i="48"/>
  <c r="AE614" i="48"/>
  <c r="AE613" i="48"/>
  <c r="AE610" i="48"/>
  <c r="AE609" i="48"/>
  <c r="AE608" i="48"/>
  <c r="AE607" i="48"/>
  <c r="AE60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S501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8" i="48"/>
  <c r="S487" i="48"/>
  <c r="S483" i="48"/>
  <c r="S480" i="48"/>
  <c r="S479" i="48"/>
  <c r="S478" i="48"/>
  <c r="S477" i="48"/>
  <c r="S476" i="48"/>
  <c r="S475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S449" i="48"/>
  <c r="F444" i="48"/>
  <c r="S443" i="48"/>
  <c r="I443" i="48"/>
  <c r="S442" i="48"/>
  <c r="I442" i="48"/>
  <c r="S441" i="48"/>
  <c r="I441" i="48"/>
  <c r="F418" i="48"/>
  <c r="S417" i="48"/>
  <c r="I417" i="48"/>
  <c r="S416" i="48"/>
  <c r="S415" i="48"/>
  <c r="I415" i="48"/>
  <c r="F392" i="48"/>
  <c r="S391" i="48"/>
  <c r="I391" i="48"/>
  <c r="S390" i="48"/>
  <c r="I390" i="48"/>
  <c r="S389" i="48"/>
  <c r="I389" i="48"/>
  <c r="F366" i="48"/>
  <c r="S365" i="48"/>
  <c r="S364" i="48"/>
  <c r="I364" i="48"/>
  <c r="S363" i="48"/>
  <c r="F340" i="48"/>
  <c r="S339" i="48"/>
  <c r="I339" i="48"/>
  <c r="S338" i="48"/>
  <c r="I338" i="48"/>
  <c r="S337" i="48"/>
  <c r="I337" i="48"/>
  <c r="F314" i="48"/>
  <c r="S313" i="48"/>
  <c r="S312" i="48"/>
  <c r="I312" i="48"/>
  <c r="S311" i="48"/>
  <c r="F288" i="48"/>
  <c r="S287" i="48"/>
  <c r="I287" i="48"/>
  <c r="S286" i="48"/>
  <c r="I286" i="48"/>
  <c r="S285" i="48"/>
  <c r="I285" i="48"/>
  <c r="F262" i="48"/>
  <c r="S261" i="48"/>
  <c r="S260" i="48"/>
  <c r="I260" i="48"/>
  <c r="S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I207" i="48"/>
  <c r="F184" i="48"/>
  <c r="S183" i="48"/>
  <c r="I183" i="48"/>
  <c r="S182" i="48"/>
  <c r="I182" i="48"/>
  <c r="S181" i="48"/>
  <c r="I181" i="48"/>
  <c r="F158" i="48"/>
  <c r="S157" i="48"/>
  <c r="I157" i="48"/>
  <c r="S156" i="48"/>
  <c r="I156" i="48"/>
  <c r="S155" i="48"/>
  <c r="I155" i="48"/>
  <c r="F132" i="48"/>
  <c r="S131" i="48"/>
  <c r="I131" i="48"/>
  <c r="I129" i="48"/>
  <c r="I128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72" i="48"/>
  <c r="S71" i="48"/>
  <c r="S67" i="48"/>
  <c r="S64" i="48"/>
  <c r="S63" i="48"/>
  <c r="S62" i="48"/>
  <c r="S61" i="48"/>
  <c r="S60" i="48"/>
  <c r="S59" i="48"/>
  <c r="S53" i="48"/>
  <c r="I53" i="48"/>
  <c r="I51" i="48"/>
  <c r="A27" i="48"/>
  <c r="A26" i="48"/>
  <c r="A25" i="48"/>
  <c r="A24" i="48"/>
  <c r="F626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0" i="47"/>
  <c r="S479" i="47"/>
  <c r="S478" i="47"/>
  <c r="S477" i="47"/>
  <c r="S476" i="47"/>
  <c r="S475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I209" i="47"/>
  <c r="I208" i="47"/>
  <c r="S207" i="47"/>
  <c r="I207" i="47"/>
  <c r="F184" i="47"/>
  <c r="S183" i="47"/>
  <c r="I183" i="47"/>
  <c r="S182" i="47"/>
  <c r="I182" i="47"/>
  <c r="S181" i="47"/>
  <c r="I181" i="47"/>
  <c r="F158" i="47"/>
  <c r="S157" i="47"/>
  <c r="I157" i="47"/>
  <c r="S156" i="47"/>
  <c r="I156" i="47"/>
  <c r="S155" i="47"/>
  <c r="I155" i="47"/>
  <c r="F132" i="47"/>
  <c r="S131" i="47"/>
  <c r="I131" i="47"/>
  <c r="I129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64" i="47"/>
  <c r="S63" i="47"/>
  <c r="S62" i="47"/>
  <c r="S61" i="47"/>
  <c r="S60" i="47"/>
  <c r="S59" i="47"/>
  <c r="F54" i="47"/>
  <c r="S53" i="47"/>
  <c r="I53" i="47"/>
  <c r="I51" i="47"/>
  <c r="A27" i="47"/>
  <c r="A26" i="47"/>
  <c r="A25" i="47"/>
  <c r="A24" i="47"/>
  <c r="F626" i="46"/>
  <c r="AE624" i="46"/>
  <c r="AE623" i="46"/>
  <c r="AE622" i="46"/>
  <c r="AE621" i="46"/>
  <c r="AE620" i="46"/>
  <c r="AE618" i="46"/>
  <c r="AE617" i="46"/>
  <c r="AE616" i="46"/>
  <c r="AE615" i="46"/>
  <c r="AE614" i="46"/>
  <c r="AE613" i="46"/>
  <c r="AE610" i="46"/>
  <c r="AE609" i="46"/>
  <c r="AE608" i="46"/>
  <c r="AE607" i="46"/>
  <c r="AE60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P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1" i="46"/>
  <c r="S390" i="46"/>
  <c r="I390" i="46"/>
  <c r="S389" i="46"/>
  <c r="I389" i="46"/>
  <c r="F366" i="46"/>
  <c r="S365" i="46"/>
  <c r="I365" i="46"/>
  <c r="S364" i="46"/>
  <c r="I364" i="46"/>
  <c r="S363" i="46"/>
  <c r="I363" i="46"/>
  <c r="F340" i="46"/>
  <c r="S339" i="46"/>
  <c r="I339" i="46"/>
  <c r="S338" i="46"/>
  <c r="I338" i="46"/>
  <c r="S337" i="46"/>
  <c r="I337" i="46"/>
  <c r="F314" i="46"/>
  <c r="S313" i="46"/>
  <c r="I313" i="46"/>
  <c r="S312" i="46"/>
  <c r="I312" i="46"/>
  <c r="S311" i="46"/>
  <c r="I311" i="46"/>
  <c r="F288" i="46"/>
  <c r="S287" i="46"/>
  <c r="I287" i="46"/>
  <c r="S286" i="46"/>
  <c r="I286" i="46"/>
  <c r="S285" i="46"/>
  <c r="I285" i="46"/>
  <c r="F262" i="46"/>
  <c r="S261" i="46"/>
  <c r="I261" i="46"/>
  <c r="S260" i="46"/>
  <c r="I260" i="46"/>
  <c r="S259" i="46"/>
  <c r="I259" i="46"/>
  <c r="F236" i="46"/>
  <c r="S235" i="46"/>
  <c r="I235" i="46"/>
  <c r="S234" i="46"/>
  <c r="I234" i="46"/>
  <c r="S233" i="46"/>
  <c r="I233" i="46"/>
  <c r="F210" i="46"/>
  <c r="S209" i="46"/>
  <c r="I209" i="46"/>
  <c r="S208" i="46"/>
  <c r="I208" i="46"/>
  <c r="S207" i="46"/>
  <c r="I207" i="46"/>
  <c r="F184" i="46"/>
  <c r="S183" i="46"/>
  <c r="I183" i="46"/>
  <c r="S182" i="46"/>
  <c r="I182" i="46"/>
  <c r="S181" i="46"/>
  <c r="I181" i="46"/>
  <c r="F158" i="46"/>
  <c r="S157" i="46"/>
  <c r="I157" i="46"/>
  <c r="S156" i="46"/>
  <c r="I156" i="46"/>
  <c r="S155" i="46"/>
  <c r="I155" i="46"/>
  <c r="F132" i="46"/>
  <c r="S131" i="46"/>
  <c r="I131" i="46"/>
  <c r="I129" i="46"/>
  <c r="I128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64" i="46"/>
  <c r="S63" i="46"/>
  <c r="S62" i="46"/>
  <c r="S61" i="46"/>
  <c r="S60" i="46"/>
  <c r="F54" i="46"/>
  <c r="S53" i="46"/>
  <c r="I53" i="46"/>
  <c r="I51" i="46"/>
  <c r="S548" i="47" l="1"/>
  <c r="O549" i="47" s="1"/>
  <c r="S548" i="48"/>
  <c r="Q549" i="48" s="1"/>
  <c r="S574" i="47"/>
  <c r="N575" i="47" s="1"/>
  <c r="S574" i="48"/>
  <c r="O575" i="48" s="1"/>
  <c r="S470" i="48"/>
  <c r="M471" i="48" s="1"/>
  <c r="S522" i="48"/>
  <c r="Q523" i="48" s="1"/>
  <c r="S574" i="46"/>
  <c r="N575" i="46" s="1"/>
  <c r="S548" i="46"/>
  <c r="P549" i="46" s="1"/>
  <c r="S470" i="46"/>
  <c r="M471" i="46" s="1"/>
  <c r="S470" i="47"/>
  <c r="M471" i="47" s="1"/>
  <c r="F54" i="48"/>
  <c r="I259" i="48"/>
  <c r="I261" i="48"/>
  <c r="I311" i="48"/>
  <c r="I313" i="48"/>
  <c r="I363" i="48"/>
  <c r="I365" i="48"/>
  <c r="I416" i="48"/>
  <c r="P470" i="48"/>
  <c r="P548" i="48"/>
  <c r="P574" i="48"/>
  <c r="AE605" i="48"/>
  <c r="S208" i="47"/>
  <c r="P470" i="47"/>
  <c r="S501" i="47"/>
  <c r="S522" i="47" s="1"/>
  <c r="P548" i="47"/>
  <c r="P574" i="47"/>
  <c r="AE605" i="47"/>
  <c r="S59" i="46"/>
  <c r="N471" i="46"/>
  <c r="P470" i="46"/>
  <c r="S501" i="46"/>
  <c r="S522" i="46" s="1"/>
  <c r="P548" i="46"/>
  <c r="P574" i="46"/>
  <c r="AE605" i="46"/>
  <c r="Q471" i="48" l="1"/>
  <c r="R549" i="48"/>
  <c r="L549" i="48"/>
  <c r="N471" i="48"/>
  <c r="R549" i="47"/>
  <c r="Q471" i="46"/>
  <c r="P471" i="48"/>
  <c r="N549" i="48"/>
  <c r="P549" i="48"/>
  <c r="M549" i="48"/>
  <c r="M575" i="46"/>
  <c r="O471" i="46"/>
  <c r="O471" i="48"/>
  <c r="R575" i="46"/>
  <c r="M549" i="47"/>
  <c r="L523" i="48"/>
  <c r="R523" i="48"/>
  <c r="P549" i="47"/>
  <c r="L549" i="46"/>
  <c r="R549" i="46"/>
  <c r="M549" i="46"/>
  <c r="O549" i="46"/>
  <c r="P471" i="46"/>
  <c r="Q575" i="48"/>
  <c r="Q575" i="46"/>
  <c r="P575" i="47"/>
  <c r="Q549" i="47"/>
  <c r="O471" i="47"/>
  <c r="O575" i="47"/>
  <c r="L575" i="46"/>
  <c r="L549" i="47"/>
  <c r="O549" i="48"/>
  <c r="P575" i="46"/>
  <c r="N549" i="47"/>
  <c r="L471" i="47"/>
  <c r="R471" i="46"/>
  <c r="N575" i="48"/>
  <c r="R471" i="48"/>
  <c r="R575" i="47"/>
  <c r="Q471" i="47"/>
  <c r="N523" i="48"/>
  <c r="O575" i="46"/>
  <c r="Q549" i="46"/>
  <c r="L471" i="46"/>
  <c r="M575" i="47"/>
  <c r="L575" i="48"/>
  <c r="P523" i="48"/>
  <c r="L471" i="48"/>
  <c r="Q575" i="47"/>
  <c r="P575" i="48"/>
  <c r="M523" i="48"/>
  <c r="N549" i="46"/>
  <c r="P471" i="47"/>
  <c r="R575" i="48"/>
  <c r="N471" i="47"/>
  <c r="O523" i="48"/>
  <c r="L575" i="47"/>
  <c r="R471" i="47"/>
  <c r="M575" i="48"/>
  <c r="Q523" i="47"/>
  <c r="O523" i="47"/>
  <c r="M523" i="47"/>
  <c r="R523" i="47"/>
  <c r="P523" i="47"/>
  <c r="N523" i="47"/>
  <c r="L523" i="47"/>
  <c r="Q523" i="46"/>
  <c r="O523" i="46"/>
  <c r="M523" i="46"/>
  <c r="R523" i="46"/>
  <c r="P523" i="46"/>
  <c r="N523" i="46"/>
  <c r="L523" i="46"/>
  <c r="S549" i="48" l="1"/>
  <c r="S549" i="47"/>
  <c r="S471" i="48"/>
  <c r="S523" i="48"/>
  <c r="S575" i="46"/>
  <c r="S471" i="46"/>
  <c r="S575" i="48"/>
  <c r="S471" i="47"/>
  <c r="S575" i="47"/>
  <c r="S549" i="46"/>
  <c r="S523" i="47"/>
  <c r="S523" i="46"/>
  <c r="AF608" i="48" l="1"/>
  <c r="AF620" i="48" l="1"/>
  <c r="AF613" i="48"/>
  <c r="AF623" i="48"/>
  <c r="AF624" i="48"/>
  <c r="AF623" i="47" l="1"/>
  <c r="AF624" i="47"/>
  <c r="AF620" i="47" l="1"/>
  <c r="AF613" i="47"/>
  <c r="AF608" i="47"/>
  <c r="AF623" i="46" l="1"/>
  <c r="AF624" i="46"/>
  <c r="AF620" i="46"/>
  <c r="AF608" i="46"/>
  <c r="AF613" i="46"/>
  <c r="AF625" i="47" l="1"/>
  <c r="AF625" i="46"/>
  <c r="AF625" i="48" l="1"/>
  <c r="AB132" i="41" l="1"/>
  <c r="AB340" i="41"/>
  <c r="AB158" i="41"/>
  <c r="AB314" i="41"/>
  <c r="AB236" i="41"/>
  <c r="AB184" i="41"/>
  <c r="AB366" i="41"/>
  <c r="AB418" i="41"/>
  <c r="AB262" i="41"/>
  <c r="AB210" i="41"/>
  <c r="AB288" i="41"/>
  <c r="AB392" i="41"/>
  <c r="P236" i="41" l="1"/>
  <c r="P314" i="41"/>
  <c r="P262" i="41"/>
  <c r="P340" i="41"/>
  <c r="P132" i="41"/>
  <c r="P184" i="41"/>
  <c r="P210" i="41"/>
  <c r="P288" i="41"/>
  <c r="P158" i="41"/>
  <c r="P418" i="41"/>
  <c r="P366" i="41"/>
  <c r="AB54" i="41"/>
  <c r="P392" i="41"/>
  <c r="P444" i="41"/>
  <c r="P54" i="41" l="1"/>
  <c r="AB158" i="43" l="1"/>
  <c r="AB210" i="43"/>
  <c r="AB236" i="43"/>
  <c r="AB288" i="43"/>
  <c r="AB314" i="43"/>
  <c r="AB366" i="43"/>
  <c r="AB392" i="43"/>
  <c r="AB444" i="43"/>
  <c r="AB132" i="43"/>
  <c r="AB184" i="43"/>
  <c r="AB262" i="43"/>
  <c r="AB340" i="43"/>
  <c r="AB418" i="43"/>
  <c r="P392" i="43" l="1"/>
  <c r="P236" i="43"/>
  <c r="P262" i="43"/>
  <c r="P132" i="43"/>
  <c r="P314" i="43" l="1"/>
  <c r="P184" i="43"/>
  <c r="P340" i="43"/>
  <c r="P418" i="43"/>
  <c r="P158" i="43"/>
  <c r="P210" i="43"/>
  <c r="P288" i="43"/>
  <c r="P366" i="43"/>
  <c r="P444" i="43"/>
  <c r="P54" i="43"/>
  <c r="AB54" i="43"/>
  <c r="AB340" i="42" l="1"/>
  <c r="AB210" i="42"/>
  <c r="AB288" i="42"/>
  <c r="AB366" i="42"/>
  <c r="AB418" i="42"/>
  <c r="AB132" i="42"/>
  <c r="AB314" i="42"/>
  <c r="AB392" i="42"/>
  <c r="AB158" i="42"/>
  <c r="AB236" i="42"/>
  <c r="AB184" i="42"/>
  <c r="AB262" i="42"/>
  <c r="AB444" i="42"/>
  <c r="P132" i="42" l="1"/>
  <c r="P444" i="42"/>
  <c r="P314" i="42"/>
  <c r="P392" i="42"/>
  <c r="P184" i="42"/>
  <c r="P236" i="42"/>
  <c r="P158" i="42" l="1"/>
  <c r="P54" i="42"/>
  <c r="P262" i="42"/>
  <c r="P340" i="42"/>
  <c r="P288" i="42"/>
  <c r="P366" i="42"/>
  <c r="P418" i="42"/>
  <c r="AB54" i="42"/>
  <c r="P210" i="42"/>
  <c r="AE612" i="41" l="1"/>
  <c r="AE612" i="47" l="1"/>
  <c r="AE612" i="43"/>
  <c r="AE612" i="46"/>
  <c r="AE611" i="41" l="1"/>
  <c r="AE611" i="40" l="1"/>
  <c r="AE612" i="40"/>
  <c r="AE619" i="41" l="1"/>
  <c r="AE626" i="41" s="1"/>
  <c r="P626" i="41"/>
  <c r="AE630" i="41" l="1"/>
  <c r="AE611" i="43"/>
  <c r="AE612" i="42"/>
  <c r="AE611" i="42"/>
  <c r="AE611" i="47"/>
  <c r="AE611" i="46"/>
  <c r="AE619" i="40"/>
  <c r="AE626" i="40" s="1"/>
  <c r="P626" i="40"/>
  <c r="AE630" i="40" l="1"/>
  <c r="AE619" i="43" l="1"/>
  <c r="AE626" i="43" s="1"/>
  <c r="P626" i="43"/>
  <c r="AE619" i="42"/>
  <c r="AE626" i="42" s="1"/>
  <c r="P626" i="42"/>
  <c r="AE630" i="42" l="1"/>
  <c r="AE630" i="43"/>
  <c r="AB340" i="40" l="1"/>
  <c r="AB314" i="40"/>
  <c r="AB288" i="40"/>
  <c r="AB262" i="40"/>
  <c r="AB236" i="40"/>
  <c r="AB210" i="40"/>
  <c r="AB184" i="40"/>
  <c r="AB158" i="40"/>
  <c r="AB132" i="40"/>
  <c r="AB444" i="40"/>
  <c r="AB418" i="40"/>
  <c r="AB392" i="40"/>
  <c r="AB366" i="40"/>
  <c r="P314" i="40" l="1"/>
  <c r="P340" i="40"/>
  <c r="P366" i="40"/>
  <c r="P392" i="40"/>
  <c r="P418" i="40"/>
  <c r="P158" i="40"/>
  <c r="P210" i="40"/>
  <c r="P236" i="40"/>
  <c r="P262" i="40"/>
  <c r="P288" i="40"/>
  <c r="P444" i="40"/>
  <c r="P132" i="40"/>
  <c r="AB54" i="40"/>
  <c r="P184" i="40"/>
  <c r="P54" i="40" l="1"/>
  <c r="AB184" i="46" l="1"/>
  <c r="AB288" i="46"/>
  <c r="AB392" i="46"/>
  <c r="AB158" i="46"/>
  <c r="AB262" i="46"/>
  <c r="AB366" i="46"/>
  <c r="AB132" i="46"/>
  <c r="AB236" i="46"/>
  <c r="AB340" i="46"/>
  <c r="AB444" i="46"/>
  <c r="AB210" i="46"/>
  <c r="AB314" i="46"/>
  <c r="AB418" i="46"/>
  <c r="AE619" i="46"/>
  <c r="AE626" i="46" s="1"/>
  <c r="P626" i="46"/>
  <c r="AE630" i="46" l="1"/>
  <c r="P366" i="46"/>
  <c r="P288" i="46"/>
  <c r="P444" i="46"/>
  <c r="P132" i="46"/>
  <c r="P418" i="46"/>
  <c r="P314" i="46"/>
  <c r="P210" i="46"/>
  <c r="P340" i="46"/>
  <c r="P236" i="46"/>
  <c r="P262" i="46"/>
  <c r="P158" i="46"/>
  <c r="P392" i="46"/>
  <c r="P184" i="46"/>
  <c r="AB54" i="46" l="1"/>
  <c r="P54" i="46"/>
  <c r="AB444" i="47" l="1"/>
  <c r="AB392" i="47"/>
  <c r="AB288" i="47"/>
  <c r="AB158" i="47"/>
  <c r="AB210" i="47"/>
  <c r="AB366" i="47"/>
  <c r="AB132" i="47"/>
  <c r="AE619" i="47"/>
  <c r="AE626" i="47" s="1"/>
  <c r="P626" i="47"/>
  <c r="AB340" i="47"/>
  <c r="AB262" i="47"/>
  <c r="AB184" i="47"/>
  <c r="AB418" i="47"/>
  <c r="AB314" i="47"/>
  <c r="AB236" i="47"/>
  <c r="AE630" i="47" l="1"/>
  <c r="P132" i="47"/>
  <c r="P158" i="47"/>
  <c r="P392" i="47"/>
  <c r="P444" i="47"/>
  <c r="P314" i="47"/>
  <c r="P184" i="47"/>
  <c r="P340" i="47"/>
  <c r="P366" i="47"/>
  <c r="P210" i="47"/>
  <c r="P288" i="47"/>
  <c r="P236" i="47"/>
  <c r="P418" i="47"/>
  <c r="P262" i="47"/>
  <c r="AB54" i="47" l="1"/>
  <c r="P54" i="47"/>
  <c r="F99" i="50" l="1"/>
  <c r="AB418" i="50" l="1"/>
  <c r="AB132" i="50"/>
  <c r="AB39" i="50"/>
  <c r="AB262" i="50"/>
  <c r="AB288" i="50"/>
  <c r="AB236" i="50"/>
  <c r="AB184" i="50"/>
  <c r="AB366" i="50"/>
  <c r="AB340" i="50"/>
  <c r="AB210" i="50"/>
  <c r="AE619" i="50"/>
  <c r="P626" i="50"/>
  <c r="AB158" i="50"/>
  <c r="AB444" i="50"/>
  <c r="AB314" i="50"/>
  <c r="AB392" i="50"/>
  <c r="AB47" i="50"/>
  <c r="P210" i="50" l="1"/>
  <c r="P288" i="50"/>
  <c r="P39" i="50"/>
  <c r="P132" i="50"/>
  <c r="P366" i="50"/>
  <c r="P340" i="50"/>
  <c r="AE626" i="50"/>
  <c r="P392" i="50"/>
  <c r="P236" i="50"/>
  <c r="P262" i="50"/>
  <c r="AB54" i="50"/>
  <c r="P314" i="50"/>
  <c r="P184" i="50"/>
  <c r="P418" i="50"/>
  <c r="P158" i="50"/>
  <c r="P47" i="50"/>
  <c r="P444" i="50"/>
  <c r="P54" i="50" l="1"/>
  <c r="AE630" i="50"/>
  <c r="P99" i="50"/>
  <c r="AB42" i="48" l="1"/>
  <c r="AB44" i="48" l="1"/>
  <c r="AB158" i="48"/>
  <c r="AB314" i="48"/>
  <c r="AB184" i="48"/>
  <c r="AB288" i="48"/>
  <c r="AB340" i="48"/>
  <c r="AB47" i="48"/>
  <c r="AB366" i="48"/>
  <c r="AB210" i="48"/>
  <c r="AB39" i="48"/>
  <c r="AB132" i="48"/>
  <c r="AB262" i="48"/>
  <c r="P42" i="48"/>
  <c r="AB392" i="48"/>
  <c r="AB43" i="48"/>
  <c r="AB236" i="48"/>
  <c r="AB418" i="48"/>
  <c r="AB444" i="48"/>
  <c r="P44" i="48" l="1"/>
  <c r="P288" i="48"/>
  <c r="P47" i="48"/>
  <c r="P236" i="48"/>
  <c r="AB54" i="48"/>
  <c r="P158" i="48"/>
  <c r="P418" i="48"/>
  <c r="P444" i="48"/>
  <c r="P262" i="48"/>
  <c r="P366" i="48"/>
  <c r="P184" i="48"/>
  <c r="P43" i="48"/>
  <c r="P39" i="48"/>
  <c r="P132" i="48"/>
  <c r="P340" i="48"/>
  <c r="P210" i="48"/>
  <c r="P314" i="48"/>
  <c r="P392" i="48"/>
  <c r="P54" i="48" l="1"/>
  <c r="AE612" i="48" l="1"/>
  <c r="AE611" i="48" l="1"/>
  <c r="P626" i="48"/>
  <c r="AE619" i="48" l="1"/>
  <c r="AE626" i="48" l="1"/>
  <c r="AE630" i="48" l="1"/>
  <c r="P92" i="48" l="1"/>
  <c r="P99" i="48" l="1"/>
  <c r="AE612" i="57" l="1"/>
  <c r="P626" i="57" l="1"/>
  <c r="AE611" i="57"/>
  <c r="AE619" i="57" l="1"/>
  <c r="AE626" i="57" l="1"/>
  <c r="AE630" i="57" l="1"/>
  <c r="AB42" i="57" l="1"/>
  <c r="P42" i="57" l="1"/>
  <c r="AB43" i="57" l="1"/>
  <c r="AB44" i="57" l="1"/>
  <c r="P43" i="57"/>
  <c r="P44" i="57" l="1"/>
  <c r="P92" i="57" l="1"/>
  <c r="I562" i="58" l="1"/>
  <c r="I516" i="58"/>
  <c r="I513" i="58"/>
  <c r="I486" i="58"/>
  <c r="I485" i="58"/>
  <c r="I478" i="58"/>
  <c r="I561" i="58" l="1"/>
  <c r="I557" i="58"/>
  <c r="I547" i="58"/>
  <c r="I477" i="58"/>
  <c r="I494" i="58"/>
  <c r="I507" i="58"/>
  <c r="I515" i="58"/>
  <c r="I529" i="58"/>
  <c r="I537" i="58"/>
  <c r="I546" i="58"/>
  <c r="I559" i="58"/>
  <c r="I567" i="58"/>
  <c r="I476" i="58"/>
  <c r="I495" i="58"/>
  <c r="I508" i="58"/>
  <c r="I530" i="58"/>
  <c r="I538" i="58"/>
  <c r="I560" i="58"/>
  <c r="I568" i="58"/>
  <c r="I461" i="58"/>
  <c r="I450" i="58"/>
  <c r="I467" i="58"/>
  <c r="I480" i="58"/>
  <c r="I488" i="58"/>
  <c r="I502" i="58"/>
  <c r="I510" i="58"/>
  <c r="I532" i="58"/>
  <c r="I540" i="58"/>
  <c r="I554" i="58"/>
  <c r="I571" i="58"/>
  <c r="AB50" i="58"/>
  <c r="I566" i="58"/>
  <c r="I451" i="58"/>
  <c r="I481" i="58"/>
  <c r="I489" i="58"/>
  <c r="I503" i="58"/>
  <c r="I511" i="58"/>
  <c r="I520" i="58"/>
  <c r="I533" i="58"/>
  <c r="I541" i="58"/>
  <c r="I555" i="58"/>
  <c r="I563" i="58"/>
  <c r="I572" i="58"/>
  <c r="I565" i="58"/>
  <c r="F59" i="58"/>
  <c r="I449" i="58"/>
  <c r="I457" i="58"/>
  <c r="I479" i="58"/>
  <c r="I487" i="58"/>
  <c r="I509" i="58"/>
  <c r="I518" i="58"/>
  <c r="I531" i="58"/>
  <c r="I539" i="58"/>
  <c r="I570" i="58"/>
  <c r="F470" i="58"/>
  <c r="I460" i="58"/>
  <c r="I482" i="58"/>
  <c r="I490" i="58"/>
  <c r="I504" i="58"/>
  <c r="I512" i="58"/>
  <c r="I521" i="58"/>
  <c r="I534" i="58"/>
  <c r="I542" i="58"/>
  <c r="I564" i="58"/>
  <c r="I545" i="58"/>
  <c r="I556" i="58"/>
  <c r="I453" i="58"/>
  <c r="I483" i="58"/>
  <c r="I505" i="58"/>
  <c r="I527" i="58"/>
  <c r="I535" i="58"/>
  <c r="I454" i="58"/>
  <c r="I462" i="58"/>
  <c r="I484" i="58"/>
  <c r="I493" i="58"/>
  <c r="I506" i="58"/>
  <c r="I514" i="58"/>
  <c r="I528" i="58"/>
  <c r="I536" i="58"/>
  <c r="I558" i="58"/>
  <c r="AB51" i="58"/>
  <c r="I492" i="58"/>
  <c r="I491" i="58"/>
  <c r="AB52" i="58"/>
  <c r="I544" i="58"/>
  <c r="F72" i="58" l="1"/>
  <c r="AI364" i="58"/>
  <c r="AJ364" i="58" s="1"/>
  <c r="AC35" i="58"/>
  <c r="AA42" i="58"/>
  <c r="AD41" i="58"/>
  <c r="F63" i="58"/>
  <c r="F11" i="58" s="1"/>
  <c r="AE44" i="58"/>
  <c r="Z44" i="58"/>
  <c r="AI220" i="58"/>
  <c r="W35" i="58"/>
  <c r="W36" i="58"/>
  <c r="W46" i="58"/>
  <c r="Z53" i="58"/>
  <c r="AI206" i="58"/>
  <c r="AI207" i="58"/>
  <c r="AJ207" i="58" s="1"/>
  <c r="AI374" i="58"/>
  <c r="AI232" i="58"/>
  <c r="AC52" i="58"/>
  <c r="W45" i="58"/>
  <c r="V42" i="58"/>
  <c r="AE38" i="58"/>
  <c r="Z46" i="58"/>
  <c r="AE46" i="58"/>
  <c r="AI180" i="58"/>
  <c r="AD38" i="58"/>
  <c r="AD51" i="58"/>
  <c r="AI130" i="58"/>
  <c r="AG36" i="58"/>
  <c r="V52" i="58"/>
  <c r="AG52" i="58"/>
  <c r="AC53" i="58"/>
  <c r="F64" i="58"/>
  <c r="I63" i="58"/>
  <c r="I459" i="58"/>
  <c r="F69" i="58"/>
  <c r="P50" i="58"/>
  <c r="AD42" i="58"/>
  <c r="AD43" i="58"/>
  <c r="AD48" i="58"/>
  <c r="AA39" i="58"/>
  <c r="AA35" i="58"/>
  <c r="AD39" i="58"/>
  <c r="AD36" i="58"/>
  <c r="AI124" i="58"/>
  <c r="AA34" i="58"/>
  <c r="Z42" i="58"/>
  <c r="AA47" i="58"/>
  <c r="AD37" i="58"/>
  <c r="AA41" i="58"/>
  <c r="W43" i="58"/>
  <c r="AG40" i="58"/>
  <c r="AI284" i="58"/>
  <c r="AI243" i="58"/>
  <c r="AI235" i="58"/>
  <c r="AJ235" i="58" s="1"/>
  <c r="AA36" i="58"/>
  <c r="AE36" i="58"/>
  <c r="AG35" i="58"/>
  <c r="AD53" i="58"/>
  <c r="V51" i="58"/>
  <c r="AC48" i="58"/>
  <c r="AI310" i="58"/>
  <c r="AC36" i="58"/>
  <c r="I463" i="58"/>
  <c r="F73" i="58"/>
  <c r="W47" i="58"/>
  <c r="W44" i="58"/>
  <c r="W53" i="58"/>
  <c r="Z33" i="58"/>
  <c r="I543" i="58"/>
  <c r="I548" i="58" s="1"/>
  <c r="I452" i="58"/>
  <c r="F62" i="58"/>
  <c r="P100" i="58"/>
  <c r="P22" i="58" s="1"/>
  <c r="AI209" i="58"/>
  <c r="AJ209" i="58" s="1"/>
  <c r="AI363" i="58"/>
  <c r="AJ363" i="58" s="1"/>
  <c r="AI417" i="58"/>
  <c r="AJ417" i="58" s="1"/>
  <c r="AI322" i="58"/>
  <c r="AI234" i="58"/>
  <c r="AJ234" i="58" s="1"/>
  <c r="AI228" i="58"/>
  <c r="AA44" i="58"/>
  <c r="AA48" i="58"/>
  <c r="AI313" i="58"/>
  <c r="AJ313" i="58" s="1"/>
  <c r="AI191" i="58"/>
  <c r="W39" i="58"/>
  <c r="AD35" i="58"/>
  <c r="AH46" i="58"/>
  <c r="AI140" i="58"/>
  <c r="AI128" i="58"/>
  <c r="AI182" i="58"/>
  <c r="AJ182" i="58" s="1"/>
  <c r="AI269" i="58"/>
  <c r="AH48" i="58"/>
  <c r="AI156" i="58"/>
  <c r="W37" i="58"/>
  <c r="AC41" i="58"/>
  <c r="AE43" i="58"/>
  <c r="AI428" i="58"/>
  <c r="AI275" i="58"/>
  <c r="AI298" i="58"/>
  <c r="AI276" i="58"/>
  <c r="W41" i="58"/>
  <c r="AG50" i="58"/>
  <c r="AC33" i="58"/>
  <c r="AI305" i="58"/>
  <c r="AI129" i="58"/>
  <c r="AI163" i="58"/>
  <c r="AE48" i="58"/>
  <c r="AD52" i="58"/>
  <c r="AI402" i="58"/>
  <c r="AH33" i="58"/>
  <c r="AI410" i="58"/>
  <c r="I59" i="58"/>
  <c r="F7" i="58"/>
  <c r="F61" i="58"/>
  <c r="AH37" i="58"/>
  <c r="AA51" i="58"/>
  <c r="AG53" i="58"/>
  <c r="AI383" i="58"/>
  <c r="AI362" i="58"/>
  <c r="AA52" i="58"/>
  <c r="Z40" i="58"/>
  <c r="P89" i="58"/>
  <c r="P11" i="58" s="1"/>
  <c r="AI360" i="58"/>
  <c r="AI216" i="58"/>
  <c r="AD40" i="58"/>
  <c r="AD44" i="58"/>
  <c r="AE39" i="58"/>
  <c r="Z36" i="58"/>
  <c r="V46" i="58"/>
  <c r="AA45" i="58"/>
  <c r="AG51" i="58"/>
  <c r="AH51" i="58"/>
  <c r="AG42" i="58"/>
  <c r="Z47" i="58"/>
  <c r="AH45" i="58"/>
  <c r="Z41" i="58"/>
  <c r="W40" i="58"/>
  <c r="Z37" i="58"/>
  <c r="AH35" i="58"/>
  <c r="AA38" i="58"/>
  <c r="AI137" i="58"/>
  <c r="AG47" i="58"/>
  <c r="AI371" i="58"/>
  <c r="AG37" i="58"/>
  <c r="V36" i="58"/>
  <c r="AH50" i="58"/>
  <c r="AA37" i="58"/>
  <c r="AE35" i="58"/>
  <c r="I458" i="58"/>
  <c r="F68" i="58"/>
  <c r="I469" i="58"/>
  <c r="AE33" i="58"/>
  <c r="I475" i="58"/>
  <c r="I496" i="58" s="1"/>
  <c r="F496" i="58"/>
  <c r="I455" i="58"/>
  <c r="F65" i="58"/>
  <c r="W33" i="58"/>
  <c r="AD33" i="58"/>
  <c r="AE42" i="58"/>
  <c r="AG34" i="58"/>
  <c r="AI164" i="58"/>
  <c r="Z50" i="58"/>
  <c r="AI321" i="58"/>
  <c r="V33" i="58"/>
  <c r="AA53" i="58"/>
  <c r="AI123" i="58"/>
  <c r="AE52" i="58"/>
  <c r="AI345" i="58"/>
  <c r="AA40" i="58"/>
  <c r="I72" i="58"/>
  <c r="F20" i="58"/>
  <c r="AI423" i="58"/>
  <c r="P87" i="58"/>
  <c r="P9" i="58" s="1"/>
  <c r="I569" i="58"/>
  <c r="AI233" i="58"/>
  <c r="AJ233" i="58" s="1"/>
  <c r="AE47" i="58"/>
  <c r="AI414" i="58"/>
  <c r="AI379" i="58"/>
  <c r="Z52" i="58"/>
  <c r="Z444" i="58"/>
  <c r="AI409" i="58"/>
  <c r="P97" i="58"/>
  <c r="P19" i="58" s="1"/>
  <c r="P85" i="58"/>
  <c r="P93" i="58"/>
  <c r="P15" i="58" s="1"/>
  <c r="I517" i="58"/>
  <c r="AI388" i="58"/>
  <c r="AI285" i="58"/>
  <c r="AJ285" i="58" s="1"/>
  <c r="AI202" i="58"/>
  <c r="V40" i="58"/>
  <c r="AC51" i="58"/>
  <c r="AI165" i="58"/>
  <c r="AI241" i="58"/>
  <c r="AI349" i="58"/>
  <c r="W52" i="58"/>
  <c r="AD50" i="58"/>
  <c r="AE51" i="58"/>
  <c r="V48" i="58"/>
  <c r="AI126" i="58"/>
  <c r="V34" i="58"/>
  <c r="V47" i="58"/>
  <c r="AE37" i="58"/>
  <c r="Z45" i="58"/>
  <c r="AC50" i="58"/>
  <c r="V41" i="58"/>
  <c r="AI119" i="58"/>
  <c r="AG43" i="58"/>
  <c r="AE40" i="58"/>
  <c r="AI425" i="58"/>
  <c r="AI443" i="58"/>
  <c r="AI204" i="58"/>
  <c r="AE50" i="58"/>
  <c r="V35" i="58"/>
  <c r="AD46" i="58"/>
  <c r="AE236" i="58"/>
  <c r="AA46" i="58"/>
  <c r="Z39" i="58"/>
  <c r="AA50" i="58"/>
  <c r="AI150" i="58"/>
  <c r="AI249" i="58"/>
  <c r="AC37" i="58"/>
  <c r="AI113" i="58"/>
  <c r="I553" i="58"/>
  <c r="I574" i="58" s="1"/>
  <c r="I466" i="58"/>
  <c r="F76" i="58"/>
  <c r="F71" i="58"/>
  <c r="I464" i="58"/>
  <c r="F74" i="58"/>
  <c r="W48" i="58"/>
  <c r="Z35" i="58"/>
  <c r="AI223" i="58"/>
  <c r="V39" i="58"/>
  <c r="AI416" i="58"/>
  <c r="V44" i="58"/>
  <c r="AD45" i="58"/>
  <c r="P90" i="58"/>
  <c r="P12" i="58" s="1"/>
  <c r="AI407" i="58"/>
  <c r="I519" i="58"/>
  <c r="AI338" i="58"/>
  <c r="AB53" i="58"/>
  <c r="AI287" i="58"/>
  <c r="AJ287" i="58" s="1"/>
  <c r="AG44" i="58"/>
  <c r="AI279" i="58"/>
  <c r="AI365" i="58"/>
  <c r="AJ365" i="58" s="1"/>
  <c r="W38" i="58"/>
  <c r="AI256" i="58"/>
  <c r="AI147" i="58"/>
  <c r="AI208" i="58"/>
  <c r="AJ208" i="58" s="1"/>
  <c r="AI173" i="58"/>
  <c r="AD34" i="58"/>
  <c r="AG33" i="58"/>
  <c r="AG39" i="58"/>
  <c r="AI286" i="58"/>
  <c r="AJ286" i="58" s="1"/>
  <c r="Z51" i="58"/>
  <c r="AG48" i="58"/>
  <c r="W42" i="58"/>
  <c r="AH41" i="58"/>
  <c r="AI131" i="58"/>
  <c r="AJ131" i="58" s="1"/>
  <c r="V53" i="58"/>
  <c r="AE41" i="58"/>
  <c r="Z43" i="58"/>
  <c r="AI384" i="58"/>
  <c r="AI271" i="58"/>
  <c r="I465" i="58"/>
  <c r="AI145" i="58"/>
  <c r="AI197" i="58"/>
  <c r="AI224" i="58"/>
  <c r="AE53" i="58"/>
  <c r="AE34" i="58"/>
  <c r="AH38" i="58"/>
  <c r="AH52" i="58"/>
  <c r="AE45" i="58"/>
  <c r="Z38" i="58"/>
  <c r="AC34" i="58"/>
  <c r="Z340" i="58"/>
  <c r="AI244" i="58"/>
  <c r="AI258" i="58"/>
  <c r="AH34" i="58"/>
  <c r="AC38" i="58"/>
  <c r="AI183" i="58"/>
  <c r="AJ183" i="58" s="1"/>
  <c r="F70" i="58"/>
  <c r="Z626" i="58"/>
  <c r="I573" i="58"/>
  <c r="AI397" i="58"/>
  <c r="AI149" i="58"/>
  <c r="AI171" i="58"/>
  <c r="AG41" i="58"/>
  <c r="AI189" i="58"/>
  <c r="AH53" i="58"/>
  <c r="P95" i="58"/>
  <c r="AI431" i="58"/>
  <c r="W51" i="58"/>
  <c r="AA43" i="58"/>
  <c r="P98" i="58"/>
  <c r="P20" i="58" s="1"/>
  <c r="P86" i="58"/>
  <c r="P8" i="58" s="1"/>
  <c r="AI282" i="58"/>
  <c r="AI438" i="58"/>
  <c r="AI337" i="58"/>
  <c r="AI254" i="58"/>
  <c r="AI181" i="58"/>
  <c r="AJ181" i="58" s="1"/>
  <c r="AI296" i="58"/>
  <c r="AI267" i="58"/>
  <c r="AF43" i="58"/>
  <c r="AI190" i="58"/>
  <c r="AI139" i="58"/>
  <c r="V38" i="58"/>
  <c r="AH36" i="58"/>
  <c r="W50" i="58"/>
  <c r="AI193" i="58"/>
  <c r="AG46" i="58"/>
  <c r="AI354" i="58"/>
  <c r="AG45" i="58"/>
  <c r="V37" i="58"/>
  <c r="AI115" i="58"/>
  <c r="AI175" i="58"/>
  <c r="AI376" i="58"/>
  <c r="P88" i="58"/>
  <c r="P10" i="58" s="1"/>
  <c r="AI399" i="58"/>
  <c r="AI261" i="58"/>
  <c r="AI260" i="58"/>
  <c r="AC46" i="58"/>
  <c r="Z34" i="58"/>
  <c r="AG38" i="58"/>
  <c r="V50" i="58"/>
  <c r="AF52" i="58"/>
  <c r="AI348" i="58"/>
  <c r="AD47" i="58"/>
  <c r="AI215" i="58"/>
  <c r="AA33" i="58"/>
  <c r="AI440" i="58"/>
  <c r="AI294" i="58"/>
  <c r="W34" i="58"/>
  <c r="AC45" i="58"/>
  <c r="I501" i="58"/>
  <c r="F67" i="58"/>
  <c r="F60" i="58"/>
  <c r="I456" i="58"/>
  <c r="F66" i="58"/>
  <c r="AA236" i="58"/>
  <c r="Z262" i="58"/>
  <c r="AH418" i="58"/>
  <c r="V262" i="58"/>
  <c r="Z210" i="58"/>
  <c r="AA340" i="58"/>
  <c r="AA366" i="58"/>
  <c r="Z366" i="58"/>
  <c r="AC47" i="58"/>
  <c r="P96" i="58"/>
  <c r="AA392" i="58"/>
  <c r="AI121" i="58"/>
  <c r="AA184" i="58"/>
  <c r="Z158" i="58"/>
  <c r="P102" i="58"/>
  <c r="P52" i="58"/>
  <c r="P101" i="58"/>
  <c r="AB49" i="58"/>
  <c r="Z314" i="58"/>
  <c r="Z288" i="58"/>
  <c r="AA288" i="58"/>
  <c r="Y42" i="58" l="1"/>
  <c r="AI166" i="58"/>
  <c r="AI259" i="58"/>
  <c r="AI346" i="58"/>
  <c r="AI194" i="58"/>
  <c r="AI154" i="58"/>
  <c r="AH132" i="58"/>
  <c r="Y50" i="58"/>
  <c r="AI217" i="58"/>
  <c r="AI227" i="58"/>
  <c r="AI441" i="58"/>
  <c r="AF48" i="58"/>
  <c r="AI172" i="58"/>
  <c r="AI375" i="58"/>
  <c r="AI295" i="58"/>
  <c r="AI400" i="58"/>
  <c r="AI386" i="58"/>
  <c r="AI142" i="58"/>
  <c r="AI398" i="58"/>
  <c r="X53" i="58"/>
  <c r="AF39" i="58"/>
  <c r="AI311" i="58"/>
  <c r="AI401" i="58"/>
  <c r="AI412" i="58"/>
  <c r="AI312" i="58"/>
  <c r="AI350" i="58"/>
  <c r="AI270" i="58"/>
  <c r="AI277" i="58"/>
  <c r="AI427" i="58"/>
  <c r="AI327" i="58"/>
  <c r="Y37" i="58"/>
  <c r="AI324" i="58"/>
  <c r="X392" i="58"/>
  <c r="AI442" i="58"/>
  <c r="AI320" i="58"/>
  <c r="Y51" i="58"/>
  <c r="AC40" i="58"/>
  <c r="AI230" i="58"/>
  <c r="Y35" i="58"/>
  <c r="AI436" i="58"/>
  <c r="AI253" i="58"/>
  <c r="AI336" i="58"/>
  <c r="AI152" i="58"/>
  <c r="AI272" i="58"/>
  <c r="X45" i="58"/>
  <c r="AI390" i="58"/>
  <c r="AI433" i="58"/>
  <c r="AI192" i="58"/>
  <c r="S388" i="58"/>
  <c r="AI405" i="58"/>
  <c r="X626" i="58"/>
  <c r="I522" i="58"/>
  <c r="Z48" i="58"/>
  <c r="X34" i="58"/>
  <c r="AI334" i="58"/>
  <c r="AI308" i="58"/>
  <c r="AI280" i="58"/>
  <c r="AI391" i="58"/>
  <c r="AJ391" i="58" s="1"/>
  <c r="AI373" i="58"/>
  <c r="Y52" i="58"/>
  <c r="AI176" i="58"/>
  <c r="AI138" i="58"/>
  <c r="F522" i="58"/>
  <c r="AI167" i="58"/>
  <c r="AI155" i="58"/>
  <c r="AI435" i="58"/>
  <c r="AI323" i="58"/>
  <c r="AI355" i="58"/>
  <c r="AI219" i="58"/>
  <c r="Y46" i="58"/>
  <c r="AI301" i="58"/>
  <c r="Y40" i="58"/>
  <c r="AI353" i="58"/>
  <c r="AF40" i="58"/>
  <c r="AI339" i="58"/>
  <c r="AI331" i="58"/>
  <c r="AF53" i="58"/>
  <c r="F75" i="58"/>
  <c r="F23" i="58" s="1"/>
  <c r="X48" i="58"/>
  <c r="X44" i="58"/>
  <c r="AI426" i="58"/>
  <c r="AI297" i="58"/>
  <c r="AI268" i="58"/>
  <c r="AI358" i="58"/>
  <c r="AI332" i="58"/>
  <c r="I470" i="58"/>
  <c r="F471" i="58" s="1"/>
  <c r="AI141" i="58"/>
  <c r="AI114" i="58"/>
  <c r="AF44" i="58"/>
  <c r="X50" i="58"/>
  <c r="Y48" i="58"/>
  <c r="AI48" i="58" s="1"/>
  <c r="AF609" i="58"/>
  <c r="W626" i="58"/>
  <c r="AF610" i="58"/>
  <c r="AI246" i="58"/>
  <c r="AF444" i="58"/>
  <c r="X39" i="58"/>
  <c r="AF45" i="58"/>
  <c r="AI306" i="58"/>
  <c r="AI389" i="58"/>
  <c r="AI225" i="58"/>
  <c r="Y47" i="58"/>
  <c r="AI242" i="58"/>
  <c r="AF50" i="58"/>
  <c r="AI245" i="58"/>
  <c r="AI415" i="58"/>
  <c r="D471" i="58"/>
  <c r="C471" i="58"/>
  <c r="B549" i="58"/>
  <c r="C549" i="58"/>
  <c r="H549" i="58"/>
  <c r="E549" i="58"/>
  <c r="D549" i="58"/>
  <c r="G549" i="58"/>
  <c r="AF615" i="58"/>
  <c r="W158" i="58"/>
  <c r="X184" i="58"/>
  <c r="AC314" i="58"/>
  <c r="AA626" i="58"/>
  <c r="W314" i="58"/>
  <c r="AD340" i="58"/>
  <c r="AE392" i="58"/>
  <c r="AG210" i="58"/>
  <c r="AE262" i="58"/>
  <c r="AD262" i="58"/>
  <c r="AI148" i="58"/>
  <c r="F15" i="58"/>
  <c r="I67" i="58"/>
  <c r="X132" i="58"/>
  <c r="X33" i="58"/>
  <c r="AF41" i="58"/>
  <c r="AI168" i="58"/>
  <c r="P600" i="58"/>
  <c r="Y34" i="58"/>
  <c r="AI34" i="58" s="1"/>
  <c r="AF42" i="58"/>
  <c r="AI178" i="58"/>
  <c r="X40" i="58"/>
  <c r="P24" i="58"/>
  <c r="AF47" i="58"/>
  <c r="X288" i="58"/>
  <c r="X158" i="58"/>
  <c r="Y158" i="58"/>
  <c r="W184" i="58"/>
  <c r="AG184" i="58"/>
  <c r="AA314" i="58"/>
  <c r="AC132" i="58"/>
  <c r="AF619" i="58"/>
  <c r="S112" i="58"/>
  <c r="Z132" i="58"/>
  <c r="AI408" i="58"/>
  <c r="AE444" i="58"/>
  <c r="AI329" i="58"/>
  <c r="S397" i="58"/>
  <c r="AF617" i="58"/>
  <c r="AI432" i="58"/>
  <c r="AD392" i="58"/>
  <c r="X236" i="58"/>
  <c r="AI381" i="58"/>
  <c r="AF607" i="58"/>
  <c r="AI200" i="58"/>
  <c r="AF618" i="58"/>
  <c r="AG262" i="58"/>
  <c r="B523" i="58"/>
  <c r="D523" i="58"/>
  <c r="C523" i="58"/>
  <c r="H523" i="58"/>
  <c r="E523" i="58"/>
  <c r="G523" i="58"/>
  <c r="F523" i="58"/>
  <c r="I468" i="58"/>
  <c r="F78" i="58"/>
  <c r="P105" i="58"/>
  <c r="P27" i="58" s="1"/>
  <c r="Y45" i="58"/>
  <c r="AF340" i="58"/>
  <c r="F574" i="58"/>
  <c r="Y39" i="58"/>
  <c r="P7" i="58"/>
  <c r="AI372" i="58"/>
  <c r="AI218" i="58"/>
  <c r="I65" i="58"/>
  <c r="I68" i="58"/>
  <c r="F16" i="58"/>
  <c r="Y366" i="58"/>
  <c r="I61" i="58"/>
  <c r="F9" i="58"/>
  <c r="Z392" i="58"/>
  <c r="X262" i="58"/>
  <c r="AG366" i="58"/>
  <c r="W392" i="58"/>
  <c r="Y53" i="58"/>
  <c r="AI53" i="58" s="1"/>
  <c r="AG314" i="58"/>
  <c r="AD366" i="58"/>
  <c r="S345" i="58"/>
  <c r="AF392" i="58"/>
  <c r="AF418" i="58"/>
  <c r="AD444" i="58"/>
  <c r="S423" i="58"/>
  <c r="AF611" i="58"/>
  <c r="S312" i="58"/>
  <c r="AD418" i="58"/>
  <c r="S390" i="58"/>
  <c r="AJ390" i="58" s="1"/>
  <c r="P104" i="58"/>
  <c r="P26" i="58" s="1"/>
  <c r="AG392" i="58"/>
  <c r="AD236" i="58"/>
  <c r="AI303" i="58"/>
  <c r="W236" i="58"/>
  <c r="AF262" i="58"/>
  <c r="L33" i="58"/>
  <c r="AC184" i="58"/>
  <c r="Y38" i="58"/>
  <c r="AI50" i="58"/>
  <c r="Y41" i="58"/>
  <c r="AI424" i="58"/>
  <c r="AF51" i="58"/>
  <c r="AF46" i="58"/>
  <c r="AC39" i="58"/>
  <c r="Y184" i="58"/>
  <c r="S121" i="58"/>
  <c r="AJ121" i="58" s="1"/>
  <c r="AI252" i="58"/>
  <c r="I73" i="58"/>
  <c r="I69" i="58"/>
  <c r="F17" i="58"/>
  <c r="S371" i="58"/>
  <c r="AE288" i="58"/>
  <c r="Y314" i="58"/>
  <c r="AI328" i="58"/>
  <c r="AC626" i="58"/>
  <c r="AE210" i="58"/>
  <c r="P51" i="58"/>
  <c r="AF314" i="58"/>
  <c r="Y236" i="58"/>
  <c r="S311" i="58"/>
  <c r="AJ311" i="58" s="1"/>
  <c r="S293" i="58"/>
  <c r="AI382" i="58"/>
  <c r="S297" i="58"/>
  <c r="AJ297" i="58" s="1"/>
  <c r="Y132" i="58"/>
  <c r="X47" i="58"/>
  <c r="AG158" i="58"/>
  <c r="I74" i="58"/>
  <c r="F22" i="58"/>
  <c r="X43" i="58"/>
  <c r="AI111" i="58"/>
  <c r="B497" i="58"/>
  <c r="G497" i="58"/>
  <c r="F497" i="58"/>
  <c r="E497" i="58"/>
  <c r="C497" i="58"/>
  <c r="H497" i="58"/>
  <c r="D497" i="58"/>
  <c r="AF38" i="58"/>
  <c r="S358" i="58"/>
  <c r="AJ358" i="58" s="1"/>
  <c r="S172" i="58"/>
  <c r="AJ172" i="58" s="1"/>
  <c r="Y44" i="58"/>
  <c r="AD288" i="58"/>
  <c r="AE158" i="58"/>
  <c r="AH158" i="58"/>
  <c r="AF184" i="58"/>
  <c r="S126" i="58"/>
  <c r="AJ126" i="58" s="1"/>
  <c r="AA262" i="58"/>
  <c r="AH444" i="58"/>
  <c r="AI330" i="58"/>
  <c r="S178" i="58"/>
  <c r="AJ178" i="58" s="1"/>
  <c r="D575" i="58"/>
  <c r="C575" i="58"/>
  <c r="H575" i="58"/>
  <c r="G575" i="58"/>
  <c r="B575" i="58"/>
  <c r="F575" i="58"/>
  <c r="E575" i="58"/>
  <c r="F12" i="58"/>
  <c r="I64" i="58"/>
  <c r="Y210" i="58"/>
  <c r="AB626" i="58"/>
  <c r="S310" i="58"/>
  <c r="AJ310" i="58" s="1"/>
  <c r="AI278" i="58"/>
  <c r="X366" i="58"/>
  <c r="W366" i="58"/>
  <c r="AF288" i="58"/>
  <c r="AF612" i="58"/>
  <c r="AA158" i="58"/>
  <c r="AI304" i="58"/>
  <c r="AF366" i="58"/>
  <c r="AH210" i="58"/>
  <c r="Y418" i="58"/>
  <c r="S119" i="58"/>
  <c r="AJ119" i="58" s="1"/>
  <c r="W340" i="58"/>
  <c r="S485" i="58"/>
  <c r="P69" i="58"/>
  <c r="W210" i="58"/>
  <c r="S223" i="58"/>
  <c r="AJ223" i="58" s="1"/>
  <c r="AG418" i="58"/>
  <c r="Y262" i="58"/>
  <c r="Z236" i="58"/>
  <c r="S246" i="58"/>
  <c r="AJ246" i="58" s="1"/>
  <c r="S116" i="58"/>
  <c r="Y626" i="58"/>
  <c r="F14" i="58"/>
  <c r="I66" i="58"/>
  <c r="X51" i="58"/>
  <c r="M33" i="58"/>
  <c r="X210" i="58"/>
  <c r="S386" i="58"/>
  <c r="AJ386" i="58" s="1"/>
  <c r="AI157" i="58"/>
  <c r="F18" i="58"/>
  <c r="I70" i="58"/>
  <c r="X42" i="58"/>
  <c r="F77" i="58"/>
  <c r="R33" i="58"/>
  <c r="X340" i="58"/>
  <c r="AF34" i="58"/>
  <c r="F548" i="58"/>
  <c r="F549" i="58" s="1"/>
  <c r="AG340" i="58"/>
  <c r="X444" i="58"/>
  <c r="AG288" i="58"/>
  <c r="Y288" i="58"/>
  <c r="S389" i="58"/>
  <c r="AD158" i="58"/>
  <c r="AI406" i="58"/>
  <c r="AE418" i="58"/>
  <c r="AC236" i="58"/>
  <c r="AG132" i="58"/>
  <c r="AI198" i="58"/>
  <c r="AE340" i="58"/>
  <c r="AA444" i="58"/>
  <c r="AG444" i="58"/>
  <c r="AF210" i="58"/>
  <c r="AD210" i="58"/>
  <c r="S220" i="58"/>
  <c r="AJ220" i="58" s="1"/>
  <c r="AC366" i="58"/>
  <c r="AF614" i="58"/>
  <c r="AA418" i="58"/>
  <c r="S194" i="58"/>
  <c r="AJ194" i="58" s="1"/>
  <c r="AI434" i="58"/>
  <c r="AC262" i="58"/>
  <c r="S277" i="58"/>
  <c r="AJ277" i="58" s="1"/>
  <c r="S192" i="58"/>
  <c r="AJ192" i="58" s="1"/>
  <c r="AI116" i="58"/>
  <c r="Q51" i="58"/>
  <c r="S115" i="58"/>
  <c r="AJ115" i="58" s="1"/>
  <c r="P103" i="58"/>
  <c r="X314" i="58"/>
  <c r="F19" i="58"/>
  <c r="I71" i="58"/>
  <c r="Q46" i="58"/>
  <c r="S374" i="58"/>
  <c r="AJ374" i="58" s="1"/>
  <c r="X37" i="58"/>
  <c r="Y36" i="58"/>
  <c r="AI201" i="58"/>
  <c r="AF36" i="58"/>
  <c r="Q52" i="58"/>
  <c r="AI319" i="58"/>
  <c r="I62" i="58"/>
  <c r="F10" i="58"/>
  <c r="X36" i="58"/>
  <c r="AI347" i="58"/>
  <c r="X52" i="58"/>
  <c r="AI52" i="58" s="1"/>
  <c r="AI120" i="58"/>
  <c r="W418" i="58"/>
  <c r="AF158" i="58"/>
  <c r="AE314" i="58"/>
  <c r="S137" i="58"/>
  <c r="W262" i="58"/>
  <c r="AF37" i="58"/>
  <c r="W288" i="58"/>
  <c r="AI380" i="58"/>
  <c r="Y392" i="58"/>
  <c r="AE184" i="58"/>
  <c r="AD184" i="58"/>
  <c r="S360" i="58"/>
  <c r="AJ360" i="58" s="1"/>
  <c r="AF622" i="58"/>
  <c r="S267" i="58"/>
  <c r="AE366" i="58"/>
  <c r="S129" i="58"/>
  <c r="AJ129" i="58" s="1"/>
  <c r="AF132" i="58"/>
  <c r="AC49" i="58"/>
  <c r="S241" i="58"/>
  <c r="X418" i="58"/>
  <c r="Y340" i="58"/>
  <c r="AD314" i="58"/>
  <c r="W444" i="58"/>
  <c r="Y444" i="58"/>
  <c r="AA210" i="58"/>
  <c r="S296" i="58"/>
  <c r="AJ296" i="58" s="1"/>
  <c r="AF605" i="58"/>
  <c r="Z418" i="58"/>
  <c r="I301" i="58"/>
  <c r="AG236" i="58"/>
  <c r="S128" i="58"/>
  <c r="AJ128" i="58" s="1"/>
  <c r="S433" i="58"/>
  <c r="AJ433" i="58" s="1"/>
  <c r="N52" i="58"/>
  <c r="S261" i="58"/>
  <c r="AJ261" i="58" s="1"/>
  <c r="I60" i="58"/>
  <c r="F8" i="58"/>
  <c r="AA132" i="58"/>
  <c r="AF236" i="58"/>
  <c r="X41" i="58"/>
  <c r="AI41" i="58" s="1"/>
  <c r="F24" i="58"/>
  <c r="I76" i="58"/>
  <c r="X35" i="58"/>
  <c r="AI35" i="58" s="1"/>
  <c r="AI112" i="58"/>
  <c r="F79" i="58"/>
  <c r="X38" i="58"/>
  <c r="AI38" i="58" s="1"/>
  <c r="Y33" i="58"/>
  <c r="Y43" i="58"/>
  <c r="X46" i="58"/>
  <c r="AF33" i="58"/>
  <c r="AI293" i="58"/>
  <c r="AF35" i="58"/>
  <c r="AE132" i="58"/>
  <c r="P49" i="58"/>
  <c r="P23" i="58" s="1"/>
  <c r="S270" i="58" l="1"/>
  <c r="AJ270" i="58" s="1"/>
  <c r="S308" i="58"/>
  <c r="AJ308" i="58" s="1"/>
  <c r="R44" i="58"/>
  <c r="S173" i="58"/>
  <c r="AJ173" i="58" s="1"/>
  <c r="AI37" i="58"/>
  <c r="AJ312" i="58"/>
  <c r="N51" i="58"/>
  <c r="B471" i="58"/>
  <c r="S217" i="58"/>
  <c r="AJ217" i="58" s="1"/>
  <c r="S440" i="58"/>
  <c r="AJ440" i="58" s="1"/>
  <c r="S228" i="58"/>
  <c r="AJ228" i="58" s="1"/>
  <c r="R38" i="58"/>
  <c r="O50" i="58"/>
  <c r="H471" i="58"/>
  <c r="AI46" i="58"/>
  <c r="S242" i="58"/>
  <c r="AJ242" i="58" s="1"/>
  <c r="L418" i="58"/>
  <c r="F80" i="58"/>
  <c r="M53" i="58"/>
  <c r="H38" i="58"/>
  <c r="S189" i="58"/>
  <c r="AJ189" i="58" s="1"/>
  <c r="AH44" i="58"/>
  <c r="S425" i="58"/>
  <c r="AJ425" i="58" s="1"/>
  <c r="S416" i="58"/>
  <c r="AJ416" i="58" s="1"/>
  <c r="M39" i="58"/>
  <c r="S320" i="58"/>
  <c r="AJ320" i="58" s="1"/>
  <c r="I75" i="58"/>
  <c r="I80" i="58" s="1"/>
  <c r="B81" i="58" s="1"/>
  <c r="Q50" i="58"/>
  <c r="S372" i="58"/>
  <c r="AJ372" i="58" s="1"/>
  <c r="O52" i="58"/>
  <c r="S250" i="58"/>
  <c r="S198" i="58"/>
  <c r="AJ198" i="58" s="1"/>
  <c r="S327" i="58"/>
  <c r="AJ327" i="58" s="1"/>
  <c r="S256" i="58"/>
  <c r="AJ256" i="58" s="1"/>
  <c r="S379" i="58"/>
  <c r="AJ379" i="58" s="1"/>
  <c r="AJ116" i="58"/>
  <c r="L51" i="58"/>
  <c r="L40" i="58"/>
  <c r="G471" i="58"/>
  <c r="S268" i="58"/>
  <c r="AJ268" i="58" s="1"/>
  <c r="O45" i="58"/>
  <c r="S272" i="58"/>
  <c r="AJ272" i="58" s="1"/>
  <c r="AJ389" i="58"/>
  <c r="S202" i="58"/>
  <c r="AJ202" i="58" s="1"/>
  <c r="E471" i="58"/>
  <c r="I190" i="58"/>
  <c r="I384" i="58"/>
  <c r="I408" i="58"/>
  <c r="O35" i="58"/>
  <c r="S331" i="58"/>
  <c r="AJ331" i="58" s="1"/>
  <c r="L37" i="58"/>
  <c r="R42" i="58"/>
  <c r="M41" i="58"/>
  <c r="R40" i="58"/>
  <c r="S400" i="58"/>
  <c r="AJ400" i="58" s="1"/>
  <c r="N38" i="58"/>
  <c r="S324" i="58"/>
  <c r="AJ324" i="58" s="1"/>
  <c r="S357" i="58"/>
  <c r="I443" i="58"/>
  <c r="I251" i="58"/>
  <c r="S321" i="58"/>
  <c r="AJ321" i="58" s="1"/>
  <c r="I197" i="58"/>
  <c r="I336" i="58"/>
  <c r="I411" i="58"/>
  <c r="S426" i="58"/>
  <c r="AJ426" i="58" s="1"/>
  <c r="S428" i="58"/>
  <c r="AJ428" i="58" s="1"/>
  <c r="R50" i="58"/>
  <c r="S442" i="58"/>
  <c r="AJ442" i="58" s="1"/>
  <c r="S201" i="58"/>
  <c r="AJ201" i="58" s="1"/>
  <c r="Q34" i="58"/>
  <c r="S216" i="58"/>
  <c r="AJ216" i="58" s="1"/>
  <c r="S399" i="58"/>
  <c r="AJ399" i="58" s="1"/>
  <c r="S166" i="58"/>
  <c r="AJ166" i="58" s="1"/>
  <c r="O46" i="58"/>
  <c r="L38" i="58"/>
  <c r="S409" i="58"/>
  <c r="AJ409" i="58" s="1"/>
  <c r="N50" i="58"/>
  <c r="Q42" i="58"/>
  <c r="S407" i="58"/>
  <c r="AJ407" i="58" s="1"/>
  <c r="M50" i="58"/>
  <c r="N46" i="58"/>
  <c r="S412" i="58"/>
  <c r="AJ412" i="58" s="1"/>
  <c r="R43" i="58"/>
  <c r="AI51" i="58"/>
  <c r="S276" i="58"/>
  <c r="AJ276" i="58" s="1"/>
  <c r="M45" i="58"/>
  <c r="S435" i="58"/>
  <c r="AJ435" i="58" s="1"/>
  <c r="S337" i="58"/>
  <c r="AJ337" i="58" s="1"/>
  <c r="S349" i="58"/>
  <c r="AJ349" i="58" s="1"/>
  <c r="S271" i="58"/>
  <c r="AJ271" i="58" s="1"/>
  <c r="N41" i="58"/>
  <c r="S305" i="58"/>
  <c r="AJ305" i="58" s="1"/>
  <c r="S339" i="58"/>
  <c r="AJ339" i="58" s="1"/>
  <c r="AC444" i="58"/>
  <c r="AI250" i="58"/>
  <c r="AJ250" i="58" s="1"/>
  <c r="M36" i="58"/>
  <c r="I261" i="58"/>
  <c r="S275" i="58"/>
  <c r="AJ275" i="58" s="1"/>
  <c r="S225" i="58"/>
  <c r="AJ225" i="58" s="1"/>
  <c r="O34" i="58"/>
  <c r="X49" i="58"/>
  <c r="X54" i="58" s="1"/>
  <c r="N40" i="58"/>
  <c r="O41" i="58"/>
  <c r="S306" i="58"/>
  <c r="AJ306" i="58" s="1"/>
  <c r="R41" i="58"/>
  <c r="S219" i="58"/>
  <c r="AJ219" i="58" s="1"/>
  <c r="S438" i="58"/>
  <c r="AJ438" i="58" s="1"/>
  <c r="S176" i="58"/>
  <c r="AJ176" i="58" s="1"/>
  <c r="E38" i="58"/>
  <c r="I276" i="58"/>
  <c r="S436" i="58"/>
  <c r="AJ436" i="58" s="1"/>
  <c r="S146" i="58"/>
  <c r="AH366" i="58"/>
  <c r="S245" i="58"/>
  <c r="AJ245" i="58" s="1"/>
  <c r="S280" i="58"/>
  <c r="AJ280" i="58" s="1"/>
  <c r="S405" i="58"/>
  <c r="AJ405" i="58" s="1"/>
  <c r="AH236" i="58"/>
  <c r="R39" i="58"/>
  <c r="S334" i="58"/>
  <c r="AJ334" i="58" s="1"/>
  <c r="R45" i="58"/>
  <c r="S142" i="58"/>
  <c r="AJ142" i="58" s="1"/>
  <c r="L262" i="58"/>
  <c r="S434" i="58"/>
  <c r="AJ434" i="58" s="1"/>
  <c r="I338" i="58"/>
  <c r="S140" i="58"/>
  <c r="AJ140" i="58" s="1"/>
  <c r="S382" i="58"/>
  <c r="AJ382" i="58" s="1"/>
  <c r="R37" i="58"/>
  <c r="S191" i="58"/>
  <c r="AJ191" i="58" s="1"/>
  <c r="AC43" i="58"/>
  <c r="S224" i="58"/>
  <c r="AJ224" i="58" s="1"/>
  <c r="S346" i="58"/>
  <c r="AJ346" i="58" s="1"/>
  <c r="S414" i="58"/>
  <c r="AJ414" i="58" s="1"/>
  <c r="L44" i="58"/>
  <c r="S269" i="58"/>
  <c r="AJ269" i="58" s="1"/>
  <c r="M46" i="58"/>
  <c r="S227" i="58"/>
  <c r="AJ227" i="58" s="1"/>
  <c r="Q53" i="58"/>
  <c r="AH43" i="58"/>
  <c r="R51" i="58"/>
  <c r="Q39" i="58"/>
  <c r="R48" i="58"/>
  <c r="S427" i="58"/>
  <c r="AJ427" i="58" s="1"/>
  <c r="S354" i="58"/>
  <c r="AJ354" i="58" s="1"/>
  <c r="R236" i="58"/>
  <c r="L392" i="58"/>
  <c r="S402" i="58"/>
  <c r="AJ402" i="58" s="1"/>
  <c r="S244" i="58"/>
  <c r="AJ244" i="58" s="1"/>
  <c r="N43" i="58"/>
  <c r="M47" i="58"/>
  <c r="S171" i="58"/>
  <c r="AJ171" i="58" s="1"/>
  <c r="R132" i="58"/>
  <c r="I279" i="58"/>
  <c r="O37" i="58"/>
  <c r="S330" i="58"/>
  <c r="AJ330" i="58" s="1"/>
  <c r="S164" i="58"/>
  <c r="AJ164" i="58" s="1"/>
  <c r="S258" i="58"/>
  <c r="AJ258" i="58" s="1"/>
  <c r="S175" i="58"/>
  <c r="AJ175" i="58" s="1"/>
  <c r="S155" i="58"/>
  <c r="AJ155" i="58" s="1"/>
  <c r="S253" i="58"/>
  <c r="AJ253" i="58" s="1"/>
  <c r="AH49" i="58"/>
  <c r="S406" i="58"/>
  <c r="AJ406" i="58" s="1"/>
  <c r="N35" i="58"/>
  <c r="N48" i="58"/>
  <c r="S193" i="58"/>
  <c r="AJ193" i="58" s="1"/>
  <c r="S254" i="58"/>
  <c r="AJ254" i="58" s="1"/>
  <c r="S152" i="58"/>
  <c r="AJ152" i="58" s="1"/>
  <c r="O51" i="58"/>
  <c r="S383" i="58"/>
  <c r="AJ383" i="58" s="1"/>
  <c r="M40" i="58"/>
  <c r="N47" i="58"/>
  <c r="S375" i="58"/>
  <c r="AJ375" i="58" s="1"/>
  <c r="S424" i="58"/>
  <c r="AJ424" i="58" s="1"/>
  <c r="AC392" i="58"/>
  <c r="AJ137" i="58"/>
  <c r="E37" i="58"/>
  <c r="L366" i="58"/>
  <c r="I403" i="58"/>
  <c r="I305" i="58"/>
  <c r="E53" i="58"/>
  <c r="C444" i="58"/>
  <c r="M444" i="58"/>
  <c r="AI387" i="58"/>
  <c r="V392" i="58"/>
  <c r="E33" i="58"/>
  <c r="L45" i="58"/>
  <c r="S332" i="58"/>
  <c r="AJ332" i="58" s="1"/>
  <c r="M262" i="58"/>
  <c r="S278" i="58"/>
  <c r="AJ278" i="58" s="1"/>
  <c r="AF606" i="58"/>
  <c r="AJ371" i="58"/>
  <c r="M35" i="58"/>
  <c r="S408" i="58"/>
  <c r="AJ408" i="58" s="1"/>
  <c r="S154" i="58"/>
  <c r="AJ154" i="58" s="1"/>
  <c r="S295" i="58"/>
  <c r="AJ295" i="58" s="1"/>
  <c r="M184" i="58"/>
  <c r="Q47" i="58"/>
  <c r="I260" i="58"/>
  <c r="AE49" i="58"/>
  <c r="AE54" i="58" s="1"/>
  <c r="AJ112" i="58"/>
  <c r="M366" i="58"/>
  <c r="Q262" i="58"/>
  <c r="D33" i="58"/>
  <c r="AJ293" i="58"/>
  <c r="I192" i="58"/>
  <c r="I271" i="58"/>
  <c r="I277" i="58"/>
  <c r="I222" i="58"/>
  <c r="I405" i="58"/>
  <c r="S486" i="58"/>
  <c r="P70" i="58"/>
  <c r="L314" i="58"/>
  <c r="I406" i="58"/>
  <c r="I256" i="58"/>
  <c r="H44" i="58"/>
  <c r="G42" i="58"/>
  <c r="I307" i="58"/>
  <c r="I217" i="58"/>
  <c r="E41" i="58"/>
  <c r="N210" i="58"/>
  <c r="N288" i="58"/>
  <c r="R444" i="58"/>
  <c r="I402" i="58"/>
  <c r="S156" i="58"/>
  <c r="AJ156" i="58" s="1"/>
  <c r="S301" i="58"/>
  <c r="AJ301" i="58" s="1"/>
  <c r="AI36" i="58"/>
  <c r="G37" i="58"/>
  <c r="G51" i="58"/>
  <c r="AI357" i="58"/>
  <c r="AJ357" i="58" s="1"/>
  <c r="V366" i="58"/>
  <c r="V45" i="58"/>
  <c r="AI45" i="58" s="1"/>
  <c r="S443" i="58"/>
  <c r="AJ443" i="58" s="1"/>
  <c r="S243" i="58"/>
  <c r="AJ243" i="58" s="1"/>
  <c r="S113" i="58"/>
  <c r="AJ113" i="58" s="1"/>
  <c r="L35" i="58"/>
  <c r="Z49" i="58"/>
  <c r="Z54" i="58" s="1"/>
  <c r="Z184" i="58"/>
  <c r="S251" i="58"/>
  <c r="Q444" i="58"/>
  <c r="I332" i="58"/>
  <c r="S138" i="58"/>
  <c r="AJ138" i="58" s="1"/>
  <c r="I575" i="58"/>
  <c r="I308" i="58"/>
  <c r="S380" i="58"/>
  <c r="AJ380" i="58" s="1"/>
  <c r="I333" i="58"/>
  <c r="S197" i="58"/>
  <c r="AJ197" i="58" s="1"/>
  <c r="S336" i="58"/>
  <c r="AJ336" i="58" s="1"/>
  <c r="AI199" i="58"/>
  <c r="V210" i="58"/>
  <c r="V43" i="58"/>
  <c r="R314" i="58"/>
  <c r="M48" i="58"/>
  <c r="AH392" i="58"/>
  <c r="I295" i="58"/>
  <c r="W49" i="58"/>
  <c r="W54" i="58" s="1"/>
  <c r="W132" i="58"/>
  <c r="AI361" i="58"/>
  <c r="AG49" i="58"/>
  <c r="AG54" i="58" s="1"/>
  <c r="Q37" i="58"/>
  <c r="Q33" i="58"/>
  <c r="Q132" i="58"/>
  <c r="S355" i="58"/>
  <c r="AJ355" i="58" s="1"/>
  <c r="S431" i="58"/>
  <c r="AJ431" i="58" s="1"/>
  <c r="AJ397" i="58"/>
  <c r="G36" i="58"/>
  <c r="G158" i="58"/>
  <c r="AI33" i="58"/>
  <c r="AC340" i="58"/>
  <c r="H444" i="58"/>
  <c r="I334" i="58"/>
  <c r="I331" i="58"/>
  <c r="G44" i="58"/>
  <c r="I349" i="58"/>
  <c r="I169" i="58"/>
  <c r="I359" i="58"/>
  <c r="Q418" i="58"/>
  <c r="S298" i="58"/>
  <c r="AJ298" i="58" s="1"/>
  <c r="D46" i="58"/>
  <c r="I191" i="58"/>
  <c r="I409" i="58"/>
  <c r="I436" i="58"/>
  <c r="D37" i="58"/>
  <c r="I437" i="58"/>
  <c r="I228" i="58"/>
  <c r="I382" i="58"/>
  <c r="I428" i="58"/>
  <c r="I379" i="58"/>
  <c r="N158" i="58"/>
  <c r="N314" i="58"/>
  <c r="O48" i="58"/>
  <c r="S200" i="58"/>
  <c r="AJ200" i="58" s="1"/>
  <c r="S441" i="58"/>
  <c r="AJ441" i="58" s="1"/>
  <c r="AJ241" i="58"/>
  <c r="AJ267" i="58"/>
  <c r="O36" i="58"/>
  <c r="M44" i="58"/>
  <c r="M37" i="58"/>
  <c r="S348" i="58"/>
  <c r="AJ348" i="58" s="1"/>
  <c r="L41" i="58"/>
  <c r="M418" i="58"/>
  <c r="R366" i="58"/>
  <c r="Q366" i="58"/>
  <c r="S319" i="58"/>
  <c r="G53" i="58"/>
  <c r="I497" i="58"/>
  <c r="H51" i="58"/>
  <c r="Q44" i="58"/>
  <c r="S249" i="58"/>
  <c r="AJ249" i="58" s="1"/>
  <c r="M236" i="58"/>
  <c r="P25" i="58"/>
  <c r="I143" i="58"/>
  <c r="AH288" i="58"/>
  <c r="C53" i="58"/>
  <c r="Q48" i="58"/>
  <c r="L52" i="58"/>
  <c r="AJ423" i="58"/>
  <c r="AI335" i="58"/>
  <c r="V340" i="58"/>
  <c r="R392" i="58"/>
  <c r="S163" i="58"/>
  <c r="R53" i="58"/>
  <c r="N36" i="58"/>
  <c r="S294" i="58"/>
  <c r="AJ294" i="58" s="1"/>
  <c r="S145" i="58"/>
  <c r="AJ145" i="58" s="1"/>
  <c r="AH40" i="58"/>
  <c r="L46" i="58"/>
  <c r="Q288" i="58"/>
  <c r="M43" i="58"/>
  <c r="G38" i="58"/>
  <c r="S338" i="58"/>
  <c r="AJ338" i="58" s="1"/>
  <c r="AH340" i="58"/>
  <c r="N39" i="58"/>
  <c r="I298" i="58"/>
  <c r="AI205" i="58"/>
  <c r="AI356" i="58"/>
  <c r="AI302" i="58"/>
  <c r="I198" i="58"/>
  <c r="H45" i="58"/>
  <c r="I244" i="58"/>
  <c r="O418" i="58"/>
  <c r="I423" i="58"/>
  <c r="I246" i="58"/>
  <c r="I374" i="58"/>
  <c r="I79" i="58"/>
  <c r="F27" i="58"/>
  <c r="I156" i="58"/>
  <c r="D52" i="58"/>
  <c r="Q45" i="58"/>
  <c r="N37" i="58"/>
  <c r="R47" i="58"/>
  <c r="M38" i="58"/>
  <c r="Q38" i="58"/>
  <c r="I358" i="58"/>
  <c r="G41" i="58"/>
  <c r="I146" i="58"/>
  <c r="I216" i="58"/>
  <c r="I138" i="58"/>
  <c r="I296" i="58"/>
  <c r="I241" i="58"/>
  <c r="I407" i="58"/>
  <c r="B626" i="58"/>
  <c r="I148" i="58"/>
  <c r="N444" i="58"/>
  <c r="I200" i="58"/>
  <c r="M392" i="58"/>
  <c r="S398" i="58"/>
  <c r="AJ398" i="58" s="1"/>
  <c r="R158" i="58"/>
  <c r="E36" i="58"/>
  <c r="S304" i="58"/>
  <c r="AJ304" i="58" s="1"/>
  <c r="S141" i="58"/>
  <c r="AJ141" i="58" s="1"/>
  <c r="Q40" i="58"/>
  <c r="AC158" i="58"/>
  <c r="AC42" i="58"/>
  <c r="AI413" i="58"/>
  <c r="V418" i="58"/>
  <c r="G45" i="58"/>
  <c r="R288" i="58"/>
  <c r="R52" i="58"/>
  <c r="L340" i="58"/>
  <c r="S384" i="58"/>
  <c r="AJ384" i="58" s="1"/>
  <c r="S252" i="58"/>
  <c r="AJ252" i="58" s="1"/>
  <c r="R184" i="58"/>
  <c r="R34" i="58"/>
  <c r="H35" i="58"/>
  <c r="I376" i="58"/>
  <c r="I249" i="58"/>
  <c r="I170" i="58"/>
  <c r="S165" i="58"/>
  <c r="AJ165" i="58" s="1"/>
  <c r="M52" i="58"/>
  <c r="R46" i="58"/>
  <c r="N44" i="58"/>
  <c r="S259" i="58"/>
  <c r="AJ259" i="58" s="1"/>
  <c r="N53" i="58"/>
  <c r="S130" i="58"/>
  <c r="AJ130" i="58" s="1"/>
  <c r="M51" i="58"/>
  <c r="H42" i="58"/>
  <c r="H53" i="58"/>
  <c r="I294" i="58"/>
  <c r="O40" i="58"/>
  <c r="S149" i="58"/>
  <c r="AJ149" i="58" s="1"/>
  <c r="S373" i="58"/>
  <c r="AJ373" i="58" s="1"/>
  <c r="AH42" i="58"/>
  <c r="R35" i="58"/>
  <c r="C38" i="58"/>
  <c r="E340" i="58"/>
  <c r="D39" i="58"/>
  <c r="I549" i="58"/>
  <c r="AI174" i="58"/>
  <c r="AI226" i="58"/>
  <c r="I149" i="58"/>
  <c r="I176" i="58"/>
  <c r="I326" i="58"/>
  <c r="H48" i="58"/>
  <c r="I327" i="58"/>
  <c r="I202" i="58"/>
  <c r="C39" i="58"/>
  <c r="I424" i="58"/>
  <c r="G39" i="58"/>
  <c r="I145" i="58"/>
  <c r="I337" i="58"/>
  <c r="S150" i="58"/>
  <c r="AJ150" i="58" s="1"/>
  <c r="O38" i="58"/>
  <c r="E46" i="58"/>
  <c r="H39" i="58"/>
  <c r="Q36" i="58"/>
  <c r="Q184" i="58"/>
  <c r="I193" i="58"/>
  <c r="I270" i="58"/>
  <c r="I171" i="58"/>
  <c r="E45" i="58"/>
  <c r="I219" i="58"/>
  <c r="D34" i="58"/>
  <c r="H43" i="58"/>
  <c r="I324" i="58"/>
  <c r="I372" i="58"/>
  <c r="I300" i="58"/>
  <c r="I201" i="58"/>
  <c r="I426" i="58"/>
  <c r="D38" i="58"/>
  <c r="H40" i="58"/>
  <c r="I320" i="58"/>
  <c r="N184" i="58"/>
  <c r="E35" i="58"/>
  <c r="I280" i="58"/>
  <c r="C47" i="58"/>
  <c r="I247" i="58"/>
  <c r="I352" i="58"/>
  <c r="E48" i="58"/>
  <c r="I416" i="58"/>
  <c r="I385" i="58"/>
  <c r="I215" i="58"/>
  <c r="G43" i="58"/>
  <c r="I227" i="58"/>
  <c r="I345" i="58"/>
  <c r="G48" i="58"/>
  <c r="I373" i="58"/>
  <c r="I172" i="58"/>
  <c r="I173" i="58"/>
  <c r="I220" i="58"/>
  <c r="I242" i="58"/>
  <c r="D35" i="58"/>
  <c r="I268" i="58"/>
  <c r="E34" i="58"/>
  <c r="D36" i="58"/>
  <c r="I412" i="58"/>
  <c r="H41" i="58"/>
  <c r="I137" i="58"/>
  <c r="D41" i="58"/>
  <c r="I224" i="58"/>
  <c r="I253" i="58"/>
  <c r="Q392" i="58"/>
  <c r="I297" i="58"/>
  <c r="N236" i="58"/>
  <c r="I339" i="58"/>
  <c r="D626" i="58"/>
  <c r="D262" i="58"/>
  <c r="N262" i="58"/>
  <c r="S204" i="58"/>
  <c r="AJ204" i="58" s="1"/>
  <c r="S190" i="58"/>
  <c r="AJ190" i="58" s="1"/>
  <c r="S120" i="58"/>
  <c r="AJ120" i="58" s="1"/>
  <c r="N42" i="58"/>
  <c r="S410" i="58"/>
  <c r="AJ410" i="58" s="1"/>
  <c r="S279" i="58"/>
  <c r="AJ279" i="58" s="1"/>
  <c r="AI153" i="58"/>
  <c r="V158" i="58"/>
  <c r="I398" i="58"/>
  <c r="AH39" i="58"/>
  <c r="Q210" i="58"/>
  <c r="L39" i="58"/>
  <c r="S323" i="58"/>
  <c r="AJ323" i="58" s="1"/>
  <c r="AF49" i="58"/>
  <c r="AF54" i="58" s="1"/>
  <c r="AI231" i="58"/>
  <c r="V236" i="58"/>
  <c r="S174" i="58"/>
  <c r="AJ174" i="58" s="1"/>
  <c r="S167" i="58"/>
  <c r="AJ167" i="58" s="1"/>
  <c r="AI439" i="58"/>
  <c r="V444" i="58"/>
  <c r="N34" i="58"/>
  <c r="S215" i="58"/>
  <c r="L158" i="58"/>
  <c r="I252" i="58"/>
  <c r="O444" i="58"/>
  <c r="I165" i="58"/>
  <c r="S350" i="58"/>
  <c r="AJ350" i="58" s="1"/>
  <c r="S124" i="58"/>
  <c r="AJ124" i="58" s="1"/>
  <c r="AI283" i="58"/>
  <c r="V288" i="58"/>
  <c r="AI179" i="58"/>
  <c r="V184" i="58"/>
  <c r="C36" i="58"/>
  <c r="C34" i="58"/>
  <c r="I259" i="58"/>
  <c r="D53" i="58"/>
  <c r="AJ345" i="58"/>
  <c r="I378" i="58"/>
  <c r="C51" i="58"/>
  <c r="I346" i="58"/>
  <c r="S218" i="58"/>
  <c r="AJ218" i="58" s="1"/>
  <c r="S353" i="58"/>
  <c r="AJ353" i="58" s="1"/>
  <c r="R340" i="58"/>
  <c r="S302" i="58"/>
  <c r="AJ302" i="58" s="1"/>
  <c r="AC44" i="58"/>
  <c r="AI44" i="58" s="1"/>
  <c r="AI122" i="58"/>
  <c r="Q35" i="58"/>
  <c r="S381" i="58"/>
  <c r="AJ381" i="58" s="1"/>
  <c r="L36" i="58"/>
  <c r="S114" i="58"/>
  <c r="AJ114" i="58" s="1"/>
  <c r="AC418" i="58"/>
  <c r="AI146" i="58"/>
  <c r="AJ146" i="58" s="1"/>
  <c r="AI251" i="58"/>
  <c r="H37" i="58"/>
  <c r="C48" i="58"/>
  <c r="I360" i="58"/>
  <c r="I319" i="58"/>
  <c r="I144" i="58"/>
  <c r="I223" i="58"/>
  <c r="I269" i="58"/>
  <c r="I203" i="58"/>
  <c r="AH184" i="58"/>
  <c r="AH47" i="58"/>
  <c r="C44" i="58"/>
  <c r="L444" i="58"/>
  <c r="I438" i="58"/>
  <c r="D47" i="58"/>
  <c r="I245" i="58"/>
  <c r="G46" i="58"/>
  <c r="I254" i="58"/>
  <c r="I401" i="58"/>
  <c r="I120" i="58"/>
  <c r="I330" i="58"/>
  <c r="C35" i="58"/>
  <c r="E158" i="58"/>
  <c r="O158" i="58"/>
  <c r="I163" i="58"/>
  <c r="C41" i="58"/>
  <c r="I255" i="58"/>
  <c r="I175" i="58"/>
  <c r="I399" i="58"/>
  <c r="I194" i="58"/>
  <c r="D418" i="58"/>
  <c r="N418" i="58"/>
  <c r="I303" i="58"/>
  <c r="S303" i="58"/>
  <c r="AJ303" i="58" s="1"/>
  <c r="I142" i="58"/>
  <c r="I442" i="58"/>
  <c r="I440" i="58"/>
  <c r="R36" i="58"/>
  <c r="I204" i="58"/>
  <c r="D42" i="58"/>
  <c r="I410" i="58"/>
  <c r="S226" i="58"/>
  <c r="AJ226" i="58" s="1"/>
  <c r="G40" i="58"/>
  <c r="Q43" i="58"/>
  <c r="I323" i="58"/>
  <c r="D44" i="58"/>
  <c r="R210" i="58"/>
  <c r="AD49" i="58"/>
  <c r="AD54" i="58" s="1"/>
  <c r="AD132" i="58"/>
  <c r="M288" i="58"/>
  <c r="I77" i="58"/>
  <c r="F25" i="58"/>
  <c r="G47" i="58"/>
  <c r="AH314" i="58"/>
  <c r="I167" i="58"/>
  <c r="G340" i="58"/>
  <c r="Q340" i="58"/>
  <c r="S415" i="58"/>
  <c r="AJ415" i="58" s="1"/>
  <c r="S329" i="58"/>
  <c r="AJ329" i="58" s="1"/>
  <c r="S230" i="58"/>
  <c r="AJ230" i="58" s="1"/>
  <c r="Q314" i="58"/>
  <c r="I350" i="58"/>
  <c r="M210" i="58"/>
  <c r="S322" i="58"/>
  <c r="AJ322" i="58" s="1"/>
  <c r="S111" i="58"/>
  <c r="AJ111" i="58" s="1"/>
  <c r="S168" i="58"/>
  <c r="AJ168" i="58" s="1"/>
  <c r="S139" i="58"/>
  <c r="AJ139" i="58" s="1"/>
  <c r="S282" i="58"/>
  <c r="AJ282" i="58" s="1"/>
  <c r="AA49" i="58"/>
  <c r="AA54" i="58" s="1"/>
  <c r="H47" i="58"/>
  <c r="I78" i="58"/>
  <c r="F26" i="58"/>
  <c r="I523" i="58"/>
  <c r="I218" i="58"/>
  <c r="Q236" i="58"/>
  <c r="I353" i="58"/>
  <c r="Y49" i="58"/>
  <c r="Y54" i="58" s="1"/>
  <c r="G35" i="58"/>
  <c r="S356" i="58"/>
  <c r="AH262" i="58"/>
  <c r="AC288" i="58"/>
  <c r="I282" i="58"/>
  <c r="I434" i="58"/>
  <c r="I383" i="58"/>
  <c r="I427" i="58"/>
  <c r="C46" i="58"/>
  <c r="I250" i="58"/>
  <c r="I425" i="58"/>
  <c r="I274" i="58"/>
  <c r="I272" i="58"/>
  <c r="N132" i="58"/>
  <c r="I293" i="58"/>
  <c r="I229" i="58"/>
  <c r="I400" i="58"/>
  <c r="H46" i="58"/>
  <c r="M34" i="58"/>
  <c r="I243" i="58"/>
  <c r="I164" i="58"/>
  <c r="I178" i="58"/>
  <c r="D40" i="58"/>
  <c r="D48" i="58"/>
  <c r="I322" i="58"/>
  <c r="I141" i="58"/>
  <c r="I430" i="58"/>
  <c r="I166" i="58"/>
  <c r="I429" i="58"/>
  <c r="I375" i="58"/>
  <c r="O210" i="58"/>
  <c r="I354" i="58"/>
  <c r="I435" i="58"/>
  <c r="I306" i="58"/>
  <c r="C418" i="58"/>
  <c r="I225" i="58"/>
  <c r="I433" i="58"/>
  <c r="D43" i="58"/>
  <c r="I189" i="58"/>
  <c r="I386" i="58"/>
  <c r="I196" i="58"/>
  <c r="I152" i="58"/>
  <c r="I355" i="58"/>
  <c r="I275" i="58"/>
  <c r="I139" i="58"/>
  <c r="C43" i="58"/>
  <c r="I347" i="58"/>
  <c r="N366" i="58"/>
  <c r="N340" i="58"/>
  <c r="N392" i="58"/>
  <c r="H36" i="58"/>
  <c r="O53" i="58"/>
  <c r="M340" i="58"/>
  <c r="S376" i="58"/>
  <c r="AJ376" i="58" s="1"/>
  <c r="S347" i="58"/>
  <c r="AJ347" i="58" s="1"/>
  <c r="N45" i="58"/>
  <c r="AI257" i="58"/>
  <c r="S123" i="58"/>
  <c r="AJ123" i="58" s="1"/>
  <c r="S148" i="58"/>
  <c r="AJ148" i="58" s="1"/>
  <c r="M132" i="58"/>
  <c r="I299" i="58"/>
  <c r="S69" i="58"/>
  <c r="P17" i="58"/>
  <c r="L47" i="58"/>
  <c r="I415" i="58"/>
  <c r="S147" i="58"/>
  <c r="AJ147" i="58" s="1"/>
  <c r="L48" i="58"/>
  <c r="AI309" i="58"/>
  <c r="V314" i="58"/>
  <c r="M42" i="58"/>
  <c r="I441" i="58"/>
  <c r="I230" i="58"/>
  <c r="L42" i="58"/>
  <c r="S401" i="58"/>
  <c r="AJ401" i="58" s="1"/>
  <c r="C42" i="58"/>
  <c r="E51" i="58"/>
  <c r="R262" i="58"/>
  <c r="I168" i="58"/>
  <c r="S328" i="58"/>
  <c r="AJ328" i="58" s="1"/>
  <c r="R418" i="58"/>
  <c r="Q41" i="58"/>
  <c r="D51" i="58"/>
  <c r="S260" i="58"/>
  <c r="AJ260" i="58" s="1"/>
  <c r="L34" i="58"/>
  <c r="M158" i="58"/>
  <c r="L53" i="58"/>
  <c r="S157" i="58"/>
  <c r="AJ157" i="58" s="1"/>
  <c r="N33" i="58"/>
  <c r="O33" i="58"/>
  <c r="V49" i="58"/>
  <c r="AI127" i="58"/>
  <c r="V132" i="58"/>
  <c r="I471" i="58"/>
  <c r="AC210" i="58"/>
  <c r="G210" i="58"/>
  <c r="H236" i="58"/>
  <c r="S206" i="58"/>
  <c r="AJ206" i="58" s="1"/>
  <c r="S284" i="58"/>
  <c r="AJ284" i="58" s="1"/>
  <c r="S362" i="58"/>
  <c r="AJ362" i="58" s="1"/>
  <c r="I114" i="58" l="1"/>
  <c r="I329" i="58"/>
  <c r="E262" i="58"/>
  <c r="I281" i="58"/>
  <c r="C45" i="58"/>
  <c r="AJ251" i="58"/>
  <c r="D444" i="58"/>
  <c r="I118" i="58"/>
  <c r="H158" i="58"/>
  <c r="AH54" i="58"/>
  <c r="O39" i="58"/>
  <c r="S439" i="58"/>
  <c r="O392" i="58"/>
  <c r="C81" i="58"/>
  <c r="O314" i="58"/>
  <c r="B46" i="58"/>
  <c r="I46" i="58" s="1"/>
  <c r="G33" i="58"/>
  <c r="O340" i="58"/>
  <c r="I248" i="58"/>
  <c r="D81" i="58"/>
  <c r="D158" i="58"/>
  <c r="C262" i="58"/>
  <c r="I278" i="58"/>
  <c r="I177" i="58"/>
  <c r="I325" i="58"/>
  <c r="I124" i="58"/>
  <c r="S309" i="58"/>
  <c r="O366" i="58"/>
  <c r="I356" i="58"/>
  <c r="O262" i="58"/>
  <c r="I431" i="58"/>
  <c r="S38" i="58"/>
  <c r="AJ38" i="58" s="1"/>
  <c r="E81" i="58"/>
  <c r="I119" i="58"/>
  <c r="O44" i="58"/>
  <c r="S44" i="58" s="1"/>
  <c r="AJ44" i="58" s="1"/>
  <c r="E47" i="58"/>
  <c r="F81" i="58"/>
  <c r="S413" i="58"/>
  <c r="AJ413" i="58" s="1"/>
  <c r="G81" i="58"/>
  <c r="G444" i="58"/>
  <c r="H81" i="58"/>
  <c r="C158" i="58"/>
  <c r="S153" i="58"/>
  <c r="AJ153" i="58" s="1"/>
  <c r="H314" i="58"/>
  <c r="S283" i="58"/>
  <c r="AJ283" i="58" s="1"/>
  <c r="L288" i="58"/>
  <c r="E288" i="58"/>
  <c r="AJ356" i="58"/>
  <c r="I123" i="58"/>
  <c r="AI43" i="58"/>
  <c r="V54" i="58"/>
  <c r="I380" i="58"/>
  <c r="D210" i="58"/>
  <c r="R49" i="58"/>
  <c r="S45" i="58"/>
  <c r="AJ45" i="58" s="1"/>
  <c r="H33" i="58"/>
  <c r="I81" i="58"/>
  <c r="N626" i="58"/>
  <c r="W630" i="58" s="1"/>
  <c r="D340" i="58"/>
  <c r="B41" i="58"/>
  <c r="O132" i="58"/>
  <c r="I273" i="58"/>
  <c r="O49" i="58"/>
  <c r="S36" i="58"/>
  <c r="AJ36" i="58" s="1"/>
  <c r="S205" i="58"/>
  <c r="AJ205" i="58" s="1"/>
  <c r="S387" i="58"/>
  <c r="AJ387" i="58" s="1"/>
  <c r="I377" i="58"/>
  <c r="I154" i="58"/>
  <c r="G132" i="58"/>
  <c r="H392" i="58"/>
  <c r="H366" i="58"/>
  <c r="C37" i="58"/>
  <c r="C132" i="58"/>
  <c r="Q49" i="58"/>
  <c r="I397" i="58"/>
  <c r="I151" i="58"/>
  <c r="C314" i="58"/>
  <c r="D45" i="58"/>
  <c r="S37" i="58"/>
  <c r="AJ37" i="58" s="1"/>
  <c r="O47" i="58"/>
  <c r="D392" i="58"/>
  <c r="S231" i="58"/>
  <c r="AJ231" i="58" s="1"/>
  <c r="L236" i="58"/>
  <c r="AJ163" i="58"/>
  <c r="I117" i="58"/>
  <c r="I439" i="58"/>
  <c r="E42" i="58"/>
  <c r="L626" i="58"/>
  <c r="S335" i="58"/>
  <c r="B132" i="58"/>
  <c r="I111" i="58"/>
  <c r="B33" i="58"/>
  <c r="N49" i="58"/>
  <c r="I155" i="58"/>
  <c r="B51" i="58"/>
  <c r="E184" i="58"/>
  <c r="I126" i="58"/>
  <c r="H340" i="58"/>
  <c r="S122" i="58"/>
  <c r="AJ122" i="58" s="1"/>
  <c r="E314" i="58"/>
  <c r="S257" i="58"/>
  <c r="AJ257" i="58" s="1"/>
  <c r="B35" i="58"/>
  <c r="Q54" i="58"/>
  <c r="I304" i="58"/>
  <c r="B47" i="58"/>
  <c r="B34" i="58"/>
  <c r="O288" i="58"/>
  <c r="AJ439" i="58"/>
  <c r="H418" i="58"/>
  <c r="I150" i="58"/>
  <c r="S53" i="58"/>
  <c r="AJ53" i="58" s="1"/>
  <c r="AI49" i="58"/>
  <c r="C288" i="58"/>
  <c r="B48" i="58"/>
  <c r="I221" i="58"/>
  <c r="I302" i="58"/>
  <c r="D236" i="58"/>
  <c r="I351" i="58"/>
  <c r="B38" i="58"/>
  <c r="D184" i="58"/>
  <c r="I348" i="58"/>
  <c r="B42" i="58"/>
  <c r="I140" i="58"/>
  <c r="I328" i="58"/>
  <c r="AJ335" i="58"/>
  <c r="B44" i="58"/>
  <c r="I113" i="58"/>
  <c r="H34" i="58"/>
  <c r="I121" i="58"/>
  <c r="I112" i="58"/>
  <c r="O42" i="58"/>
  <c r="S361" i="58"/>
  <c r="AJ361" i="58" s="1"/>
  <c r="N54" i="58"/>
  <c r="H184" i="58"/>
  <c r="S52" i="58"/>
  <c r="AJ52" i="58" s="1"/>
  <c r="G366" i="58"/>
  <c r="I357" i="58"/>
  <c r="S232" i="58"/>
  <c r="AJ232" i="58" s="1"/>
  <c r="D132" i="58"/>
  <c r="AJ309" i="58"/>
  <c r="S179" i="58"/>
  <c r="AJ179" i="58" s="1"/>
  <c r="L184" i="58"/>
  <c r="B39" i="58"/>
  <c r="S432" i="58"/>
  <c r="AJ432" i="58" s="1"/>
  <c r="AJ215" i="58"/>
  <c r="R54" i="58"/>
  <c r="G392" i="58"/>
  <c r="E366" i="58"/>
  <c r="I116" i="58"/>
  <c r="AI42" i="58"/>
  <c r="AC54" i="58"/>
  <c r="G262" i="58"/>
  <c r="S46" i="58"/>
  <c r="AJ46" i="58" s="1"/>
  <c r="S41" i="58"/>
  <c r="AJ41" i="58" s="1"/>
  <c r="O236" i="58"/>
  <c r="O43" i="58"/>
  <c r="Q158" i="58"/>
  <c r="AF621" i="58"/>
  <c r="V626" i="58"/>
  <c r="I226" i="58"/>
  <c r="C366" i="58"/>
  <c r="C340" i="58"/>
  <c r="I321" i="58"/>
  <c r="G288" i="58"/>
  <c r="O184" i="58"/>
  <c r="S42" i="58"/>
  <c r="AJ42" i="58" s="1"/>
  <c r="S48" i="58"/>
  <c r="AJ48" i="58" s="1"/>
  <c r="H210" i="58"/>
  <c r="B36" i="58"/>
  <c r="I174" i="58"/>
  <c r="I147" i="58"/>
  <c r="S199" i="58"/>
  <c r="AJ199" i="58" s="1"/>
  <c r="L43" i="58"/>
  <c r="L210" i="58"/>
  <c r="I115" i="58"/>
  <c r="G184" i="58"/>
  <c r="I267" i="58"/>
  <c r="I125" i="58"/>
  <c r="AD626" i="58"/>
  <c r="AF616" i="58"/>
  <c r="AF626" i="58" s="1"/>
  <c r="AJ319" i="58"/>
  <c r="D314" i="58"/>
  <c r="G418" i="58"/>
  <c r="G34" i="58"/>
  <c r="S70" i="58"/>
  <c r="P18" i="58"/>
  <c r="B53" i="58"/>
  <c r="M49" i="58"/>
  <c r="M54" i="58" s="1"/>
  <c r="S33" i="58"/>
  <c r="B40" i="58"/>
  <c r="M314" i="58"/>
  <c r="S127" i="58"/>
  <c r="AJ127" i="58" s="1"/>
  <c r="L49" i="58"/>
  <c r="B314" i="58"/>
  <c r="S180" i="58"/>
  <c r="AJ180" i="58" s="1"/>
  <c r="L50" i="58"/>
  <c r="I122" i="58"/>
  <c r="B418" i="58"/>
  <c r="O54" i="58"/>
  <c r="S34" i="58"/>
  <c r="AJ34" i="58" s="1"/>
  <c r="L132" i="58"/>
  <c r="D366" i="58"/>
  <c r="G236" i="58"/>
  <c r="G314" i="58"/>
  <c r="H262" i="58"/>
  <c r="I371" i="58"/>
  <c r="I199" i="58"/>
  <c r="B158" i="58"/>
  <c r="B37" i="58"/>
  <c r="C236" i="58"/>
  <c r="C33" i="58"/>
  <c r="B288" i="58"/>
  <c r="H288" i="58"/>
  <c r="C392" i="58"/>
  <c r="C40" i="58"/>
  <c r="S35" i="58"/>
  <c r="AJ35" i="58" s="1"/>
  <c r="D288" i="58"/>
  <c r="B184" i="58"/>
  <c r="I157" i="58"/>
  <c r="C210" i="58"/>
  <c r="S51" i="58"/>
  <c r="AJ51" i="58" s="1"/>
  <c r="L54" i="58" l="1"/>
  <c r="E49" i="58"/>
  <c r="E392" i="58"/>
  <c r="I257" i="58"/>
  <c r="I262" i="58" s="1"/>
  <c r="F263" i="58" s="1"/>
  <c r="B45" i="58"/>
  <c r="I45" i="58" s="1"/>
  <c r="G263" i="58"/>
  <c r="I414" i="58"/>
  <c r="AD627" i="58"/>
  <c r="B444" i="58"/>
  <c r="I335" i="58"/>
  <c r="I340" i="58" s="1"/>
  <c r="I231" i="58"/>
  <c r="I236" i="58" s="1"/>
  <c r="I206" i="58"/>
  <c r="E39" i="58"/>
  <c r="I195" i="58"/>
  <c r="E210" i="58"/>
  <c r="G49" i="58"/>
  <c r="B43" i="58"/>
  <c r="B54" i="58" s="1"/>
  <c r="I39" i="58"/>
  <c r="I205" i="58"/>
  <c r="D50" i="58"/>
  <c r="I41" i="58"/>
  <c r="E44" i="58"/>
  <c r="I44" i="58" s="1"/>
  <c r="E236" i="58"/>
  <c r="B340" i="58"/>
  <c r="B262" i="58"/>
  <c r="I387" i="58"/>
  <c r="B392" i="58"/>
  <c r="H49" i="58"/>
  <c r="I258" i="58"/>
  <c r="C52" i="58"/>
  <c r="H52" i="58"/>
  <c r="S50" i="58"/>
  <c r="AJ50" i="58" s="1"/>
  <c r="I179" i="58"/>
  <c r="I184" i="58" s="1"/>
  <c r="I283" i="58"/>
  <c r="I288" i="58" s="1"/>
  <c r="I38" i="58"/>
  <c r="I48" i="58"/>
  <c r="C49" i="58"/>
  <c r="C184" i="58"/>
  <c r="E50" i="58"/>
  <c r="E52" i="58"/>
  <c r="I232" i="58"/>
  <c r="S49" i="58"/>
  <c r="AJ49" i="58" s="1"/>
  <c r="S43" i="58"/>
  <c r="AJ43" i="58" s="1"/>
  <c r="B210" i="58"/>
  <c r="B236" i="58"/>
  <c r="I309" i="58"/>
  <c r="I314" i="58" s="1"/>
  <c r="C50" i="58"/>
  <c r="I35" i="58"/>
  <c r="I404" i="58"/>
  <c r="E418" i="58"/>
  <c r="I51" i="58"/>
  <c r="B49" i="58"/>
  <c r="I153" i="58"/>
  <c r="I158" i="58" s="1"/>
  <c r="B366" i="58"/>
  <c r="I53" i="58"/>
  <c r="G52" i="58"/>
  <c r="I388" i="58"/>
  <c r="I33" i="58"/>
  <c r="H54" i="58"/>
  <c r="I284" i="58"/>
  <c r="I37" i="58"/>
  <c r="I413" i="58"/>
  <c r="AJ33" i="58"/>
  <c r="I127" i="58"/>
  <c r="I132" i="58" s="1"/>
  <c r="D49" i="58"/>
  <c r="I42" i="58"/>
  <c r="I34" i="58"/>
  <c r="E444" i="58"/>
  <c r="I432" i="58"/>
  <c r="I444" i="58" s="1"/>
  <c r="E40" i="58"/>
  <c r="Z627" i="58"/>
  <c r="AF627" i="58"/>
  <c r="AE627" i="58"/>
  <c r="W627" i="58"/>
  <c r="X627" i="58"/>
  <c r="AB627" i="58"/>
  <c r="AC627" i="58"/>
  <c r="Y627" i="58"/>
  <c r="AA627" i="58"/>
  <c r="I310" i="58"/>
  <c r="I362" i="58"/>
  <c r="B52" i="58"/>
  <c r="E43" i="58"/>
  <c r="I381" i="58"/>
  <c r="I36" i="58"/>
  <c r="V627" i="58"/>
  <c r="V630" i="58"/>
  <c r="H132" i="58"/>
  <c r="I361" i="58"/>
  <c r="I366" i="58" s="1"/>
  <c r="I47" i="58"/>
  <c r="E132" i="58"/>
  <c r="H263" i="58" l="1"/>
  <c r="D263" i="58"/>
  <c r="E263" i="58"/>
  <c r="I392" i="58"/>
  <c r="C263" i="58"/>
  <c r="I418" i="58"/>
  <c r="H419" i="58" s="1"/>
  <c r="H50" i="58"/>
  <c r="B263" i="58"/>
  <c r="I263" i="58" s="1"/>
  <c r="E159" i="58"/>
  <c r="C159" i="58"/>
  <c r="B159" i="58"/>
  <c r="G159" i="58"/>
  <c r="H159" i="58"/>
  <c r="F159" i="58"/>
  <c r="D159" i="58"/>
  <c r="E133" i="58"/>
  <c r="C133" i="58"/>
  <c r="H133" i="58"/>
  <c r="D133" i="58"/>
  <c r="G133" i="58"/>
  <c r="F133" i="58"/>
  <c r="B133" i="58"/>
  <c r="H237" i="58"/>
  <c r="C237" i="58"/>
  <c r="G237" i="58"/>
  <c r="F237" i="58"/>
  <c r="B237" i="58"/>
  <c r="D237" i="58"/>
  <c r="E237" i="58"/>
  <c r="E289" i="58"/>
  <c r="H289" i="58"/>
  <c r="G289" i="58"/>
  <c r="C289" i="58"/>
  <c r="B289" i="58"/>
  <c r="F289" i="58"/>
  <c r="D289" i="58"/>
  <c r="E419" i="58"/>
  <c r="F419" i="58"/>
  <c r="G419" i="58"/>
  <c r="C419" i="58"/>
  <c r="B419" i="58"/>
  <c r="F367" i="58"/>
  <c r="E367" i="58"/>
  <c r="D367" i="58"/>
  <c r="C367" i="58"/>
  <c r="B367" i="58"/>
  <c r="H367" i="58"/>
  <c r="G367" i="58"/>
  <c r="I130" i="58"/>
  <c r="B315" i="58"/>
  <c r="E315" i="58"/>
  <c r="F315" i="58"/>
  <c r="H315" i="58"/>
  <c r="C315" i="58"/>
  <c r="D315" i="58"/>
  <c r="G315" i="58"/>
  <c r="G54" i="58"/>
  <c r="B393" i="58"/>
  <c r="E393" i="58"/>
  <c r="D393" i="58"/>
  <c r="G393" i="58"/>
  <c r="C393" i="58"/>
  <c r="H393" i="58"/>
  <c r="F393" i="58"/>
  <c r="C54" i="58"/>
  <c r="I210" i="58"/>
  <c r="E54" i="58"/>
  <c r="F341" i="58"/>
  <c r="B341" i="58"/>
  <c r="C341" i="58"/>
  <c r="D341" i="58"/>
  <c r="E341" i="58"/>
  <c r="H341" i="58"/>
  <c r="G341" i="58"/>
  <c r="I52" i="58"/>
  <c r="I180" i="58"/>
  <c r="B50" i="58"/>
  <c r="D54" i="58"/>
  <c r="E445" i="58"/>
  <c r="H445" i="58"/>
  <c r="D445" i="58"/>
  <c r="C445" i="58"/>
  <c r="B445" i="58"/>
  <c r="G445" i="58"/>
  <c r="F445" i="58"/>
  <c r="I49" i="58"/>
  <c r="G185" i="58"/>
  <c r="C185" i="58"/>
  <c r="F185" i="58"/>
  <c r="E185" i="58"/>
  <c r="B185" i="58"/>
  <c r="H185" i="58"/>
  <c r="D185" i="58"/>
  <c r="G50" i="58"/>
  <c r="I40" i="58"/>
  <c r="I43" i="58"/>
  <c r="D419" i="58" l="1"/>
  <c r="I133" i="58"/>
  <c r="I54" i="58"/>
  <c r="C55" i="58" s="1"/>
  <c r="B55" i="58"/>
  <c r="F55" i="58"/>
  <c r="E55" i="58"/>
  <c r="I367" i="58"/>
  <c r="I50" i="58"/>
  <c r="I393" i="58"/>
  <c r="I315" i="58"/>
  <c r="I445" i="58"/>
  <c r="I185" i="58"/>
  <c r="I419" i="58"/>
  <c r="I237" i="58"/>
  <c r="I159" i="58"/>
  <c r="I289" i="58"/>
  <c r="I341" i="58"/>
  <c r="H211" i="58"/>
  <c r="G211" i="58"/>
  <c r="D211" i="58"/>
  <c r="E211" i="58"/>
  <c r="C211" i="58"/>
  <c r="F211" i="58"/>
  <c r="B211" i="58"/>
  <c r="H55" i="58" l="1"/>
  <c r="G55" i="58"/>
  <c r="D55" i="58"/>
  <c r="I55" i="58"/>
  <c r="I211" i="58"/>
  <c r="I561" i="57"/>
  <c r="I451" i="57" l="1"/>
  <c r="I459" i="57"/>
  <c r="I468" i="57"/>
  <c r="I477" i="57"/>
  <c r="I481" i="57"/>
  <c r="I504" i="57"/>
  <c r="I508" i="57"/>
  <c r="I512" i="57"/>
  <c r="I516" i="57"/>
  <c r="I521" i="57"/>
  <c r="I544" i="57"/>
  <c r="I555" i="57"/>
  <c r="I559" i="57"/>
  <c r="I563" i="57"/>
  <c r="I567" i="57"/>
  <c r="I572" i="57"/>
  <c r="I482" i="57"/>
  <c r="I488" i="57"/>
  <c r="I493" i="57"/>
  <c r="I528" i="57"/>
  <c r="I532" i="57"/>
  <c r="I536" i="57"/>
  <c r="I540" i="57"/>
  <c r="I564" i="57"/>
  <c r="I489" i="57"/>
  <c r="I494" i="57"/>
  <c r="I518" i="57"/>
  <c r="I529" i="57"/>
  <c r="I533" i="57"/>
  <c r="I537" i="57"/>
  <c r="I541" i="57"/>
  <c r="I546" i="57"/>
  <c r="I464" i="57"/>
  <c r="I556" i="57"/>
  <c r="I449" i="57"/>
  <c r="F59" i="57"/>
  <c r="I457" i="57"/>
  <c r="I461" i="57"/>
  <c r="I475" i="57"/>
  <c r="I479" i="57"/>
  <c r="I484" i="57"/>
  <c r="I490" i="57"/>
  <c r="I502" i="57"/>
  <c r="I506" i="57"/>
  <c r="I510" i="57"/>
  <c r="I514" i="57"/>
  <c r="I553" i="57"/>
  <c r="I557" i="57"/>
  <c r="I565" i="57"/>
  <c r="I460" i="57"/>
  <c r="I483" i="57"/>
  <c r="I509" i="57"/>
  <c r="I573" i="57"/>
  <c r="I485" i="57"/>
  <c r="I495" i="57"/>
  <c r="I530" i="57"/>
  <c r="I534" i="57"/>
  <c r="I538" i="57"/>
  <c r="I542" i="57"/>
  <c r="I547" i="57"/>
  <c r="I505" i="57"/>
  <c r="I568" i="57"/>
  <c r="I450" i="57"/>
  <c r="I462" i="57"/>
  <c r="I476" i="57"/>
  <c r="I480" i="57"/>
  <c r="I486" i="57"/>
  <c r="I503" i="57"/>
  <c r="I507" i="57"/>
  <c r="I511" i="57"/>
  <c r="I515" i="57"/>
  <c r="I520" i="57"/>
  <c r="I554" i="57"/>
  <c r="I558" i="57"/>
  <c r="I562" i="57"/>
  <c r="I566" i="57"/>
  <c r="I571" i="57"/>
  <c r="I452" i="57"/>
  <c r="I478" i="57"/>
  <c r="I513" i="57"/>
  <c r="I560" i="57"/>
  <c r="AB52" i="57"/>
  <c r="I487" i="57"/>
  <c r="I492" i="57"/>
  <c r="I527" i="57"/>
  <c r="I531" i="57"/>
  <c r="I535" i="57"/>
  <c r="I539" i="57"/>
  <c r="AI322" i="57"/>
  <c r="AI320" i="57"/>
  <c r="AI142" i="57"/>
  <c r="AC34" i="57"/>
  <c r="AI287" i="57"/>
  <c r="AJ287" i="57" s="1"/>
  <c r="AB51" i="57"/>
  <c r="AI308" i="57"/>
  <c r="AI311" i="57"/>
  <c r="AI331" i="57"/>
  <c r="AI327" i="57"/>
  <c r="AI399" i="57"/>
  <c r="AI412" i="57"/>
  <c r="I519" i="57"/>
  <c r="AI218" i="57" l="1"/>
  <c r="AI362" i="57"/>
  <c r="W36" i="57"/>
  <c r="AI407" i="57"/>
  <c r="AI233" i="57"/>
  <c r="AJ233" i="57" s="1"/>
  <c r="AI416" i="57"/>
  <c r="AI298" i="57"/>
  <c r="AE52" i="57"/>
  <c r="AI225" i="57"/>
  <c r="Z44" i="57"/>
  <c r="Y45" i="57"/>
  <c r="AI253" i="57"/>
  <c r="AI313" i="57"/>
  <c r="AJ313" i="57" s="1"/>
  <c r="AI279" i="57"/>
  <c r="AI427" i="57"/>
  <c r="AI194" i="57"/>
  <c r="AI171" i="57"/>
  <c r="AI354" i="57"/>
  <c r="AG35" i="57"/>
  <c r="AF48" i="57"/>
  <c r="W46" i="57"/>
  <c r="AF43" i="57"/>
  <c r="AI415" i="57"/>
  <c r="AI374" i="57"/>
  <c r="AI312" i="57"/>
  <c r="AI324" i="57"/>
  <c r="AI286" i="57"/>
  <c r="AJ286" i="57" s="1"/>
  <c r="AI297" i="57"/>
  <c r="AI375" i="57"/>
  <c r="AI182" i="57"/>
  <c r="AJ182" i="57" s="1"/>
  <c r="AI254" i="57"/>
  <c r="AI242" i="57"/>
  <c r="AG38" i="57"/>
  <c r="AA40" i="57"/>
  <c r="AI197" i="57"/>
  <c r="AD39" i="57"/>
  <c r="AD43" i="57"/>
  <c r="AI176" i="57"/>
  <c r="W52" i="57"/>
  <c r="W35" i="57"/>
  <c r="Y40" i="57"/>
  <c r="AA37" i="57"/>
  <c r="Z48" i="57"/>
  <c r="X48" i="57"/>
  <c r="AC36" i="57"/>
  <c r="AI332" i="57"/>
  <c r="AG48" i="57"/>
  <c r="AI227" i="57"/>
  <c r="AD36" i="57"/>
  <c r="W43" i="57"/>
  <c r="AD50" i="57"/>
  <c r="X40" i="57"/>
  <c r="W37" i="57"/>
  <c r="AD37" i="57"/>
  <c r="AI275" i="57"/>
  <c r="AC48" i="57"/>
  <c r="Z40" i="57"/>
  <c r="AC45" i="57"/>
  <c r="Z51" i="57"/>
  <c r="X43" i="57"/>
  <c r="AD48" i="57"/>
  <c r="AI140" i="57"/>
  <c r="Y36" i="57"/>
  <c r="AI360" i="57"/>
  <c r="AI128" i="57"/>
  <c r="AI269" i="57"/>
  <c r="AI224" i="57"/>
  <c r="Z43" i="57"/>
  <c r="AI230" i="57"/>
  <c r="AH48" i="57"/>
  <c r="V48" i="57"/>
  <c r="AC50" i="57"/>
  <c r="AA39" i="57"/>
  <c r="AG40" i="57"/>
  <c r="AA45" i="57"/>
  <c r="AF42" i="57"/>
  <c r="AI355" i="57"/>
  <c r="AG43" i="57"/>
  <c r="AE45" i="57"/>
  <c r="AD44" i="57"/>
  <c r="AI401" i="57"/>
  <c r="AI337" i="57"/>
  <c r="AI243" i="57"/>
  <c r="Y48" i="57"/>
  <c r="Z42" i="57"/>
  <c r="AD51" i="57"/>
  <c r="AI131" i="57"/>
  <c r="AJ131" i="57" s="1"/>
  <c r="AF36" i="57"/>
  <c r="X36" i="57"/>
  <c r="AI261" i="57"/>
  <c r="AH50" i="57"/>
  <c r="V51" i="57"/>
  <c r="AD45" i="57"/>
  <c r="AA44" i="57"/>
  <c r="AI390" i="57"/>
  <c r="Z45" i="57"/>
  <c r="AI353" i="57"/>
  <c r="AI346" i="57"/>
  <c r="AI303" i="57"/>
  <c r="AI376" i="57"/>
  <c r="AI209" i="57"/>
  <c r="AJ209" i="57" s="1"/>
  <c r="AI175" i="57"/>
  <c r="AH41" i="57"/>
  <c r="AC51" i="57"/>
  <c r="AH51" i="57"/>
  <c r="AI204" i="57"/>
  <c r="AG45" i="57"/>
  <c r="AI167" i="57"/>
  <c r="I466" i="57"/>
  <c r="P97" i="57"/>
  <c r="P19" i="57" s="1"/>
  <c r="AE43" i="57"/>
  <c r="AI206" i="57"/>
  <c r="AF45" i="57"/>
  <c r="Z34" i="57"/>
  <c r="AD33" i="57"/>
  <c r="X47" i="57"/>
  <c r="AF46" i="57"/>
  <c r="AE51" i="57"/>
  <c r="V44" i="57"/>
  <c r="AD53" i="57"/>
  <c r="V34" i="57"/>
  <c r="AI112" i="57"/>
  <c r="AI154" i="57"/>
  <c r="AF614" i="57"/>
  <c r="AI372" i="57"/>
  <c r="AI130" i="57"/>
  <c r="AA35" i="57"/>
  <c r="AI173" i="57"/>
  <c r="AI164" i="57"/>
  <c r="AH35" i="57"/>
  <c r="AI147" i="57"/>
  <c r="AI216" i="57"/>
  <c r="AA33" i="57"/>
  <c r="P90" i="57"/>
  <c r="P12" i="57" s="1"/>
  <c r="AI428" i="57"/>
  <c r="AI373" i="57"/>
  <c r="AI272" i="57"/>
  <c r="AI310" i="57"/>
  <c r="AI244" i="57"/>
  <c r="AI191" i="57"/>
  <c r="AA51" i="57"/>
  <c r="AI190" i="57"/>
  <c r="AI268" i="57"/>
  <c r="AI178" i="57"/>
  <c r="AA43" i="57"/>
  <c r="AI123" i="57"/>
  <c r="AF35" i="57"/>
  <c r="AE34" i="57"/>
  <c r="AE33" i="57"/>
  <c r="AC38" i="57"/>
  <c r="Y37" i="57"/>
  <c r="Z47" i="57"/>
  <c r="AF47" i="57"/>
  <c r="Z46" i="57"/>
  <c r="AE44" i="57"/>
  <c r="AE53" i="57"/>
  <c r="AI111" i="57"/>
  <c r="V33" i="57"/>
  <c r="AF618" i="57"/>
  <c r="AI426" i="57"/>
  <c r="AI438" i="57"/>
  <c r="AI402" i="57"/>
  <c r="AI384" i="57"/>
  <c r="X45" i="57"/>
  <c r="AI202" i="57"/>
  <c r="AA50" i="57"/>
  <c r="AD35" i="57"/>
  <c r="AI293" i="57"/>
  <c r="P50" i="57"/>
  <c r="AG184" i="57"/>
  <c r="V47" i="57"/>
  <c r="AG50" i="57"/>
  <c r="Z36" i="57"/>
  <c r="V39" i="57"/>
  <c r="F72" i="57"/>
  <c r="F70" i="57"/>
  <c r="I59" i="57"/>
  <c r="F7" i="57"/>
  <c r="F73" i="57"/>
  <c r="I463" i="57"/>
  <c r="AI306" i="57"/>
  <c r="W50" i="57"/>
  <c r="P85" i="57"/>
  <c r="I545" i="57"/>
  <c r="AI371" i="57"/>
  <c r="V53" i="57"/>
  <c r="AI358" i="57"/>
  <c r="AI338" i="57"/>
  <c r="AI192" i="57"/>
  <c r="AI207" i="57"/>
  <c r="AJ207" i="57" s="1"/>
  <c r="AI365" i="57"/>
  <c r="AJ365" i="57" s="1"/>
  <c r="AI217" i="57"/>
  <c r="AI285" i="57"/>
  <c r="AJ285" i="57" s="1"/>
  <c r="AI165" i="57"/>
  <c r="V42" i="57"/>
  <c r="AI120" i="57"/>
  <c r="W42" i="57"/>
  <c r="AI249" i="57"/>
  <c r="AG52" i="57"/>
  <c r="Y43" i="57"/>
  <c r="AC46" i="57"/>
  <c r="W34" i="57"/>
  <c r="W33" i="57"/>
  <c r="V38" i="57"/>
  <c r="AI116" i="57"/>
  <c r="AG47" i="57"/>
  <c r="Y46" i="57"/>
  <c r="AG44" i="57"/>
  <c r="Z33" i="57"/>
  <c r="AG53" i="57"/>
  <c r="AI425" i="57"/>
  <c r="AI409" i="57"/>
  <c r="AG51" i="57"/>
  <c r="AI282" i="57"/>
  <c r="AC41" i="57"/>
  <c r="Y38" i="57"/>
  <c r="AI245" i="57"/>
  <c r="AE48" i="57"/>
  <c r="AF41" i="57"/>
  <c r="AD40" i="57"/>
  <c r="Y42" i="57"/>
  <c r="Y35" i="57"/>
  <c r="AH45" i="57"/>
  <c r="I458" i="57"/>
  <c r="F68" i="57"/>
  <c r="F69" i="57"/>
  <c r="P87" i="57"/>
  <c r="P9" i="57" s="1"/>
  <c r="X46" i="57"/>
  <c r="P52" i="57"/>
  <c r="AI433" i="57"/>
  <c r="AI350" i="57"/>
  <c r="AI228" i="57"/>
  <c r="AA48" i="57"/>
  <c r="AI259" i="57"/>
  <c r="AI208" i="57"/>
  <c r="AJ208" i="57" s="1"/>
  <c r="AE41" i="57"/>
  <c r="AI305" i="57"/>
  <c r="AE42" i="57"/>
  <c r="AI220" i="57"/>
  <c r="Z52" i="57"/>
  <c r="AI260" i="57"/>
  <c r="AI246" i="57"/>
  <c r="X41" i="57"/>
  <c r="AG34" i="57"/>
  <c r="AE38" i="57"/>
  <c r="W48" i="57"/>
  <c r="AE46" i="57"/>
  <c r="AI152" i="57"/>
  <c r="Y44" i="57"/>
  <c r="AI138" i="57"/>
  <c r="I491" i="57"/>
  <c r="I496" i="57" s="1"/>
  <c r="AI383" i="57"/>
  <c r="Z53" i="57"/>
  <c r="AI379" i="57"/>
  <c r="AI334" i="57"/>
  <c r="AI391" i="57"/>
  <c r="AJ391" i="57" s="1"/>
  <c r="AB53" i="57"/>
  <c r="X35" i="57"/>
  <c r="W41" i="57"/>
  <c r="Z35" i="57"/>
  <c r="Y47" i="57"/>
  <c r="AI277" i="57"/>
  <c r="AA41" i="57"/>
  <c r="AF34" i="57"/>
  <c r="X42" i="57"/>
  <c r="W38" i="57"/>
  <c r="AI267" i="57"/>
  <c r="I456" i="57"/>
  <c r="F66" i="57"/>
  <c r="AI126" i="57"/>
  <c r="F67" i="57"/>
  <c r="F74" i="57"/>
  <c r="I501" i="57"/>
  <c r="F522" i="57"/>
  <c r="AI436" i="57"/>
  <c r="AI405" i="57"/>
  <c r="AD42" i="57"/>
  <c r="AD34" i="57"/>
  <c r="AD38" i="57"/>
  <c r="AA46" i="57"/>
  <c r="AG42" i="57"/>
  <c r="AI219" i="57"/>
  <c r="P88" i="57"/>
  <c r="P10" i="57" s="1"/>
  <c r="P104" i="57"/>
  <c r="AI442" i="57"/>
  <c r="AA38" i="57"/>
  <c r="P95" i="57"/>
  <c r="P100" i="57"/>
  <c r="P22" i="57" s="1"/>
  <c r="AI398" i="57"/>
  <c r="I569" i="57"/>
  <c r="I574" i="57" s="1"/>
  <c r="AI386" i="57"/>
  <c r="AI296" i="57"/>
  <c r="AI256" i="57"/>
  <c r="AI301" i="57"/>
  <c r="AI241" i="57"/>
  <c r="AI348" i="57"/>
  <c r="AI223" i="57"/>
  <c r="AI235" i="57"/>
  <c r="AJ235" i="57" s="1"/>
  <c r="AI363" i="57"/>
  <c r="AJ363" i="57" s="1"/>
  <c r="Z41" i="57"/>
  <c r="AG39" i="57"/>
  <c r="X34" i="57"/>
  <c r="AF38" i="57"/>
  <c r="AF37" i="57"/>
  <c r="AE37" i="57"/>
  <c r="AA47" i="57"/>
  <c r="AG46" i="57"/>
  <c r="Y51" i="57"/>
  <c r="W53" i="57"/>
  <c r="X44" i="57"/>
  <c r="AH53" i="57"/>
  <c r="AI347" i="57"/>
  <c r="AI276" i="57"/>
  <c r="AI232" i="57"/>
  <c r="AI149" i="57"/>
  <c r="AI423" i="57"/>
  <c r="AI215" i="57"/>
  <c r="W45" i="57"/>
  <c r="V35" i="57"/>
  <c r="AI180" i="57"/>
  <c r="AI150" i="57"/>
  <c r="AE39" i="57"/>
  <c r="AD41" i="57"/>
  <c r="Y41" i="57"/>
  <c r="AI364" i="57"/>
  <c r="AJ364" i="57" s="1"/>
  <c r="AI400" i="57"/>
  <c r="I454" i="57"/>
  <c r="F64" i="57"/>
  <c r="AI189" i="57"/>
  <c r="I455" i="57"/>
  <c r="F65" i="57"/>
  <c r="AC33" i="57"/>
  <c r="AD47" i="57"/>
  <c r="AA34" i="57"/>
  <c r="Z39" i="57"/>
  <c r="AF33" i="57"/>
  <c r="AC35" i="57"/>
  <c r="AE36" i="57"/>
  <c r="AI330" i="57"/>
  <c r="V50" i="57"/>
  <c r="P98" i="57"/>
  <c r="P20" i="57" s="1"/>
  <c r="P105" i="57"/>
  <c r="P27" i="57" s="1"/>
  <c r="P86" i="57"/>
  <c r="P8" i="57" s="1"/>
  <c r="P89" i="57"/>
  <c r="P11" i="57" s="1"/>
  <c r="I570" i="57"/>
  <c r="AI323" i="57"/>
  <c r="AI319" i="57"/>
  <c r="AI410" i="57"/>
  <c r="AI280" i="57"/>
  <c r="AD52" i="57"/>
  <c r="AF40" i="57"/>
  <c r="W40" i="57"/>
  <c r="AA52" i="57"/>
  <c r="X39" i="57"/>
  <c r="AI139" i="57"/>
  <c r="AH34" i="57"/>
  <c r="AH33" i="57"/>
  <c r="X38" i="57"/>
  <c r="X37" i="57"/>
  <c r="AI145" i="57"/>
  <c r="W47" i="57"/>
  <c r="V46" i="57"/>
  <c r="AI124" i="57"/>
  <c r="AF44" i="57"/>
  <c r="AA53" i="57"/>
  <c r="Y39" i="57"/>
  <c r="AI166" i="57"/>
  <c r="AI271" i="57"/>
  <c r="W51" i="57"/>
  <c r="AG41" i="57"/>
  <c r="AI137" i="57"/>
  <c r="AA36" i="57"/>
  <c r="AI141" i="57"/>
  <c r="AF39" i="57"/>
  <c r="F62" i="57"/>
  <c r="I453" i="57"/>
  <c r="F63" i="57"/>
  <c r="AI114" i="57"/>
  <c r="I469" i="57"/>
  <c r="F79" i="57"/>
  <c r="I543" i="57"/>
  <c r="AI414" i="57"/>
  <c r="AI181" i="57"/>
  <c r="AJ181" i="57" s="1"/>
  <c r="AH37" i="57"/>
  <c r="W44" i="57"/>
  <c r="AD46" i="57"/>
  <c r="I517" i="57"/>
  <c r="AI284" i="57"/>
  <c r="AE50" i="57"/>
  <c r="AA42" i="57"/>
  <c r="AI163" i="57"/>
  <c r="F71" i="57"/>
  <c r="Z50" i="57"/>
  <c r="AI435" i="57"/>
  <c r="P93" i="57"/>
  <c r="P15" i="57" s="1"/>
  <c r="AI431" i="57"/>
  <c r="AI424" i="57"/>
  <c r="AI397" i="57"/>
  <c r="AI345" i="57"/>
  <c r="AI349" i="57"/>
  <c r="AI201" i="57"/>
  <c r="V40" i="57"/>
  <c r="AC52" i="57"/>
  <c r="AE40" i="57"/>
  <c r="AH52" i="57"/>
  <c r="AI234" i="57"/>
  <c r="AJ234" i="57" s="1"/>
  <c r="AE35" i="57"/>
  <c r="AI115" i="57"/>
  <c r="V37" i="57"/>
  <c r="Y34" i="57"/>
  <c r="Y33" i="57"/>
  <c r="AH38" i="57"/>
  <c r="Z37" i="57"/>
  <c r="AE47" i="57"/>
  <c r="AI172" i="57"/>
  <c r="AH46" i="57"/>
  <c r="AC53" i="57"/>
  <c r="AG37" i="57"/>
  <c r="AC37" i="57"/>
  <c r="AG33" i="57"/>
  <c r="AI417" i="57"/>
  <c r="AJ417" i="57" s="1"/>
  <c r="AI389" i="57"/>
  <c r="AI270" i="57"/>
  <c r="AI321" i="57"/>
  <c r="AI183" i="57"/>
  <c r="AJ183" i="57" s="1"/>
  <c r="V41" i="57"/>
  <c r="AI119" i="57"/>
  <c r="AI168" i="57"/>
  <c r="AH36" i="57"/>
  <c r="W39" i="57"/>
  <c r="AI294" i="57"/>
  <c r="V52" i="57"/>
  <c r="Z38" i="57"/>
  <c r="AI193" i="57"/>
  <c r="I548" i="57"/>
  <c r="I467" i="57"/>
  <c r="F60" i="57"/>
  <c r="AI129" i="57"/>
  <c r="V36" i="57"/>
  <c r="F78" i="57"/>
  <c r="F61" i="57"/>
  <c r="AI304" i="57"/>
  <c r="AI200" i="57"/>
  <c r="AI174" i="57"/>
  <c r="AI380" i="57"/>
  <c r="AI406" i="57"/>
  <c r="AI302" i="57"/>
  <c r="AI382" i="57"/>
  <c r="AI328" i="57"/>
  <c r="AI198" i="57"/>
  <c r="Z418" i="57"/>
  <c r="AI278" i="57"/>
  <c r="AD314" i="57"/>
  <c r="S204" i="57"/>
  <c r="AJ204" i="57" s="1"/>
  <c r="AI432" i="57"/>
  <c r="AI146" i="57"/>
  <c r="AI148" i="57"/>
  <c r="S399" i="57"/>
  <c r="AJ399" i="57" s="1"/>
  <c r="AB49" i="57"/>
  <c r="AI381" i="57"/>
  <c r="AI250" i="57"/>
  <c r="AE392" i="57"/>
  <c r="S193" i="57"/>
  <c r="AF184" i="57"/>
  <c r="S312" i="57"/>
  <c r="AJ312" i="57" s="1"/>
  <c r="W392" i="57"/>
  <c r="AE314" i="57"/>
  <c r="S379" i="57"/>
  <c r="W132" i="57"/>
  <c r="AF619" i="57"/>
  <c r="AD262" i="57"/>
  <c r="S380" i="57"/>
  <c r="Z184" i="57"/>
  <c r="AA184" i="57"/>
  <c r="AE184" i="57"/>
  <c r="S322" i="57"/>
  <c r="AJ322" i="57" s="1"/>
  <c r="S260" i="57"/>
  <c r="AD392" i="57"/>
  <c r="S334" i="57"/>
  <c r="W262" i="57"/>
  <c r="AD184" i="57"/>
  <c r="S168" i="57"/>
  <c r="AG314" i="57"/>
  <c r="AG418" i="57"/>
  <c r="AI252" i="57"/>
  <c r="P102" i="57"/>
  <c r="Y418" i="57"/>
  <c r="Y314" i="57"/>
  <c r="S218" i="57"/>
  <c r="AJ218" i="57" s="1"/>
  <c r="Z392" i="57"/>
  <c r="AF418" i="57"/>
  <c r="AF314" i="57"/>
  <c r="AA444" i="57"/>
  <c r="Z444" i="57"/>
  <c r="X314" i="57"/>
  <c r="AE262" i="57"/>
  <c r="AI329" i="57"/>
  <c r="AE158" i="57"/>
  <c r="Z158" i="57"/>
  <c r="S433" i="57"/>
  <c r="AJ433" i="57" s="1"/>
  <c r="AD418" i="57"/>
  <c r="AH366" i="57"/>
  <c r="AA366" i="57"/>
  <c r="AF392" i="57"/>
  <c r="AH418" i="57"/>
  <c r="S200" i="57"/>
  <c r="S152" i="57"/>
  <c r="AJ152" i="57" s="1"/>
  <c r="AA262" i="57"/>
  <c r="W418" i="57"/>
  <c r="AF262" i="57"/>
  <c r="S145" i="57"/>
  <c r="AJ145" i="57" s="1"/>
  <c r="AF607" i="57"/>
  <c r="X418" i="57"/>
  <c r="AA418" i="57"/>
  <c r="S415" i="57"/>
  <c r="AJ415" i="57" s="1"/>
  <c r="AI356" i="57"/>
  <c r="AA314" i="57"/>
  <c r="Y262" i="57"/>
  <c r="AC40" i="57"/>
  <c r="AH184" i="57"/>
  <c r="AI434" i="57"/>
  <c r="AI408" i="57"/>
  <c r="S349" i="57"/>
  <c r="AJ349" i="57" s="1"/>
  <c r="AG262" i="57"/>
  <c r="AI251" i="57"/>
  <c r="AE418" i="57"/>
  <c r="P51" i="57"/>
  <c r="AF288" i="57"/>
  <c r="AA288" i="57"/>
  <c r="Z288" i="57"/>
  <c r="V314" i="57"/>
  <c r="Z236" i="57"/>
  <c r="Z262" i="57"/>
  <c r="Y53" i="57" l="1"/>
  <c r="AI157" i="57"/>
  <c r="AF617" i="57"/>
  <c r="S276" i="57"/>
  <c r="AJ276" i="57" s="1"/>
  <c r="AC366" i="57"/>
  <c r="AI440" i="57"/>
  <c r="AF53" i="57"/>
  <c r="X50" i="57"/>
  <c r="AI48" i="57"/>
  <c r="Y50" i="57"/>
  <c r="S249" i="57"/>
  <c r="AJ249" i="57" s="1"/>
  <c r="S225" i="57"/>
  <c r="AJ225" i="57" s="1"/>
  <c r="S178" i="57"/>
  <c r="AJ178" i="57" s="1"/>
  <c r="O37" i="57"/>
  <c r="AC340" i="57"/>
  <c r="S374" i="57"/>
  <c r="AJ374" i="57" s="1"/>
  <c r="R42" i="57"/>
  <c r="R45" i="57"/>
  <c r="AJ334" i="57"/>
  <c r="N36" i="57"/>
  <c r="AF612" i="57"/>
  <c r="AF615" i="57"/>
  <c r="S219" i="57"/>
  <c r="AJ219" i="57" s="1"/>
  <c r="N45" i="57"/>
  <c r="Q43" i="57"/>
  <c r="AC288" i="57"/>
  <c r="AI156" i="57"/>
  <c r="M34" i="57"/>
  <c r="S295" i="57"/>
  <c r="R48" i="57"/>
  <c r="AJ260" i="57"/>
  <c r="S321" i="57"/>
  <c r="AJ321" i="57" s="1"/>
  <c r="AC236" i="57"/>
  <c r="Q48" i="57"/>
  <c r="Q44" i="57"/>
  <c r="S191" i="57"/>
  <c r="AJ191" i="57" s="1"/>
  <c r="AI413" i="57"/>
  <c r="S250" i="57"/>
  <c r="AJ250" i="57" s="1"/>
  <c r="N48" i="57"/>
  <c r="S311" i="57"/>
  <c r="AJ311" i="57" s="1"/>
  <c r="AC184" i="57"/>
  <c r="Q36" i="57"/>
  <c r="S308" i="57"/>
  <c r="AJ308" i="57" s="1"/>
  <c r="R43" i="57"/>
  <c r="R36" i="57"/>
  <c r="AC314" i="57"/>
  <c r="AI46" i="57"/>
  <c r="Y52" i="57"/>
  <c r="AI443" i="57"/>
  <c r="AI441" i="57"/>
  <c r="AI336" i="57"/>
  <c r="AC44" i="57"/>
  <c r="S358" i="57"/>
  <c r="AJ358" i="57" s="1"/>
  <c r="S407" i="57"/>
  <c r="AJ407" i="57" s="1"/>
  <c r="M48" i="57"/>
  <c r="S142" i="57"/>
  <c r="AJ142" i="57" s="1"/>
  <c r="M42" i="57"/>
  <c r="M36" i="57"/>
  <c r="X184" i="57"/>
  <c r="X53" i="57"/>
  <c r="S175" i="57"/>
  <c r="AJ175" i="57" s="1"/>
  <c r="N43" i="57"/>
  <c r="S425" i="57"/>
  <c r="AJ425" i="57" s="1"/>
  <c r="AH132" i="57"/>
  <c r="S275" i="57"/>
  <c r="AJ275" i="57" s="1"/>
  <c r="S332" i="57"/>
  <c r="AJ332" i="57" s="1"/>
  <c r="S230" i="57"/>
  <c r="AJ230" i="57" s="1"/>
  <c r="M41" i="57"/>
  <c r="S426" i="57"/>
  <c r="AJ426" i="57" s="1"/>
  <c r="AC444" i="57"/>
  <c r="AF51" i="57"/>
  <c r="AI34" i="57"/>
  <c r="F574" i="57"/>
  <c r="F575" i="57" s="1"/>
  <c r="S327" i="57"/>
  <c r="AJ327" i="57" s="1"/>
  <c r="S198" i="57"/>
  <c r="AC418" i="57"/>
  <c r="S172" i="57"/>
  <c r="AJ172" i="57" s="1"/>
  <c r="AC392" i="57"/>
  <c r="Q41" i="57"/>
  <c r="AJ168" i="57"/>
  <c r="S390" i="57"/>
  <c r="AJ390" i="57" s="1"/>
  <c r="AF52" i="57"/>
  <c r="AF50" i="57"/>
  <c r="F76" i="57"/>
  <c r="S410" i="57"/>
  <c r="AJ410" i="57" s="1"/>
  <c r="M37" i="57"/>
  <c r="S436" i="57"/>
  <c r="AJ436" i="57" s="1"/>
  <c r="S243" i="57"/>
  <c r="AJ243" i="57" s="1"/>
  <c r="R41" i="57"/>
  <c r="AC47" i="57"/>
  <c r="S244" i="57"/>
  <c r="AJ244" i="57" s="1"/>
  <c r="S280" i="57"/>
  <c r="AH262" i="57"/>
  <c r="AF610" i="57"/>
  <c r="AC262" i="57"/>
  <c r="Q40" i="57"/>
  <c r="N40" i="57"/>
  <c r="M45" i="57"/>
  <c r="X52" i="57"/>
  <c r="X51" i="57"/>
  <c r="AI51" i="57" s="1"/>
  <c r="B497" i="57"/>
  <c r="G497" i="57"/>
  <c r="E497" i="57"/>
  <c r="C497" i="57"/>
  <c r="H497" i="57"/>
  <c r="D497" i="57"/>
  <c r="H575" i="57"/>
  <c r="D575" i="57"/>
  <c r="G575" i="57"/>
  <c r="E575" i="57"/>
  <c r="C575" i="57"/>
  <c r="B575" i="57"/>
  <c r="L52" i="57"/>
  <c r="S130" i="57"/>
  <c r="AJ130" i="57" s="1"/>
  <c r="AJ380" i="57"/>
  <c r="O41" i="57"/>
  <c r="X210" i="57"/>
  <c r="S226" i="57"/>
  <c r="Q42" i="57"/>
  <c r="M40" i="57"/>
  <c r="S414" i="57"/>
  <c r="AJ414" i="57" s="1"/>
  <c r="I63" i="57"/>
  <c r="F11" i="57"/>
  <c r="AI53" i="57"/>
  <c r="L36" i="57"/>
  <c r="R40" i="57"/>
  <c r="AD236" i="57"/>
  <c r="S353" i="57"/>
  <c r="AJ353" i="57" s="1"/>
  <c r="AC43" i="57"/>
  <c r="S376" i="57"/>
  <c r="AJ376" i="57" s="1"/>
  <c r="Y340" i="57"/>
  <c r="AG340" i="57"/>
  <c r="S375" i="57"/>
  <c r="AJ375" i="57" s="1"/>
  <c r="AE210" i="57"/>
  <c r="S223" i="57"/>
  <c r="AJ223" i="57" s="1"/>
  <c r="S331" i="57"/>
  <c r="AJ331" i="57" s="1"/>
  <c r="Y366" i="57"/>
  <c r="M39" i="57"/>
  <c r="Y444" i="57"/>
  <c r="S126" i="57"/>
  <c r="AJ126" i="57" s="1"/>
  <c r="L48" i="57"/>
  <c r="AF606" i="57"/>
  <c r="O46" i="57"/>
  <c r="S371" i="57"/>
  <c r="N47" i="57"/>
  <c r="S268" i="57"/>
  <c r="AJ268" i="57" s="1"/>
  <c r="S270" i="57"/>
  <c r="AJ270" i="57" s="1"/>
  <c r="X262" i="57"/>
  <c r="S149" i="57"/>
  <c r="AJ149" i="57" s="1"/>
  <c r="S423" i="57"/>
  <c r="S253" i="57"/>
  <c r="AJ253" i="57" s="1"/>
  <c r="S147" i="57"/>
  <c r="AJ147" i="57" s="1"/>
  <c r="I65" i="57"/>
  <c r="R34" i="57"/>
  <c r="O45" i="57"/>
  <c r="I73" i="57"/>
  <c r="AI388" i="57"/>
  <c r="AB50" i="57"/>
  <c r="AI226" i="57"/>
  <c r="AC210" i="57"/>
  <c r="AH47" i="57"/>
  <c r="AG366" i="57"/>
  <c r="S296" i="57"/>
  <c r="AJ296" i="57" s="1"/>
  <c r="AF444" i="57"/>
  <c r="S346" i="57"/>
  <c r="AJ346" i="57" s="1"/>
  <c r="AC39" i="57"/>
  <c r="S405" i="57"/>
  <c r="AJ405" i="57" s="1"/>
  <c r="AF210" i="57"/>
  <c r="L47" i="57"/>
  <c r="S306" i="57"/>
  <c r="AJ306" i="57" s="1"/>
  <c r="S304" i="57"/>
  <c r="AJ304" i="57" s="1"/>
  <c r="S272" i="57"/>
  <c r="AJ272" i="57" s="1"/>
  <c r="S220" i="57"/>
  <c r="AJ220" i="57" s="1"/>
  <c r="O48" i="57"/>
  <c r="R38" i="57"/>
  <c r="S424" i="57"/>
  <c r="AJ424" i="57" s="1"/>
  <c r="S124" i="57"/>
  <c r="AJ124" i="57" s="1"/>
  <c r="Y184" i="57"/>
  <c r="S320" i="57"/>
  <c r="AJ320" i="57" s="1"/>
  <c r="S202" i="57"/>
  <c r="AJ202" i="57" s="1"/>
  <c r="AJ193" i="57"/>
  <c r="S267" i="57"/>
  <c r="L41" i="57"/>
  <c r="S119" i="57"/>
  <c r="AJ119" i="57" s="1"/>
  <c r="L33" i="57"/>
  <c r="N38" i="57"/>
  <c r="S254" i="57"/>
  <c r="AJ254" i="57" s="1"/>
  <c r="S293" i="57"/>
  <c r="S128" i="57"/>
  <c r="AJ128" i="57" s="1"/>
  <c r="S129" i="57"/>
  <c r="Q45" i="57"/>
  <c r="S330" i="57"/>
  <c r="AJ330" i="57" s="1"/>
  <c r="AH340" i="57"/>
  <c r="F9" i="57"/>
  <c r="I61" i="57"/>
  <c r="I60" i="57"/>
  <c r="F8" i="57"/>
  <c r="Z314" i="57"/>
  <c r="I67" i="57"/>
  <c r="F15" i="57"/>
  <c r="F17" i="57"/>
  <c r="I69" i="57"/>
  <c r="AI339" i="57"/>
  <c r="P7" i="57"/>
  <c r="P24" i="57"/>
  <c r="AI295" i="57"/>
  <c r="AF340" i="57"/>
  <c r="Y210" i="57"/>
  <c r="S137" i="57"/>
  <c r="S216" i="57"/>
  <c r="AJ216" i="57" s="1"/>
  <c r="I74" i="57"/>
  <c r="F22" i="57"/>
  <c r="I70" i="57"/>
  <c r="F18" i="57"/>
  <c r="S427" i="57"/>
  <c r="AJ427" i="57" s="1"/>
  <c r="W340" i="57"/>
  <c r="X392" i="57"/>
  <c r="S141" i="57"/>
  <c r="AJ141" i="57" s="1"/>
  <c r="M38" i="57"/>
  <c r="AD288" i="57"/>
  <c r="Q46" i="57"/>
  <c r="R47" i="57"/>
  <c r="S148" i="57"/>
  <c r="AJ148" i="57" s="1"/>
  <c r="N41" i="57"/>
  <c r="S406" i="57"/>
  <c r="AJ406" i="57" s="1"/>
  <c r="AG210" i="57"/>
  <c r="S386" i="57"/>
  <c r="AJ386" i="57" s="1"/>
  <c r="N44" i="57"/>
  <c r="S256" i="57"/>
  <c r="AJ256" i="57" s="1"/>
  <c r="W444" i="57"/>
  <c r="S217" i="57"/>
  <c r="AJ217" i="57" s="1"/>
  <c r="S201" i="57"/>
  <c r="AJ201" i="57" s="1"/>
  <c r="S431" i="57"/>
  <c r="AJ431" i="57" s="1"/>
  <c r="M43" i="57"/>
  <c r="S241" i="57"/>
  <c r="O36" i="57"/>
  <c r="S227" i="57"/>
  <c r="AJ227" i="57" s="1"/>
  <c r="S389" i="57"/>
  <c r="AJ389" i="57" s="1"/>
  <c r="AJ379" i="57"/>
  <c r="S416" i="57"/>
  <c r="AJ416" i="57" s="1"/>
  <c r="S398" i="57"/>
  <c r="AJ398" i="57" s="1"/>
  <c r="S372" i="57"/>
  <c r="AJ372" i="57" s="1"/>
  <c r="S434" i="57"/>
  <c r="AJ434" i="57" s="1"/>
  <c r="S360" i="57"/>
  <c r="AJ360" i="57" s="1"/>
  <c r="S271" i="57"/>
  <c r="AJ271" i="57" s="1"/>
  <c r="S150" i="57"/>
  <c r="AJ150" i="57" s="1"/>
  <c r="S381" i="57"/>
  <c r="AJ381" i="57" s="1"/>
  <c r="AH43" i="57"/>
  <c r="N37" i="57"/>
  <c r="F26" i="57"/>
  <c r="I78" i="57"/>
  <c r="F77" i="57"/>
  <c r="AG36" i="57"/>
  <c r="I465" i="57"/>
  <c r="I470" i="57" s="1"/>
  <c r="F75" i="57"/>
  <c r="F80" i="57" s="1"/>
  <c r="F470" i="57"/>
  <c r="F10" i="57"/>
  <c r="I62" i="57"/>
  <c r="AC132" i="57"/>
  <c r="X33" i="57"/>
  <c r="AI33" i="57" s="1"/>
  <c r="Q35" i="57"/>
  <c r="R50" i="57"/>
  <c r="AI122" i="57"/>
  <c r="Y236" i="57"/>
  <c r="S112" i="57"/>
  <c r="AJ112" i="57" s="1"/>
  <c r="X366" i="57"/>
  <c r="AE444" i="57"/>
  <c r="S345" i="57"/>
  <c r="S294" i="57"/>
  <c r="AJ294" i="57" s="1"/>
  <c r="N42" i="57"/>
  <c r="R53" i="57"/>
  <c r="S114" i="57"/>
  <c r="AJ114" i="57" s="1"/>
  <c r="AH158" i="57"/>
  <c r="S388" i="57"/>
  <c r="W366" i="57"/>
  <c r="AJ295" i="57"/>
  <c r="S348" i="57"/>
  <c r="AJ348" i="57" s="1"/>
  <c r="S164" i="57"/>
  <c r="AJ164" i="57" s="1"/>
  <c r="AC42" i="57"/>
  <c r="AI42" i="57" s="1"/>
  <c r="S298" i="57"/>
  <c r="AJ298" i="57" s="1"/>
  <c r="S409" i="57"/>
  <c r="AJ409" i="57" s="1"/>
  <c r="S189" i="57"/>
  <c r="AE236" i="57"/>
  <c r="S310" i="57"/>
  <c r="AJ310" i="57" s="1"/>
  <c r="S428" i="57"/>
  <c r="AJ428" i="57" s="1"/>
  <c r="Z340" i="57"/>
  <c r="AD340" i="57"/>
  <c r="S324" i="57"/>
  <c r="AJ324" i="57" s="1"/>
  <c r="S323" i="57"/>
  <c r="AJ323" i="57" s="1"/>
  <c r="S197" i="57"/>
  <c r="AJ197" i="57" s="1"/>
  <c r="X236" i="57"/>
  <c r="AE288" i="57"/>
  <c r="S279" i="57"/>
  <c r="AJ279" i="57" s="1"/>
  <c r="S350" i="57"/>
  <c r="AJ350" i="57" s="1"/>
  <c r="AA340" i="57"/>
  <c r="S373" i="57"/>
  <c r="AJ373" i="57" s="1"/>
  <c r="S138" i="57"/>
  <c r="AJ138" i="57" s="1"/>
  <c r="M46" i="57"/>
  <c r="AD366" i="57"/>
  <c r="AG158" i="57"/>
  <c r="S258" i="57"/>
  <c r="O34" i="57"/>
  <c r="N46" i="57"/>
  <c r="S166" i="57"/>
  <c r="AJ166" i="57" s="1"/>
  <c r="Q37" i="57"/>
  <c r="AF611" i="57"/>
  <c r="AF622" i="57"/>
  <c r="Q39" i="57"/>
  <c r="AH210" i="57"/>
  <c r="S122" i="57"/>
  <c r="S242" i="57"/>
  <c r="AJ242" i="57" s="1"/>
  <c r="S382" i="57"/>
  <c r="AJ382" i="57" s="1"/>
  <c r="S140" i="57"/>
  <c r="AJ140" i="57" s="1"/>
  <c r="O38" i="57"/>
  <c r="AE366" i="57"/>
  <c r="AA158" i="57"/>
  <c r="S305" i="57"/>
  <c r="AJ305" i="57" s="1"/>
  <c r="AG444" i="57"/>
  <c r="S301" i="57"/>
  <c r="AJ301" i="57" s="1"/>
  <c r="S252" i="57"/>
  <c r="AJ252" i="57" s="1"/>
  <c r="M33" i="57"/>
  <c r="S438" i="57"/>
  <c r="AJ438" i="57" s="1"/>
  <c r="S194" i="57"/>
  <c r="AJ194" i="57" s="1"/>
  <c r="S400" i="57"/>
  <c r="AJ400" i="57" s="1"/>
  <c r="S277" i="57"/>
  <c r="AJ277" i="57" s="1"/>
  <c r="S383" i="57"/>
  <c r="AJ383" i="57" s="1"/>
  <c r="AA392" i="57"/>
  <c r="S224" i="57"/>
  <c r="AJ224" i="57" s="1"/>
  <c r="S261" i="57"/>
  <c r="AJ261" i="57" s="1"/>
  <c r="N33" i="57"/>
  <c r="S174" i="57"/>
  <c r="AJ174" i="57" s="1"/>
  <c r="R39" i="57"/>
  <c r="M47" i="57"/>
  <c r="AI52" i="57"/>
  <c r="AI41" i="57"/>
  <c r="I71" i="57"/>
  <c r="F19" i="57"/>
  <c r="F548" i="57"/>
  <c r="V158" i="57"/>
  <c r="AF132" i="57"/>
  <c r="F12" i="57"/>
  <c r="I64" i="57"/>
  <c r="AH40" i="57"/>
  <c r="AI113" i="57"/>
  <c r="AI258" i="57"/>
  <c r="I66" i="57"/>
  <c r="F14" i="57"/>
  <c r="R52" i="57"/>
  <c r="V392" i="57"/>
  <c r="I72" i="57"/>
  <c r="F20" i="57"/>
  <c r="AI44" i="57"/>
  <c r="AJ200" i="57"/>
  <c r="AJ129" i="57"/>
  <c r="F24" i="57"/>
  <c r="I76" i="57"/>
  <c r="S165" i="57"/>
  <c r="AJ165" i="57" s="1"/>
  <c r="X340" i="57"/>
  <c r="S354" i="57"/>
  <c r="AJ354" i="57" s="1"/>
  <c r="AF236" i="57"/>
  <c r="AA236" i="57"/>
  <c r="AG288" i="57"/>
  <c r="S328" i="57"/>
  <c r="AJ328" i="57" s="1"/>
  <c r="AE340" i="57"/>
  <c r="Z210" i="57"/>
  <c r="AJ280" i="57"/>
  <c r="P103" i="57"/>
  <c r="P25" i="57" s="1"/>
  <c r="AJ198" i="57"/>
  <c r="Z366" i="57"/>
  <c r="X158" i="57"/>
  <c r="X444" i="57"/>
  <c r="R35" i="57"/>
  <c r="Q47" i="57"/>
  <c r="L35" i="57"/>
  <c r="S113" i="57"/>
  <c r="M44" i="57"/>
  <c r="S245" i="57"/>
  <c r="AJ245" i="57" s="1"/>
  <c r="S246" i="57"/>
  <c r="AJ246" i="57" s="1"/>
  <c r="S115" i="57"/>
  <c r="AJ115" i="57" s="1"/>
  <c r="L37" i="57"/>
  <c r="S269" i="57"/>
  <c r="AJ269" i="57" s="1"/>
  <c r="S259" i="57"/>
  <c r="AJ259" i="57" s="1"/>
  <c r="S401" i="57"/>
  <c r="AJ401" i="57" s="1"/>
  <c r="S173" i="57"/>
  <c r="AJ173" i="57" s="1"/>
  <c r="S356" i="57"/>
  <c r="AJ356" i="57" s="1"/>
  <c r="S297" i="57"/>
  <c r="AJ297" i="57" s="1"/>
  <c r="S282" i="57"/>
  <c r="AJ282" i="57" s="1"/>
  <c r="S412" i="57"/>
  <c r="AJ412" i="57" s="1"/>
  <c r="W314" i="57"/>
  <c r="N34" i="57"/>
  <c r="G549" i="57"/>
  <c r="H549" i="57"/>
  <c r="F549" i="57"/>
  <c r="B549" i="57"/>
  <c r="C549" i="57"/>
  <c r="D549" i="57"/>
  <c r="E549" i="57"/>
  <c r="AG392" i="57"/>
  <c r="AI155" i="57"/>
  <c r="I79" i="57"/>
  <c r="F27" i="57"/>
  <c r="AI35" i="57"/>
  <c r="V262" i="57"/>
  <c r="P26" i="57"/>
  <c r="F16" i="57"/>
  <c r="I68" i="57"/>
  <c r="Z132" i="57"/>
  <c r="AI38" i="57"/>
  <c r="AI121" i="57"/>
  <c r="X288" i="57"/>
  <c r="AC49" i="57"/>
  <c r="W158" i="57"/>
  <c r="S408" i="57"/>
  <c r="AJ408" i="57" s="1"/>
  <c r="S163" i="57"/>
  <c r="W184" i="57"/>
  <c r="V236" i="57"/>
  <c r="W236" i="57"/>
  <c r="R46" i="57"/>
  <c r="AD210" i="57"/>
  <c r="Y288" i="57"/>
  <c r="R37" i="57"/>
  <c r="R44" i="57"/>
  <c r="Q34" i="57"/>
  <c r="AG236" i="57"/>
  <c r="W288" i="57"/>
  <c r="Q38" i="57"/>
  <c r="P101" i="57"/>
  <c r="S123" i="57"/>
  <c r="AJ123" i="57" s="1"/>
  <c r="S176" i="57"/>
  <c r="AJ176" i="57" s="1"/>
  <c r="N39" i="57"/>
  <c r="W210" i="57"/>
  <c r="AA210" i="57"/>
  <c r="S171" i="57"/>
  <c r="AJ171" i="57" s="1"/>
  <c r="Y392" i="57"/>
  <c r="AF366" i="57"/>
  <c r="S435" i="57"/>
  <c r="AJ435" i="57" s="1"/>
  <c r="Y158" i="57"/>
  <c r="AD158" i="57"/>
  <c r="S190" i="57"/>
  <c r="AJ190" i="57" s="1"/>
  <c r="L39" i="57"/>
  <c r="AD444" i="57"/>
  <c r="S192" i="57"/>
  <c r="AJ192" i="57" s="1"/>
  <c r="S228" i="57"/>
  <c r="AJ228" i="57" s="1"/>
  <c r="S402" i="57"/>
  <c r="AJ402" i="57" s="1"/>
  <c r="O35" i="57"/>
  <c r="S347" i="57"/>
  <c r="AJ347" i="57" s="1"/>
  <c r="S384" i="57"/>
  <c r="AJ384" i="57" s="1"/>
  <c r="AH42" i="57"/>
  <c r="M35" i="57"/>
  <c r="S355" i="57"/>
  <c r="AJ355" i="57" s="1"/>
  <c r="O44" i="57"/>
  <c r="AH314" i="57"/>
  <c r="AF605" i="57"/>
  <c r="AF609" i="57"/>
  <c r="I337" i="57"/>
  <c r="AI36" i="57"/>
  <c r="AI37" i="57"/>
  <c r="V418" i="57"/>
  <c r="V184" i="57"/>
  <c r="I522" i="57"/>
  <c r="S442" i="57"/>
  <c r="AJ442" i="57" s="1"/>
  <c r="C53" i="57"/>
  <c r="R51" i="57"/>
  <c r="AC158" i="57"/>
  <c r="F496" i="57"/>
  <c r="F497" i="57" s="1"/>
  <c r="O51" i="57"/>
  <c r="Q314" i="57"/>
  <c r="S329" i="57"/>
  <c r="AJ329" i="57" s="1"/>
  <c r="R184" i="57"/>
  <c r="M418" i="57"/>
  <c r="Q262" i="57"/>
  <c r="S251" i="57"/>
  <c r="AJ251" i="57" s="1"/>
  <c r="I204" i="57"/>
  <c r="I425" i="57"/>
  <c r="M392" i="57"/>
  <c r="N314" i="57"/>
  <c r="I320" i="57"/>
  <c r="AF621" i="57"/>
  <c r="I373" i="57"/>
  <c r="I176" i="57"/>
  <c r="N262" i="57"/>
  <c r="L392" i="57"/>
  <c r="I305" i="57"/>
  <c r="I304" i="57"/>
  <c r="I411" i="57"/>
  <c r="I220" i="57"/>
  <c r="E48" i="57"/>
  <c r="I436" i="57"/>
  <c r="H35" i="57"/>
  <c r="N392" i="57"/>
  <c r="R288" i="57"/>
  <c r="I170" i="57"/>
  <c r="S357" i="57"/>
  <c r="I230" i="57" l="1"/>
  <c r="O262" i="57"/>
  <c r="I322" i="57"/>
  <c r="C48" i="57"/>
  <c r="AH444" i="57"/>
  <c r="O50" i="57"/>
  <c r="M52" i="57"/>
  <c r="AH236" i="57"/>
  <c r="O184" i="57"/>
  <c r="G48" i="57"/>
  <c r="G38" i="57"/>
  <c r="I256" i="57"/>
  <c r="I333" i="57"/>
  <c r="I405" i="57"/>
  <c r="I295" i="57"/>
  <c r="I398" i="57"/>
  <c r="O52" i="57"/>
  <c r="S120" i="57"/>
  <c r="AJ120" i="57" s="1"/>
  <c r="AI50" i="57"/>
  <c r="I385" i="57"/>
  <c r="AJ113" i="57"/>
  <c r="N50" i="57"/>
  <c r="W49" i="57"/>
  <c r="W54" i="57" s="1"/>
  <c r="S441" i="57"/>
  <c r="AJ441" i="57" s="1"/>
  <c r="L444" i="57"/>
  <c r="I386" i="57"/>
  <c r="O47" i="57"/>
  <c r="Q52" i="57"/>
  <c r="I139" i="57"/>
  <c r="I407" i="57"/>
  <c r="I308" i="57"/>
  <c r="AH44" i="57"/>
  <c r="G37" i="57"/>
  <c r="E34" i="57"/>
  <c r="D46" i="57"/>
  <c r="I296" i="57"/>
  <c r="I219" i="57"/>
  <c r="I202" i="57"/>
  <c r="O314" i="57"/>
  <c r="S443" i="57"/>
  <c r="AJ443" i="57" s="1"/>
  <c r="L158" i="57"/>
  <c r="S339" i="57"/>
  <c r="AJ339" i="57" s="1"/>
  <c r="I218" i="57"/>
  <c r="D43" i="57"/>
  <c r="I359" i="57"/>
  <c r="Q50" i="57"/>
  <c r="AI361" i="57"/>
  <c r="C36" i="57"/>
  <c r="I272" i="57"/>
  <c r="C38" i="57"/>
  <c r="H37" i="57"/>
  <c r="I273" i="57"/>
  <c r="I178" i="57"/>
  <c r="D40" i="57"/>
  <c r="I227" i="57"/>
  <c r="I380" i="57"/>
  <c r="H43" i="57"/>
  <c r="G40" i="57"/>
  <c r="M50" i="57"/>
  <c r="AJ258" i="57"/>
  <c r="S302" i="57"/>
  <c r="AJ302" i="57" s="1"/>
  <c r="I409" i="57"/>
  <c r="S116" i="57"/>
  <c r="AJ116" i="57" s="1"/>
  <c r="D52" i="57"/>
  <c r="D48" i="57"/>
  <c r="C43" i="57"/>
  <c r="I327" i="57"/>
  <c r="I400" i="57"/>
  <c r="I255" i="57"/>
  <c r="I277" i="57"/>
  <c r="E45" i="57"/>
  <c r="I142" i="57"/>
  <c r="AC54" i="57"/>
  <c r="M51" i="57"/>
  <c r="N52" i="57"/>
  <c r="S52" i="57" s="1"/>
  <c r="AJ52" i="57" s="1"/>
  <c r="I198" i="57"/>
  <c r="I415" i="57"/>
  <c r="C45" i="57"/>
  <c r="H48" i="57"/>
  <c r="I348" i="57"/>
  <c r="I190" i="57"/>
  <c r="I148" i="57"/>
  <c r="I171" i="57"/>
  <c r="I350" i="57"/>
  <c r="I276" i="57"/>
  <c r="I259" i="57"/>
  <c r="I372" i="57"/>
  <c r="I383" i="57"/>
  <c r="G43" i="57"/>
  <c r="G36" i="57"/>
  <c r="C46" i="57"/>
  <c r="I430" i="57"/>
  <c r="S440" i="57"/>
  <c r="AJ440" i="57" s="1"/>
  <c r="AI179" i="57"/>
  <c r="I223" i="57"/>
  <c r="I192" i="57"/>
  <c r="E41" i="57"/>
  <c r="H46" i="57"/>
  <c r="I402" i="57"/>
  <c r="I306" i="57"/>
  <c r="I376" i="57"/>
  <c r="I406" i="57"/>
  <c r="I169" i="57"/>
  <c r="H36" i="57"/>
  <c r="D45" i="57"/>
  <c r="G35" i="57"/>
  <c r="I332" i="57"/>
  <c r="C40" i="57"/>
  <c r="I167" i="57"/>
  <c r="H34" i="57"/>
  <c r="D51" i="57"/>
  <c r="AJ122" i="57"/>
  <c r="I432" i="57"/>
  <c r="AI257" i="57"/>
  <c r="S338" i="57"/>
  <c r="AJ338" i="57" s="1"/>
  <c r="AJ226" i="57"/>
  <c r="AJ423" i="57"/>
  <c r="N288" i="57"/>
  <c r="Q392" i="57"/>
  <c r="R262" i="57"/>
  <c r="I137" i="57"/>
  <c r="Q184" i="57"/>
  <c r="I121" i="57"/>
  <c r="O132" i="57"/>
  <c r="I254" i="57"/>
  <c r="L45" i="57"/>
  <c r="S37" i="57"/>
  <c r="AJ37" i="57" s="1"/>
  <c r="Q33" i="57"/>
  <c r="D42" i="57"/>
  <c r="G53" i="57"/>
  <c r="S336" i="57"/>
  <c r="AJ336" i="57" s="1"/>
  <c r="D38" i="57"/>
  <c r="AI199" i="57"/>
  <c r="V43" i="57"/>
  <c r="V210" i="57"/>
  <c r="S139" i="57"/>
  <c r="AJ139" i="57" s="1"/>
  <c r="I197" i="57"/>
  <c r="D35" i="57"/>
  <c r="I244" i="57"/>
  <c r="H38" i="57"/>
  <c r="E46" i="57"/>
  <c r="I433" i="57"/>
  <c r="I324" i="57"/>
  <c r="I319" i="57"/>
  <c r="I195" i="57"/>
  <c r="I427" i="57"/>
  <c r="I269" i="57"/>
  <c r="N366" i="57"/>
  <c r="I375" i="57"/>
  <c r="O236" i="57"/>
  <c r="I118" i="57"/>
  <c r="B40" i="57"/>
  <c r="E37" i="57"/>
  <c r="I270" i="57"/>
  <c r="I196" i="57"/>
  <c r="I416" i="57"/>
  <c r="E35" i="57"/>
  <c r="I141" i="57"/>
  <c r="I194" i="57"/>
  <c r="I189" i="57"/>
  <c r="I144" i="57"/>
  <c r="I282" i="57"/>
  <c r="I438" i="57"/>
  <c r="I278" i="57"/>
  <c r="I224" i="57"/>
  <c r="I356" i="57"/>
  <c r="I149" i="57"/>
  <c r="N236" i="57"/>
  <c r="I440" i="57"/>
  <c r="H51" i="57"/>
  <c r="S337" i="57"/>
  <c r="AJ337" i="57" s="1"/>
  <c r="AJ137" i="57"/>
  <c r="G158" i="57"/>
  <c r="Q158" i="57"/>
  <c r="O418" i="57"/>
  <c r="N340" i="57"/>
  <c r="M132" i="57"/>
  <c r="AI309" i="57"/>
  <c r="M236" i="57"/>
  <c r="L262" i="57"/>
  <c r="S432" i="57"/>
  <c r="AJ432" i="57" s="1"/>
  <c r="AJ267" i="57"/>
  <c r="AI439" i="57"/>
  <c r="V444" i="57"/>
  <c r="L42" i="57"/>
  <c r="AI387" i="57"/>
  <c r="Q51" i="57"/>
  <c r="N184" i="57"/>
  <c r="B33" i="57"/>
  <c r="I111" i="57"/>
  <c r="R392" i="57"/>
  <c r="AI231" i="57"/>
  <c r="AJ241" i="57"/>
  <c r="M366" i="57"/>
  <c r="G51" i="57"/>
  <c r="C471" i="57"/>
  <c r="G471" i="57"/>
  <c r="F471" i="57"/>
  <c r="E471" i="57"/>
  <c r="H471" i="57"/>
  <c r="B471" i="57"/>
  <c r="D471" i="57"/>
  <c r="I371" i="57"/>
  <c r="I113" i="57"/>
  <c r="B35" i="57"/>
  <c r="I328" i="57"/>
  <c r="I243" i="57"/>
  <c r="I280" i="57"/>
  <c r="G39" i="57"/>
  <c r="I382" i="57"/>
  <c r="I145" i="57"/>
  <c r="O340" i="57"/>
  <c r="I408" i="57"/>
  <c r="I116" i="57"/>
  <c r="B38" i="57"/>
  <c r="N444" i="57"/>
  <c r="I174" i="57"/>
  <c r="I297" i="57"/>
  <c r="I346" i="57"/>
  <c r="I412" i="57"/>
  <c r="P49" i="57"/>
  <c r="P23" i="57" s="1"/>
  <c r="I334" i="57"/>
  <c r="Q418" i="57"/>
  <c r="M184" i="57"/>
  <c r="I399" i="57"/>
  <c r="I199" i="57"/>
  <c r="I338" i="57"/>
  <c r="M53" i="57"/>
  <c r="R132" i="57"/>
  <c r="R33" i="57"/>
  <c r="C158" i="57"/>
  <c r="M288" i="57"/>
  <c r="I549" i="57"/>
  <c r="C51" i="57"/>
  <c r="Q236" i="57"/>
  <c r="I298" i="57"/>
  <c r="Z49" i="57"/>
  <c r="Z54" i="57" s="1"/>
  <c r="AI153" i="57"/>
  <c r="F23" i="57"/>
  <c r="I75" i="57"/>
  <c r="I80" i="57" s="1"/>
  <c r="S157" i="57"/>
  <c r="AJ157" i="57" s="1"/>
  <c r="L53" i="57"/>
  <c r="I216" i="57"/>
  <c r="L314" i="57"/>
  <c r="O40" i="57"/>
  <c r="AE49" i="57"/>
  <c r="AE54" i="57" s="1"/>
  <c r="AE132" i="57"/>
  <c r="R210" i="57"/>
  <c r="AH49" i="57"/>
  <c r="Q132" i="57"/>
  <c r="I226" i="57"/>
  <c r="AH288" i="57"/>
  <c r="M262" i="57"/>
  <c r="I300" i="57"/>
  <c r="I261" i="57"/>
  <c r="I156" i="57"/>
  <c r="AI357" i="57"/>
  <c r="AJ357" i="57" s="1"/>
  <c r="V366" i="57"/>
  <c r="V45" i="57"/>
  <c r="AI45" i="57" s="1"/>
  <c r="H42" i="57"/>
  <c r="H40" i="57"/>
  <c r="I123" i="57"/>
  <c r="H45" i="57"/>
  <c r="I429" i="57"/>
  <c r="I217" i="57"/>
  <c r="I353" i="57"/>
  <c r="N210" i="57"/>
  <c r="C39" i="57"/>
  <c r="I374" i="57"/>
  <c r="N158" i="57"/>
  <c r="I281" i="57"/>
  <c r="I193" i="57"/>
  <c r="I401" i="57"/>
  <c r="I271" i="57"/>
  <c r="I321" i="57"/>
  <c r="I267" i="57"/>
  <c r="I377" i="57"/>
  <c r="E51" i="57"/>
  <c r="H132" i="57"/>
  <c r="H33" i="57"/>
  <c r="AJ163" i="57"/>
  <c r="C47" i="57"/>
  <c r="AA49" i="57"/>
  <c r="AA54" i="57" s="1"/>
  <c r="AA132" i="57"/>
  <c r="AI283" i="57"/>
  <c r="V288" i="57"/>
  <c r="AH39" i="57"/>
  <c r="H53" i="57"/>
  <c r="I294" i="57"/>
  <c r="S303" i="57"/>
  <c r="AJ303" i="57" s="1"/>
  <c r="S278" i="57"/>
  <c r="AJ278" i="57" s="1"/>
  <c r="R340" i="57"/>
  <c r="G45" i="57"/>
  <c r="AJ293" i="57"/>
  <c r="S215" i="57"/>
  <c r="N53" i="57"/>
  <c r="I147" i="57"/>
  <c r="S156" i="57"/>
  <c r="AJ156" i="57" s="1"/>
  <c r="M158" i="57"/>
  <c r="D444" i="57"/>
  <c r="D37" i="57"/>
  <c r="I221" i="57"/>
  <c r="O366" i="57"/>
  <c r="I431" i="57"/>
  <c r="C37" i="57"/>
  <c r="O444" i="57"/>
  <c r="AI335" i="57"/>
  <c r="V340" i="57"/>
  <c r="M210" i="57"/>
  <c r="AJ371" i="57"/>
  <c r="C444" i="57"/>
  <c r="M444" i="57"/>
  <c r="S36" i="57"/>
  <c r="AJ36" i="57" s="1"/>
  <c r="C44" i="57"/>
  <c r="D34" i="57"/>
  <c r="H44" i="57"/>
  <c r="I428" i="57"/>
  <c r="B39" i="57"/>
  <c r="I172" i="57"/>
  <c r="I279" i="57"/>
  <c r="I403" i="57"/>
  <c r="I203" i="57"/>
  <c r="I345" i="57"/>
  <c r="I302" i="57"/>
  <c r="I126" i="57"/>
  <c r="B48" i="57"/>
  <c r="I268" i="57"/>
  <c r="C132" i="57"/>
  <c r="C33" i="57"/>
  <c r="I307" i="57"/>
  <c r="I166" i="57"/>
  <c r="I397" i="57"/>
  <c r="I138" i="57"/>
  <c r="I323" i="57"/>
  <c r="I112" i="57"/>
  <c r="B34" i="57"/>
  <c r="I250" i="57"/>
  <c r="I275" i="57"/>
  <c r="I249" i="57"/>
  <c r="I252" i="57"/>
  <c r="I247" i="57"/>
  <c r="I140" i="57"/>
  <c r="I165" i="57"/>
  <c r="G46" i="57"/>
  <c r="C34" i="57"/>
  <c r="I435" i="57"/>
  <c r="G34" i="57"/>
  <c r="I299" i="57"/>
  <c r="I201" i="57"/>
  <c r="G44" i="57"/>
  <c r="I175" i="57"/>
  <c r="I410" i="57"/>
  <c r="D158" i="57"/>
  <c r="I379" i="57"/>
  <c r="I164" i="57"/>
  <c r="I384" i="57"/>
  <c r="I168" i="57"/>
  <c r="H41" i="57"/>
  <c r="C35" i="57"/>
  <c r="I293" i="57"/>
  <c r="I151" i="57"/>
  <c r="M314" i="57"/>
  <c r="I434" i="57"/>
  <c r="D36" i="57"/>
  <c r="I163" i="57"/>
  <c r="B184" i="57"/>
  <c r="C41" i="57"/>
  <c r="I443" i="57"/>
  <c r="Q288" i="57"/>
  <c r="S154" i="57"/>
  <c r="AJ154" i="57" s="1"/>
  <c r="G444" i="57"/>
  <c r="Q444" i="57"/>
  <c r="S167" i="57"/>
  <c r="AJ167" i="57" s="1"/>
  <c r="B36" i="57"/>
  <c r="L44" i="57"/>
  <c r="L366" i="57"/>
  <c r="Q366" i="57"/>
  <c r="L51" i="57"/>
  <c r="I215" i="57"/>
  <c r="H444" i="57"/>
  <c r="R444" i="57"/>
  <c r="D53" i="57"/>
  <c r="AH392" i="57"/>
  <c r="S319" i="57"/>
  <c r="B47" i="57"/>
  <c r="I125" i="57"/>
  <c r="I426" i="57"/>
  <c r="I336" i="57"/>
  <c r="R236" i="57"/>
  <c r="I124" i="57"/>
  <c r="B46" i="57"/>
  <c r="O210" i="57"/>
  <c r="H47" i="57"/>
  <c r="I241" i="57"/>
  <c r="I229" i="57"/>
  <c r="I200" i="57"/>
  <c r="I191" i="57"/>
  <c r="E33" i="57"/>
  <c r="I228" i="57"/>
  <c r="D47" i="57"/>
  <c r="I246" i="57"/>
  <c r="I352" i="57"/>
  <c r="D39" i="57"/>
  <c r="B43" i="57"/>
  <c r="O288" i="57"/>
  <c r="E44" i="57"/>
  <c r="R314" i="57"/>
  <c r="I173" i="57"/>
  <c r="I381" i="57"/>
  <c r="R418" i="57"/>
  <c r="G42" i="57"/>
  <c r="I326" i="57"/>
  <c r="I441" i="57"/>
  <c r="S155" i="57"/>
  <c r="AJ155" i="57" s="1"/>
  <c r="I355" i="57"/>
  <c r="R366" i="57"/>
  <c r="AI205" i="57"/>
  <c r="H39" i="57"/>
  <c r="I114" i="57"/>
  <c r="AJ189" i="57"/>
  <c r="AJ345" i="57"/>
  <c r="L34" i="57"/>
  <c r="F25" i="57"/>
  <c r="I77" i="57"/>
  <c r="I150" i="57"/>
  <c r="AI127" i="57"/>
  <c r="V49" i="57"/>
  <c r="V132" i="57"/>
  <c r="L46" i="57"/>
  <c r="L418" i="57"/>
  <c r="AF49" i="57"/>
  <c r="AF54" i="57" s="1"/>
  <c r="AF158" i="57"/>
  <c r="C340" i="57"/>
  <c r="M340" i="57"/>
  <c r="O53" i="57"/>
  <c r="I497" i="57"/>
  <c r="D33" i="57"/>
  <c r="I347" i="57"/>
  <c r="I119" i="57"/>
  <c r="B41" i="57"/>
  <c r="AG49" i="57"/>
  <c r="AG54" i="57" s="1"/>
  <c r="AG132" i="57"/>
  <c r="G41" i="57"/>
  <c r="I152" i="57"/>
  <c r="B37" i="57"/>
  <c r="I115" i="57"/>
  <c r="G47" i="57"/>
  <c r="I331" i="57"/>
  <c r="G33" i="57"/>
  <c r="B44" i="57"/>
  <c r="I122" i="57"/>
  <c r="H340" i="57"/>
  <c r="I245" i="57"/>
  <c r="I301" i="57"/>
  <c r="E38" i="57"/>
  <c r="I242" i="57"/>
  <c r="I358" i="57"/>
  <c r="I424" i="57"/>
  <c r="I120" i="57"/>
  <c r="B42" i="57"/>
  <c r="D44" i="57"/>
  <c r="I349" i="57"/>
  <c r="I225" i="57"/>
  <c r="D41" i="57"/>
  <c r="I253" i="57"/>
  <c r="I360" i="57"/>
  <c r="E36" i="57"/>
  <c r="I260" i="57"/>
  <c r="I423" i="57"/>
  <c r="I222" i="57"/>
  <c r="B132" i="57"/>
  <c r="I442" i="57"/>
  <c r="H523" i="57"/>
  <c r="F523" i="57"/>
  <c r="B523" i="57"/>
  <c r="D523" i="57"/>
  <c r="G523" i="57"/>
  <c r="C523" i="57"/>
  <c r="E523" i="57"/>
  <c r="X49" i="57"/>
  <c r="X54" i="57" s="1"/>
  <c r="X132" i="57"/>
  <c r="N35" i="57"/>
  <c r="S111" i="57"/>
  <c r="G340" i="57"/>
  <c r="Q340" i="57"/>
  <c r="O33" i="57"/>
  <c r="N51" i="57"/>
  <c r="AD49" i="57"/>
  <c r="AD54" i="57" s="1"/>
  <c r="AD132" i="57"/>
  <c r="L40" i="57"/>
  <c r="Q53" i="57"/>
  <c r="S41" i="57"/>
  <c r="AJ41" i="57" s="1"/>
  <c r="Y49" i="57"/>
  <c r="Y54" i="57" s="1"/>
  <c r="Y132" i="57"/>
  <c r="L38" i="57"/>
  <c r="I143" i="57"/>
  <c r="S397" i="57"/>
  <c r="S48" i="57"/>
  <c r="AJ48" i="57" s="1"/>
  <c r="Q210" i="57"/>
  <c r="E53" i="57"/>
  <c r="I575" i="57"/>
  <c r="G314" i="57"/>
  <c r="C184" i="57"/>
  <c r="I325" i="57"/>
  <c r="H184" i="57"/>
  <c r="I274" i="57"/>
  <c r="I329" i="57"/>
  <c r="I251" i="57"/>
  <c r="G392" i="57"/>
  <c r="E444" i="57"/>
  <c r="H314" i="57"/>
  <c r="I177" i="57"/>
  <c r="H392" i="57"/>
  <c r="G262" i="57"/>
  <c r="D418" i="57"/>
  <c r="G184" i="57"/>
  <c r="S362" i="57"/>
  <c r="AJ362" i="57" s="1"/>
  <c r="D340" i="57"/>
  <c r="H288" i="57"/>
  <c r="D392" i="57"/>
  <c r="B418" i="57"/>
  <c r="S232" i="57"/>
  <c r="AJ232" i="57" s="1"/>
  <c r="B262" i="57"/>
  <c r="S206" i="57"/>
  <c r="AJ206" i="57" s="1"/>
  <c r="S284" i="57"/>
  <c r="AJ284" i="57" s="1"/>
  <c r="B314" i="57"/>
  <c r="E262" i="57" l="1"/>
  <c r="S413" i="57"/>
  <c r="AJ413" i="57" s="1"/>
  <c r="S205" i="57"/>
  <c r="AJ205" i="57" s="1"/>
  <c r="S33" i="57"/>
  <c r="I153" i="57"/>
  <c r="R49" i="57"/>
  <c r="AI49" i="57"/>
  <c r="N418" i="57"/>
  <c r="I439" i="57"/>
  <c r="E314" i="57"/>
  <c r="E340" i="57"/>
  <c r="B53" i="57"/>
  <c r="I53" i="57" s="1"/>
  <c r="M49" i="57"/>
  <c r="I471" i="57"/>
  <c r="E184" i="57"/>
  <c r="I248" i="57"/>
  <c r="I157" i="57"/>
  <c r="E418" i="57"/>
  <c r="I437" i="57"/>
  <c r="B444" i="57"/>
  <c r="O49" i="57"/>
  <c r="M54" i="57"/>
  <c r="C81" i="57"/>
  <c r="H81" i="57"/>
  <c r="B81" i="57"/>
  <c r="F81" i="57"/>
  <c r="G81" i="57"/>
  <c r="E81" i="57"/>
  <c r="D81" i="57"/>
  <c r="H418" i="57"/>
  <c r="G210" i="57"/>
  <c r="S335" i="57"/>
  <c r="AJ335" i="57" s="1"/>
  <c r="L340" i="57"/>
  <c r="S34" i="57"/>
  <c r="AJ34" i="57" s="1"/>
  <c r="H236" i="57"/>
  <c r="S51" i="57"/>
  <c r="AJ51" i="57" s="1"/>
  <c r="S153" i="57"/>
  <c r="AJ153" i="57" s="1"/>
  <c r="S309" i="57"/>
  <c r="AJ309" i="57" s="1"/>
  <c r="Q49" i="57"/>
  <c r="Q54" i="57" s="1"/>
  <c r="I127" i="57"/>
  <c r="C262" i="57"/>
  <c r="C314" i="57"/>
  <c r="S38" i="57"/>
  <c r="AJ38" i="57" s="1"/>
  <c r="S127" i="57"/>
  <c r="AJ127" i="57" s="1"/>
  <c r="L49" i="57"/>
  <c r="L132" i="57"/>
  <c r="N49" i="57"/>
  <c r="N132" i="57"/>
  <c r="S44" i="57"/>
  <c r="AJ44" i="57" s="1"/>
  <c r="I404" i="57"/>
  <c r="AH54" i="57"/>
  <c r="D366" i="57"/>
  <c r="D288" i="57"/>
  <c r="G132" i="57"/>
  <c r="B210" i="57"/>
  <c r="C392" i="57"/>
  <c r="C418" i="57"/>
  <c r="H262" i="57"/>
  <c r="I444" i="57"/>
  <c r="S231" i="57"/>
  <c r="AJ231" i="57" s="1"/>
  <c r="S439" i="57"/>
  <c r="AJ439" i="57" s="1"/>
  <c r="H158" i="57"/>
  <c r="G288" i="57"/>
  <c r="I34" i="57"/>
  <c r="H210" i="57"/>
  <c r="I33" i="57"/>
  <c r="C236" i="57"/>
  <c r="E47" i="57"/>
  <c r="O43" i="57"/>
  <c r="S121" i="57"/>
  <c r="AJ121" i="57" s="1"/>
  <c r="I339" i="57"/>
  <c r="I36" i="57"/>
  <c r="AI43" i="57"/>
  <c r="V54" i="57"/>
  <c r="B158" i="57"/>
  <c r="D262" i="57"/>
  <c r="G418" i="57"/>
  <c r="D314" i="57"/>
  <c r="I523" i="57"/>
  <c r="O392" i="57"/>
  <c r="I303" i="57"/>
  <c r="I48" i="57"/>
  <c r="N54" i="57"/>
  <c r="S35" i="57"/>
  <c r="AJ35" i="57" s="1"/>
  <c r="E43" i="57"/>
  <c r="H52" i="57"/>
  <c r="D184" i="57"/>
  <c r="AJ111" i="57"/>
  <c r="AJ33" i="57"/>
  <c r="I43" i="57"/>
  <c r="D210" i="57"/>
  <c r="I155" i="57"/>
  <c r="B51" i="57"/>
  <c r="I51" i="57" s="1"/>
  <c r="S387" i="57"/>
  <c r="AJ387" i="57" s="1"/>
  <c r="E210" i="57"/>
  <c r="I46" i="57"/>
  <c r="I47" i="57"/>
  <c r="AJ319" i="57"/>
  <c r="S283" i="57"/>
  <c r="L288" i="57"/>
  <c r="L236" i="57"/>
  <c r="R158" i="57"/>
  <c r="S53" i="57"/>
  <c r="AJ53" i="57" s="1"/>
  <c r="G236" i="57"/>
  <c r="S199" i="57"/>
  <c r="AJ199" i="57" s="1"/>
  <c r="L210" i="57"/>
  <c r="L43" i="57"/>
  <c r="I35" i="57"/>
  <c r="I330" i="57"/>
  <c r="D236" i="57"/>
  <c r="S257" i="57"/>
  <c r="AJ257" i="57" s="1"/>
  <c r="S45" i="57"/>
  <c r="AJ45" i="57" s="1"/>
  <c r="C288" i="57"/>
  <c r="S179" i="57"/>
  <c r="AJ179" i="57" s="1"/>
  <c r="L184" i="57"/>
  <c r="AJ397" i="57"/>
  <c r="I37" i="57"/>
  <c r="I41" i="57"/>
  <c r="S46" i="57"/>
  <c r="AJ46" i="57" s="1"/>
  <c r="S146" i="57"/>
  <c r="AJ146" i="57" s="1"/>
  <c r="O158" i="57"/>
  <c r="O42" i="57"/>
  <c r="S42" i="57" s="1"/>
  <c r="AJ42" i="57" s="1"/>
  <c r="AJ215" i="57"/>
  <c r="AJ283" i="57"/>
  <c r="E236" i="57"/>
  <c r="O39" i="57"/>
  <c r="C52" i="57"/>
  <c r="S180" i="57"/>
  <c r="AJ180" i="57" s="1"/>
  <c r="L50" i="57"/>
  <c r="S50" i="57" s="1"/>
  <c r="AJ50" i="57" s="1"/>
  <c r="I44" i="57"/>
  <c r="D132" i="57"/>
  <c r="H366" i="57"/>
  <c r="I154" i="57"/>
  <c r="E288" i="57"/>
  <c r="S361" i="57"/>
  <c r="AJ361" i="57" s="1"/>
  <c r="G366" i="57"/>
  <c r="R54" i="57"/>
  <c r="I38" i="57"/>
  <c r="B392" i="57"/>
  <c r="O54" i="57" l="1"/>
  <c r="I179" i="57"/>
  <c r="I184" i="57" s="1"/>
  <c r="I284" i="57"/>
  <c r="D50" i="57"/>
  <c r="I413" i="57"/>
  <c r="I418" i="57" s="1"/>
  <c r="C419" i="57" s="1"/>
  <c r="I361" i="57"/>
  <c r="I387" i="57"/>
  <c r="I309" i="57"/>
  <c r="I231" i="57"/>
  <c r="I236" i="57" s="1"/>
  <c r="B236" i="57"/>
  <c r="I357" i="57"/>
  <c r="B45" i="57"/>
  <c r="B366" i="57"/>
  <c r="G52" i="57"/>
  <c r="I314" i="57"/>
  <c r="C210" i="57"/>
  <c r="C49" i="57"/>
  <c r="I232" i="57"/>
  <c r="I388" i="57"/>
  <c r="I180" i="57"/>
  <c r="I205" i="57"/>
  <c r="I210" i="57" s="1"/>
  <c r="E49" i="57"/>
  <c r="E50" i="57"/>
  <c r="I283" i="57"/>
  <c r="I288" i="57" s="1"/>
  <c r="B288" i="57"/>
  <c r="D49" i="57"/>
  <c r="E52" i="57"/>
  <c r="E158" i="57"/>
  <c r="I146" i="57"/>
  <c r="I158" i="57" s="1"/>
  <c r="E42" i="57"/>
  <c r="I362" i="57"/>
  <c r="F185" i="57"/>
  <c r="H185" i="57"/>
  <c r="E185" i="57"/>
  <c r="B185" i="57"/>
  <c r="D185" i="57"/>
  <c r="G185" i="57"/>
  <c r="C185" i="57"/>
  <c r="I414" i="57"/>
  <c r="C50" i="57"/>
  <c r="B49" i="57"/>
  <c r="S43" i="57"/>
  <c r="AJ43" i="57" s="1"/>
  <c r="G419" i="57"/>
  <c r="D419" i="57"/>
  <c r="B419" i="57"/>
  <c r="H50" i="57"/>
  <c r="I378" i="57"/>
  <c r="E392" i="57"/>
  <c r="E40" i="57"/>
  <c r="B52" i="57"/>
  <c r="C445" i="57"/>
  <c r="D445" i="57"/>
  <c r="F445" i="57"/>
  <c r="B445" i="57"/>
  <c r="E445" i="57"/>
  <c r="G445" i="57"/>
  <c r="H445" i="57"/>
  <c r="I335" i="57"/>
  <c r="I340" i="57" s="1"/>
  <c r="B340" i="57"/>
  <c r="I310" i="57"/>
  <c r="G50" i="57"/>
  <c r="I258" i="57"/>
  <c r="E39" i="57"/>
  <c r="E132" i="57"/>
  <c r="I117" i="57"/>
  <c r="I132" i="57" s="1"/>
  <c r="I257" i="57"/>
  <c r="I262" i="57" s="1"/>
  <c r="E366" i="57"/>
  <c r="I351" i="57"/>
  <c r="L54" i="57"/>
  <c r="S49" i="57"/>
  <c r="AJ49" i="57" s="1"/>
  <c r="G49" i="57"/>
  <c r="I81" i="57"/>
  <c r="H49" i="57"/>
  <c r="E419" i="57" l="1"/>
  <c r="F419" i="57"/>
  <c r="H419" i="57"/>
  <c r="I392" i="57"/>
  <c r="I130" i="57"/>
  <c r="G341" i="57"/>
  <c r="E341" i="57"/>
  <c r="D341" i="57"/>
  <c r="C341" i="57"/>
  <c r="F341" i="57"/>
  <c r="B341" i="57"/>
  <c r="H341" i="57"/>
  <c r="I39" i="57"/>
  <c r="E54" i="57"/>
  <c r="I40" i="57"/>
  <c r="I185" i="57"/>
  <c r="I45" i="57"/>
  <c r="B54" i="57"/>
  <c r="I445" i="57"/>
  <c r="B393" i="57"/>
  <c r="H393" i="57"/>
  <c r="F393" i="57"/>
  <c r="D393" i="57"/>
  <c r="E393" i="57"/>
  <c r="G393" i="57"/>
  <c r="C393" i="57"/>
  <c r="I419" i="57"/>
  <c r="H54" i="57"/>
  <c r="I49" i="57"/>
  <c r="G211" i="57"/>
  <c r="B211" i="57"/>
  <c r="C211" i="57"/>
  <c r="D211" i="57"/>
  <c r="H211" i="57"/>
  <c r="F211" i="57"/>
  <c r="E211" i="57"/>
  <c r="G263" i="57"/>
  <c r="E263" i="57"/>
  <c r="D263" i="57"/>
  <c r="H263" i="57"/>
  <c r="B263" i="57"/>
  <c r="F263" i="57"/>
  <c r="C263" i="57"/>
  <c r="I206" i="57"/>
  <c r="B50" i="57"/>
  <c r="D54" i="57"/>
  <c r="G315" i="57"/>
  <c r="F315" i="57"/>
  <c r="H315" i="57"/>
  <c r="D315" i="57"/>
  <c r="C315" i="57"/>
  <c r="E315" i="57"/>
  <c r="B315" i="57"/>
  <c r="C237" i="57"/>
  <c r="F237" i="57"/>
  <c r="G237" i="57"/>
  <c r="H237" i="57"/>
  <c r="B237" i="57"/>
  <c r="D237" i="57"/>
  <c r="E237" i="57"/>
  <c r="G159" i="57"/>
  <c r="B159" i="57"/>
  <c r="E159" i="57"/>
  <c r="H159" i="57"/>
  <c r="F159" i="57"/>
  <c r="C159" i="57"/>
  <c r="D159" i="57"/>
  <c r="G54" i="57"/>
  <c r="C133" i="57"/>
  <c r="E133" i="57"/>
  <c r="G133" i="57"/>
  <c r="D133" i="57"/>
  <c r="B133" i="57"/>
  <c r="H133" i="57"/>
  <c r="F133" i="57"/>
  <c r="I52" i="57"/>
  <c r="G289" i="57"/>
  <c r="C289" i="57"/>
  <c r="E289" i="57"/>
  <c r="B289" i="57"/>
  <c r="D289" i="57"/>
  <c r="F289" i="57"/>
  <c r="H289" i="57"/>
  <c r="I263" i="57" l="1"/>
  <c r="I159" i="57"/>
  <c r="I315" i="57"/>
  <c r="I341" i="57"/>
  <c r="I211" i="57"/>
  <c r="I50" i="57"/>
  <c r="I289" i="57"/>
  <c r="I133" i="57"/>
  <c r="I237" i="57"/>
  <c r="I393" i="57"/>
  <c r="I502" i="56"/>
  <c r="I485" i="56"/>
  <c r="I476" i="56"/>
  <c r="I452" i="56" l="1"/>
  <c r="I461" i="56"/>
  <c r="I475" i="56"/>
  <c r="I483" i="56"/>
  <c r="I493" i="56"/>
  <c r="I506" i="56"/>
  <c r="I514" i="56"/>
  <c r="I529" i="56"/>
  <c r="I537" i="56"/>
  <c r="I547" i="56"/>
  <c r="I560" i="56"/>
  <c r="I568" i="56"/>
  <c r="I453" i="56"/>
  <c r="I462" i="56"/>
  <c r="I484" i="56"/>
  <c r="I494" i="56"/>
  <c r="I507" i="56"/>
  <c r="I515" i="56"/>
  <c r="I530" i="56"/>
  <c r="I538" i="56"/>
  <c r="F59" i="56"/>
  <c r="I561" i="56"/>
  <c r="I570" i="56"/>
  <c r="I464" i="56"/>
  <c r="I478" i="56"/>
  <c r="I486" i="56"/>
  <c r="I509" i="56"/>
  <c r="I518" i="56"/>
  <c r="I532" i="56"/>
  <c r="I540" i="56"/>
  <c r="I555" i="56"/>
  <c r="I563" i="56"/>
  <c r="I572" i="56"/>
  <c r="I495" i="56"/>
  <c r="I456" i="56"/>
  <c r="I466" i="56"/>
  <c r="I479" i="56"/>
  <c r="I487" i="56"/>
  <c r="I510" i="56"/>
  <c r="I519" i="56"/>
  <c r="I533" i="56"/>
  <c r="I541" i="56"/>
  <c r="I556" i="56"/>
  <c r="I564" i="56"/>
  <c r="I573" i="56"/>
  <c r="I477" i="56"/>
  <c r="I508" i="56"/>
  <c r="I539" i="56"/>
  <c r="I571" i="56"/>
  <c r="I467" i="56"/>
  <c r="I480" i="56"/>
  <c r="I488" i="56"/>
  <c r="I503" i="56"/>
  <c r="I511" i="56"/>
  <c r="I521" i="56"/>
  <c r="I534" i="56"/>
  <c r="I542" i="56"/>
  <c r="I557" i="56"/>
  <c r="I565" i="56"/>
  <c r="I454" i="56"/>
  <c r="I531" i="56"/>
  <c r="I562" i="56"/>
  <c r="I449" i="56"/>
  <c r="I459" i="56"/>
  <c r="I481" i="56"/>
  <c r="I489" i="56"/>
  <c r="I504" i="56"/>
  <c r="I512" i="56"/>
  <c r="I527" i="56"/>
  <c r="I535" i="56"/>
  <c r="I545" i="56"/>
  <c r="I558" i="56"/>
  <c r="I566" i="56"/>
  <c r="I516" i="56"/>
  <c r="I554" i="56"/>
  <c r="I460" i="56"/>
  <c r="F79" i="56"/>
  <c r="I469" i="56"/>
  <c r="I482" i="56"/>
  <c r="I490" i="56"/>
  <c r="I505" i="56"/>
  <c r="I513" i="56"/>
  <c r="I528" i="56"/>
  <c r="I536" i="56"/>
  <c r="I546" i="56"/>
  <c r="I559" i="56"/>
  <c r="I567" i="56"/>
  <c r="AB50" i="56"/>
  <c r="AB52" i="56"/>
  <c r="AB51" i="56"/>
  <c r="P96" i="56"/>
  <c r="AI234" i="56"/>
  <c r="AJ234" i="56" s="1"/>
  <c r="I492" i="56"/>
  <c r="I569" i="56"/>
  <c r="AI362" i="56" l="1"/>
  <c r="AE41" i="56"/>
  <c r="AE50" i="56"/>
  <c r="AD51" i="56"/>
  <c r="AI388" i="56"/>
  <c r="AE40" i="56"/>
  <c r="F69" i="56"/>
  <c r="AC37" i="56"/>
  <c r="AA48" i="56"/>
  <c r="AI182" i="56"/>
  <c r="AJ182" i="56" s="1"/>
  <c r="W48" i="56"/>
  <c r="W40" i="56"/>
  <c r="AE43" i="56"/>
  <c r="AI208" i="56"/>
  <c r="AJ208" i="56" s="1"/>
  <c r="AG52" i="56"/>
  <c r="V45" i="56"/>
  <c r="W52" i="56"/>
  <c r="AH36" i="56"/>
  <c r="Z51" i="56"/>
  <c r="AE36" i="56"/>
  <c r="AH45" i="56"/>
  <c r="AI207" i="56"/>
  <c r="AJ207" i="56" s="1"/>
  <c r="AA50" i="56"/>
  <c r="AH38" i="56"/>
  <c r="W38" i="56"/>
  <c r="AH39" i="56"/>
  <c r="AD39" i="56"/>
  <c r="AE39" i="56"/>
  <c r="AA35" i="56"/>
  <c r="AC340" i="56"/>
  <c r="Z52" i="56"/>
  <c r="AA444" i="56"/>
  <c r="AC41" i="56"/>
  <c r="AE33" i="56"/>
  <c r="AH50" i="56"/>
  <c r="Z40" i="56"/>
  <c r="AI174" i="56"/>
  <c r="AI322" i="56"/>
  <c r="AD52" i="56"/>
  <c r="AC40" i="56"/>
  <c r="AI145" i="56"/>
  <c r="AE35" i="56"/>
  <c r="AD33" i="56"/>
  <c r="AA39" i="56"/>
  <c r="AD46" i="56"/>
  <c r="I59" i="56"/>
  <c r="F7" i="56"/>
  <c r="F574" i="56"/>
  <c r="I553" i="56"/>
  <c r="I574" i="56" s="1"/>
  <c r="I491" i="56"/>
  <c r="I496" i="56" s="1"/>
  <c r="P97" i="56"/>
  <c r="P19" i="56" s="1"/>
  <c r="AI416" i="56"/>
  <c r="P88" i="56"/>
  <c r="P10" i="56" s="1"/>
  <c r="P103" i="56"/>
  <c r="AI338" i="56"/>
  <c r="P100" i="56"/>
  <c r="P22" i="56" s="1"/>
  <c r="AI286" i="56"/>
  <c r="AJ286" i="56" s="1"/>
  <c r="AI209" i="56"/>
  <c r="AJ209" i="56" s="1"/>
  <c r="AH47" i="56"/>
  <c r="W41" i="56"/>
  <c r="AH34" i="56"/>
  <c r="AH48" i="56"/>
  <c r="AG37" i="56"/>
  <c r="AC35" i="56"/>
  <c r="Z39" i="56"/>
  <c r="AC45" i="56"/>
  <c r="AI180" i="56"/>
  <c r="W43" i="56"/>
  <c r="AI381" i="56"/>
  <c r="AA52" i="56"/>
  <c r="V33" i="56"/>
  <c r="AI149" i="56"/>
  <c r="W50" i="56"/>
  <c r="AC44" i="56"/>
  <c r="AI183" i="56"/>
  <c r="AJ183" i="56" s="1"/>
  <c r="Z53" i="56"/>
  <c r="AG40" i="56"/>
  <c r="AD37" i="56"/>
  <c r="W45" i="56"/>
  <c r="AA34" i="56"/>
  <c r="AI397" i="56"/>
  <c r="AG46" i="56"/>
  <c r="AI138" i="56"/>
  <c r="AC46" i="56"/>
  <c r="AI176" i="56"/>
  <c r="F77" i="56"/>
  <c r="F66" i="56"/>
  <c r="I501" i="56"/>
  <c r="I455" i="56"/>
  <c r="F65" i="56"/>
  <c r="F63" i="56"/>
  <c r="W47" i="56"/>
  <c r="AI113" i="56"/>
  <c r="V35" i="56"/>
  <c r="AE48" i="56"/>
  <c r="Z50" i="56"/>
  <c r="AG42" i="56"/>
  <c r="P93" i="56"/>
  <c r="P15" i="56" s="1"/>
  <c r="AI414" i="56"/>
  <c r="AI298" i="56"/>
  <c r="AG53" i="56"/>
  <c r="AI218" i="56"/>
  <c r="AE37" i="56"/>
  <c r="AC47" i="56"/>
  <c r="AH46" i="56"/>
  <c r="AD40" i="56"/>
  <c r="Z48" i="56"/>
  <c r="AG35" i="56"/>
  <c r="V39" i="56"/>
  <c r="Z43" i="56"/>
  <c r="AC42" i="56"/>
  <c r="AI202" i="56"/>
  <c r="AI364" i="56"/>
  <c r="AJ364" i="56" s="1"/>
  <c r="V52" i="56"/>
  <c r="I517" i="56"/>
  <c r="V50" i="56"/>
  <c r="AI128" i="56"/>
  <c r="AI305" i="56"/>
  <c r="AI112" i="56"/>
  <c r="V34" i="56"/>
  <c r="AD53" i="56"/>
  <c r="AG36" i="56"/>
  <c r="AH40" i="56"/>
  <c r="AI166" i="56"/>
  <c r="AH52" i="56"/>
  <c r="AC43" i="56"/>
  <c r="AI365" i="56"/>
  <c r="AJ365" i="56" s="1"/>
  <c r="V47" i="56"/>
  <c r="AI310" i="56"/>
  <c r="AG45" i="56"/>
  <c r="AI131" i="56"/>
  <c r="AJ131" i="56" s="1"/>
  <c r="V53" i="56"/>
  <c r="AE46" i="56"/>
  <c r="Z38" i="56"/>
  <c r="AI258" i="56"/>
  <c r="I79" i="56"/>
  <c r="F27" i="56"/>
  <c r="F60" i="56"/>
  <c r="I450" i="56"/>
  <c r="F67" i="56"/>
  <c r="I457" i="56"/>
  <c r="P89" i="56"/>
  <c r="P11" i="56" s="1"/>
  <c r="P86" i="56"/>
  <c r="P8" i="56" s="1"/>
  <c r="Y50" i="56"/>
  <c r="AI261" i="56"/>
  <c r="AH51" i="56"/>
  <c r="AA33" i="56"/>
  <c r="AH35" i="56"/>
  <c r="AI358" i="56"/>
  <c r="AA53" i="56"/>
  <c r="AI148" i="56"/>
  <c r="AI406" i="56"/>
  <c r="P95" i="56"/>
  <c r="P90" i="56"/>
  <c r="P12" i="56" s="1"/>
  <c r="AI201" i="56"/>
  <c r="AI306" i="56"/>
  <c r="W44" i="56"/>
  <c r="AE51" i="56"/>
  <c r="AI360" i="56"/>
  <c r="AI137" i="56"/>
  <c r="V46" i="56"/>
  <c r="AA40" i="56"/>
  <c r="AD48" i="56"/>
  <c r="V36" i="56"/>
  <c r="AH43" i="56"/>
  <c r="AH42" i="56"/>
  <c r="Z47" i="56"/>
  <c r="AD41" i="56"/>
  <c r="AI284" i="56"/>
  <c r="V41" i="56"/>
  <c r="AH41" i="56"/>
  <c r="AI268" i="56"/>
  <c r="AC51" i="56"/>
  <c r="AI122" i="56"/>
  <c r="AI114" i="56"/>
  <c r="AC48" i="56"/>
  <c r="V44" i="56"/>
  <c r="AI296" i="56"/>
  <c r="V48" i="56"/>
  <c r="AE45" i="56"/>
  <c r="AA38" i="56"/>
  <c r="F70" i="56"/>
  <c r="I468" i="56"/>
  <c r="F64" i="56"/>
  <c r="F71" i="56"/>
  <c r="AI441" i="56"/>
  <c r="AI371" i="56"/>
  <c r="AI259" i="56"/>
  <c r="AE38" i="56"/>
  <c r="W37" i="56"/>
  <c r="AC39" i="56"/>
  <c r="AI319" i="56"/>
  <c r="I520" i="56"/>
  <c r="AE34" i="56"/>
  <c r="AI440" i="56"/>
  <c r="AC50" i="56"/>
  <c r="AI427" i="56"/>
  <c r="AI345" i="56"/>
  <c r="AD45" i="56"/>
  <c r="AI431" i="56"/>
  <c r="AI401" i="56"/>
  <c r="P87" i="56"/>
  <c r="P9" i="56" s="1"/>
  <c r="AI402" i="56"/>
  <c r="AI241" i="56"/>
  <c r="AI285" i="56"/>
  <c r="AJ285" i="56" s="1"/>
  <c r="AI173" i="56"/>
  <c r="V51" i="56"/>
  <c r="AI245" i="56"/>
  <c r="AD50" i="56"/>
  <c r="W46" i="56"/>
  <c r="Z37" i="56"/>
  <c r="AA47" i="56"/>
  <c r="AD36" i="56"/>
  <c r="AI178" i="56"/>
  <c r="Z35" i="56"/>
  <c r="AI271" i="56"/>
  <c r="AD35" i="56"/>
  <c r="AI141" i="56"/>
  <c r="AE42" i="56"/>
  <c r="W34" i="56"/>
  <c r="AI225" i="56"/>
  <c r="AE52" i="56"/>
  <c r="AG43" i="56"/>
  <c r="AH33" i="56"/>
  <c r="AI254" i="56"/>
  <c r="AI181" i="56"/>
  <c r="AJ181" i="56" s="1"/>
  <c r="AA51" i="56"/>
  <c r="V40" i="56"/>
  <c r="AI287" i="56"/>
  <c r="AJ287" i="56" s="1"/>
  <c r="AD44" i="56"/>
  <c r="AI120" i="56"/>
  <c r="V42" i="56"/>
  <c r="AI282" i="56"/>
  <c r="AG48" i="56"/>
  <c r="AC34" i="56"/>
  <c r="V37" i="56"/>
  <c r="AH37" i="56"/>
  <c r="AH44" i="56"/>
  <c r="W36" i="56"/>
  <c r="AI242" i="56"/>
  <c r="AI280" i="56"/>
  <c r="AB53" i="56"/>
  <c r="AI302" i="56"/>
  <c r="F68" i="56"/>
  <c r="I458" i="56"/>
  <c r="F62" i="56"/>
  <c r="AA42" i="56"/>
  <c r="AI115" i="56"/>
  <c r="AH53" i="56"/>
  <c r="P105" i="56"/>
  <c r="P27" i="56" s="1"/>
  <c r="AI442" i="56"/>
  <c r="P85" i="56"/>
  <c r="I544" i="56"/>
  <c r="AI432" i="56"/>
  <c r="AI376" i="56"/>
  <c r="AI412" i="56"/>
  <c r="Z42" i="56"/>
  <c r="AI235" i="56"/>
  <c r="AJ235" i="56" s="1"/>
  <c r="AI313" i="56"/>
  <c r="AJ313" i="56" s="1"/>
  <c r="AD38" i="56"/>
  <c r="W35" i="56"/>
  <c r="AD210" i="56"/>
  <c r="AI121" i="56"/>
  <c r="V43" i="56"/>
  <c r="AG39" i="56"/>
  <c r="W33" i="56"/>
  <c r="AD42" i="56"/>
  <c r="AI142" i="56"/>
  <c r="AG47" i="56"/>
  <c r="AC52" i="56"/>
  <c r="AI407" i="56"/>
  <c r="AI216" i="56"/>
  <c r="Z33" i="56"/>
  <c r="Z132" i="56"/>
  <c r="W51" i="56"/>
  <c r="AC53" i="56"/>
  <c r="AC36" i="56"/>
  <c r="AA36" i="56"/>
  <c r="AD47" i="56"/>
  <c r="AI219" i="56"/>
  <c r="AI167" i="56"/>
  <c r="Z44" i="56"/>
  <c r="AI250" i="56"/>
  <c r="AI383" i="56"/>
  <c r="Z36" i="56"/>
  <c r="F61" i="56"/>
  <c r="I451" i="56"/>
  <c r="I463" i="56"/>
  <c r="F73" i="56"/>
  <c r="I69" i="56"/>
  <c r="F17" i="56"/>
  <c r="F72" i="56"/>
  <c r="AI324" i="56"/>
  <c r="AI189" i="56"/>
  <c r="AI224" i="56"/>
  <c r="AI279" i="56"/>
  <c r="P98" i="56"/>
  <c r="P20" i="56" s="1"/>
  <c r="AA44" i="56"/>
  <c r="AA37" i="56"/>
  <c r="AI426" i="56"/>
  <c r="AI363" i="56"/>
  <c r="AJ363" i="56" s="1"/>
  <c r="AI312" i="56"/>
  <c r="AI275" i="56"/>
  <c r="AI434" i="56"/>
  <c r="AI232" i="56"/>
  <c r="AI320" i="56"/>
  <c r="AI349" i="56"/>
  <c r="AG50" i="56"/>
  <c r="AD34" i="56"/>
  <c r="AI252" i="56"/>
  <c r="AG38" i="56"/>
  <c r="AI147" i="56"/>
  <c r="W42" i="56"/>
  <c r="W39" i="56"/>
  <c r="AI152" i="56"/>
  <c r="AI146" i="56"/>
  <c r="AI140" i="56"/>
  <c r="AD43" i="56"/>
  <c r="AI329" i="56"/>
  <c r="AI130" i="56"/>
  <c r="AI424" i="56"/>
  <c r="AI327" i="56"/>
  <c r="AA41" i="56"/>
  <c r="AI233" i="56"/>
  <c r="AJ233" i="56" s="1"/>
  <c r="AC33" i="56"/>
  <c r="AI150" i="56"/>
  <c r="AI129" i="56"/>
  <c r="AI267" i="56"/>
  <c r="AE53" i="56"/>
  <c r="AE44" i="56"/>
  <c r="AI417" i="56"/>
  <c r="AJ417" i="56" s="1"/>
  <c r="AI356" i="56"/>
  <c r="AI192" i="56"/>
  <c r="AI206" i="56"/>
  <c r="AA43" i="56"/>
  <c r="AG41" i="56"/>
  <c r="AI301" i="56"/>
  <c r="AE47" i="56"/>
  <c r="V38" i="56"/>
  <c r="W53" i="56"/>
  <c r="AI375" i="56"/>
  <c r="AI204" i="56"/>
  <c r="AG34" i="56"/>
  <c r="AC38" i="56"/>
  <c r="AA46" i="56"/>
  <c r="Z45" i="56"/>
  <c r="AA45" i="56"/>
  <c r="F74" i="56"/>
  <c r="AC262" i="56"/>
  <c r="AE392" i="56"/>
  <c r="AB49" i="56"/>
  <c r="V314" i="56"/>
  <c r="V418" i="56"/>
  <c r="Z418" i="56"/>
  <c r="AE444" i="56"/>
  <c r="AC444" i="56"/>
  <c r="V340" i="56"/>
  <c r="AA236" i="56"/>
  <c r="Z236" i="56"/>
  <c r="AE158" i="56"/>
  <c r="AH158" i="56"/>
  <c r="Z158" i="56"/>
  <c r="W158" i="56"/>
  <c r="AF614" i="56"/>
  <c r="V366" i="56"/>
  <c r="AA366" i="56"/>
  <c r="AF615" i="56"/>
  <c r="AI197" i="56" l="1"/>
  <c r="AI328" i="56"/>
  <c r="AI372" i="56"/>
  <c r="AF35" i="56"/>
  <c r="AI244" i="56"/>
  <c r="AI330" i="56"/>
  <c r="AI428" i="56"/>
  <c r="AI390" i="56"/>
  <c r="AI191" i="56"/>
  <c r="AI331" i="56"/>
  <c r="Y38" i="56"/>
  <c r="AI336" i="56"/>
  <c r="AI154" i="56"/>
  <c r="AI425" i="56"/>
  <c r="AI423" i="56"/>
  <c r="AI157" i="56"/>
  <c r="AI410" i="56"/>
  <c r="AF47" i="56"/>
  <c r="AI165" i="56"/>
  <c r="AI190" i="56"/>
  <c r="AI348" i="56"/>
  <c r="AI339" i="56"/>
  <c r="AI269" i="56"/>
  <c r="AI193" i="56"/>
  <c r="AI199" i="56"/>
  <c r="AI249" i="56"/>
  <c r="AI297" i="56"/>
  <c r="AI355" i="56"/>
  <c r="AI155" i="56"/>
  <c r="AI246" i="56"/>
  <c r="AI311" i="56"/>
  <c r="AI347" i="56"/>
  <c r="AI386" i="56"/>
  <c r="AI277" i="56"/>
  <c r="AI278" i="56"/>
  <c r="AF43" i="56"/>
  <c r="AI379" i="56"/>
  <c r="AI198" i="56"/>
  <c r="AF610" i="56"/>
  <c r="AI409" i="56"/>
  <c r="X50" i="56"/>
  <c r="AF36" i="56"/>
  <c r="AI435" i="56"/>
  <c r="AF611" i="56"/>
  <c r="AI350" i="56"/>
  <c r="AI357" i="56"/>
  <c r="AI400" i="56"/>
  <c r="AI303" i="56"/>
  <c r="AI346" i="56"/>
  <c r="AI126" i="56"/>
  <c r="AI243" i="56"/>
  <c r="AI380" i="56"/>
  <c r="AI172" i="56"/>
  <c r="AI304" i="56"/>
  <c r="AF48" i="56"/>
  <c r="AI228" i="56"/>
  <c r="AF46" i="56"/>
  <c r="AI323" i="56"/>
  <c r="AI253" i="56"/>
  <c r="AI272" i="56"/>
  <c r="Y34" i="56"/>
  <c r="AI200" i="56"/>
  <c r="AI415" i="56"/>
  <c r="AF37" i="56"/>
  <c r="AI227" i="56"/>
  <c r="Y51" i="56"/>
  <c r="AF39" i="56"/>
  <c r="AI438" i="56"/>
  <c r="AI334" i="56"/>
  <c r="AI433" i="56"/>
  <c r="AI220" i="56"/>
  <c r="Y48" i="56"/>
  <c r="AF41" i="56"/>
  <c r="X45" i="56"/>
  <c r="AI353" i="56"/>
  <c r="Y39" i="56"/>
  <c r="Z34" i="56"/>
  <c r="AI294" i="56"/>
  <c r="X53" i="56"/>
  <c r="AG236" i="56"/>
  <c r="AA418" i="56"/>
  <c r="AI443" i="56"/>
  <c r="AI226" i="56"/>
  <c r="AI223" i="56"/>
  <c r="AI175" i="56"/>
  <c r="Y43" i="56"/>
  <c r="AF53" i="56"/>
  <c r="AI171" i="56"/>
  <c r="AI230" i="56"/>
  <c r="AI389" i="56"/>
  <c r="AI308" i="56"/>
  <c r="Y42" i="56"/>
  <c r="AI354" i="56"/>
  <c r="AI217" i="56"/>
  <c r="Z46" i="56"/>
  <c r="AI408" i="56"/>
  <c r="AI251" i="56"/>
  <c r="AI156" i="56"/>
  <c r="AI276" i="56"/>
  <c r="Y47" i="56"/>
  <c r="AI374" i="56"/>
  <c r="S320" i="56"/>
  <c r="AJ320" i="56" s="1"/>
  <c r="X38" i="56"/>
  <c r="AI38" i="56" s="1"/>
  <c r="AI384" i="56"/>
  <c r="Y53" i="56"/>
  <c r="AI332" i="56"/>
  <c r="AI256" i="56"/>
  <c r="X43" i="56"/>
  <c r="X34" i="56"/>
  <c r="AI382" i="56"/>
  <c r="AI405" i="56"/>
  <c r="AI139" i="56"/>
  <c r="AI194" i="56"/>
  <c r="AI399" i="56"/>
  <c r="AI373" i="56"/>
  <c r="F78" i="56"/>
  <c r="AI436" i="56"/>
  <c r="AI337" i="56"/>
  <c r="AI260" i="56"/>
  <c r="AI168" i="56"/>
  <c r="I470" i="56"/>
  <c r="AC236" i="56"/>
  <c r="Y184" i="56"/>
  <c r="AE184" i="56"/>
  <c r="S129" i="56"/>
  <c r="AJ129" i="56" s="1"/>
  <c r="P102" i="56"/>
  <c r="AH444" i="56"/>
  <c r="AF618" i="56"/>
  <c r="Y132" i="56"/>
  <c r="AF210" i="56"/>
  <c r="AD418" i="56"/>
  <c r="AA262" i="56"/>
  <c r="AD392" i="56"/>
  <c r="AD262" i="56"/>
  <c r="X41" i="56"/>
  <c r="F9" i="56"/>
  <c r="I61" i="56"/>
  <c r="X39" i="56"/>
  <c r="X46" i="56"/>
  <c r="Y45" i="56"/>
  <c r="AI45" i="56" s="1"/>
  <c r="AI119" i="56"/>
  <c r="V158" i="56"/>
  <c r="AI50" i="56"/>
  <c r="I63" i="56"/>
  <c r="F11" i="56"/>
  <c r="AF52" i="56"/>
  <c r="AH366" i="56"/>
  <c r="AF606" i="56"/>
  <c r="AC184" i="56"/>
  <c r="X288" i="56"/>
  <c r="AF444" i="56"/>
  <c r="AF605" i="56"/>
  <c r="Z210" i="56"/>
  <c r="S114" i="56"/>
  <c r="AJ114" i="56" s="1"/>
  <c r="S397" i="56"/>
  <c r="W418" i="56"/>
  <c r="AG262" i="56"/>
  <c r="S310" i="56"/>
  <c r="AJ310" i="56" s="1"/>
  <c r="Y314" i="56"/>
  <c r="P51" i="56"/>
  <c r="P25" i="56" s="1"/>
  <c r="AG418" i="56"/>
  <c r="Y392" i="56"/>
  <c r="X42" i="56"/>
  <c r="AI42" i="56" s="1"/>
  <c r="AI270" i="56"/>
  <c r="Y33" i="56"/>
  <c r="Y37" i="56"/>
  <c r="AF288" i="56"/>
  <c r="X37" i="56"/>
  <c r="I465" i="56"/>
  <c r="F75" i="56"/>
  <c r="F80" i="56" s="1"/>
  <c r="I64" i="56"/>
  <c r="F12" i="56"/>
  <c r="X35" i="56"/>
  <c r="AI35" i="56" s="1"/>
  <c r="X47" i="56"/>
  <c r="AI164" i="56"/>
  <c r="AG51" i="56"/>
  <c r="AF236" i="56"/>
  <c r="V444" i="56"/>
  <c r="I65" i="56"/>
  <c r="X366" i="56"/>
  <c r="F76" i="56"/>
  <c r="Z366" i="56"/>
  <c r="AH236" i="56"/>
  <c r="S113" i="56"/>
  <c r="AJ113" i="56" s="1"/>
  <c r="Z444" i="56"/>
  <c r="W314" i="56"/>
  <c r="AE262" i="56"/>
  <c r="AA158" i="56"/>
  <c r="AH184" i="56"/>
  <c r="AH288" i="56"/>
  <c r="AG288" i="56"/>
  <c r="AF340" i="56"/>
  <c r="AG340" i="56"/>
  <c r="W340" i="56"/>
  <c r="Y210" i="56"/>
  <c r="AF609" i="56"/>
  <c r="S261" i="56"/>
  <c r="AJ261" i="56" s="1"/>
  <c r="AF418" i="56"/>
  <c r="AF314" i="56"/>
  <c r="AA314" i="56"/>
  <c r="AG392" i="56"/>
  <c r="AE418" i="56"/>
  <c r="S312" i="56"/>
  <c r="AJ312" i="56" s="1"/>
  <c r="AF42" i="56"/>
  <c r="Y36" i="56"/>
  <c r="X33" i="56"/>
  <c r="AI33" i="56" s="1"/>
  <c r="S301" i="56"/>
  <c r="AJ301" i="56" s="1"/>
  <c r="AF33" i="56"/>
  <c r="Y35" i="56"/>
  <c r="AF45" i="56"/>
  <c r="Z41" i="56"/>
  <c r="Y340" i="56"/>
  <c r="I522" i="56"/>
  <c r="AG44" i="56"/>
  <c r="F470" i="56"/>
  <c r="W366" i="56"/>
  <c r="AG366" i="56"/>
  <c r="AF607" i="56"/>
  <c r="AF612" i="56"/>
  <c r="AG444" i="56"/>
  <c r="AE340" i="56"/>
  <c r="F22" i="56"/>
  <c r="I74" i="56"/>
  <c r="AI43" i="56"/>
  <c r="F15" i="56"/>
  <c r="I67" i="56"/>
  <c r="X236" i="56"/>
  <c r="S116" i="56"/>
  <c r="W184" i="56"/>
  <c r="AF622" i="56"/>
  <c r="L34" i="56"/>
  <c r="AA340" i="56"/>
  <c r="W210" i="56"/>
  <c r="AG210" i="56"/>
  <c r="AA210" i="56"/>
  <c r="X314" i="56"/>
  <c r="S486" i="56"/>
  <c r="P70" i="56"/>
  <c r="W392" i="56"/>
  <c r="P52" i="56"/>
  <c r="AE314" i="56"/>
  <c r="L51" i="56"/>
  <c r="AI116" i="56"/>
  <c r="Y40" i="56"/>
  <c r="AF34" i="56"/>
  <c r="AG33" i="56"/>
  <c r="I72" i="56"/>
  <c r="F20" i="56"/>
  <c r="S120" i="56"/>
  <c r="AJ120" i="56" s="1"/>
  <c r="P104" i="56"/>
  <c r="I78" i="56"/>
  <c r="F26" i="56"/>
  <c r="X36" i="56"/>
  <c r="AI36" i="56" s="1"/>
  <c r="AI295" i="56"/>
  <c r="S324" i="56"/>
  <c r="AJ324" i="56" s="1"/>
  <c r="I60" i="56"/>
  <c r="F8" i="56"/>
  <c r="AI34" i="56"/>
  <c r="X418" i="56"/>
  <c r="F522" i="56"/>
  <c r="S330" i="56"/>
  <c r="AJ330" i="56" s="1"/>
  <c r="AI111" i="56"/>
  <c r="AE210" i="56"/>
  <c r="AF262" i="56"/>
  <c r="B497" i="56"/>
  <c r="D497" i="56"/>
  <c r="G497" i="56"/>
  <c r="E497" i="56"/>
  <c r="H497" i="56"/>
  <c r="C497" i="56"/>
  <c r="Y366" i="56"/>
  <c r="L44" i="56"/>
  <c r="AC158" i="56"/>
  <c r="Y236" i="56"/>
  <c r="AD236" i="56"/>
  <c r="AD288" i="56"/>
  <c r="S243" i="56"/>
  <c r="AJ243" i="56" s="1"/>
  <c r="S319" i="56"/>
  <c r="AC366" i="56"/>
  <c r="AD158" i="56"/>
  <c r="AE236" i="56"/>
  <c r="AG184" i="56"/>
  <c r="AA288" i="56"/>
  <c r="AH340" i="56"/>
  <c r="Z262" i="56"/>
  <c r="AH392" i="56"/>
  <c r="AA392" i="56"/>
  <c r="Z392" i="56"/>
  <c r="AD314" i="56"/>
  <c r="X51" i="56"/>
  <c r="AI51" i="56" s="1"/>
  <c r="I73" i="56"/>
  <c r="AF158" i="56"/>
  <c r="AF44" i="56"/>
  <c r="X158" i="56"/>
  <c r="F10" i="56"/>
  <c r="I62" i="56"/>
  <c r="AF40" i="56"/>
  <c r="S435" i="56"/>
  <c r="AJ435" i="56" s="1"/>
  <c r="S431" i="56"/>
  <c r="AJ431" i="56" s="1"/>
  <c r="X52" i="56"/>
  <c r="AI123" i="56"/>
  <c r="S168" i="56"/>
  <c r="AJ168" i="56" s="1"/>
  <c r="S171" i="56"/>
  <c r="AJ171" i="56" s="1"/>
  <c r="Y444" i="56"/>
  <c r="X44" i="56"/>
  <c r="AI44" i="56" s="1"/>
  <c r="Z288" i="56"/>
  <c r="AI398" i="56"/>
  <c r="AF366" i="56"/>
  <c r="S371" i="56"/>
  <c r="AI153" i="56"/>
  <c r="AE288" i="56"/>
  <c r="AH210" i="56"/>
  <c r="AH262" i="56"/>
  <c r="Y418" i="56"/>
  <c r="S254" i="56"/>
  <c r="AJ254" i="56" s="1"/>
  <c r="S152" i="56"/>
  <c r="AJ152" i="56" s="1"/>
  <c r="S172" i="56"/>
  <c r="AJ172" i="56" s="1"/>
  <c r="AE366" i="56"/>
  <c r="AF619" i="56"/>
  <c r="W236" i="56"/>
  <c r="X184" i="56"/>
  <c r="Y288" i="56"/>
  <c r="S189" i="56"/>
  <c r="AD444" i="56"/>
  <c r="X340" i="56"/>
  <c r="S128" i="56"/>
  <c r="AJ128" i="56" s="1"/>
  <c r="X444" i="56"/>
  <c r="L33" i="56"/>
  <c r="X262" i="56"/>
  <c r="Z314" i="56"/>
  <c r="X392" i="56"/>
  <c r="P50" i="56"/>
  <c r="P24" i="56" s="1"/>
  <c r="AC392" i="56"/>
  <c r="AH314" i="56"/>
  <c r="S167" i="56"/>
  <c r="AJ167" i="56" s="1"/>
  <c r="R50" i="56"/>
  <c r="AI321" i="56"/>
  <c r="I543" i="56"/>
  <c r="I548" i="56" s="1"/>
  <c r="F548" i="56"/>
  <c r="Y41" i="56"/>
  <c r="X40" i="56"/>
  <c r="AI391" i="56"/>
  <c r="AJ391" i="56" s="1"/>
  <c r="R39" i="56"/>
  <c r="F19" i="56"/>
  <c r="I71" i="56"/>
  <c r="F18" i="56"/>
  <c r="I70" i="56"/>
  <c r="Y44" i="56"/>
  <c r="AI46" i="56"/>
  <c r="AF51" i="56"/>
  <c r="Q52" i="56"/>
  <c r="S412" i="56"/>
  <c r="AJ412" i="56" s="1"/>
  <c r="I66" i="56"/>
  <c r="F14" i="56"/>
  <c r="M33" i="56"/>
  <c r="AF38" i="56"/>
  <c r="S140" i="56"/>
  <c r="AJ140" i="56" s="1"/>
  <c r="AA184" i="56"/>
  <c r="W288" i="56"/>
  <c r="Z340" i="56"/>
  <c r="X210" i="56"/>
  <c r="S124" i="56"/>
  <c r="AG314" i="56"/>
  <c r="AC314" i="56"/>
  <c r="W262" i="56"/>
  <c r="S137" i="56"/>
  <c r="S252" i="56"/>
  <c r="AJ252" i="56" s="1"/>
  <c r="AD366" i="56"/>
  <c r="P101" i="56"/>
  <c r="AG158" i="56"/>
  <c r="S293" i="56"/>
  <c r="AF184" i="56"/>
  <c r="AD184" i="56"/>
  <c r="AC288" i="56"/>
  <c r="S271" i="56"/>
  <c r="AJ271" i="56" s="1"/>
  <c r="S354" i="56"/>
  <c r="AJ354" i="56" s="1"/>
  <c r="S223" i="56"/>
  <c r="W444" i="56"/>
  <c r="L46" i="56"/>
  <c r="S130" i="56"/>
  <c r="AJ130" i="56" s="1"/>
  <c r="L52" i="56"/>
  <c r="AD340" i="56"/>
  <c r="S121" i="56"/>
  <c r="AJ121" i="56" s="1"/>
  <c r="AC210" i="56"/>
  <c r="N45" i="56"/>
  <c r="S112" i="56"/>
  <c r="AJ112" i="56" s="1"/>
  <c r="N35" i="56"/>
  <c r="AF617" i="56"/>
  <c r="S311" i="56"/>
  <c r="AJ311" i="56" s="1"/>
  <c r="Y262" i="56"/>
  <c r="AC418" i="56"/>
  <c r="AH418" i="56"/>
  <c r="AF392" i="56"/>
  <c r="Y46" i="56"/>
  <c r="AI215" i="56"/>
  <c r="Y52" i="56"/>
  <c r="P7" i="56"/>
  <c r="S425" i="56"/>
  <c r="I68" i="56"/>
  <c r="F16" i="56"/>
  <c r="AI163" i="56"/>
  <c r="X48" i="56"/>
  <c r="Q53" i="56"/>
  <c r="AI124" i="56"/>
  <c r="AF50" i="56"/>
  <c r="F496" i="56"/>
  <c r="F497" i="56" s="1"/>
  <c r="F25" i="56"/>
  <c r="I77" i="56"/>
  <c r="M184" i="56"/>
  <c r="D575" i="56"/>
  <c r="G575" i="56"/>
  <c r="H575" i="56"/>
  <c r="C575" i="56"/>
  <c r="B575" i="56"/>
  <c r="F575" i="56"/>
  <c r="E575" i="56"/>
  <c r="AI293" i="56"/>
  <c r="I227" i="56"/>
  <c r="S249" i="56" l="1"/>
  <c r="AJ249" i="56" s="1"/>
  <c r="S298" i="56"/>
  <c r="AJ298" i="56" s="1"/>
  <c r="S423" i="56"/>
  <c r="S224" i="56"/>
  <c r="AJ224" i="56" s="1"/>
  <c r="O51" i="56"/>
  <c r="S358" i="56"/>
  <c r="AJ358" i="56" s="1"/>
  <c r="R51" i="56"/>
  <c r="S278" i="56"/>
  <c r="AJ278" i="56" s="1"/>
  <c r="R35" i="56"/>
  <c r="AI53" i="56"/>
  <c r="S228" i="56"/>
  <c r="AJ228" i="56" s="1"/>
  <c r="S122" i="56"/>
  <c r="AJ122" i="56" s="1"/>
  <c r="S306" i="56"/>
  <c r="AJ306" i="56" s="1"/>
  <c r="M132" i="56"/>
  <c r="S338" i="56"/>
  <c r="AJ338" i="56" s="1"/>
  <c r="S156" i="56"/>
  <c r="AJ156" i="56" s="1"/>
  <c r="S408" i="56"/>
  <c r="AJ408" i="56" s="1"/>
  <c r="S302" i="56"/>
  <c r="AJ302" i="56" s="1"/>
  <c r="S380" i="56"/>
  <c r="AJ380" i="56" s="1"/>
  <c r="S410" i="56"/>
  <c r="AJ410" i="56" s="1"/>
  <c r="S357" i="56"/>
  <c r="AJ357" i="56" s="1"/>
  <c r="S339" i="56"/>
  <c r="AJ339" i="56" s="1"/>
  <c r="I199" i="56"/>
  <c r="S227" i="56"/>
  <c r="S297" i="56"/>
  <c r="AJ297" i="56" s="1"/>
  <c r="S426" i="56"/>
  <c r="AJ426" i="56" s="1"/>
  <c r="R41" i="56"/>
  <c r="R37" i="56"/>
  <c r="O36" i="56"/>
  <c r="S277" i="56"/>
  <c r="AJ277" i="56" s="1"/>
  <c r="R36" i="56"/>
  <c r="S154" i="56"/>
  <c r="AJ154" i="56" s="1"/>
  <c r="S200" i="56"/>
  <c r="AJ200" i="56" s="1"/>
  <c r="S348" i="56"/>
  <c r="AJ348" i="56" s="1"/>
  <c r="S407" i="56"/>
  <c r="AJ407" i="56" s="1"/>
  <c r="R52" i="56"/>
  <c r="S226" i="56"/>
  <c r="AJ226" i="56" s="1"/>
  <c r="S402" i="56"/>
  <c r="AJ402" i="56" s="1"/>
  <c r="Q35" i="56"/>
  <c r="AJ425" i="56"/>
  <c r="S332" i="56"/>
  <c r="AJ332" i="56" s="1"/>
  <c r="S241" i="56"/>
  <c r="M43" i="56"/>
  <c r="S434" i="56"/>
  <c r="AJ434" i="56" s="1"/>
  <c r="AI37" i="56"/>
  <c r="S204" i="56"/>
  <c r="AJ204" i="56" s="1"/>
  <c r="Y158" i="56"/>
  <c r="N51" i="56"/>
  <c r="AJ227" i="56"/>
  <c r="Q39" i="56"/>
  <c r="S279" i="56"/>
  <c r="AJ279" i="56" s="1"/>
  <c r="S199" i="56"/>
  <c r="AJ199" i="56" s="1"/>
  <c r="S329" i="56"/>
  <c r="AJ329" i="56" s="1"/>
  <c r="S225" i="56"/>
  <c r="AJ225" i="56" s="1"/>
  <c r="S356" i="56"/>
  <c r="AJ356" i="56" s="1"/>
  <c r="N42" i="56"/>
  <c r="S174" i="56"/>
  <c r="AJ174" i="56" s="1"/>
  <c r="S218" i="56"/>
  <c r="AJ218" i="56" s="1"/>
  <c r="S149" i="56"/>
  <c r="AJ149" i="56" s="1"/>
  <c r="I165" i="56"/>
  <c r="S405" i="56"/>
  <c r="AJ405" i="56" s="1"/>
  <c r="I244" i="56"/>
  <c r="S253" i="56"/>
  <c r="AJ253" i="56" s="1"/>
  <c r="S373" i="56"/>
  <c r="AJ373" i="56" s="1"/>
  <c r="S176" i="56"/>
  <c r="AJ176" i="56" s="1"/>
  <c r="M52" i="56"/>
  <c r="R46" i="56"/>
  <c r="S246" i="56"/>
  <c r="AJ246" i="56" s="1"/>
  <c r="C53" i="56"/>
  <c r="S432" i="56"/>
  <c r="AJ432" i="56" s="1"/>
  <c r="N41" i="56"/>
  <c r="L42" i="56"/>
  <c r="I191" i="56"/>
  <c r="O37" i="56"/>
  <c r="Q44" i="56"/>
  <c r="Q50" i="56"/>
  <c r="S409" i="56"/>
  <c r="AJ409" i="56" s="1"/>
  <c r="S355" i="56"/>
  <c r="AJ355" i="56" s="1"/>
  <c r="I379" i="56"/>
  <c r="S259" i="56"/>
  <c r="AJ259" i="56" s="1"/>
  <c r="S350" i="56"/>
  <c r="AJ350" i="56" s="1"/>
  <c r="R43" i="56"/>
  <c r="M50" i="56"/>
  <c r="S276" i="56"/>
  <c r="AJ276" i="56" s="1"/>
  <c r="O45" i="56"/>
  <c r="S296" i="56"/>
  <c r="AJ296" i="56" s="1"/>
  <c r="S141" i="56"/>
  <c r="AJ141" i="56" s="1"/>
  <c r="Q41" i="56"/>
  <c r="Q38" i="56"/>
  <c r="AI41" i="56"/>
  <c r="S386" i="56"/>
  <c r="AJ386" i="56" s="1"/>
  <c r="AI52" i="56"/>
  <c r="Q34" i="56"/>
  <c r="N38" i="56"/>
  <c r="G34" i="56"/>
  <c r="S256" i="56"/>
  <c r="AJ256" i="56" s="1"/>
  <c r="M42" i="56"/>
  <c r="S250" i="56"/>
  <c r="AJ250" i="56" s="1"/>
  <c r="S400" i="56"/>
  <c r="AJ400" i="56" s="1"/>
  <c r="S438" i="56"/>
  <c r="AJ438" i="56" s="1"/>
  <c r="S303" i="56"/>
  <c r="AJ303" i="56" s="1"/>
  <c r="S150" i="56"/>
  <c r="AJ150" i="56" s="1"/>
  <c r="AJ223" i="56"/>
  <c r="S201" i="56"/>
  <c r="AJ201" i="56" s="1"/>
  <c r="S443" i="56"/>
  <c r="AJ443" i="56" s="1"/>
  <c r="S194" i="56"/>
  <c r="AJ194" i="56" s="1"/>
  <c r="R45" i="56"/>
  <c r="N50" i="56"/>
  <c r="N39" i="56"/>
  <c r="M47" i="56"/>
  <c r="S282" i="56"/>
  <c r="AJ282" i="56" s="1"/>
  <c r="Q51" i="56"/>
  <c r="S389" i="56"/>
  <c r="AJ389" i="56" s="1"/>
  <c r="M35" i="56"/>
  <c r="O34" i="56"/>
  <c r="Q42" i="56"/>
  <c r="R288" i="56"/>
  <c r="S427" i="56"/>
  <c r="AJ427" i="56" s="1"/>
  <c r="S173" i="56"/>
  <c r="AJ173" i="56" s="1"/>
  <c r="S175" i="56"/>
  <c r="AJ175" i="56" s="1"/>
  <c r="I376" i="56"/>
  <c r="S440" i="56"/>
  <c r="AJ440" i="56" s="1"/>
  <c r="AJ124" i="56"/>
  <c r="R184" i="56"/>
  <c r="S178" i="56"/>
  <c r="AJ178" i="56" s="1"/>
  <c r="S401" i="56"/>
  <c r="AJ401" i="56" s="1"/>
  <c r="Q47" i="56"/>
  <c r="Q48" i="56"/>
  <c r="S166" i="56"/>
  <c r="AJ166" i="56" s="1"/>
  <c r="S192" i="56"/>
  <c r="AJ192" i="56" s="1"/>
  <c r="L39" i="56"/>
  <c r="O42" i="56"/>
  <c r="O38" i="56"/>
  <c r="M36" i="56"/>
  <c r="S270" i="56"/>
  <c r="AJ270" i="56" s="1"/>
  <c r="N43" i="56"/>
  <c r="S202" i="56"/>
  <c r="AJ202" i="56" s="1"/>
  <c r="I377" i="56"/>
  <c r="R40" i="56"/>
  <c r="S415" i="56"/>
  <c r="AJ415" i="56" s="1"/>
  <c r="O52" i="56"/>
  <c r="S327" i="56"/>
  <c r="AJ327" i="56" s="1"/>
  <c r="S245" i="56"/>
  <c r="AJ245" i="56" s="1"/>
  <c r="Q43" i="56"/>
  <c r="S304" i="56"/>
  <c r="AJ304" i="56" s="1"/>
  <c r="G40" i="56"/>
  <c r="S155" i="56"/>
  <c r="AJ155" i="56" s="1"/>
  <c r="S442" i="56"/>
  <c r="AJ442" i="56" s="1"/>
  <c r="M38" i="56"/>
  <c r="S360" i="56"/>
  <c r="AJ360" i="56" s="1"/>
  <c r="S372" i="56"/>
  <c r="AJ372" i="56" s="1"/>
  <c r="N52" i="56"/>
  <c r="S52" i="56" s="1"/>
  <c r="S384" i="56"/>
  <c r="AJ384" i="56" s="1"/>
  <c r="S323" i="56"/>
  <c r="AJ323" i="56" s="1"/>
  <c r="N46" i="56"/>
  <c r="R47" i="56"/>
  <c r="S428" i="56"/>
  <c r="AJ428" i="56" s="1"/>
  <c r="Q45" i="56"/>
  <c r="AI48" i="56"/>
  <c r="S382" i="56"/>
  <c r="AJ382" i="56" s="1"/>
  <c r="S353" i="56"/>
  <c r="AJ353" i="56" s="1"/>
  <c r="S331" i="56"/>
  <c r="AJ331" i="56" s="1"/>
  <c r="S433" i="56"/>
  <c r="AJ433" i="56" s="1"/>
  <c r="S399" i="56"/>
  <c r="AJ399" i="56" s="1"/>
  <c r="S374" i="56"/>
  <c r="AJ374" i="56" s="1"/>
  <c r="E44" i="56"/>
  <c r="S349" i="56"/>
  <c r="AJ349" i="56" s="1"/>
  <c r="O47" i="56"/>
  <c r="O40" i="56"/>
  <c r="L35" i="56"/>
  <c r="R48" i="56"/>
  <c r="O48" i="56"/>
  <c r="M288" i="56"/>
  <c r="O35" i="56"/>
  <c r="AJ241" i="56"/>
  <c r="AJ397" i="56"/>
  <c r="I256" i="56"/>
  <c r="C36" i="56"/>
  <c r="I267" i="56"/>
  <c r="M40" i="56"/>
  <c r="I216" i="56"/>
  <c r="S381" i="56"/>
  <c r="AJ381" i="56" s="1"/>
  <c r="C45" i="56"/>
  <c r="I219" i="56"/>
  <c r="S260" i="56"/>
  <c r="AJ260" i="56" s="1"/>
  <c r="N36" i="56"/>
  <c r="I251" i="56"/>
  <c r="S190" i="56"/>
  <c r="AJ190" i="56" s="1"/>
  <c r="I383" i="56"/>
  <c r="I281" i="56"/>
  <c r="I139" i="56"/>
  <c r="I410" i="56"/>
  <c r="AF621" i="56"/>
  <c r="I217" i="56"/>
  <c r="I331" i="56"/>
  <c r="I382" i="56"/>
  <c r="I218" i="56"/>
  <c r="I348" i="56"/>
  <c r="I223" i="56"/>
  <c r="O314" i="56"/>
  <c r="H46" i="56"/>
  <c r="I358" i="56"/>
  <c r="H48" i="56"/>
  <c r="I275" i="56"/>
  <c r="E48" i="56"/>
  <c r="I427" i="56"/>
  <c r="I374" i="56"/>
  <c r="I111" i="56"/>
  <c r="B33" i="56"/>
  <c r="I295" i="56"/>
  <c r="N340" i="56"/>
  <c r="L132" i="56"/>
  <c r="N288" i="56"/>
  <c r="N210" i="56"/>
  <c r="I259" i="56"/>
  <c r="O418" i="56"/>
  <c r="I442" i="56"/>
  <c r="Q40" i="56"/>
  <c r="L45" i="56"/>
  <c r="S123" i="56"/>
  <c r="AJ123" i="56" s="1"/>
  <c r="D41" i="56"/>
  <c r="I198" i="56"/>
  <c r="I329" i="56"/>
  <c r="H34" i="56"/>
  <c r="H549" i="56"/>
  <c r="G549" i="56"/>
  <c r="F549" i="56"/>
  <c r="C549" i="56"/>
  <c r="E549" i="56"/>
  <c r="B549" i="56"/>
  <c r="D549" i="56"/>
  <c r="I167" i="56"/>
  <c r="S436" i="56"/>
  <c r="AJ436" i="56" s="1"/>
  <c r="S379" i="56"/>
  <c r="AJ379" i="56" s="1"/>
  <c r="S268" i="56"/>
  <c r="AJ268" i="56" s="1"/>
  <c r="AG49" i="56"/>
  <c r="AG54" i="56" s="1"/>
  <c r="AG132" i="56"/>
  <c r="AA49" i="56"/>
  <c r="AA54" i="56" s="1"/>
  <c r="V49" i="56"/>
  <c r="AI127" i="56"/>
  <c r="V132" i="56"/>
  <c r="AJ189" i="56"/>
  <c r="Q184" i="56"/>
  <c r="AI231" i="56"/>
  <c r="V236" i="56"/>
  <c r="M37" i="56"/>
  <c r="S70" i="56"/>
  <c r="P18" i="56"/>
  <c r="Q314" i="56"/>
  <c r="S148" i="56"/>
  <c r="AJ148" i="56" s="1"/>
  <c r="S244" i="56"/>
  <c r="AJ244" i="56" s="1"/>
  <c r="N48" i="56"/>
  <c r="C523" i="56"/>
  <c r="G523" i="56"/>
  <c r="F523" i="56"/>
  <c r="E523" i="56"/>
  <c r="H523" i="56"/>
  <c r="B523" i="56"/>
  <c r="D523" i="56"/>
  <c r="M48" i="56"/>
  <c r="E45" i="56"/>
  <c r="I381" i="56"/>
  <c r="N37" i="56"/>
  <c r="N366" i="56"/>
  <c r="Q46" i="56"/>
  <c r="E51" i="56"/>
  <c r="I260" i="56"/>
  <c r="M314" i="56"/>
  <c r="S163" i="56"/>
  <c r="AH49" i="56"/>
  <c r="AH54" i="56" s="1"/>
  <c r="AH132" i="56"/>
  <c r="S142" i="56"/>
  <c r="AJ142" i="56" s="1"/>
  <c r="C46" i="56"/>
  <c r="P600" i="56"/>
  <c r="M46" i="56"/>
  <c r="S258" i="56"/>
  <c r="AJ258" i="56" s="1"/>
  <c r="S414" i="56"/>
  <c r="AJ414" i="56" s="1"/>
  <c r="N47" i="56"/>
  <c r="Y49" i="56"/>
  <c r="Y54" i="56" s="1"/>
  <c r="G48" i="56"/>
  <c r="H38" i="56"/>
  <c r="E35" i="56"/>
  <c r="I193" i="56"/>
  <c r="R236" i="56"/>
  <c r="L392" i="56"/>
  <c r="I443" i="56"/>
  <c r="M262" i="56"/>
  <c r="I352" i="56"/>
  <c r="D38" i="56"/>
  <c r="G39" i="56"/>
  <c r="I306" i="56"/>
  <c r="I347" i="56"/>
  <c r="O236" i="56"/>
  <c r="I202" i="56"/>
  <c r="R158" i="56"/>
  <c r="AI413" i="56"/>
  <c r="D47" i="56"/>
  <c r="I224" i="56"/>
  <c r="D35" i="56"/>
  <c r="C288" i="56"/>
  <c r="I429" i="56"/>
  <c r="I398" i="56"/>
  <c r="H35" i="56"/>
  <c r="I278" i="56"/>
  <c r="I166" i="56"/>
  <c r="I320" i="56"/>
  <c r="G35" i="56"/>
  <c r="I164" i="56"/>
  <c r="Q158" i="56"/>
  <c r="I254" i="56"/>
  <c r="I356" i="56"/>
  <c r="I415" i="56"/>
  <c r="Q392" i="56"/>
  <c r="I156" i="56"/>
  <c r="I338" i="56"/>
  <c r="M44" i="56"/>
  <c r="S376" i="56"/>
  <c r="AJ376" i="56" s="1"/>
  <c r="N34" i="56"/>
  <c r="I386" i="56"/>
  <c r="AJ423" i="56"/>
  <c r="L158" i="56"/>
  <c r="O184" i="56"/>
  <c r="AE49" i="56"/>
  <c r="AE54" i="56" s="1"/>
  <c r="AE132" i="56"/>
  <c r="O33" i="56"/>
  <c r="C51" i="56"/>
  <c r="L47" i="56"/>
  <c r="M418" i="56"/>
  <c r="G38" i="56"/>
  <c r="H40" i="56"/>
  <c r="S334" i="56"/>
  <c r="AJ334" i="56" s="1"/>
  <c r="S345" i="56"/>
  <c r="AJ319" i="56"/>
  <c r="M366" i="56"/>
  <c r="L36" i="56"/>
  <c r="Q132" i="56"/>
  <c r="Q33" i="56"/>
  <c r="G51" i="56"/>
  <c r="S336" i="56"/>
  <c r="AJ336" i="56" s="1"/>
  <c r="N44" i="56"/>
  <c r="L288" i="56"/>
  <c r="S267" i="56"/>
  <c r="AF49" i="56"/>
  <c r="AF132" i="56"/>
  <c r="X49" i="56"/>
  <c r="X54" i="56" s="1"/>
  <c r="S328" i="56"/>
  <c r="AJ328" i="56" s="1"/>
  <c r="O41" i="56"/>
  <c r="AI309" i="56"/>
  <c r="S146" i="56"/>
  <c r="AJ146" i="56" s="1"/>
  <c r="S272" i="56"/>
  <c r="AJ272" i="56" s="1"/>
  <c r="M210" i="56"/>
  <c r="I378" i="56"/>
  <c r="H340" i="56"/>
  <c r="R340" i="56"/>
  <c r="S217" i="56"/>
  <c r="AJ217" i="56" s="1"/>
  <c r="I75" i="56"/>
  <c r="I80" i="56" s="1"/>
  <c r="F23" i="56"/>
  <c r="G41" i="56"/>
  <c r="N53" i="56"/>
  <c r="S390" i="56"/>
  <c r="AJ390" i="56" s="1"/>
  <c r="S220" i="56"/>
  <c r="AJ220" i="56" s="1"/>
  <c r="O39" i="56"/>
  <c r="S441" i="56"/>
  <c r="AJ441" i="56" s="1"/>
  <c r="S416" i="56"/>
  <c r="AJ416" i="56" s="1"/>
  <c r="S145" i="56"/>
  <c r="AJ145" i="56" s="1"/>
  <c r="S164" i="56"/>
  <c r="AJ164" i="56" s="1"/>
  <c r="I307" i="56"/>
  <c r="C34" i="56"/>
  <c r="I196" i="56"/>
  <c r="I112" i="56"/>
  <c r="C42" i="56"/>
  <c r="N236" i="56"/>
  <c r="I123" i="56"/>
  <c r="R262" i="56"/>
  <c r="S388" i="56"/>
  <c r="S485" i="56"/>
  <c r="P69" i="56"/>
  <c r="G37" i="56"/>
  <c r="M51" i="56"/>
  <c r="I325" i="56"/>
  <c r="C262" i="56"/>
  <c r="I433" i="56"/>
  <c r="D48" i="56"/>
  <c r="I423" i="56"/>
  <c r="I357" i="56"/>
  <c r="I282" i="56"/>
  <c r="D340" i="56"/>
  <c r="I276" i="56"/>
  <c r="E418" i="56"/>
  <c r="I178" i="56"/>
  <c r="H47" i="56"/>
  <c r="E47" i="56"/>
  <c r="E38" i="56"/>
  <c r="C44" i="56"/>
  <c r="L40" i="56"/>
  <c r="S193" i="56"/>
  <c r="AJ193" i="56" s="1"/>
  <c r="C41" i="56"/>
  <c r="AJ293" i="56"/>
  <c r="S347" i="56"/>
  <c r="AJ347" i="56" s="1"/>
  <c r="AI361" i="56"/>
  <c r="AJ137" i="56"/>
  <c r="R44" i="56"/>
  <c r="Q262" i="56"/>
  <c r="I411" i="56"/>
  <c r="Q340" i="56"/>
  <c r="Q418" i="56"/>
  <c r="Q36" i="56"/>
  <c r="I334" i="56"/>
  <c r="S321" i="56"/>
  <c r="AJ321" i="56" s="1"/>
  <c r="I497" i="56"/>
  <c r="H51" i="56"/>
  <c r="R42" i="56"/>
  <c r="O53" i="56"/>
  <c r="D44" i="56"/>
  <c r="I328" i="56"/>
  <c r="E41" i="56"/>
  <c r="Q236" i="56"/>
  <c r="R53" i="56"/>
  <c r="M39" i="56"/>
  <c r="I272" i="56"/>
  <c r="N40" i="56"/>
  <c r="H37" i="56"/>
  <c r="D53" i="56"/>
  <c r="E39" i="56"/>
  <c r="R444" i="56"/>
  <c r="O50" i="56"/>
  <c r="I441" i="56"/>
  <c r="I416" i="56"/>
  <c r="I145" i="56"/>
  <c r="I170" i="56"/>
  <c r="AD49" i="56"/>
  <c r="AD54" i="56" s="1"/>
  <c r="AD132" i="56"/>
  <c r="S375" i="56"/>
  <c r="AJ375" i="56" s="1"/>
  <c r="I323" i="56"/>
  <c r="I354" i="56"/>
  <c r="I195" i="56"/>
  <c r="I373" i="56"/>
  <c r="C35" i="56"/>
  <c r="I255" i="56"/>
  <c r="I385" i="56"/>
  <c r="G42" i="56"/>
  <c r="I274" i="56"/>
  <c r="D444" i="56"/>
  <c r="N444" i="56"/>
  <c r="I438" i="56"/>
  <c r="E40" i="56"/>
  <c r="D42" i="56"/>
  <c r="E42" i="56"/>
  <c r="I221" i="56"/>
  <c r="D45" i="56"/>
  <c r="I175" i="56"/>
  <c r="D158" i="56"/>
  <c r="N158" i="56"/>
  <c r="O210" i="56"/>
  <c r="AJ371" i="56"/>
  <c r="C48" i="56"/>
  <c r="I76" i="56"/>
  <c r="F24" i="56"/>
  <c r="I163" i="56"/>
  <c r="AI439" i="56"/>
  <c r="AI179" i="56"/>
  <c r="V184" i="56"/>
  <c r="D52" i="56"/>
  <c r="B471" i="56"/>
  <c r="E471" i="56"/>
  <c r="C471" i="56"/>
  <c r="F471" i="56"/>
  <c r="D471" i="56"/>
  <c r="G471" i="56"/>
  <c r="H471" i="56"/>
  <c r="O158" i="56"/>
  <c r="I297" i="56"/>
  <c r="I408" i="56"/>
  <c r="I172" i="56"/>
  <c r="G44" i="56"/>
  <c r="D36" i="56"/>
  <c r="I405" i="56"/>
  <c r="O288" i="56"/>
  <c r="I141" i="56"/>
  <c r="I249" i="56"/>
  <c r="I321" i="56"/>
  <c r="H36" i="56"/>
  <c r="I330" i="56"/>
  <c r="I225" i="56"/>
  <c r="I359" i="56"/>
  <c r="I144" i="56"/>
  <c r="H43" i="56"/>
  <c r="I304" i="56"/>
  <c r="I273" i="56"/>
  <c r="I293" i="56"/>
  <c r="I333" i="56"/>
  <c r="G47" i="56"/>
  <c r="I384" i="56"/>
  <c r="I203" i="56"/>
  <c r="I151" i="56"/>
  <c r="I403" i="56"/>
  <c r="I575" i="56"/>
  <c r="G53" i="56"/>
  <c r="H44" i="56"/>
  <c r="I228" i="56"/>
  <c r="I360" i="56"/>
  <c r="I226" i="56"/>
  <c r="D43" i="56"/>
  <c r="I351" i="56"/>
  <c r="I250" i="56"/>
  <c r="I432" i="56"/>
  <c r="I301" i="56"/>
  <c r="I303" i="56"/>
  <c r="I171" i="56"/>
  <c r="H41" i="56"/>
  <c r="I355" i="56"/>
  <c r="I247" i="56"/>
  <c r="I428" i="56"/>
  <c r="I326" i="56"/>
  <c r="E36" i="56"/>
  <c r="I149" i="56"/>
  <c r="I201" i="56"/>
  <c r="G340" i="56"/>
  <c r="I404" i="56"/>
  <c r="I279" i="56"/>
  <c r="D262" i="56"/>
  <c r="N262" i="56"/>
  <c r="N314" i="56"/>
  <c r="I192" i="56"/>
  <c r="O392" i="56"/>
  <c r="P49" i="56"/>
  <c r="P23" i="56" s="1"/>
  <c r="I339" i="56"/>
  <c r="R38" i="56"/>
  <c r="M41" i="56"/>
  <c r="AI205" i="56"/>
  <c r="V210" i="56"/>
  <c r="I118" i="56"/>
  <c r="O46" i="56"/>
  <c r="AA132" i="56"/>
  <c r="R314" i="56"/>
  <c r="L236" i="56"/>
  <c r="S215" i="56"/>
  <c r="S308" i="56"/>
  <c r="AJ308" i="56" s="1"/>
  <c r="AI387" i="56"/>
  <c r="V392" i="56"/>
  <c r="I243" i="56"/>
  <c r="S231" i="56"/>
  <c r="AJ231" i="56" s="1"/>
  <c r="S115" i="56"/>
  <c r="AJ115" i="56" s="1"/>
  <c r="S322" i="56"/>
  <c r="AJ322" i="56" s="1"/>
  <c r="H42" i="56"/>
  <c r="P26" i="56"/>
  <c r="S294" i="56"/>
  <c r="AJ294" i="56" s="1"/>
  <c r="AJ116" i="56"/>
  <c r="H53" i="56"/>
  <c r="C39" i="56"/>
  <c r="S280" i="56"/>
  <c r="AJ280" i="56" s="1"/>
  <c r="R418" i="56"/>
  <c r="C340" i="56"/>
  <c r="M340" i="56"/>
  <c r="M392" i="56"/>
  <c r="S406" i="56"/>
  <c r="AJ406" i="56" s="1"/>
  <c r="S424" i="56"/>
  <c r="AJ424" i="56" s="1"/>
  <c r="L41" i="56"/>
  <c r="S119" i="56"/>
  <c r="AJ119" i="56" s="1"/>
  <c r="S269" i="56"/>
  <c r="AJ269" i="56" s="1"/>
  <c r="S398" i="56"/>
  <c r="AJ398" i="56" s="1"/>
  <c r="I252" i="56"/>
  <c r="C43" i="56"/>
  <c r="L340" i="56"/>
  <c r="S198" i="56"/>
  <c r="AJ198" i="56" s="1"/>
  <c r="I430" i="56"/>
  <c r="I168" i="56"/>
  <c r="I350" i="56"/>
  <c r="G43" i="56"/>
  <c r="I277" i="56"/>
  <c r="O366" i="56"/>
  <c r="N184" i="56"/>
  <c r="L262" i="56"/>
  <c r="I152" i="56"/>
  <c r="D34" i="56"/>
  <c r="I327" i="56"/>
  <c r="I300" i="56"/>
  <c r="I401" i="56"/>
  <c r="I200" i="56"/>
  <c r="I380" i="56"/>
  <c r="I222" i="56"/>
  <c r="I353" i="56"/>
  <c r="C184" i="56"/>
  <c r="I245" i="56"/>
  <c r="I271" i="56"/>
  <c r="I269" i="56"/>
  <c r="I375" i="56"/>
  <c r="I299" i="56"/>
  <c r="L314" i="56"/>
  <c r="I150" i="56"/>
  <c r="I142" i="56"/>
  <c r="I437" i="56"/>
  <c r="E444" i="56"/>
  <c r="O444" i="56"/>
  <c r="E262" i="56"/>
  <c r="O262" i="56"/>
  <c r="D418" i="56"/>
  <c r="N418" i="56"/>
  <c r="R392" i="56"/>
  <c r="O43" i="56"/>
  <c r="I440" i="56"/>
  <c r="E46" i="56"/>
  <c r="Q210" i="56"/>
  <c r="I215" i="56"/>
  <c r="I308" i="56"/>
  <c r="G444" i="56"/>
  <c r="Q444" i="56"/>
  <c r="Z49" i="56"/>
  <c r="Z54" i="56" s="1"/>
  <c r="R34" i="56"/>
  <c r="S197" i="56"/>
  <c r="AJ197" i="56" s="1"/>
  <c r="I143" i="56"/>
  <c r="L37" i="56"/>
  <c r="Q37" i="56"/>
  <c r="I322" i="56"/>
  <c r="S337" i="56"/>
  <c r="AJ337" i="56" s="1"/>
  <c r="S242" i="56"/>
  <c r="AJ242" i="56" s="1"/>
  <c r="H45" i="56"/>
  <c r="L38" i="56"/>
  <c r="I280" i="56"/>
  <c r="S147" i="56"/>
  <c r="AJ147" i="56" s="1"/>
  <c r="I177" i="56"/>
  <c r="L53" i="56"/>
  <c r="S157" i="56"/>
  <c r="AJ157" i="56" s="1"/>
  <c r="S138" i="56"/>
  <c r="AJ138" i="56" s="1"/>
  <c r="I406" i="56"/>
  <c r="D51" i="56"/>
  <c r="R210" i="56"/>
  <c r="S230" i="56"/>
  <c r="AJ230" i="56" s="1"/>
  <c r="AI283" i="56"/>
  <c r="V288" i="56"/>
  <c r="I229" i="56"/>
  <c r="I246" i="56"/>
  <c r="I426" i="56"/>
  <c r="I302" i="56"/>
  <c r="H39" i="56"/>
  <c r="N392" i="56"/>
  <c r="D46" i="56"/>
  <c r="I435" i="56"/>
  <c r="I436" i="56"/>
  <c r="W49" i="56"/>
  <c r="W54" i="56" s="1"/>
  <c r="W132" i="56"/>
  <c r="I298" i="56"/>
  <c r="G36" i="56"/>
  <c r="E37" i="56"/>
  <c r="I319" i="56"/>
  <c r="I434" i="56"/>
  <c r="I248" i="56"/>
  <c r="I407" i="56"/>
  <c r="I402" i="56"/>
  <c r="I412" i="56"/>
  <c r="I324" i="56"/>
  <c r="I400" i="56"/>
  <c r="I332" i="56"/>
  <c r="I431" i="56"/>
  <c r="I241" i="56"/>
  <c r="I204" i="56"/>
  <c r="I194" i="56"/>
  <c r="C47" i="56"/>
  <c r="I176" i="56"/>
  <c r="I349" i="56"/>
  <c r="I137" i="56"/>
  <c r="I253" i="56"/>
  <c r="I399" i="56"/>
  <c r="I169" i="56"/>
  <c r="I372" i="56"/>
  <c r="I190" i="56"/>
  <c r="D39" i="56"/>
  <c r="C38" i="56"/>
  <c r="I425" i="56"/>
  <c r="E340" i="56"/>
  <c r="O340" i="56"/>
  <c r="I173" i="56"/>
  <c r="I261" i="56"/>
  <c r="I336" i="56"/>
  <c r="S191" i="56"/>
  <c r="AJ191" i="56" s="1"/>
  <c r="E43" i="56"/>
  <c r="AI335" i="56"/>
  <c r="O44" i="56"/>
  <c r="R33" i="56"/>
  <c r="R132" i="56"/>
  <c r="S275" i="56"/>
  <c r="AJ275" i="56" s="1"/>
  <c r="L43" i="56"/>
  <c r="M158" i="56"/>
  <c r="R366" i="56"/>
  <c r="I197" i="56"/>
  <c r="S295" i="56"/>
  <c r="AJ295" i="56" s="1"/>
  <c r="S305" i="56"/>
  <c r="AJ305" i="56" s="1"/>
  <c r="S165" i="56"/>
  <c r="AJ165" i="56" s="1"/>
  <c r="AF54" i="56"/>
  <c r="I337" i="56"/>
  <c r="I242" i="56"/>
  <c r="AC49" i="56"/>
  <c r="AC54" i="56" s="1"/>
  <c r="AC132" i="56"/>
  <c r="S216" i="56"/>
  <c r="AJ216" i="56" s="1"/>
  <c r="L48" i="56"/>
  <c r="S126" i="56"/>
  <c r="AJ126" i="56" s="1"/>
  <c r="M34" i="56"/>
  <c r="X132" i="56"/>
  <c r="I147" i="56"/>
  <c r="S346" i="56"/>
  <c r="AJ346" i="56" s="1"/>
  <c r="S111" i="56"/>
  <c r="M45" i="56"/>
  <c r="B53" i="56"/>
  <c r="S219" i="56"/>
  <c r="AJ219" i="56" s="1"/>
  <c r="I138" i="56"/>
  <c r="AI257" i="56"/>
  <c r="V262" i="56"/>
  <c r="S251" i="56"/>
  <c r="AJ251" i="56" s="1"/>
  <c r="N33" i="56"/>
  <c r="N132" i="56"/>
  <c r="Q288" i="56"/>
  <c r="Q366" i="56"/>
  <c r="M53" i="56"/>
  <c r="S383" i="56"/>
  <c r="AJ383" i="56" s="1"/>
  <c r="I230" i="56"/>
  <c r="S139" i="56"/>
  <c r="AJ139" i="56" s="1"/>
  <c r="Z184" i="56"/>
  <c r="S284" i="56"/>
  <c r="AJ284" i="56" s="1"/>
  <c r="H158" i="56"/>
  <c r="S232" i="56"/>
  <c r="AJ232" i="56" s="1"/>
  <c r="G418" i="56"/>
  <c r="E184" i="56"/>
  <c r="H288" i="56"/>
  <c r="G236" i="56"/>
  <c r="S362" i="56"/>
  <c r="AJ362" i="56" s="1"/>
  <c r="I481" i="53"/>
  <c r="I119" i="56" l="1"/>
  <c r="G158" i="56"/>
  <c r="I345" i="56"/>
  <c r="I270" i="56"/>
  <c r="I148" i="56"/>
  <c r="C33" i="56"/>
  <c r="E34" i="56"/>
  <c r="C40" i="56"/>
  <c r="I122" i="56"/>
  <c r="G33" i="56"/>
  <c r="S35" i="56"/>
  <c r="AJ35" i="56" s="1"/>
  <c r="S46" i="56"/>
  <c r="AJ46" i="56" s="1"/>
  <c r="S42" i="56"/>
  <c r="AJ42" i="56" s="1"/>
  <c r="S283" i="56"/>
  <c r="AJ283" i="56" s="1"/>
  <c r="I157" i="56"/>
  <c r="I294" i="56"/>
  <c r="I174" i="56"/>
  <c r="C37" i="56"/>
  <c r="B44" i="56"/>
  <c r="D40" i="56"/>
  <c r="I397" i="56"/>
  <c r="C444" i="56"/>
  <c r="I220" i="56"/>
  <c r="S44" i="56"/>
  <c r="AJ44" i="56" s="1"/>
  <c r="E158" i="56"/>
  <c r="AJ52" i="56"/>
  <c r="M49" i="56"/>
  <c r="Q49" i="56"/>
  <c r="Q54" i="56" s="1"/>
  <c r="I116" i="56"/>
  <c r="I115" i="56"/>
  <c r="C158" i="56"/>
  <c r="I140" i="56"/>
  <c r="I153" i="56"/>
  <c r="I424" i="56"/>
  <c r="B81" i="56"/>
  <c r="G81" i="56"/>
  <c r="H81" i="56"/>
  <c r="F81" i="56"/>
  <c r="C81" i="56"/>
  <c r="D81" i="56"/>
  <c r="E81" i="56"/>
  <c r="I335" i="56"/>
  <c r="S206" i="56"/>
  <c r="AJ206" i="56" s="1"/>
  <c r="H418" i="56"/>
  <c r="I154" i="56"/>
  <c r="R49" i="56"/>
  <c r="I268" i="56"/>
  <c r="AJ267" i="56"/>
  <c r="M54" i="56"/>
  <c r="G392" i="56"/>
  <c r="I340" i="56"/>
  <c r="I523" i="56"/>
  <c r="R54" i="56"/>
  <c r="B236" i="56"/>
  <c r="D184" i="56"/>
  <c r="D37" i="56"/>
  <c r="C236" i="56"/>
  <c r="E288" i="56"/>
  <c r="G132" i="56"/>
  <c r="S205" i="56"/>
  <c r="AJ205" i="56" s="1"/>
  <c r="S36" i="56"/>
  <c r="AJ36" i="56" s="1"/>
  <c r="G46" i="56"/>
  <c r="D210" i="56"/>
  <c r="I124" i="56"/>
  <c r="I409" i="56"/>
  <c r="L210" i="56"/>
  <c r="S51" i="56"/>
  <c r="AJ51" i="56" s="1"/>
  <c r="O49" i="56"/>
  <c r="O132" i="56"/>
  <c r="B210" i="56"/>
  <c r="S34" i="56"/>
  <c r="AJ34" i="56" s="1"/>
  <c r="M444" i="56"/>
  <c r="AJ111" i="56"/>
  <c r="B158" i="56"/>
  <c r="B43" i="56"/>
  <c r="B41" i="56"/>
  <c r="E366" i="56"/>
  <c r="S335" i="56"/>
  <c r="AJ335" i="56" s="1"/>
  <c r="E53" i="56"/>
  <c r="AJ215" i="56"/>
  <c r="B47" i="56"/>
  <c r="E210" i="56"/>
  <c r="D366" i="56"/>
  <c r="I117" i="56"/>
  <c r="N49" i="56"/>
  <c r="N54" i="56" s="1"/>
  <c r="B418" i="56"/>
  <c r="H444" i="56"/>
  <c r="C366" i="56"/>
  <c r="S179" i="56"/>
  <c r="AJ179" i="56" s="1"/>
  <c r="C314" i="56"/>
  <c r="I296" i="56"/>
  <c r="AI49" i="56"/>
  <c r="V54" i="56"/>
  <c r="S45" i="56"/>
  <c r="AJ45" i="56" s="1"/>
  <c r="D288" i="56"/>
  <c r="S153" i="56"/>
  <c r="AJ153" i="56" s="1"/>
  <c r="D33" i="56"/>
  <c r="S33" i="56"/>
  <c r="H132" i="56"/>
  <c r="S180" i="56"/>
  <c r="AJ180" i="56" s="1"/>
  <c r="I44" i="56"/>
  <c r="D236" i="56"/>
  <c r="O54" i="56"/>
  <c r="M236" i="56"/>
  <c r="S48" i="56"/>
  <c r="AJ48" i="56" s="1"/>
  <c r="B262" i="56"/>
  <c r="I121" i="56"/>
  <c r="H392" i="56"/>
  <c r="S439" i="56"/>
  <c r="AJ439" i="56" s="1"/>
  <c r="L444" i="56"/>
  <c r="B51" i="56"/>
  <c r="I155" i="56"/>
  <c r="I125" i="56"/>
  <c r="B314" i="56"/>
  <c r="B39" i="56"/>
  <c r="I146" i="56"/>
  <c r="H262" i="56"/>
  <c r="S413" i="56"/>
  <c r="AJ413" i="56" s="1"/>
  <c r="L418" i="56"/>
  <c r="S387" i="56"/>
  <c r="AJ387" i="56" s="1"/>
  <c r="I549" i="56"/>
  <c r="I305" i="56"/>
  <c r="H33" i="56"/>
  <c r="C52" i="56"/>
  <c r="H314" i="56"/>
  <c r="D314" i="56"/>
  <c r="B45" i="56"/>
  <c r="H184" i="56"/>
  <c r="B46" i="56"/>
  <c r="H52" i="56"/>
  <c r="G366" i="56"/>
  <c r="I439" i="56"/>
  <c r="I444" i="56" s="1"/>
  <c r="S361" i="56"/>
  <c r="AJ361" i="56" s="1"/>
  <c r="S69" i="56"/>
  <c r="P17" i="56"/>
  <c r="B34" i="56"/>
  <c r="C210" i="56"/>
  <c r="G45" i="56"/>
  <c r="S127" i="56"/>
  <c r="AJ127" i="56" s="1"/>
  <c r="L49" i="56"/>
  <c r="I346" i="56"/>
  <c r="I126" i="56"/>
  <c r="G52" i="56"/>
  <c r="H366" i="56"/>
  <c r="B366" i="56"/>
  <c r="C132" i="56"/>
  <c r="S43" i="56"/>
  <c r="AJ43" i="56" s="1"/>
  <c r="B35" i="56"/>
  <c r="B340" i="56"/>
  <c r="D392" i="56"/>
  <c r="H210" i="56"/>
  <c r="G210" i="56"/>
  <c r="S309" i="56"/>
  <c r="AJ309" i="56" s="1"/>
  <c r="B36" i="56"/>
  <c r="S257" i="56"/>
  <c r="AJ257" i="56" s="1"/>
  <c r="B40" i="56"/>
  <c r="I120" i="56"/>
  <c r="G262" i="56"/>
  <c r="AJ345" i="56"/>
  <c r="AJ163" i="56"/>
  <c r="E314" i="56"/>
  <c r="I371" i="56"/>
  <c r="B48" i="56"/>
  <c r="E392" i="56"/>
  <c r="B184" i="56"/>
  <c r="G288" i="56"/>
  <c r="I113" i="56"/>
  <c r="B444" i="56"/>
  <c r="S53" i="56"/>
  <c r="AJ53" i="56" s="1"/>
  <c r="S38" i="56"/>
  <c r="AJ38" i="56" s="1"/>
  <c r="S37" i="56"/>
  <c r="AJ37" i="56" s="1"/>
  <c r="I114" i="56"/>
  <c r="S41" i="56"/>
  <c r="AJ41" i="56" s="1"/>
  <c r="C392" i="56"/>
  <c r="E236" i="56"/>
  <c r="B37" i="56"/>
  <c r="B42" i="56"/>
  <c r="I471" i="56"/>
  <c r="B38" i="56"/>
  <c r="L366" i="56"/>
  <c r="E33" i="56"/>
  <c r="H236" i="56"/>
  <c r="L184" i="56"/>
  <c r="G314" i="56"/>
  <c r="C418" i="56"/>
  <c r="I189" i="56"/>
  <c r="B392" i="56"/>
  <c r="I414" i="56"/>
  <c r="I413" i="56" l="1"/>
  <c r="L50" i="56"/>
  <c r="I284" i="56"/>
  <c r="I418" i="56"/>
  <c r="D419" i="56" s="1"/>
  <c r="I283" i="56"/>
  <c r="I158" i="56"/>
  <c r="G159" i="56" s="1"/>
  <c r="I288" i="56"/>
  <c r="D289" i="56" s="1"/>
  <c r="H419" i="56"/>
  <c r="E289" i="56"/>
  <c r="G289" i="56"/>
  <c r="C289" i="56"/>
  <c r="B445" i="56"/>
  <c r="H445" i="56"/>
  <c r="F445" i="56"/>
  <c r="E445" i="56"/>
  <c r="C445" i="56"/>
  <c r="G445" i="56"/>
  <c r="D445" i="56"/>
  <c r="E49" i="56"/>
  <c r="E54" i="56" s="1"/>
  <c r="E132" i="56"/>
  <c r="H49" i="56"/>
  <c r="D50" i="56"/>
  <c r="I362" i="56"/>
  <c r="S49" i="56"/>
  <c r="AJ49" i="56" s="1"/>
  <c r="L54" i="56"/>
  <c r="I309" i="56"/>
  <c r="I314" i="56" s="1"/>
  <c r="I231" i="56"/>
  <c r="I236" i="56" s="1"/>
  <c r="B288" i="56"/>
  <c r="I388" i="56"/>
  <c r="I47" i="56"/>
  <c r="E52" i="56"/>
  <c r="I43" i="56"/>
  <c r="I310" i="56"/>
  <c r="I42" i="56"/>
  <c r="I257" i="56"/>
  <c r="I262" i="56" s="1"/>
  <c r="I48" i="56"/>
  <c r="C49" i="56"/>
  <c r="I361" i="56"/>
  <c r="I366" i="56" s="1"/>
  <c r="H50" i="56"/>
  <c r="I51" i="56"/>
  <c r="I34" i="56"/>
  <c r="S50" i="56"/>
  <c r="AJ50" i="56" s="1"/>
  <c r="I37" i="56"/>
  <c r="G49" i="56"/>
  <c r="G54" i="56" s="1"/>
  <c r="G184" i="56"/>
  <c r="I387" i="56"/>
  <c r="I392" i="56" s="1"/>
  <c r="H341" i="56"/>
  <c r="C341" i="56"/>
  <c r="B341" i="56"/>
  <c r="E341" i="56"/>
  <c r="G341" i="56"/>
  <c r="F341" i="56"/>
  <c r="D341" i="56"/>
  <c r="I232" i="56"/>
  <c r="I38" i="56"/>
  <c r="I40" i="56"/>
  <c r="D49" i="56"/>
  <c r="D132" i="56"/>
  <c r="I45" i="56"/>
  <c r="I39" i="56"/>
  <c r="AJ33" i="56"/>
  <c r="I258" i="56"/>
  <c r="I35" i="56"/>
  <c r="B49" i="56"/>
  <c r="I127" i="56"/>
  <c r="I132" i="56" s="1"/>
  <c r="B132" i="56"/>
  <c r="I46" i="56"/>
  <c r="D54" i="56"/>
  <c r="I41" i="56"/>
  <c r="I33" i="56"/>
  <c r="I81" i="56"/>
  <c r="I36" i="56"/>
  <c r="E50" i="56"/>
  <c r="I179" i="56"/>
  <c r="I184" i="56" s="1"/>
  <c r="C50" i="56"/>
  <c r="B52" i="56"/>
  <c r="I205" i="56"/>
  <c r="I210" i="56" s="1"/>
  <c r="I53" i="56"/>
  <c r="C419" i="56" l="1"/>
  <c r="F419" i="56"/>
  <c r="H159" i="56"/>
  <c r="B159" i="56"/>
  <c r="C159" i="56"/>
  <c r="G419" i="56"/>
  <c r="F159" i="56"/>
  <c r="B419" i="56"/>
  <c r="I419" i="56" s="1"/>
  <c r="E159" i="56"/>
  <c r="H289" i="56"/>
  <c r="E419" i="56"/>
  <c r="G50" i="56"/>
  <c r="F289" i="56"/>
  <c r="I130" i="56"/>
  <c r="D159" i="56"/>
  <c r="I159" i="56" s="1"/>
  <c r="B289" i="56"/>
  <c r="D367" i="56"/>
  <c r="H367" i="56"/>
  <c r="C367" i="56"/>
  <c r="G367" i="56"/>
  <c r="B367" i="56"/>
  <c r="F367" i="56"/>
  <c r="E367" i="56"/>
  <c r="D393" i="56"/>
  <c r="C393" i="56"/>
  <c r="F393" i="56"/>
  <c r="G393" i="56"/>
  <c r="H393" i="56"/>
  <c r="E393" i="56"/>
  <c r="B393" i="56"/>
  <c r="I49" i="56"/>
  <c r="I54" i="56" s="1"/>
  <c r="E211" i="56"/>
  <c r="F211" i="56"/>
  <c r="H211" i="56"/>
  <c r="B211" i="56"/>
  <c r="D211" i="56"/>
  <c r="G211" i="56"/>
  <c r="C211" i="56"/>
  <c r="H315" i="56"/>
  <c r="C315" i="56"/>
  <c r="D315" i="56"/>
  <c r="B315" i="56"/>
  <c r="G315" i="56"/>
  <c r="F315" i="56"/>
  <c r="E315" i="56"/>
  <c r="B133" i="56"/>
  <c r="F133" i="56"/>
  <c r="H133" i="56"/>
  <c r="C133" i="56"/>
  <c r="E133" i="56"/>
  <c r="D133" i="56"/>
  <c r="G133" i="56"/>
  <c r="B50" i="56"/>
  <c r="B54" i="56"/>
  <c r="C54" i="56"/>
  <c r="H54" i="56"/>
  <c r="G237" i="56"/>
  <c r="F237" i="56"/>
  <c r="E237" i="56"/>
  <c r="C237" i="56"/>
  <c r="D237" i="56"/>
  <c r="H237" i="56"/>
  <c r="B237" i="56"/>
  <c r="I52" i="56"/>
  <c r="I341" i="56"/>
  <c r="I180" i="56"/>
  <c r="E263" i="56"/>
  <c r="D263" i="56"/>
  <c r="B263" i="56"/>
  <c r="G263" i="56"/>
  <c r="F263" i="56"/>
  <c r="H263" i="56"/>
  <c r="C263" i="56"/>
  <c r="I206" i="56"/>
  <c r="C185" i="56"/>
  <c r="G185" i="56"/>
  <c r="E185" i="56"/>
  <c r="D185" i="56"/>
  <c r="F185" i="56"/>
  <c r="H185" i="56"/>
  <c r="B185" i="56"/>
  <c r="I445" i="56"/>
  <c r="I289" i="56" l="1"/>
  <c r="B55" i="56"/>
  <c r="D55" i="56"/>
  <c r="E55" i="56"/>
  <c r="F55" i="56"/>
  <c r="G55" i="56"/>
  <c r="C55" i="56"/>
  <c r="H55" i="56"/>
  <c r="I50" i="56"/>
  <c r="I263" i="56"/>
  <c r="I315" i="56"/>
  <c r="I367" i="56"/>
  <c r="I211" i="56"/>
  <c r="I393" i="56"/>
  <c r="I185" i="56"/>
  <c r="I237" i="56"/>
  <c r="I133" i="56"/>
  <c r="I55" i="56" l="1"/>
  <c r="I554" i="53" l="1"/>
  <c r="I539" i="53"/>
  <c r="I530" i="53"/>
  <c r="I485" i="53"/>
  <c r="I484" i="53"/>
  <c r="I460" i="53" l="1"/>
  <c r="I464" i="53"/>
  <c r="I469" i="53"/>
  <c r="I478" i="53"/>
  <c r="I483" i="53"/>
  <c r="I494" i="53"/>
  <c r="I518" i="53"/>
  <c r="I529" i="53"/>
  <c r="I533" i="53"/>
  <c r="I537" i="53"/>
  <c r="I541" i="53"/>
  <c r="I546" i="53"/>
  <c r="I573" i="53"/>
  <c r="I489" i="53"/>
  <c r="I502" i="53"/>
  <c r="I506" i="53"/>
  <c r="I510" i="53"/>
  <c r="I514" i="53"/>
  <c r="I557" i="53"/>
  <c r="I561" i="53"/>
  <c r="I565" i="53"/>
  <c r="I570" i="53"/>
  <c r="I503" i="53"/>
  <c r="I507" i="53"/>
  <c r="I511" i="53"/>
  <c r="I515" i="53"/>
  <c r="I558" i="53"/>
  <c r="I562" i="53"/>
  <c r="I566" i="53"/>
  <c r="I449" i="53"/>
  <c r="I495" i="53"/>
  <c r="I538" i="53"/>
  <c r="I450" i="53"/>
  <c r="I454" i="53"/>
  <c r="I462" i="53"/>
  <c r="I467" i="53"/>
  <c r="I476" i="53"/>
  <c r="I480" i="53"/>
  <c r="I486" i="53"/>
  <c r="I531" i="53"/>
  <c r="I535" i="53"/>
  <c r="I571" i="53"/>
  <c r="I547" i="53"/>
  <c r="I487" i="53"/>
  <c r="I504" i="53"/>
  <c r="I508" i="53"/>
  <c r="I512" i="53"/>
  <c r="I516" i="53"/>
  <c r="I521" i="53"/>
  <c r="I555" i="53"/>
  <c r="I559" i="53"/>
  <c r="I563" i="53"/>
  <c r="I567" i="53"/>
  <c r="I461" i="53"/>
  <c r="I479" i="53"/>
  <c r="I519" i="53"/>
  <c r="I542" i="53"/>
  <c r="I451" i="53"/>
  <c r="I459" i="53"/>
  <c r="I468" i="53"/>
  <c r="I477" i="53"/>
  <c r="I493" i="53"/>
  <c r="I528" i="53"/>
  <c r="I532" i="53"/>
  <c r="I536" i="53"/>
  <c r="I540" i="53"/>
  <c r="I545" i="53"/>
  <c r="I572" i="53"/>
  <c r="I453" i="53"/>
  <c r="I490" i="53"/>
  <c r="I534" i="53"/>
  <c r="I482" i="53"/>
  <c r="I488" i="53"/>
  <c r="I505" i="53"/>
  <c r="I509" i="53"/>
  <c r="I513" i="53"/>
  <c r="I556" i="53"/>
  <c r="I560" i="53"/>
  <c r="I564" i="53"/>
  <c r="I568" i="53"/>
  <c r="AI206" i="53"/>
  <c r="AA40" i="53"/>
  <c r="I520" i="53"/>
  <c r="P86" i="53"/>
  <c r="P8" i="53" s="1"/>
  <c r="I492" i="53"/>
  <c r="W48" i="53" l="1"/>
  <c r="AI234" i="53"/>
  <c r="AJ234" i="53" s="1"/>
  <c r="AI209" i="53"/>
  <c r="AJ209" i="53" s="1"/>
  <c r="F63" i="53"/>
  <c r="AC47" i="53"/>
  <c r="AI362" i="53"/>
  <c r="AI287" i="53"/>
  <c r="AJ287" i="53" s="1"/>
  <c r="W45" i="53"/>
  <c r="AI208" i="53"/>
  <c r="AJ208" i="53" s="1"/>
  <c r="AI391" i="53"/>
  <c r="AJ391" i="53" s="1"/>
  <c r="AI138" i="53"/>
  <c r="AG42" i="53"/>
  <c r="AA39" i="53"/>
  <c r="AI182" i="53"/>
  <c r="AJ182" i="53" s="1"/>
  <c r="F59" i="53"/>
  <c r="I59" i="53" s="1"/>
  <c r="AI124" i="53"/>
  <c r="V46" i="53"/>
  <c r="V34" i="53"/>
  <c r="AG41" i="53"/>
  <c r="AD43" i="53"/>
  <c r="AA44" i="53"/>
  <c r="AE35" i="53"/>
  <c r="P88" i="53"/>
  <c r="P10" i="53" s="1"/>
  <c r="AI228" i="53"/>
  <c r="AE288" i="53"/>
  <c r="AE42" i="53"/>
  <c r="AI294" i="53"/>
  <c r="I544" i="53"/>
  <c r="Z48" i="53"/>
  <c r="AG34" i="53"/>
  <c r="AI441" i="53"/>
  <c r="AJ441" i="53" s="1"/>
  <c r="AI363" i="53"/>
  <c r="AJ363" i="53" s="1"/>
  <c r="AI389" i="53"/>
  <c r="I63" i="53"/>
  <c r="F11" i="53"/>
  <c r="I463" i="53"/>
  <c r="F73" i="53"/>
  <c r="AI115" i="53"/>
  <c r="I527" i="53"/>
  <c r="F77" i="53"/>
  <c r="F60" i="53"/>
  <c r="AI417" i="53"/>
  <c r="AJ417" i="53" s="1"/>
  <c r="AA47" i="53"/>
  <c r="AI232" i="53"/>
  <c r="AA184" i="53"/>
  <c r="AE46" i="53"/>
  <c r="AH36" i="53"/>
  <c r="AA42" i="53"/>
  <c r="AA41" i="53"/>
  <c r="AC44" i="53"/>
  <c r="AG45" i="53"/>
  <c r="AH38" i="53"/>
  <c r="AH37" i="53"/>
  <c r="AI416" i="53"/>
  <c r="AI365" i="53"/>
  <c r="AJ365" i="53" s="1"/>
  <c r="AI267" i="53"/>
  <c r="AC40" i="53"/>
  <c r="AI261" i="53"/>
  <c r="AJ261" i="53" s="1"/>
  <c r="AI319" i="53"/>
  <c r="I543" i="53"/>
  <c r="Z45" i="53"/>
  <c r="AE38" i="53"/>
  <c r="AI112" i="53"/>
  <c r="AI355" i="53"/>
  <c r="AI250" i="53"/>
  <c r="AH42" i="53"/>
  <c r="Z37" i="53"/>
  <c r="AI189" i="53"/>
  <c r="V37" i="53"/>
  <c r="F70" i="53"/>
  <c r="AI427" i="53"/>
  <c r="P95" i="53"/>
  <c r="Z40" i="53"/>
  <c r="AI220" i="53"/>
  <c r="P100" i="53"/>
  <c r="P22" i="53" s="1"/>
  <c r="AE36" i="53"/>
  <c r="AI425" i="53"/>
  <c r="I553" i="53"/>
  <c r="AI349" i="53"/>
  <c r="AI303" i="53"/>
  <c r="AI235" i="53"/>
  <c r="AJ235" i="53" s="1"/>
  <c r="AI295" i="53"/>
  <c r="V47" i="53"/>
  <c r="AI174" i="53"/>
  <c r="W34" i="53"/>
  <c r="AE34" i="53"/>
  <c r="Z41" i="53"/>
  <c r="W35" i="53"/>
  <c r="Z44" i="53"/>
  <c r="AD44" i="53"/>
  <c r="AI423" i="53"/>
  <c r="AA45" i="53"/>
  <c r="AD35" i="53"/>
  <c r="Z38" i="53"/>
  <c r="AC37" i="53"/>
  <c r="AI313" i="53"/>
  <c r="AJ313" i="53" s="1"/>
  <c r="Z47" i="53"/>
  <c r="AG36" i="53"/>
  <c r="AI152" i="53"/>
  <c r="V38" i="53"/>
  <c r="AC34" i="53"/>
  <c r="AI233" i="53"/>
  <c r="AJ233" i="53" s="1"/>
  <c r="AI401" i="53"/>
  <c r="AE40" i="53"/>
  <c r="AE47" i="53"/>
  <c r="AC39" i="53"/>
  <c r="AI350" i="53"/>
  <c r="AG39" i="53"/>
  <c r="AG48" i="53"/>
  <c r="AH47" i="53"/>
  <c r="I501" i="53"/>
  <c r="F69" i="53"/>
  <c r="I456" i="53"/>
  <c r="F66" i="53"/>
  <c r="P103" i="53"/>
  <c r="P25" i="53" s="1"/>
  <c r="AA36" i="53"/>
  <c r="V44" i="53"/>
  <c r="AE48" i="53"/>
  <c r="AI356" i="53"/>
  <c r="I457" i="53"/>
  <c r="F67" i="53"/>
  <c r="AI443" i="53"/>
  <c r="AJ443" i="53" s="1"/>
  <c r="AI360" i="53"/>
  <c r="AI258" i="53"/>
  <c r="AI330" i="53"/>
  <c r="AI284" i="53"/>
  <c r="AI268" i="53"/>
  <c r="AI173" i="53"/>
  <c r="AH236" i="53"/>
  <c r="AH40" i="53"/>
  <c r="AG33" i="53"/>
  <c r="AC41" i="53"/>
  <c r="AA43" i="53"/>
  <c r="AG43" i="53"/>
  <c r="AE45" i="53"/>
  <c r="AH35" i="53"/>
  <c r="AI296" i="53"/>
  <c r="AD37" i="53"/>
  <c r="AI409" i="53"/>
  <c r="AI410" i="53"/>
  <c r="AA38" i="53"/>
  <c r="AI373" i="53"/>
  <c r="Z46" i="53"/>
  <c r="Z43" i="53"/>
  <c r="AA34" i="53"/>
  <c r="AI301" i="53"/>
  <c r="AI171" i="53"/>
  <c r="Z34" i="53"/>
  <c r="AI345" i="53"/>
  <c r="AD39" i="53"/>
  <c r="W47" i="53"/>
  <c r="AC36" i="53"/>
  <c r="AI259" i="53"/>
  <c r="AI116" i="53"/>
  <c r="AI327" i="53"/>
  <c r="AI412" i="53"/>
  <c r="AG38" i="53"/>
  <c r="AI256" i="53"/>
  <c r="F65" i="53"/>
  <c r="I455" i="53"/>
  <c r="I458" i="53"/>
  <c r="F68" i="53"/>
  <c r="AI397" i="53"/>
  <c r="P87" i="53"/>
  <c r="P9" i="53" s="1"/>
  <c r="AI386" i="53"/>
  <c r="AI306" i="53"/>
  <c r="AI334" i="53"/>
  <c r="AI305" i="53"/>
  <c r="AG35" i="53"/>
  <c r="AI332" i="53"/>
  <c r="AA48" i="53"/>
  <c r="AD41" i="53"/>
  <c r="AA35" i="53"/>
  <c r="AA37" i="53"/>
  <c r="AD46" i="53"/>
  <c r="AD45" i="53"/>
  <c r="AI129" i="53"/>
  <c r="F72" i="53"/>
  <c r="P98" i="53"/>
  <c r="P20" i="53" s="1"/>
  <c r="AI375" i="53"/>
  <c r="P97" i="53"/>
  <c r="P19" i="53" s="1"/>
  <c r="AI424" i="53"/>
  <c r="AI436" i="53"/>
  <c r="P93" i="53"/>
  <c r="P15" i="53" s="1"/>
  <c r="AI434" i="53"/>
  <c r="AE37" i="53"/>
  <c r="I491" i="53"/>
  <c r="P85" i="53"/>
  <c r="AI347" i="53"/>
  <c r="AI329" i="53"/>
  <c r="AI310" i="53"/>
  <c r="AI320" i="53"/>
  <c r="AI270" i="53"/>
  <c r="AI243" i="53"/>
  <c r="AA46" i="53"/>
  <c r="AI308" i="53"/>
  <c r="AI146" i="53"/>
  <c r="AI286" i="53"/>
  <c r="AJ286" i="53" s="1"/>
  <c r="AI192" i="53"/>
  <c r="AI285" i="53"/>
  <c r="AJ285" i="53" s="1"/>
  <c r="AA33" i="53"/>
  <c r="AH46" i="53"/>
  <c r="W40" i="53"/>
  <c r="AC48" i="53"/>
  <c r="Z42" i="53"/>
  <c r="AE41" i="53"/>
  <c r="AC43" i="53"/>
  <c r="V35" i="53"/>
  <c r="AI165" i="53"/>
  <c r="AC38" i="53"/>
  <c r="I569" i="53"/>
  <c r="AE39" i="53"/>
  <c r="AI388" i="53"/>
  <c r="AI244" i="53"/>
  <c r="W42" i="53"/>
  <c r="AI253" i="53"/>
  <c r="AD48" i="53"/>
  <c r="AI277" i="53"/>
  <c r="AI181" i="53"/>
  <c r="AJ181" i="53" s="1"/>
  <c r="AI215" i="53"/>
  <c r="W39" i="53"/>
  <c r="V39" i="53"/>
  <c r="AH39" i="53"/>
  <c r="AI225" i="53"/>
  <c r="AI276" i="53"/>
  <c r="AI275" i="53"/>
  <c r="I452" i="53"/>
  <c r="F62" i="53"/>
  <c r="AI379" i="53"/>
  <c r="AI374" i="53"/>
  <c r="AI398" i="53"/>
  <c r="AD34" i="53"/>
  <c r="AI297" i="53"/>
  <c r="AC45" i="53"/>
  <c r="AI435" i="53"/>
  <c r="V36" i="53"/>
  <c r="Z36" i="53"/>
  <c r="AI381" i="53"/>
  <c r="AI442" i="53"/>
  <c r="AJ442" i="53" s="1"/>
  <c r="I517" i="53"/>
  <c r="AI323" i="53"/>
  <c r="AE44" i="53"/>
  <c r="AI178" i="53"/>
  <c r="AI280" i="53"/>
  <c r="AI147" i="53"/>
  <c r="AH48" i="53"/>
  <c r="AH33" i="53"/>
  <c r="AH132" i="53"/>
  <c r="AI148" i="53"/>
  <c r="V40" i="53"/>
  <c r="AD47" i="53"/>
  <c r="AC42" i="53"/>
  <c r="AI168" i="53"/>
  <c r="AE43" i="53"/>
  <c r="W44" i="53"/>
  <c r="AI191" i="53"/>
  <c r="AH45" i="53"/>
  <c r="Z35" i="53"/>
  <c r="AD38" i="53"/>
  <c r="W37" i="53"/>
  <c r="AD42" i="53"/>
  <c r="AI298" i="53"/>
  <c r="AI183" i="53"/>
  <c r="AJ183" i="53" s="1"/>
  <c r="Z33" i="53"/>
  <c r="AI269" i="53"/>
  <c r="AI180" i="53"/>
  <c r="V48" i="53"/>
  <c r="AI126" i="53"/>
  <c r="AC33" i="53"/>
  <c r="AI354" i="53"/>
  <c r="AI407" i="53"/>
  <c r="AI431" i="53"/>
  <c r="AH34" i="53"/>
  <c r="Z39" i="53"/>
  <c r="AD33" i="53"/>
  <c r="W33" i="53"/>
  <c r="AI202" i="53"/>
  <c r="I475" i="53"/>
  <c r="I496" i="53" s="1"/>
  <c r="F78" i="53"/>
  <c r="F61" i="53"/>
  <c r="AE33" i="53"/>
  <c r="F64" i="53"/>
  <c r="F470" i="53"/>
  <c r="F79" i="53"/>
  <c r="AI336" i="53"/>
  <c r="AI322" i="53"/>
  <c r="AI311" i="53"/>
  <c r="AI271" i="53"/>
  <c r="AI175" i="53"/>
  <c r="Y43" i="53"/>
  <c r="AI241" i="53"/>
  <c r="P105" i="53"/>
  <c r="P27" i="53" s="1"/>
  <c r="P89" i="53"/>
  <c r="P11" i="53" s="1"/>
  <c r="AI414" i="53"/>
  <c r="AI371" i="53"/>
  <c r="AI254" i="53"/>
  <c r="AI279" i="53"/>
  <c r="AI246" i="53"/>
  <c r="AI282" i="53"/>
  <c r="AI252" i="53"/>
  <c r="AI223" i="53"/>
  <c r="AI131" i="53"/>
  <c r="AJ131" i="53" s="1"/>
  <c r="AI353" i="53"/>
  <c r="AI242" i="53"/>
  <c r="AI278" i="53"/>
  <c r="W46" i="53"/>
  <c r="W36" i="53"/>
  <c r="AD40" i="53"/>
  <c r="P90" i="53"/>
  <c r="P12" i="53" s="1"/>
  <c r="AI200" i="53"/>
  <c r="V41" i="53"/>
  <c r="AI119" i="53"/>
  <c r="V43" i="53"/>
  <c r="AI121" i="53"/>
  <c r="AI226" i="53"/>
  <c r="AI145" i="53"/>
  <c r="AH44" i="53"/>
  <c r="V45" i="53"/>
  <c r="AI123" i="53"/>
  <c r="AC35" i="53"/>
  <c r="W41" i="53"/>
  <c r="W38" i="53"/>
  <c r="AI312" i="53"/>
  <c r="W43" i="53"/>
  <c r="AH43" i="53"/>
  <c r="AI122" i="53"/>
  <c r="AD36" i="53"/>
  <c r="AI331" i="53"/>
  <c r="AG46" i="53"/>
  <c r="AI293" i="53"/>
  <c r="AI141" i="53"/>
  <c r="AH41" i="53"/>
  <c r="V33" i="53"/>
  <c r="AI364" i="53"/>
  <c r="AJ364" i="53" s="1"/>
  <c r="AI207" i="53"/>
  <c r="AJ207" i="53" s="1"/>
  <c r="V42" i="53"/>
  <c r="AI120" i="53"/>
  <c r="AI339" i="53"/>
  <c r="AI194" i="53"/>
  <c r="F71" i="53"/>
  <c r="F74" i="53"/>
  <c r="V262" i="53"/>
  <c r="V418" i="53"/>
  <c r="AH392" i="53"/>
  <c r="W392" i="53"/>
  <c r="Z262" i="53"/>
  <c r="AE236" i="53"/>
  <c r="AA132" i="53"/>
  <c r="AH288" i="53"/>
  <c r="Z184" i="53"/>
  <c r="AC210" i="53"/>
  <c r="AA444" i="53"/>
  <c r="AF614" i="53" l="1"/>
  <c r="AI324" i="53"/>
  <c r="AI328" i="53"/>
  <c r="AI176" i="53"/>
  <c r="AI304" i="53"/>
  <c r="AI149" i="53"/>
  <c r="AI216" i="53"/>
  <c r="AI433" i="53"/>
  <c r="AF40" i="53"/>
  <c r="AI382" i="53"/>
  <c r="AI358" i="53"/>
  <c r="AI142" i="53"/>
  <c r="AI408" i="53"/>
  <c r="AI405" i="53"/>
  <c r="Y36" i="53"/>
  <c r="AC46" i="53"/>
  <c r="AI321" i="53"/>
  <c r="AI337" i="53"/>
  <c r="AI384" i="53"/>
  <c r="AI164" i="53"/>
  <c r="AI197" i="53"/>
  <c r="AI406" i="53"/>
  <c r="AI399" i="53"/>
  <c r="AG44" i="53"/>
  <c r="AI245" i="53"/>
  <c r="AI348" i="53"/>
  <c r="AI357" i="53"/>
  <c r="AF36" i="53"/>
  <c r="AI227" i="53"/>
  <c r="X46" i="53"/>
  <c r="AI46" i="53" s="1"/>
  <c r="F496" i="53"/>
  <c r="F497" i="53" s="1"/>
  <c r="AI438" i="53"/>
  <c r="AF41" i="53"/>
  <c r="AI140" i="53"/>
  <c r="AI172" i="53"/>
  <c r="AI400" i="53"/>
  <c r="AI390" i="53"/>
  <c r="AI376" i="53"/>
  <c r="AI432" i="53"/>
  <c r="Y47" i="53"/>
  <c r="Y38" i="53"/>
  <c r="AI402" i="53"/>
  <c r="AF42" i="53"/>
  <c r="AI380" i="53"/>
  <c r="AI217" i="53"/>
  <c r="AI224" i="53"/>
  <c r="X40" i="53"/>
  <c r="X43" i="53"/>
  <c r="F548" i="53"/>
  <c r="AA340" i="53"/>
  <c r="AI428" i="53"/>
  <c r="AF43" i="53"/>
  <c r="AI150" i="53"/>
  <c r="Y48" i="53"/>
  <c r="AI383" i="53"/>
  <c r="AI249" i="53"/>
  <c r="AI302" i="53"/>
  <c r="X37" i="53"/>
  <c r="AI219" i="53"/>
  <c r="AI218" i="53"/>
  <c r="AF35" i="53"/>
  <c r="AI260" i="53"/>
  <c r="Z418" i="53"/>
  <c r="AI193" i="53"/>
  <c r="AI204" i="53"/>
  <c r="F7" i="53"/>
  <c r="Y46" i="53"/>
  <c r="AF606" i="53"/>
  <c r="AI415" i="53"/>
  <c r="AI166" i="53"/>
  <c r="AI190" i="53"/>
  <c r="AI198" i="53"/>
  <c r="AI201" i="53"/>
  <c r="AF37" i="53"/>
  <c r="AI251" i="53"/>
  <c r="F522" i="53"/>
  <c r="AF38" i="53"/>
  <c r="AI440" i="53"/>
  <c r="AI372" i="53"/>
  <c r="AF45" i="53"/>
  <c r="AF44" i="53"/>
  <c r="AI139" i="53"/>
  <c r="Y37" i="53"/>
  <c r="X44" i="53"/>
  <c r="AF34" i="53"/>
  <c r="AI426" i="53"/>
  <c r="AI338" i="53"/>
  <c r="AI272" i="53"/>
  <c r="AG40" i="53"/>
  <c r="I574" i="53"/>
  <c r="E575" i="53" s="1"/>
  <c r="AI167" i="53"/>
  <c r="Y340" i="53"/>
  <c r="AE210" i="53"/>
  <c r="Z236" i="53"/>
  <c r="S371" i="53"/>
  <c r="AD444" i="53"/>
  <c r="Z210" i="53"/>
  <c r="AC288" i="53"/>
  <c r="X366" i="53"/>
  <c r="Y366" i="53"/>
  <c r="AE444" i="53"/>
  <c r="AG444" i="53"/>
  <c r="C575" i="53"/>
  <c r="AH184" i="53"/>
  <c r="X288" i="53"/>
  <c r="X418" i="53"/>
  <c r="X39" i="53"/>
  <c r="Y33" i="53"/>
  <c r="P7" i="53"/>
  <c r="AI199" i="53"/>
  <c r="I70" i="53"/>
  <c r="F18" i="53"/>
  <c r="X35" i="53"/>
  <c r="AI35" i="53" s="1"/>
  <c r="I60" i="53"/>
  <c r="F8" i="53"/>
  <c r="X444" i="53"/>
  <c r="S319" i="53"/>
  <c r="AF618" i="53"/>
  <c r="AA366" i="53"/>
  <c r="AH366" i="53"/>
  <c r="AA210" i="53"/>
  <c r="W210" i="53"/>
  <c r="S267" i="53"/>
  <c r="Z340" i="53"/>
  <c r="AF605" i="53"/>
  <c r="W184" i="53"/>
  <c r="AA236" i="53"/>
  <c r="S324" i="53"/>
  <c r="AJ324" i="53" s="1"/>
  <c r="S124" i="53"/>
  <c r="AJ124" i="53" s="1"/>
  <c r="S129" i="53"/>
  <c r="AJ129" i="53" s="1"/>
  <c r="Y262" i="53"/>
  <c r="AC392" i="53"/>
  <c r="AH262" i="53"/>
  <c r="AF314" i="53"/>
  <c r="AC262" i="53"/>
  <c r="Z314" i="53"/>
  <c r="AI43" i="53"/>
  <c r="AG47" i="53"/>
  <c r="I67" i="53"/>
  <c r="F15" i="53"/>
  <c r="I522" i="53"/>
  <c r="S410" i="53"/>
  <c r="AJ410" i="53" s="1"/>
  <c r="F75" i="53"/>
  <c r="I465" i="53"/>
  <c r="I470" i="53" s="1"/>
  <c r="F25" i="53"/>
  <c r="I77" i="53"/>
  <c r="X45" i="53"/>
  <c r="Z444" i="53"/>
  <c r="AC366" i="53"/>
  <c r="AF210" i="53"/>
  <c r="S397" i="53"/>
  <c r="AC184" i="53"/>
  <c r="AF619" i="53"/>
  <c r="AA392" i="53"/>
  <c r="I64" i="53"/>
  <c r="F12" i="53"/>
  <c r="AF48" i="53"/>
  <c r="AF444" i="53"/>
  <c r="AD366" i="53"/>
  <c r="AH210" i="53"/>
  <c r="P101" i="53"/>
  <c r="P23" i="53" s="1"/>
  <c r="S119" i="53"/>
  <c r="AJ119" i="53" s="1"/>
  <c r="AC340" i="53"/>
  <c r="AF288" i="53"/>
  <c r="AD418" i="53"/>
  <c r="AH418" i="53"/>
  <c r="AD262" i="53"/>
  <c r="S389" i="53"/>
  <c r="AJ389" i="53" s="1"/>
  <c r="AD314" i="53"/>
  <c r="S311" i="53"/>
  <c r="AJ311" i="53" s="1"/>
  <c r="S440" i="53"/>
  <c r="AJ440" i="53" s="1"/>
  <c r="I78" i="53"/>
  <c r="F26" i="53"/>
  <c r="X47" i="53"/>
  <c r="Y40" i="53"/>
  <c r="AI137" i="53"/>
  <c r="X262" i="53"/>
  <c r="X42" i="53"/>
  <c r="I548" i="53"/>
  <c r="AF39" i="53"/>
  <c r="AE262" i="53"/>
  <c r="AH444" i="53"/>
  <c r="AF612" i="53"/>
  <c r="AD340" i="53"/>
  <c r="X132" i="53"/>
  <c r="S128" i="53"/>
  <c r="L36" i="53"/>
  <c r="AE184" i="53"/>
  <c r="S388" i="53"/>
  <c r="AG418" i="53"/>
  <c r="AA418" i="53"/>
  <c r="AA262" i="53"/>
  <c r="AE314" i="53"/>
  <c r="AC418" i="53"/>
  <c r="Y42" i="53"/>
  <c r="AF366" i="53"/>
  <c r="D497" i="53"/>
  <c r="B497" i="53"/>
  <c r="E497" i="53"/>
  <c r="C497" i="53"/>
  <c r="H497" i="53"/>
  <c r="G497" i="53"/>
  <c r="AI230" i="53"/>
  <c r="AF33" i="53"/>
  <c r="AF132" i="53"/>
  <c r="AF184" i="53"/>
  <c r="Y45" i="53"/>
  <c r="X34" i="53"/>
  <c r="Y35" i="53"/>
  <c r="Y41" i="53"/>
  <c r="AF47" i="53"/>
  <c r="AE366" i="53"/>
  <c r="AG210" i="53"/>
  <c r="W236" i="53"/>
  <c r="W262" i="53"/>
  <c r="AG314" i="53"/>
  <c r="AC314" i="53"/>
  <c r="F9" i="53"/>
  <c r="I61" i="53"/>
  <c r="I466" i="53"/>
  <c r="F76" i="53"/>
  <c r="I62" i="53"/>
  <c r="F10" i="53"/>
  <c r="I65" i="53"/>
  <c r="I73" i="53"/>
  <c r="S122" i="53"/>
  <c r="AJ122" i="53" s="1"/>
  <c r="AG366" i="53"/>
  <c r="W444" i="53"/>
  <c r="AF610" i="53"/>
  <c r="X340" i="53"/>
  <c r="AE340" i="53"/>
  <c r="AF615" i="53"/>
  <c r="AF617" i="53"/>
  <c r="W288" i="53"/>
  <c r="X184" i="53"/>
  <c r="Y288" i="53"/>
  <c r="AF611" i="53"/>
  <c r="P102" i="53"/>
  <c r="P24" i="53" s="1"/>
  <c r="AG288" i="53"/>
  <c r="AG262" i="53"/>
  <c r="S390" i="53"/>
  <c r="X392" i="53"/>
  <c r="AE392" i="53"/>
  <c r="AG184" i="53"/>
  <c r="I74" i="53"/>
  <c r="F22" i="53"/>
  <c r="AI111" i="53"/>
  <c r="S249" i="53"/>
  <c r="AJ249" i="53" s="1"/>
  <c r="AI113" i="53"/>
  <c r="I72" i="53"/>
  <c r="F20" i="53"/>
  <c r="F16" i="53"/>
  <c r="I68" i="53"/>
  <c r="AI346" i="53"/>
  <c r="AF46" i="53"/>
  <c r="AI130" i="53"/>
  <c r="I66" i="53"/>
  <c r="F14" i="53"/>
  <c r="I69" i="53"/>
  <c r="F17" i="53"/>
  <c r="S140" i="53"/>
  <c r="AJ140" i="53" s="1"/>
  <c r="F574" i="53"/>
  <c r="AG37" i="53"/>
  <c r="S427" i="53"/>
  <c r="AJ427" i="53" s="1"/>
  <c r="AJ267" i="53"/>
  <c r="X236" i="53"/>
  <c r="S423" i="53"/>
  <c r="AF236" i="53"/>
  <c r="S303" i="53"/>
  <c r="AJ303" i="53" s="1"/>
  <c r="Y314" i="53"/>
  <c r="AF262" i="53"/>
  <c r="W366" i="53"/>
  <c r="AD210" i="53"/>
  <c r="S123" i="53"/>
  <c r="AJ123" i="53" s="1"/>
  <c r="AG340" i="53"/>
  <c r="W340" i="53"/>
  <c r="N42" i="53"/>
  <c r="AC236" i="53"/>
  <c r="AF607" i="53"/>
  <c r="AA288" i="53"/>
  <c r="AD236" i="53"/>
  <c r="X314" i="53"/>
  <c r="S310" i="53"/>
  <c r="AJ310" i="53" s="1"/>
  <c r="AE418" i="53"/>
  <c r="S312" i="53"/>
  <c r="AJ312" i="53" s="1"/>
  <c r="W418" i="53"/>
  <c r="Y418" i="53"/>
  <c r="AD184" i="53"/>
  <c r="F19" i="53"/>
  <c r="I71" i="53"/>
  <c r="Y44" i="53"/>
  <c r="I79" i="53"/>
  <c r="F27" i="53"/>
  <c r="X41" i="53"/>
  <c r="AI41" i="53" s="1"/>
  <c r="Y39" i="53"/>
  <c r="AI128" i="53"/>
  <c r="AJ128" i="53" s="1"/>
  <c r="S272" i="53"/>
  <c r="AJ272" i="53" s="1"/>
  <c r="X38" i="53"/>
  <c r="AI38" i="53" s="1"/>
  <c r="V366" i="53"/>
  <c r="S485" i="53"/>
  <c r="P69" i="53"/>
  <c r="Y34" i="53"/>
  <c r="AI34" i="53" s="1"/>
  <c r="V288" i="53"/>
  <c r="S348" i="53"/>
  <c r="AJ348" i="53" s="1"/>
  <c r="S130" i="53"/>
  <c r="AJ130" i="53" s="1"/>
  <c r="P104" i="53"/>
  <c r="P26" i="53" s="1"/>
  <c r="AD288" i="53"/>
  <c r="AD392" i="53"/>
  <c r="X210" i="53"/>
  <c r="X36" i="53"/>
  <c r="AI36" i="53" s="1"/>
  <c r="Y444" i="53"/>
  <c r="AC444" i="53"/>
  <c r="L35" i="53"/>
  <c r="S113" i="53"/>
  <c r="AF622" i="53"/>
  <c r="Z366" i="53"/>
  <c r="S115" i="53"/>
  <c r="AJ115" i="53" s="1"/>
  <c r="L37" i="53"/>
  <c r="Y210" i="53"/>
  <c r="O33" i="53"/>
  <c r="AH340" i="53"/>
  <c r="AF340" i="53"/>
  <c r="I402" i="53"/>
  <c r="I298" i="53"/>
  <c r="Y184" i="53"/>
  <c r="Y236" i="53"/>
  <c r="S114" i="53"/>
  <c r="I190" i="53"/>
  <c r="AG236" i="53"/>
  <c r="I196" i="53"/>
  <c r="Z288" i="53"/>
  <c r="Y392" i="53"/>
  <c r="AF392" i="53"/>
  <c r="AA314" i="53"/>
  <c r="AG392" i="53"/>
  <c r="Z392" i="53"/>
  <c r="AH314" i="53"/>
  <c r="W314" i="53"/>
  <c r="S380" i="53"/>
  <c r="S431" i="53"/>
  <c r="AJ431" i="53" s="1"/>
  <c r="AI114" i="53"/>
  <c r="S138" i="53"/>
  <c r="AJ138" i="53" s="1"/>
  <c r="X33" i="53"/>
  <c r="AF418" i="53"/>
  <c r="R43" i="53"/>
  <c r="S375" i="53"/>
  <c r="AJ375" i="53" s="1"/>
  <c r="Q44" i="53"/>
  <c r="Q37" i="53"/>
  <c r="S202" i="53"/>
  <c r="AJ202" i="53" s="1"/>
  <c r="X48" i="53"/>
  <c r="AI48" i="53" s="1"/>
  <c r="AI163" i="53"/>
  <c r="I142" i="53" l="1"/>
  <c r="G575" i="53"/>
  <c r="Q43" i="53"/>
  <c r="S360" i="53"/>
  <c r="AJ360" i="53" s="1"/>
  <c r="S174" i="53"/>
  <c r="AJ174" i="53" s="1"/>
  <c r="B575" i="53"/>
  <c r="AI37" i="53"/>
  <c r="O41" i="53"/>
  <c r="S252" i="53"/>
  <c r="AJ252" i="53" s="1"/>
  <c r="F575" i="53"/>
  <c r="S424" i="53"/>
  <c r="AJ424" i="53" s="1"/>
  <c r="S328" i="53"/>
  <c r="AJ328" i="53" s="1"/>
  <c r="S329" i="53"/>
  <c r="AJ329" i="53" s="1"/>
  <c r="H575" i="53"/>
  <c r="S338" i="53"/>
  <c r="AJ338" i="53" s="1"/>
  <c r="N38" i="53"/>
  <c r="S339" i="53"/>
  <c r="AJ339" i="53" s="1"/>
  <c r="S374" i="53"/>
  <c r="AJ374" i="53" s="1"/>
  <c r="S278" i="53"/>
  <c r="AJ278" i="53" s="1"/>
  <c r="S260" i="53"/>
  <c r="AJ260" i="53" s="1"/>
  <c r="D575" i="53"/>
  <c r="S405" i="53"/>
  <c r="AJ405" i="53" s="1"/>
  <c r="S230" i="53"/>
  <c r="AJ230" i="53" s="1"/>
  <c r="S384" i="53"/>
  <c r="AJ384" i="53" s="1"/>
  <c r="M34" i="53"/>
  <c r="S321" i="53"/>
  <c r="AJ321" i="53" s="1"/>
  <c r="S198" i="53"/>
  <c r="AJ198" i="53" s="1"/>
  <c r="S204" i="53"/>
  <c r="AJ204" i="53" s="1"/>
  <c r="M35" i="53"/>
  <c r="S225" i="53"/>
  <c r="AJ225" i="53" s="1"/>
  <c r="M45" i="53"/>
  <c r="AJ380" i="53"/>
  <c r="AI44" i="53"/>
  <c r="M48" i="53"/>
  <c r="D43" i="53"/>
  <c r="S358" i="53"/>
  <c r="AJ358" i="53" s="1"/>
  <c r="S412" i="53"/>
  <c r="AJ412" i="53" s="1"/>
  <c r="I150" i="53"/>
  <c r="S353" i="53"/>
  <c r="AJ353" i="53" s="1"/>
  <c r="R41" i="53"/>
  <c r="M42" i="53"/>
  <c r="R45" i="53"/>
  <c r="S382" i="53"/>
  <c r="AJ382" i="53" s="1"/>
  <c r="L40" i="53"/>
  <c r="S280" i="53"/>
  <c r="AJ280" i="53" s="1"/>
  <c r="S192" i="53"/>
  <c r="AJ192" i="53" s="1"/>
  <c r="S271" i="53"/>
  <c r="AJ271" i="53" s="1"/>
  <c r="S347" i="53"/>
  <c r="AJ347" i="53" s="1"/>
  <c r="S398" i="53"/>
  <c r="AJ398" i="53" s="1"/>
  <c r="M41" i="53"/>
  <c r="S277" i="53"/>
  <c r="AJ277" i="53" s="1"/>
  <c r="M40" i="53"/>
  <c r="S149" i="53"/>
  <c r="AJ149" i="53" s="1"/>
  <c r="I416" i="53"/>
  <c r="N45" i="53"/>
  <c r="I304" i="53"/>
  <c r="S294" i="53"/>
  <c r="AJ294" i="53" s="1"/>
  <c r="S373" i="53"/>
  <c r="AJ373" i="53" s="1"/>
  <c r="S306" i="53"/>
  <c r="AJ306" i="53" s="1"/>
  <c r="M37" i="53"/>
  <c r="S228" i="53"/>
  <c r="AJ228" i="53" s="1"/>
  <c r="R37" i="53"/>
  <c r="S37" i="53" s="1"/>
  <c r="AJ37" i="53" s="1"/>
  <c r="M47" i="53"/>
  <c r="N46" i="53"/>
  <c r="S250" i="53"/>
  <c r="AJ250" i="53" s="1"/>
  <c r="Q35" i="53"/>
  <c r="I202" i="53"/>
  <c r="M38" i="53"/>
  <c r="O36" i="53"/>
  <c r="R40" i="53"/>
  <c r="R46" i="53"/>
  <c r="Q34" i="53"/>
  <c r="S217" i="53"/>
  <c r="AJ217" i="53" s="1"/>
  <c r="S173" i="53"/>
  <c r="AJ173" i="53" s="1"/>
  <c r="S433" i="53"/>
  <c r="AJ433" i="53" s="1"/>
  <c r="S152" i="53"/>
  <c r="AJ152" i="53" s="1"/>
  <c r="S428" i="53"/>
  <c r="AJ428" i="53" s="1"/>
  <c r="S415" i="53"/>
  <c r="AJ415" i="53" s="1"/>
  <c r="S295" i="53"/>
  <c r="AJ295" i="53" s="1"/>
  <c r="S244" i="53"/>
  <c r="AJ244" i="53" s="1"/>
  <c r="Q42" i="53"/>
  <c r="S270" i="53"/>
  <c r="AJ270" i="53" s="1"/>
  <c r="N41" i="53"/>
  <c r="N40" i="53"/>
  <c r="I432" i="53"/>
  <c r="I171" i="53"/>
  <c r="I404" i="53"/>
  <c r="R44" i="53"/>
  <c r="S148" i="53"/>
  <c r="AJ148" i="53" s="1"/>
  <c r="O42" i="53"/>
  <c r="S200" i="53"/>
  <c r="AJ200" i="53" s="1"/>
  <c r="S297" i="53"/>
  <c r="AJ297" i="53" s="1"/>
  <c r="S409" i="53"/>
  <c r="AJ409" i="53" s="1"/>
  <c r="S246" i="53"/>
  <c r="AJ246" i="53" s="1"/>
  <c r="S350" i="53"/>
  <c r="AJ350" i="53" s="1"/>
  <c r="S282" i="53"/>
  <c r="AJ282" i="53" s="1"/>
  <c r="O43" i="53"/>
  <c r="S256" i="53"/>
  <c r="AJ256" i="53" s="1"/>
  <c r="R36" i="53"/>
  <c r="O48" i="53"/>
  <c r="S381" i="53"/>
  <c r="AJ381" i="53" s="1"/>
  <c r="R38" i="53"/>
  <c r="R35" i="53"/>
  <c r="R42" i="53"/>
  <c r="S226" i="53"/>
  <c r="AJ226" i="53" s="1"/>
  <c r="S336" i="53"/>
  <c r="AJ336" i="53" s="1"/>
  <c r="S434" i="53"/>
  <c r="AJ434" i="53" s="1"/>
  <c r="AJ114" i="53"/>
  <c r="O35" i="53"/>
  <c r="S166" i="53"/>
  <c r="AJ166" i="53" s="1"/>
  <c r="S216" i="53"/>
  <c r="AJ216" i="53" s="1"/>
  <c r="O37" i="53"/>
  <c r="I333" i="53"/>
  <c r="O47" i="53"/>
  <c r="S275" i="53"/>
  <c r="AJ275" i="53" s="1"/>
  <c r="S178" i="53"/>
  <c r="AJ178" i="53" s="1"/>
  <c r="I352" i="53"/>
  <c r="O44" i="53"/>
  <c r="N44" i="53"/>
  <c r="Q40" i="53"/>
  <c r="Q41" i="53"/>
  <c r="S191" i="53"/>
  <c r="AJ191" i="53" s="1"/>
  <c r="I350" i="53"/>
  <c r="S426" i="53"/>
  <c r="AJ426" i="53" s="1"/>
  <c r="S176" i="53"/>
  <c r="AJ176" i="53" s="1"/>
  <c r="S276" i="53"/>
  <c r="AJ276" i="53" s="1"/>
  <c r="S251" i="53"/>
  <c r="AJ251" i="53" s="1"/>
  <c r="M43" i="53"/>
  <c r="S301" i="53"/>
  <c r="AJ301" i="53" s="1"/>
  <c r="Q45" i="53"/>
  <c r="S401" i="53"/>
  <c r="AJ401" i="53" s="1"/>
  <c r="S379" i="53"/>
  <c r="AJ379" i="53" s="1"/>
  <c r="I254" i="53"/>
  <c r="S330" i="53"/>
  <c r="AJ330" i="53" s="1"/>
  <c r="O38" i="53"/>
  <c r="S220" i="53"/>
  <c r="AJ220" i="53" s="1"/>
  <c r="S408" i="53"/>
  <c r="AJ408" i="53" s="1"/>
  <c r="S354" i="53"/>
  <c r="AJ354" i="53" s="1"/>
  <c r="AJ390" i="53"/>
  <c r="S223" i="53"/>
  <c r="AJ223" i="53" s="1"/>
  <c r="S201" i="53"/>
  <c r="AJ201" i="53" s="1"/>
  <c r="S332" i="53"/>
  <c r="AJ332" i="53" s="1"/>
  <c r="S357" i="53"/>
  <c r="AJ357" i="53" s="1"/>
  <c r="S356" i="53"/>
  <c r="AJ356" i="53" s="1"/>
  <c r="S383" i="53"/>
  <c r="AJ383" i="53" s="1"/>
  <c r="S327" i="53"/>
  <c r="AJ327" i="53" s="1"/>
  <c r="S269" i="53"/>
  <c r="AJ269" i="53" s="1"/>
  <c r="S305" i="53"/>
  <c r="AJ305" i="53" s="1"/>
  <c r="S268" i="53"/>
  <c r="AJ268" i="53" s="1"/>
  <c r="S399" i="53"/>
  <c r="AJ399" i="53" s="1"/>
  <c r="Q38" i="53"/>
  <c r="S227" i="53"/>
  <c r="AJ227" i="53" s="1"/>
  <c r="O39" i="53"/>
  <c r="S406" i="53"/>
  <c r="AJ406" i="53" s="1"/>
  <c r="R47" i="53"/>
  <c r="S224" i="53"/>
  <c r="AJ224" i="53" s="1"/>
  <c r="Q46" i="53"/>
  <c r="S438" i="53"/>
  <c r="AJ438" i="53" s="1"/>
  <c r="S175" i="53"/>
  <c r="AJ175" i="53" s="1"/>
  <c r="S168" i="53"/>
  <c r="AJ168" i="53" s="1"/>
  <c r="O45" i="53"/>
  <c r="S323" i="53"/>
  <c r="AJ323" i="53" s="1"/>
  <c r="M39" i="53"/>
  <c r="S145" i="53"/>
  <c r="AJ145" i="53" s="1"/>
  <c r="M46" i="53"/>
  <c r="AI42" i="53"/>
  <c r="S331" i="53"/>
  <c r="AJ331" i="53" s="1"/>
  <c r="N35" i="53"/>
  <c r="S35" i="53" s="1"/>
  <c r="AJ35" i="53" s="1"/>
  <c r="S193" i="53"/>
  <c r="AJ193" i="53" s="1"/>
  <c r="S386" i="53"/>
  <c r="AJ386" i="53" s="1"/>
  <c r="N37" i="53"/>
  <c r="S355" i="53"/>
  <c r="AJ355" i="53" s="1"/>
  <c r="AI283" i="53"/>
  <c r="AI45" i="53"/>
  <c r="O288" i="53"/>
  <c r="I355" i="53"/>
  <c r="I216" i="53"/>
  <c r="O340" i="53"/>
  <c r="M392" i="53"/>
  <c r="M444" i="53"/>
  <c r="C41" i="53"/>
  <c r="S164" i="53"/>
  <c r="AJ164" i="53" s="1"/>
  <c r="O40" i="53"/>
  <c r="N33" i="53"/>
  <c r="I497" i="53"/>
  <c r="S322" i="53"/>
  <c r="AJ322" i="53" s="1"/>
  <c r="AG132" i="53"/>
  <c r="I346" i="53"/>
  <c r="R48" i="53"/>
  <c r="S345" i="53"/>
  <c r="S199" i="53"/>
  <c r="AJ199" i="53" s="1"/>
  <c r="Q39" i="53"/>
  <c r="I302" i="53"/>
  <c r="E46" i="53"/>
  <c r="AJ319" i="53"/>
  <c r="S163" i="53"/>
  <c r="S407" i="53"/>
  <c r="AJ407" i="53" s="1"/>
  <c r="I410" i="53"/>
  <c r="I169" i="53"/>
  <c r="I354" i="53"/>
  <c r="O210" i="53"/>
  <c r="I204" i="53"/>
  <c r="I360" i="53"/>
  <c r="I197" i="53"/>
  <c r="H45" i="53"/>
  <c r="G45" i="53"/>
  <c r="E33" i="53"/>
  <c r="G47" i="53"/>
  <c r="I324" i="53"/>
  <c r="I277" i="53"/>
  <c r="I269" i="53"/>
  <c r="I381" i="53"/>
  <c r="I306" i="53"/>
  <c r="I328" i="53"/>
  <c r="I384" i="53"/>
  <c r="E340" i="53"/>
  <c r="I203" i="53"/>
  <c r="I272" i="53"/>
  <c r="I326" i="53"/>
  <c r="I256" i="53"/>
  <c r="I297" i="53"/>
  <c r="I252" i="53"/>
  <c r="H37" i="53"/>
  <c r="I374" i="53"/>
  <c r="I125" i="53"/>
  <c r="N366" i="53"/>
  <c r="AF609" i="53"/>
  <c r="I357" i="53"/>
  <c r="S232" i="53"/>
  <c r="AJ232" i="53" s="1"/>
  <c r="S432" i="53"/>
  <c r="AJ432" i="53" s="1"/>
  <c r="S171" i="53"/>
  <c r="AJ171" i="53" s="1"/>
  <c r="AC132" i="53"/>
  <c r="M36" i="53"/>
  <c r="O132" i="53"/>
  <c r="N43" i="53"/>
  <c r="AI33" i="53"/>
  <c r="AI257" i="53"/>
  <c r="S197" i="53"/>
  <c r="AJ197" i="53" s="1"/>
  <c r="I164" i="53"/>
  <c r="I178" i="53"/>
  <c r="E40" i="53"/>
  <c r="D33" i="53"/>
  <c r="F24" i="53"/>
  <c r="I76" i="53"/>
  <c r="R39" i="53"/>
  <c r="Q47" i="53"/>
  <c r="I248" i="53"/>
  <c r="I322" i="53"/>
  <c r="L39" i="53"/>
  <c r="S142" i="53"/>
  <c r="AJ142" i="53" s="1"/>
  <c r="N48" i="53"/>
  <c r="C549" i="53"/>
  <c r="B549" i="53"/>
  <c r="D549" i="53"/>
  <c r="H549" i="53"/>
  <c r="G549" i="53"/>
  <c r="F549" i="53"/>
  <c r="E549" i="53"/>
  <c r="H48" i="53"/>
  <c r="I199" i="53"/>
  <c r="I411" i="53"/>
  <c r="E471" i="53"/>
  <c r="F471" i="53"/>
  <c r="H471" i="53"/>
  <c r="G471" i="53"/>
  <c r="C471" i="53"/>
  <c r="B471" i="53"/>
  <c r="D471" i="53"/>
  <c r="S245" i="53"/>
  <c r="AJ245" i="53" s="1"/>
  <c r="S150" i="53"/>
  <c r="AJ150" i="53" s="1"/>
  <c r="Q418" i="53"/>
  <c r="I163" i="53"/>
  <c r="I351" i="53"/>
  <c r="I407" i="53"/>
  <c r="M366" i="53"/>
  <c r="AI179" i="53"/>
  <c r="V184" i="53"/>
  <c r="I271" i="53"/>
  <c r="I174" i="53"/>
  <c r="I426" i="53"/>
  <c r="I224" i="53"/>
  <c r="I385" i="53"/>
  <c r="I409" i="53"/>
  <c r="H42" i="53"/>
  <c r="I415" i="53"/>
  <c r="C44" i="53"/>
  <c r="S334" i="53"/>
  <c r="AJ334" i="53" s="1"/>
  <c r="Q210" i="53"/>
  <c r="D48" i="53"/>
  <c r="Q36" i="53"/>
  <c r="M340" i="53"/>
  <c r="I139" i="53"/>
  <c r="I146" i="53"/>
  <c r="D45" i="53"/>
  <c r="C42" i="53"/>
  <c r="I305" i="53"/>
  <c r="N340" i="53"/>
  <c r="I270" i="53"/>
  <c r="B314" i="53"/>
  <c r="N236" i="53"/>
  <c r="N314" i="53"/>
  <c r="O392" i="53"/>
  <c r="S414" i="53"/>
  <c r="AJ414" i="53" s="1"/>
  <c r="AI309" i="53"/>
  <c r="V314" i="53"/>
  <c r="S254" i="53"/>
  <c r="AJ254" i="53" s="1"/>
  <c r="N36" i="53"/>
  <c r="AJ113" i="53"/>
  <c r="M418" i="53"/>
  <c r="W132" i="53"/>
  <c r="S243" i="53"/>
  <c r="AJ243" i="53" s="1"/>
  <c r="Q132" i="53"/>
  <c r="S242" i="53"/>
  <c r="AJ242" i="53" s="1"/>
  <c r="E47" i="53"/>
  <c r="I325" i="53"/>
  <c r="L444" i="53"/>
  <c r="I438" i="53"/>
  <c r="I175" i="53"/>
  <c r="S146" i="53"/>
  <c r="AJ146" i="53" s="1"/>
  <c r="G35" i="53"/>
  <c r="I372" i="53"/>
  <c r="L46" i="53"/>
  <c r="I334" i="53"/>
  <c r="S194" i="53"/>
  <c r="AJ194" i="53" s="1"/>
  <c r="AD132" i="53"/>
  <c r="G36" i="53"/>
  <c r="I331" i="53"/>
  <c r="R210" i="53"/>
  <c r="R314" i="53"/>
  <c r="S279" i="53"/>
  <c r="AJ279" i="53" s="1"/>
  <c r="G48" i="53"/>
  <c r="I276" i="53"/>
  <c r="I229" i="53"/>
  <c r="I251" i="53"/>
  <c r="Q366" i="53"/>
  <c r="I222" i="53"/>
  <c r="I268" i="53"/>
  <c r="C48" i="53"/>
  <c r="I379" i="53"/>
  <c r="I192" i="53"/>
  <c r="I246" i="53"/>
  <c r="L132" i="53"/>
  <c r="O314" i="53"/>
  <c r="I377" i="53"/>
  <c r="I217" i="53"/>
  <c r="I191" i="53"/>
  <c r="D46" i="53"/>
  <c r="N288" i="53"/>
  <c r="I339" i="53"/>
  <c r="Z132" i="53"/>
  <c r="S296" i="53"/>
  <c r="AJ296" i="53" s="1"/>
  <c r="R34" i="53"/>
  <c r="I198" i="53"/>
  <c r="H44" i="53"/>
  <c r="C47" i="53"/>
  <c r="I380" i="53"/>
  <c r="I177" i="53"/>
  <c r="I303" i="53"/>
  <c r="H41" i="53"/>
  <c r="L340" i="53"/>
  <c r="O444" i="53"/>
  <c r="G43" i="53"/>
  <c r="I429" i="53"/>
  <c r="I195" i="53"/>
  <c r="D34" i="53"/>
  <c r="O184" i="53"/>
  <c r="I338" i="53"/>
  <c r="I434" i="53"/>
  <c r="D36" i="53"/>
  <c r="M236" i="53"/>
  <c r="M184" i="53"/>
  <c r="R340" i="53"/>
  <c r="AI205" i="53"/>
  <c r="V210" i="53"/>
  <c r="S165" i="53"/>
  <c r="AJ165" i="53" s="1"/>
  <c r="S337" i="53"/>
  <c r="AJ337" i="53" s="1"/>
  <c r="L33" i="53"/>
  <c r="S111" i="53"/>
  <c r="S400" i="53"/>
  <c r="AJ400" i="53" s="1"/>
  <c r="H47" i="53"/>
  <c r="Q33" i="53"/>
  <c r="G37" i="53"/>
  <c r="AJ423" i="53"/>
  <c r="AI387" i="53"/>
  <c r="V392" i="53"/>
  <c r="S172" i="53"/>
  <c r="AJ172" i="53" s="1"/>
  <c r="M288" i="53"/>
  <c r="Q340" i="53"/>
  <c r="S320" i="53"/>
  <c r="AJ320" i="53" s="1"/>
  <c r="AE132" i="53"/>
  <c r="R418" i="53"/>
  <c r="N39" i="53"/>
  <c r="S376" i="53"/>
  <c r="AJ376" i="53" s="1"/>
  <c r="S116" i="53"/>
  <c r="AJ116" i="53" s="1"/>
  <c r="L38" i="53"/>
  <c r="I194" i="53"/>
  <c r="C39" i="53"/>
  <c r="S141" i="53"/>
  <c r="AJ141" i="53" s="1"/>
  <c r="S218" i="53"/>
  <c r="AJ218" i="53" s="1"/>
  <c r="R288" i="53"/>
  <c r="L41" i="53"/>
  <c r="I144" i="53"/>
  <c r="S259" i="53"/>
  <c r="AJ259" i="53" s="1"/>
  <c r="I279" i="53"/>
  <c r="M132" i="53"/>
  <c r="Q444" i="53"/>
  <c r="S137" i="53"/>
  <c r="S349" i="53"/>
  <c r="AJ349" i="53" s="1"/>
  <c r="AI127" i="53"/>
  <c r="V132" i="53"/>
  <c r="C43" i="53"/>
  <c r="I347" i="53"/>
  <c r="D37" i="53"/>
  <c r="I244" i="53"/>
  <c r="G39" i="53"/>
  <c r="I382" i="53"/>
  <c r="I228" i="53"/>
  <c r="E35" i="53"/>
  <c r="I170" i="53"/>
  <c r="I356" i="53"/>
  <c r="H36" i="53"/>
  <c r="I176" i="53"/>
  <c r="I431" i="53"/>
  <c r="I301" i="53"/>
  <c r="O236" i="53"/>
  <c r="M44" i="53"/>
  <c r="N34" i="53"/>
  <c r="S253" i="53"/>
  <c r="AJ253" i="53" s="1"/>
  <c r="S372" i="53"/>
  <c r="AJ372" i="53" s="1"/>
  <c r="F23" i="53"/>
  <c r="I75" i="53"/>
  <c r="I80" i="53" s="1"/>
  <c r="Q48" i="53"/>
  <c r="I307" i="53"/>
  <c r="I220" i="53"/>
  <c r="H40" i="53"/>
  <c r="I403" i="53"/>
  <c r="I330" i="53"/>
  <c r="I327" i="53"/>
  <c r="D40" i="53"/>
  <c r="I427" i="53"/>
  <c r="I227" i="53"/>
  <c r="C34" i="53"/>
  <c r="C37" i="53"/>
  <c r="I408" i="53"/>
  <c r="I152" i="53"/>
  <c r="I225" i="53"/>
  <c r="I383" i="53"/>
  <c r="I280" i="53"/>
  <c r="G44" i="53"/>
  <c r="I281" i="53"/>
  <c r="E39" i="53"/>
  <c r="D42" i="53"/>
  <c r="I247" i="53"/>
  <c r="I406" i="53"/>
  <c r="I253" i="53"/>
  <c r="I401" i="53"/>
  <c r="E48" i="53"/>
  <c r="D44" i="53"/>
  <c r="D41" i="53"/>
  <c r="I165" i="53"/>
  <c r="L418" i="53"/>
  <c r="L288" i="53"/>
  <c r="I428" i="53"/>
  <c r="D38" i="53"/>
  <c r="H43" i="53"/>
  <c r="I398" i="53"/>
  <c r="I166" i="53"/>
  <c r="I296" i="53"/>
  <c r="N210" i="53"/>
  <c r="C40" i="53"/>
  <c r="I323" i="53"/>
  <c r="E45" i="53"/>
  <c r="I148" i="53"/>
  <c r="D340" i="53"/>
  <c r="I295" i="53"/>
  <c r="G40" i="53"/>
  <c r="C36" i="53"/>
  <c r="H38" i="53"/>
  <c r="I300" i="53"/>
  <c r="I140" i="53"/>
  <c r="C38" i="53"/>
  <c r="E262" i="53"/>
  <c r="O262" i="53"/>
  <c r="I274" i="53"/>
  <c r="I397" i="53"/>
  <c r="I405" i="53"/>
  <c r="N392" i="53"/>
  <c r="N184" i="53"/>
  <c r="I336" i="53"/>
  <c r="S190" i="53"/>
  <c r="AJ190" i="53" s="1"/>
  <c r="S293" i="53"/>
  <c r="L314" i="53"/>
  <c r="S112" i="53"/>
  <c r="AJ112" i="53" s="1"/>
  <c r="M262" i="53"/>
  <c r="I337" i="53"/>
  <c r="I111" i="53"/>
  <c r="B33" i="53"/>
  <c r="I400" i="53"/>
  <c r="R33" i="53"/>
  <c r="I172" i="53"/>
  <c r="AI361" i="53"/>
  <c r="D39" i="53"/>
  <c r="I376" i="53"/>
  <c r="O34" i="53"/>
  <c r="AI335" i="53"/>
  <c r="V340" i="53"/>
  <c r="S308" i="53"/>
  <c r="AJ308" i="53" s="1"/>
  <c r="I141" i="53"/>
  <c r="I218" i="53"/>
  <c r="R132" i="53"/>
  <c r="L47" i="53"/>
  <c r="R444" i="53"/>
  <c r="I259" i="53"/>
  <c r="S425" i="53"/>
  <c r="AJ425" i="53" s="1"/>
  <c r="S167" i="53"/>
  <c r="AJ167" i="53" s="1"/>
  <c r="S435" i="53"/>
  <c r="AJ435" i="53" s="1"/>
  <c r="AI439" i="53"/>
  <c r="V444" i="53"/>
  <c r="R262" i="53"/>
  <c r="I137" i="53"/>
  <c r="I349" i="53"/>
  <c r="R184" i="53"/>
  <c r="S189" i="53"/>
  <c r="L392" i="53"/>
  <c r="E418" i="53"/>
  <c r="O418" i="53"/>
  <c r="I189" i="53"/>
  <c r="I282" i="53"/>
  <c r="I373" i="53"/>
  <c r="O366" i="53"/>
  <c r="I145" i="53"/>
  <c r="D418" i="53"/>
  <c r="N418" i="53"/>
  <c r="I245" i="53"/>
  <c r="I294" i="53"/>
  <c r="I255" i="53"/>
  <c r="I112" i="53"/>
  <c r="I215" i="53"/>
  <c r="I168" i="53"/>
  <c r="I353" i="53"/>
  <c r="I226" i="53"/>
  <c r="G34" i="53"/>
  <c r="I193" i="53"/>
  <c r="I243" i="53"/>
  <c r="I200" i="53"/>
  <c r="E44" i="53"/>
  <c r="L210" i="53"/>
  <c r="I412" i="53"/>
  <c r="I348" i="53"/>
  <c r="I221" i="53"/>
  <c r="I399" i="53"/>
  <c r="I424" i="53"/>
  <c r="AF621" i="53"/>
  <c r="I223" i="53"/>
  <c r="I332" i="53"/>
  <c r="R392" i="53"/>
  <c r="I293" i="53"/>
  <c r="L34" i="53"/>
  <c r="I378" i="53"/>
  <c r="C262" i="53"/>
  <c r="S147" i="53"/>
  <c r="AJ147" i="53" s="1"/>
  <c r="L45" i="53"/>
  <c r="Q392" i="53"/>
  <c r="S219" i="53"/>
  <c r="AJ219" i="53" s="1"/>
  <c r="S215" i="53"/>
  <c r="L236" i="53"/>
  <c r="Q184" i="53"/>
  <c r="L262" i="53"/>
  <c r="S241" i="53"/>
  <c r="S436" i="53"/>
  <c r="AJ436" i="53" s="1"/>
  <c r="E34" i="53"/>
  <c r="I308" i="53"/>
  <c r="L42" i="53"/>
  <c r="S120" i="53"/>
  <c r="AJ120" i="53" s="1"/>
  <c r="N47" i="53"/>
  <c r="AJ397" i="53"/>
  <c r="S139" i="53"/>
  <c r="AJ139" i="53" s="1"/>
  <c r="H523" i="53"/>
  <c r="E523" i="53"/>
  <c r="C523" i="53"/>
  <c r="B523" i="53"/>
  <c r="G523" i="53"/>
  <c r="D523" i="53"/>
  <c r="F523" i="53"/>
  <c r="M33" i="53"/>
  <c r="I425" i="53"/>
  <c r="I167" i="53"/>
  <c r="I435" i="53"/>
  <c r="G41" i="53"/>
  <c r="Y132" i="53"/>
  <c r="AI231" i="53"/>
  <c r="V236" i="53"/>
  <c r="I575" i="53"/>
  <c r="AJ371" i="53"/>
  <c r="L43" i="53"/>
  <c r="E42" i="53"/>
  <c r="I321" i="53"/>
  <c r="I320" i="53"/>
  <c r="I358" i="53"/>
  <c r="G42" i="53"/>
  <c r="I329" i="53"/>
  <c r="I437" i="53"/>
  <c r="H35" i="53"/>
  <c r="E43" i="53"/>
  <c r="I375" i="53"/>
  <c r="I433" i="53"/>
  <c r="D35" i="53"/>
  <c r="E36" i="53"/>
  <c r="C46" i="53"/>
  <c r="I201" i="53"/>
  <c r="I149" i="53"/>
  <c r="G46" i="53"/>
  <c r="I250" i="53"/>
  <c r="I359" i="53"/>
  <c r="I230" i="53"/>
  <c r="I273" i="53"/>
  <c r="I278" i="53"/>
  <c r="I249" i="53"/>
  <c r="I138" i="53"/>
  <c r="E38" i="53"/>
  <c r="E37" i="53"/>
  <c r="I275" i="53"/>
  <c r="I386" i="53"/>
  <c r="E41" i="53"/>
  <c r="D262" i="53"/>
  <c r="I173" i="53"/>
  <c r="I260" i="53"/>
  <c r="S258" i="53"/>
  <c r="AJ258" i="53" s="1"/>
  <c r="S298" i="53"/>
  <c r="AJ298" i="53" s="1"/>
  <c r="S402" i="53"/>
  <c r="AJ402" i="53" s="1"/>
  <c r="C45" i="53"/>
  <c r="M210" i="53"/>
  <c r="S69" i="53"/>
  <c r="P17" i="53"/>
  <c r="S416" i="53"/>
  <c r="AJ416" i="53" s="1"/>
  <c r="Q314" i="53"/>
  <c r="I147" i="53"/>
  <c r="S304" i="53"/>
  <c r="AJ304" i="53" s="1"/>
  <c r="AI413" i="53"/>
  <c r="R236" i="53"/>
  <c r="R366" i="53"/>
  <c r="M314" i="53"/>
  <c r="Q236" i="53"/>
  <c r="I219" i="53"/>
  <c r="L44" i="53"/>
  <c r="I241" i="53"/>
  <c r="I430" i="53"/>
  <c r="I299" i="53"/>
  <c r="I436" i="53"/>
  <c r="L48" i="53"/>
  <c r="S126" i="53"/>
  <c r="AJ126" i="53" s="1"/>
  <c r="S346" i="53"/>
  <c r="AJ346" i="53" s="1"/>
  <c r="F80" i="53"/>
  <c r="D47" i="53"/>
  <c r="G38" i="53"/>
  <c r="S302" i="53"/>
  <c r="AJ302" i="53" s="1"/>
  <c r="O46" i="53"/>
  <c r="C35" i="53"/>
  <c r="H46" i="53"/>
  <c r="Q262" i="53"/>
  <c r="Q288" i="53"/>
  <c r="S121" i="53"/>
  <c r="AJ121" i="53" s="1"/>
  <c r="H366" i="53"/>
  <c r="S206" i="53"/>
  <c r="AJ206" i="53" s="1"/>
  <c r="S362" i="53"/>
  <c r="AJ362" i="53" s="1"/>
  <c r="I371" i="53" l="1"/>
  <c r="S36" i="53"/>
  <c r="AJ36" i="53" s="1"/>
  <c r="S257" i="53"/>
  <c r="AJ257" i="53" s="1"/>
  <c r="C33" i="53"/>
  <c r="H33" i="53"/>
  <c r="I423" i="53"/>
  <c r="I122" i="53"/>
  <c r="C418" i="53"/>
  <c r="B39" i="53"/>
  <c r="I126" i="53"/>
  <c r="I242" i="53"/>
  <c r="I117" i="53"/>
  <c r="N262" i="53"/>
  <c r="S361" i="53"/>
  <c r="I116" i="53"/>
  <c r="G340" i="53"/>
  <c r="S439" i="53"/>
  <c r="AJ439" i="53" s="1"/>
  <c r="I113" i="53"/>
  <c r="I143" i="53"/>
  <c r="D81" i="53"/>
  <c r="G81" i="53"/>
  <c r="C81" i="53"/>
  <c r="B81" i="53"/>
  <c r="F81" i="53"/>
  <c r="E81" i="53"/>
  <c r="H81" i="53"/>
  <c r="E288" i="53"/>
  <c r="AJ189" i="53"/>
  <c r="S46" i="53"/>
  <c r="AJ46" i="53" s="1"/>
  <c r="G210" i="53"/>
  <c r="AJ345" i="53"/>
  <c r="B366" i="53"/>
  <c r="B34" i="53"/>
  <c r="S387" i="53"/>
  <c r="AJ387" i="53" s="1"/>
  <c r="D288" i="53"/>
  <c r="D444" i="53"/>
  <c r="B36" i="53"/>
  <c r="B48" i="53"/>
  <c r="B444" i="53"/>
  <c r="B288" i="53"/>
  <c r="I523" i="53"/>
  <c r="S34" i="53"/>
  <c r="AJ34" i="53" s="1"/>
  <c r="B210" i="53"/>
  <c r="H184" i="53"/>
  <c r="B40" i="53"/>
  <c r="H39" i="53"/>
  <c r="I39" i="53" s="1"/>
  <c r="E236" i="53"/>
  <c r="I123" i="53"/>
  <c r="E184" i="53"/>
  <c r="H210" i="53"/>
  <c r="D236" i="53"/>
  <c r="H340" i="53"/>
  <c r="I124" i="53"/>
  <c r="I151" i="53"/>
  <c r="I471" i="53"/>
  <c r="I114" i="53"/>
  <c r="H314" i="53"/>
  <c r="D314" i="53"/>
  <c r="S48" i="53"/>
  <c r="AJ48" i="53" s="1"/>
  <c r="S43" i="53"/>
  <c r="AJ43" i="53" s="1"/>
  <c r="S179" i="53"/>
  <c r="AJ179" i="53" s="1"/>
  <c r="S413" i="53"/>
  <c r="AJ413" i="53" s="1"/>
  <c r="B45" i="53"/>
  <c r="I319" i="53"/>
  <c r="S41" i="53"/>
  <c r="AJ41" i="53" s="1"/>
  <c r="H418" i="53"/>
  <c r="AJ111" i="53"/>
  <c r="B41" i="53"/>
  <c r="B46" i="53"/>
  <c r="D132" i="53"/>
  <c r="D366" i="53"/>
  <c r="E210" i="53"/>
  <c r="C366" i="53"/>
  <c r="E132" i="53"/>
  <c r="I118" i="53"/>
  <c r="S335" i="53"/>
  <c r="AJ335" i="53" s="1"/>
  <c r="G236" i="53"/>
  <c r="C210" i="53"/>
  <c r="G184" i="53"/>
  <c r="S45" i="53"/>
  <c r="AJ45" i="53" s="1"/>
  <c r="H236" i="53"/>
  <c r="AJ137" i="53"/>
  <c r="S33" i="53"/>
  <c r="I119" i="53"/>
  <c r="I115" i="53"/>
  <c r="I345" i="53"/>
  <c r="I549" i="53"/>
  <c r="S231" i="53"/>
  <c r="AJ231" i="53" s="1"/>
  <c r="C236" i="53"/>
  <c r="N444" i="53"/>
  <c r="H262" i="53"/>
  <c r="C184" i="53"/>
  <c r="G366" i="53"/>
  <c r="I414" i="53"/>
  <c r="G418" i="53"/>
  <c r="B392" i="53"/>
  <c r="G444" i="53"/>
  <c r="B262" i="53"/>
  <c r="G132" i="53"/>
  <c r="S180" i="53"/>
  <c r="AJ180" i="53" s="1"/>
  <c r="I258" i="53"/>
  <c r="G262" i="53"/>
  <c r="S44" i="53"/>
  <c r="AJ44" i="53" s="1"/>
  <c r="G33" i="53"/>
  <c r="I33" i="53" s="1"/>
  <c r="S205" i="53"/>
  <c r="AJ205" i="53" s="1"/>
  <c r="G288" i="53"/>
  <c r="H132" i="53"/>
  <c r="I121" i="53"/>
  <c r="I267" i="53"/>
  <c r="C132" i="53"/>
  <c r="H288" i="53"/>
  <c r="S38" i="53"/>
  <c r="AJ38" i="53" s="1"/>
  <c r="C288" i="53"/>
  <c r="E314" i="53"/>
  <c r="S309" i="53"/>
  <c r="AJ309" i="53" s="1"/>
  <c r="B37" i="53"/>
  <c r="C392" i="53"/>
  <c r="N132" i="53"/>
  <c r="G314" i="53"/>
  <c r="I335" i="53"/>
  <c r="B42" i="53"/>
  <c r="C314" i="53"/>
  <c r="S42" i="53"/>
  <c r="AJ42" i="53" s="1"/>
  <c r="AJ215" i="53"/>
  <c r="H392" i="53"/>
  <c r="H34" i="53"/>
  <c r="AJ361" i="53"/>
  <c r="AJ293" i="53"/>
  <c r="D184" i="53"/>
  <c r="B43" i="53"/>
  <c r="D210" i="53"/>
  <c r="S127" i="53"/>
  <c r="AJ127" i="53" s="1"/>
  <c r="E392" i="53"/>
  <c r="B47" i="53"/>
  <c r="AJ163" i="53"/>
  <c r="E444" i="53"/>
  <c r="G392" i="53"/>
  <c r="S284" i="53"/>
  <c r="AJ284" i="53" s="1"/>
  <c r="D392" i="53"/>
  <c r="I120" i="53"/>
  <c r="AJ241" i="53"/>
  <c r="E366" i="53"/>
  <c r="H444" i="53"/>
  <c r="B38" i="53"/>
  <c r="B418" i="53"/>
  <c r="B44" i="53"/>
  <c r="S283" i="53"/>
  <c r="AJ283" i="53" s="1"/>
  <c r="C340" i="53"/>
  <c r="B35" i="53"/>
  <c r="L184" i="53"/>
  <c r="L366" i="53"/>
  <c r="C444" i="53"/>
  <c r="I309" i="53" l="1"/>
  <c r="I314" i="53" s="1"/>
  <c r="D315" i="53" s="1"/>
  <c r="I362" i="53"/>
  <c r="B315" i="53"/>
  <c r="C315" i="53"/>
  <c r="G315" i="53"/>
  <c r="H315" i="53"/>
  <c r="F315" i="53"/>
  <c r="I42" i="53"/>
  <c r="I48" i="53"/>
  <c r="I284" i="53"/>
  <c r="B340" i="53"/>
  <c r="I283" i="53"/>
  <c r="I288" i="53" s="1"/>
  <c r="I35" i="53"/>
  <c r="I310" i="53"/>
  <c r="I257" i="53"/>
  <c r="I262" i="53" s="1"/>
  <c r="I36" i="53"/>
  <c r="I37" i="53"/>
  <c r="I179" i="53"/>
  <c r="I184" i="53" s="1"/>
  <c r="I41" i="53"/>
  <c r="I44" i="53"/>
  <c r="B184" i="53"/>
  <c r="AJ33" i="53"/>
  <c r="I413" i="53"/>
  <c r="I418" i="53" s="1"/>
  <c r="I340" i="53"/>
  <c r="I47" i="53"/>
  <c r="I440" i="53"/>
  <c r="I206" i="53"/>
  <c r="I127" i="53"/>
  <c r="I132" i="53" s="1"/>
  <c r="B132" i="53"/>
  <c r="I130" i="53"/>
  <c r="I43" i="53"/>
  <c r="I387" i="53"/>
  <c r="I392" i="53" s="1"/>
  <c r="I45" i="53"/>
  <c r="I439" i="53"/>
  <c r="I444" i="53" s="1"/>
  <c r="I34" i="53"/>
  <c r="I361" i="53"/>
  <c r="I366" i="53" s="1"/>
  <c r="I205" i="53"/>
  <c r="I210" i="53" s="1"/>
  <c r="I388" i="53"/>
  <c r="I46" i="53"/>
  <c r="I231" i="53"/>
  <c r="I236" i="53" s="1"/>
  <c r="B236" i="53"/>
  <c r="I180" i="53"/>
  <c r="I38" i="53"/>
  <c r="I40" i="53"/>
  <c r="I232" i="53"/>
  <c r="I81" i="53"/>
  <c r="E315" i="53" l="1"/>
  <c r="B133" i="53"/>
  <c r="F133" i="53"/>
  <c r="E133" i="53"/>
  <c r="H133" i="53"/>
  <c r="G133" i="53"/>
  <c r="D133" i="53"/>
  <c r="C133" i="53"/>
  <c r="H367" i="53"/>
  <c r="F367" i="53"/>
  <c r="D367" i="53"/>
  <c r="B367" i="53"/>
  <c r="C367" i="53"/>
  <c r="G367" i="53"/>
  <c r="E367" i="53"/>
  <c r="G263" i="53"/>
  <c r="E263" i="53"/>
  <c r="D263" i="53"/>
  <c r="H263" i="53"/>
  <c r="B263" i="53"/>
  <c r="F263" i="53"/>
  <c r="C263" i="53"/>
  <c r="B211" i="53"/>
  <c r="D211" i="53"/>
  <c r="C211" i="53"/>
  <c r="H211" i="53"/>
  <c r="E211" i="53"/>
  <c r="G211" i="53"/>
  <c r="F211" i="53"/>
  <c r="E445" i="53"/>
  <c r="G445" i="53"/>
  <c r="C445" i="53"/>
  <c r="H445" i="53"/>
  <c r="F445" i="53"/>
  <c r="D445" i="53"/>
  <c r="B445" i="53"/>
  <c r="D393" i="53"/>
  <c r="G393" i="53"/>
  <c r="C393" i="53"/>
  <c r="F393" i="53"/>
  <c r="E393" i="53"/>
  <c r="B393" i="53"/>
  <c r="H393" i="53"/>
  <c r="D289" i="53"/>
  <c r="B289" i="53"/>
  <c r="E289" i="53"/>
  <c r="G289" i="53"/>
  <c r="F289" i="53"/>
  <c r="C289" i="53"/>
  <c r="H289" i="53"/>
  <c r="F185" i="53"/>
  <c r="G185" i="53"/>
  <c r="B185" i="53"/>
  <c r="D185" i="53"/>
  <c r="C185" i="53"/>
  <c r="H185" i="53"/>
  <c r="E185" i="53"/>
  <c r="B341" i="53"/>
  <c r="H341" i="53"/>
  <c r="F341" i="53"/>
  <c r="G341" i="53"/>
  <c r="D341" i="53"/>
  <c r="C341" i="53"/>
  <c r="E341" i="53"/>
  <c r="I315" i="53"/>
  <c r="B237" i="53"/>
  <c r="D237" i="53"/>
  <c r="G237" i="53"/>
  <c r="E237" i="53"/>
  <c r="H237" i="53"/>
  <c r="F237" i="53"/>
  <c r="C237" i="53"/>
  <c r="D419" i="53"/>
  <c r="E419" i="53"/>
  <c r="B419" i="53"/>
  <c r="G419" i="53"/>
  <c r="F419" i="53"/>
  <c r="C419" i="53"/>
  <c r="H419" i="53"/>
  <c r="I211" i="53" l="1"/>
  <c r="I419" i="53"/>
  <c r="I445" i="53"/>
  <c r="I185" i="53"/>
  <c r="I237" i="53"/>
  <c r="I263" i="53"/>
  <c r="I367" i="53"/>
  <c r="I341" i="53"/>
  <c r="I393" i="53"/>
  <c r="I289" i="53"/>
  <c r="I133" i="53"/>
  <c r="I515" i="52"/>
  <c r="I483" i="52"/>
  <c r="I460" i="52" l="1"/>
  <c r="F70" i="52"/>
  <c r="I464" i="52"/>
  <c r="I478" i="52"/>
  <c r="I518" i="52"/>
  <c r="I545" i="52"/>
  <c r="I489" i="52"/>
  <c r="I502" i="52"/>
  <c r="I506" i="52"/>
  <c r="I510" i="52"/>
  <c r="I514" i="52"/>
  <c r="I529" i="52"/>
  <c r="I533" i="52"/>
  <c r="I537" i="52"/>
  <c r="I541" i="52"/>
  <c r="I556" i="52"/>
  <c r="I560" i="52"/>
  <c r="I564" i="52"/>
  <c r="I568" i="52"/>
  <c r="I573" i="52"/>
  <c r="I453" i="52"/>
  <c r="I466" i="52"/>
  <c r="I485" i="52"/>
  <c r="I503" i="52"/>
  <c r="I507" i="52"/>
  <c r="I511" i="52"/>
  <c r="I530" i="52"/>
  <c r="I534" i="52"/>
  <c r="I538" i="52"/>
  <c r="I542" i="52"/>
  <c r="I557" i="52"/>
  <c r="I561" i="52"/>
  <c r="I565" i="52"/>
  <c r="I449" i="52"/>
  <c r="I484" i="52"/>
  <c r="I546" i="52"/>
  <c r="I450" i="52"/>
  <c r="I454" i="52"/>
  <c r="I462" i="52"/>
  <c r="I476" i="52"/>
  <c r="I480" i="52"/>
  <c r="I486" i="52"/>
  <c r="I520" i="52"/>
  <c r="I547" i="52"/>
  <c r="I461" i="52"/>
  <c r="I479" i="52"/>
  <c r="I495" i="52"/>
  <c r="I467" i="52"/>
  <c r="I487" i="52"/>
  <c r="I492" i="52"/>
  <c r="I504" i="52"/>
  <c r="I508" i="52"/>
  <c r="I512" i="52"/>
  <c r="I516" i="52"/>
  <c r="I527" i="52"/>
  <c r="I531" i="52"/>
  <c r="I535" i="52"/>
  <c r="I539" i="52"/>
  <c r="I554" i="52"/>
  <c r="I558" i="52"/>
  <c r="I562" i="52"/>
  <c r="I566" i="52"/>
  <c r="I571" i="52"/>
  <c r="I475" i="52"/>
  <c r="I519" i="52"/>
  <c r="I455" i="52"/>
  <c r="I459" i="52"/>
  <c r="I477" i="52"/>
  <c r="I481" i="52"/>
  <c r="I521" i="52"/>
  <c r="I544" i="52"/>
  <c r="I457" i="52"/>
  <c r="I490" i="52"/>
  <c r="I482" i="52"/>
  <c r="I488" i="52"/>
  <c r="I493" i="52"/>
  <c r="I501" i="52"/>
  <c r="I505" i="52"/>
  <c r="I509" i="52"/>
  <c r="I513" i="52"/>
  <c r="I528" i="52"/>
  <c r="I532" i="52"/>
  <c r="I536" i="52"/>
  <c r="I540" i="52"/>
  <c r="I555" i="52"/>
  <c r="I559" i="52"/>
  <c r="I563" i="52"/>
  <c r="I567" i="52"/>
  <c r="I572" i="52"/>
  <c r="AI182" i="52"/>
  <c r="AJ182" i="52" s="1"/>
  <c r="AI233" i="52"/>
  <c r="AJ233" i="52" s="1"/>
  <c r="I494" i="52"/>
  <c r="P95" i="52"/>
  <c r="AC43" i="52" l="1"/>
  <c r="AC47" i="52"/>
  <c r="AD43" i="52"/>
  <c r="AI336" i="52"/>
  <c r="AI312" i="52"/>
  <c r="AJ312" i="52" s="1"/>
  <c r="AI259" i="52"/>
  <c r="AJ259" i="52" s="1"/>
  <c r="AI206" i="52"/>
  <c r="AG43" i="52"/>
  <c r="AG51" i="52"/>
  <c r="AH35" i="52"/>
  <c r="AH41" i="52"/>
  <c r="AG44" i="52"/>
  <c r="AI391" i="52"/>
  <c r="AJ391" i="52" s="1"/>
  <c r="AC45" i="52"/>
  <c r="AI286" i="52"/>
  <c r="AJ286" i="52" s="1"/>
  <c r="AF52" i="52"/>
  <c r="AE46" i="52"/>
  <c r="AD50" i="52"/>
  <c r="AI365" i="52"/>
  <c r="AJ365" i="52" s="1"/>
  <c r="AI234" i="52"/>
  <c r="AJ234" i="52" s="1"/>
  <c r="AI155" i="52"/>
  <c r="AJ155" i="52" s="1"/>
  <c r="Z51" i="52"/>
  <c r="AC41" i="52"/>
  <c r="P97" i="52"/>
  <c r="P19" i="52" s="1"/>
  <c r="W44" i="52"/>
  <c r="W51" i="52"/>
  <c r="AI167" i="52"/>
  <c r="AE45" i="52"/>
  <c r="W36" i="52"/>
  <c r="AH36" i="52"/>
  <c r="AI267" i="52"/>
  <c r="AI249" i="52"/>
  <c r="AE34" i="52"/>
  <c r="AG33" i="52"/>
  <c r="AD36" i="52"/>
  <c r="AA50" i="52"/>
  <c r="AI156" i="52"/>
  <c r="AJ156" i="52" s="1"/>
  <c r="AA43" i="52"/>
  <c r="Y50" i="52"/>
  <c r="AG46" i="52"/>
  <c r="AI443" i="52"/>
  <c r="AJ443" i="52" s="1"/>
  <c r="F69" i="52"/>
  <c r="F71" i="52"/>
  <c r="F18" i="52"/>
  <c r="I70" i="52"/>
  <c r="AI414" i="52"/>
  <c r="AI363" i="52"/>
  <c r="AJ363" i="52" s="1"/>
  <c r="AI333" i="52"/>
  <c r="P105" i="52"/>
  <c r="P27" i="52" s="1"/>
  <c r="V43" i="52"/>
  <c r="AI207" i="52"/>
  <c r="AJ207" i="52" s="1"/>
  <c r="AD40" i="52"/>
  <c r="AE33" i="52"/>
  <c r="W53" i="52"/>
  <c r="AD48" i="52"/>
  <c r="AE39" i="52"/>
  <c r="Y51" i="52"/>
  <c r="AD39" i="52"/>
  <c r="Z35" i="52"/>
  <c r="AI144" i="52"/>
  <c r="AD52" i="52"/>
  <c r="AE50" i="52"/>
  <c r="AH50" i="52"/>
  <c r="Z41" i="52"/>
  <c r="AI140" i="52"/>
  <c r="AI174" i="52"/>
  <c r="W45" i="52"/>
  <c r="AC36" i="52"/>
  <c r="W39" i="52"/>
  <c r="Z36" i="52"/>
  <c r="AI442" i="52"/>
  <c r="AJ442" i="52" s="1"/>
  <c r="W34" i="52"/>
  <c r="V36" i="52"/>
  <c r="P89" i="52"/>
  <c r="P11" i="52" s="1"/>
  <c r="AE42" i="52"/>
  <c r="AI347" i="52"/>
  <c r="AG41" i="52"/>
  <c r="AG52" i="52"/>
  <c r="AD46" i="52"/>
  <c r="AI142" i="52"/>
  <c r="AI399" i="52"/>
  <c r="V46" i="52"/>
  <c r="AI417" i="52"/>
  <c r="AJ417" i="52" s="1"/>
  <c r="F60" i="52"/>
  <c r="I553" i="52"/>
  <c r="AI152" i="52"/>
  <c r="AC38" i="52"/>
  <c r="X52" i="52"/>
  <c r="AI248" i="52"/>
  <c r="AI356" i="52"/>
  <c r="AH43" i="52"/>
  <c r="I456" i="52"/>
  <c r="F66" i="52"/>
  <c r="I569" i="52"/>
  <c r="AI430" i="52"/>
  <c r="P86" i="52"/>
  <c r="P8" i="52" s="1"/>
  <c r="AG288" i="52"/>
  <c r="AI204" i="52"/>
  <c r="AI294" i="52"/>
  <c r="AC34" i="52"/>
  <c r="AI166" i="52"/>
  <c r="Z53" i="52"/>
  <c r="Z37" i="52"/>
  <c r="AC51" i="52"/>
  <c r="AI194" i="52"/>
  <c r="V38" i="52"/>
  <c r="AI116" i="52"/>
  <c r="Z39" i="52"/>
  <c r="AH52" i="52"/>
  <c r="V50" i="52"/>
  <c r="AC44" i="52"/>
  <c r="AD34" i="52"/>
  <c r="AA44" i="52"/>
  <c r="AI146" i="52"/>
  <c r="AI173" i="52"/>
  <c r="AC42" i="52"/>
  <c r="AH34" i="52"/>
  <c r="AA46" i="52"/>
  <c r="AI401" i="52"/>
  <c r="AH48" i="52"/>
  <c r="AI434" i="52"/>
  <c r="AI278" i="52"/>
  <c r="Z43" i="52"/>
  <c r="AI171" i="52"/>
  <c r="AI246" i="52"/>
  <c r="AI228" i="52"/>
  <c r="F72" i="52"/>
  <c r="AI375" i="52"/>
  <c r="AI118" i="52"/>
  <c r="V40" i="52"/>
  <c r="AG53" i="52"/>
  <c r="AC50" i="52"/>
  <c r="AI324" i="52"/>
  <c r="AI218" i="52"/>
  <c r="AI345" i="52"/>
  <c r="P93" i="52"/>
  <c r="P15" i="52" s="1"/>
  <c r="AI334" i="52"/>
  <c r="AI426" i="52"/>
  <c r="AI358" i="52"/>
  <c r="AI364" i="52"/>
  <c r="AJ364" i="52" s="1"/>
  <c r="AI308" i="52"/>
  <c r="AI261" i="52"/>
  <c r="AJ261" i="52" s="1"/>
  <c r="AH47" i="52"/>
  <c r="AE47" i="52"/>
  <c r="AG38" i="52"/>
  <c r="AI180" i="52"/>
  <c r="AA53" i="52"/>
  <c r="AD37" i="52"/>
  <c r="AA51" i="52"/>
  <c r="AI232" i="52"/>
  <c r="AI197" i="52"/>
  <c r="AH39" i="52"/>
  <c r="AI170" i="52"/>
  <c r="Y52" i="52"/>
  <c r="AF50" i="52"/>
  <c r="AH33" i="52"/>
  <c r="V39" i="52"/>
  <c r="AI117" i="52"/>
  <c r="AH45" i="52"/>
  <c r="P100" i="52"/>
  <c r="P22" i="52" s="1"/>
  <c r="W48" i="52"/>
  <c r="AI398" i="52"/>
  <c r="AG37" i="52"/>
  <c r="AI354" i="52"/>
  <c r="AI323" i="52"/>
  <c r="AA36" i="52"/>
  <c r="AI339" i="52"/>
  <c r="AJ339" i="52" s="1"/>
  <c r="Z45" i="52"/>
  <c r="Z34" i="52"/>
  <c r="AE43" i="52"/>
  <c r="AC35" i="52"/>
  <c r="AI390" i="52"/>
  <c r="AJ390" i="52" s="1"/>
  <c r="X51" i="52"/>
  <c r="AI380" i="52"/>
  <c r="AA39" i="52"/>
  <c r="AG48" i="52"/>
  <c r="AI147" i="52"/>
  <c r="AF53" i="52"/>
  <c r="AI157" i="52"/>
  <c r="AJ157" i="52" s="1"/>
  <c r="AD42" i="52"/>
  <c r="AI440" i="52"/>
  <c r="AI402" i="52"/>
  <c r="AI313" i="52"/>
  <c r="AJ313" i="52" s="1"/>
  <c r="AI410" i="52"/>
  <c r="I451" i="52"/>
  <c r="F61" i="52"/>
  <c r="I452" i="52"/>
  <c r="F62" i="52"/>
  <c r="AI431" i="52"/>
  <c r="V33" i="52"/>
  <c r="AF51" i="52"/>
  <c r="X50" i="52"/>
  <c r="AI416" i="52"/>
  <c r="AJ416" i="52" s="1"/>
  <c r="AI260" i="52"/>
  <c r="AJ260" i="52" s="1"/>
  <c r="AG40" i="52"/>
  <c r="AD51" i="52"/>
  <c r="AI325" i="52"/>
  <c r="AG39" i="52"/>
  <c r="Z50" i="52"/>
  <c r="AI428" i="52"/>
  <c r="AG36" i="52"/>
  <c r="AI284" i="52"/>
  <c r="F67" i="52"/>
  <c r="F65" i="52"/>
  <c r="AF605" i="52"/>
  <c r="P104" i="52"/>
  <c r="P26" i="52" s="1"/>
  <c r="I570" i="52"/>
  <c r="I517" i="52"/>
  <c r="I543" i="52"/>
  <c r="I548" i="52" s="1"/>
  <c r="P90" i="52"/>
  <c r="P12" i="52" s="1"/>
  <c r="I491" i="52"/>
  <c r="AI353" i="52"/>
  <c r="AI379" i="52"/>
  <c r="AI287" i="52"/>
  <c r="AJ287" i="52" s="1"/>
  <c r="Z47" i="52"/>
  <c r="AI190" i="52"/>
  <c r="AI151" i="52"/>
  <c r="W47" i="52"/>
  <c r="AA33" i="52"/>
  <c r="AC53" i="52"/>
  <c r="Z48" i="52"/>
  <c r="V37" i="52"/>
  <c r="AI113" i="52"/>
  <c r="V35" i="52"/>
  <c r="AI209" i="52"/>
  <c r="AJ209" i="52" s="1"/>
  <c r="Z52" i="52"/>
  <c r="W50" i="52"/>
  <c r="V41" i="52"/>
  <c r="AI119" i="52"/>
  <c r="V44" i="52"/>
  <c r="W43" i="52"/>
  <c r="AD45" i="52"/>
  <c r="AI165" i="52"/>
  <c r="AI199" i="52"/>
  <c r="W46" i="52"/>
  <c r="R52" i="52"/>
  <c r="AI311" i="52"/>
  <c r="AJ311" i="52" s="1"/>
  <c r="Z40" i="52"/>
  <c r="AI441" i="52"/>
  <c r="AJ441" i="52" s="1"/>
  <c r="W35" i="52"/>
  <c r="AA40" i="52"/>
  <c r="AI253" i="52"/>
  <c r="AA42" i="52"/>
  <c r="Z44" i="52"/>
  <c r="AE51" i="52"/>
  <c r="AE38" i="52"/>
  <c r="AE40" i="52"/>
  <c r="AG42" i="52"/>
  <c r="AI193" i="52"/>
  <c r="Y53" i="52"/>
  <c r="AI293" i="52"/>
  <c r="AH53" i="52"/>
  <c r="AI115" i="52"/>
  <c r="AI320" i="52"/>
  <c r="AI120" i="52"/>
  <c r="V42" i="52"/>
  <c r="AG47" i="52"/>
  <c r="AD47" i="52"/>
  <c r="AI124" i="52"/>
  <c r="I458" i="52"/>
  <c r="F68" i="52"/>
  <c r="F63" i="52"/>
  <c r="AI407" i="52"/>
  <c r="AD38" i="52"/>
  <c r="AI357" i="52"/>
  <c r="AI329" i="52"/>
  <c r="AI346" i="52"/>
  <c r="AI270" i="52"/>
  <c r="AI245" i="52"/>
  <c r="AI192" i="52"/>
  <c r="W33" i="52"/>
  <c r="V48" i="52"/>
  <c r="AA35" i="52"/>
  <c r="AI164" i="52"/>
  <c r="AA41" i="52"/>
  <c r="P87" i="52"/>
  <c r="P9" i="52" s="1"/>
  <c r="AI208" i="52"/>
  <c r="AJ208" i="52" s="1"/>
  <c r="AI378" i="52"/>
  <c r="AI360" i="52"/>
  <c r="AI403" i="52"/>
  <c r="AI377" i="52"/>
  <c r="AI384" i="52"/>
  <c r="AI389" i="52"/>
  <c r="AJ389" i="52" s="1"/>
  <c r="AI327" i="52"/>
  <c r="AI310" i="52"/>
  <c r="AI258" i="52"/>
  <c r="AA47" i="52"/>
  <c r="AI285" i="52"/>
  <c r="AJ285" i="52" s="1"/>
  <c r="AI216" i="52"/>
  <c r="AI235" i="52"/>
  <c r="AJ235" i="52" s="1"/>
  <c r="AA38" i="52"/>
  <c r="AH46" i="52"/>
  <c r="AG34" i="52"/>
  <c r="AH51" i="52"/>
  <c r="Z33" i="52"/>
  <c r="AI303" i="52"/>
  <c r="AI131" i="52"/>
  <c r="AJ131" i="52" s="1"/>
  <c r="V53" i="52"/>
  <c r="AI53" i="52" s="1"/>
  <c r="AJ53" i="52" s="1"/>
  <c r="AC48" i="52"/>
  <c r="AE37" i="52"/>
  <c r="AC46" i="52"/>
  <c r="AE35" i="52"/>
  <c r="AC39" i="52"/>
  <c r="AI130" i="52"/>
  <c r="V52" i="52"/>
  <c r="AG50" i="52"/>
  <c r="AE41" i="52"/>
  <c r="AI215" i="52"/>
  <c r="AD44" i="52"/>
  <c r="AI150" i="52"/>
  <c r="P96" i="52"/>
  <c r="AI319" i="52"/>
  <c r="AI423" i="52"/>
  <c r="AI362" i="52"/>
  <c r="AI438" i="52"/>
  <c r="AI373" i="52"/>
  <c r="AI252" i="52"/>
  <c r="AH38" i="52"/>
  <c r="AI404" i="52"/>
  <c r="AI217" i="52"/>
  <c r="W41" i="52"/>
  <c r="AC33" i="52"/>
  <c r="AI181" i="52"/>
  <c r="AJ181" i="52" s="1"/>
  <c r="W38" i="52"/>
  <c r="W40" i="52"/>
  <c r="F470" i="52"/>
  <c r="AI271" i="52"/>
  <c r="AI230" i="52"/>
  <c r="AI203" i="52"/>
  <c r="AI141" i="52"/>
  <c r="X53" i="52"/>
  <c r="AD53" i="52"/>
  <c r="AI280" i="52"/>
  <c r="AI276" i="52"/>
  <c r="AI273" i="52"/>
  <c r="AC40" i="52"/>
  <c r="AI177" i="52"/>
  <c r="AI125" i="52"/>
  <c r="V47" i="52"/>
  <c r="Z42" i="52"/>
  <c r="AI408" i="52"/>
  <c r="AI176" i="52"/>
  <c r="F522" i="52"/>
  <c r="I468" i="52"/>
  <c r="F78" i="52"/>
  <c r="I463" i="52"/>
  <c r="F73" i="52"/>
  <c r="F496" i="52"/>
  <c r="F59" i="52"/>
  <c r="F74" i="52"/>
  <c r="AI302" i="52"/>
  <c r="Z46" i="52"/>
  <c r="AI307" i="52"/>
  <c r="AC52" i="52"/>
  <c r="AI301" i="52"/>
  <c r="AI250" i="52"/>
  <c r="AI241" i="52"/>
  <c r="AC37" i="52"/>
  <c r="AH44" i="52"/>
  <c r="AD35" i="52"/>
  <c r="AI277" i="52"/>
  <c r="AF37" i="52"/>
  <c r="AI412" i="52"/>
  <c r="P88" i="52"/>
  <c r="P10" i="52" s="1"/>
  <c r="AI435" i="52"/>
  <c r="AI425" i="52"/>
  <c r="P98" i="52"/>
  <c r="P20" i="52" s="1"/>
  <c r="P103" i="52"/>
  <c r="P25" i="52" s="1"/>
  <c r="AI338" i="52"/>
  <c r="AJ338" i="52" s="1"/>
  <c r="AI279" i="52"/>
  <c r="AI372" i="52"/>
  <c r="AI298" i="52"/>
  <c r="AI242" i="52"/>
  <c r="AI296" i="52"/>
  <c r="AI305" i="52"/>
  <c r="AI274" i="52"/>
  <c r="AI138" i="52"/>
  <c r="AI268" i="52"/>
  <c r="AA34" i="52"/>
  <c r="AI275" i="52"/>
  <c r="AE48" i="52"/>
  <c r="AD33" i="52"/>
  <c r="AE53" i="52"/>
  <c r="AA48" i="52"/>
  <c r="W37" i="52"/>
  <c r="V51" i="52"/>
  <c r="AI129" i="52"/>
  <c r="AI202" i="52"/>
  <c r="AE52" i="52"/>
  <c r="AI183" i="52"/>
  <c r="AJ183" i="52" s="1"/>
  <c r="AI154" i="52"/>
  <c r="V45" i="52"/>
  <c r="AI123" i="52"/>
  <c r="Y41" i="52"/>
  <c r="V34" i="52"/>
  <c r="AI112" i="52"/>
  <c r="AA37" i="52"/>
  <c r="AI300" i="52"/>
  <c r="AI388" i="52"/>
  <c r="AI350" i="52"/>
  <c r="AI297" i="52"/>
  <c r="Z38" i="52"/>
  <c r="AH40" i="52"/>
  <c r="AI397" i="52"/>
  <c r="AE36" i="52"/>
  <c r="AG35" i="52"/>
  <c r="AH37" i="52"/>
  <c r="AI306" i="52"/>
  <c r="AA52" i="52"/>
  <c r="AI337" i="52"/>
  <c r="AJ337" i="52" s="1"/>
  <c r="AI351" i="52"/>
  <c r="AI198" i="52"/>
  <c r="AI200" i="52"/>
  <c r="AI415" i="52"/>
  <c r="AJ415" i="52" s="1"/>
  <c r="AI433" i="52"/>
  <c r="AA45" i="52"/>
  <c r="AE44" i="52"/>
  <c r="AI226" i="52"/>
  <c r="AG45" i="52"/>
  <c r="AI243" i="52"/>
  <c r="AD41" i="52"/>
  <c r="AI359" i="52"/>
  <c r="AI348" i="52"/>
  <c r="W52" i="52"/>
  <c r="AH42" i="52"/>
  <c r="I522" i="52"/>
  <c r="I496" i="52"/>
  <c r="F77" i="52"/>
  <c r="F64" i="52"/>
  <c r="AC288" i="52"/>
  <c r="AE288" i="52"/>
  <c r="W418" i="52"/>
  <c r="AE418" i="52"/>
  <c r="AF610" i="52"/>
  <c r="AA236" i="52"/>
  <c r="Z444" i="52"/>
  <c r="Z158" i="52"/>
  <c r="AA340" i="52"/>
  <c r="AA210" i="52"/>
  <c r="P101" i="52"/>
  <c r="P23" i="52" s="1"/>
  <c r="AA314" i="52"/>
  <c r="AA366" i="52"/>
  <c r="V366" i="52"/>
  <c r="AF618" i="52"/>
  <c r="AF614" i="52"/>
  <c r="AA262" i="52"/>
  <c r="AE132" i="52"/>
  <c r="W132" i="52"/>
  <c r="AG132" i="52"/>
  <c r="Y44" i="52" l="1"/>
  <c r="Z262" i="52"/>
  <c r="AI254" i="52"/>
  <c r="X38" i="52"/>
  <c r="AI321" i="52"/>
  <c r="AF45" i="52"/>
  <c r="AI352" i="52"/>
  <c r="AI247" i="52"/>
  <c r="AI225" i="52"/>
  <c r="AI195" i="52"/>
  <c r="AF48" i="52"/>
  <c r="Y45" i="52"/>
  <c r="AI427" i="52"/>
  <c r="AI201" i="52"/>
  <c r="AI256" i="52"/>
  <c r="AI244" i="52"/>
  <c r="AI169" i="52"/>
  <c r="AI429" i="52"/>
  <c r="AI281" i="52"/>
  <c r="AI330" i="52"/>
  <c r="AI411" i="52"/>
  <c r="AI326" i="52"/>
  <c r="AI299" i="52"/>
  <c r="AI255" i="52"/>
  <c r="AI374" i="52"/>
  <c r="AI409" i="52"/>
  <c r="AI191" i="52"/>
  <c r="AI331" i="52"/>
  <c r="AI385" i="52"/>
  <c r="AI272" i="52"/>
  <c r="AI386" i="52"/>
  <c r="AI322" i="52"/>
  <c r="AF622" i="52"/>
  <c r="AI382" i="52"/>
  <c r="AI328" i="52"/>
  <c r="Y40" i="52"/>
  <c r="AI349" i="52"/>
  <c r="F574" i="52"/>
  <c r="X34" i="52"/>
  <c r="AF611" i="52"/>
  <c r="AI224" i="52"/>
  <c r="F76" i="52"/>
  <c r="F24" i="52" s="1"/>
  <c r="AI222" i="52"/>
  <c r="AI196" i="52"/>
  <c r="AF615" i="52"/>
  <c r="AF418" i="52"/>
  <c r="AI52" i="52"/>
  <c r="AI220" i="52"/>
  <c r="AI178" i="52"/>
  <c r="AI304" i="52"/>
  <c r="AF39" i="52"/>
  <c r="AI227" i="52"/>
  <c r="AI295" i="52"/>
  <c r="Y39" i="52"/>
  <c r="X39" i="52"/>
  <c r="AI436" i="52"/>
  <c r="AF35" i="52"/>
  <c r="AI405" i="52"/>
  <c r="AI223" i="52"/>
  <c r="AI221" i="52"/>
  <c r="AI145" i="52"/>
  <c r="Y48" i="52"/>
  <c r="AI269" i="52"/>
  <c r="AI219" i="52"/>
  <c r="AI437" i="52"/>
  <c r="X41" i="52"/>
  <c r="AI175" i="52"/>
  <c r="X45" i="52"/>
  <c r="AI383" i="52"/>
  <c r="AI332" i="52"/>
  <c r="AI406" i="52"/>
  <c r="AF444" i="52"/>
  <c r="AF34" i="52"/>
  <c r="AI355" i="52"/>
  <c r="AI229" i="52"/>
  <c r="AI432" i="52"/>
  <c r="X35" i="52"/>
  <c r="C549" i="52"/>
  <c r="E549" i="52"/>
  <c r="G549" i="52"/>
  <c r="H549" i="52"/>
  <c r="B549" i="52"/>
  <c r="D549" i="52"/>
  <c r="S241" i="52"/>
  <c r="AH236" i="52"/>
  <c r="O52" i="52"/>
  <c r="F12" i="52"/>
  <c r="I64" i="52"/>
  <c r="X48" i="52"/>
  <c r="AI48" i="52" s="1"/>
  <c r="I63" i="52"/>
  <c r="F11" i="52"/>
  <c r="X37" i="52"/>
  <c r="AI282" i="52"/>
  <c r="I62" i="52"/>
  <c r="F10" i="52"/>
  <c r="X36" i="52"/>
  <c r="AI139" i="52"/>
  <c r="AI381" i="52"/>
  <c r="I76" i="52"/>
  <c r="AF33" i="52"/>
  <c r="Y43" i="52"/>
  <c r="Y262" i="52"/>
  <c r="W262" i="52"/>
  <c r="AG366" i="52"/>
  <c r="AD184" i="52"/>
  <c r="AG184" i="52"/>
  <c r="X314" i="52"/>
  <c r="AD340" i="52"/>
  <c r="AF609" i="52"/>
  <c r="M52" i="52"/>
  <c r="L51" i="52"/>
  <c r="AH392" i="52"/>
  <c r="AA444" i="52"/>
  <c r="X236" i="52"/>
  <c r="AE236" i="52"/>
  <c r="S346" i="52"/>
  <c r="AJ346" i="52" s="1"/>
  <c r="X288" i="52"/>
  <c r="X418" i="52"/>
  <c r="I77" i="52"/>
  <c r="F25" i="52"/>
  <c r="Y35" i="52"/>
  <c r="AI51" i="52"/>
  <c r="AI149" i="52"/>
  <c r="AF44" i="52"/>
  <c r="AI424" i="52"/>
  <c r="I469" i="52"/>
  <c r="F79" i="52"/>
  <c r="S114" i="52"/>
  <c r="I72" i="52"/>
  <c r="F20" i="52"/>
  <c r="Y36" i="52"/>
  <c r="X210" i="52"/>
  <c r="X47" i="52"/>
  <c r="P85" i="52"/>
  <c r="P600" i="52"/>
  <c r="I69" i="52"/>
  <c r="F17" i="52"/>
  <c r="M50" i="52"/>
  <c r="O50" i="52"/>
  <c r="Y184" i="52"/>
  <c r="X392" i="52"/>
  <c r="X262" i="52"/>
  <c r="W210" i="52"/>
  <c r="AE340" i="52"/>
  <c r="AH340" i="52"/>
  <c r="AD158" i="52"/>
  <c r="AG158" i="52"/>
  <c r="N52" i="52"/>
  <c r="AF621" i="52"/>
  <c r="AA392" i="52"/>
  <c r="W392" i="52"/>
  <c r="Z236" i="52"/>
  <c r="O51" i="52"/>
  <c r="S215" i="52"/>
  <c r="AF607" i="52"/>
  <c r="AA418" i="52"/>
  <c r="Z418" i="52"/>
  <c r="X43" i="52"/>
  <c r="AI43" i="52" s="1"/>
  <c r="S297" i="52"/>
  <c r="AJ297" i="52" s="1"/>
  <c r="I59" i="52"/>
  <c r="F7" i="52"/>
  <c r="AI148" i="52"/>
  <c r="AI143" i="52"/>
  <c r="AI400" i="52"/>
  <c r="AI41" i="52"/>
  <c r="X444" i="52"/>
  <c r="I65" i="52"/>
  <c r="S299" i="52"/>
  <c r="AJ299" i="52" s="1"/>
  <c r="AI168" i="52"/>
  <c r="X40" i="52"/>
  <c r="AI40" i="52" s="1"/>
  <c r="Q33" i="52"/>
  <c r="S427" i="52"/>
  <c r="AJ427" i="52" s="1"/>
  <c r="I574" i="52"/>
  <c r="F548" i="52"/>
  <c r="F549" i="52" s="1"/>
  <c r="Y42" i="52"/>
  <c r="AF47" i="52"/>
  <c r="Q35" i="52"/>
  <c r="V418" i="52"/>
  <c r="AG210" i="52"/>
  <c r="W158" i="52"/>
  <c r="W288" i="52"/>
  <c r="AH418" i="52"/>
  <c r="S252" i="52"/>
  <c r="AJ252" i="52" s="1"/>
  <c r="X158" i="52"/>
  <c r="S150" i="52"/>
  <c r="AJ150" i="52" s="1"/>
  <c r="AI251" i="52"/>
  <c r="W314" i="52"/>
  <c r="AG262" i="52"/>
  <c r="Y366" i="52"/>
  <c r="Y210" i="52"/>
  <c r="AD392" i="52"/>
  <c r="AF612" i="52"/>
  <c r="S345" i="52"/>
  <c r="AI45" i="52"/>
  <c r="F22" i="52"/>
  <c r="I74" i="52"/>
  <c r="I68" i="52"/>
  <c r="F16" i="52"/>
  <c r="AF42" i="52"/>
  <c r="X46" i="52"/>
  <c r="I67" i="52"/>
  <c r="F15" i="52"/>
  <c r="M40" i="52"/>
  <c r="I66" i="52"/>
  <c r="F14" i="52"/>
  <c r="S138" i="52"/>
  <c r="AJ138" i="52" s="1"/>
  <c r="F8" i="52"/>
  <c r="I60" i="52"/>
  <c r="AI172" i="52"/>
  <c r="W42" i="52"/>
  <c r="S140" i="52"/>
  <c r="AJ140" i="52" s="1"/>
  <c r="V184" i="52"/>
  <c r="AF132" i="52"/>
  <c r="Z184" i="52"/>
  <c r="S117" i="52"/>
  <c r="AJ117" i="52" s="1"/>
  <c r="AF366" i="52"/>
  <c r="X366" i="52"/>
  <c r="AE184" i="52"/>
  <c r="Z314" i="52"/>
  <c r="S123" i="52"/>
  <c r="AJ123" i="52" s="1"/>
  <c r="X44" i="52"/>
  <c r="AC262" i="52"/>
  <c r="S423" i="52"/>
  <c r="Z366" i="52"/>
  <c r="AH184" i="52"/>
  <c r="AD262" i="52"/>
  <c r="AA184" i="52"/>
  <c r="AC314" i="52"/>
  <c r="AC210" i="52"/>
  <c r="AF340" i="52"/>
  <c r="Y340" i="52"/>
  <c r="AC158" i="52"/>
  <c r="S113" i="52"/>
  <c r="AJ113" i="52" s="1"/>
  <c r="AF392" i="52"/>
  <c r="AH444" i="52"/>
  <c r="AD236" i="52"/>
  <c r="N51" i="52"/>
  <c r="R33" i="52"/>
  <c r="AH262" i="52"/>
  <c r="AC366" i="52"/>
  <c r="AH366" i="52"/>
  <c r="Q34" i="52"/>
  <c r="S122" i="52"/>
  <c r="AC184" i="52"/>
  <c r="AD314" i="52"/>
  <c r="AD210" i="52"/>
  <c r="AG340" i="52"/>
  <c r="AC340" i="52"/>
  <c r="AH158" i="52"/>
  <c r="N50" i="52"/>
  <c r="S126" i="52"/>
  <c r="Z392" i="52"/>
  <c r="AG444" i="52"/>
  <c r="AC444" i="52"/>
  <c r="AF236" i="52"/>
  <c r="L33" i="52"/>
  <c r="Y288" i="52"/>
  <c r="L34" i="52"/>
  <c r="AH288" i="52"/>
  <c r="S348" i="52"/>
  <c r="AJ348" i="52" s="1"/>
  <c r="D523" i="52"/>
  <c r="B523" i="52"/>
  <c r="F523" i="52"/>
  <c r="C523" i="52"/>
  <c r="H523" i="52"/>
  <c r="E523" i="52"/>
  <c r="G523" i="52"/>
  <c r="X42" i="52"/>
  <c r="AI42" i="52" s="1"/>
  <c r="S189" i="52"/>
  <c r="Y37" i="52"/>
  <c r="AI37" i="52" s="1"/>
  <c r="Y392" i="52"/>
  <c r="Y46" i="52"/>
  <c r="AI46" i="52" s="1"/>
  <c r="AI126" i="52"/>
  <c r="S329" i="52"/>
  <c r="AJ329" i="52" s="1"/>
  <c r="Y33" i="52"/>
  <c r="Y132" i="52"/>
  <c r="Y34" i="52"/>
  <c r="AI34" i="52" s="1"/>
  <c r="AI122" i="52"/>
  <c r="AI111" i="52"/>
  <c r="I61" i="52"/>
  <c r="F9" i="52"/>
  <c r="AF262" i="52"/>
  <c r="Q51" i="52"/>
  <c r="AI137" i="52"/>
  <c r="AI36" i="52"/>
  <c r="Y38" i="52"/>
  <c r="AI38" i="52" s="1"/>
  <c r="AI163" i="52"/>
  <c r="AI121" i="52"/>
  <c r="AI371" i="52"/>
  <c r="AI376" i="52"/>
  <c r="I71" i="52"/>
  <c r="F19" i="52"/>
  <c r="X33" i="52"/>
  <c r="X132" i="52"/>
  <c r="AE262" i="52"/>
  <c r="S111" i="52"/>
  <c r="X184" i="52"/>
  <c r="S485" i="52"/>
  <c r="P69" i="52"/>
  <c r="AC392" i="52"/>
  <c r="Y236" i="52"/>
  <c r="AE366" i="52"/>
  <c r="S124" i="52"/>
  <c r="AJ124" i="52" s="1"/>
  <c r="W184" i="52"/>
  <c r="AF314" i="52"/>
  <c r="Z210" i="52"/>
  <c r="AF606" i="52"/>
  <c r="AE392" i="52"/>
  <c r="W444" i="52"/>
  <c r="AD444" i="52"/>
  <c r="S223" i="52"/>
  <c r="AJ223" i="52" s="1"/>
  <c r="W236" i="52"/>
  <c r="AA288" i="52"/>
  <c r="Z288" i="52"/>
  <c r="S397" i="52"/>
  <c r="AD288" i="52"/>
  <c r="S410" i="52"/>
  <c r="AJ410" i="52" s="1"/>
  <c r="S308" i="52"/>
  <c r="AJ308" i="52" s="1"/>
  <c r="S163" i="52"/>
  <c r="AG418" i="52"/>
  <c r="AF43" i="52"/>
  <c r="I78" i="52"/>
  <c r="F26" i="52"/>
  <c r="AF41" i="52"/>
  <c r="AF36" i="52"/>
  <c r="S435" i="52"/>
  <c r="AJ435" i="52" s="1"/>
  <c r="AI44" i="52"/>
  <c r="P102" i="52"/>
  <c r="P24" i="52" s="1"/>
  <c r="AF38" i="52"/>
  <c r="V158" i="52"/>
  <c r="AF158" i="52"/>
  <c r="AI50" i="52"/>
  <c r="AI114" i="52"/>
  <c r="S376" i="52"/>
  <c r="AI189" i="52"/>
  <c r="W366" i="52"/>
  <c r="AE314" i="52"/>
  <c r="AF210" i="52"/>
  <c r="Y314" i="52"/>
  <c r="AH210" i="52"/>
  <c r="W340" i="52"/>
  <c r="AA158" i="52"/>
  <c r="R51" i="52"/>
  <c r="S144" i="52"/>
  <c r="AJ144" i="52" s="1"/>
  <c r="Y418" i="52"/>
  <c r="S294" i="52"/>
  <c r="AJ294" i="52" s="1"/>
  <c r="S407" i="52"/>
  <c r="AJ407" i="52" s="1"/>
  <c r="H497" i="52"/>
  <c r="G497" i="52"/>
  <c r="D497" i="52"/>
  <c r="E497" i="52"/>
  <c r="F497" i="52"/>
  <c r="C497" i="52"/>
  <c r="B497" i="52"/>
  <c r="R50" i="52"/>
  <c r="AD366" i="52"/>
  <c r="AF617" i="52"/>
  <c r="L52" i="52"/>
  <c r="AF184" i="52"/>
  <c r="M51" i="52"/>
  <c r="AH314" i="52"/>
  <c r="AG314" i="52"/>
  <c r="AE210" i="52"/>
  <c r="Z340" i="52"/>
  <c r="AE158" i="52"/>
  <c r="L43" i="52"/>
  <c r="Q52" i="52"/>
  <c r="S371" i="52"/>
  <c r="AG392" i="52"/>
  <c r="Y444" i="52"/>
  <c r="AE444" i="52"/>
  <c r="AC236" i="52"/>
  <c r="AG236" i="52"/>
  <c r="AF619" i="52"/>
  <c r="S112" i="52"/>
  <c r="AJ112" i="52" s="1"/>
  <c r="Q50" i="52"/>
  <c r="S199" i="52"/>
  <c r="AJ199" i="52" s="1"/>
  <c r="AD418" i="52"/>
  <c r="L46" i="52"/>
  <c r="AF288" i="52"/>
  <c r="S404" i="52"/>
  <c r="AJ404" i="52" s="1"/>
  <c r="S270" i="52"/>
  <c r="AJ270" i="52" s="1"/>
  <c r="AC418" i="52"/>
  <c r="S271" i="52"/>
  <c r="AJ271" i="52" s="1"/>
  <c r="S203" i="52"/>
  <c r="AJ203" i="52" s="1"/>
  <c r="S222" i="52"/>
  <c r="AJ222" i="52" s="1"/>
  <c r="S321" i="52"/>
  <c r="AJ321" i="52" s="1"/>
  <c r="S281" i="52"/>
  <c r="AJ281" i="52" s="1"/>
  <c r="AD132" i="52"/>
  <c r="I73" i="52"/>
  <c r="F21" i="52"/>
  <c r="F75" i="52"/>
  <c r="F80" i="52" s="1"/>
  <c r="I465" i="52"/>
  <c r="I470" i="52" s="1"/>
  <c r="V444" i="52"/>
  <c r="S191" i="52"/>
  <c r="AJ191" i="52" s="1"/>
  <c r="S119" i="52"/>
  <c r="AJ119" i="52" s="1"/>
  <c r="S276" i="52"/>
  <c r="AJ276" i="52" s="1"/>
  <c r="S301" i="52"/>
  <c r="AJ301" i="52" s="1"/>
  <c r="S178" i="52"/>
  <c r="AJ178" i="52" s="1"/>
  <c r="AA132" i="52"/>
  <c r="AI33" i="52"/>
  <c r="AI39" i="52"/>
  <c r="S147" i="52"/>
  <c r="AJ147" i="52" s="1"/>
  <c r="S377" i="52"/>
  <c r="AJ377" i="52" s="1"/>
  <c r="AI128" i="52"/>
  <c r="X340" i="52"/>
  <c r="AF46" i="52"/>
  <c r="AF40" i="52"/>
  <c r="S405" i="52"/>
  <c r="Y47" i="52"/>
  <c r="AI47" i="52" s="1"/>
  <c r="R47" i="52" l="1"/>
  <c r="S359" i="52"/>
  <c r="AJ359" i="52" s="1"/>
  <c r="S379" i="52"/>
  <c r="AJ379" i="52" s="1"/>
  <c r="S324" i="52"/>
  <c r="AJ324" i="52" s="1"/>
  <c r="AI366" i="52"/>
  <c r="S256" i="52"/>
  <c r="AJ256" i="52" s="1"/>
  <c r="N45" i="52"/>
  <c r="S190" i="52"/>
  <c r="AJ190" i="52" s="1"/>
  <c r="S219" i="52"/>
  <c r="AJ219" i="52" s="1"/>
  <c r="S402" i="52"/>
  <c r="AJ402" i="52" s="1"/>
  <c r="S334" i="52"/>
  <c r="AJ334" i="52" s="1"/>
  <c r="S426" i="52"/>
  <c r="AJ426" i="52" s="1"/>
  <c r="S355" i="52"/>
  <c r="AJ355" i="52" s="1"/>
  <c r="S142" i="52"/>
  <c r="AJ142" i="52" s="1"/>
  <c r="S193" i="52"/>
  <c r="AJ193" i="52" s="1"/>
  <c r="O33" i="52"/>
  <c r="S118" i="52"/>
  <c r="AJ118" i="52" s="1"/>
  <c r="S430" i="52"/>
  <c r="AJ430" i="52" s="1"/>
  <c r="S143" i="52"/>
  <c r="AJ143" i="52" s="1"/>
  <c r="AJ405" i="52"/>
  <c r="S411" i="52"/>
  <c r="AJ411" i="52" s="1"/>
  <c r="S248" i="52"/>
  <c r="AJ248" i="52" s="1"/>
  <c r="S204" i="52"/>
  <c r="AJ204" i="52" s="1"/>
  <c r="S249" i="52"/>
  <c r="AJ249" i="52" s="1"/>
  <c r="R38" i="52"/>
  <c r="L38" i="52"/>
  <c r="R43" i="52"/>
  <c r="Q41" i="52"/>
  <c r="S303" i="52"/>
  <c r="AJ303" i="52" s="1"/>
  <c r="S429" i="52"/>
  <c r="AJ429" i="52" s="1"/>
  <c r="I431" i="52"/>
  <c r="S176" i="52"/>
  <c r="AJ176" i="52" s="1"/>
  <c r="S200" i="52"/>
  <c r="AJ200" i="52" s="1"/>
  <c r="S408" i="52"/>
  <c r="AJ408" i="52" s="1"/>
  <c r="S347" i="52"/>
  <c r="AJ347" i="52" s="1"/>
  <c r="S300" i="52"/>
  <c r="AJ300" i="52" s="1"/>
  <c r="S279" i="52"/>
  <c r="AJ279" i="52" s="1"/>
  <c r="S174" i="52"/>
  <c r="AJ174" i="52" s="1"/>
  <c r="O46" i="52"/>
  <c r="S409" i="52"/>
  <c r="AJ409" i="52" s="1"/>
  <c r="O48" i="52"/>
  <c r="S358" i="52"/>
  <c r="AJ358" i="52" s="1"/>
  <c r="S274" i="52"/>
  <c r="AJ274" i="52" s="1"/>
  <c r="S251" i="52"/>
  <c r="AJ251" i="52" s="1"/>
  <c r="S268" i="52"/>
  <c r="AJ268" i="52" s="1"/>
  <c r="S302" i="52"/>
  <c r="AJ302" i="52" s="1"/>
  <c r="S245" i="52"/>
  <c r="AJ245" i="52" s="1"/>
  <c r="S382" i="52"/>
  <c r="AJ382" i="52" s="1"/>
  <c r="I428" i="52"/>
  <c r="S227" i="52"/>
  <c r="AJ227" i="52" s="1"/>
  <c r="S273" i="52"/>
  <c r="AJ273" i="52" s="1"/>
  <c r="I224" i="52"/>
  <c r="S436" i="52"/>
  <c r="AJ436" i="52" s="1"/>
  <c r="S165" i="52"/>
  <c r="AJ165" i="52" s="1"/>
  <c r="Q45" i="52"/>
  <c r="S173" i="52"/>
  <c r="AJ173" i="52" s="1"/>
  <c r="S352" i="52"/>
  <c r="AJ352" i="52" s="1"/>
  <c r="AI439" i="52"/>
  <c r="N37" i="52"/>
  <c r="R35" i="52"/>
  <c r="M37" i="52"/>
  <c r="O34" i="52"/>
  <c r="X49" i="52"/>
  <c r="H36" i="52"/>
  <c r="L42" i="52"/>
  <c r="AI361" i="52"/>
  <c r="S169" i="52"/>
  <c r="AJ169" i="52" s="1"/>
  <c r="S277" i="52"/>
  <c r="AJ277" i="52" s="1"/>
  <c r="R44" i="52"/>
  <c r="S221" i="52"/>
  <c r="AJ221" i="52" s="1"/>
  <c r="M39" i="52"/>
  <c r="I376" i="52"/>
  <c r="R418" i="52"/>
  <c r="M35" i="52"/>
  <c r="S202" i="52"/>
  <c r="AJ202" i="52" s="1"/>
  <c r="S350" i="52"/>
  <c r="AJ350" i="52" s="1"/>
  <c r="S295" i="52"/>
  <c r="AJ295" i="52" s="1"/>
  <c r="S246" i="52"/>
  <c r="AJ246" i="52" s="1"/>
  <c r="S305" i="52"/>
  <c r="AJ305" i="52" s="1"/>
  <c r="S228" i="52"/>
  <c r="AJ228" i="52" s="1"/>
  <c r="S230" i="52"/>
  <c r="AJ230" i="52" s="1"/>
  <c r="I151" i="52"/>
  <c r="S296" i="52"/>
  <c r="AJ296" i="52" s="1"/>
  <c r="O47" i="52"/>
  <c r="O44" i="52"/>
  <c r="S386" i="52"/>
  <c r="AJ386" i="52" s="1"/>
  <c r="O41" i="52"/>
  <c r="S357" i="52"/>
  <c r="AJ357" i="52" s="1"/>
  <c r="N48" i="52"/>
  <c r="S146" i="52"/>
  <c r="AJ146" i="52" s="1"/>
  <c r="R36" i="52"/>
  <c r="S152" i="52"/>
  <c r="AJ152" i="52" s="1"/>
  <c r="S323" i="52"/>
  <c r="AJ323" i="52" s="1"/>
  <c r="S412" i="52"/>
  <c r="AJ412" i="52" s="1"/>
  <c r="S278" i="52"/>
  <c r="AJ278" i="52" s="1"/>
  <c r="M47" i="52"/>
  <c r="M48" i="52"/>
  <c r="I217" i="52"/>
  <c r="I385" i="52"/>
  <c r="I172" i="52"/>
  <c r="S374" i="52"/>
  <c r="AJ374" i="52" s="1"/>
  <c r="S433" i="52"/>
  <c r="AJ433" i="52" s="1"/>
  <c r="Y49" i="52"/>
  <c r="S166" i="52"/>
  <c r="AJ166" i="52" s="1"/>
  <c r="S328" i="52"/>
  <c r="AJ328" i="52" s="1"/>
  <c r="S197" i="52"/>
  <c r="AJ197" i="52" s="1"/>
  <c r="S201" i="52"/>
  <c r="AJ201" i="52" s="1"/>
  <c r="M44" i="52"/>
  <c r="N47" i="52"/>
  <c r="Q39" i="52"/>
  <c r="S381" i="52"/>
  <c r="AJ381" i="52" s="1"/>
  <c r="N34" i="52"/>
  <c r="S148" i="52"/>
  <c r="AJ148" i="52" s="1"/>
  <c r="S220" i="52"/>
  <c r="AJ220" i="52" s="1"/>
  <c r="R45" i="52"/>
  <c r="S229" i="52"/>
  <c r="AJ229" i="52" s="1"/>
  <c r="S196" i="52"/>
  <c r="AJ196" i="52" s="1"/>
  <c r="S164" i="52"/>
  <c r="AJ164" i="52" s="1"/>
  <c r="S434" i="52"/>
  <c r="AJ434" i="52" s="1"/>
  <c r="R39" i="52"/>
  <c r="S378" i="52"/>
  <c r="AJ378" i="52" s="1"/>
  <c r="S326" i="52"/>
  <c r="AJ326" i="52" s="1"/>
  <c r="S307" i="52"/>
  <c r="AJ307" i="52" s="1"/>
  <c r="S380" i="52"/>
  <c r="AJ380" i="52" s="1"/>
  <c r="R46" i="52"/>
  <c r="S247" i="52"/>
  <c r="AJ247" i="52" s="1"/>
  <c r="S437" i="52"/>
  <c r="AJ437" i="52" s="1"/>
  <c r="N38" i="52"/>
  <c r="S280" i="52"/>
  <c r="AJ280" i="52" s="1"/>
  <c r="S401" i="52"/>
  <c r="AJ401" i="52" s="1"/>
  <c r="Q44" i="52"/>
  <c r="S384" i="52"/>
  <c r="AJ384" i="52" s="1"/>
  <c r="S253" i="52"/>
  <c r="AJ253" i="52" s="1"/>
  <c r="Q43" i="52"/>
  <c r="S298" i="52"/>
  <c r="AJ298" i="52" s="1"/>
  <c r="I190" i="52"/>
  <c r="S322" i="52"/>
  <c r="AJ322" i="52" s="1"/>
  <c r="N41" i="52"/>
  <c r="S403" i="52"/>
  <c r="AJ403" i="52" s="1"/>
  <c r="S327" i="52"/>
  <c r="AJ327" i="52" s="1"/>
  <c r="O35" i="52"/>
  <c r="S325" i="52"/>
  <c r="AJ325" i="52" s="1"/>
  <c r="S332" i="52"/>
  <c r="AJ332" i="52" s="1"/>
  <c r="S192" i="52"/>
  <c r="AJ192" i="52" s="1"/>
  <c r="S275" i="52"/>
  <c r="AJ275" i="52" s="1"/>
  <c r="N44" i="52"/>
  <c r="S170" i="52"/>
  <c r="AJ170" i="52" s="1"/>
  <c r="S194" i="52"/>
  <c r="AJ194" i="52" s="1"/>
  <c r="S149" i="52"/>
  <c r="AJ149" i="52" s="1"/>
  <c r="S351" i="52"/>
  <c r="AJ351" i="52" s="1"/>
  <c r="R37" i="52"/>
  <c r="AI35" i="52"/>
  <c r="S373" i="52"/>
  <c r="AJ373" i="52" s="1"/>
  <c r="E36" i="52"/>
  <c r="S172" i="52"/>
  <c r="AJ172" i="52" s="1"/>
  <c r="S121" i="52"/>
  <c r="AJ121" i="52" s="1"/>
  <c r="Q46" i="52"/>
  <c r="O45" i="52"/>
  <c r="AJ114" i="52"/>
  <c r="R48" i="52"/>
  <c r="S360" i="52"/>
  <c r="AJ360" i="52" s="1"/>
  <c r="N39" i="52"/>
  <c r="S218" i="52"/>
  <c r="AJ218" i="52" s="1"/>
  <c r="S331" i="52"/>
  <c r="AJ331" i="52" s="1"/>
  <c r="S255" i="52"/>
  <c r="AJ255" i="52" s="1"/>
  <c r="S145" i="52"/>
  <c r="AJ145" i="52" s="1"/>
  <c r="S244" i="52"/>
  <c r="AJ244" i="52" s="1"/>
  <c r="S195" i="52"/>
  <c r="AJ195" i="52" s="1"/>
  <c r="S375" i="52"/>
  <c r="AJ375" i="52" s="1"/>
  <c r="AE367" i="52"/>
  <c r="AB367" i="52"/>
  <c r="V367" i="52"/>
  <c r="AA367" i="52"/>
  <c r="AF367" i="52"/>
  <c r="G471" i="52"/>
  <c r="D471" i="52"/>
  <c r="E471" i="52"/>
  <c r="C471" i="52"/>
  <c r="H471" i="52"/>
  <c r="B471" i="52"/>
  <c r="F471" i="52"/>
  <c r="X367" i="52"/>
  <c r="I296" i="52"/>
  <c r="I327" i="52"/>
  <c r="I199" i="52"/>
  <c r="I437" i="52"/>
  <c r="O392" i="52"/>
  <c r="I178" i="52"/>
  <c r="I192" i="52"/>
  <c r="L418" i="52"/>
  <c r="S116" i="52"/>
  <c r="AJ116" i="52" s="1"/>
  <c r="S254" i="52"/>
  <c r="AJ254" i="52" s="1"/>
  <c r="G48" i="52"/>
  <c r="AD367" i="52"/>
  <c r="AI257" i="52"/>
  <c r="V262" i="52"/>
  <c r="N288" i="52"/>
  <c r="S139" i="52"/>
  <c r="AJ139" i="52" s="1"/>
  <c r="S69" i="52"/>
  <c r="P17" i="52"/>
  <c r="AJ111" i="52"/>
  <c r="AJ345" i="52"/>
  <c r="G40" i="52"/>
  <c r="AC49" i="52"/>
  <c r="AC54" i="52" s="1"/>
  <c r="AC132" i="52"/>
  <c r="S171" i="52"/>
  <c r="AJ171" i="52" s="1"/>
  <c r="Y158" i="52"/>
  <c r="AI158" i="52" s="1"/>
  <c r="S272" i="52"/>
  <c r="AJ272" i="52" s="1"/>
  <c r="M36" i="52"/>
  <c r="G36" i="52"/>
  <c r="S425" i="52"/>
  <c r="AJ425" i="52" s="1"/>
  <c r="S129" i="52"/>
  <c r="AJ129" i="52" s="1"/>
  <c r="Q314" i="52"/>
  <c r="O39" i="52"/>
  <c r="E43" i="52"/>
  <c r="M46" i="52"/>
  <c r="I295" i="52"/>
  <c r="I269" i="52"/>
  <c r="I372" i="52"/>
  <c r="D35" i="52"/>
  <c r="I166" i="52"/>
  <c r="I350" i="52"/>
  <c r="C45" i="52"/>
  <c r="I273" i="52"/>
  <c r="I174" i="52"/>
  <c r="G41" i="52"/>
  <c r="I218" i="52"/>
  <c r="I138" i="52"/>
  <c r="H40" i="52"/>
  <c r="I355" i="52"/>
  <c r="I401" i="52"/>
  <c r="I301" i="52"/>
  <c r="L262" i="52"/>
  <c r="I150" i="52"/>
  <c r="I143" i="52"/>
  <c r="I149" i="52"/>
  <c r="I165" i="52"/>
  <c r="I242" i="52"/>
  <c r="I436" i="52"/>
  <c r="I170" i="52"/>
  <c r="AI444" i="52"/>
  <c r="AE445" i="52" s="1"/>
  <c r="I222" i="52"/>
  <c r="I412" i="52"/>
  <c r="S130" i="52"/>
  <c r="AJ130" i="52" s="1"/>
  <c r="M418" i="52"/>
  <c r="R262" i="52"/>
  <c r="M34" i="52"/>
  <c r="S224" i="52"/>
  <c r="AJ224" i="52" s="1"/>
  <c r="S125" i="52"/>
  <c r="AJ125" i="52" s="1"/>
  <c r="L36" i="52"/>
  <c r="I523" i="52"/>
  <c r="S319" i="52"/>
  <c r="I408" i="52"/>
  <c r="S217" i="52"/>
  <c r="AJ217" i="52" s="1"/>
  <c r="S385" i="52"/>
  <c r="AJ385" i="52" s="1"/>
  <c r="AJ423" i="52"/>
  <c r="C47" i="52"/>
  <c r="S151" i="52"/>
  <c r="AJ151" i="52" s="1"/>
  <c r="M158" i="52"/>
  <c r="I171" i="52"/>
  <c r="H575" i="52"/>
  <c r="G575" i="52"/>
  <c r="B575" i="52"/>
  <c r="E575" i="52"/>
  <c r="F575" i="52"/>
  <c r="C575" i="52"/>
  <c r="D575" i="52"/>
  <c r="L41" i="52"/>
  <c r="S353" i="52"/>
  <c r="AJ353" i="52" s="1"/>
  <c r="P7" i="52"/>
  <c r="Q36" i="52"/>
  <c r="Q288" i="52"/>
  <c r="I425" i="52"/>
  <c r="N33" i="52"/>
  <c r="S51" i="52"/>
  <c r="AJ51" i="52" s="1"/>
  <c r="S399" i="52"/>
  <c r="AJ399" i="52" s="1"/>
  <c r="O36" i="52"/>
  <c r="I357" i="52"/>
  <c r="E47" i="52"/>
  <c r="I348" i="52"/>
  <c r="I279" i="52"/>
  <c r="D37" i="52"/>
  <c r="I145" i="52"/>
  <c r="O262" i="52"/>
  <c r="I227" i="52"/>
  <c r="Z49" i="52"/>
  <c r="Z54" i="52" s="1"/>
  <c r="Z132" i="52"/>
  <c r="AF49" i="52"/>
  <c r="AF54" i="52" s="1"/>
  <c r="N35" i="52"/>
  <c r="M366" i="52"/>
  <c r="G44" i="52"/>
  <c r="I399" i="52"/>
  <c r="S432" i="52"/>
  <c r="AJ432" i="52" s="1"/>
  <c r="AJ241" i="52"/>
  <c r="I169" i="52"/>
  <c r="I358" i="52"/>
  <c r="I195" i="52"/>
  <c r="O132" i="52"/>
  <c r="I328" i="52"/>
  <c r="H35" i="52"/>
  <c r="I271" i="52"/>
  <c r="N262" i="52"/>
  <c r="I204" i="52"/>
  <c r="I201" i="52"/>
  <c r="F23" i="52"/>
  <c r="I75" i="52"/>
  <c r="R288" i="52"/>
  <c r="I229" i="52"/>
  <c r="AJ371" i="52"/>
  <c r="AJ163" i="52"/>
  <c r="W49" i="52"/>
  <c r="W54" i="52" s="1"/>
  <c r="H44" i="52"/>
  <c r="M314" i="52"/>
  <c r="M132" i="52"/>
  <c r="Q42" i="52"/>
  <c r="N418" i="52"/>
  <c r="I429" i="52"/>
  <c r="M43" i="52"/>
  <c r="R42" i="52"/>
  <c r="S320" i="52"/>
  <c r="AJ320" i="52" s="1"/>
  <c r="S267" i="52"/>
  <c r="AH367" i="52"/>
  <c r="S372" i="52"/>
  <c r="AJ372" i="52" s="1"/>
  <c r="AD49" i="52"/>
  <c r="AD54" i="52" s="1"/>
  <c r="L45" i="52"/>
  <c r="AI184" i="52"/>
  <c r="AH185" i="52" s="1"/>
  <c r="S137" i="52"/>
  <c r="AI179" i="52"/>
  <c r="I244" i="52"/>
  <c r="AI418" i="52"/>
  <c r="V419" i="52" s="1"/>
  <c r="I349" i="52"/>
  <c r="Q262" i="52"/>
  <c r="E42" i="52"/>
  <c r="Q48" i="52"/>
  <c r="I141" i="52"/>
  <c r="R40" i="52"/>
  <c r="S225" i="52"/>
  <c r="AJ225" i="52" s="1"/>
  <c r="I432" i="52"/>
  <c r="S216" i="52"/>
  <c r="AJ216" i="52" s="1"/>
  <c r="AI387" i="52"/>
  <c r="V392" i="52"/>
  <c r="N210" i="52"/>
  <c r="I193" i="52"/>
  <c r="I322" i="52"/>
  <c r="I200" i="52"/>
  <c r="C39" i="52"/>
  <c r="I427" i="52"/>
  <c r="I347" i="52"/>
  <c r="I270" i="52"/>
  <c r="D39" i="52"/>
  <c r="L47" i="52"/>
  <c r="AI335" i="52"/>
  <c r="V340" i="52"/>
  <c r="O42" i="52"/>
  <c r="E38" i="52"/>
  <c r="I351" i="52"/>
  <c r="I248" i="52"/>
  <c r="O314" i="52"/>
  <c r="H38" i="52"/>
  <c r="I360" i="52"/>
  <c r="N366" i="52"/>
  <c r="G38" i="52"/>
  <c r="H39" i="52"/>
  <c r="I411" i="52"/>
  <c r="I334" i="52"/>
  <c r="I409" i="52"/>
  <c r="I329" i="52"/>
  <c r="S428" i="52"/>
  <c r="AJ428" i="52" s="1"/>
  <c r="S306" i="52"/>
  <c r="AJ306" i="52" s="1"/>
  <c r="L392" i="52"/>
  <c r="H46" i="52"/>
  <c r="S177" i="52"/>
  <c r="AJ177" i="52" s="1"/>
  <c r="M33" i="52"/>
  <c r="G42" i="52"/>
  <c r="S354" i="52"/>
  <c r="AJ354" i="52" s="1"/>
  <c r="S282" i="52"/>
  <c r="AJ282" i="52" s="1"/>
  <c r="S242" i="52"/>
  <c r="AJ242" i="52" s="1"/>
  <c r="AA49" i="52"/>
  <c r="AA54" i="52" s="1"/>
  <c r="H42" i="52"/>
  <c r="I320" i="52"/>
  <c r="M288" i="52"/>
  <c r="M41" i="52"/>
  <c r="R236" i="52"/>
  <c r="S120" i="52"/>
  <c r="AJ120" i="52" s="1"/>
  <c r="AE49" i="52"/>
  <c r="AE54" i="52" s="1"/>
  <c r="S128" i="52"/>
  <c r="AJ128" i="52" s="1"/>
  <c r="AG49" i="52"/>
  <c r="AG54" i="52" s="1"/>
  <c r="O37" i="52"/>
  <c r="Q366" i="52"/>
  <c r="AI309" i="52"/>
  <c r="V314" i="52"/>
  <c r="Q47" i="52"/>
  <c r="R34" i="52"/>
  <c r="N42" i="52"/>
  <c r="S304" i="52"/>
  <c r="AJ304" i="52" s="1"/>
  <c r="AJ215" i="52"/>
  <c r="V49" i="52"/>
  <c r="AI127" i="52"/>
  <c r="V132" i="52"/>
  <c r="N40" i="52"/>
  <c r="S398" i="52"/>
  <c r="AJ398" i="52" s="1"/>
  <c r="S406" i="52"/>
  <c r="AJ406" i="52" s="1"/>
  <c r="Q210" i="52"/>
  <c r="I225" i="52"/>
  <c r="O38" i="52"/>
  <c r="I275" i="52"/>
  <c r="I380" i="52"/>
  <c r="N392" i="52"/>
  <c r="E44" i="52"/>
  <c r="C35" i="52"/>
  <c r="I223" i="52"/>
  <c r="H37" i="52"/>
  <c r="I384" i="52"/>
  <c r="M340" i="52"/>
  <c r="Q38" i="52"/>
  <c r="I80" i="52"/>
  <c r="S349" i="52"/>
  <c r="AJ349" i="52" s="1"/>
  <c r="S141" i="52"/>
  <c r="AJ141" i="52" s="1"/>
  <c r="AJ397" i="52"/>
  <c r="D45" i="52"/>
  <c r="I272" i="52"/>
  <c r="H33" i="52"/>
  <c r="I375" i="52"/>
  <c r="I345" i="52"/>
  <c r="G37" i="52"/>
  <c r="I353" i="52"/>
  <c r="I147" i="52"/>
  <c r="G39" i="52"/>
  <c r="I194" i="52"/>
  <c r="C46" i="52"/>
  <c r="I221" i="52"/>
  <c r="I247" i="52"/>
  <c r="I300" i="52"/>
  <c r="I323" i="52"/>
  <c r="I379" i="52"/>
  <c r="I381" i="52"/>
  <c r="I164" i="52"/>
  <c r="I152" i="52"/>
  <c r="I245" i="52"/>
  <c r="C44" i="52"/>
  <c r="I332" i="52"/>
  <c r="H45" i="52"/>
  <c r="I114" i="52"/>
  <c r="O236" i="52"/>
  <c r="O366" i="52"/>
  <c r="O340" i="52"/>
  <c r="I246" i="52"/>
  <c r="I220" i="52"/>
  <c r="I435" i="52"/>
  <c r="L366" i="52"/>
  <c r="I274" i="52"/>
  <c r="I176" i="52"/>
  <c r="N314" i="52"/>
  <c r="I148" i="52"/>
  <c r="D38" i="52"/>
  <c r="I277" i="52"/>
  <c r="D47" i="52"/>
  <c r="I359" i="52"/>
  <c r="I426" i="52"/>
  <c r="I321" i="52"/>
  <c r="I305" i="52"/>
  <c r="I302" i="52"/>
  <c r="D44" i="52"/>
  <c r="I216" i="52"/>
  <c r="I294" i="52"/>
  <c r="I331" i="52"/>
  <c r="N184" i="52"/>
  <c r="I249" i="52"/>
  <c r="E33" i="52"/>
  <c r="I306" i="52"/>
  <c r="I497" i="52"/>
  <c r="AH49" i="52"/>
  <c r="AH54" i="52" s="1"/>
  <c r="AH132" i="52"/>
  <c r="M38" i="52"/>
  <c r="M392" i="52"/>
  <c r="N43" i="52"/>
  <c r="S198" i="52"/>
  <c r="AJ198" i="52" s="1"/>
  <c r="I354" i="52"/>
  <c r="I282" i="52"/>
  <c r="N36" i="52"/>
  <c r="Q340" i="52"/>
  <c r="Q184" i="52"/>
  <c r="M210" i="52"/>
  <c r="AI283" i="52"/>
  <c r="V288" i="52"/>
  <c r="AJ126" i="52"/>
  <c r="AJ122" i="52"/>
  <c r="AC367" i="52"/>
  <c r="M45" i="52"/>
  <c r="S167" i="52"/>
  <c r="AJ167" i="52" s="1"/>
  <c r="S383" i="52"/>
  <c r="AJ383" i="52" s="1"/>
  <c r="E37" i="52"/>
  <c r="G46" i="52"/>
  <c r="M42" i="52"/>
  <c r="H34" i="52"/>
  <c r="D42" i="52"/>
  <c r="O40" i="52"/>
  <c r="S226" i="52"/>
  <c r="AJ226" i="52" s="1"/>
  <c r="I304" i="52"/>
  <c r="L236" i="52"/>
  <c r="Q392" i="52"/>
  <c r="F27" i="52"/>
  <c r="I79" i="52"/>
  <c r="Q418" i="52"/>
  <c r="I398" i="52"/>
  <c r="I406" i="52"/>
  <c r="Q236" i="52"/>
  <c r="AG367" i="52"/>
  <c r="S175" i="52"/>
  <c r="AJ175" i="52" s="1"/>
  <c r="N158" i="52"/>
  <c r="S243" i="52"/>
  <c r="AJ243" i="52" s="1"/>
  <c r="AI231" i="52"/>
  <c r="V236" i="52"/>
  <c r="I173" i="52"/>
  <c r="I382" i="52"/>
  <c r="I276" i="52"/>
  <c r="I404" i="52"/>
  <c r="E41" i="52"/>
  <c r="I374" i="52"/>
  <c r="I352" i="52"/>
  <c r="I251" i="52"/>
  <c r="I299" i="52"/>
  <c r="E48" i="52"/>
  <c r="S52" i="52"/>
  <c r="AJ52" i="52" s="1"/>
  <c r="R314" i="52"/>
  <c r="S269" i="52"/>
  <c r="AJ269" i="52" s="1"/>
  <c r="L444" i="52"/>
  <c r="I281" i="52"/>
  <c r="I403" i="52"/>
  <c r="I298" i="52"/>
  <c r="C36" i="52"/>
  <c r="N236" i="52"/>
  <c r="I308" i="52"/>
  <c r="I405" i="52"/>
  <c r="I142" i="52"/>
  <c r="G35" i="52"/>
  <c r="I325" i="52"/>
  <c r="D34" i="52"/>
  <c r="I324" i="52"/>
  <c r="I378" i="52"/>
  <c r="I430" i="52"/>
  <c r="I268" i="52"/>
  <c r="I407" i="52"/>
  <c r="I228" i="52"/>
  <c r="I303" i="52"/>
  <c r="I146" i="52"/>
  <c r="C48" i="52"/>
  <c r="I197" i="52"/>
  <c r="N444" i="52"/>
  <c r="I219" i="52"/>
  <c r="O418" i="52"/>
  <c r="O288" i="52"/>
  <c r="R41" i="52"/>
  <c r="AD419" i="52"/>
  <c r="M444" i="52"/>
  <c r="AJ189" i="52"/>
  <c r="W367" i="52"/>
  <c r="C38" i="52"/>
  <c r="Y367" i="52"/>
  <c r="I278" i="52"/>
  <c r="D43" i="52"/>
  <c r="I198" i="52"/>
  <c r="S333" i="52"/>
  <c r="AJ333" i="52" s="1"/>
  <c r="S486" i="52"/>
  <c r="P70" i="52"/>
  <c r="D36" i="52"/>
  <c r="Y54" i="52"/>
  <c r="L48" i="52"/>
  <c r="L44" i="52"/>
  <c r="L35" i="52"/>
  <c r="Z367" i="52"/>
  <c r="I383" i="52"/>
  <c r="S400" i="52"/>
  <c r="AJ400" i="52" s="1"/>
  <c r="R366" i="52"/>
  <c r="L39" i="52"/>
  <c r="C42" i="52"/>
  <c r="H43" i="52"/>
  <c r="S438" i="52"/>
  <c r="AJ438" i="52" s="1"/>
  <c r="L40" i="52"/>
  <c r="Q158" i="52"/>
  <c r="N46" i="52"/>
  <c r="S356" i="52"/>
  <c r="AJ356" i="52" s="1"/>
  <c r="I226" i="52"/>
  <c r="Q444" i="52"/>
  <c r="L37" i="52"/>
  <c r="S293" i="52"/>
  <c r="S168" i="52"/>
  <c r="AJ168" i="52" s="1"/>
  <c r="AI413" i="52"/>
  <c r="S424" i="52"/>
  <c r="AJ424" i="52" s="1"/>
  <c r="R158" i="52"/>
  <c r="I175" i="52"/>
  <c r="S250" i="52"/>
  <c r="AJ250" i="52" s="1"/>
  <c r="I243" i="52"/>
  <c r="I252" i="52"/>
  <c r="I410" i="52"/>
  <c r="E39" i="52"/>
  <c r="C41" i="52"/>
  <c r="I386" i="52"/>
  <c r="N340" i="52"/>
  <c r="R210" i="52"/>
  <c r="AJ376" i="52"/>
  <c r="I255" i="52"/>
  <c r="I196" i="52"/>
  <c r="I434" i="52"/>
  <c r="I191" i="52"/>
  <c r="E46" i="52"/>
  <c r="I215" i="52"/>
  <c r="I307" i="52"/>
  <c r="I280" i="52"/>
  <c r="E35" i="52"/>
  <c r="I377" i="52"/>
  <c r="C40" i="52"/>
  <c r="I433" i="52"/>
  <c r="I256" i="52"/>
  <c r="I371" i="52"/>
  <c r="I202" i="52"/>
  <c r="I326" i="52"/>
  <c r="D48" i="52"/>
  <c r="D41" i="52"/>
  <c r="I163" i="52"/>
  <c r="D40" i="52"/>
  <c r="O444" i="52"/>
  <c r="H48" i="52"/>
  <c r="I254" i="52"/>
  <c r="O184" i="52"/>
  <c r="I111" i="52"/>
  <c r="I297" i="52"/>
  <c r="C43" i="52"/>
  <c r="I230" i="52"/>
  <c r="O158" i="52"/>
  <c r="H47" i="52"/>
  <c r="I125" i="52"/>
  <c r="I402" i="52"/>
  <c r="I189" i="52"/>
  <c r="E45" i="52"/>
  <c r="L158" i="52"/>
  <c r="I373" i="52"/>
  <c r="I137" i="52"/>
  <c r="B33" i="52"/>
  <c r="H41" i="52"/>
  <c r="I203" i="52"/>
  <c r="L210" i="52"/>
  <c r="R184" i="52"/>
  <c r="I333" i="52"/>
  <c r="S431" i="52"/>
  <c r="AJ431" i="52" s="1"/>
  <c r="S33" i="52"/>
  <c r="X54" i="52"/>
  <c r="AI205" i="52"/>
  <c r="V210" i="52"/>
  <c r="R392" i="52"/>
  <c r="O210" i="52"/>
  <c r="I400" i="52"/>
  <c r="C37" i="52"/>
  <c r="Q40" i="52"/>
  <c r="I438" i="52"/>
  <c r="D46" i="52"/>
  <c r="I356" i="52"/>
  <c r="S330" i="52"/>
  <c r="AJ330" i="52" s="1"/>
  <c r="S115" i="52"/>
  <c r="AJ115" i="52" s="1"/>
  <c r="M184" i="52"/>
  <c r="R340" i="52"/>
  <c r="Q37" i="52"/>
  <c r="L314" i="52"/>
  <c r="I168" i="52"/>
  <c r="I424" i="52"/>
  <c r="M262" i="52"/>
  <c r="R444" i="52"/>
  <c r="O43" i="52"/>
  <c r="I250" i="52"/>
  <c r="AI153" i="52"/>
  <c r="I549" i="52"/>
  <c r="S232" i="52"/>
  <c r="AJ232" i="52" s="1"/>
  <c r="S336" i="52"/>
  <c r="AJ336" i="52" s="1"/>
  <c r="S310" i="52"/>
  <c r="AJ310" i="52" s="1"/>
  <c r="S206" i="52"/>
  <c r="AJ206" i="52" s="1"/>
  <c r="S258" i="52"/>
  <c r="AJ258" i="52" s="1"/>
  <c r="S440" i="52"/>
  <c r="AJ440" i="52" s="1"/>
  <c r="S388" i="52"/>
  <c r="S362" i="52"/>
  <c r="AJ362" i="52" s="1"/>
  <c r="S180" i="52"/>
  <c r="AJ180" i="52" s="1"/>
  <c r="H444" i="52"/>
  <c r="S34" i="52" l="1"/>
  <c r="AJ34" i="52" s="1"/>
  <c r="I139" i="52"/>
  <c r="H418" i="52"/>
  <c r="R49" i="52"/>
  <c r="AC419" i="52"/>
  <c r="S387" i="52"/>
  <c r="AJ387" i="52" s="1"/>
  <c r="C33" i="52"/>
  <c r="AE159" i="52"/>
  <c r="AC159" i="52"/>
  <c r="V159" i="52"/>
  <c r="X159" i="52"/>
  <c r="AH159" i="52"/>
  <c r="AD159" i="52"/>
  <c r="I113" i="52"/>
  <c r="B34" i="52"/>
  <c r="AA445" i="52"/>
  <c r="AG419" i="52"/>
  <c r="S46" i="52"/>
  <c r="AJ46" i="52" s="1"/>
  <c r="B42" i="52"/>
  <c r="AH419" i="52"/>
  <c r="M49" i="52"/>
  <c r="M54" i="52" s="1"/>
  <c r="I319" i="52"/>
  <c r="I177" i="52"/>
  <c r="I120" i="52"/>
  <c r="AI132" i="52"/>
  <c r="W445" i="52"/>
  <c r="S205" i="52"/>
  <c r="AJ205" i="52" s="1"/>
  <c r="Y419" i="52"/>
  <c r="I119" i="52"/>
  <c r="X419" i="52"/>
  <c r="B37" i="52"/>
  <c r="AA419" i="52"/>
  <c r="I330" i="52"/>
  <c r="H210" i="52"/>
  <c r="S39" i="52"/>
  <c r="AJ39" i="52" s="1"/>
  <c r="I121" i="52"/>
  <c r="G418" i="52"/>
  <c r="B48" i="52"/>
  <c r="G45" i="52"/>
  <c r="S179" i="52"/>
  <c r="S283" i="52"/>
  <c r="AJ283" i="52" s="1"/>
  <c r="C340" i="52"/>
  <c r="Q49" i="52"/>
  <c r="Q54" i="52" s="1"/>
  <c r="S231" i="52"/>
  <c r="AJ231" i="52" s="1"/>
  <c r="S236" i="52"/>
  <c r="AI392" i="52"/>
  <c r="V393" i="52" s="1"/>
  <c r="AF185" i="52"/>
  <c r="AB185" i="52"/>
  <c r="L288" i="52"/>
  <c r="G288" i="52"/>
  <c r="S41" i="52"/>
  <c r="AJ41" i="52" s="1"/>
  <c r="I575" i="52"/>
  <c r="S36" i="52"/>
  <c r="AJ36" i="52" s="1"/>
  <c r="C418" i="52"/>
  <c r="AH445" i="52"/>
  <c r="AB445" i="52"/>
  <c r="Z445" i="52"/>
  <c r="AF445" i="52"/>
  <c r="I117" i="52"/>
  <c r="H262" i="52"/>
  <c r="E392" i="52"/>
  <c r="X185" i="52"/>
  <c r="Y185" i="52"/>
  <c r="B262" i="52"/>
  <c r="AA185" i="52"/>
  <c r="D158" i="52"/>
  <c r="I115" i="52"/>
  <c r="I112" i="52"/>
  <c r="H158" i="52"/>
  <c r="S37" i="52"/>
  <c r="AJ37" i="52" s="1"/>
  <c r="X445" i="52"/>
  <c r="S35" i="52"/>
  <c r="AJ35" i="52" s="1"/>
  <c r="W185" i="52"/>
  <c r="E288" i="52"/>
  <c r="D444" i="52"/>
  <c r="H314" i="52"/>
  <c r="G340" i="52"/>
  <c r="I126" i="52"/>
  <c r="I167" i="52"/>
  <c r="B36" i="52"/>
  <c r="S309" i="52"/>
  <c r="AJ309" i="52" s="1"/>
  <c r="G262" i="52"/>
  <c r="S45" i="52"/>
  <c r="AJ45" i="52" s="1"/>
  <c r="D262" i="52"/>
  <c r="O49" i="52"/>
  <c r="L49" i="52"/>
  <c r="S127" i="52"/>
  <c r="AJ127" i="52" s="1"/>
  <c r="L132" i="52"/>
  <c r="I123" i="52"/>
  <c r="AG159" i="52"/>
  <c r="G43" i="52"/>
  <c r="AE185" i="52"/>
  <c r="Y445" i="52"/>
  <c r="Q132" i="52"/>
  <c r="I37" i="52"/>
  <c r="C184" i="52"/>
  <c r="S44" i="52"/>
  <c r="AJ44" i="52" s="1"/>
  <c r="D366" i="52"/>
  <c r="B41" i="52"/>
  <c r="E184" i="52"/>
  <c r="E444" i="52"/>
  <c r="S40" i="52"/>
  <c r="AJ40" i="52" s="1"/>
  <c r="S48" i="52"/>
  <c r="AJ48" i="52" s="1"/>
  <c r="S70" i="52"/>
  <c r="P18" i="52"/>
  <c r="E418" i="52"/>
  <c r="AI288" i="52"/>
  <c r="V289" i="52" s="1"/>
  <c r="I144" i="52"/>
  <c r="D314" i="52"/>
  <c r="I267" i="52"/>
  <c r="S439" i="52"/>
  <c r="AJ439" i="52" s="1"/>
  <c r="B392" i="52"/>
  <c r="I253" i="52"/>
  <c r="AA159" i="52"/>
  <c r="AB159" i="52"/>
  <c r="Z159" i="52"/>
  <c r="C366" i="52"/>
  <c r="C236" i="52"/>
  <c r="Z419" i="52"/>
  <c r="R132" i="52"/>
  <c r="AI262" i="52"/>
  <c r="V263" i="52" s="1"/>
  <c r="M236" i="52"/>
  <c r="AI367" i="52"/>
  <c r="H366" i="52"/>
  <c r="C262" i="52"/>
  <c r="AC445" i="52"/>
  <c r="AI236" i="52"/>
  <c r="V237" i="52"/>
  <c r="G236" i="52"/>
  <c r="E210" i="52"/>
  <c r="B444" i="52"/>
  <c r="H81" i="52"/>
  <c r="E81" i="52"/>
  <c r="G81" i="52"/>
  <c r="F81" i="52"/>
  <c r="B81" i="52"/>
  <c r="D81" i="52"/>
  <c r="C81" i="52"/>
  <c r="G210" i="52"/>
  <c r="AI49" i="52"/>
  <c r="V54" i="52"/>
  <c r="AI54" i="52" s="1"/>
  <c r="AC55" i="52" s="1"/>
  <c r="AI314" i="52"/>
  <c r="V315" i="52" s="1"/>
  <c r="H340" i="52"/>
  <c r="L184" i="52"/>
  <c r="I241" i="52"/>
  <c r="E314" i="52"/>
  <c r="S47" i="52"/>
  <c r="AJ47" i="52" s="1"/>
  <c r="AJ137" i="52"/>
  <c r="AF159" i="52"/>
  <c r="H288" i="52"/>
  <c r="S262" i="52"/>
  <c r="AJ319" i="52"/>
  <c r="G314" i="52"/>
  <c r="Y159" i="52"/>
  <c r="S38" i="52"/>
  <c r="AJ38" i="52" s="1"/>
  <c r="S154" i="52"/>
  <c r="AJ154" i="52" s="1"/>
  <c r="AI340" i="52"/>
  <c r="C392" i="52"/>
  <c r="C210" i="52"/>
  <c r="B45" i="52"/>
  <c r="H184" i="52"/>
  <c r="H392" i="52"/>
  <c r="B47" i="52"/>
  <c r="C444" i="52"/>
  <c r="D340" i="52"/>
  <c r="S414" i="52"/>
  <c r="AJ414" i="52" s="1"/>
  <c r="AI210" i="52"/>
  <c r="V211" i="52" s="1"/>
  <c r="AJ33" i="52"/>
  <c r="E158" i="52"/>
  <c r="B236" i="52"/>
  <c r="I116" i="52"/>
  <c r="E34" i="52"/>
  <c r="H236" i="52"/>
  <c r="D236" i="52"/>
  <c r="G47" i="52"/>
  <c r="E340" i="52"/>
  <c r="D184" i="52"/>
  <c r="E366" i="52"/>
  <c r="G33" i="52"/>
  <c r="I140" i="52"/>
  <c r="I423" i="52"/>
  <c r="S335" i="52"/>
  <c r="AJ335" i="52" s="1"/>
  <c r="D210" i="52"/>
  <c r="S43" i="52"/>
  <c r="AJ43" i="52" s="1"/>
  <c r="E262" i="52"/>
  <c r="L340" i="52"/>
  <c r="B418" i="52"/>
  <c r="I124" i="52"/>
  <c r="W159" i="52"/>
  <c r="G392" i="52"/>
  <c r="I471" i="52"/>
  <c r="G132" i="52"/>
  <c r="B38" i="52"/>
  <c r="AJ293" i="52"/>
  <c r="S314" i="52"/>
  <c r="E40" i="52"/>
  <c r="S361" i="52"/>
  <c r="AJ361" i="52" s="1"/>
  <c r="D33" i="52"/>
  <c r="I118" i="52"/>
  <c r="I346" i="52"/>
  <c r="B44" i="52"/>
  <c r="D392" i="52"/>
  <c r="C288" i="52"/>
  <c r="C34" i="52"/>
  <c r="AB419" i="52"/>
  <c r="W419" i="52"/>
  <c r="AF419" i="52"/>
  <c r="AE419" i="52"/>
  <c r="S392" i="52"/>
  <c r="C158" i="52"/>
  <c r="N49" i="52"/>
  <c r="N54" i="52" s="1"/>
  <c r="N132" i="52"/>
  <c r="I397" i="52"/>
  <c r="B46" i="52"/>
  <c r="G158" i="52"/>
  <c r="AG445" i="52"/>
  <c r="D418" i="52"/>
  <c r="D132" i="52"/>
  <c r="S284" i="52"/>
  <c r="AJ284" i="52" s="1"/>
  <c r="I42" i="52"/>
  <c r="I293" i="52"/>
  <c r="B314" i="52"/>
  <c r="S153" i="52"/>
  <c r="AJ153" i="52" s="1"/>
  <c r="B35" i="52"/>
  <c r="AD185" i="52"/>
  <c r="AG185" i="52"/>
  <c r="Z185" i="52"/>
  <c r="S210" i="52"/>
  <c r="B43" i="52"/>
  <c r="G184" i="52"/>
  <c r="E132" i="52"/>
  <c r="E236" i="52"/>
  <c r="B40" i="52"/>
  <c r="G34" i="52"/>
  <c r="I122" i="52"/>
  <c r="G366" i="52"/>
  <c r="AD445" i="52"/>
  <c r="AC185" i="52"/>
  <c r="V185" i="52"/>
  <c r="AJ267" i="52"/>
  <c r="C314" i="52"/>
  <c r="R54" i="52"/>
  <c r="V445" i="52"/>
  <c r="B39" i="52"/>
  <c r="S257" i="52"/>
  <c r="AJ257" i="52" s="1"/>
  <c r="D288" i="52"/>
  <c r="S413" i="52"/>
  <c r="AJ413" i="52" s="1"/>
  <c r="S42" i="52"/>
  <c r="AJ42" i="52" s="1"/>
  <c r="AF55" i="52" l="1"/>
  <c r="I33" i="52"/>
  <c r="S288" i="52"/>
  <c r="I439" i="52"/>
  <c r="I179" i="52"/>
  <c r="I184" i="52" s="1"/>
  <c r="G185" i="52" s="1"/>
  <c r="H49" i="52"/>
  <c r="H54" i="52" s="1"/>
  <c r="AI419" i="52"/>
  <c r="E49" i="52"/>
  <c r="E54" i="52" s="1"/>
  <c r="AI159" i="52"/>
  <c r="S444" i="52"/>
  <c r="C49" i="52"/>
  <c r="I47" i="52"/>
  <c r="I41" i="52"/>
  <c r="I388" i="52"/>
  <c r="M211" i="52"/>
  <c r="Q211" i="52"/>
  <c r="AJ210" i="52"/>
  <c r="L211" i="52"/>
  <c r="P211" i="52"/>
  <c r="O211" i="52"/>
  <c r="N211" i="52"/>
  <c r="T210" i="52"/>
  <c r="R211" i="52"/>
  <c r="I232" i="52"/>
  <c r="I310" i="52"/>
  <c r="E52" i="52"/>
  <c r="Y55" i="52"/>
  <c r="D49" i="52"/>
  <c r="C50" i="52"/>
  <c r="I44" i="52"/>
  <c r="M315" i="52"/>
  <c r="O315" i="52"/>
  <c r="AJ314" i="52"/>
  <c r="N315" i="52"/>
  <c r="R315" i="52"/>
  <c r="T314" i="52"/>
  <c r="L315" i="52"/>
  <c r="Q315" i="52"/>
  <c r="P315" i="52"/>
  <c r="E50" i="52"/>
  <c r="I45" i="52"/>
  <c r="AA55" i="52"/>
  <c r="I231" i="52"/>
  <c r="I236" i="52" s="1"/>
  <c r="Q263" i="52"/>
  <c r="N263" i="52"/>
  <c r="R263" i="52"/>
  <c r="T262" i="52"/>
  <c r="AJ262" i="52"/>
  <c r="P263" i="52"/>
  <c r="O263" i="52"/>
  <c r="M263" i="52"/>
  <c r="L263" i="52"/>
  <c r="B52" i="52"/>
  <c r="I283" i="52"/>
  <c r="I288" i="52" s="1"/>
  <c r="AH237" i="52"/>
  <c r="AB237" i="52"/>
  <c r="AA237" i="52"/>
  <c r="AF237" i="52"/>
  <c r="AD237" i="52"/>
  <c r="W237" i="52"/>
  <c r="Y237" i="52"/>
  <c r="Z237" i="52"/>
  <c r="X237" i="52"/>
  <c r="AG237" i="52"/>
  <c r="AE237" i="52"/>
  <c r="AC237" i="52"/>
  <c r="I39" i="52"/>
  <c r="N289" i="52"/>
  <c r="R289" i="52"/>
  <c r="L289" i="52"/>
  <c r="T288" i="52"/>
  <c r="P289" i="52"/>
  <c r="O289" i="52"/>
  <c r="M289" i="52"/>
  <c r="Q289" i="52"/>
  <c r="AJ288" i="52"/>
  <c r="T392" i="52"/>
  <c r="L393" i="52"/>
  <c r="AJ392" i="52"/>
  <c r="O393" i="52"/>
  <c r="Q393" i="52"/>
  <c r="P393" i="52"/>
  <c r="N393" i="52"/>
  <c r="M393" i="52"/>
  <c r="R393" i="52"/>
  <c r="I335" i="52"/>
  <c r="I340" i="52" s="1"/>
  <c r="I205" i="52"/>
  <c r="I210" i="52" s="1"/>
  <c r="B210" i="52"/>
  <c r="B288" i="52"/>
  <c r="AD55" i="52"/>
  <c r="I153" i="52"/>
  <c r="I158" i="52" s="1"/>
  <c r="B340" i="52"/>
  <c r="H132" i="52"/>
  <c r="D50" i="52"/>
  <c r="D54" i="52"/>
  <c r="V55" i="52"/>
  <c r="AB55" i="52"/>
  <c r="I48" i="52"/>
  <c r="S49" i="52"/>
  <c r="AJ49" i="52" s="1"/>
  <c r="I362" i="52"/>
  <c r="H52" i="52"/>
  <c r="AI445" i="52"/>
  <c r="I361" i="52"/>
  <c r="I366" i="52" s="1"/>
  <c r="B366" i="52"/>
  <c r="G50" i="52"/>
  <c r="S418" i="52"/>
  <c r="X55" i="52"/>
  <c r="S340" i="52"/>
  <c r="G49" i="52"/>
  <c r="I257" i="52"/>
  <c r="I413" i="52"/>
  <c r="I418" i="52" s="1"/>
  <c r="I34" i="52"/>
  <c r="I258" i="52"/>
  <c r="AH263" i="52"/>
  <c r="AB263" i="52"/>
  <c r="Z263" i="52"/>
  <c r="AA263" i="52"/>
  <c r="AE263" i="52"/>
  <c r="AF263" i="52"/>
  <c r="AC263" i="52"/>
  <c r="W263" i="52"/>
  <c r="X263" i="52"/>
  <c r="AG263" i="52"/>
  <c r="Y263" i="52"/>
  <c r="AD263" i="52"/>
  <c r="G52" i="52"/>
  <c r="AI185" i="52"/>
  <c r="I180" i="52"/>
  <c r="I40" i="52"/>
  <c r="I46" i="52"/>
  <c r="I38" i="52"/>
  <c r="I309" i="52"/>
  <c r="I314" i="52" s="1"/>
  <c r="AE55" i="52"/>
  <c r="L50" i="52"/>
  <c r="T444" i="52"/>
  <c r="Q445" i="52"/>
  <c r="M445" i="52"/>
  <c r="P445" i="52"/>
  <c r="N445" i="52"/>
  <c r="AJ444" i="52"/>
  <c r="O445" i="52"/>
  <c r="L445" i="52"/>
  <c r="R445" i="52"/>
  <c r="B158" i="52"/>
  <c r="I36" i="52"/>
  <c r="L237" i="52"/>
  <c r="P237" i="52"/>
  <c r="R237" i="52"/>
  <c r="T236" i="52"/>
  <c r="Q237" i="52"/>
  <c r="AJ236" i="52"/>
  <c r="O237" i="52"/>
  <c r="N237" i="52"/>
  <c r="M237" i="52"/>
  <c r="I206" i="52"/>
  <c r="I336" i="52"/>
  <c r="S132" i="52"/>
  <c r="B184" i="52"/>
  <c r="AH55" i="52"/>
  <c r="AB211" i="52"/>
  <c r="AA211" i="52"/>
  <c r="AF211" i="52"/>
  <c r="Z211" i="52"/>
  <c r="AG211" i="52"/>
  <c r="W211" i="52"/>
  <c r="AC211" i="52"/>
  <c r="Y211" i="52"/>
  <c r="AE211" i="52"/>
  <c r="AH211" i="52"/>
  <c r="X211" i="52"/>
  <c r="AD211" i="52"/>
  <c r="S366" i="52"/>
  <c r="S158" i="52"/>
  <c r="I262" i="52"/>
  <c r="L54" i="52"/>
  <c r="W55" i="52"/>
  <c r="I414" i="52"/>
  <c r="Y393" i="52"/>
  <c r="AB393" i="52"/>
  <c r="Z393" i="52"/>
  <c r="AA393" i="52"/>
  <c r="AD393" i="52"/>
  <c r="AC393" i="52"/>
  <c r="AG393" i="52"/>
  <c r="AE393" i="52"/>
  <c r="W393" i="52"/>
  <c r="AF393" i="52"/>
  <c r="X393" i="52"/>
  <c r="AH393" i="52"/>
  <c r="AJ179" i="52"/>
  <c r="S184" i="52"/>
  <c r="G444" i="52"/>
  <c r="W341" i="52"/>
  <c r="AB341" i="52"/>
  <c r="AA341" i="52"/>
  <c r="AE341" i="52"/>
  <c r="Y341" i="52"/>
  <c r="AG341" i="52"/>
  <c r="Z341" i="52"/>
  <c r="AD341" i="52"/>
  <c r="X341" i="52"/>
  <c r="AC341" i="52"/>
  <c r="AF341" i="52"/>
  <c r="AH341" i="52"/>
  <c r="C132" i="52"/>
  <c r="H50" i="52"/>
  <c r="C52" i="52"/>
  <c r="I284" i="52"/>
  <c r="I43" i="52"/>
  <c r="I35" i="52"/>
  <c r="I444" i="52"/>
  <c r="I387" i="52"/>
  <c r="I392" i="52" s="1"/>
  <c r="V341" i="52"/>
  <c r="AF315" i="52"/>
  <c r="AB315" i="52"/>
  <c r="AA315" i="52"/>
  <c r="AC315" i="52"/>
  <c r="AD315" i="52"/>
  <c r="Y315" i="52"/>
  <c r="AE315" i="52"/>
  <c r="AH315" i="52"/>
  <c r="W315" i="52"/>
  <c r="AG315" i="52"/>
  <c r="Z315" i="52"/>
  <c r="X315" i="52"/>
  <c r="I81" i="52"/>
  <c r="AE289" i="52"/>
  <c r="AB289" i="52"/>
  <c r="AC289" i="52"/>
  <c r="AG289" i="52"/>
  <c r="AD289" i="52"/>
  <c r="X289" i="52"/>
  <c r="AA289" i="52"/>
  <c r="Z289" i="52"/>
  <c r="W289" i="52"/>
  <c r="AH289" i="52"/>
  <c r="AF289" i="52"/>
  <c r="Y289" i="52"/>
  <c r="AG55" i="52"/>
  <c r="Z55" i="52"/>
  <c r="I127" i="52"/>
  <c r="I132" i="52" s="1"/>
  <c r="B49" i="52"/>
  <c r="I49" i="52" s="1"/>
  <c r="B132" i="52"/>
  <c r="O54" i="52"/>
  <c r="AI237" i="52" l="1"/>
  <c r="AI289" i="52"/>
  <c r="AI211" i="52"/>
  <c r="D185" i="52"/>
  <c r="C185" i="52"/>
  <c r="E185" i="52"/>
  <c r="AI393" i="52"/>
  <c r="AI263" i="52"/>
  <c r="S54" i="52"/>
  <c r="T54" i="52" s="1"/>
  <c r="F185" i="52"/>
  <c r="B185" i="52"/>
  <c r="AI315" i="52"/>
  <c r="I54" i="52"/>
  <c r="D55" i="52" s="1"/>
  <c r="I154" i="52"/>
  <c r="H185" i="52"/>
  <c r="I440" i="52"/>
  <c r="S393" i="52"/>
  <c r="S289" i="52"/>
  <c r="AJ289" i="52" s="1"/>
  <c r="B133" i="52"/>
  <c r="H133" i="52"/>
  <c r="E133" i="52"/>
  <c r="G133" i="52"/>
  <c r="C133" i="52"/>
  <c r="F133" i="52"/>
  <c r="D133" i="52"/>
  <c r="C315" i="52"/>
  <c r="F315" i="52"/>
  <c r="B315" i="52"/>
  <c r="G315" i="52"/>
  <c r="D315" i="52"/>
  <c r="E315" i="52"/>
  <c r="H315" i="52"/>
  <c r="F55" i="52"/>
  <c r="E55" i="52"/>
  <c r="E159" i="52"/>
  <c r="B159" i="52"/>
  <c r="C159" i="52"/>
  <c r="F159" i="52"/>
  <c r="H159" i="52"/>
  <c r="D159" i="52"/>
  <c r="G159" i="52"/>
  <c r="C419" i="52"/>
  <c r="E419" i="52"/>
  <c r="H419" i="52"/>
  <c r="G419" i="52"/>
  <c r="B419" i="52"/>
  <c r="D419" i="52"/>
  <c r="F419" i="52"/>
  <c r="P55" i="52"/>
  <c r="O55" i="52"/>
  <c r="L55" i="52"/>
  <c r="R55" i="52"/>
  <c r="N55" i="52"/>
  <c r="Q55" i="52"/>
  <c r="M55" i="52"/>
  <c r="AJ54" i="52"/>
  <c r="E341" i="52"/>
  <c r="B341" i="52"/>
  <c r="I341" i="52" s="1"/>
  <c r="F341" i="52"/>
  <c r="G341" i="52"/>
  <c r="D341" i="52"/>
  <c r="C341" i="52"/>
  <c r="H341" i="52"/>
  <c r="B54" i="52"/>
  <c r="B55" i="52" s="1"/>
  <c r="AI341" i="52"/>
  <c r="AJ366" i="52"/>
  <c r="M367" i="52"/>
  <c r="L367" i="52"/>
  <c r="N367" i="52"/>
  <c r="T366" i="52"/>
  <c r="Q367" i="52"/>
  <c r="R367" i="52"/>
  <c r="P367" i="52"/>
  <c r="O367" i="52"/>
  <c r="AJ132" i="52"/>
  <c r="P133" i="52"/>
  <c r="Q133" i="52"/>
  <c r="T132" i="52"/>
  <c r="L133" i="52"/>
  <c r="O133" i="52"/>
  <c r="M133" i="52"/>
  <c r="N133" i="52"/>
  <c r="R133" i="52"/>
  <c r="O419" i="52"/>
  <c r="R419" i="52"/>
  <c r="M419" i="52"/>
  <c r="P419" i="52"/>
  <c r="AJ418" i="52"/>
  <c r="T418" i="52"/>
  <c r="N419" i="52"/>
  <c r="L419" i="52"/>
  <c r="Q419" i="52"/>
  <c r="S315" i="52"/>
  <c r="E445" i="52"/>
  <c r="B445" i="52"/>
  <c r="F445" i="52"/>
  <c r="C445" i="52"/>
  <c r="D445" i="52"/>
  <c r="H445" i="52"/>
  <c r="G445" i="52"/>
  <c r="B50" i="52"/>
  <c r="AI55" i="52"/>
  <c r="I130" i="52"/>
  <c r="S445" i="52"/>
  <c r="AJ445" i="52" s="1"/>
  <c r="S50" i="52"/>
  <c r="AJ50" i="52" s="1"/>
  <c r="E289" i="52"/>
  <c r="C289" i="52"/>
  <c r="D289" i="52"/>
  <c r="B289" i="52"/>
  <c r="H289" i="52"/>
  <c r="G289" i="52"/>
  <c r="F289" i="52"/>
  <c r="I52" i="52"/>
  <c r="S211" i="52"/>
  <c r="AJ211" i="52" s="1"/>
  <c r="Q185" i="52"/>
  <c r="O185" i="52"/>
  <c r="T184" i="52"/>
  <c r="P185" i="52"/>
  <c r="N185" i="52"/>
  <c r="R185" i="52"/>
  <c r="AJ184" i="52"/>
  <c r="M185" i="52"/>
  <c r="L185" i="52"/>
  <c r="D367" i="52"/>
  <c r="E367" i="52"/>
  <c r="B367" i="52"/>
  <c r="H367" i="52"/>
  <c r="C367" i="52"/>
  <c r="G367" i="52"/>
  <c r="F367" i="52"/>
  <c r="G54" i="52"/>
  <c r="G55" i="52" s="1"/>
  <c r="L341" i="52"/>
  <c r="O341" i="52"/>
  <c r="AJ340" i="52"/>
  <c r="P341" i="52"/>
  <c r="T340" i="52"/>
  <c r="N341" i="52"/>
  <c r="M341" i="52"/>
  <c r="R341" i="52"/>
  <c r="Q341" i="52"/>
  <c r="S263" i="52"/>
  <c r="AJ263" i="52" s="1"/>
  <c r="C54" i="52"/>
  <c r="C55" i="52" s="1"/>
  <c r="O159" i="52"/>
  <c r="AJ158" i="52"/>
  <c r="N159" i="52"/>
  <c r="M159" i="52"/>
  <c r="R159" i="52"/>
  <c r="Q159" i="52"/>
  <c r="P159" i="52"/>
  <c r="T158" i="52"/>
  <c r="L159" i="52"/>
  <c r="B393" i="52"/>
  <c r="D393" i="52"/>
  <c r="H393" i="52"/>
  <c r="E393" i="52"/>
  <c r="G393" i="52"/>
  <c r="C393" i="52"/>
  <c r="F393" i="52"/>
  <c r="H263" i="52"/>
  <c r="D263" i="52"/>
  <c r="G263" i="52"/>
  <c r="C263" i="52"/>
  <c r="B263" i="52"/>
  <c r="F263" i="52"/>
  <c r="E263" i="52"/>
  <c r="S237" i="52"/>
  <c r="AJ237" i="52" s="1"/>
  <c r="F211" i="52"/>
  <c r="E211" i="52"/>
  <c r="H211" i="52"/>
  <c r="B211" i="52"/>
  <c r="D211" i="52"/>
  <c r="C211" i="52"/>
  <c r="G211" i="52"/>
  <c r="B237" i="52"/>
  <c r="E237" i="52"/>
  <c r="G237" i="52"/>
  <c r="F237" i="52"/>
  <c r="H237" i="52"/>
  <c r="C237" i="52"/>
  <c r="D237" i="52"/>
  <c r="AJ315" i="52" l="1"/>
  <c r="AJ393" i="52"/>
  <c r="I445" i="52"/>
  <c r="H55" i="52"/>
  <c r="S133" i="52"/>
  <c r="AJ133" i="52" s="1"/>
  <c r="I185" i="52"/>
  <c r="I237" i="52"/>
  <c r="I55" i="52"/>
  <c r="I367" i="52"/>
  <c r="I289" i="52"/>
  <c r="S55" i="52"/>
  <c r="AJ55" i="52" s="1"/>
  <c r="I159" i="52"/>
  <c r="I263" i="52"/>
  <c r="S341" i="52"/>
  <c r="AJ341" i="52" s="1"/>
  <c r="S367" i="52"/>
  <c r="AJ367" i="52" s="1"/>
  <c r="I211" i="52"/>
  <c r="S419" i="52"/>
  <c r="AJ419" i="52" s="1"/>
  <c r="I50" i="52"/>
  <c r="S185" i="52"/>
  <c r="AJ185" i="52" s="1"/>
  <c r="I393" i="52"/>
  <c r="I315" i="52"/>
  <c r="S159" i="52"/>
  <c r="AJ159" i="52" s="1"/>
  <c r="I419" i="52"/>
  <c r="I133" i="52"/>
  <c r="I561" i="51"/>
  <c r="I547" i="51"/>
  <c r="I539" i="51"/>
  <c r="I514" i="51"/>
  <c r="I494" i="51"/>
  <c r="I490" i="51"/>
  <c r="I485" i="51"/>
  <c r="I452" i="51" l="1"/>
  <c r="I460" i="51"/>
  <c r="I464" i="51"/>
  <c r="I482" i="51"/>
  <c r="I488" i="51"/>
  <c r="I504" i="51"/>
  <c r="I508" i="51"/>
  <c r="I512" i="51"/>
  <c r="I516" i="51"/>
  <c r="I531" i="51"/>
  <c r="I535" i="51"/>
  <c r="I554" i="51"/>
  <c r="I558" i="51"/>
  <c r="I562" i="51"/>
  <c r="I566" i="51"/>
  <c r="I469" i="51"/>
  <c r="I478" i="51"/>
  <c r="I483" i="51"/>
  <c r="I493" i="51"/>
  <c r="I521" i="51"/>
  <c r="I544" i="51"/>
  <c r="I571" i="51"/>
  <c r="I453" i="51"/>
  <c r="I505" i="51"/>
  <c r="I559" i="51"/>
  <c r="I466" i="51"/>
  <c r="I475" i="51"/>
  <c r="I479" i="51"/>
  <c r="I484" i="51"/>
  <c r="I518" i="51"/>
  <c r="I545" i="51"/>
  <c r="I572" i="51"/>
  <c r="I449" i="51"/>
  <c r="F59" i="51"/>
  <c r="I501" i="51"/>
  <c r="I540" i="51"/>
  <c r="I567" i="51"/>
  <c r="I450" i="51"/>
  <c r="I454" i="51"/>
  <c r="I458" i="51"/>
  <c r="I462" i="51"/>
  <c r="I502" i="51"/>
  <c r="I506" i="51"/>
  <c r="I510" i="51"/>
  <c r="I529" i="51"/>
  <c r="I533" i="51"/>
  <c r="I537" i="51"/>
  <c r="I541" i="51"/>
  <c r="I556" i="51"/>
  <c r="I560" i="51"/>
  <c r="I564" i="51"/>
  <c r="I568" i="51"/>
  <c r="I461" i="51"/>
  <c r="I509" i="51"/>
  <c r="I536" i="51"/>
  <c r="I563" i="51"/>
  <c r="I467" i="51"/>
  <c r="I476" i="51"/>
  <c r="I480" i="51"/>
  <c r="I486" i="51"/>
  <c r="I491" i="51"/>
  <c r="I495" i="51"/>
  <c r="I519" i="51"/>
  <c r="I546" i="51"/>
  <c r="I573" i="51"/>
  <c r="I489" i="51"/>
  <c r="I513" i="51"/>
  <c r="I532" i="51"/>
  <c r="I463" i="51"/>
  <c r="I487" i="51"/>
  <c r="I503" i="51"/>
  <c r="I507" i="51"/>
  <c r="I511" i="51"/>
  <c r="I515" i="51"/>
  <c r="I530" i="51"/>
  <c r="I534" i="51"/>
  <c r="I538" i="51"/>
  <c r="I542" i="51"/>
  <c r="I553" i="51"/>
  <c r="I557" i="51"/>
  <c r="I565" i="51"/>
  <c r="I457" i="51"/>
  <c r="I528" i="51"/>
  <c r="I555" i="51"/>
  <c r="I477" i="51"/>
  <c r="I481" i="51"/>
  <c r="I492" i="51"/>
  <c r="I520" i="51"/>
  <c r="I570" i="51"/>
  <c r="AH36" i="51"/>
  <c r="AD38" i="51"/>
  <c r="AG53" i="51" l="1"/>
  <c r="AH37" i="51"/>
  <c r="W262" i="51"/>
  <c r="AH444" i="51"/>
  <c r="AA418" i="51"/>
  <c r="W314" i="51"/>
  <c r="AH41" i="51"/>
  <c r="AH38" i="51"/>
  <c r="AD37" i="51"/>
  <c r="AD33" i="51"/>
  <c r="AE51" i="51"/>
  <c r="AI286" i="51"/>
  <c r="AJ286" i="51" s="1"/>
  <c r="F67" i="51"/>
  <c r="AA236" i="51"/>
  <c r="AD36" i="51"/>
  <c r="W418" i="51"/>
  <c r="W392" i="51"/>
  <c r="AD392" i="51"/>
  <c r="AI258" i="51"/>
  <c r="AG47" i="51"/>
  <c r="F63" i="51"/>
  <c r="I63" i="51" s="1"/>
  <c r="AD210" i="51"/>
  <c r="AC37" i="51"/>
  <c r="AG52" i="51"/>
  <c r="AG158" i="51"/>
  <c r="AD35" i="51"/>
  <c r="AG50" i="51"/>
  <c r="AC34" i="51"/>
  <c r="AA35" i="51"/>
  <c r="AH48" i="51"/>
  <c r="AD41" i="51"/>
  <c r="AD34" i="51"/>
  <c r="AH184" i="51"/>
  <c r="AG51" i="51"/>
  <c r="AI440" i="51"/>
  <c r="AA314" i="51"/>
  <c r="Z45" i="51"/>
  <c r="AA38" i="51"/>
  <c r="AD418" i="51"/>
  <c r="AD314" i="51"/>
  <c r="AD184" i="51"/>
  <c r="AE42" i="51"/>
  <c r="AI389" i="51"/>
  <c r="AJ389" i="51" s="1"/>
  <c r="AI287" i="51"/>
  <c r="AJ287" i="51" s="1"/>
  <c r="W236" i="51"/>
  <c r="AD236" i="51"/>
  <c r="AH340" i="51"/>
  <c r="AD48" i="51"/>
  <c r="AI208" i="51"/>
  <c r="AJ208" i="51" s="1"/>
  <c r="AE40" i="51"/>
  <c r="W42" i="51"/>
  <c r="AH210" i="51"/>
  <c r="AA392" i="51"/>
  <c r="AA262" i="51"/>
  <c r="AD262" i="51"/>
  <c r="AI401" i="51"/>
  <c r="AE43" i="51"/>
  <c r="AA39" i="51"/>
  <c r="W33" i="51"/>
  <c r="P97" i="51"/>
  <c r="P19" i="51" s="1"/>
  <c r="AG262" i="51"/>
  <c r="AA41" i="51"/>
  <c r="P98" i="51"/>
  <c r="P20" i="51" s="1"/>
  <c r="AD366" i="51"/>
  <c r="AI216" i="51"/>
  <c r="AI232" i="51"/>
  <c r="AE46" i="51"/>
  <c r="AE210" i="51"/>
  <c r="AA158" i="51"/>
  <c r="AA46" i="51"/>
  <c r="V42" i="51"/>
  <c r="V33" i="51"/>
  <c r="AI364" i="51"/>
  <c r="AJ364" i="51" s="1"/>
  <c r="AH392" i="51"/>
  <c r="AG210" i="51"/>
  <c r="AG44" i="51"/>
  <c r="W35" i="51"/>
  <c r="W51" i="51"/>
  <c r="I459" i="51"/>
  <c r="F69" i="51"/>
  <c r="F64" i="51"/>
  <c r="F496" i="51"/>
  <c r="AC418" i="51"/>
  <c r="AI373" i="51"/>
  <c r="AC392" i="51"/>
  <c r="AI365" i="51"/>
  <c r="AJ365" i="51" s="1"/>
  <c r="AI414" i="51"/>
  <c r="AF37" i="51"/>
  <c r="W340" i="51"/>
  <c r="AA366" i="51"/>
  <c r="AI339" i="51"/>
  <c r="AJ339" i="51" s="1"/>
  <c r="AI319" i="51"/>
  <c r="V340" i="51"/>
  <c r="AI301" i="51"/>
  <c r="AI298" i="51"/>
  <c r="AE34" i="51"/>
  <c r="AI272" i="51"/>
  <c r="AA288" i="51"/>
  <c r="AI243" i="51"/>
  <c r="AC262" i="51"/>
  <c r="AI235" i="51"/>
  <c r="AJ235" i="51" s="1"/>
  <c r="AI267" i="51"/>
  <c r="V288" i="51"/>
  <c r="AE52" i="51"/>
  <c r="X50" i="51"/>
  <c r="AC46" i="51"/>
  <c r="AI123" i="51"/>
  <c r="V45" i="51"/>
  <c r="AC210" i="51"/>
  <c r="AI183" i="51"/>
  <c r="AJ183" i="51" s="1"/>
  <c r="AE184" i="51"/>
  <c r="AH52" i="51"/>
  <c r="Z51" i="51"/>
  <c r="W50" i="51"/>
  <c r="AC47" i="51"/>
  <c r="AA43" i="51"/>
  <c r="AA40" i="51"/>
  <c r="W39" i="51"/>
  <c r="Z37" i="51"/>
  <c r="X33" i="51"/>
  <c r="P87" i="51"/>
  <c r="P9" i="51" s="1"/>
  <c r="P90" i="51"/>
  <c r="P12" i="51" s="1"/>
  <c r="AI415" i="51"/>
  <c r="AJ415" i="51" s="1"/>
  <c r="AE44" i="51"/>
  <c r="AG38" i="51"/>
  <c r="AG392" i="51"/>
  <c r="AI181" i="51"/>
  <c r="AJ181" i="51" s="1"/>
  <c r="W184" i="51"/>
  <c r="AC44" i="51"/>
  <c r="AG41" i="51"/>
  <c r="AG35" i="51"/>
  <c r="AI311" i="51"/>
  <c r="AJ311" i="51" s="1"/>
  <c r="F77" i="51"/>
  <c r="I496" i="51"/>
  <c r="AI170" i="51"/>
  <c r="Z40" i="51"/>
  <c r="AD158" i="51"/>
  <c r="AD46" i="51"/>
  <c r="F79" i="51"/>
  <c r="AI417" i="51"/>
  <c r="AJ417" i="51" s="1"/>
  <c r="V366" i="51"/>
  <c r="AI345" i="51"/>
  <c r="AD288" i="51"/>
  <c r="AD40" i="51"/>
  <c r="AC51" i="51"/>
  <c r="AC43" i="51"/>
  <c r="P93" i="51"/>
  <c r="P15" i="51" s="1"/>
  <c r="AI182" i="51"/>
  <c r="AJ182" i="51" s="1"/>
  <c r="AI156" i="51"/>
  <c r="AJ156" i="51" s="1"/>
  <c r="AI423" i="51"/>
  <c r="AI399" i="51"/>
  <c r="AI381" i="51"/>
  <c r="AI376" i="51"/>
  <c r="AI338" i="51"/>
  <c r="AJ338" i="51" s="1"/>
  <c r="AI353" i="51"/>
  <c r="AI293" i="51"/>
  <c r="V314" i="51"/>
  <c r="AI259" i="51"/>
  <c r="AJ259" i="51" s="1"/>
  <c r="AC236" i="51"/>
  <c r="AI251" i="51"/>
  <c r="AI209" i="51"/>
  <c r="AJ209" i="51" s="1"/>
  <c r="AI180" i="51"/>
  <c r="AI154" i="51"/>
  <c r="AI145" i="51"/>
  <c r="AI142" i="51"/>
  <c r="AC52" i="51"/>
  <c r="AI128" i="51"/>
  <c r="V50" i="51"/>
  <c r="Z210" i="51"/>
  <c r="AC184" i="51"/>
  <c r="AI157" i="51"/>
  <c r="AJ157" i="51" s="1"/>
  <c r="W158" i="51"/>
  <c r="AF52" i="51"/>
  <c r="X51" i="51"/>
  <c r="AA47" i="51"/>
  <c r="W46" i="51"/>
  <c r="AD44" i="51"/>
  <c r="AC41" i="51"/>
  <c r="AC35" i="51"/>
  <c r="V34" i="51"/>
  <c r="Z33" i="51"/>
  <c r="P89" i="51"/>
  <c r="P11" i="51" s="1"/>
  <c r="AI313" i="51"/>
  <c r="AJ313" i="51" s="1"/>
  <c r="AH262" i="51"/>
  <c r="AH34" i="51"/>
  <c r="AG184" i="51"/>
  <c r="AA48" i="51"/>
  <c r="AA44" i="51"/>
  <c r="AH39" i="51"/>
  <c r="AI112" i="51"/>
  <c r="I455" i="51"/>
  <c r="F65" i="51"/>
  <c r="F60" i="51"/>
  <c r="F62" i="51"/>
  <c r="Z340" i="51"/>
  <c r="AI245" i="51"/>
  <c r="AI261" i="51"/>
  <c r="AJ261" i="51" s="1"/>
  <c r="AI225" i="51"/>
  <c r="AE158" i="51"/>
  <c r="AI125" i="51"/>
  <c r="V47" i="51"/>
  <c r="AA50" i="51"/>
  <c r="AG36" i="51"/>
  <c r="AI412" i="51"/>
  <c r="AI356" i="51"/>
  <c r="AI306" i="51"/>
  <c r="V53" i="51"/>
  <c r="AI131" i="51"/>
  <c r="AJ131" i="51" s="1"/>
  <c r="AG45" i="51"/>
  <c r="AA184" i="51"/>
  <c r="I456" i="51"/>
  <c r="F66" i="51"/>
  <c r="AI442" i="51"/>
  <c r="AJ442" i="51" s="1"/>
  <c r="AI402" i="51"/>
  <c r="AI391" i="51"/>
  <c r="AJ391" i="51" s="1"/>
  <c r="AI361" i="51"/>
  <c r="W366" i="51"/>
  <c r="AI336" i="51"/>
  <c r="AI328" i="51"/>
  <c r="AE48" i="51"/>
  <c r="AI304" i="51"/>
  <c r="Z314" i="51"/>
  <c r="AI296" i="51"/>
  <c r="AI275" i="51"/>
  <c r="AI270" i="51"/>
  <c r="W288" i="51"/>
  <c r="AI249" i="51"/>
  <c r="AI246" i="51"/>
  <c r="AI228" i="51"/>
  <c r="AI220" i="51"/>
  <c r="AI217" i="51"/>
  <c r="AI230" i="51"/>
  <c r="AI177" i="51"/>
  <c r="AI152" i="51"/>
  <c r="V158" i="51"/>
  <c r="AI137" i="51"/>
  <c r="Z52" i="51"/>
  <c r="AD43" i="51"/>
  <c r="V40" i="51"/>
  <c r="AI118" i="51"/>
  <c r="AI194" i="51"/>
  <c r="AI174" i="51"/>
  <c r="Z184" i="51"/>
  <c r="AH53" i="51"/>
  <c r="AD52" i="51"/>
  <c r="V51" i="51"/>
  <c r="AC48" i="51"/>
  <c r="AH45" i="51"/>
  <c r="W43" i="51"/>
  <c r="Z41" i="51"/>
  <c r="W40" i="51"/>
  <c r="AC38" i="51"/>
  <c r="V37" i="51"/>
  <c r="Z35" i="51"/>
  <c r="AC33" i="51"/>
  <c r="P86" i="51"/>
  <c r="P8" i="51" s="1"/>
  <c r="AG418" i="51"/>
  <c r="AG236" i="51"/>
  <c r="AF51" i="51"/>
  <c r="AI115" i="51"/>
  <c r="AA34" i="51"/>
  <c r="W48" i="51"/>
  <c r="W44" i="51"/>
  <c r="AA37" i="51"/>
  <c r="I569" i="51"/>
  <c r="I574" i="51" s="1"/>
  <c r="AI116" i="51"/>
  <c r="AI309" i="51"/>
  <c r="I468" i="51"/>
  <c r="F78" i="51"/>
  <c r="I67" i="51"/>
  <c r="F15" i="51"/>
  <c r="F76" i="51"/>
  <c r="AC314" i="51"/>
  <c r="AI274" i="51"/>
  <c r="AC50" i="51"/>
  <c r="Y53" i="51"/>
  <c r="AI151" i="51"/>
  <c r="I59" i="51"/>
  <c r="F7" i="51"/>
  <c r="AI363" i="51"/>
  <c r="AJ363" i="51" s="1"/>
  <c r="AI219" i="51"/>
  <c r="AI248" i="51"/>
  <c r="AC158" i="51"/>
  <c r="AI173" i="51"/>
  <c r="Y50" i="51"/>
  <c r="AC40" i="51"/>
  <c r="W38" i="51"/>
  <c r="Y51" i="51"/>
  <c r="W41" i="51"/>
  <c r="Z46" i="51"/>
  <c r="AI433" i="51"/>
  <c r="AI427" i="51"/>
  <c r="AI405" i="51"/>
  <c r="AI397" i="51"/>
  <c r="V418" i="51"/>
  <c r="AI379" i="51"/>
  <c r="V392" i="51"/>
  <c r="AI371" i="51"/>
  <c r="AI410" i="51"/>
  <c r="AI360" i="51"/>
  <c r="AE366" i="51"/>
  <c r="AI325" i="51"/>
  <c r="AG340" i="51"/>
  <c r="AI302" i="51"/>
  <c r="AI244" i="51"/>
  <c r="AI241" i="51"/>
  <c r="V262" i="51"/>
  <c r="AI223" i="51"/>
  <c r="AI284" i="51"/>
  <c r="AG288" i="51"/>
  <c r="AI206" i="51"/>
  <c r="Z158" i="51"/>
  <c r="AE53" i="51"/>
  <c r="X52" i="51"/>
  <c r="AD47" i="51"/>
  <c r="AI124" i="51"/>
  <c r="V46" i="51"/>
  <c r="Z43" i="51"/>
  <c r="AI198" i="51"/>
  <c r="V210" i="51"/>
  <c r="AF53" i="51"/>
  <c r="AA52" i="51"/>
  <c r="AH50" i="51"/>
  <c r="Z48" i="51"/>
  <c r="W47" i="51"/>
  <c r="AG39" i="51"/>
  <c r="Z38" i="51"/>
  <c r="AE33" i="51"/>
  <c r="I543" i="51"/>
  <c r="AI171" i="51"/>
  <c r="AA51" i="51"/>
  <c r="AG42" i="51"/>
  <c r="AH40" i="51"/>
  <c r="W34" i="51"/>
  <c r="AI285" i="51"/>
  <c r="AJ285" i="51" s="1"/>
  <c r="AG48" i="51"/>
  <c r="W37" i="51"/>
  <c r="AH33" i="51"/>
  <c r="I517" i="51"/>
  <c r="I522" i="51" s="1"/>
  <c r="I451" i="51"/>
  <c r="F61" i="51"/>
  <c r="F72" i="51"/>
  <c r="F74" i="51"/>
  <c r="AA340" i="51"/>
  <c r="AI147" i="51"/>
  <c r="AG46" i="51"/>
  <c r="W210" i="51"/>
  <c r="AI429" i="51"/>
  <c r="AI375" i="51"/>
  <c r="AI117" i="51"/>
  <c r="V39" i="51"/>
  <c r="AE47" i="51"/>
  <c r="AI431" i="51"/>
  <c r="AI424" i="51"/>
  <c r="AI416" i="51"/>
  <c r="AJ416" i="51" s="1"/>
  <c r="AI400" i="51"/>
  <c r="AI382" i="51"/>
  <c r="AI374" i="51"/>
  <c r="AI388" i="51"/>
  <c r="AI384" i="51"/>
  <c r="AC366" i="51"/>
  <c r="AI362" i="51"/>
  <c r="AI337" i="51"/>
  <c r="AJ337" i="51" s="1"/>
  <c r="AE340" i="51"/>
  <c r="AI310" i="51"/>
  <c r="AI297" i="51"/>
  <c r="AI276" i="51"/>
  <c r="AI268" i="51"/>
  <c r="AI260" i="51"/>
  <c r="AJ260" i="51" s="1"/>
  <c r="Z262" i="51"/>
  <c r="AI215" i="51"/>
  <c r="V236" i="51"/>
  <c r="AI281" i="51"/>
  <c r="AI231" i="51"/>
  <c r="AI201" i="51"/>
  <c r="AI175" i="51"/>
  <c r="AC53" i="51"/>
  <c r="AI130" i="51"/>
  <c r="V52" i="51"/>
  <c r="Z47" i="51"/>
  <c r="AE45" i="51"/>
  <c r="AD39" i="51"/>
  <c r="AI205" i="51"/>
  <c r="AI163" i="51"/>
  <c r="V184" i="51"/>
  <c r="AI149" i="51"/>
  <c r="AH158" i="51"/>
  <c r="AD53" i="51"/>
  <c r="Y52" i="51"/>
  <c r="AF50" i="51"/>
  <c r="AH46" i="51"/>
  <c r="AD45" i="51"/>
  <c r="AI122" i="51"/>
  <c r="V44" i="51"/>
  <c r="AD42" i="51"/>
  <c r="V41" i="51"/>
  <c r="AE39" i="51"/>
  <c r="AC36" i="51"/>
  <c r="AI113" i="51"/>
  <c r="V35" i="51"/>
  <c r="AF33" i="51"/>
  <c r="AG33" i="51"/>
  <c r="AG132" i="51"/>
  <c r="P102" i="51"/>
  <c r="P24" i="51" s="1"/>
  <c r="AH288" i="51"/>
  <c r="AI178" i="51"/>
  <c r="AI155" i="51"/>
  <c r="AJ155" i="51" s="1"/>
  <c r="AI126" i="51"/>
  <c r="AC42" i="51"/>
  <c r="AA36" i="51"/>
  <c r="AG34" i="51"/>
  <c r="AI234" i="51"/>
  <c r="AJ234" i="51" s="1"/>
  <c r="AH43" i="51"/>
  <c r="AG37" i="51"/>
  <c r="P105" i="51"/>
  <c r="P27" i="51" s="1"/>
  <c r="AI192" i="51"/>
  <c r="F71" i="51"/>
  <c r="AI295" i="51"/>
  <c r="X53" i="51"/>
  <c r="AG366" i="51"/>
  <c r="AD51" i="51"/>
  <c r="F11" i="51"/>
  <c r="AI348" i="51"/>
  <c r="AI335" i="51"/>
  <c r="AI282" i="51"/>
  <c r="AI269" i="51"/>
  <c r="AI148" i="51"/>
  <c r="Z50" i="51"/>
  <c r="AI203" i="51"/>
  <c r="W53" i="51"/>
  <c r="W45" i="51"/>
  <c r="V36" i="51"/>
  <c r="AI114" i="51"/>
  <c r="AI441" i="51"/>
  <c r="AJ441" i="51" s="1"/>
  <c r="AI165" i="51"/>
  <c r="AI257" i="51"/>
  <c r="P104" i="51"/>
  <c r="P26" i="51" s="1"/>
  <c r="AI443" i="51"/>
  <c r="AJ443" i="51" s="1"/>
  <c r="AI437" i="51"/>
  <c r="AI428" i="51"/>
  <c r="AI406" i="51"/>
  <c r="AI390" i="51"/>
  <c r="AJ390" i="51" s="1"/>
  <c r="Z392" i="51"/>
  <c r="AI372" i="51"/>
  <c r="AI413" i="51"/>
  <c r="AI404" i="51"/>
  <c r="AI358" i="51"/>
  <c r="Z366" i="51"/>
  <c r="AI329" i="51"/>
  <c r="AF36" i="51"/>
  <c r="AD340" i="51"/>
  <c r="AI355" i="51"/>
  <c r="AI351" i="51"/>
  <c r="AH366" i="51"/>
  <c r="AI330" i="51"/>
  <c r="AI322" i="51"/>
  <c r="AC340" i="51"/>
  <c r="AI312" i="51"/>
  <c r="AJ312" i="51" s="1"/>
  <c r="AI308" i="51"/>
  <c r="AI300" i="51"/>
  <c r="AI279" i="51"/>
  <c r="AI271" i="51"/>
  <c r="AI229" i="51"/>
  <c r="AI226" i="51"/>
  <c r="Z236" i="51"/>
  <c r="AI218" i="51"/>
  <c r="AI307" i="51"/>
  <c r="AC288" i="51"/>
  <c r="AI254" i="51"/>
  <c r="AI247" i="51"/>
  <c r="AI222" i="51"/>
  <c r="AI207" i="51"/>
  <c r="AJ207" i="51" s="1"/>
  <c r="AI153" i="51"/>
  <c r="AI146" i="51"/>
  <c r="AI141" i="51"/>
  <c r="Z53" i="51"/>
  <c r="AE50" i="51"/>
  <c r="AC45" i="51"/>
  <c r="AI121" i="51"/>
  <c r="V43" i="51"/>
  <c r="Z39" i="51"/>
  <c r="AI202" i="51"/>
  <c r="AI190" i="51"/>
  <c r="AI166" i="51"/>
  <c r="AA53" i="51"/>
  <c r="W52" i="51"/>
  <c r="AD50" i="51"/>
  <c r="V48" i="51"/>
  <c r="AA45" i="51"/>
  <c r="AG43" i="51"/>
  <c r="AG40" i="51"/>
  <c r="AC39" i="51"/>
  <c r="V38" i="51"/>
  <c r="Z36" i="51"/>
  <c r="AA33" i="51"/>
  <c r="P95" i="51"/>
  <c r="P100" i="51"/>
  <c r="P22" i="51" s="1"/>
  <c r="AH418" i="51"/>
  <c r="AI233" i="51"/>
  <c r="AJ233" i="51" s="1"/>
  <c r="AI200" i="51"/>
  <c r="AH47" i="51"/>
  <c r="AA42" i="51"/>
  <c r="W36" i="51"/>
  <c r="AG314" i="51"/>
  <c r="AA210" i="51"/>
  <c r="AH51" i="51"/>
  <c r="AI120" i="51"/>
  <c r="AH35" i="51"/>
  <c r="F470" i="51"/>
  <c r="P88" i="51"/>
  <c r="P10" i="51" s="1"/>
  <c r="P103" i="51"/>
  <c r="P25" i="51" s="1"/>
  <c r="F73" i="51"/>
  <c r="F68" i="51"/>
  <c r="I527" i="51"/>
  <c r="F70" i="51"/>
  <c r="AD444" i="51"/>
  <c r="V132" i="51"/>
  <c r="AD132" i="51"/>
  <c r="AF610" i="51"/>
  <c r="Y366" i="51" l="1"/>
  <c r="Y39" i="51"/>
  <c r="AI169" i="51"/>
  <c r="AI407" i="51"/>
  <c r="AI347" i="51"/>
  <c r="Y418" i="51"/>
  <c r="AI273" i="51"/>
  <c r="AI324" i="51"/>
  <c r="X47" i="51"/>
  <c r="AI350" i="51"/>
  <c r="AI435" i="51"/>
  <c r="AI327" i="51"/>
  <c r="AI378" i="51"/>
  <c r="AH314" i="51"/>
  <c r="Z418" i="51"/>
  <c r="AI255" i="51"/>
  <c r="AI323" i="51"/>
  <c r="AI408" i="51"/>
  <c r="AI438" i="51"/>
  <c r="AI305" i="51"/>
  <c r="AI432" i="51"/>
  <c r="AI326" i="51"/>
  <c r="AI191" i="51"/>
  <c r="AF614" i="51"/>
  <c r="AI411" i="51"/>
  <c r="AI256" i="51"/>
  <c r="AI299" i="51"/>
  <c r="AI303" i="51"/>
  <c r="AF158" i="51"/>
  <c r="AI227" i="51"/>
  <c r="AI359" i="51"/>
  <c r="AI380" i="51"/>
  <c r="AI426" i="51"/>
  <c r="AI386" i="51"/>
  <c r="AI179" i="51"/>
  <c r="AI252" i="51"/>
  <c r="AI383" i="51"/>
  <c r="X314" i="51"/>
  <c r="AF48" i="51"/>
  <c r="AF210" i="51"/>
  <c r="AI250" i="51"/>
  <c r="AI425" i="51"/>
  <c r="AF47" i="51"/>
  <c r="AE314" i="51"/>
  <c r="AI377" i="51"/>
  <c r="AI253" i="51"/>
  <c r="AF38" i="51"/>
  <c r="AI434" i="51"/>
  <c r="X43" i="51"/>
  <c r="AE37" i="51"/>
  <c r="Y314" i="51"/>
  <c r="Y340" i="51"/>
  <c r="AE392" i="51"/>
  <c r="AF288" i="51"/>
  <c r="AI283" i="51"/>
  <c r="AI164" i="51"/>
  <c r="AF42" i="51"/>
  <c r="AF340" i="51"/>
  <c r="X340" i="51"/>
  <c r="AI340" i="51" s="1"/>
  <c r="X36" i="51"/>
  <c r="AE35" i="51"/>
  <c r="AF619" i="51"/>
  <c r="AI334" i="51"/>
  <c r="AI195" i="51"/>
  <c r="X392" i="51"/>
  <c r="Z44" i="51"/>
  <c r="AI129" i="51"/>
  <c r="AF366" i="51"/>
  <c r="AH44" i="51"/>
  <c r="AI280" i="51"/>
  <c r="AF418" i="51"/>
  <c r="AI144" i="51"/>
  <c r="X45" i="51"/>
  <c r="Y158" i="51"/>
  <c r="Y40" i="51"/>
  <c r="AI143" i="51"/>
  <c r="X34" i="51"/>
  <c r="AF392" i="51"/>
  <c r="AI403" i="51"/>
  <c r="AI354" i="51"/>
  <c r="AI331" i="51"/>
  <c r="AF236" i="51"/>
  <c r="AI387" i="51"/>
  <c r="AI332" i="51"/>
  <c r="AF609" i="51"/>
  <c r="AD49" i="51"/>
  <c r="AD54" i="51" s="1"/>
  <c r="AI172" i="51"/>
  <c r="AI199" i="51"/>
  <c r="AI140" i="51"/>
  <c r="Z288" i="51"/>
  <c r="X46" i="51"/>
  <c r="AF39" i="51"/>
  <c r="AI278" i="51"/>
  <c r="Y41" i="51"/>
  <c r="AI197" i="51"/>
  <c r="AE262" i="51"/>
  <c r="X35" i="51"/>
  <c r="AF611" i="51"/>
  <c r="AF615" i="51"/>
  <c r="X262" i="51"/>
  <c r="AE38" i="51"/>
  <c r="AI385" i="51"/>
  <c r="F522" i="51"/>
  <c r="AI204" i="51"/>
  <c r="AF40" i="51"/>
  <c r="AF41" i="51"/>
  <c r="Y36" i="51"/>
  <c r="AF43" i="51"/>
  <c r="AI333" i="51"/>
  <c r="X210" i="51"/>
  <c r="AI193" i="51"/>
  <c r="AI224" i="51"/>
  <c r="AI346" i="51"/>
  <c r="AI409" i="51"/>
  <c r="Z34" i="51"/>
  <c r="Y35" i="51"/>
  <c r="AI35" i="51" s="1"/>
  <c r="AF45" i="51"/>
  <c r="X236" i="51"/>
  <c r="AE418" i="51"/>
  <c r="AI221" i="51"/>
  <c r="AI321" i="51"/>
  <c r="X418" i="51"/>
  <c r="AI418" i="51" s="1"/>
  <c r="Y43" i="51"/>
  <c r="Y45" i="51"/>
  <c r="AI45" i="51" s="1"/>
  <c r="AF262" i="51"/>
  <c r="AI294" i="51"/>
  <c r="AE288" i="51"/>
  <c r="X40" i="51"/>
  <c r="AH42" i="51"/>
  <c r="AE236" i="51"/>
  <c r="AI430" i="51"/>
  <c r="AI167" i="51"/>
  <c r="Y46" i="51"/>
  <c r="X38" i="51"/>
  <c r="AI357" i="51"/>
  <c r="AF46" i="51"/>
  <c r="AI349" i="51"/>
  <c r="AF184" i="51"/>
  <c r="C575" i="51"/>
  <c r="G575" i="51"/>
  <c r="D575" i="51"/>
  <c r="E575" i="51"/>
  <c r="B575" i="51"/>
  <c r="H575" i="51"/>
  <c r="X444" i="51"/>
  <c r="F523" i="51"/>
  <c r="C523" i="51"/>
  <c r="E523" i="51"/>
  <c r="G523" i="51"/>
  <c r="D523" i="51"/>
  <c r="B523" i="51"/>
  <c r="H523" i="51"/>
  <c r="L210" i="51"/>
  <c r="R36" i="51"/>
  <c r="Y184" i="51"/>
  <c r="P85" i="51"/>
  <c r="AE36" i="51"/>
  <c r="AI436" i="51"/>
  <c r="I66" i="51"/>
  <c r="F14" i="51"/>
  <c r="X158" i="51"/>
  <c r="E497" i="51"/>
  <c r="G497" i="51"/>
  <c r="B497" i="51"/>
  <c r="C497" i="51"/>
  <c r="D497" i="51"/>
  <c r="H497" i="51"/>
  <c r="F497" i="51"/>
  <c r="AE41" i="51"/>
  <c r="AI176" i="51"/>
  <c r="I64" i="51"/>
  <c r="F12" i="51"/>
  <c r="Q33" i="51"/>
  <c r="L43" i="51"/>
  <c r="S121" i="51"/>
  <c r="AJ121" i="51" s="1"/>
  <c r="S111" i="51"/>
  <c r="L33" i="51"/>
  <c r="N51" i="51"/>
  <c r="S123" i="51"/>
  <c r="AJ123" i="51" s="1"/>
  <c r="L45" i="51"/>
  <c r="S137" i="51"/>
  <c r="L158" i="51"/>
  <c r="L288" i="51"/>
  <c r="S267" i="51"/>
  <c r="AF606" i="51"/>
  <c r="AF612" i="51"/>
  <c r="V49" i="51"/>
  <c r="I68" i="51"/>
  <c r="F16" i="51"/>
  <c r="Y210" i="51"/>
  <c r="AI138" i="51"/>
  <c r="Y48" i="51"/>
  <c r="AI48" i="51" s="1"/>
  <c r="AI52" i="51"/>
  <c r="Y262" i="51"/>
  <c r="AI46" i="51"/>
  <c r="I78" i="51"/>
  <c r="F26" i="51"/>
  <c r="Y47" i="51"/>
  <c r="AI47" i="51" s="1"/>
  <c r="AI40" i="51"/>
  <c r="AI320" i="51"/>
  <c r="Y288" i="51"/>
  <c r="AI277" i="51"/>
  <c r="Y236" i="51"/>
  <c r="AI236" i="51" s="1"/>
  <c r="Z237" i="51" s="1"/>
  <c r="M50" i="51"/>
  <c r="S125" i="51"/>
  <c r="AJ125" i="51" s="1"/>
  <c r="L47" i="51"/>
  <c r="S319" i="51"/>
  <c r="L340" i="51"/>
  <c r="AI150" i="51"/>
  <c r="AF617" i="51"/>
  <c r="I465" i="51"/>
  <c r="I470" i="51" s="1"/>
  <c r="F75" i="51"/>
  <c r="F80" i="51" s="1"/>
  <c r="Z42" i="51"/>
  <c r="AI43" i="51"/>
  <c r="S385" i="51"/>
  <c r="AJ385" i="51" s="1"/>
  <c r="AI36" i="51"/>
  <c r="I71" i="51"/>
  <c r="F19" i="51"/>
  <c r="Y33" i="51"/>
  <c r="I61" i="51"/>
  <c r="F9" i="51"/>
  <c r="X41" i="51"/>
  <c r="AI168" i="51"/>
  <c r="AF34" i="51"/>
  <c r="AI242" i="51"/>
  <c r="Y37" i="51"/>
  <c r="AI51" i="51"/>
  <c r="AI398" i="51"/>
  <c r="I60" i="51"/>
  <c r="F8" i="51"/>
  <c r="Y34" i="51"/>
  <c r="AI34" i="51" s="1"/>
  <c r="X37" i="51"/>
  <c r="AI352" i="51"/>
  <c r="AI111" i="51"/>
  <c r="O50" i="51"/>
  <c r="S241" i="51"/>
  <c r="L262" i="51"/>
  <c r="S303" i="51"/>
  <c r="AJ303" i="51" s="1"/>
  <c r="S191" i="51"/>
  <c r="AJ191" i="51" s="1"/>
  <c r="AF44" i="51"/>
  <c r="O51" i="51"/>
  <c r="L48" i="51"/>
  <c r="R33" i="51"/>
  <c r="Q51" i="51"/>
  <c r="M52" i="51"/>
  <c r="S247" i="51"/>
  <c r="AJ247" i="51" s="1"/>
  <c r="N132" i="51"/>
  <c r="Y444" i="51"/>
  <c r="X42" i="51"/>
  <c r="X366" i="51"/>
  <c r="AI366" i="51" s="1"/>
  <c r="Z367" i="51" s="1"/>
  <c r="AI196" i="51"/>
  <c r="X39" i="51"/>
  <c r="AI39" i="51" s="1"/>
  <c r="I72" i="51"/>
  <c r="F20" i="51"/>
  <c r="X288" i="51"/>
  <c r="I65" i="51"/>
  <c r="Y44" i="51"/>
  <c r="R37" i="51"/>
  <c r="L40" i="51"/>
  <c r="S118" i="51"/>
  <c r="AJ118" i="51" s="1"/>
  <c r="S301" i="51"/>
  <c r="AJ301" i="51" s="1"/>
  <c r="AA444" i="51"/>
  <c r="X184" i="51"/>
  <c r="AI184" i="51" s="1"/>
  <c r="W185" i="51" s="1"/>
  <c r="S278" i="51"/>
  <c r="AJ278" i="51" s="1"/>
  <c r="AI139" i="51"/>
  <c r="S124" i="51"/>
  <c r="AJ124" i="51" s="1"/>
  <c r="L46" i="51"/>
  <c r="L34" i="51"/>
  <c r="L35" i="51"/>
  <c r="L44" i="51"/>
  <c r="R50" i="51"/>
  <c r="S345" i="51"/>
  <c r="L366" i="51"/>
  <c r="S423" i="51"/>
  <c r="N52" i="51"/>
  <c r="AF618" i="51"/>
  <c r="P101" i="51"/>
  <c r="P23" i="51" s="1"/>
  <c r="AF622" i="51"/>
  <c r="S150" i="51"/>
  <c r="AC444" i="51"/>
  <c r="AF444" i="51"/>
  <c r="I70" i="51"/>
  <c r="F18" i="51"/>
  <c r="S308" i="51"/>
  <c r="AJ308" i="51" s="1"/>
  <c r="X48" i="51"/>
  <c r="Y392" i="51"/>
  <c r="X44" i="51"/>
  <c r="I76" i="51"/>
  <c r="F24" i="51"/>
  <c r="AI53" i="51"/>
  <c r="AJ53" i="51" s="1"/>
  <c r="AI50" i="51"/>
  <c r="I77" i="51"/>
  <c r="F25" i="51"/>
  <c r="AH236" i="51"/>
  <c r="O52" i="51"/>
  <c r="L39" i="51"/>
  <c r="S117" i="51"/>
  <c r="AJ117" i="51" s="1"/>
  <c r="S329" i="51"/>
  <c r="AJ329" i="51" s="1"/>
  <c r="N33" i="51"/>
  <c r="Q52" i="51"/>
  <c r="S321" i="51"/>
  <c r="AJ321" i="51" s="1"/>
  <c r="L418" i="51"/>
  <c r="S397" i="51"/>
  <c r="L36" i="51"/>
  <c r="L236" i="51"/>
  <c r="S215" i="51"/>
  <c r="S219" i="51"/>
  <c r="AJ219" i="51" s="1"/>
  <c r="L392" i="51"/>
  <c r="S371" i="51"/>
  <c r="AF607" i="51"/>
  <c r="S322" i="51"/>
  <c r="AJ322" i="51" s="1"/>
  <c r="S401" i="51"/>
  <c r="AJ401" i="51" s="1"/>
  <c r="S164" i="51"/>
  <c r="AJ164" i="51" s="1"/>
  <c r="Z444" i="51"/>
  <c r="S114" i="51"/>
  <c r="AJ114" i="51" s="1"/>
  <c r="F548" i="51"/>
  <c r="I73" i="51"/>
  <c r="F21" i="51"/>
  <c r="Y42" i="51"/>
  <c r="AI42" i="51" s="1"/>
  <c r="AI41" i="51"/>
  <c r="S175" i="51"/>
  <c r="AJ175" i="51" s="1"/>
  <c r="S305" i="51"/>
  <c r="AJ305" i="51" s="1"/>
  <c r="S377" i="51"/>
  <c r="AJ377" i="51" s="1"/>
  <c r="S403" i="51"/>
  <c r="AJ403" i="51" s="1"/>
  <c r="S375" i="51"/>
  <c r="AJ375" i="51" s="1"/>
  <c r="I74" i="51"/>
  <c r="F22" i="51"/>
  <c r="M51" i="51"/>
  <c r="R51" i="51"/>
  <c r="S307" i="51"/>
  <c r="AJ307" i="51" s="1"/>
  <c r="F574" i="51"/>
  <c r="F575" i="51" s="1"/>
  <c r="AF314" i="51"/>
  <c r="S380" i="51"/>
  <c r="AJ380" i="51" s="1"/>
  <c r="S119" i="51"/>
  <c r="L41" i="51"/>
  <c r="R52" i="51"/>
  <c r="L52" i="51"/>
  <c r="W444" i="51"/>
  <c r="M33" i="51"/>
  <c r="S268" i="51"/>
  <c r="AJ268" i="51" s="1"/>
  <c r="L38" i="51"/>
  <c r="L42" i="51"/>
  <c r="S204" i="51"/>
  <c r="AJ204" i="51" s="1"/>
  <c r="N50" i="51"/>
  <c r="L314" i="51"/>
  <c r="S293" i="51"/>
  <c r="L37" i="51"/>
  <c r="L51" i="51"/>
  <c r="S163" i="51"/>
  <c r="L184" i="51"/>
  <c r="S167" i="51"/>
  <c r="S205" i="51"/>
  <c r="AJ205" i="51" s="1"/>
  <c r="Q50" i="51"/>
  <c r="S139" i="51"/>
  <c r="AJ139" i="51" s="1"/>
  <c r="S216" i="51"/>
  <c r="AJ216" i="51" s="1"/>
  <c r="AF605" i="51"/>
  <c r="S383" i="51"/>
  <c r="AI127" i="51"/>
  <c r="S297" i="51"/>
  <c r="AJ297" i="51" s="1"/>
  <c r="S113" i="51"/>
  <c r="AJ113" i="51" s="1"/>
  <c r="S221" i="51"/>
  <c r="AJ221" i="51" s="1"/>
  <c r="S325" i="51"/>
  <c r="AJ325" i="51" s="1"/>
  <c r="S168" i="51"/>
  <c r="AJ168" i="51" s="1"/>
  <c r="S174" i="51"/>
  <c r="AJ174" i="51" s="1"/>
  <c r="AE444" i="51"/>
  <c r="I548" i="51"/>
  <c r="S358" i="51"/>
  <c r="AJ358" i="51" s="1"/>
  <c r="AI119" i="51"/>
  <c r="Q45" i="51"/>
  <c r="S255" i="51"/>
  <c r="Q340" i="51"/>
  <c r="S197" i="51"/>
  <c r="AJ197" i="51" s="1"/>
  <c r="AI189" i="51"/>
  <c r="Y38" i="51"/>
  <c r="AI38" i="51" s="1"/>
  <c r="Q184" i="51"/>
  <c r="S280" i="51"/>
  <c r="AJ280" i="51" s="1"/>
  <c r="R47" i="51"/>
  <c r="S224" i="51"/>
  <c r="AJ224" i="51" s="1"/>
  <c r="I62" i="51"/>
  <c r="F10" i="51"/>
  <c r="AF35" i="51"/>
  <c r="I79" i="51"/>
  <c r="F27" i="51"/>
  <c r="I69" i="51"/>
  <c r="F17" i="51"/>
  <c r="L132" i="51"/>
  <c r="S180" i="51"/>
  <c r="AJ180" i="51" s="1"/>
  <c r="S414" i="51"/>
  <c r="AJ414" i="51" s="1"/>
  <c r="S284" i="51"/>
  <c r="AJ284" i="51" s="1"/>
  <c r="S258" i="51"/>
  <c r="AJ258" i="51" s="1"/>
  <c r="S336" i="51"/>
  <c r="AJ336" i="51" s="1"/>
  <c r="S206" i="51"/>
  <c r="AJ206" i="51" s="1"/>
  <c r="S232" i="51"/>
  <c r="AJ232" i="51" s="1"/>
  <c r="S310" i="51"/>
  <c r="AJ310" i="51" s="1"/>
  <c r="S362" i="51"/>
  <c r="AJ362" i="51" s="1"/>
  <c r="S154" i="51"/>
  <c r="AJ154" i="51" s="1"/>
  <c r="S388" i="51"/>
  <c r="S198" i="51" l="1"/>
  <c r="AJ198" i="51" s="1"/>
  <c r="S331" i="51"/>
  <c r="AJ331" i="51" s="1"/>
  <c r="S429" i="51"/>
  <c r="AJ429" i="51" s="1"/>
  <c r="R288" i="51"/>
  <c r="AI44" i="51"/>
  <c r="O39" i="51"/>
  <c r="S405" i="51"/>
  <c r="AJ405" i="51" s="1"/>
  <c r="S298" i="51"/>
  <c r="AJ298" i="51" s="1"/>
  <c r="S272" i="51"/>
  <c r="AJ272" i="51" s="1"/>
  <c r="S354" i="51"/>
  <c r="AJ354" i="51" s="1"/>
  <c r="S406" i="51"/>
  <c r="AJ406" i="51" s="1"/>
  <c r="S302" i="51"/>
  <c r="AJ302" i="51" s="1"/>
  <c r="S230" i="51"/>
  <c r="AJ230" i="51" s="1"/>
  <c r="S282" i="51"/>
  <c r="AJ282" i="51" s="1"/>
  <c r="AJ255" i="51"/>
  <c r="S200" i="51"/>
  <c r="AJ200" i="51" s="1"/>
  <c r="S271" i="51"/>
  <c r="AJ271" i="51" s="1"/>
  <c r="S116" i="51"/>
  <c r="AJ116" i="51" s="1"/>
  <c r="I523" i="51"/>
  <c r="AF237" i="51"/>
  <c r="AI158" i="51"/>
  <c r="AH159" i="51" s="1"/>
  <c r="AI314" i="51"/>
  <c r="AD315" i="51" s="1"/>
  <c r="S413" i="51"/>
  <c r="AJ413" i="51" s="1"/>
  <c r="M43" i="51"/>
  <c r="S436" i="51"/>
  <c r="AJ436" i="51" s="1"/>
  <c r="S220" i="51"/>
  <c r="AJ220" i="51" s="1"/>
  <c r="S222" i="51"/>
  <c r="AJ222" i="51" s="1"/>
  <c r="S327" i="51"/>
  <c r="AJ327" i="51" s="1"/>
  <c r="M392" i="51"/>
  <c r="S250" i="51"/>
  <c r="AJ250" i="51" s="1"/>
  <c r="S149" i="51"/>
  <c r="AJ149" i="51" s="1"/>
  <c r="S203" i="51"/>
  <c r="AJ203" i="51" s="1"/>
  <c r="S146" i="51"/>
  <c r="AJ146" i="51" s="1"/>
  <c r="N47" i="51"/>
  <c r="S173" i="51"/>
  <c r="AJ173" i="51" s="1"/>
  <c r="S387" i="51"/>
  <c r="AJ387" i="51" s="1"/>
  <c r="S165" i="51"/>
  <c r="AJ165" i="51" s="1"/>
  <c r="S402" i="51"/>
  <c r="AJ402" i="51" s="1"/>
  <c r="AJ383" i="51"/>
  <c r="Q262" i="51"/>
  <c r="S350" i="51"/>
  <c r="AJ350" i="51" s="1"/>
  <c r="S384" i="51"/>
  <c r="AJ384" i="51" s="1"/>
  <c r="S145" i="51"/>
  <c r="AJ145" i="51" s="1"/>
  <c r="S426" i="51"/>
  <c r="AJ426" i="51" s="1"/>
  <c r="S398" i="51"/>
  <c r="AJ398" i="51" s="1"/>
  <c r="S249" i="51"/>
  <c r="AJ249" i="51" s="1"/>
  <c r="AJ167" i="51"/>
  <c r="S172" i="51"/>
  <c r="AJ172" i="51" s="1"/>
  <c r="S257" i="51"/>
  <c r="AJ257" i="51" s="1"/>
  <c r="S273" i="51"/>
  <c r="AJ273" i="51" s="1"/>
  <c r="S408" i="51"/>
  <c r="AJ408" i="51" s="1"/>
  <c r="R43" i="51"/>
  <c r="S178" i="51"/>
  <c r="AJ178" i="51" s="1"/>
  <c r="S437" i="51"/>
  <c r="AJ437" i="51" s="1"/>
  <c r="S379" i="51"/>
  <c r="AJ379" i="51" s="1"/>
  <c r="AJ150" i="51"/>
  <c r="S378" i="51"/>
  <c r="AJ378" i="51" s="1"/>
  <c r="S269" i="51"/>
  <c r="AJ269" i="51" s="1"/>
  <c r="AC419" i="51"/>
  <c r="AF419" i="51"/>
  <c r="AE419" i="51"/>
  <c r="V315" i="51"/>
  <c r="AF341" i="51"/>
  <c r="V341" i="51"/>
  <c r="AG341" i="51"/>
  <c r="AA341" i="51"/>
  <c r="W341" i="51"/>
  <c r="AD341" i="51"/>
  <c r="AC341" i="51"/>
  <c r="AE341" i="51"/>
  <c r="Z341" i="51"/>
  <c r="S323" i="51"/>
  <c r="AJ323" i="51" s="1"/>
  <c r="N38" i="51"/>
  <c r="N366" i="51"/>
  <c r="R48" i="51"/>
  <c r="R366" i="51"/>
  <c r="Q39" i="51"/>
  <c r="O340" i="51"/>
  <c r="S243" i="51"/>
  <c r="AJ243" i="51" s="1"/>
  <c r="O158" i="51"/>
  <c r="X341" i="51"/>
  <c r="R340" i="51"/>
  <c r="R314" i="51"/>
  <c r="S254" i="51"/>
  <c r="AJ254" i="51" s="1"/>
  <c r="R42" i="51"/>
  <c r="S225" i="51"/>
  <c r="AJ225" i="51" s="1"/>
  <c r="S359" i="51"/>
  <c r="AJ359" i="51" s="1"/>
  <c r="Q44" i="51"/>
  <c r="S229" i="51"/>
  <c r="AJ229" i="51" s="1"/>
  <c r="O210" i="51"/>
  <c r="S226" i="51"/>
  <c r="AJ226" i="51" s="1"/>
  <c r="S374" i="51"/>
  <c r="AJ374" i="51" s="1"/>
  <c r="S152" i="51"/>
  <c r="AJ152" i="51" s="1"/>
  <c r="N46" i="51"/>
  <c r="S246" i="51"/>
  <c r="AJ246" i="51" s="1"/>
  <c r="O40" i="51"/>
  <c r="N40" i="51"/>
  <c r="S245" i="51"/>
  <c r="AJ245" i="51" s="1"/>
  <c r="N418" i="51"/>
  <c r="O366" i="51"/>
  <c r="S353" i="51"/>
  <c r="AJ353" i="51" s="1"/>
  <c r="S346" i="51"/>
  <c r="AJ346" i="51" s="1"/>
  <c r="S176" i="51"/>
  <c r="AJ176" i="51" s="1"/>
  <c r="R44" i="51"/>
  <c r="S382" i="51"/>
  <c r="AJ382" i="51" s="1"/>
  <c r="O46" i="51"/>
  <c r="S372" i="51"/>
  <c r="AJ372" i="51" s="1"/>
  <c r="S295" i="51"/>
  <c r="AJ295" i="51" s="1"/>
  <c r="Q236" i="51"/>
  <c r="S192" i="51"/>
  <c r="AJ192" i="51" s="1"/>
  <c r="S349" i="51"/>
  <c r="AJ349" i="51" s="1"/>
  <c r="S153" i="51"/>
  <c r="AJ153" i="51" s="1"/>
  <c r="Q46" i="51"/>
  <c r="R39" i="51"/>
  <c r="R38" i="51"/>
  <c r="S138" i="51"/>
  <c r="AJ138" i="51" s="1"/>
  <c r="N288" i="51"/>
  <c r="R41" i="51"/>
  <c r="N45" i="51"/>
  <c r="S428" i="51"/>
  <c r="AJ428" i="51" s="1"/>
  <c r="S335" i="51"/>
  <c r="AJ335" i="51" s="1"/>
  <c r="S356" i="51"/>
  <c r="AJ356" i="51" s="1"/>
  <c r="S170" i="51"/>
  <c r="AJ170" i="51" s="1"/>
  <c r="S171" i="51"/>
  <c r="AJ171" i="51" s="1"/>
  <c r="S218" i="51"/>
  <c r="AJ218" i="51" s="1"/>
  <c r="Q47" i="51"/>
  <c r="O42" i="51"/>
  <c r="S357" i="51"/>
  <c r="AJ357" i="51" s="1"/>
  <c r="R392" i="51"/>
  <c r="S194" i="51"/>
  <c r="AJ194" i="51" s="1"/>
  <c r="N35" i="51"/>
  <c r="S252" i="51"/>
  <c r="AJ252" i="51" s="1"/>
  <c r="S332" i="51"/>
  <c r="AJ332" i="51" s="1"/>
  <c r="AC237" i="51"/>
  <c r="S281" i="51"/>
  <c r="AJ281" i="51" s="1"/>
  <c r="S169" i="51"/>
  <c r="AJ169" i="51" s="1"/>
  <c r="Q42" i="51"/>
  <c r="S424" i="51"/>
  <c r="AJ424" i="51" s="1"/>
  <c r="V185" i="51"/>
  <c r="N37" i="51"/>
  <c r="S296" i="51"/>
  <c r="AJ296" i="51" s="1"/>
  <c r="O47" i="51"/>
  <c r="S330" i="51"/>
  <c r="AJ330" i="51" s="1"/>
  <c r="S324" i="51"/>
  <c r="AJ324" i="51" s="1"/>
  <c r="M47" i="51"/>
  <c r="S334" i="51"/>
  <c r="AJ334" i="51" s="1"/>
  <c r="O45" i="51"/>
  <c r="N36" i="51"/>
  <c r="S407" i="51"/>
  <c r="AJ407" i="51" s="1"/>
  <c r="S425" i="51"/>
  <c r="AJ425" i="51" s="1"/>
  <c r="R34" i="51"/>
  <c r="S427" i="51"/>
  <c r="AJ427" i="51" s="1"/>
  <c r="S253" i="51"/>
  <c r="AJ253" i="51" s="1"/>
  <c r="Q35" i="51"/>
  <c r="S381" i="51"/>
  <c r="AJ381" i="51" s="1"/>
  <c r="M46" i="51"/>
  <c r="S46" i="51" s="1"/>
  <c r="AJ46" i="51" s="1"/>
  <c r="S274" i="51"/>
  <c r="AJ274" i="51" s="1"/>
  <c r="S228" i="51"/>
  <c r="AJ228" i="51" s="1"/>
  <c r="S360" i="51"/>
  <c r="AJ360" i="51" s="1"/>
  <c r="Q288" i="51"/>
  <c r="O41" i="51"/>
  <c r="M288" i="51"/>
  <c r="S306" i="51"/>
  <c r="AJ306" i="51" s="1"/>
  <c r="Q418" i="51"/>
  <c r="N184" i="51"/>
  <c r="S283" i="51"/>
  <c r="AJ283" i="51" s="1"/>
  <c r="O288" i="51"/>
  <c r="S376" i="51"/>
  <c r="AJ376" i="51" s="1"/>
  <c r="S361" i="51"/>
  <c r="AJ361" i="51" s="1"/>
  <c r="S430" i="51"/>
  <c r="AJ430" i="51" s="1"/>
  <c r="S304" i="51"/>
  <c r="AJ304" i="51" s="1"/>
  <c r="S177" i="51"/>
  <c r="AJ177" i="51" s="1"/>
  <c r="R40" i="51"/>
  <c r="S333" i="51"/>
  <c r="AJ333" i="51" s="1"/>
  <c r="S256" i="51"/>
  <c r="AJ256" i="51" s="1"/>
  <c r="M366" i="51"/>
  <c r="S355" i="51"/>
  <c r="AJ355" i="51" s="1"/>
  <c r="S141" i="51"/>
  <c r="AJ141" i="51" s="1"/>
  <c r="S179" i="51"/>
  <c r="AJ179" i="51" s="1"/>
  <c r="O392" i="51"/>
  <c r="R418" i="51"/>
  <c r="Q40" i="51"/>
  <c r="AG185" i="51"/>
  <c r="S276" i="51"/>
  <c r="AJ276" i="51" s="1"/>
  <c r="S309" i="51"/>
  <c r="AJ309" i="51" s="1"/>
  <c r="Q314" i="51"/>
  <c r="S251" i="51"/>
  <c r="AJ251" i="51" s="1"/>
  <c r="Q38" i="51"/>
  <c r="S270" i="51"/>
  <c r="AJ270" i="51" s="1"/>
  <c r="Q43" i="51"/>
  <c r="S227" i="51"/>
  <c r="AJ227" i="51" s="1"/>
  <c r="N41" i="51"/>
  <c r="S41" i="51" s="1"/>
  <c r="AJ41" i="51" s="1"/>
  <c r="S434" i="51"/>
  <c r="AJ434" i="51" s="1"/>
  <c r="O418" i="51"/>
  <c r="S279" i="51"/>
  <c r="AJ279" i="51" s="1"/>
  <c r="O314" i="51"/>
  <c r="Q37" i="51"/>
  <c r="S410" i="51"/>
  <c r="AJ410" i="51" s="1"/>
  <c r="S328" i="51"/>
  <c r="AJ328" i="51" s="1"/>
  <c r="S326" i="51"/>
  <c r="AJ326" i="51" s="1"/>
  <c r="Q41" i="51"/>
  <c r="O262" i="51"/>
  <c r="S433" i="51"/>
  <c r="AJ433" i="51" s="1"/>
  <c r="S352" i="51"/>
  <c r="AJ352" i="51" s="1"/>
  <c r="R46" i="51"/>
  <c r="S277" i="51"/>
  <c r="AJ277" i="51" s="1"/>
  <c r="Q34" i="51"/>
  <c r="S242" i="51"/>
  <c r="AJ242" i="51" s="1"/>
  <c r="S404" i="51"/>
  <c r="AJ404" i="51" s="1"/>
  <c r="R262" i="51"/>
  <c r="S112" i="51"/>
  <c r="AJ112" i="51" s="1"/>
  <c r="S431" i="51"/>
  <c r="AJ431" i="51" s="1"/>
  <c r="S435" i="51"/>
  <c r="AJ435" i="51" s="1"/>
  <c r="S320" i="51"/>
  <c r="AJ320" i="51" s="1"/>
  <c r="S199" i="51"/>
  <c r="AJ199" i="51" s="1"/>
  <c r="S411" i="51"/>
  <c r="AJ411" i="51" s="1"/>
  <c r="O43" i="51"/>
  <c r="N44" i="51"/>
  <c r="S348" i="51"/>
  <c r="AJ348" i="51" s="1"/>
  <c r="N340" i="51"/>
  <c r="S244" i="51"/>
  <c r="AJ244" i="51" s="1"/>
  <c r="N39" i="51"/>
  <c r="S223" i="51"/>
  <c r="AJ223" i="51" s="1"/>
  <c r="R236" i="51"/>
  <c r="S248" i="51"/>
  <c r="AJ248" i="51" s="1"/>
  <c r="S231" i="51"/>
  <c r="AJ231" i="51" s="1"/>
  <c r="S140" i="51"/>
  <c r="AJ140" i="51" s="1"/>
  <c r="S432" i="51"/>
  <c r="AJ432" i="51" s="1"/>
  <c r="S373" i="51"/>
  <c r="AJ373" i="51" s="1"/>
  <c r="N262" i="51"/>
  <c r="S400" i="51"/>
  <c r="AJ400" i="51" s="1"/>
  <c r="S196" i="51"/>
  <c r="AJ196" i="51" s="1"/>
  <c r="Q36" i="51"/>
  <c r="S438" i="51"/>
  <c r="AJ438" i="51" s="1"/>
  <c r="M184" i="51"/>
  <c r="S166" i="51"/>
  <c r="AJ166" i="51" s="1"/>
  <c r="AE185" i="51"/>
  <c r="S412" i="51"/>
  <c r="AJ412" i="51" s="1"/>
  <c r="S300" i="51"/>
  <c r="AJ300" i="51" s="1"/>
  <c r="S409" i="51"/>
  <c r="AJ409" i="51" s="1"/>
  <c r="R210" i="51"/>
  <c r="M262" i="51"/>
  <c r="S351" i="51"/>
  <c r="AJ351" i="51" s="1"/>
  <c r="O236" i="51"/>
  <c r="M236" i="51"/>
  <c r="N236" i="51"/>
  <c r="S147" i="51"/>
  <c r="AJ147" i="51" s="1"/>
  <c r="V54" i="51"/>
  <c r="B471" i="51"/>
  <c r="C471" i="51"/>
  <c r="D471" i="51"/>
  <c r="G471" i="51"/>
  <c r="H471" i="51"/>
  <c r="E471" i="51"/>
  <c r="F471" i="51"/>
  <c r="I249" i="51"/>
  <c r="I295" i="51"/>
  <c r="I276" i="51"/>
  <c r="I305" i="51"/>
  <c r="I175" i="51"/>
  <c r="H47" i="51"/>
  <c r="D48" i="51"/>
  <c r="N444" i="51"/>
  <c r="AJ163" i="51"/>
  <c r="M44" i="51"/>
  <c r="Q392" i="51"/>
  <c r="S275" i="51"/>
  <c r="AJ275" i="51" s="1"/>
  <c r="N48" i="51"/>
  <c r="S143" i="51"/>
  <c r="AJ143" i="51" s="1"/>
  <c r="M39" i="51"/>
  <c r="H236" i="51"/>
  <c r="M37" i="51"/>
  <c r="V419" i="51"/>
  <c r="AB419" i="51"/>
  <c r="AD419" i="51"/>
  <c r="W419" i="51"/>
  <c r="AA419" i="51"/>
  <c r="S347" i="51"/>
  <c r="AJ347" i="51" s="1"/>
  <c r="Q366" i="51"/>
  <c r="N210" i="51"/>
  <c r="AH367" i="51"/>
  <c r="AB367" i="51"/>
  <c r="AJ137" i="51"/>
  <c r="N392" i="51"/>
  <c r="Q210" i="51"/>
  <c r="R35" i="51"/>
  <c r="M314" i="51"/>
  <c r="Y419" i="51"/>
  <c r="I407" i="51"/>
  <c r="I383" i="51"/>
  <c r="I334" i="51"/>
  <c r="I298" i="51"/>
  <c r="I269" i="51"/>
  <c r="I268" i="51"/>
  <c r="H36" i="51"/>
  <c r="G48" i="51"/>
  <c r="H44" i="51"/>
  <c r="D37" i="51"/>
  <c r="I412" i="51"/>
  <c r="I248" i="51"/>
  <c r="I144" i="51"/>
  <c r="H46" i="51"/>
  <c r="I350" i="51"/>
  <c r="I327" i="51"/>
  <c r="I275" i="51"/>
  <c r="I169" i="51"/>
  <c r="I150" i="51"/>
  <c r="I111" i="51"/>
  <c r="B33" i="51"/>
  <c r="I431" i="51"/>
  <c r="I435" i="51"/>
  <c r="I398" i="51"/>
  <c r="I333" i="51"/>
  <c r="I223" i="51"/>
  <c r="I299" i="51"/>
  <c r="I253" i="51"/>
  <c r="E45" i="51"/>
  <c r="D42" i="51"/>
  <c r="O444" i="51"/>
  <c r="AF621" i="51"/>
  <c r="AA159" i="51"/>
  <c r="N34" i="51"/>
  <c r="C314" i="51"/>
  <c r="S142" i="51"/>
  <c r="AJ142" i="51" s="1"/>
  <c r="AG419" i="51"/>
  <c r="M340" i="51"/>
  <c r="AH237" i="51"/>
  <c r="S195" i="51"/>
  <c r="AJ195" i="51" s="1"/>
  <c r="S128" i="51"/>
  <c r="AJ128" i="51" s="1"/>
  <c r="AI37" i="51"/>
  <c r="X185" i="51"/>
  <c r="Z49" i="51"/>
  <c r="Z54" i="51" s="1"/>
  <c r="Z132" i="51"/>
  <c r="O38" i="51"/>
  <c r="AH419" i="51"/>
  <c r="AC159" i="51"/>
  <c r="M48" i="51"/>
  <c r="M158" i="51"/>
  <c r="M41" i="51"/>
  <c r="M36" i="51"/>
  <c r="O44" i="51"/>
  <c r="AJ267" i="51"/>
  <c r="S144" i="51"/>
  <c r="AJ144" i="51" s="1"/>
  <c r="X159" i="51"/>
  <c r="AC367" i="51"/>
  <c r="W49" i="51"/>
  <c r="W54" i="51" s="1"/>
  <c r="W132" i="51"/>
  <c r="S399" i="51"/>
  <c r="AJ399" i="51" s="1"/>
  <c r="AE237" i="51"/>
  <c r="AF159" i="51"/>
  <c r="D45" i="51"/>
  <c r="I200" i="51"/>
  <c r="I172" i="51"/>
  <c r="H43" i="51"/>
  <c r="E41" i="51"/>
  <c r="G46" i="51"/>
  <c r="D35" i="51"/>
  <c r="I429" i="51"/>
  <c r="I331" i="51"/>
  <c r="AJ215" i="51"/>
  <c r="S294" i="51"/>
  <c r="AJ294" i="51" s="1"/>
  <c r="AI439" i="51"/>
  <c r="V444" i="51"/>
  <c r="AJ111" i="51"/>
  <c r="G43" i="51"/>
  <c r="I307" i="51"/>
  <c r="I273" i="51"/>
  <c r="C38" i="51"/>
  <c r="C34" i="51"/>
  <c r="E46" i="51"/>
  <c r="I438" i="51"/>
  <c r="I348" i="51"/>
  <c r="I351" i="51"/>
  <c r="I323" i="51"/>
  <c r="I308" i="51"/>
  <c r="C44" i="51"/>
  <c r="I430" i="51"/>
  <c r="I375" i="51"/>
  <c r="I359" i="51"/>
  <c r="I256" i="51"/>
  <c r="D236" i="51"/>
  <c r="I196" i="51"/>
  <c r="G44" i="51"/>
  <c r="G41" i="51"/>
  <c r="M42" i="51"/>
  <c r="H34" i="51"/>
  <c r="S52" i="51"/>
  <c r="AJ52" i="51" s="1"/>
  <c r="S201" i="51"/>
  <c r="AJ201" i="51" s="1"/>
  <c r="AJ119" i="51"/>
  <c r="C262" i="51"/>
  <c r="AD367" i="51"/>
  <c r="V237" i="51"/>
  <c r="AJ345" i="51"/>
  <c r="S299" i="51"/>
  <c r="AJ299" i="51" s="1"/>
  <c r="N43" i="51"/>
  <c r="AG315" i="51"/>
  <c r="S151" i="51"/>
  <c r="AJ151" i="51" s="1"/>
  <c r="M34" i="51"/>
  <c r="Y49" i="51"/>
  <c r="Y54" i="51" s="1"/>
  <c r="AH49" i="51"/>
  <c r="AH54" i="51" s="1"/>
  <c r="AH132" i="51"/>
  <c r="N158" i="51"/>
  <c r="S217" i="51"/>
  <c r="AJ217" i="51" s="1"/>
  <c r="AJ241" i="51"/>
  <c r="S262" i="51"/>
  <c r="I75" i="51"/>
  <c r="I80" i="51" s="1"/>
  <c r="F23" i="51"/>
  <c r="H184" i="51"/>
  <c r="N42" i="51"/>
  <c r="AI210" i="51"/>
  <c r="Y211" i="51" s="1"/>
  <c r="S202" i="51"/>
  <c r="AJ202" i="51" s="1"/>
  <c r="R184" i="51"/>
  <c r="AF367" i="51"/>
  <c r="AF185" i="51"/>
  <c r="I320" i="51"/>
  <c r="I280" i="51"/>
  <c r="I372" i="51"/>
  <c r="I355" i="51"/>
  <c r="I137" i="51"/>
  <c r="I247" i="51"/>
  <c r="AJ423" i="51"/>
  <c r="E38" i="51"/>
  <c r="I408" i="51"/>
  <c r="I377" i="51"/>
  <c r="I203" i="51"/>
  <c r="I174" i="51"/>
  <c r="E40" i="51"/>
  <c r="I427" i="51"/>
  <c r="I428" i="51"/>
  <c r="I204" i="51"/>
  <c r="E42" i="51"/>
  <c r="X49" i="51"/>
  <c r="X54" i="51" s="1"/>
  <c r="X132" i="51"/>
  <c r="R45" i="51"/>
  <c r="M210" i="51"/>
  <c r="S130" i="51"/>
  <c r="AJ130" i="51" s="1"/>
  <c r="O184" i="51"/>
  <c r="AC49" i="51"/>
  <c r="AC54" i="51" s="1"/>
  <c r="AC132" i="51"/>
  <c r="Q48" i="51"/>
  <c r="Y393" i="51"/>
  <c r="AA237" i="51"/>
  <c r="AB237" i="51"/>
  <c r="W237" i="51"/>
  <c r="AD237" i="51"/>
  <c r="R158" i="51"/>
  <c r="M132" i="51"/>
  <c r="Q444" i="51"/>
  <c r="M49" i="51"/>
  <c r="AA185" i="51"/>
  <c r="Y132" i="51"/>
  <c r="AJ319" i="51"/>
  <c r="M40" i="51"/>
  <c r="H392" i="51"/>
  <c r="M35" i="51"/>
  <c r="O48" i="51"/>
  <c r="AF49" i="51"/>
  <c r="AF54" i="51" s="1"/>
  <c r="AF132" i="51"/>
  <c r="H262" i="51"/>
  <c r="Z185" i="51"/>
  <c r="AI262" i="51"/>
  <c r="I425" i="51"/>
  <c r="I326" i="51"/>
  <c r="I357" i="51"/>
  <c r="I244" i="51"/>
  <c r="I251" i="51"/>
  <c r="H39" i="51"/>
  <c r="I192" i="51"/>
  <c r="I151" i="51"/>
  <c r="I403" i="51"/>
  <c r="I216" i="51"/>
  <c r="D36" i="51"/>
  <c r="I360" i="51"/>
  <c r="I272" i="51"/>
  <c r="I279" i="51"/>
  <c r="I281" i="51"/>
  <c r="S148" i="51"/>
  <c r="AJ148" i="51" s="1"/>
  <c r="H210" i="51"/>
  <c r="E44" i="51"/>
  <c r="S386" i="51"/>
  <c r="AJ386" i="51" s="1"/>
  <c r="I424" i="51"/>
  <c r="I386" i="51"/>
  <c r="I352" i="51"/>
  <c r="I296" i="51"/>
  <c r="I227" i="51"/>
  <c r="C47" i="51"/>
  <c r="D44" i="51"/>
  <c r="I437" i="51"/>
  <c r="E314" i="51"/>
  <c r="I401" i="51"/>
  <c r="I356" i="51"/>
  <c r="I324" i="51"/>
  <c r="I230" i="51"/>
  <c r="I434" i="51"/>
  <c r="I406" i="51"/>
  <c r="I353" i="51"/>
  <c r="I270" i="51"/>
  <c r="I219" i="51"/>
  <c r="D43" i="51"/>
  <c r="I376" i="51"/>
  <c r="I220" i="51"/>
  <c r="I229" i="51"/>
  <c r="I195" i="51"/>
  <c r="I193" i="51"/>
  <c r="I347" i="51"/>
  <c r="I329" i="51"/>
  <c r="I277" i="51"/>
  <c r="I146" i="51"/>
  <c r="S127" i="51"/>
  <c r="AJ127" i="51" s="1"/>
  <c r="I382" i="51"/>
  <c r="I294" i="51"/>
  <c r="I245" i="51"/>
  <c r="I225" i="51"/>
  <c r="H40" i="51"/>
  <c r="I147" i="51"/>
  <c r="C46" i="51"/>
  <c r="E43" i="51"/>
  <c r="G418" i="51"/>
  <c r="I303" i="51"/>
  <c r="E262" i="51"/>
  <c r="I201" i="51"/>
  <c r="D46" i="51"/>
  <c r="C37" i="51"/>
  <c r="G37" i="51"/>
  <c r="I426" i="51"/>
  <c r="I410" i="51"/>
  <c r="I346" i="51"/>
  <c r="I321" i="51"/>
  <c r="I304" i="51"/>
  <c r="I176" i="51"/>
  <c r="H41" i="51"/>
  <c r="I402" i="51"/>
  <c r="I373" i="51"/>
  <c r="I385" i="51"/>
  <c r="G340" i="51"/>
  <c r="I282" i="51"/>
  <c r="I252" i="51"/>
  <c r="I274" i="51"/>
  <c r="I198" i="51"/>
  <c r="E47" i="51"/>
  <c r="C43" i="51"/>
  <c r="C40" i="51"/>
  <c r="L49" i="51"/>
  <c r="L54" i="51" s="1"/>
  <c r="B549" i="51"/>
  <c r="C549" i="51"/>
  <c r="G549" i="51"/>
  <c r="F549" i="51"/>
  <c r="H549" i="51"/>
  <c r="E549" i="51"/>
  <c r="D549" i="51"/>
  <c r="S129" i="51"/>
  <c r="AJ129" i="51" s="1"/>
  <c r="S314" i="51"/>
  <c r="AJ293" i="51"/>
  <c r="Q158" i="51"/>
  <c r="M45" i="51"/>
  <c r="AA367" i="51"/>
  <c r="AC185" i="51"/>
  <c r="E184" i="51"/>
  <c r="AE49" i="51"/>
  <c r="AE54" i="51" s="1"/>
  <c r="AE132" i="51"/>
  <c r="S190" i="51"/>
  <c r="AJ190" i="51" s="1"/>
  <c r="H418" i="51"/>
  <c r="X367" i="51"/>
  <c r="S126" i="51"/>
  <c r="AJ126" i="51" s="1"/>
  <c r="AD159" i="51"/>
  <c r="AA49" i="51"/>
  <c r="AA54" i="51" s="1"/>
  <c r="AA132" i="51"/>
  <c r="AE159" i="51"/>
  <c r="O34" i="51"/>
  <c r="S34" i="51" s="1"/>
  <c r="AJ34" i="51" s="1"/>
  <c r="Y237" i="51"/>
  <c r="C35" i="51"/>
  <c r="AG237" i="51"/>
  <c r="E48" i="51"/>
  <c r="Q132" i="51"/>
  <c r="AI288" i="51"/>
  <c r="Y289" i="51" s="1"/>
  <c r="I497" i="51"/>
  <c r="AI392" i="51"/>
  <c r="S189" i="51"/>
  <c r="Z159" i="51"/>
  <c r="X419" i="51"/>
  <c r="I405" i="51"/>
  <c r="I202" i="51"/>
  <c r="D47" i="51"/>
  <c r="I167" i="51"/>
  <c r="H37" i="51"/>
  <c r="I330" i="51"/>
  <c r="D39" i="51"/>
  <c r="I164" i="51"/>
  <c r="G392" i="51"/>
  <c r="N49" i="51"/>
  <c r="C48" i="51"/>
  <c r="M418" i="51"/>
  <c r="I380" i="51"/>
  <c r="I226" i="51"/>
  <c r="I301" i="51"/>
  <c r="I300" i="51"/>
  <c r="I374" i="51"/>
  <c r="D340" i="51"/>
  <c r="I302" i="51"/>
  <c r="I218" i="51"/>
  <c r="I228" i="51"/>
  <c r="I191" i="51"/>
  <c r="I171" i="51"/>
  <c r="I143" i="51"/>
  <c r="D41" i="51"/>
  <c r="E39" i="51"/>
  <c r="I381" i="51"/>
  <c r="I325" i="51"/>
  <c r="I297" i="51"/>
  <c r="I250" i="51"/>
  <c r="I306" i="51"/>
  <c r="C41" i="51"/>
  <c r="G35" i="51"/>
  <c r="W367" i="51"/>
  <c r="O35" i="51"/>
  <c r="S51" i="51"/>
  <c r="AJ51" i="51" s="1"/>
  <c r="S120" i="51"/>
  <c r="AJ120" i="51" s="1"/>
  <c r="W159" i="51"/>
  <c r="O36" i="51"/>
  <c r="AJ371" i="51"/>
  <c r="AE367" i="51"/>
  <c r="N314" i="51"/>
  <c r="Z315" i="51"/>
  <c r="W315" i="51"/>
  <c r="R444" i="51"/>
  <c r="O33" i="51"/>
  <c r="S33" i="51" s="1"/>
  <c r="C184" i="51"/>
  <c r="S122" i="51"/>
  <c r="AJ122" i="51" s="1"/>
  <c r="E34" i="51"/>
  <c r="S193" i="51"/>
  <c r="AJ193" i="51" s="1"/>
  <c r="O37" i="51"/>
  <c r="P7" i="51"/>
  <c r="Z419" i="51"/>
  <c r="I575" i="51"/>
  <c r="I436" i="51"/>
  <c r="D314" i="51"/>
  <c r="G45" i="51"/>
  <c r="I166" i="51"/>
  <c r="G38" i="51"/>
  <c r="I404" i="51"/>
  <c r="I242" i="51"/>
  <c r="I190" i="51"/>
  <c r="D262" i="51"/>
  <c r="I199" i="51"/>
  <c r="I197" i="51"/>
  <c r="I165" i="51"/>
  <c r="I349" i="51"/>
  <c r="G47" i="51"/>
  <c r="I149" i="51"/>
  <c r="M444" i="51"/>
  <c r="I399" i="51"/>
  <c r="E366" i="51"/>
  <c r="I322" i="51"/>
  <c r="I222" i="51"/>
  <c r="I433" i="51"/>
  <c r="I358" i="51"/>
  <c r="I246" i="51"/>
  <c r="I217" i="51"/>
  <c r="I255" i="51"/>
  <c r="G40" i="51"/>
  <c r="I194" i="51"/>
  <c r="I168" i="51"/>
  <c r="D34" i="51"/>
  <c r="I411" i="51"/>
  <c r="I384" i="51"/>
  <c r="I271" i="51"/>
  <c r="I243" i="51"/>
  <c r="I224" i="51"/>
  <c r="I139" i="51"/>
  <c r="D40" i="51"/>
  <c r="H38" i="51"/>
  <c r="C45" i="51"/>
  <c r="G42" i="51"/>
  <c r="G36" i="51"/>
  <c r="I432" i="51"/>
  <c r="I379" i="51"/>
  <c r="I170" i="51"/>
  <c r="H48" i="51"/>
  <c r="C36" i="51"/>
  <c r="D38" i="51"/>
  <c r="I409" i="51"/>
  <c r="I332" i="51"/>
  <c r="I328" i="51"/>
  <c r="D288" i="51"/>
  <c r="I221" i="51"/>
  <c r="I173" i="51"/>
  <c r="G39" i="51"/>
  <c r="D210" i="51"/>
  <c r="G34" i="51"/>
  <c r="I400" i="51"/>
  <c r="I378" i="51"/>
  <c r="E340" i="51"/>
  <c r="I278" i="51"/>
  <c r="I254" i="51"/>
  <c r="I177" i="51"/>
  <c r="I178" i="51"/>
  <c r="H45" i="51"/>
  <c r="H42" i="51"/>
  <c r="C39" i="51"/>
  <c r="V159" i="51"/>
  <c r="AB159" i="51"/>
  <c r="AG159" i="51"/>
  <c r="C418" i="51"/>
  <c r="Y185" i="51"/>
  <c r="AB185" i="51"/>
  <c r="AH185" i="51"/>
  <c r="AD185" i="51"/>
  <c r="E35" i="51"/>
  <c r="S115" i="51"/>
  <c r="AJ115" i="51" s="1"/>
  <c r="I153" i="51"/>
  <c r="E36" i="51"/>
  <c r="AJ397" i="51"/>
  <c r="H314" i="51"/>
  <c r="O132" i="51"/>
  <c r="AG49" i="51"/>
  <c r="AG54" i="51" s="1"/>
  <c r="AG444" i="51"/>
  <c r="AG367" i="51"/>
  <c r="AI33" i="51"/>
  <c r="V367" i="51"/>
  <c r="E37" i="51"/>
  <c r="H35" i="51"/>
  <c r="Y341" i="51"/>
  <c r="AB341" i="51"/>
  <c r="AH341" i="51"/>
  <c r="Y159" i="51"/>
  <c r="M38" i="51"/>
  <c r="X237" i="51"/>
  <c r="Y367" i="51"/>
  <c r="AH315" i="51" l="1"/>
  <c r="AB315" i="51"/>
  <c r="AF315" i="51"/>
  <c r="I163" i="51"/>
  <c r="S43" i="51"/>
  <c r="AJ43" i="51" s="1"/>
  <c r="AE315" i="51"/>
  <c r="B43" i="51"/>
  <c r="I179" i="51"/>
  <c r="I184" i="51" s="1"/>
  <c r="S48" i="51"/>
  <c r="AJ48" i="51" s="1"/>
  <c r="S36" i="51"/>
  <c r="AJ36" i="51" s="1"/>
  <c r="S38" i="51"/>
  <c r="AJ38" i="51" s="1"/>
  <c r="Q49" i="51"/>
  <c r="I397" i="51"/>
  <c r="AC315" i="51"/>
  <c r="I283" i="51"/>
  <c r="Y315" i="51"/>
  <c r="AI315" i="51" s="1"/>
  <c r="AA315" i="51"/>
  <c r="S42" i="51"/>
  <c r="AJ42" i="51" s="1"/>
  <c r="S44" i="51"/>
  <c r="AJ44" i="51" s="1"/>
  <c r="X315" i="51"/>
  <c r="S392" i="51"/>
  <c r="I115" i="51"/>
  <c r="H288" i="51"/>
  <c r="Q54" i="51"/>
  <c r="S47" i="51"/>
  <c r="AJ47" i="51" s="1"/>
  <c r="AI341" i="51"/>
  <c r="S45" i="51"/>
  <c r="AJ45" i="51" s="1"/>
  <c r="G288" i="51"/>
  <c r="I335" i="51"/>
  <c r="I126" i="51"/>
  <c r="S37" i="51"/>
  <c r="AJ37" i="51" s="1"/>
  <c r="S184" i="51"/>
  <c r="L185" i="51" s="1"/>
  <c r="I345" i="51"/>
  <c r="I309" i="51"/>
  <c r="S40" i="51"/>
  <c r="AJ40" i="51" s="1"/>
  <c r="I205" i="51"/>
  <c r="E392" i="51"/>
  <c r="B48" i="51"/>
  <c r="I122" i="51"/>
  <c r="B38" i="51"/>
  <c r="C210" i="51"/>
  <c r="S366" i="51"/>
  <c r="S288" i="51"/>
  <c r="P289" i="51" s="1"/>
  <c r="N54" i="51"/>
  <c r="E158" i="51"/>
  <c r="I138" i="51"/>
  <c r="AI367" i="51"/>
  <c r="I387" i="51"/>
  <c r="H366" i="51"/>
  <c r="E210" i="51"/>
  <c r="E132" i="51"/>
  <c r="S340" i="51"/>
  <c r="S35" i="51"/>
  <c r="AJ35" i="51" s="1"/>
  <c r="I140" i="51"/>
  <c r="AI159" i="51"/>
  <c r="G262" i="51"/>
  <c r="B392" i="51"/>
  <c r="X289" i="51"/>
  <c r="I423" i="51"/>
  <c r="I257" i="51"/>
  <c r="G236" i="51"/>
  <c r="AI185" i="51"/>
  <c r="I152" i="51"/>
  <c r="I361" i="51"/>
  <c r="I231" i="51"/>
  <c r="AJ33" i="51"/>
  <c r="G81" i="51"/>
  <c r="B81" i="51"/>
  <c r="E81" i="51"/>
  <c r="F81" i="51"/>
  <c r="H81" i="51"/>
  <c r="D81" i="51"/>
  <c r="C81" i="51"/>
  <c r="I43" i="51"/>
  <c r="N393" i="51"/>
  <c r="Q393" i="51"/>
  <c r="AJ392" i="51"/>
  <c r="P393" i="51"/>
  <c r="M393" i="51"/>
  <c r="T392" i="51"/>
  <c r="O393" i="51"/>
  <c r="R393" i="51"/>
  <c r="L393" i="51"/>
  <c r="B42" i="51"/>
  <c r="I141" i="51"/>
  <c r="B44" i="51"/>
  <c r="B314" i="51"/>
  <c r="G49" i="51"/>
  <c r="D33" i="51"/>
  <c r="C158" i="51"/>
  <c r="AI237" i="51"/>
  <c r="I319" i="51"/>
  <c r="B40" i="51"/>
  <c r="AI419" i="51"/>
  <c r="I112" i="51"/>
  <c r="I471" i="51"/>
  <c r="I121" i="51"/>
  <c r="G314" i="51"/>
  <c r="C392" i="51"/>
  <c r="I293" i="51"/>
  <c r="I314" i="51" s="1"/>
  <c r="E33" i="51"/>
  <c r="T262" i="51"/>
  <c r="O263" i="51"/>
  <c r="AJ262" i="51"/>
  <c r="R263" i="51"/>
  <c r="M263" i="51"/>
  <c r="N263" i="51"/>
  <c r="P263" i="51"/>
  <c r="L263" i="51"/>
  <c r="Q263" i="51"/>
  <c r="S439" i="51"/>
  <c r="L444" i="51"/>
  <c r="S132" i="51"/>
  <c r="S236" i="51"/>
  <c r="E236" i="51"/>
  <c r="C288" i="51"/>
  <c r="B340" i="51"/>
  <c r="B158" i="51"/>
  <c r="G158" i="51"/>
  <c r="C33" i="51"/>
  <c r="S210" i="51"/>
  <c r="AJ189" i="51"/>
  <c r="AI444" i="51"/>
  <c r="V445" i="51"/>
  <c r="I180" i="51"/>
  <c r="I362" i="51"/>
  <c r="S39" i="51"/>
  <c r="AJ39" i="51" s="1"/>
  <c r="G33" i="51"/>
  <c r="G366" i="51"/>
  <c r="I116" i="51"/>
  <c r="AB393" i="51"/>
  <c r="AD393" i="51"/>
  <c r="W393" i="51"/>
  <c r="AA393" i="51"/>
  <c r="AE393" i="51"/>
  <c r="X393" i="51"/>
  <c r="V393" i="51"/>
  <c r="AG393" i="51"/>
  <c r="Z393" i="51"/>
  <c r="AH393" i="51"/>
  <c r="AF393" i="51"/>
  <c r="AC393" i="51"/>
  <c r="I549" i="51"/>
  <c r="I142" i="51"/>
  <c r="I123" i="51"/>
  <c r="I267" i="51"/>
  <c r="I288" i="51" s="1"/>
  <c r="G444" i="51"/>
  <c r="D184" i="51"/>
  <c r="G184" i="51"/>
  <c r="I114" i="51"/>
  <c r="I413" i="51"/>
  <c r="H340" i="51"/>
  <c r="AI132" i="51"/>
  <c r="D392" i="51"/>
  <c r="AI54" i="51"/>
  <c r="V55" i="51" s="1"/>
  <c r="E52" i="51"/>
  <c r="I284" i="51"/>
  <c r="I310" i="51"/>
  <c r="H444" i="51"/>
  <c r="B236" i="51"/>
  <c r="I124" i="51"/>
  <c r="B45" i="51"/>
  <c r="B37" i="51"/>
  <c r="B39" i="51"/>
  <c r="AJ340" i="51"/>
  <c r="R341" i="51"/>
  <c r="N341" i="51"/>
  <c r="L341" i="51"/>
  <c r="O341" i="51"/>
  <c r="Q341" i="51"/>
  <c r="M341" i="51"/>
  <c r="T340" i="51"/>
  <c r="P341" i="51"/>
  <c r="C132" i="51"/>
  <c r="I145" i="51"/>
  <c r="V211" i="51"/>
  <c r="AB211" i="51"/>
  <c r="AH211" i="51"/>
  <c r="AD211" i="51"/>
  <c r="AG211" i="51"/>
  <c r="AC211" i="51"/>
  <c r="AE211" i="51"/>
  <c r="AA211" i="51"/>
  <c r="AF211" i="51"/>
  <c r="W211" i="51"/>
  <c r="Z211" i="51"/>
  <c r="X211" i="51"/>
  <c r="C236" i="51"/>
  <c r="B36" i="51"/>
  <c r="D418" i="51"/>
  <c r="C340" i="51"/>
  <c r="C444" i="51"/>
  <c r="D444" i="51"/>
  <c r="AI49" i="51"/>
  <c r="G52" i="51"/>
  <c r="I48" i="51"/>
  <c r="C52" i="51"/>
  <c r="H132" i="51"/>
  <c r="B47" i="51"/>
  <c r="I414" i="51"/>
  <c r="AG445" i="51"/>
  <c r="B184" i="51"/>
  <c r="I125" i="51"/>
  <c r="I215" i="51"/>
  <c r="I236" i="51" s="1"/>
  <c r="AE289" i="51"/>
  <c r="AB289" i="51"/>
  <c r="AH289" i="51"/>
  <c r="AF289" i="51"/>
  <c r="Z289" i="51"/>
  <c r="AC289" i="51"/>
  <c r="W289" i="51"/>
  <c r="V289" i="51"/>
  <c r="AD289" i="51"/>
  <c r="AG289" i="51"/>
  <c r="AA289" i="51"/>
  <c r="B46" i="51"/>
  <c r="I113" i="51"/>
  <c r="H33" i="51"/>
  <c r="I117" i="51"/>
  <c r="G210" i="51"/>
  <c r="E418" i="51"/>
  <c r="E444" i="51"/>
  <c r="I241" i="51"/>
  <c r="S158" i="51"/>
  <c r="O49" i="51"/>
  <c r="S49" i="51" s="1"/>
  <c r="M54" i="51"/>
  <c r="I258" i="51"/>
  <c r="O54" i="51"/>
  <c r="I38" i="51"/>
  <c r="H158" i="51"/>
  <c r="B288" i="51"/>
  <c r="I388" i="51"/>
  <c r="I232" i="51"/>
  <c r="I154" i="51"/>
  <c r="S418" i="51"/>
  <c r="I148" i="51"/>
  <c r="B366" i="51"/>
  <c r="I189" i="51"/>
  <c r="I210" i="51" s="1"/>
  <c r="B418" i="51"/>
  <c r="L315" i="51"/>
  <c r="T314" i="51"/>
  <c r="O315" i="51"/>
  <c r="Q315" i="51"/>
  <c r="P315" i="51"/>
  <c r="N315" i="51"/>
  <c r="AJ314" i="51"/>
  <c r="M315" i="51"/>
  <c r="R315" i="51"/>
  <c r="B35" i="51"/>
  <c r="V263" i="51"/>
  <c r="AB263" i="51"/>
  <c r="AA263" i="51"/>
  <c r="AD263" i="51"/>
  <c r="W263" i="51"/>
  <c r="X263" i="51"/>
  <c r="AG263" i="51"/>
  <c r="AH263" i="51"/>
  <c r="Z263" i="51"/>
  <c r="AF263" i="51"/>
  <c r="AC263" i="51"/>
  <c r="AE263" i="51"/>
  <c r="D158" i="51"/>
  <c r="AJ366" i="51"/>
  <c r="P367" i="51"/>
  <c r="L367" i="51"/>
  <c r="R367" i="51"/>
  <c r="Q367" i="51"/>
  <c r="T366" i="51"/>
  <c r="N367" i="51"/>
  <c r="O367" i="51"/>
  <c r="M367" i="51"/>
  <c r="E288" i="51"/>
  <c r="I119" i="51"/>
  <c r="B262" i="51"/>
  <c r="Y263" i="51"/>
  <c r="R185" i="51"/>
  <c r="E49" i="51"/>
  <c r="G132" i="51"/>
  <c r="R49" i="51"/>
  <c r="R54" i="51" s="1"/>
  <c r="R132" i="51"/>
  <c r="I206" i="51"/>
  <c r="I336" i="51"/>
  <c r="I371" i="51"/>
  <c r="I392" i="51" s="1"/>
  <c r="D366" i="51"/>
  <c r="B210" i="51"/>
  <c r="I418" i="51"/>
  <c r="I120" i="51"/>
  <c r="D132" i="51"/>
  <c r="O289" i="51"/>
  <c r="R289" i="51"/>
  <c r="B41" i="51"/>
  <c r="I118" i="51"/>
  <c r="B34" i="51"/>
  <c r="M289" i="51" l="1"/>
  <c r="C49" i="51"/>
  <c r="T288" i="51"/>
  <c r="N289" i="51"/>
  <c r="Q289" i="51"/>
  <c r="I33" i="51"/>
  <c r="AJ288" i="51"/>
  <c r="L289" i="51"/>
  <c r="S289" i="51" s="1"/>
  <c r="I262" i="51"/>
  <c r="I340" i="51"/>
  <c r="I158" i="51"/>
  <c r="F159" i="51" s="1"/>
  <c r="P185" i="51"/>
  <c r="AG55" i="51"/>
  <c r="Z55" i="51"/>
  <c r="AE55" i="51"/>
  <c r="AJ49" i="51"/>
  <c r="N185" i="51"/>
  <c r="S315" i="51"/>
  <c r="AJ315" i="51" s="1"/>
  <c r="AI393" i="51"/>
  <c r="AJ184" i="51"/>
  <c r="M185" i="51"/>
  <c r="Q185" i="51"/>
  <c r="AH55" i="51"/>
  <c r="T184" i="51"/>
  <c r="O185" i="51"/>
  <c r="D49" i="51"/>
  <c r="D54" i="51" s="1"/>
  <c r="W55" i="51"/>
  <c r="E159" i="51"/>
  <c r="D159" i="51"/>
  <c r="G159" i="51"/>
  <c r="H159" i="51"/>
  <c r="C159" i="51"/>
  <c r="B159" i="51"/>
  <c r="I34" i="51"/>
  <c r="G54" i="51"/>
  <c r="I40" i="51"/>
  <c r="S54" i="51"/>
  <c r="B419" i="51"/>
  <c r="G419" i="51"/>
  <c r="C419" i="51"/>
  <c r="F419" i="51"/>
  <c r="D419" i="51"/>
  <c r="H419" i="51"/>
  <c r="E419" i="51"/>
  <c r="S367" i="51"/>
  <c r="AJ367" i="51" s="1"/>
  <c r="H49" i="51"/>
  <c r="I37" i="51"/>
  <c r="H50" i="51"/>
  <c r="AB55" i="51"/>
  <c r="AD55" i="51"/>
  <c r="AA55" i="51"/>
  <c r="S263" i="51"/>
  <c r="E341" i="51"/>
  <c r="D341" i="51"/>
  <c r="C341" i="51"/>
  <c r="H341" i="51"/>
  <c r="G341" i="51"/>
  <c r="F341" i="51"/>
  <c r="B341" i="51"/>
  <c r="AI263" i="51"/>
  <c r="F211" i="51"/>
  <c r="E211" i="51"/>
  <c r="C211" i="51"/>
  <c r="H211" i="51"/>
  <c r="D211" i="51"/>
  <c r="B211" i="51"/>
  <c r="G211" i="51"/>
  <c r="R419" i="51"/>
  <c r="AJ418" i="51"/>
  <c r="P419" i="51"/>
  <c r="N419" i="51"/>
  <c r="T418" i="51"/>
  <c r="L419" i="51"/>
  <c r="Q419" i="51"/>
  <c r="M419" i="51"/>
  <c r="O419" i="51"/>
  <c r="H54" i="51"/>
  <c r="AI289" i="51"/>
  <c r="D237" i="51"/>
  <c r="B237" i="51"/>
  <c r="H237" i="51"/>
  <c r="C237" i="51"/>
  <c r="F237" i="51"/>
  <c r="E237" i="51"/>
  <c r="G237" i="51"/>
  <c r="H52" i="51"/>
  <c r="AI211" i="51"/>
  <c r="S341" i="51"/>
  <c r="AJ341" i="51" s="1"/>
  <c r="I45" i="51"/>
  <c r="AC55" i="51"/>
  <c r="Y55" i="51"/>
  <c r="B50" i="51"/>
  <c r="C50" i="51"/>
  <c r="I39" i="51"/>
  <c r="I41" i="51"/>
  <c r="E50" i="51"/>
  <c r="W445" i="51"/>
  <c r="AB445" i="51"/>
  <c r="AH445" i="51"/>
  <c r="AD445" i="51"/>
  <c r="AE445" i="51"/>
  <c r="Z445" i="51"/>
  <c r="AC445" i="51"/>
  <c r="Y445" i="51"/>
  <c r="X445" i="51"/>
  <c r="AA445" i="51"/>
  <c r="AF445" i="51"/>
  <c r="G50" i="51"/>
  <c r="X55" i="51"/>
  <c r="S440" i="51"/>
  <c r="AJ440" i="51" s="1"/>
  <c r="L50" i="51"/>
  <c r="AJ439" i="51"/>
  <c r="S444" i="51"/>
  <c r="E185" i="51"/>
  <c r="H185" i="51"/>
  <c r="B185" i="51"/>
  <c r="F185" i="51"/>
  <c r="C185" i="51"/>
  <c r="G185" i="51"/>
  <c r="D185" i="51"/>
  <c r="B49" i="51"/>
  <c r="I127" i="51"/>
  <c r="I132" i="51" s="1"/>
  <c r="B132" i="51"/>
  <c r="I46" i="51"/>
  <c r="D50" i="51"/>
  <c r="D289" i="51"/>
  <c r="G289" i="51"/>
  <c r="C289" i="51"/>
  <c r="B289" i="51"/>
  <c r="E289" i="51"/>
  <c r="F289" i="51"/>
  <c r="H289" i="51"/>
  <c r="O237" i="51"/>
  <c r="M237" i="51"/>
  <c r="AJ236" i="51"/>
  <c r="N237" i="51"/>
  <c r="L237" i="51"/>
  <c r="T236" i="51"/>
  <c r="R237" i="51"/>
  <c r="Q237" i="51"/>
  <c r="P237" i="51"/>
  <c r="E54" i="51"/>
  <c r="I35" i="51"/>
  <c r="I47" i="51"/>
  <c r="I36" i="51"/>
  <c r="L133" i="51"/>
  <c r="T132" i="51"/>
  <c r="Q133" i="51"/>
  <c r="O133" i="51"/>
  <c r="P133" i="51"/>
  <c r="AJ132" i="51"/>
  <c r="N133" i="51"/>
  <c r="R133" i="51"/>
  <c r="M133" i="51"/>
  <c r="H315" i="51"/>
  <c r="B315" i="51"/>
  <c r="D315" i="51"/>
  <c r="E315" i="51"/>
  <c r="G315" i="51"/>
  <c r="C315" i="51"/>
  <c r="F315" i="51"/>
  <c r="S393" i="51"/>
  <c r="I81" i="51"/>
  <c r="G263" i="51"/>
  <c r="E263" i="51"/>
  <c r="H263" i="51"/>
  <c r="F263" i="51"/>
  <c r="D263" i="51"/>
  <c r="B263" i="51"/>
  <c r="C263" i="51"/>
  <c r="C393" i="51"/>
  <c r="F393" i="51"/>
  <c r="B393" i="51"/>
  <c r="H393" i="51"/>
  <c r="G393" i="51"/>
  <c r="E393" i="51"/>
  <c r="D393" i="51"/>
  <c r="R159" i="51"/>
  <c r="P159" i="51"/>
  <c r="N159" i="51"/>
  <c r="Q159" i="51"/>
  <c r="T158" i="51"/>
  <c r="O159" i="51"/>
  <c r="L159" i="51"/>
  <c r="M159" i="51"/>
  <c r="AJ158" i="51"/>
  <c r="N211" i="51"/>
  <c r="L211" i="51"/>
  <c r="T210" i="51"/>
  <c r="AJ210" i="51"/>
  <c r="M211" i="51"/>
  <c r="Q211" i="51"/>
  <c r="R211" i="51"/>
  <c r="P211" i="51"/>
  <c r="O211" i="51"/>
  <c r="I439" i="51"/>
  <c r="I444" i="51" s="1"/>
  <c r="B444" i="51"/>
  <c r="I44" i="51"/>
  <c r="AF55" i="51"/>
  <c r="S185" i="51" l="1"/>
  <c r="AJ185" i="51" s="1"/>
  <c r="AJ393" i="51"/>
  <c r="I159" i="51"/>
  <c r="AI445" i="51"/>
  <c r="S237" i="51"/>
  <c r="AJ237" i="51" s="1"/>
  <c r="I289" i="51"/>
  <c r="AI55" i="51"/>
  <c r="G133" i="51"/>
  <c r="B133" i="51"/>
  <c r="H133" i="51"/>
  <c r="C133" i="51"/>
  <c r="D133" i="51"/>
  <c r="F133" i="51"/>
  <c r="E133" i="51"/>
  <c r="B52" i="51"/>
  <c r="I130" i="51"/>
  <c r="AJ289" i="51"/>
  <c r="I315" i="51"/>
  <c r="I185" i="51"/>
  <c r="S159" i="51"/>
  <c r="AJ159" i="51" s="1"/>
  <c r="I440" i="51"/>
  <c r="S50" i="51"/>
  <c r="AJ50" i="51" s="1"/>
  <c r="S133" i="51"/>
  <c r="AJ133" i="51" s="1"/>
  <c r="I50" i="51"/>
  <c r="I49" i="51"/>
  <c r="I211" i="51"/>
  <c r="AJ263" i="51"/>
  <c r="I419" i="51"/>
  <c r="B445" i="51"/>
  <c r="E445" i="51"/>
  <c r="F445" i="51"/>
  <c r="D445" i="51"/>
  <c r="G445" i="51"/>
  <c r="H445" i="51"/>
  <c r="C445" i="51"/>
  <c r="S211" i="51"/>
  <c r="AJ211" i="51" s="1"/>
  <c r="I263" i="51"/>
  <c r="M445" i="51"/>
  <c r="AJ444" i="51"/>
  <c r="P445" i="51"/>
  <c r="T444" i="51"/>
  <c r="Q445" i="51"/>
  <c r="O445" i="51"/>
  <c r="L445" i="51"/>
  <c r="R445" i="51"/>
  <c r="N445" i="51"/>
  <c r="B54" i="51"/>
  <c r="I237" i="51"/>
  <c r="S419" i="51"/>
  <c r="AJ419" i="51" s="1"/>
  <c r="I341" i="51"/>
  <c r="Q55" i="51"/>
  <c r="AJ54" i="51"/>
  <c r="P55" i="51"/>
  <c r="O55" i="51"/>
  <c r="T54" i="51"/>
  <c r="R55" i="51"/>
  <c r="L55" i="51"/>
  <c r="M55" i="51"/>
  <c r="N55" i="51"/>
  <c r="I393" i="51"/>
  <c r="S55" i="51" l="1"/>
  <c r="AJ55" i="51" s="1"/>
  <c r="I445" i="51"/>
  <c r="S445" i="51"/>
  <c r="AJ445" i="51" s="1"/>
  <c r="I133" i="51"/>
  <c r="I52" i="51"/>
  <c r="I485" i="50" l="1"/>
  <c r="I490" i="50" l="1"/>
  <c r="I528" i="50"/>
  <c r="I540" i="50"/>
  <c r="I559" i="50"/>
  <c r="I506" i="50"/>
  <c r="I450" i="50"/>
  <c r="I454" i="50"/>
  <c r="I462" i="50"/>
  <c r="I467" i="50"/>
  <c r="I476" i="50"/>
  <c r="I480" i="50"/>
  <c r="I486" i="50"/>
  <c r="I491" i="50"/>
  <c r="I495" i="50"/>
  <c r="I529" i="50"/>
  <c r="I533" i="50"/>
  <c r="I537" i="50"/>
  <c r="I541" i="50"/>
  <c r="I556" i="50"/>
  <c r="I560" i="50"/>
  <c r="I564" i="50"/>
  <c r="I568" i="50"/>
  <c r="I484" i="50"/>
  <c r="I514" i="50"/>
  <c r="I487" i="50"/>
  <c r="I503" i="50"/>
  <c r="I507" i="50"/>
  <c r="I511" i="50"/>
  <c r="I515" i="50"/>
  <c r="I519" i="50"/>
  <c r="I546" i="50"/>
  <c r="I573" i="50"/>
  <c r="I536" i="50"/>
  <c r="I567" i="50"/>
  <c r="I510" i="50"/>
  <c r="I451" i="50"/>
  <c r="I468" i="50"/>
  <c r="I477" i="50"/>
  <c r="I481" i="50"/>
  <c r="I492" i="50"/>
  <c r="I530" i="50"/>
  <c r="I534" i="50"/>
  <c r="I538" i="50"/>
  <c r="I542" i="50"/>
  <c r="I553" i="50"/>
  <c r="I557" i="50"/>
  <c r="I561" i="50"/>
  <c r="I565" i="50"/>
  <c r="I479" i="50"/>
  <c r="I555" i="50"/>
  <c r="I545" i="50"/>
  <c r="I572" i="50"/>
  <c r="I482" i="50"/>
  <c r="I488" i="50"/>
  <c r="I504" i="50"/>
  <c r="I508" i="50"/>
  <c r="I512" i="50"/>
  <c r="I516" i="50"/>
  <c r="I520" i="50"/>
  <c r="I547" i="50"/>
  <c r="I570" i="50"/>
  <c r="I532" i="50"/>
  <c r="I563" i="50"/>
  <c r="I502" i="50"/>
  <c r="I452" i="50"/>
  <c r="I460" i="50"/>
  <c r="I464" i="50"/>
  <c r="I469" i="50"/>
  <c r="I478" i="50"/>
  <c r="I483" i="50"/>
  <c r="I493" i="50"/>
  <c r="I527" i="50"/>
  <c r="I531" i="50"/>
  <c r="I535" i="50"/>
  <c r="I539" i="50"/>
  <c r="I554" i="50"/>
  <c r="I558" i="50"/>
  <c r="I562" i="50"/>
  <c r="I566" i="50"/>
  <c r="I494" i="50"/>
  <c r="I518" i="50"/>
  <c r="I489" i="50"/>
  <c r="I501" i="50"/>
  <c r="I505" i="50"/>
  <c r="I509" i="50"/>
  <c r="I513" i="50"/>
  <c r="I517" i="50"/>
  <c r="I521" i="50"/>
  <c r="I544" i="50"/>
  <c r="I571" i="50"/>
  <c r="AH51" i="50" l="1"/>
  <c r="AA42" i="50"/>
  <c r="AD37" i="50"/>
  <c r="W36" i="50"/>
  <c r="AA34" i="50"/>
  <c r="W46" i="50"/>
  <c r="AC444" i="50"/>
  <c r="AA39" i="50"/>
  <c r="W288" i="50"/>
  <c r="AG53" i="50"/>
  <c r="AG392" i="50"/>
  <c r="F70" i="50"/>
  <c r="F18" i="50" s="1"/>
  <c r="F78" i="50"/>
  <c r="AI261" i="50"/>
  <c r="AJ261" i="50" s="1"/>
  <c r="AC45" i="50"/>
  <c r="Z51" i="50"/>
  <c r="AE40" i="50"/>
  <c r="AG50" i="50"/>
  <c r="AA444" i="50"/>
  <c r="AI364" i="50"/>
  <c r="AJ364" i="50" s="1"/>
  <c r="AG52" i="50"/>
  <c r="AI443" i="50"/>
  <c r="AJ443" i="50" s="1"/>
  <c r="AA47" i="50"/>
  <c r="AI232" i="50"/>
  <c r="AI181" i="50"/>
  <c r="AJ181" i="50" s="1"/>
  <c r="AE48" i="50"/>
  <c r="V184" i="50"/>
  <c r="AI163" i="50"/>
  <c r="AA43" i="50"/>
  <c r="AI120" i="50"/>
  <c r="V42" i="50"/>
  <c r="V38" i="50"/>
  <c r="AI116" i="50"/>
  <c r="AE36" i="50"/>
  <c r="AI112" i="50"/>
  <c r="V34" i="50"/>
  <c r="I543" i="50"/>
  <c r="P105" i="50"/>
  <c r="P27" i="50" s="1"/>
  <c r="AH314" i="50"/>
  <c r="AG46" i="50"/>
  <c r="AH38" i="50"/>
  <c r="P103" i="50"/>
  <c r="P25" i="50" s="1"/>
  <c r="F66" i="50"/>
  <c r="I456" i="50"/>
  <c r="F68" i="50"/>
  <c r="I458" i="50"/>
  <c r="P93" i="50"/>
  <c r="P15" i="50" s="1"/>
  <c r="AI415" i="50"/>
  <c r="AJ415" i="50" s="1"/>
  <c r="Z444" i="50"/>
  <c r="AI417" i="50"/>
  <c r="AJ417" i="50" s="1"/>
  <c r="AE418" i="50"/>
  <c r="AD392" i="50"/>
  <c r="AI339" i="50"/>
  <c r="AJ339" i="50" s="1"/>
  <c r="AI319" i="50"/>
  <c r="V340" i="50"/>
  <c r="AI285" i="50"/>
  <c r="AJ285" i="50" s="1"/>
  <c r="AI280" i="50"/>
  <c r="AD262" i="50"/>
  <c r="AI282" i="50"/>
  <c r="AI259" i="50"/>
  <c r="AJ259" i="50" s="1"/>
  <c r="AC262" i="50"/>
  <c r="AI222" i="50"/>
  <c r="W210" i="50"/>
  <c r="AI155" i="50"/>
  <c r="AJ155" i="50" s="1"/>
  <c r="AI149" i="50"/>
  <c r="Z53" i="50"/>
  <c r="AF51" i="50"/>
  <c r="X50" i="50"/>
  <c r="AD48" i="50"/>
  <c r="V47" i="50"/>
  <c r="AI125" i="50"/>
  <c r="Z45" i="50"/>
  <c r="AD40" i="50"/>
  <c r="V39" i="50"/>
  <c r="AI117" i="50"/>
  <c r="AA37" i="50"/>
  <c r="AI192" i="50"/>
  <c r="AC210" i="50"/>
  <c r="AH53" i="50"/>
  <c r="AD52" i="50"/>
  <c r="X51" i="50"/>
  <c r="AC48" i="50"/>
  <c r="AH45" i="50"/>
  <c r="AD44" i="50"/>
  <c r="AG41" i="50"/>
  <c r="AC40" i="50"/>
  <c r="AG37" i="50"/>
  <c r="AC36" i="50"/>
  <c r="AG33" i="50"/>
  <c r="AG132" i="50"/>
  <c r="P104" i="50"/>
  <c r="P26" i="50" s="1"/>
  <c r="AH340" i="50"/>
  <c r="AH262" i="50"/>
  <c r="AG288" i="50"/>
  <c r="AG45" i="50"/>
  <c r="AH210" i="50"/>
  <c r="AH48" i="50"/>
  <c r="I457" i="50"/>
  <c r="F67" i="50"/>
  <c r="P95" i="50"/>
  <c r="Z50" i="50"/>
  <c r="AE210" i="50"/>
  <c r="AC418" i="50"/>
  <c r="Z35" i="50"/>
  <c r="AA392" i="50"/>
  <c r="AI235" i="50"/>
  <c r="AJ235" i="50" s="1"/>
  <c r="AD35" i="50"/>
  <c r="AE37" i="50"/>
  <c r="AI440" i="50"/>
  <c r="AI423" i="50"/>
  <c r="V444" i="50"/>
  <c r="Z418" i="50"/>
  <c r="Z38" i="50"/>
  <c r="AC392" i="50"/>
  <c r="AI365" i="50"/>
  <c r="AJ365" i="50" s="1"/>
  <c r="AI409" i="50"/>
  <c r="AA418" i="50"/>
  <c r="AI391" i="50"/>
  <c r="AJ391" i="50" s="1"/>
  <c r="AI362" i="50"/>
  <c r="AI353" i="50"/>
  <c r="AA340" i="50"/>
  <c r="AI336" i="50"/>
  <c r="AE45" i="50"/>
  <c r="V288" i="50"/>
  <c r="AI267" i="50"/>
  <c r="AI233" i="50"/>
  <c r="AJ233" i="50" s="1"/>
  <c r="AI260" i="50"/>
  <c r="AJ260" i="50" s="1"/>
  <c r="AI182" i="50"/>
  <c r="AJ182" i="50" s="1"/>
  <c r="AI177" i="50"/>
  <c r="V53" i="50"/>
  <c r="AI131" i="50"/>
  <c r="AJ131" i="50" s="1"/>
  <c r="AA51" i="50"/>
  <c r="AC46" i="50"/>
  <c r="V45" i="50"/>
  <c r="AI123" i="50"/>
  <c r="AD38" i="50"/>
  <c r="W37" i="50"/>
  <c r="AA35" i="50"/>
  <c r="AF33" i="50"/>
  <c r="AF132" i="50"/>
  <c r="AG184" i="50"/>
  <c r="AH158" i="50"/>
  <c r="AD53" i="50"/>
  <c r="Y52" i="50"/>
  <c r="AH50" i="50"/>
  <c r="AH46" i="50"/>
  <c r="AD45" i="50"/>
  <c r="AH42" i="50"/>
  <c r="AC41" i="50"/>
  <c r="AG38" i="50"/>
  <c r="AC37" i="50"/>
  <c r="AG34" i="50"/>
  <c r="AC132" i="50"/>
  <c r="AC33" i="50"/>
  <c r="P98" i="50"/>
  <c r="P20" i="50" s="1"/>
  <c r="AG42" i="50"/>
  <c r="AH36" i="50"/>
  <c r="I548" i="50"/>
  <c r="F62" i="50"/>
  <c r="F73" i="50"/>
  <c r="I463" i="50"/>
  <c r="AA184" i="50"/>
  <c r="AI427" i="50"/>
  <c r="AI313" i="50"/>
  <c r="AJ313" i="50" s="1"/>
  <c r="AI310" i="50"/>
  <c r="AI296" i="50"/>
  <c r="AA262" i="50"/>
  <c r="X53" i="50"/>
  <c r="AD43" i="50"/>
  <c r="AF53" i="50"/>
  <c r="W47" i="50"/>
  <c r="AA40" i="50"/>
  <c r="AE132" i="50"/>
  <c r="AE33" i="50"/>
  <c r="AH37" i="50"/>
  <c r="F79" i="50"/>
  <c r="F61" i="50"/>
  <c r="AI402" i="50"/>
  <c r="W392" i="50"/>
  <c r="AI348" i="50"/>
  <c r="AI345" i="50"/>
  <c r="AI329" i="50"/>
  <c r="AG340" i="50"/>
  <c r="AI311" i="50"/>
  <c r="AJ311" i="50" s="1"/>
  <c r="AI286" i="50"/>
  <c r="AJ286" i="50" s="1"/>
  <c r="Z47" i="50"/>
  <c r="AI244" i="50"/>
  <c r="W262" i="50"/>
  <c r="AI230" i="50"/>
  <c r="AI206" i="50"/>
  <c r="AI275" i="50"/>
  <c r="AI257" i="50"/>
  <c r="V262" i="50"/>
  <c r="AI241" i="50"/>
  <c r="AI215" i="50"/>
  <c r="AI172" i="50"/>
  <c r="AI156" i="50"/>
  <c r="AJ156" i="50" s="1"/>
  <c r="AE52" i="50"/>
  <c r="Y51" i="50"/>
  <c r="W48" i="50"/>
  <c r="Z46" i="50"/>
  <c r="AE44" i="50"/>
  <c r="AD41" i="50"/>
  <c r="V40" i="50"/>
  <c r="AI118" i="50"/>
  <c r="AA38" i="50"/>
  <c r="AD132" i="50"/>
  <c r="AD33" i="50"/>
  <c r="V210" i="50"/>
  <c r="AI189" i="50"/>
  <c r="AE184" i="50"/>
  <c r="AA53" i="50"/>
  <c r="W52" i="50"/>
  <c r="AF50" i="50"/>
  <c r="V48" i="50"/>
  <c r="AI126" i="50"/>
  <c r="AA45" i="50"/>
  <c r="AI122" i="50"/>
  <c r="V44" i="50"/>
  <c r="Z41" i="50"/>
  <c r="W40" i="50"/>
  <c r="AI114" i="50"/>
  <c r="V36" i="50"/>
  <c r="AE34" i="50"/>
  <c r="Z33" i="50"/>
  <c r="Z132" i="50"/>
  <c r="P87" i="50"/>
  <c r="P9" i="50" s="1"/>
  <c r="P90" i="50"/>
  <c r="P12" i="50" s="1"/>
  <c r="AG418" i="50"/>
  <c r="AG158" i="50"/>
  <c r="AH41" i="50"/>
  <c r="AH35" i="50"/>
  <c r="AG44" i="50"/>
  <c r="P88" i="50"/>
  <c r="P10" i="50" s="1"/>
  <c r="F522" i="50"/>
  <c r="F71" i="50"/>
  <c r="I461" i="50"/>
  <c r="AE41" i="50"/>
  <c r="AI327" i="50"/>
  <c r="AI205" i="50"/>
  <c r="AC53" i="50"/>
  <c r="W44" i="50"/>
  <c r="W50" i="50"/>
  <c r="AE392" i="50"/>
  <c r="AD418" i="50"/>
  <c r="AI358" i="50"/>
  <c r="AI350" i="50"/>
  <c r="AD340" i="50"/>
  <c r="AI332" i="50"/>
  <c r="AI256" i="50"/>
  <c r="AD51" i="50"/>
  <c r="AI183" i="50"/>
  <c r="AJ183" i="50" s="1"/>
  <c r="V51" i="50"/>
  <c r="AI129" i="50"/>
  <c r="Z44" i="50"/>
  <c r="V35" i="50"/>
  <c r="AI113" i="50"/>
  <c r="P100" i="50"/>
  <c r="P22" i="50" s="1"/>
  <c r="F496" i="50"/>
  <c r="I475" i="50"/>
  <c r="I496" i="50" s="1"/>
  <c r="AI433" i="50"/>
  <c r="AI442" i="50"/>
  <c r="AJ442" i="50" s="1"/>
  <c r="AI437" i="50"/>
  <c r="AI441" i="50"/>
  <c r="AJ441" i="50" s="1"/>
  <c r="AI424" i="50"/>
  <c r="AI408" i="50"/>
  <c r="AI400" i="50"/>
  <c r="V418" i="50"/>
  <c r="AI397" i="50"/>
  <c r="AI379" i="50"/>
  <c r="AI403" i="50"/>
  <c r="W418" i="50"/>
  <c r="AI388" i="50"/>
  <c r="AI322" i="50"/>
  <c r="W340" i="50"/>
  <c r="AI337" i="50"/>
  <c r="AJ337" i="50" s="1"/>
  <c r="AE340" i="50"/>
  <c r="AI312" i="50"/>
  <c r="AJ312" i="50" s="1"/>
  <c r="AI297" i="50"/>
  <c r="AI281" i="50"/>
  <c r="AI273" i="50"/>
  <c r="AI209" i="50"/>
  <c r="AJ209" i="50" s="1"/>
  <c r="AI287" i="50"/>
  <c r="AJ287" i="50" s="1"/>
  <c r="AD288" i="50"/>
  <c r="AI224" i="50"/>
  <c r="AI203" i="50"/>
  <c r="AI199" i="50"/>
  <c r="AI180" i="50"/>
  <c r="AC52" i="50"/>
  <c r="W51" i="50"/>
  <c r="AC44" i="50"/>
  <c r="AI121" i="50"/>
  <c r="V43" i="50"/>
  <c r="AA41" i="50"/>
  <c r="AD36" i="50"/>
  <c r="W35" i="50"/>
  <c r="AA132" i="50"/>
  <c r="AA33" i="50"/>
  <c r="AI190" i="50"/>
  <c r="AC184" i="50"/>
  <c r="Y53" i="50"/>
  <c r="AG51" i="50"/>
  <c r="AD50" i="50"/>
  <c r="AG47" i="50"/>
  <c r="AD46" i="50"/>
  <c r="AG43" i="50"/>
  <c r="AD42" i="50"/>
  <c r="AG39" i="50"/>
  <c r="AC38" i="50"/>
  <c r="AG35" i="50"/>
  <c r="AC34" i="50"/>
  <c r="X33" i="50"/>
  <c r="X132" i="50"/>
  <c r="AI363" i="50"/>
  <c r="AJ363" i="50" s="1"/>
  <c r="AH47" i="50"/>
  <c r="AH34" i="50"/>
  <c r="AH43" i="50"/>
  <c r="I522" i="50"/>
  <c r="F74" i="50"/>
  <c r="I453" i="50"/>
  <c r="F63" i="50"/>
  <c r="F59" i="50"/>
  <c r="I449" i="50"/>
  <c r="I459" i="50"/>
  <c r="F69" i="50"/>
  <c r="F77" i="50"/>
  <c r="F60" i="50"/>
  <c r="Z37" i="50"/>
  <c r="AC288" i="50"/>
  <c r="W444" i="50"/>
  <c r="AI321" i="50"/>
  <c r="AI324" i="50"/>
  <c r="AI254" i="50"/>
  <c r="AI252" i="50"/>
  <c r="AI166" i="50"/>
  <c r="V50" i="50"/>
  <c r="AI128" i="50"/>
  <c r="W34" i="50"/>
  <c r="Z210" i="50"/>
  <c r="AA52" i="50"/>
  <c r="W39" i="50"/>
  <c r="P89" i="50"/>
  <c r="P11" i="50" s="1"/>
  <c r="I569" i="50"/>
  <c r="I574" i="50" s="1"/>
  <c r="F548" i="50"/>
  <c r="F26" i="50"/>
  <c r="I78" i="50"/>
  <c r="F64" i="50"/>
  <c r="AI414" i="50"/>
  <c r="AI425" i="50"/>
  <c r="AG444" i="50"/>
  <c r="AI382" i="50"/>
  <c r="V392" i="50"/>
  <c r="AI371" i="50"/>
  <c r="AI360" i="50"/>
  <c r="AI384" i="50"/>
  <c r="AI354" i="50"/>
  <c r="AI346" i="50"/>
  <c r="AI338" i="50"/>
  <c r="AJ338" i="50" s="1"/>
  <c r="AI333" i="50"/>
  <c r="AI325" i="50"/>
  <c r="AH366" i="50"/>
  <c r="AI330" i="50"/>
  <c r="AI326" i="50"/>
  <c r="AC340" i="50"/>
  <c r="AI284" i="50"/>
  <c r="AE46" i="50"/>
  <c r="Z40" i="50"/>
  <c r="AI268" i="50"/>
  <c r="AI234" i="50"/>
  <c r="AJ234" i="50" s="1"/>
  <c r="AI220" i="50"/>
  <c r="AI276" i="50"/>
  <c r="AA288" i="50"/>
  <c r="AI196" i="50"/>
  <c r="AD210" i="50"/>
  <c r="AI154" i="50"/>
  <c r="AI137" i="50"/>
  <c r="Z52" i="50"/>
  <c r="AE50" i="50"/>
  <c r="AD47" i="50"/>
  <c r="AI124" i="50"/>
  <c r="V46" i="50"/>
  <c r="AA44" i="50"/>
  <c r="AE42" i="50"/>
  <c r="AD39" i="50"/>
  <c r="W38" i="50"/>
  <c r="AA36" i="50"/>
  <c r="Y33" i="50"/>
  <c r="Y132" i="50"/>
  <c r="AI174" i="50"/>
  <c r="Z184" i="50"/>
  <c r="AI157" i="50"/>
  <c r="AJ157" i="50" s="1"/>
  <c r="W53" i="50"/>
  <c r="AE51" i="50"/>
  <c r="AA50" i="50"/>
  <c r="AE47" i="50"/>
  <c r="AA46" i="50"/>
  <c r="W45" i="50"/>
  <c r="AE43" i="50"/>
  <c r="Z42" i="50"/>
  <c r="V41" i="50"/>
  <c r="AI119" i="50"/>
  <c r="AE39" i="50"/>
  <c r="AI115" i="50"/>
  <c r="V37" i="50"/>
  <c r="AE35" i="50"/>
  <c r="AI111" i="50"/>
  <c r="V33" i="50"/>
  <c r="V132" i="50"/>
  <c r="AH39" i="50"/>
  <c r="AH33" i="50"/>
  <c r="AH132" i="50"/>
  <c r="AH184" i="50"/>
  <c r="P86" i="50"/>
  <c r="P8" i="50" s="1"/>
  <c r="P96" i="50"/>
  <c r="AH418" i="50"/>
  <c r="AI349" i="50"/>
  <c r="AI331" i="50"/>
  <c r="AI352" i="50"/>
  <c r="AI248" i="50"/>
  <c r="AI278" i="50"/>
  <c r="AE262" i="50"/>
  <c r="AI208" i="50"/>
  <c r="AJ208" i="50" s="1"/>
  <c r="AI130" i="50"/>
  <c r="V52" i="50"/>
  <c r="AF52" i="50"/>
  <c r="P85" i="50"/>
  <c r="AI432" i="50"/>
  <c r="AI386" i="50"/>
  <c r="AI405" i="50"/>
  <c r="AI387" i="50"/>
  <c r="AI347" i="50"/>
  <c r="AI295" i="50"/>
  <c r="W184" i="50"/>
  <c r="AI152" i="50"/>
  <c r="AA48" i="50"/>
  <c r="W42" i="50"/>
  <c r="AI150" i="50"/>
  <c r="Z48" i="50"/>
  <c r="W43" i="50"/>
  <c r="Z36" i="50"/>
  <c r="AI438" i="50"/>
  <c r="P97" i="50"/>
  <c r="P19" i="50" s="1"/>
  <c r="AI428" i="50"/>
  <c r="AD444" i="50"/>
  <c r="AI430" i="50"/>
  <c r="AE444" i="50"/>
  <c r="AI416" i="50"/>
  <c r="AJ416" i="50" s="1"/>
  <c r="AI406" i="50"/>
  <c r="AI398" i="50"/>
  <c r="AI390" i="50"/>
  <c r="AJ390" i="50" s="1"/>
  <c r="Z34" i="50"/>
  <c r="AI404" i="50"/>
  <c r="AI389" i="50"/>
  <c r="AJ389" i="50" s="1"/>
  <c r="AI377" i="50"/>
  <c r="AH392" i="50"/>
  <c r="AI357" i="50"/>
  <c r="AI320" i="50"/>
  <c r="Z340" i="50"/>
  <c r="AI303" i="50"/>
  <c r="AI300" i="50"/>
  <c r="AI279" i="50"/>
  <c r="Z43" i="50"/>
  <c r="AI274" i="50"/>
  <c r="AI245" i="50"/>
  <c r="AI207" i="50"/>
  <c r="AJ207" i="50" s="1"/>
  <c r="AI202" i="50"/>
  <c r="AI293" i="50"/>
  <c r="AI258" i="50"/>
  <c r="AI247" i="50"/>
  <c r="AG262" i="50"/>
  <c r="AI217" i="50"/>
  <c r="AG236" i="50"/>
  <c r="AI204" i="50"/>
  <c r="AI200" i="50"/>
  <c r="AI194" i="50"/>
  <c r="AA210" i="50"/>
  <c r="AI173" i="50"/>
  <c r="AI170" i="50"/>
  <c r="AD184" i="50"/>
  <c r="AI148" i="50"/>
  <c r="AE53" i="50"/>
  <c r="X52" i="50"/>
  <c r="AC50" i="50"/>
  <c r="AI127" i="50"/>
  <c r="AC42" i="50"/>
  <c r="W41" i="50"/>
  <c r="Z39" i="50"/>
  <c r="AD34" i="50"/>
  <c r="W33" i="50"/>
  <c r="W132" i="50"/>
  <c r="AI191" i="50"/>
  <c r="AG210" i="50"/>
  <c r="AI171" i="50"/>
  <c r="AI167" i="50"/>
  <c r="AH52" i="50"/>
  <c r="AC51" i="50"/>
  <c r="Y50" i="50"/>
  <c r="AG48" i="50"/>
  <c r="AC47" i="50"/>
  <c r="AH44" i="50"/>
  <c r="AC43" i="50"/>
  <c r="AG40" i="50"/>
  <c r="AC39" i="50"/>
  <c r="AG36" i="50"/>
  <c r="AC35" i="50"/>
  <c r="AH444" i="50"/>
  <c r="F65" i="50"/>
  <c r="I455" i="50"/>
  <c r="F72" i="50"/>
  <c r="AE314" i="50"/>
  <c r="W236" i="50"/>
  <c r="AA366" i="50"/>
  <c r="AG314" i="50"/>
  <c r="AD236" i="50"/>
  <c r="AE236" i="50"/>
  <c r="AA158" i="50"/>
  <c r="X288" i="50" l="1"/>
  <c r="AF39" i="50"/>
  <c r="AI277" i="50"/>
  <c r="AI143" i="50"/>
  <c r="AI302" i="50"/>
  <c r="AI335" i="50"/>
  <c r="AI169" i="50"/>
  <c r="AI197" i="50"/>
  <c r="AI198" i="50"/>
  <c r="AH288" i="50"/>
  <c r="AI299" i="50"/>
  <c r="AI308" i="50"/>
  <c r="AI334" i="50"/>
  <c r="AI380" i="50"/>
  <c r="Y46" i="50"/>
  <c r="AI407" i="50"/>
  <c r="AI246" i="50"/>
  <c r="AI355" i="50"/>
  <c r="AI301" i="50"/>
  <c r="AI272" i="50"/>
  <c r="AI383" i="50"/>
  <c r="AI435" i="50"/>
  <c r="X42" i="50"/>
  <c r="Y45" i="50"/>
  <c r="AI229" i="50"/>
  <c r="AF288" i="50"/>
  <c r="AI283" i="50"/>
  <c r="AH40" i="50"/>
  <c r="AI307" i="50"/>
  <c r="AI376" i="50"/>
  <c r="AI176" i="50"/>
  <c r="AI218" i="50"/>
  <c r="AI270" i="50"/>
  <c r="AI431" i="50"/>
  <c r="AI351" i="50"/>
  <c r="AI164" i="50"/>
  <c r="AI165" i="50"/>
  <c r="AI193" i="50"/>
  <c r="AI378" i="50"/>
  <c r="Y40" i="50"/>
  <c r="X43" i="50"/>
  <c r="AI227" i="50"/>
  <c r="Y288" i="50"/>
  <c r="X444" i="50"/>
  <c r="X184" i="50"/>
  <c r="AI223" i="50"/>
  <c r="AE288" i="50"/>
  <c r="AE289" i="50" s="1"/>
  <c r="AI328" i="50"/>
  <c r="AI381" i="50"/>
  <c r="AI434" i="50"/>
  <c r="AI132" i="50"/>
  <c r="Y262" i="50"/>
  <c r="AI412" i="50"/>
  <c r="X36" i="50"/>
  <c r="X41" i="50"/>
  <c r="Y48" i="50"/>
  <c r="Y35" i="50"/>
  <c r="AI35" i="50" s="1"/>
  <c r="AI147" i="50"/>
  <c r="AF36" i="50"/>
  <c r="AI243" i="50"/>
  <c r="AF262" i="50"/>
  <c r="X45" i="50"/>
  <c r="AI306" i="50"/>
  <c r="AI385" i="50"/>
  <c r="AF392" i="50"/>
  <c r="X418" i="50"/>
  <c r="AF42" i="50"/>
  <c r="AF340" i="50"/>
  <c r="AI429" i="50"/>
  <c r="AF40" i="50"/>
  <c r="AF44" i="50"/>
  <c r="AI271" i="50"/>
  <c r="X38" i="50"/>
  <c r="AF418" i="50"/>
  <c r="AF612" i="50"/>
  <c r="I70" i="50"/>
  <c r="Y39" i="50"/>
  <c r="AI142" i="50"/>
  <c r="X44" i="50"/>
  <c r="AI228" i="50"/>
  <c r="AI359" i="50"/>
  <c r="AI255" i="50"/>
  <c r="AI140" i="50"/>
  <c r="X262" i="50"/>
  <c r="AI225" i="50"/>
  <c r="X392" i="50"/>
  <c r="AF37" i="50"/>
  <c r="AF43" i="50"/>
  <c r="AI201" i="50"/>
  <c r="AI226" i="50"/>
  <c r="Y37" i="50"/>
  <c r="Z262" i="50"/>
  <c r="AI144" i="50"/>
  <c r="AI175" i="50"/>
  <c r="AI250" i="50"/>
  <c r="Y418" i="50"/>
  <c r="AI146" i="50"/>
  <c r="AI323" i="50"/>
  <c r="Y392" i="50"/>
  <c r="AI410" i="50"/>
  <c r="X340" i="50"/>
  <c r="AI179" i="50"/>
  <c r="X47" i="50"/>
  <c r="AI411" i="50"/>
  <c r="Y47" i="50"/>
  <c r="Y42" i="50"/>
  <c r="AF45" i="50"/>
  <c r="AI178" i="50"/>
  <c r="AF47" i="50"/>
  <c r="AI374" i="50"/>
  <c r="AI298" i="50"/>
  <c r="AF41" i="50"/>
  <c r="Y44" i="50"/>
  <c r="X39" i="50"/>
  <c r="AI304" i="50"/>
  <c r="AI356" i="50"/>
  <c r="Y210" i="50"/>
  <c r="AI219" i="50"/>
  <c r="AI249" i="50"/>
  <c r="AI373" i="50"/>
  <c r="AI413" i="50"/>
  <c r="AI439" i="50"/>
  <c r="AI251" i="50"/>
  <c r="AF38" i="50"/>
  <c r="AI253" i="50"/>
  <c r="AI195" i="50"/>
  <c r="AF210" i="50"/>
  <c r="AI436" i="50"/>
  <c r="AF35" i="50"/>
  <c r="Y444" i="50"/>
  <c r="AF444" i="50"/>
  <c r="AI399" i="50"/>
  <c r="X35" i="50"/>
  <c r="AI375" i="50"/>
  <c r="AF48" i="50"/>
  <c r="C575" i="50"/>
  <c r="G575" i="50"/>
  <c r="H575" i="50"/>
  <c r="D575" i="50"/>
  <c r="B575" i="50"/>
  <c r="E575" i="50"/>
  <c r="S118" i="50"/>
  <c r="AJ118" i="50" s="1"/>
  <c r="L40" i="50"/>
  <c r="S112" i="50"/>
  <c r="AJ112" i="50" s="1"/>
  <c r="L34" i="50"/>
  <c r="L38" i="50"/>
  <c r="S116" i="50"/>
  <c r="AJ116" i="50" s="1"/>
  <c r="L210" i="50"/>
  <c r="S189" i="50"/>
  <c r="L43" i="50"/>
  <c r="S121" i="50"/>
  <c r="AJ121" i="50" s="1"/>
  <c r="N52" i="50"/>
  <c r="Z236" i="50"/>
  <c r="Y314" i="50"/>
  <c r="Y41" i="50"/>
  <c r="AF46" i="50"/>
  <c r="L51" i="50"/>
  <c r="Y36" i="50"/>
  <c r="F17" i="50"/>
  <c r="I69" i="50"/>
  <c r="S300" i="50"/>
  <c r="AJ300" i="50" s="1"/>
  <c r="AI418" i="50"/>
  <c r="AB419" i="50" s="1"/>
  <c r="AI221" i="50"/>
  <c r="AE38" i="50"/>
  <c r="I73" i="50"/>
  <c r="F21" i="50"/>
  <c r="O51" i="50"/>
  <c r="S293" i="50"/>
  <c r="S115" i="50"/>
  <c r="AJ115" i="50" s="1"/>
  <c r="L37" i="50"/>
  <c r="R132" i="50"/>
  <c r="R33" i="50"/>
  <c r="S123" i="50"/>
  <c r="AJ123" i="50" s="1"/>
  <c r="L45" i="50"/>
  <c r="M51" i="50"/>
  <c r="S215" i="50"/>
  <c r="AA314" i="50"/>
  <c r="AC366" i="50"/>
  <c r="AC314" i="50"/>
  <c r="I65" i="50"/>
  <c r="AI52" i="50"/>
  <c r="AI33" i="50"/>
  <c r="AI242" i="50"/>
  <c r="F22" i="50"/>
  <c r="I74" i="50"/>
  <c r="X37" i="50"/>
  <c r="AI37" i="50" s="1"/>
  <c r="Y38" i="50"/>
  <c r="AI51" i="50"/>
  <c r="AI141" i="50"/>
  <c r="AI139" i="50"/>
  <c r="Y340" i="50"/>
  <c r="Z392" i="50"/>
  <c r="F10" i="50"/>
  <c r="I62" i="50"/>
  <c r="X48" i="50"/>
  <c r="AI48" i="50" s="1"/>
  <c r="X40" i="50"/>
  <c r="AA419" i="50"/>
  <c r="AI138" i="50"/>
  <c r="AI294" i="50"/>
  <c r="Z288" i="50"/>
  <c r="AI340" i="50"/>
  <c r="AB341" i="50" s="1"/>
  <c r="F16" i="50"/>
  <c r="I68" i="50"/>
  <c r="F14" i="50"/>
  <c r="I66" i="50"/>
  <c r="AI38" i="50"/>
  <c r="R43" i="50"/>
  <c r="M50" i="50"/>
  <c r="X366" i="50"/>
  <c r="Z314" i="50"/>
  <c r="N33" i="50"/>
  <c r="N132" i="50"/>
  <c r="L42" i="50"/>
  <c r="S120" i="50"/>
  <c r="AJ120" i="50" s="1"/>
  <c r="N51" i="50"/>
  <c r="L47" i="50"/>
  <c r="S125" i="50"/>
  <c r="AJ125" i="50" s="1"/>
  <c r="L340" i="50"/>
  <c r="S319" i="50"/>
  <c r="X314" i="50"/>
  <c r="Y236" i="50"/>
  <c r="AD314" i="50"/>
  <c r="AD366" i="50"/>
  <c r="S334" i="50"/>
  <c r="AJ334" i="50" s="1"/>
  <c r="AA236" i="50"/>
  <c r="X34" i="50"/>
  <c r="AI305" i="50"/>
  <c r="AF184" i="50"/>
  <c r="I465" i="50"/>
  <c r="I470" i="50" s="1"/>
  <c r="F75" i="50"/>
  <c r="AI168" i="50"/>
  <c r="Q41" i="50"/>
  <c r="AG419" i="50"/>
  <c r="AA49" i="50"/>
  <c r="V366" i="50"/>
  <c r="E549" i="50"/>
  <c r="B549" i="50"/>
  <c r="F549" i="50"/>
  <c r="H549" i="50"/>
  <c r="D549" i="50"/>
  <c r="G549" i="50"/>
  <c r="C549" i="50"/>
  <c r="AI426" i="50"/>
  <c r="F15" i="50"/>
  <c r="I67" i="50"/>
  <c r="Y34" i="50"/>
  <c r="AI34" i="50" s="1"/>
  <c r="Y184" i="50"/>
  <c r="AI372" i="50"/>
  <c r="AE419" i="50"/>
  <c r="AI42" i="50"/>
  <c r="P101" i="50"/>
  <c r="P23" i="50" s="1"/>
  <c r="P102" i="50"/>
  <c r="P24" i="50" s="1"/>
  <c r="M132" i="50"/>
  <c r="M33" i="50"/>
  <c r="S485" i="50"/>
  <c r="P69" i="50"/>
  <c r="AC236" i="50"/>
  <c r="W314" i="50"/>
  <c r="AF236" i="50"/>
  <c r="S332" i="50"/>
  <c r="AJ332" i="50" s="1"/>
  <c r="AH419" i="50"/>
  <c r="AF34" i="50"/>
  <c r="F470" i="50"/>
  <c r="AD419" i="50"/>
  <c r="AI53" i="50"/>
  <c r="AJ53" i="50" s="1"/>
  <c r="AI288" i="50"/>
  <c r="Y289" i="50" s="1"/>
  <c r="V289" i="50"/>
  <c r="AA341" i="50"/>
  <c r="Y43" i="50"/>
  <c r="AI43" i="50" s="1"/>
  <c r="AI401" i="50"/>
  <c r="L33" i="50"/>
  <c r="L132" i="50"/>
  <c r="S111" i="50"/>
  <c r="R52" i="50"/>
  <c r="F20" i="50"/>
  <c r="I72" i="50"/>
  <c r="X46" i="50"/>
  <c r="AC419" i="50"/>
  <c r="L444" i="50"/>
  <c r="S423" i="50"/>
  <c r="P70" i="50"/>
  <c r="S486" i="50"/>
  <c r="S127" i="50"/>
  <c r="AJ127" i="50" s="1"/>
  <c r="S114" i="50"/>
  <c r="AJ114" i="50" s="1"/>
  <c r="L36" i="50"/>
  <c r="L48" i="50"/>
  <c r="S126" i="50"/>
  <c r="AJ126" i="50" s="1"/>
  <c r="O50" i="50"/>
  <c r="Q132" i="50"/>
  <c r="Q33" i="50"/>
  <c r="Q51" i="50"/>
  <c r="R51" i="50"/>
  <c r="L418" i="50"/>
  <c r="S397" i="50"/>
  <c r="R50" i="50"/>
  <c r="L52" i="50"/>
  <c r="S137" i="50"/>
  <c r="AF611" i="50"/>
  <c r="S354" i="50"/>
  <c r="AJ354" i="50" s="1"/>
  <c r="Z366" i="50"/>
  <c r="AE366" i="50"/>
  <c r="AI145" i="50"/>
  <c r="AI216" i="50"/>
  <c r="AC289" i="50"/>
  <c r="F7" i="50"/>
  <c r="F80" i="50"/>
  <c r="I59" i="50"/>
  <c r="B523" i="50"/>
  <c r="F523" i="50"/>
  <c r="G523" i="50"/>
  <c r="E523" i="50"/>
  <c r="D523" i="50"/>
  <c r="C523" i="50"/>
  <c r="H523" i="50"/>
  <c r="AE341" i="50"/>
  <c r="S355" i="50"/>
  <c r="AJ355" i="50" s="1"/>
  <c r="F19" i="50"/>
  <c r="I71" i="50"/>
  <c r="AI262" i="50"/>
  <c r="AB263" i="50" s="1"/>
  <c r="F9" i="50"/>
  <c r="I61" i="50"/>
  <c r="AI269" i="50"/>
  <c r="F574" i="50"/>
  <c r="F575" i="50" s="1"/>
  <c r="L392" i="50"/>
  <c r="S371" i="50"/>
  <c r="F25" i="50"/>
  <c r="I77" i="50"/>
  <c r="AI40" i="50"/>
  <c r="X210" i="50"/>
  <c r="AI210" i="50" s="1"/>
  <c r="AB211" i="50" s="1"/>
  <c r="S113" i="50"/>
  <c r="AJ113" i="50" s="1"/>
  <c r="L35" i="50"/>
  <c r="S119" i="50"/>
  <c r="AJ119" i="50" s="1"/>
  <c r="L41" i="50"/>
  <c r="L44" i="50"/>
  <c r="S122" i="50"/>
  <c r="AJ122" i="50" s="1"/>
  <c r="O132" i="50"/>
  <c r="O33" i="50"/>
  <c r="Y158" i="50"/>
  <c r="AF314" i="50"/>
  <c r="X236" i="50"/>
  <c r="Y366" i="50"/>
  <c r="AF366" i="50"/>
  <c r="Z341" i="50"/>
  <c r="AI50" i="50"/>
  <c r="F11" i="50"/>
  <c r="I63" i="50"/>
  <c r="AI151" i="50"/>
  <c r="AA54" i="50"/>
  <c r="AD341" i="50"/>
  <c r="S172" i="50"/>
  <c r="AJ172" i="50" s="1"/>
  <c r="S435" i="50"/>
  <c r="AJ435" i="50" s="1"/>
  <c r="AI184" i="50"/>
  <c r="AB185" i="50" s="1"/>
  <c r="L184" i="50"/>
  <c r="S163" i="50"/>
  <c r="L288" i="50"/>
  <c r="S267" i="50"/>
  <c r="S345" i="50"/>
  <c r="M52" i="50"/>
  <c r="S169" i="50"/>
  <c r="AJ169" i="50" s="1"/>
  <c r="S124" i="50"/>
  <c r="AJ124" i="50" s="1"/>
  <c r="L46" i="50"/>
  <c r="Q50" i="50"/>
  <c r="Q52" i="50"/>
  <c r="L262" i="50"/>
  <c r="S241" i="50"/>
  <c r="O52" i="50"/>
  <c r="L39" i="50"/>
  <c r="S117" i="50"/>
  <c r="AJ117" i="50" s="1"/>
  <c r="N50" i="50"/>
  <c r="S307" i="50"/>
  <c r="AJ307" i="50" s="1"/>
  <c r="W366" i="50"/>
  <c r="X158" i="50"/>
  <c r="S277" i="50"/>
  <c r="AJ277" i="50" s="1"/>
  <c r="P7" i="50"/>
  <c r="F76" i="50"/>
  <c r="I466" i="50"/>
  <c r="AA289" i="50"/>
  <c r="F12" i="50"/>
  <c r="I64" i="50"/>
  <c r="F8" i="50"/>
  <c r="I60" i="50"/>
  <c r="W341" i="50"/>
  <c r="W419" i="50"/>
  <c r="D497" i="50"/>
  <c r="B497" i="50"/>
  <c r="H497" i="50"/>
  <c r="F497" i="50"/>
  <c r="G497" i="50"/>
  <c r="E497" i="50"/>
  <c r="C497" i="50"/>
  <c r="F27" i="50"/>
  <c r="I79" i="50"/>
  <c r="S256" i="50"/>
  <c r="AJ256" i="50" s="1"/>
  <c r="AI444" i="50"/>
  <c r="W445" i="50" s="1"/>
  <c r="AH341" i="50"/>
  <c r="AI39" i="50"/>
  <c r="L366" i="50"/>
  <c r="L158" i="50"/>
  <c r="S284" i="50"/>
  <c r="AJ284" i="50" s="1"/>
  <c r="S414" i="50"/>
  <c r="AJ414" i="50" s="1"/>
  <c r="S180" i="50"/>
  <c r="AJ180" i="50" s="1"/>
  <c r="S258" i="50"/>
  <c r="AJ258" i="50" s="1"/>
  <c r="S206" i="50"/>
  <c r="AJ206" i="50" s="1"/>
  <c r="S440" i="50"/>
  <c r="AJ440" i="50" s="1"/>
  <c r="S336" i="50"/>
  <c r="AJ336" i="50" s="1"/>
  <c r="S388" i="50"/>
  <c r="S250" i="50" l="1"/>
  <c r="AJ250" i="50" s="1"/>
  <c r="S404" i="50"/>
  <c r="AJ404" i="50" s="1"/>
  <c r="S171" i="50"/>
  <c r="AJ171" i="50" s="1"/>
  <c r="S192" i="50"/>
  <c r="AJ192" i="50" s="1"/>
  <c r="S348" i="50"/>
  <c r="AJ348" i="50" s="1"/>
  <c r="S179" i="50"/>
  <c r="AJ179" i="50" s="1"/>
  <c r="Q38" i="50"/>
  <c r="S201" i="50"/>
  <c r="AJ201" i="50" s="1"/>
  <c r="S430" i="50"/>
  <c r="AJ430" i="50" s="1"/>
  <c r="S165" i="50"/>
  <c r="AJ165" i="50" s="1"/>
  <c r="AI47" i="50"/>
  <c r="AI44" i="50"/>
  <c r="S297" i="50"/>
  <c r="AJ297" i="50" s="1"/>
  <c r="Q392" i="50"/>
  <c r="S230" i="50"/>
  <c r="AJ230" i="50" s="1"/>
  <c r="O42" i="50"/>
  <c r="S298" i="50"/>
  <c r="AJ298" i="50" s="1"/>
  <c r="S245" i="50"/>
  <c r="AJ245" i="50" s="1"/>
  <c r="S141" i="50"/>
  <c r="AJ141" i="50" s="1"/>
  <c r="S331" i="50"/>
  <c r="AJ331" i="50" s="1"/>
  <c r="AI392" i="50"/>
  <c r="AG393" i="50" s="1"/>
  <c r="AI45" i="50"/>
  <c r="AI36" i="50"/>
  <c r="S378" i="50"/>
  <c r="AJ378" i="50" s="1"/>
  <c r="S387" i="50"/>
  <c r="AJ387" i="50" s="1"/>
  <c r="S255" i="50"/>
  <c r="AJ255" i="50" s="1"/>
  <c r="S352" i="50"/>
  <c r="AJ352" i="50" s="1"/>
  <c r="S303" i="50"/>
  <c r="AJ303" i="50" s="1"/>
  <c r="S217" i="50"/>
  <c r="AJ217" i="50" s="1"/>
  <c r="N288" i="50"/>
  <c r="O45" i="50"/>
  <c r="O41" i="50"/>
  <c r="M40" i="50"/>
  <c r="S410" i="50"/>
  <c r="AJ410" i="50" s="1"/>
  <c r="R48" i="50"/>
  <c r="S323" i="50"/>
  <c r="AJ323" i="50" s="1"/>
  <c r="S413" i="50"/>
  <c r="AJ413" i="50" s="1"/>
  <c r="S295" i="50"/>
  <c r="AJ295" i="50" s="1"/>
  <c r="S144" i="50"/>
  <c r="AJ144" i="50" s="1"/>
  <c r="O37" i="50"/>
  <c r="Q47" i="50"/>
  <c r="S252" i="50"/>
  <c r="AJ252" i="50" s="1"/>
  <c r="S353" i="50"/>
  <c r="AJ353" i="50" s="1"/>
  <c r="S335" i="50"/>
  <c r="AJ335" i="50" s="1"/>
  <c r="R392" i="50"/>
  <c r="O34" i="50"/>
  <c r="Q184" i="50"/>
  <c r="M34" i="50"/>
  <c r="S384" i="50"/>
  <c r="AJ384" i="50" s="1"/>
  <c r="S223" i="50"/>
  <c r="AJ223" i="50" s="1"/>
  <c r="S358" i="50"/>
  <c r="AJ358" i="50" s="1"/>
  <c r="S350" i="50"/>
  <c r="AJ350" i="50" s="1"/>
  <c r="S218" i="50"/>
  <c r="AJ218" i="50" s="1"/>
  <c r="S304" i="50"/>
  <c r="AJ304" i="50" s="1"/>
  <c r="S270" i="50"/>
  <c r="AJ270" i="50" s="1"/>
  <c r="S399" i="50"/>
  <c r="AJ399" i="50" s="1"/>
  <c r="S325" i="50"/>
  <c r="AJ325" i="50" s="1"/>
  <c r="P600" i="50"/>
  <c r="S328" i="50"/>
  <c r="AJ328" i="50" s="1"/>
  <c r="S425" i="50"/>
  <c r="AJ425" i="50" s="1"/>
  <c r="S360" i="50"/>
  <c r="AJ360" i="50" s="1"/>
  <c r="S221" i="50"/>
  <c r="AJ221" i="50" s="1"/>
  <c r="S299" i="50"/>
  <c r="AJ299" i="50" s="1"/>
  <c r="N37" i="50"/>
  <c r="S279" i="50"/>
  <c r="AJ279" i="50" s="1"/>
  <c r="S379" i="50"/>
  <c r="AJ379" i="50" s="1"/>
  <c r="S386" i="50"/>
  <c r="AJ386" i="50" s="1"/>
  <c r="M340" i="50"/>
  <c r="S177" i="50"/>
  <c r="AJ177" i="50" s="1"/>
  <c r="S193" i="50"/>
  <c r="AJ193" i="50" s="1"/>
  <c r="S280" i="50"/>
  <c r="AJ280" i="50" s="1"/>
  <c r="S248" i="50"/>
  <c r="AJ248" i="50" s="1"/>
  <c r="S204" i="50"/>
  <c r="AJ204" i="50" s="1"/>
  <c r="S268" i="50"/>
  <c r="AJ268" i="50" s="1"/>
  <c r="S191" i="50"/>
  <c r="AJ191" i="50" s="1"/>
  <c r="S436" i="50"/>
  <c r="AJ436" i="50" s="1"/>
  <c r="S200" i="50"/>
  <c r="AJ200" i="50" s="1"/>
  <c r="M43" i="50"/>
  <c r="N47" i="50"/>
  <c r="Q48" i="50"/>
  <c r="S411" i="50"/>
  <c r="AJ411" i="50" s="1"/>
  <c r="R288" i="50"/>
  <c r="N39" i="50"/>
  <c r="N38" i="50"/>
  <c r="O288" i="50"/>
  <c r="S433" i="50"/>
  <c r="AJ433" i="50" s="1"/>
  <c r="R444" i="50"/>
  <c r="S308" i="50"/>
  <c r="AJ308" i="50" s="1"/>
  <c r="O392" i="50"/>
  <c r="S403" i="50"/>
  <c r="AJ403" i="50" s="1"/>
  <c r="S269" i="50"/>
  <c r="AJ269" i="50" s="1"/>
  <c r="S229" i="50"/>
  <c r="AJ229" i="50" s="1"/>
  <c r="S405" i="50"/>
  <c r="AJ405" i="50" s="1"/>
  <c r="S226" i="50"/>
  <c r="AJ226" i="50" s="1"/>
  <c r="S356" i="50"/>
  <c r="AJ356" i="50" s="1"/>
  <c r="S428" i="50"/>
  <c r="AJ428" i="50" s="1"/>
  <c r="M262" i="50"/>
  <c r="Q40" i="50"/>
  <c r="O418" i="50"/>
  <c r="S333" i="50"/>
  <c r="AJ333" i="50" s="1"/>
  <c r="N34" i="50"/>
  <c r="S225" i="50"/>
  <c r="AJ225" i="50" s="1"/>
  <c r="S305" i="50"/>
  <c r="AJ305" i="50" s="1"/>
  <c r="S426" i="50"/>
  <c r="AJ426" i="50" s="1"/>
  <c r="Z419" i="50"/>
  <c r="S322" i="50"/>
  <c r="AJ322" i="50" s="1"/>
  <c r="Q210" i="50"/>
  <c r="R39" i="50"/>
  <c r="Q288" i="50"/>
  <c r="S147" i="50"/>
  <c r="AJ147" i="50" s="1"/>
  <c r="S152" i="50"/>
  <c r="AJ152" i="50" s="1"/>
  <c r="R45" i="50"/>
  <c r="S377" i="50"/>
  <c r="AJ377" i="50" s="1"/>
  <c r="S376" i="50"/>
  <c r="AJ376" i="50" s="1"/>
  <c r="R210" i="50"/>
  <c r="N210" i="50"/>
  <c r="Q36" i="50"/>
  <c r="S407" i="50"/>
  <c r="AJ407" i="50" s="1"/>
  <c r="S273" i="50"/>
  <c r="AJ273" i="50" s="1"/>
  <c r="R42" i="50"/>
  <c r="S324" i="50"/>
  <c r="AJ324" i="50" s="1"/>
  <c r="S202" i="50"/>
  <c r="AJ202" i="50" s="1"/>
  <c r="S427" i="50"/>
  <c r="AJ427" i="50" s="1"/>
  <c r="S272" i="50"/>
  <c r="AJ272" i="50" s="1"/>
  <c r="S253" i="50"/>
  <c r="AJ253" i="50" s="1"/>
  <c r="S431" i="50"/>
  <c r="AJ431" i="50" s="1"/>
  <c r="M44" i="50"/>
  <c r="O46" i="50"/>
  <c r="S374" i="50"/>
  <c r="AJ374" i="50" s="1"/>
  <c r="S381" i="50"/>
  <c r="AJ381" i="50" s="1"/>
  <c r="S437" i="50"/>
  <c r="AJ437" i="50" s="1"/>
  <c r="S170" i="50"/>
  <c r="AJ170" i="50" s="1"/>
  <c r="S357" i="50"/>
  <c r="AJ357" i="50" s="1"/>
  <c r="S251" i="50"/>
  <c r="AJ251" i="50" s="1"/>
  <c r="N40" i="50"/>
  <c r="N340" i="50"/>
  <c r="W211" i="50"/>
  <c r="S432" i="50"/>
  <c r="AJ432" i="50" s="1"/>
  <c r="R35" i="50"/>
  <c r="O262" i="50"/>
  <c r="S228" i="50"/>
  <c r="AJ228" i="50" s="1"/>
  <c r="S199" i="50"/>
  <c r="AJ199" i="50" s="1"/>
  <c r="AI41" i="50"/>
  <c r="S175" i="50"/>
  <c r="AJ175" i="50" s="1"/>
  <c r="N392" i="50"/>
  <c r="S197" i="50"/>
  <c r="AJ197" i="50" s="1"/>
  <c r="S271" i="50"/>
  <c r="AJ271" i="50" s="1"/>
  <c r="S412" i="50"/>
  <c r="AJ412" i="50" s="1"/>
  <c r="O210" i="50"/>
  <c r="N48" i="50"/>
  <c r="S383" i="50"/>
  <c r="AJ383" i="50" s="1"/>
  <c r="S275" i="50"/>
  <c r="AJ275" i="50" s="1"/>
  <c r="S302" i="50"/>
  <c r="AJ302" i="50" s="1"/>
  <c r="M46" i="50"/>
  <c r="S196" i="50"/>
  <c r="AJ196" i="50" s="1"/>
  <c r="S205" i="50"/>
  <c r="AJ205" i="50" s="1"/>
  <c r="S195" i="50"/>
  <c r="AJ195" i="50" s="1"/>
  <c r="S168" i="50"/>
  <c r="AJ168" i="50" s="1"/>
  <c r="N45" i="50"/>
  <c r="O40" i="50"/>
  <c r="S408" i="50"/>
  <c r="AJ408" i="50" s="1"/>
  <c r="S278" i="50"/>
  <c r="AJ278" i="50" s="1"/>
  <c r="M39" i="50"/>
  <c r="O47" i="50"/>
  <c r="S167" i="50"/>
  <c r="AJ167" i="50" s="1"/>
  <c r="S382" i="50"/>
  <c r="AJ382" i="50" s="1"/>
  <c r="O35" i="50"/>
  <c r="R46" i="50"/>
  <c r="S347" i="50"/>
  <c r="AJ347" i="50" s="1"/>
  <c r="R184" i="50"/>
  <c r="S330" i="50"/>
  <c r="AJ330" i="50" s="1"/>
  <c r="Q45" i="50"/>
  <c r="S249" i="50"/>
  <c r="AJ249" i="50" s="1"/>
  <c r="Q444" i="50"/>
  <c r="Q43" i="50"/>
  <c r="O43" i="50"/>
  <c r="S276" i="50"/>
  <c r="AJ276" i="50" s="1"/>
  <c r="N184" i="50"/>
  <c r="R36" i="50"/>
  <c r="Q39" i="50"/>
  <c r="S429" i="50"/>
  <c r="AJ429" i="50" s="1"/>
  <c r="S246" i="50"/>
  <c r="AJ246" i="50" s="1"/>
  <c r="S402" i="50"/>
  <c r="AJ402" i="50" s="1"/>
  <c r="M38" i="50"/>
  <c r="S283" i="50"/>
  <c r="AJ283" i="50" s="1"/>
  <c r="O184" i="50"/>
  <c r="S359" i="50"/>
  <c r="AJ359" i="50" s="1"/>
  <c r="S306" i="50"/>
  <c r="AJ306" i="50" s="1"/>
  <c r="S227" i="50"/>
  <c r="AJ227" i="50" s="1"/>
  <c r="S375" i="50"/>
  <c r="AJ375" i="50" s="1"/>
  <c r="S143" i="50"/>
  <c r="AJ143" i="50" s="1"/>
  <c r="S346" i="50"/>
  <c r="AJ346" i="50" s="1"/>
  <c r="S242" i="50"/>
  <c r="AJ242" i="50" s="1"/>
  <c r="Q46" i="50"/>
  <c r="S320" i="50"/>
  <c r="AJ320" i="50" s="1"/>
  <c r="S224" i="50"/>
  <c r="AJ224" i="50" s="1"/>
  <c r="R44" i="50"/>
  <c r="S329" i="50"/>
  <c r="AJ329" i="50" s="1"/>
  <c r="N262" i="50"/>
  <c r="S282" i="50"/>
  <c r="AJ282" i="50" s="1"/>
  <c r="S145" i="50"/>
  <c r="AJ145" i="50" s="1"/>
  <c r="S176" i="50"/>
  <c r="AJ176" i="50" s="1"/>
  <c r="S222" i="50"/>
  <c r="AJ222" i="50" s="1"/>
  <c r="S274" i="50"/>
  <c r="AJ274" i="50" s="1"/>
  <c r="S203" i="50"/>
  <c r="AJ203" i="50" s="1"/>
  <c r="M36" i="50"/>
  <c r="AC341" i="50"/>
  <c r="S178" i="50"/>
  <c r="AJ178" i="50" s="1"/>
  <c r="Q418" i="50"/>
  <c r="R38" i="50"/>
  <c r="S149" i="50"/>
  <c r="AJ149" i="50" s="1"/>
  <c r="S380" i="50"/>
  <c r="AJ380" i="50" s="1"/>
  <c r="S385" i="50"/>
  <c r="AJ385" i="50" s="1"/>
  <c r="S140" i="50"/>
  <c r="AJ140" i="50" s="1"/>
  <c r="S327" i="50"/>
  <c r="AJ327" i="50" s="1"/>
  <c r="S326" i="50"/>
  <c r="AJ326" i="50" s="1"/>
  <c r="R340" i="50"/>
  <c r="S373" i="50"/>
  <c r="AJ373" i="50" s="1"/>
  <c r="S409" i="50"/>
  <c r="AJ409" i="50" s="1"/>
  <c r="R47" i="50"/>
  <c r="S254" i="50"/>
  <c r="AJ254" i="50" s="1"/>
  <c r="Q340" i="50"/>
  <c r="S349" i="50"/>
  <c r="AJ349" i="50" s="1"/>
  <c r="S146" i="50"/>
  <c r="AJ146" i="50" s="1"/>
  <c r="O340" i="50"/>
  <c r="S301" i="50"/>
  <c r="AJ301" i="50" s="1"/>
  <c r="Q37" i="50"/>
  <c r="R37" i="50"/>
  <c r="Q34" i="50"/>
  <c r="R41" i="50"/>
  <c r="N36" i="50"/>
  <c r="M418" i="50"/>
  <c r="M47" i="50"/>
  <c r="N418" i="50"/>
  <c r="S257" i="50"/>
  <c r="AJ257" i="50" s="1"/>
  <c r="S220" i="50"/>
  <c r="AJ220" i="50" s="1"/>
  <c r="X419" i="50"/>
  <c r="X445" i="50"/>
  <c r="S198" i="50"/>
  <c r="AJ198" i="50" s="1"/>
  <c r="S400" i="50"/>
  <c r="AJ400" i="50" s="1"/>
  <c r="S438" i="50"/>
  <c r="AJ438" i="50" s="1"/>
  <c r="S424" i="50"/>
  <c r="AJ424" i="50" s="1"/>
  <c r="V211" i="50"/>
  <c r="Q44" i="50"/>
  <c r="S351" i="50"/>
  <c r="AJ351" i="50" s="1"/>
  <c r="O48" i="50"/>
  <c r="S434" i="50"/>
  <c r="AJ434" i="50" s="1"/>
  <c r="S138" i="50"/>
  <c r="AJ138" i="50" s="1"/>
  <c r="S281" i="50"/>
  <c r="AJ281" i="50" s="1"/>
  <c r="M184" i="50"/>
  <c r="N35" i="50"/>
  <c r="O444" i="50"/>
  <c r="S148" i="50"/>
  <c r="AJ148" i="50" s="1"/>
  <c r="R34" i="50"/>
  <c r="S173" i="50"/>
  <c r="AJ173" i="50" s="1"/>
  <c r="S194" i="50"/>
  <c r="AJ194" i="50" s="1"/>
  <c r="S372" i="50"/>
  <c r="AJ372" i="50" s="1"/>
  <c r="S174" i="50"/>
  <c r="AJ174" i="50" s="1"/>
  <c r="S296" i="50"/>
  <c r="AJ296" i="50" s="1"/>
  <c r="S406" i="50"/>
  <c r="AJ406" i="50" s="1"/>
  <c r="R418" i="50"/>
  <c r="Q42" i="50"/>
  <c r="O44" i="50"/>
  <c r="S439" i="50"/>
  <c r="AJ439" i="50" s="1"/>
  <c r="S244" i="50"/>
  <c r="AJ244" i="50" s="1"/>
  <c r="S247" i="50"/>
  <c r="AJ247" i="50" s="1"/>
  <c r="Y419" i="50"/>
  <c r="D471" i="50"/>
  <c r="G471" i="50"/>
  <c r="H471" i="50"/>
  <c r="F471" i="50"/>
  <c r="B471" i="50"/>
  <c r="E471" i="50"/>
  <c r="C471" i="50"/>
  <c r="E46" i="50"/>
  <c r="I297" i="50"/>
  <c r="I172" i="50"/>
  <c r="I299" i="50"/>
  <c r="I282" i="50"/>
  <c r="D35" i="50"/>
  <c r="N444" i="50"/>
  <c r="N236" i="50"/>
  <c r="I373" i="50"/>
  <c r="I323" i="50"/>
  <c r="G37" i="50"/>
  <c r="C42" i="50"/>
  <c r="I194" i="50"/>
  <c r="I350" i="50"/>
  <c r="I140" i="50"/>
  <c r="N366" i="50"/>
  <c r="S219" i="50"/>
  <c r="AJ219" i="50" s="1"/>
  <c r="S142" i="50"/>
  <c r="AJ142" i="50" s="1"/>
  <c r="M42" i="50"/>
  <c r="AA211" i="50"/>
  <c r="Z49" i="50"/>
  <c r="Z54" i="50" s="1"/>
  <c r="Z158" i="50"/>
  <c r="AH49" i="50"/>
  <c r="AH54" i="50" s="1"/>
  <c r="AH236" i="50"/>
  <c r="M45" i="50"/>
  <c r="AA185" i="50"/>
  <c r="AE263" i="50"/>
  <c r="Q366" i="50"/>
  <c r="N44" i="50"/>
  <c r="S398" i="50"/>
  <c r="AJ398" i="50" s="1"/>
  <c r="S321" i="50"/>
  <c r="AJ321" i="50" s="1"/>
  <c r="Q262" i="50"/>
  <c r="AH185" i="50"/>
  <c r="X263" i="50"/>
  <c r="I383" i="50"/>
  <c r="I353" i="50"/>
  <c r="I202" i="50"/>
  <c r="I193" i="50"/>
  <c r="I147" i="50"/>
  <c r="H44" i="50"/>
  <c r="I429" i="50"/>
  <c r="I374" i="50"/>
  <c r="I304" i="50"/>
  <c r="I295" i="50"/>
  <c r="I243" i="50"/>
  <c r="I177" i="50"/>
  <c r="G47" i="50"/>
  <c r="I333" i="50"/>
  <c r="I306" i="50"/>
  <c r="I272" i="50"/>
  <c r="C44" i="50"/>
  <c r="E45" i="50"/>
  <c r="E40" i="50"/>
  <c r="D36" i="50"/>
  <c r="I438" i="50"/>
  <c r="I401" i="50"/>
  <c r="I403" i="50"/>
  <c r="I305" i="50"/>
  <c r="I268" i="50"/>
  <c r="I298" i="50"/>
  <c r="I195" i="50"/>
  <c r="H40" i="50"/>
  <c r="I178" i="50"/>
  <c r="I167" i="50"/>
  <c r="Q158" i="50"/>
  <c r="M288" i="50"/>
  <c r="O36" i="50"/>
  <c r="AJ267" i="50"/>
  <c r="M366" i="50"/>
  <c r="Q236" i="50"/>
  <c r="O38" i="50"/>
  <c r="S38" i="50" s="1"/>
  <c r="AJ38" i="50" s="1"/>
  <c r="S139" i="50"/>
  <c r="AJ139" i="50" s="1"/>
  <c r="Q35" i="50"/>
  <c r="S216" i="50"/>
  <c r="AJ216" i="50" s="1"/>
  <c r="S52" i="50"/>
  <c r="AJ52" i="50" s="1"/>
  <c r="S401" i="50"/>
  <c r="AJ401" i="50" s="1"/>
  <c r="S70" i="50"/>
  <c r="P18" i="50"/>
  <c r="AC49" i="50"/>
  <c r="AC54" i="50" s="1"/>
  <c r="AC158" i="50"/>
  <c r="AJ111" i="50"/>
  <c r="S132" i="50"/>
  <c r="AA263" i="50"/>
  <c r="AD185" i="50"/>
  <c r="N43" i="50"/>
  <c r="S43" i="50" s="1"/>
  <c r="AJ43" i="50" s="1"/>
  <c r="V341" i="50"/>
  <c r="Y341" i="50"/>
  <c r="AF445" i="50"/>
  <c r="Y211" i="50"/>
  <c r="I197" i="50"/>
  <c r="I376" i="50"/>
  <c r="I245" i="50"/>
  <c r="I255" i="50"/>
  <c r="I269" i="50"/>
  <c r="I164" i="50"/>
  <c r="AI231" i="50"/>
  <c r="V236" i="50"/>
  <c r="N46" i="50"/>
  <c r="I351" i="50"/>
  <c r="I224" i="50"/>
  <c r="D47" i="50"/>
  <c r="H34" i="50"/>
  <c r="I434" i="50"/>
  <c r="D340" i="50"/>
  <c r="D42" i="50"/>
  <c r="I409" i="50"/>
  <c r="I227" i="50"/>
  <c r="D46" i="50"/>
  <c r="N42" i="50"/>
  <c r="S42" i="50" s="1"/>
  <c r="AJ42" i="50" s="1"/>
  <c r="M41" i="50"/>
  <c r="AE211" i="50"/>
  <c r="I330" i="50"/>
  <c r="I223" i="50"/>
  <c r="I139" i="50"/>
  <c r="I175" i="50"/>
  <c r="H36" i="50"/>
  <c r="D39" i="50"/>
  <c r="I192" i="50"/>
  <c r="I151" i="50"/>
  <c r="I382" i="50"/>
  <c r="I348" i="50"/>
  <c r="I307" i="50"/>
  <c r="I225" i="50"/>
  <c r="I252" i="50"/>
  <c r="I138" i="50"/>
  <c r="S232" i="50"/>
  <c r="AJ232" i="50" s="1"/>
  <c r="O158" i="50"/>
  <c r="O366" i="50"/>
  <c r="AE445" i="50"/>
  <c r="AH393" i="50"/>
  <c r="AG263" i="50"/>
  <c r="Y49" i="50"/>
  <c r="Y54" i="50" s="1"/>
  <c r="S164" i="50"/>
  <c r="AJ164" i="50" s="1"/>
  <c r="S150" i="50"/>
  <c r="AJ150" i="50" s="1"/>
  <c r="S130" i="50"/>
  <c r="AJ130" i="50" s="1"/>
  <c r="AJ397" i="50"/>
  <c r="S294" i="50"/>
  <c r="AJ294" i="50" s="1"/>
  <c r="M37" i="50"/>
  <c r="R40" i="50"/>
  <c r="M48" i="50"/>
  <c r="X185" i="50"/>
  <c r="AF49" i="50"/>
  <c r="AF54" i="50" s="1"/>
  <c r="AI361" i="50"/>
  <c r="V419" i="50"/>
  <c r="AF263" i="50"/>
  <c r="Y445" i="50"/>
  <c r="I146" i="50"/>
  <c r="I359" i="50"/>
  <c r="C41" i="50"/>
  <c r="R366" i="50"/>
  <c r="I222" i="50"/>
  <c r="I141" i="50"/>
  <c r="C45" i="50"/>
  <c r="I253" i="50"/>
  <c r="C34" i="50"/>
  <c r="N41" i="50"/>
  <c r="I277" i="50"/>
  <c r="I424" i="50"/>
  <c r="C40" i="50"/>
  <c r="I196" i="50"/>
  <c r="D44" i="50"/>
  <c r="I404" i="50"/>
  <c r="I152" i="50"/>
  <c r="I349" i="50"/>
  <c r="I271" i="50"/>
  <c r="H43" i="50"/>
  <c r="E47" i="50"/>
  <c r="Z185" i="50"/>
  <c r="S243" i="50"/>
  <c r="AJ243" i="50" s="1"/>
  <c r="AJ163" i="50"/>
  <c r="M158" i="50"/>
  <c r="O39" i="50"/>
  <c r="AI153" i="50"/>
  <c r="V158" i="50"/>
  <c r="V49" i="50"/>
  <c r="AC263" i="50"/>
  <c r="S128" i="50"/>
  <c r="AJ128" i="50" s="1"/>
  <c r="M35" i="50"/>
  <c r="S33" i="50"/>
  <c r="AB289" i="50"/>
  <c r="W289" i="50"/>
  <c r="R236" i="50"/>
  <c r="S69" i="50"/>
  <c r="P17" i="50"/>
  <c r="Z211" i="50"/>
  <c r="Z263" i="50"/>
  <c r="Z289" i="50"/>
  <c r="AE158" i="50"/>
  <c r="AE49" i="50"/>
  <c r="AE54" i="50" s="1"/>
  <c r="AH211" i="50"/>
  <c r="S129" i="50"/>
  <c r="AJ129" i="50" s="1"/>
  <c r="AH445" i="50"/>
  <c r="AF158" i="50"/>
  <c r="AF289" i="50"/>
  <c r="AF211" i="50"/>
  <c r="I384" i="50"/>
  <c r="I281" i="50"/>
  <c r="I275" i="50"/>
  <c r="H47" i="50"/>
  <c r="I229" i="50"/>
  <c r="I168" i="50"/>
  <c r="F24" i="50"/>
  <c r="I76" i="50"/>
  <c r="AJ345" i="50"/>
  <c r="AE185" i="50"/>
  <c r="E392" i="50"/>
  <c r="I408" i="50"/>
  <c r="I218" i="50"/>
  <c r="H39" i="50"/>
  <c r="E37" i="50"/>
  <c r="I386" i="50"/>
  <c r="I274" i="50"/>
  <c r="G48" i="50"/>
  <c r="S190" i="50"/>
  <c r="AJ190" i="50" s="1"/>
  <c r="I523" i="50"/>
  <c r="R262" i="50"/>
  <c r="AI366" i="50"/>
  <c r="Y367" i="50" s="1"/>
  <c r="V367" i="50"/>
  <c r="I400" i="50"/>
  <c r="I322" i="50"/>
  <c r="I200" i="50"/>
  <c r="I144" i="50"/>
  <c r="I412" i="50"/>
  <c r="I407" i="50"/>
  <c r="I326" i="50"/>
  <c r="I248" i="50"/>
  <c r="D262" i="50"/>
  <c r="G39" i="50"/>
  <c r="E34" i="50"/>
  <c r="G44" i="50"/>
  <c r="G36" i="50"/>
  <c r="I432" i="50"/>
  <c r="I406" i="50"/>
  <c r="I377" i="50"/>
  <c r="I331" i="50"/>
  <c r="I251" i="50"/>
  <c r="I230" i="50"/>
  <c r="I216" i="50"/>
  <c r="H41" i="50"/>
  <c r="C36" i="50"/>
  <c r="I381" i="50"/>
  <c r="G46" i="50"/>
  <c r="I191" i="50"/>
  <c r="I405" i="50"/>
  <c r="I372" i="50"/>
  <c r="I203" i="50"/>
  <c r="I302" i="50"/>
  <c r="I278" i="50"/>
  <c r="I250" i="50"/>
  <c r="I273" i="50"/>
  <c r="D41" i="50"/>
  <c r="E39" i="50"/>
  <c r="D37" i="50"/>
  <c r="B33" i="50"/>
  <c r="B132" i="50"/>
  <c r="I111" i="50"/>
  <c r="I436" i="50"/>
  <c r="I399" i="50"/>
  <c r="I254" i="50"/>
  <c r="I296" i="50"/>
  <c r="G45" i="50"/>
  <c r="D40" i="50"/>
  <c r="I174" i="50"/>
  <c r="I166" i="50"/>
  <c r="O236" i="50"/>
  <c r="I398" i="50"/>
  <c r="I378" i="50"/>
  <c r="I327" i="50"/>
  <c r="I321" i="50"/>
  <c r="I219" i="50"/>
  <c r="I176" i="50"/>
  <c r="I356" i="50"/>
  <c r="I308" i="50"/>
  <c r="I201" i="50"/>
  <c r="I173" i="50"/>
  <c r="C48" i="50"/>
  <c r="H38" i="50"/>
  <c r="E36" i="50"/>
  <c r="C47" i="50"/>
  <c r="C43" i="50"/>
  <c r="C39" i="50"/>
  <c r="G35" i="50"/>
  <c r="I428" i="50"/>
  <c r="G418" i="50"/>
  <c r="I329" i="50"/>
  <c r="I355" i="50"/>
  <c r="I247" i="50"/>
  <c r="I226" i="50"/>
  <c r="I170" i="50"/>
  <c r="E41" i="50"/>
  <c r="C38" i="50"/>
  <c r="H35" i="50"/>
  <c r="I190" i="50"/>
  <c r="I150" i="50"/>
  <c r="I433" i="50"/>
  <c r="I380" i="50"/>
  <c r="I385" i="50"/>
  <c r="I346" i="50"/>
  <c r="I358" i="50"/>
  <c r="I221" i="50"/>
  <c r="I246" i="50"/>
  <c r="V445" i="50"/>
  <c r="AC185" i="50"/>
  <c r="M392" i="50"/>
  <c r="AJ241" i="50"/>
  <c r="AD445" i="50"/>
  <c r="W263" i="50"/>
  <c r="X211" i="50"/>
  <c r="AG211" i="50"/>
  <c r="AJ423" i="50"/>
  <c r="AD158" i="50"/>
  <c r="AD49" i="50"/>
  <c r="AD54" i="50" s="1"/>
  <c r="AG289" i="50"/>
  <c r="W185" i="50"/>
  <c r="M236" i="50"/>
  <c r="Q314" i="50"/>
  <c r="AD263" i="50"/>
  <c r="AG341" i="50"/>
  <c r="S151" i="50"/>
  <c r="AJ151" i="50" s="1"/>
  <c r="W49" i="50"/>
  <c r="W54" i="50" s="1"/>
  <c r="W158" i="50"/>
  <c r="S51" i="50"/>
  <c r="AJ51" i="50" s="1"/>
  <c r="AJ189" i="50"/>
  <c r="I575" i="50"/>
  <c r="Y263" i="50"/>
  <c r="I228" i="50"/>
  <c r="AI46" i="50"/>
  <c r="S37" i="50"/>
  <c r="AJ37" i="50" s="1"/>
  <c r="I402" i="50"/>
  <c r="I334" i="50"/>
  <c r="I204" i="50"/>
  <c r="I410" i="50"/>
  <c r="C37" i="50"/>
  <c r="I425" i="50"/>
  <c r="Y185" i="50"/>
  <c r="I360" i="50"/>
  <c r="H48" i="50"/>
  <c r="G392" i="50"/>
  <c r="I300" i="50"/>
  <c r="I301" i="50"/>
  <c r="I430" i="50"/>
  <c r="I347" i="50"/>
  <c r="I352" i="50"/>
  <c r="I303" i="50"/>
  <c r="I270" i="50"/>
  <c r="I145" i="50"/>
  <c r="D43" i="50"/>
  <c r="I143" i="50"/>
  <c r="H46" i="50"/>
  <c r="D38" i="50"/>
  <c r="D34" i="50"/>
  <c r="I294" i="50"/>
  <c r="I127" i="50"/>
  <c r="E42" i="50"/>
  <c r="I171" i="50"/>
  <c r="I165" i="50"/>
  <c r="N314" i="50"/>
  <c r="AB445" i="50"/>
  <c r="AA445" i="50"/>
  <c r="AC445" i="50"/>
  <c r="AG185" i="50"/>
  <c r="S46" i="50"/>
  <c r="AC211" i="50"/>
  <c r="R314" i="50"/>
  <c r="M444" i="50"/>
  <c r="AD211" i="50"/>
  <c r="AD367" i="50"/>
  <c r="M210" i="50"/>
  <c r="AJ215" i="50"/>
  <c r="AJ293" i="50"/>
  <c r="S166" i="50"/>
  <c r="AJ166" i="50" s="1"/>
  <c r="M314" i="50"/>
  <c r="AF341" i="50"/>
  <c r="AF419" i="50"/>
  <c r="AH289" i="50"/>
  <c r="I431" i="50"/>
  <c r="I357" i="50"/>
  <c r="I149" i="50"/>
  <c r="I328" i="50"/>
  <c r="H45" i="50"/>
  <c r="AJ137" i="50"/>
  <c r="AI309" i="50"/>
  <c r="V314" i="50"/>
  <c r="AJ319" i="50"/>
  <c r="I279" i="50"/>
  <c r="G43" i="50"/>
  <c r="G41" i="50"/>
  <c r="D392" i="50"/>
  <c r="G340" i="50"/>
  <c r="I242" i="50"/>
  <c r="O314" i="50"/>
  <c r="X49" i="50"/>
  <c r="X54" i="50" s="1"/>
  <c r="I437" i="50"/>
  <c r="I198" i="50"/>
  <c r="D418" i="50"/>
  <c r="I276" i="50"/>
  <c r="I249" i="50"/>
  <c r="I148" i="50"/>
  <c r="I375" i="50"/>
  <c r="I324" i="50"/>
  <c r="I320" i="50"/>
  <c r="H288" i="50"/>
  <c r="I217" i="50"/>
  <c r="E48" i="50"/>
  <c r="E43" i="50"/>
  <c r="I354" i="50"/>
  <c r="I280" i="50"/>
  <c r="I199" i="50"/>
  <c r="I169" i="50"/>
  <c r="E44" i="50"/>
  <c r="E38" i="50"/>
  <c r="C35" i="50"/>
  <c r="C46" i="50"/>
  <c r="G42" i="50"/>
  <c r="G38" i="50"/>
  <c r="G34" i="50"/>
  <c r="I435" i="50"/>
  <c r="I426" i="50"/>
  <c r="I379" i="50"/>
  <c r="I325" i="50"/>
  <c r="I256" i="50"/>
  <c r="I220" i="50"/>
  <c r="D45" i="50"/>
  <c r="G40" i="50"/>
  <c r="H37" i="50"/>
  <c r="E35" i="50"/>
  <c r="D48" i="50"/>
  <c r="H42" i="50"/>
  <c r="C444" i="50"/>
  <c r="I427" i="50"/>
  <c r="I411" i="50"/>
  <c r="I332" i="50"/>
  <c r="I244" i="50"/>
  <c r="I142" i="50"/>
  <c r="I137" i="50"/>
  <c r="I497" i="50"/>
  <c r="AG366" i="50"/>
  <c r="AG367" i="50" s="1"/>
  <c r="AG49" i="50"/>
  <c r="AG54" i="50" s="1"/>
  <c r="N158" i="50"/>
  <c r="V185" i="50"/>
  <c r="Z445" i="50"/>
  <c r="AJ371" i="50"/>
  <c r="AH263" i="50"/>
  <c r="V263" i="50"/>
  <c r="Z367" i="50"/>
  <c r="S48" i="50"/>
  <c r="AJ48" i="50" s="1"/>
  <c r="AG445" i="50"/>
  <c r="AD289" i="50"/>
  <c r="I549" i="50"/>
  <c r="F23" i="50"/>
  <c r="I75" i="50"/>
  <c r="I80" i="50" s="1"/>
  <c r="AF185" i="50"/>
  <c r="X289" i="50"/>
  <c r="X341" i="50"/>
  <c r="S310" i="50"/>
  <c r="AJ310" i="50" s="1"/>
  <c r="AB393" i="50" l="1"/>
  <c r="S34" i="50"/>
  <c r="AJ34" i="50" s="1"/>
  <c r="AF393" i="50"/>
  <c r="AI185" i="50"/>
  <c r="I413" i="50"/>
  <c r="I345" i="50"/>
  <c r="I319" i="50"/>
  <c r="AC393" i="50"/>
  <c r="X393" i="50"/>
  <c r="S288" i="50"/>
  <c r="W393" i="50"/>
  <c r="Z393" i="50"/>
  <c r="B210" i="50"/>
  <c r="Y393" i="50"/>
  <c r="AI393" i="50" s="1"/>
  <c r="AI211" i="50"/>
  <c r="AE393" i="50"/>
  <c r="D210" i="50"/>
  <c r="AD393" i="50"/>
  <c r="E210" i="50"/>
  <c r="D288" i="50"/>
  <c r="AA393" i="50"/>
  <c r="S35" i="50"/>
  <c r="AJ35" i="50" s="1"/>
  <c r="S44" i="50"/>
  <c r="AJ44" i="50" s="1"/>
  <c r="S47" i="50"/>
  <c r="AJ47" i="50" s="1"/>
  <c r="V393" i="50"/>
  <c r="S45" i="50"/>
  <c r="AJ45" i="50" s="1"/>
  <c r="D33" i="50"/>
  <c r="C418" i="50"/>
  <c r="E288" i="50"/>
  <c r="AI341" i="50"/>
  <c r="E418" i="50"/>
  <c r="I335" i="50"/>
  <c r="I340" i="50" s="1"/>
  <c r="C262" i="50"/>
  <c r="C288" i="50"/>
  <c r="C33" i="50"/>
  <c r="H392" i="50"/>
  <c r="S340" i="50"/>
  <c r="AJ340" i="50" s="1"/>
  <c r="I439" i="50"/>
  <c r="I125" i="50"/>
  <c r="I179" i="50"/>
  <c r="AI289" i="50"/>
  <c r="I283" i="50"/>
  <c r="AI419" i="50"/>
  <c r="S36" i="50"/>
  <c r="AJ36" i="50" s="1"/>
  <c r="S392" i="50"/>
  <c r="P393" i="50" s="1"/>
  <c r="S444" i="50"/>
  <c r="E444" i="50"/>
  <c r="S184" i="50"/>
  <c r="P185" i="50" s="1"/>
  <c r="I257" i="50"/>
  <c r="I387" i="50"/>
  <c r="I205" i="50"/>
  <c r="C392" i="50"/>
  <c r="B37" i="50"/>
  <c r="B418" i="50"/>
  <c r="I116" i="50"/>
  <c r="S262" i="50"/>
  <c r="N263" i="50" s="1"/>
  <c r="I123" i="50"/>
  <c r="E314" i="50"/>
  <c r="C236" i="50"/>
  <c r="B184" i="50"/>
  <c r="I267" i="50"/>
  <c r="I288" i="50" s="1"/>
  <c r="I124" i="50"/>
  <c r="R49" i="50"/>
  <c r="Q185" i="50"/>
  <c r="M185" i="50"/>
  <c r="I371" i="50"/>
  <c r="I392" i="50" s="1"/>
  <c r="S309" i="50"/>
  <c r="L314" i="50"/>
  <c r="C81" i="50"/>
  <c r="D81" i="50"/>
  <c r="E81" i="50"/>
  <c r="H81" i="50"/>
  <c r="G81" i="50"/>
  <c r="F81" i="50"/>
  <c r="B81" i="50"/>
  <c r="O289" i="50"/>
  <c r="L289" i="50"/>
  <c r="R289" i="50"/>
  <c r="P289" i="50"/>
  <c r="M289" i="50"/>
  <c r="AJ288" i="50"/>
  <c r="N289" i="50"/>
  <c r="T288" i="50"/>
  <c r="Q289" i="50"/>
  <c r="Q49" i="50"/>
  <c r="B48" i="50"/>
  <c r="I120" i="50"/>
  <c r="I206" i="50"/>
  <c r="G52" i="50"/>
  <c r="I414" i="50"/>
  <c r="G210" i="50"/>
  <c r="B45" i="50"/>
  <c r="L49" i="50"/>
  <c r="I397" i="50"/>
  <c r="I418" i="50" s="1"/>
  <c r="I189" i="50"/>
  <c r="I210" i="50" s="1"/>
  <c r="S210" i="50"/>
  <c r="I114" i="50"/>
  <c r="B288" i="50"/>
  <c r="D444" i="50"/>
  <c r="H340" i="50"/>
  <c r="B47" i="50"/>
  <c r="B46" i="50"/>
  <c r="B392" i="50"/>
  <c r="H366" i="50"/>
  <c r="I126" i="50"/>
  <c r="E184" i="50"/>
  <c r="B42" i="50"/>
  <c r="G366" i="50"/>
  <c r="AF367" i="50"/>
  <c r="I471" i="50"/>
  <c r="B36" i="50"/>
  <c r="AI263" i="50"/>
  <c r="I115" i="50"/>
  <c r="E33" i="50"/>
  <c r="B40" i="50"/>
  <c r="E262" i="50"/>
  <c r="I293" i="50"/>
  <c r="B44" i="50"/>
  <c r="G184" i="50"/>
  <c r="S153" i="50"/>
  <c r="AJ153" i="50" s="1"/>
  <c r="H314" i="50"/>
  <c r="H236" i="50"/>
  <c r="AI158" i="50"/>
  <c r="AF159" i="50" s="1"/>
  <c r="B340" i="50"/>
  <c r="AC367" i="50"/>
  <c r="E366" i="50"/>
  <c r="G132" i="50"/>
  <c r="H33" i="50"/>
  <c r="G236" i="50"/>
  <c r="D236" i="50"/>
  <c r="C210" i="50"/>
  <c r="H418" i="50"/>
  <c r="I37" i="50"/>
  <c r="Q263" i="50"/>
  <c r="E236" i="50"/>
  <c r="G33" i="50"/>
  <c r="G288" i="50"/>
  <c r="I119" i="50"/>
  <c r="B314" i="50"/>
  <c r="I423" i="50"/>
  <c r="I444" i="50" s="1"/>
  <c r="I122" i="50"/>
  <c r="AJ33" i="50"/>
  <c r="B39" i="50"/>
  <c r="H444" i="50"/>
  <c r="O49" i="50"/>
  <c r="O54" i="50" s="1"/>
  <c r="I113" i="50"/>
  <c r="I112" i="50"/>
  <c r="R133" i="50"/>
  <c r="L133" i="50"/>
  <c r="Q133" i="50"/>
  <c r="AJ132" i="50"/>
  <c r="T132" i="50"/>
  <c r="N133" i="50"/>
  <c r="P133" i="50"/>
  <c r="O133" i="50"/>
  <c r="M133" i="50"/>
  <c r="D184" i="50"/>
  <c r="E52" i="50"/>
  <c r="AI49" i="50"/>
  <c r="V54" i="50"/>
  <c r="H132" i="50"/>
  <c r="I336" i="50"/>
  <c r="I180" i="50"/>
  <c r="I215" i="50"/>
  <c r="H262" i="50"/>
  <c r="L341" i="50"/>
  <c r="P341" i="50"/>
  <c r="I258" i="50"/>
  <c r="C52" i="50"/>
  <c r="R393" i="50"/>
  <c r="T392" i="50"/>
  <c r="B41" i="50"/>
  <c r="C132" i="50"/>
  <c r="AJ46" i="50"/>
  <c r="D314" i="50"/>
  <c r="I241" i="50"/>
  <c r="B444" i="50"/>
  <c r="S39" i="50"/>
  <c r="AJ39" i="50" s="1"/>
  <c r="I117" i="50"/>
  <c r="S418" i="50"/>
  <c r="B35" i="50"/>
  <c r="B34" i="50"/>
  <c r="S40" i="50"/>
  <c r="AJ40" i="50" s="1"/>
  <c r="D366" i="50"/>
  <c r="H184" i="50"/>
  <c r="R158" i="50"/>
  <c r="I284" i="50"/>
  <c r="I118" i="50"/>
  <c r="I388" i="50"/>
  <c r="S362" i="50"/>
  <c r="AJ362" i="50" s="1"/>
  <c r="R54" i="50"/>
  <c r="G444" i="50"/>
  <c r="C184" i="50"/>
  <c r="I121" i="50"/>
  <c r="B262" i="50"/>
  <c r="G314" i="50"/>
  <c r="AI445" i="50"/>
  <c r="B158" i="50"/>
  <c r="S361" i="50"/>
  <c r="M49" i="50"/>
  <c r="C340" i="50"/>
  <c r="E340" i="50"/>
  <c r="S231" i="50"/>
  <c r="L236" i="50"/>
  <c r="H210" i="50"/>
  <c r="N49" i="50"/>
  <c r="N54" i="50" s="1"/>
  <c r="G262" i="50"/>
  <c r="AE367" i="50"/>
  <c r="I440" i="50"/>
  <c r="B52" i="50"/>
  <c r="H52" i="50"/>
  <c r="E132" i="50"/>
  <c r="B43" i="50"/>
  <c r="AI314" i="50"/>
  <c r="V315" i="50" s="1"/>
  <c r="C366" i="50"/>
  <c r="B38" i="50"/>
  <c r="R445" i="50"/>
  <c r="AJ444" i="50"/>
  <c r="Q445" i="50"/>
  <c r="L445" i="50"/>
  <c r="N445" i="50"/>
  <c r="P445" i="50"/>
  <c r="T444" i="50"/>
  <c r="M445" i="50"/>
  <c r="O445" i="50"/>
  <c r="I163" i="50"/>
  <c r="I184" i="50" s="1"/>
  <c r="D132" i="50"/>
  <c r="AB367" i="50"/>
  <c r="AH367" i="50"/>
  <c r="AA367" i="50"/>
  <c r="W367" i="50"/>
  <c r="AI236" i="50"/>
  <c r="AH237" i="50" s="1"/>
  <c r="D158" i="50"/>
  <c r="S41" i="50"/>
  <c r="AJ41" i="50" s="1"/>
  <c r="X367" i="50"/>
  <c r="V237" i="50" l="1"/>
  <c r="N393" i="50"/>
  <c r="O341" i="50"/>
  <c r="Q393" i="50"/>
  <c r="Q341" i="50"/>
  <c r="M393" i="50"/>
  <c r="AJ392" i="50"/>
  <c r="M341" i="50"/>
  <c r="O393" i="50"/>
  <c r="N341" i="50"/>
  <c r="L393" i="50"/>
  <c r="R341" i="50"/>
  <c r="T340" i="50"/>
  <c r="S158" i="50"/>
  <c r="I132" i="50"/>
  <c r="F133" i="50" s="1"/>
  <c r="M263" i="50"/>
  <c r="AJ184" i="50"/>
  <c r="P263" i="50"/>
  <c r="AI367" i="50"/>
  <c r="I309" i="50"/>
  <c r="I314" i="50" s="1"/>
  <c r="R263" i="50"/>
  <c r="L185" i="50"/>
  <c r="R185" i="50"/>
  <c r="AJ262" i="50"/>
  <c r="H49" i="50"/>
  <c r="O185" i="50"/>
  <c r="I262" i="50"/>
  <c r="L263" i="50"/>
  <c r="N185" i="50"/>
  <c r="S341" i="50"/>
  <c r="AJ341" i="50" s="1"/>
  <c r="O263" i="50"/>
  <c r="T262" i="50"/>
  <c r="T184" i="50"/>
  <c r="S445" i="50"/>
  <c r="AJ445" i="50" s="1"/>
  <c r="H133" i="50"/>
  <c r="I52" i="50"/>
  <c r="I41" i="50"/>
  <c r="H54" i="50"/>
  <c r="AB159" i="50"/>
  <c r="AH159" i="50"/>
  <c r="AG159" i="50"/>
  <c r="AA159" i="50"/>
  <c r="X159" i="50"/>
  <c r="Y159" i="50"/>
  <c r="I47" i="50"/>
  <c r="B419" i="50"/>
  <c r="E419" i="50"/>
  <c r="C419" i="50"/>
  <c r="G419" i="50"/>
  <c r="H419" i="50"/>
  <c r="F419" i="50"/>
  <c r="D419" i="50"/>
  <c r="G393" i="50"/>
  <c r="H393" i="50"/>
  <c r="F393" i="50"/>
  <c r="D393" i="50"/>
  <c r="B393" i="50"/>
  <c r="E393" i="50"/>
  <c r="C393" i="50"/>
  <c r="C314" i="50"/>
  <c r="I362" i="50"/>
  <c r="AB315" i="50"/>
  <c r="AE315" i="50"/>
  <c r="AH315" i="50"/>
  <c r="AG315" i="50"/>
  <c r="Y315" i="50"/>
  <c r="W315" i="50"/>
  <c r="AD315" i="50"/>
  <c r="AA315" i="50"/>
  <c r="X315" i="50"/>
  <c r="AC315" i="50"/>
  <c r="Z315" i="50"/>
  <c r="AF315" i="50"/>
  <c r="I35" i="50"/>
  <c r="M54" i="50"/>
  <c r="S49" i="50"/>
  <c r="AJ49" i="50" s="1"/>
  <c r="L54" i="50"/>
  <c r="D289" i="50"/>
  <c r="H289" i="50"/>
  <c r="F289" i="50"/>
  <c r="B289" i="50"/>
  <c r="G289" i="50"/>
  <c r="E289" i="50"/>
  <c r="C289" i="50"/>
  <c r="I44" i="50"/>
  <c r="R159" i="50"/>
  <c r="T158" i="50"/>
  <c r="Q159" i="50"/>
  <c r="N159" i="50"/>
  <c r="O159" i="50"/>
  <c r="L159" i="50"/>
  <c r="P159" i="50"/>
  <c r="M159" i="50"/>
  <c r="AJ158" i="50"/>
  <c r="H158" i="50"/>
  <c r="E50" i="50"/>
  <c r="S393" i="50"/>
  <c r="AJ393" i="50" s="1"/>
  <c r="S154" i="50"/>
  <c r="AJ154" i="50" s="1"/>
  <c r="L50" i="50"/>
  <c r="I361" i="50"/>
  <c r="I366" i="50" s="1"/>
  <c r="AI54" i="50"/>
  <c r="Z159" i="50"/>
  <c r="AE159" i="50"/>
  <c r="G50" i="50"/>
  <c r="H50" i="50"/>
  <c r="I45" i="50"/>
  <c r="Q54" i="50"/>
  <c r="S289" i="50"/>
  <c r="AJ289" i="50" s="1"/>
  <c r="E263" i="50"/>
  <c r="C263" i="50"/>
  <c r="F263" i="50"/>
  <c r="B263" i="50"/>
  <c r="H263" i="50"/>
  <c r="D263" i="50"/>
  <c r="G263" i="50"/>
  <c r="AB237" i="50"/>
  <c r="AE237" i="50"/>
  <c r="AD237" i="50"/>
  <c r="AG237" i="50"/>
  <c r="W237" i="50"/>
  <c r="AF237" i="50"/>
  <c r="AA237" i="50"/>
  <c r="X237" i="50"/>
  <c r="Z237" i="50"/>
  <c r="Y237" i="50"/>
  <c r="AC237" i="50"/>
  <c r="W159" i="50"/>
  <c r="I231" i="50"/>
  <c r="I236" i="50" s="1"/>
  <c r="AJ231" i="50"/>
  <c r="S236" i="50"/>
  <c r="P419" i="50"/>
  <c r="O419" i="50"/>
  <c r="M419" i="50"/>
  <c r="Q419" i="50"/>
  <c r="AJ418" i="50"/>
  <c r="N419" i="50"/>
  <c r="T418" i="50"/>
  <c r="R419" i="50"/>
  <c r="L419" i="50"/>
  <c r="I39" i="50"/>
  <c r="D50" i="50"/>
  <c r="G49" i="50"/>
  <c r="I48" i="50"/>
  <c r="G158" i="50"/>
  <c r="I38" i="50"/>
  <c r="I232" i="50"/>
  <c r="S133" i="50"/>
  <c r="AJ133" i="50" s="1"/>
  <c r="I36" i="50"/>
  <c r="I153" i="50"/>
  <c r="I158" i="50" s="1"/>
  <c r="B49" i="50"/>
  <c r="B54" i="50" s="1"/>
  <c r="I81" i="50"/>
  <c r="AJ309" i="50"/>
  <c r="S314" i="50"/>
  <c r="I43" i="50"/>
  <c r="AJ361" i="50"/>
  <c r="S366" i="50"/>
  <c r="E158" i="50"/>
  <c r="E49" i="50"/>
  <c r="E54" i="50" s="1"/>
  <c r="C49" i="50"/>
  <c r="AC159" i="50"/>
  <c r="I310" i="50"/>
  <c r="C445" i="50"/>
  <c r="E445" i="50"/>
  <c r="H445" i="50"/>
  <c r="F445" i="50"/>
  <c r="B445" i="50"/>
  <c r="G445" i="50"/>
  <c r="D445" i="50"/>
  <c r="B366" i="50"/>
  <c r="I40" i="50"/>
  <c r="C158" i="50"/>
  <c r="AJ210" i="50"/>
  <c r="M211" i="50"/>
  <c r="L211" i="50"/>
  <c r="T210" i="50"/>
  <c r="O211" i="50"/>
  <c r="R211" i="50"/>
  <c r="P211" i="50"/>
  <c r="Q211" i="50"/>
  <c r="N211" i="50"/>
  <c r="I34" i="50"/>
  <c r="B185" i="50"/>
  <c r="C185" i="50"/>
  <c r="G185" i="50"/>
  <c r="E185" i="50"/>
  <c r="F185" i="50"/>
  <c r="D185" i="50"/>
  <c r="H185" i="50"/>
  <c r="D49" i="50"/>
  <c r="D54" i="50" s="1"/>
  <c r="C50" i="50"/>
  <c r="H341" i="50"/>
  <c r="F341" i="50"/>
  <c r="B341" i="50"/>
  <c r="G341" i="50"/>
  <c r="D341" i="50"/>
  <c r="C341" i="50"/>
  <c r="E341" i="50"/>
  <c r="I130" i="50"/>
  <c r="AD159" i="50"/>
  <c r="B236" i="50"/>
  <c r="V159" i="50"/>
  <c r="I42" i="50"/>
  <c r="I46" i="50"/>
  <c r="C211" i="50"/>
  <c r="B211" i="50"/>
  <c r="H211" i="50"/>
  <c r="F211" i="50"/>
  <c r="D211" i="50"/>
  <c r="G211" i="50"/>
  <c r="E211" i="50"/>
  <c r="I33" i="50"/>
  <c r="C133" i="50" l="1"/>
  <c r="S185" i="50"/>
  <c r="AJ185" i="50" s="1"/>
  <c r="G133" i="50"/>
  <c r="S263" i="50"/>
  <c r="AJ263" i="50" s="1"/>
  <c r="B133" i="50"/>
  <c r="D133" i="50"/>
  <c r="E133" i="50"/>
  <c r="I133" i="50" s="1"/>
  <c r="AI315" i="50"/>
  <c r="AI237" i="50"/>
  <c r="I341" i="50"/>
  <c r="S54" i="50"/>
  <c r="H237" i="50"/>
  <c r="B237" i="50"/>
  <c r="E237" i="50"/>
  <c r="F237" i="50"/>
  <c r="G237" i="50"/>
  <c r="D237" i="50"/>
  <c r="C237" i="50"/>
  <c r="AB55" i="50"/>
  <c r="AA55" i="50"/>
  <c r="AC55" i="50"/>
  <c r="W55" i="50"/>
  <c r="AD55" i="50"/>
  <c r="AH55" i="50"/>
  <c r="AG55" i="50"/>
  <c r="X55" i="50"/>
  <c r="AF55" i="50"/>
  <c r="AE55" i="50"/>
  <c r="Y55" i="50"/>
  <c r="Z55" i="50"/>
  <c r="I419" i="50"/>
  <c r="I49" i="50"/>
  <c r="I54" i="50" s="1"/>
  <c r="G54" i="50"/>
  <c r="B315" i="50"/>
  <c r="E315" i="50"/>
  <c r="G315" i="50"/>
  <c r="C315" i="50"/>
  <c r="H315" i="50"/>
  <c r="F315" i="50"/>
  <c r="D315" i="50"/>
  <c r="D367" i="50"/>
  <c r="E367" i="50"/>
  <c r="B367" i="50"/>
  <c r="G367" i="50"/>
  <c r="C367" i="50"/>
  <c r="H367" i="50"/>
  <c r="F367" i="50"/>
  <c r="AJ54" i="50"/>
  <c r="L55" i="50"/>
  <c r="T54" i="50"/>
  <c r="M55" i="50"/>
  <c r="P55" i="50"/>
  <c r="R55" i="50"/>
  <c r="O55" i="50"/>
  <c r="N55" i="50"/>
  <c r="Q55" i="50"/>
  <c r="S159" i="50"/>
  <c r="S50" i="50"/>
  <c r="AJ50" i="50" s="1"/>
  <c r="I185" i="50"/>
  <c r="B50" i="50"/>
  <c r="I154" i="50"/>
  <c r="S419" i="50"/>
  <c r="AJ419" i="50" s="1"/>
  <c r="P367" i="50"/>
  <c r="O367" i="50"/>
  <c r="Q367" i="50"/>
  <c r="AJ366" i="50"/>
  <c r="N367" i="50"/>
  <c r="M367" i="50"/>
  <c r="L367" i="50"/>
  <c r="R367" i="50"/>
  <c r="T366" i="50"/>
  <c r="S211" i="50"/>
  <c r="AJ211" i="50" s="1"/>
  <c r="AJ236" i="50"/>
  <c r="T236" i="50"/>
  <c r="N237" i="50"/>
  <c r="P237" i="50"/>
  <c r="R237" i="50"/>
  <c r="L237" i="50"/>
  <c r="Q237" i="50"/>
  <c r="M237" i="50"/>
  <c r="O237" i="50"/>
  <c r="I393" i="50"/>
  <c r="E159" i="50"/>
  <c r="F159" i="50"/>
  <c r="C159" i="50"/>
  <c r="D159" i="50"/>
  <c r="H159" i="50"/>
  <c r="B159" i="50"/>
  <c r="G159" i="50"/>
  <c r="I445" i="50"/>
  <c r="C54" i="50"/>
  <c r="Q315" i="50"/>
  <c r="P315" i="50"/>
  <c r="L315" i="50"/>
  <c r="T314" i="50"/>
  <c r="M315" i="50"/>
  <c r="O315" i="50"/>
  <c r="AJ314" i="50"/>
  <c r="R315" i="50"/>
  <c r="N315" i="50"/>
  <c r="I289" i="50"/>
  <c r="I211" i="50"/>
  <c r="AI159" i="50"/>
  <c r="I263" i="50"/>
  <c r="V55" i="50"/>
  <c r="AI55" i="50" s="1"/>
  <c r="I159" i="50" l="1"/>
  <c r="H55" i="50"/>
  <c r="G55" i="50"/>
  <c r="E55" i="50"/>
  <c r="D55" i="50"/>
  <c r="B55" i="50"/>
  <c r="F55" i="50"/>
  <c r="C55" i="50"/>
  <c r="S237" i="50"/>
  <c r="AJ237" i="50" s="1"/>
  <c r="AJ159" i="50"/>
  <c r="S55" i="50"/>
  <c r="AJ55" i="50" s="1"/>
  <c r="S367" i="50"/>
  <c r="AJ367" i="50" s="1"/>
  <c r="I367" i="50"/>
  <c r="S315" i="50"/>
  <c r="AJ315" i="50" s="1"/>
  <c r="I50" i="50"/>
  <c r="I315" i="50"/>
  <c r="I237" i="50"/>
  <c r="I485" i="48"/>
  <c r="I482" i="48"/>
  <c r="I461" i="48" l="1"/>
  <c r="I480" i="48"/>
  <c r="I492" i="48"/>
  <c r="I508" i="48"/>
  <c r="I518" i="48"/>
  <c r="I539" i="48"/>
  <c r="I564" i="48"/>
  <c r="I507" i="48"/>
  <c r="I533" i="48"/>
  <c r="I476" i="48"/>
  <c r="I488" i="48"/>
  <c r="I504" i="48"/>
  <c r="I514" i="48"/>
  <c r="I530" i="48"/>
  <c r="I535" i="48"/>
  <c r="I544" i="48"/>
  <c r="I560" i="48"/>
  <c r="I509" i="48"/>
  <c r="I537" i="48"/>
  <c r="I489" i="48"/>
  <c r="I501" i="48"/>
  <c r="I505" i="48"/>
  <c r="I510" i="48"/>
  <c r="I536" i="48"/>
  <c r="I545" i="48"/>
  <c r="I561" i="48"/>
  <c r="I571" i="48"/>
  <c r="I513" i="48"/>
  <c r="I546" i="48"/>
  <c r="I55" i="50"/>
  <c r="I540" i="48"/>
  <c r="I541" i="48"/>
  <c r="I463" i="48"/>
  <c r="I478" i="48"/>
  <c r="I484" i="48"/>
  <c r="I490" i="48"/>
  <c r="I494" i="48"/>
  <c r="I516" i="48"/>
  <c r="I532" i="48"/>
  <c r="I557" i="48"/>
  <c r="I566" i="48"/>
  <c r="I515" i="48"/>
  <c r="I555" i="48"/>
  <c r="F72" i="48"/>
  <c r="I462" i="48"/>
  <c r="I493" i="48"/>
  <c r="I556" i="48"/>
  <c r="I454" i="48"/>
  <c r="I469" i="48"/>
  <c r="I502" i="48"/>
  <c r="I506" i="48"/>
  <c r="I521" i="48"/>
  <c r="I528" i="48"/>
  <c r="I542" i="48"/>
  <c r="I553" i="48"/>
  <c r="I562" i="48"/>
  <c r="I572" i="48"/>
  <c r="I477" i="48"/>
  <c r="I520" i="48"/>
  <c r="I559" i="48"/>
  <c r="I467" i="48"/>
  <c r="I519" i="48"/>
  <c r="I511" i="48"/>
  <c r="I460" i="48"/>
  <c r="I464" i="48"/>
  <c r="I479" i="48"/>
  <c r="I486" i="48"/>
  <c r="I491" i="48"/>
  <c r="I495" i="48"/>
  <c r="I512" i="48"/>
  <c r="I517" i="48"/>
  <c r="I538" i="48"/>
  <c r="I547" i="48"/>
  <c r="I558" i="48"/>
  <c r="F59" i="48"/>
  <c r="I449" i="48"/>
  <c r="I481" i="48"/>
  <c r="I527" i="48"/>
  <c r="I563" i="48"/>
  <c r="I452" i="48"/>
  <c r="I565" i="48"/>
  <c r="I450" i="48"/>
  <c r="I475" i="48"/>
  <c r="I487" i="48"/>
  <c r="I503" i="48"/>
  <c r="I529" i="48"/>
  <c r="I534" i="48"/>
  <c r="I543" i="48"/>
  <c r="I554" i="48"/>
  <c r="I568" i="48"/>
  <c r="I573" i="48"/>
  <c r="I483" i="48"/>
  <c r="I531" i="48"/>
  <c r="I567" i="48"/>
  <c r="AI285" i="48" l="1"/>
  <c r="AJ285" i="48" s="1"/>
  <c r="AI339" i="48"/>
  <c r="AJ339" i="48" s="1"/>
  <c r="AI234" i="48"/>
  <c r="AJ234" i="48" s="1"/>
  <c r="AI183" i="48"/>
  <c r="AJ183" i="48" s="1"/>
  <c r="AG36" i="48"/>
  <c r="AC43" i="48"/>
  <c r="AC35" i="48"/>
  <c r="AG418" i="48"/>
  <c r="AI156" i="48"/>
  <c r="AJ156" i="48" s="1"/>
  <c r="F64" i="48"/>
  <c r="AF611" i="48"/>
  <c r="AH46" i="48"/>
  <c r="AH42" i="48"/>
  <c r="AG34" i="48"/>
  <c r="AH51" i="48"/>
  <c r="W42" i="48"/>
  <c r="F60" i="48"/>
  <c r="F62" i="48"/>
  <c r="AI337" i="48"/>
  <c r="AJ337" i="48" s="1"/>
  <c r="AI286" i="48"/>
  <c r="AJ286" i="48" s="1"/>
  <c r="AG44" i="48"/>
  <c r="AI206" i="48"/>
  <c r="AG52" i="48"/>
  <c r="AG39" i="48"/>
  <c r="AG35" i="48"/>
  <c r="AE44" i="48"/>
  <c r="W34" i="48"/>
  <c r="AG37" i="48"/>
  <c r="AG47" i="48"/>
  <c r="AI391" i="48"/>
  <c r="AJ391" i="48" s="1"/>
  <c r="AG38" i="48"/>
  <c r="AC44" i="48"/>
  <c r="AH50" i="48"/>
  <c r="AH392" i="48"/>
  <c r="AI154" i="48"/>
  <c r="AG158" i="48"/>
  <c r="AG340" i="48"/>
  <c r="AI313" i="48"/>
  <c r="AJ313" i="48" s="1"/>
  <c r="Y52" i="48"/>
  <c r="AI338" i="48"/>
  <c r="AJ338" i="48" s="1"/>
  <c r="AI233" i="48"/>
  <c r="AJ233" i="48" s="1"/>
  <c r="AI284" i="48"/>
  <c r="AH44" i="48"/>
  <c r="AG40" i="48"/>
  <c r="AG53" i="48"/>
  <c r="W44" i="48"/>
  <c r="AI232" i="48"/>
  <c r="AA44" i="48"/>
  <c r="AH48" i="48"/>
  <c r="AD392" i="48"/>
  <c r="AG48" i="48"/>
  <c r="AI155" i="48"/>
  <c r="AJ155" i="48" s="1"/>
  <c r="AG50" i="48"/>
  <c r="W288" i="48"/>
  <c r="AI181" i="48"/>
  <c r="AJ181" i="48" s="1"/>
  <c r="AI157" i="48"/>
  <c r="AJ157" i="48" s="1"/>
  <c r="AH40" i="48"/>
  <c r="AH45" i="48"/>
  <c r="AG33" i="48"/>
  <c r="AA42" i="48"/>
  <c r="W41" i="48"/>
  <c r="AA418" i="48"/>
  <c r="V392" i="48"/>
  <c r="AA340" i="48"/>
  <c r="AA184" i="48"/>
  <c r="AG42" i="48"/>
  <c r="AH366" i="48"/>
  <c r="AD314" i="48"/>
  <c r="AI221" i="48"/>
  <c r="Z52" i="48"/>
  <c r="W45" i="48"/>
  <c r="V37" i="48"/>
  <c r="AI115" i="48"/>
  <c r="AE33" i="48"/>
  <c r="AA53" i="48"/>
  <c r="W38" i="48"/>
  <c r="AI208" i="48"/>
  <c r="AJ208" i="48" s="1"/>
  <c r="AI182" i="48"/>
  <c r="AJ182" i="48" s="1"/>
  <c r="P100" i="48"/>
  <c r="P22" i="48" s="1"/>
  <c r="F8" i="48"/>
  <c r="I60" i="48"/>
  <c r="F70" i="48"/>
  <c r="AG41" i="48"/>
  <c r="P97" i="48"/>
  <c r="P19" i="48" s="1"/>
  <c r="AI414" i="48"/>
  <c r="AI409" i="48"/>
  <c r="AI417" i="48"/>
  <c r="AJ417" i="48" s="1"/>
  <c r="W418" i="48"/>
  <c r="AI388" i="48"/>
  <c r="AI364" i="48"/>
  <c r="AJ364" i="48" s="1"/>
  <c r="AI359" i="48"/>
  <c r="AI319" i="48"/>
  <c r="V340" i="48"/>
  <c r="AI304" i="48"/>
  <c r="W340" i="48"/>
  <c r="AA314" i="48"/>
  <c r="AI260" i="48"/>
  <c r="AJ260" i="48" s="1"/>
  <c r="AI261" i="48"/>
  <c r="AJ261" i="48" s="1"/>
  <c r="AI224" i="48"/>
  <c r="AI198" i="48"/>
  <c r="W184" i="48"/>
  <c r="AE53" i="48"/>
  <c r="X52" i="48"/>
  <c r="AC50" i="48"/>
  <c r="V48" i="48"/>
  <c r="AI126" i="48"/>
  <c r="AC41" i="48"/>
  <c r="W40" i="48"/>
  <c r="AC33" i="48"/>
  <c r="AI163" i="48"/>
  <c r="V184" i="48"/>
  <c r="AD158" i="48"/>
  <c r="Y53" i="48"/>
  <c r="AG51" i="48"/>
  <c r="AD50" i="48"/>
  <c r="AD48" i="48"/>
  <c r="AG45" i="48"/>
  <c r="AH43" i="48"/>
  <c r="AC42" i="48"/>
  <c r="AD40" i="48"/>
  <c r="AH37" i="48"/>
  <c r="AD36" i="48"/>
  <c r="AH33" i="48"/>
  <c r="AH132" i="48"/>
  <c r="P88" i="48"/>
  <c r="P10" i="48" s="1"/>
  <c r="AG43" i="48"/>
  <c r="P95" i="48"/>
  <c r="AI311" i="48"/>
  <c r="AJ311" i="48" s="1"/>
  <c r="F7" i="48"/>
  <c r="I59" i="48"/>
  <c r="F20" i="48"/>
  <c r="I72" i="48"/>
  <c r="F78" i="48"/>
  <c r="I468" i="48"/>
  <c r="AH184" i="48"/>
  <c r="AC52" i="48"/>
  <c r="P103" i="48"/>
  <c r="P25" i="48" s="1"/>
  <c r="F12" i="48"/>
  <c r="I64" i="48"/>
  <c r="AA444" i="48"/>
  <c r="AI380" i="48"/>
  <c r="AI287" i="48"/>
  <c r="AJ287" i="48" s="1"/>
  <c r="AE50" i="48"/>
  <c r="AA35" i="48"/>
  <c r="AI442" i="48"/>
  <c r="AJ442" i="48" s="1"/>
  <c r="AD444" i="48"/>
  <c r="AE418" i="48"/>
  <c r="AI402" i="48"/>
  <c r="AI375" i="48"/>
  <c r="V366" i="48"/>
  <c r="AI345" i="48"/>
  <c r="AE236" i="48"/>
  <c r="AI301" i="48"/>
  <c r="AI293" i="48"/>
  <c r="V314" i="48"/>
  <c r="AI271" i="48"/>
  <c r="AI209" i="48"/>
  <c r="AJ209" i="48" s="1"/>
  <c r="AC53" i="48"/>
  <c r="V52" i="48"/>
  <c r="AI130" i="48"/>
  <c r="Z50" i="48"/>
  <c r="AE47" i="48"/>
  <c r="AD44" i="48"/>
  <c r="W43" i="48"/>
  <c r="AE39" i="48"/>
  <c r="AC36" i="48"/>
  <c r="V35" i="48"/>
  <c r="AI113" i="48"/>
  <c r="Z33" i="48"/>
  <c r="AA158" i="48"/>
  <c r="W53" i="48"/>
  <c r="AE51" i="48"/>
  <c r="AA50" i="48"/>
  <c r="AA48" i="48"/>
  <c r="V47" i="48"/>
  <c r="AI125" i="48"/>
  <c r="AE45" i="48"/>
  <c r="AH41" i="48"/>
  <c r="V39" i="48"/>
  <c r="AI117" i="48"/>
  <c r="AA36" i="48"/>
  <c r="W35" i="48"/>
  <c r="AF33" i="48"/>
  <c r="P86" i="48"/>
  <c r="P8" i="48" s="1"/>
  <c r="P98" i="48"/>
  <c r="P20" i="48" s="1"/>
  <c r="P105" i="48"/>
  <c r="P27" i="48" s="1"/>
  <c r="F61" i="48"/>
  <c r="I451" i="48"/>
  <c r="F67" i="48"/>
  <c r="I457" i="48"/>
  <c r="F77" i="48"/>
  <c r="F522" i="48"/>
  <c r="AC366" i="48"/>
  <c r="AA40" i="48"/>
  <c r="AD39" i="48"/>
  <c r="AI189" i="48"/>
  <c r="AF50" i="48"/>
  <c r="AE42" i="48"/>
  <c r="P89" i="48"/>
  <c r="P11" i="48" s="1"/>
  <c r="AC418" i="48"/>
  <c r="AI425" i="48"/>
  <c r="V444" i="48"/>
  <c r="AI423" i="48"/>
  <c r="AI389" i="48"/>
  <c r="AJ389" i="48" s="1"/>
  <c r="AI357" i="48"/>
  <c r="AI349" i="48"/>
  <c r="AI312" i="48"/>
  <c r="AJ312" i="48" s="1"/>
  <c r="AI383" i="48"/>
  <c r="AI332" i="48"/>
  <c r="W314" i="48"/>
  <c r="AI258" i="48"/>
  <c r="AI241" i="48"/>
  <c r="AI279" i="48"/>
  <c r="AI267" i="48"/>
  <c r="AI193" i="48"/>
  <c r="Z45" i="48"/>
  <c r="AI172" i="48"/>
  <c r="AI149" i="48"/>
  <c r="Z53" i="48"/>
  <c r="AF51" i="48"/>
  <c r="X50" i="48"/>
  <c r="AC47" i="48"/>
  <c r="W46" i="48"/>
  <c r="AC39" i="48"/>
  <c r="V38" i="48"/>
  <c r="AI116" i="48"/>
  <c r="X33" i="48"/>
  <c r="AH52" i="48"/>
  <c r="AC51" i="48"/>
  <c r="Y50" i="48"/>
  <c r="AG46" i="48"/>
  <c r="AC45" i="48"/>
  <c r="AD43" i="48"/>
  <c r="AH38" i="48"/>
  <c r="AD37" i="48"/>
  <c r="AH34" i="48"/>
  <c r="AD33" i="48"/>
  <c r="P104" i="48"/>
  <c r="P26" i="48" s="1"/>
  <c r="F548" i="48"/>
  <c r="I522" i="48"/>
  <c r="F65" i="48"/>
  <c r="I455" i="48"/>
  <c r="F71" i="48"/>
  <c r="AI403" i="48"/>
  <c r="AI218" i="48"/>
  <c r="W51" i="48"/>
  <c r="AH36" i="48"/>
  <c r="F10" i="48"/>
  <c r="I62" i="48"/>
  <c r="AI390" i="48"/>
  <c r="AJ390" i="48" s="1"/>
  <c r="AI385" i="48"/>
  <c r="AI303" i="48"/>
  <c r="AI235" i="48"/>
  <c r="AJ235" i="48" s="1"/>
  <c r="AI171" i="48"/>
  <c r="AI148" i="48"/>
  <c r="AD46" i="48"/>
  <c r="AC38" i="48"/>
  <c r="W52" i="48"/>
  <c r="V46" i="48"/>
  <c r="AI124" i="48"/>
  <c r="P90" i="48"/>
  <c r="P12" i="48" s="1"/>
  <c r="P93" i="48"/>
  <c r="P15" i="48" s="1"/>
  <c r="AI440" i="48"/>
  <c r="AE444" i="48"/>
  <c r="P87" i="48"/>
  <c r="P9" i="48" s="1"/>
  <c r="AI415" i="48"/>
  <c r="AJ415" i="48" s="1"/>
  <c r="AI410" i="48"/>
  <c r="AI411" i="48"/>
  <c r="AI407" i="48"/>
  <c r="AH418" i="48"/>
  <c r="AI386" i="48"/>
  <c r="AI381" i="48"/>
  <c r="AC392" i="48"/>
  <c r="AI365" i="48"/>
  <c r="AJ365" i="48" s="1"/>
  <c r="AI360" i="48"/>
  <c r="AI336" i="48"/>
  <c r="AI320" i="48"/>
  <c r="AI361" i="48"/>
  <c r="AI346" i="48"/>
  <c r="AI329" i="48"/>
  <c r="AH340" i="48"/>
  <c r="AI269" i="48"/>
  <c r="AA38" i="48"/>
  <c r="AI298" i="48"/>
  <c r="AI276" i="48"/>
  <c r="AI207" i="48"/>
  <c r="AJ207" i="48" s="1"/>
  <c r="AI196" i="48"/>
  <c r="AI152" i="48"/>
  <c r="AI144" i="48"/>
  <c r="X53" i="48"/>
  <c r="AD51" i="48"/>
  <c r="AA47" i="48"/>
  <c r="AD42" i="48"/>
  <c r="V41" i="48"/>
  <c r="AI119" i="48"/>
  <c r="AA39" i="48"/>
  <c r="AE37" i="48"/>
  <c r="AC34" i="48"/>
  <c r="V33" i="48"/>
  <c r="V132" i="48"/>
  <c r="AI111" i="48"/>
  <c r="AI180" i="48"/>
  <c r="AG184" i="48"/>
  <c r="AF52" i="48"/>
  <c r="Z51" i="48"/>
  <c r="W50" i="48"/>
  <c r="W48" i="48"/>
  <c r="AD41" i="48"/>
  <c r="V40" i="48"/>
  <c r="AI118" i="48"/>
  <c r="AA37" i="48"/>
  <c r="W36" i="48"/>
  <c r="AA33" i="48"/>
  <c r="AA132" i="48"/>
  <c r="AG392" i="48"/>
  <c r="I569" i="48"/>
  <c r="I574" i="48" s="1"/>
  <c r="I548" i="48"/>
  <c r="F69" i="48"/>
  <c r="I459" i="48"/>
  <c r="F63" i="48"/>
  <c r="I453" i="48"/>
  <c r="F66" i="48"/>
  <c r="I456" i="48"/>
  <c r="AD53" i="48"/>
  <c r="AD47" i="48"/>
  <c r="AD35" i="48"/>
  <c r="AC444" i="48"/>
  <c r="W366" i="48"/>
  <c r="AI363" i="48"/>
  <c r="AJ363" i="48" s="1"/>
  <c r="AI331" i="48"/>
  <c r="AI243" i="48"/>
  <c r="AI229" i="48"/>
  <c r="AI274" i="48"/>
  <c r="AI179" i="48"/>
  <c r="AA43" i="48"/>
  <c r="AI443" i="48"/>
  <c r="AJ443" i="48" s="1"/>
  <c r="P85" i="48"/>
  <c r="AI441" i="48"/>
  <c r="AJ441" i="48" s="1"/>
  <c r="W444" i="48"/>
  <c r="AI376" i="48"/>
  <c r="AD366" i="48"/>
  <c r="AE340" i="48"/>
  <c r="AI310" i="48"/>
  <c r="AI377" i="48"/>
  <c r="AI351" i="48"/>
  <c r="AG366" i="48"/>
  <c r="AI228" i="48"/>
  <c r="AI299" i="48"/>
  <c r="AG314" i="48"/>
  <c r="AI204" i="48"/>
  <c r="V53" i="48"/>
  <c r="AI131" i="48"/>
  <c r="AJ131" i="48" s="1"/>
  <c r="AA51" i="48"/>
  <c r="AE48" i="48"/>
  <c r="AD45" i="48"/>
  <c r="V44" i="48"/>
  <c r="AI122" i="48"/>
  <c r="AE40" i="48"/>
  <c r="AC37" i="48"/>
  <c r="V36" i="48"/>
  <c r="AI114" i="48"/>
  <c r="V236" i="48"/>
  <c r="AI215" i="48"/>
  <c r="AI201" i="48"/>
  <c r="AE184" i="48"/>
  <c r="AI146" i="48"/>
  <c r="AH53" i="48"/>
  <c r="AD52" i="48"/>
  <c r="X51" i="48"/>
  <c r="AH47" i="48"/>
  <c r="AC46" i="48"/>
  <c r="AA41" i="48"/>
  <c r="AH39" i="48"/>
  <c r="AD38" i="48"/>
  <c r="AH35" i="48"/>
  <c r="AD34" i="48"/>
  <c r="Y132" i="48"/>
  <c r="AA392" i="48"/>
  <c r="I570" i="48"/>
  <c r="AH444" i="48"/>
  <c r="V50" i="48"/>
  <c r="AI128" i="48"/>
  <c r="F496" i="48"/>
  <c r="F79" i="48"/>
  <c r="F73" i="48"/>
  <c r="AI427" i="48"/>
  <c r="AI416" i="48"/>
  <c r="AJ416" i="48" s="1"/>
  <c r="AI248" i="48"/>
  <c r="V42" i="48"/>
  <c r="AI120" i="48"/>
  <c r="V34" i="48"/>
  <c r="AI112" i="48"/>
  <c r="W392" i="48"/>
  <c r="AI401" i="48"/>
  <c r="AI246" i="48"/>
  <c r="AI296" i="48"/>
  <c r="AI254" i="48"/>
  <c r="AI200" i="48"/>
  <c r="AI137" i="48"/>
  <c r="V158" i="48"/>
  <c r="AE41" i="48"/>
  <c r="AF612" i="48"/>
  <c r="AI435" i="48"/>
  <c r="AI408" i="48"/>
  <c r="AI397" i="48"/>
  <c r="V418" i="48"/>
  <c r="AG444" i="48"/>
  <c r="AI412" i="48"/>
  <c r="AD418" i="48"/>
  <c r="AI382" i="48"/>
  <c r="AI350" i="48"/>
  <c r="AA366" i="48"/>
  <c r="AC340" i="48"/>
  <c r="AI308" i="48"/>
  <c r="AI362" i="48"/>
  <c r="AI347" i="48"/>
  <c r="AE366" i="48"/>
  <c r="AI326" i="48"/>
  <c r="AI322" i="48"/>
  <c r="AD340" i="48"/>
  <c r="AI275" i="48"/>
  <c r="AI259" i="48"/>
  <c r="AJ259" i="48" s="1"/>
  <c r="AI245" i="48"/>
  <c r="AI295" i="48"/>
  <c r="AE314" i="48"/>
  <c r="AI281" i="48"/>
  <c r="AG288" i="48"/>
  <c r="AI194" i="48"/>
  <c r="AI176" i="48"/>
  <c r="AD184" i="48"/>
  <c r="AE52" i="48"/>
  <c r="Y51" i="48"/>
  <c r="AC48" i="48"/>
  <c r="W47" i="48"/>
  <c r="AA45" i="48"/>
  <c r="AE43" i="48"/>
  <c r="AC40" i="48"/>
  <c r="W39" i="48"/>
  <c r="AE35" i="48"/>
  <c r="AI174" i="48"/>
  <c r="AI166" i="48"/>
  <c r="AC184" i="48"/>
  <c r="AI143" i="48"/>
  <c r="AF53" i="48"/>
  <c r="AA52" i="48"/>
  <c r="V51" i="48"/>
  <c r="AI129" i="48"/>
  <c r="V45" i="48"/>
  <c r="AI123" i="48"/>
  <c r="V43" i="48"/>
  <c r="AI121" i="48"/>
  <c r="W37" i="48"/>
  <c r="AA34" i="48"/>
  <c r="W33" i="48"/>
  <c r="AI249" i="48"/>
  <c r="I496" i="48"/>
  <c r="F74" i="48"/>
  <c r="F68" i="48"/>
  <c r="I458" i="48"/>
  <c r="AD132" i="48"/>
  <c r="AA262" i="48"/>
  <c r="AG210" i="48"/>
  <c r="AD210" i="48"/>
  <c r="Z46" i="48" l="1"/>
  <c r="Y418" i="48"/>
  <c r="AI413" i="48"/>
  <c r="Z48" i="48"/>
  <c r="AE392" i="48"/>
  <c r="AI404" i="48"/>
  <c r="AI280" i="48"/>
  <c r="AI355" i="48"/>
  <c r="AI192" i="48"/>
  <c r="AI325" i="48"/>
  <c r="AI433" i="48"/>
  <c r="AI147" i="48"/>
  <c r="AI142" i="48"/>
  <c r="Z366" i="48"/>
  <c r="AI219" i="48"/>
  <c r="AI140" i="48"/>
  <c r="AI178" i="48"/>
  <c r="AI373" i="48"/>
  <c r="AI199" i="48"/>
  <c r="AI255" i="48"/>
  <c r="AI297" i="48"/>
  <c r="AI227" i="48"/>
  <c r="AF184" i="48"/>
  <c r="AI387" i="48"/>
  <c r="AF39" i="48"/>
  <c r="AI270" i="48"/>
  <c r="AF45" i="48"/>
  <c r="AI250" i="48"/>
  <c r="AF366" i="48"/>
  <c r="AI225" i="48"/>
  <c r="AI323" i="48"/>
  <c r="AI216" i="48"/>
  <c r="AI203" i="48"/>
  <c r="AI328" i="48"/>
  <c r="AF48" i="48"/>
  <c r="AI145" i="48"/>
  <c r="AI330" i="48"/>
  <c r="AI50" i="48"/>
  <c r="Z444" i="48"/>
  <c r="AI438" i="48"/>
  <c r="AE46" i="48"/>
  <c r="AI399" i="48"/>
  <c r="AI282" i="48"/>
  <c r="AI247" i="48"/>
  <c r="Y47" i="48"/>
  <c r="AI195" i="48"/>
  <c r="AI173" i="48"/>
  <c r="AI191" i="48"/>
  <c r="AI252" i="48"/>
  <c r="Z44" i="48"/>
  <c r="AF37" i="48"/>
  <c r="AI272" i="48"/>
  <c r="AI334" i="48"/>
  <c r="AI428" i="48"/>
  <c r="AI374" i="48"/>
  <c r="X288" i="48"/>
  <c r="Z262" i="48"/>
  <c r="AF43" i="48"/>
  <c r="AI242" i="48"/>
  <c r="AF44" i="48"/>
  <c r="Y184" i="48"/>
  <c r="X340" i="48"/>
  <c r="AI340" i="48" s="1"/>
  <c r="AF392" i="48"/>
  <c r="AI354" i="48"/>
  <c r="AF36" i="48"/>
  <c r="AF340" i="48"/>
  <c r="AI177" i="48"/>
  <c r="AI53" i="48"/>
  <c r="AJ53" i="48" s="1"/>
  <c r="AF418" i="48"/>
  <c r="AI305" i="48"/>
  <c r="AI434" i="48"/>
  <c r="Y37" i="48"/>
  <c r="AI431" i="48"/>
  <c r="AI398" i="48"/>
  <c r="Z47" i="48"/>
  <c r="AF158" i="48"/>
  <c r="AI168" i="48"/>
  <c r="Z40" i="48"/>
  <c r="AI244" i="48"/>
  <c r="AI197" i="48"/>
  <c r="AI278" i="48"/>
  <c r="AI202" i="48"/>
  <c r="Y46" i="48"/>
  <c r="Z392" i="48"/>
  <c r="AI150" i="48"/>
  <c r="X35" i="48"/>
  <c r="X40" i="48"/>
  <c r="AI40" i="48" s="1"/>
  <c r="Y366" i="48"/>
  <c r="AA236" i="48"/>
  <c r="Y39" i="48"/>
  <c r="Y340" i="48"/>
  <c r="Y45" i="48"/>
  <c r="AI302" i="48"/>
  <c r="AI251" i="48"/>
  <c r="AI333" i="48"/>
  <c r="AI406" i="48"/>
  <c r="Y35" i="48"/>
  <c r="AI35" i="48" s="1"/>
  <c r="Y36" i="48"/>
  <c r="Z37" i="48"/>
  <c r="X184" i="48"/>
  <c r="AI220" i="48"/>
  <c r="Z210" i="48"/>
  <c r="Y392" i="48"/>
  <c r="AI273" i="48"/>
  <c r="Y41" i="48"/>
  <c r="AF38" i="48"/>
  <c r="AF35" i="48"/>
  <c r="AI429" i="48"/>
  <c r="Z36" i="48"/>
  <c r="Z35" i="48"/>
  <c r="X39" i="48"/>
  <c r="AI352" i="48"/>
  <c r="AI230" i="48"/>
  <c r="X366" i="48"/>
  <c r="AI52" i="48"/>
  <c r="AI169" i="48"/>
  <c r="AI190" i="48"/>
  <c r="AI226" i="48"/>
  <c r="Z314" i="48"/>
  <c r="AI307" i="48"/>
  <c r="Z34" i="48"/>
  <c r="AI372" i="48"/>
  <c r="AI426" i="48"/>
  <c r="Y40" i="48"/>
  <c r="AF42" i="48"/>
  <c r="AI358" i="48"/>
  <c r="AI424" i="48"/>
  <c r="AI432" i="48"/>
  <c r="Z418" i="48"/>
  <c r="Z38" i="48"/>
  <c r="AF41" i="48"/>
  <c r="AE36" i="48"/>
  <c r="Z43" i="48"/>
  <c r="AI327" i="48"/>
  <c r="AE38" i="48"/>
  <c r="AI300" i="48"/>
  <c r="Z42" i="48"/>
  <c r="AI436" i="48"/>
  <c r="AF46" i="48"/>
  <c r="AF40" i="48"/>
  <c r="AI139" i="48"/>
  <c r="AI277" i="48"/>
  <c r="AI378" i="48"/>
  <c r="AI321" i="48"/>
  <c r="AI379" i="48"/>
  <c r="AI400" i="48"/>
  <c r="X41" i="48"/>
  <c r="AI324" i="48"/>
  <c r="AI268" i="48"/>
  <c r="AI430" i="48"/>
  <c r="AI437" i="48"/>
  <c r="X47" i="48"/>
  <c r="AF47" i="48"/>
  <c r="AI256" i="48"/>
  <c r="X38" i="48"/>
  <c r="AI167" i="48"/>
  <c r="Y38" i="48"/>
  <c r="Z340" i="48"/>
  <c r="X236" i="48"/>
  <c r="X37" i="48"/>
  <c r="Y43" i="48"/>
  <c r="X44" i="48"/>
  <c r="AI253" i="48"/>
  <c r="AF444" i="48"/>
  <c r="Y48" i="48"/>
  <c r="AI384" i="48"/>
  <c r="AI165" i="48"/>
  <c r="AI335" i="48"/>
  <c r="AI294" i="48"/>
  <c r="AI306" i="48"/>
  <c r="AI356" i="48"/>
  <c r="AI353" i="48"/>
  <c r="Y444" i="48"/>
  <c r="AI175" i="48"/>
  <c r="AI405" i="48"/>
  <c r="AI439" i="48"/>
  <c r="AI348" i="48"/>
  <c r="G575" i="48"/>
  <c r="D575" i="48"/>
  <c r="E575" i="48"/>
  <c r="C575" i="48"/>
  <c r="B575" i="48"/>
  <c r="H575" i="48"/>
  <c r="AC158" i="48"/>
  <c r="F27" i="48"/>
  <c r="I79" i="48"/>
  <c r="S190" i="48"/>
  <c r="L41" i="48"/>
  <c r="S119" i="48"/>
  <c r="AJ119" i="48" s="1"/>
  <c r="O51" i="48"/>
  <c r="M51" i="48"/>
  <c r="F22" i="48"/>
  <c r="I74" i="48"/>
  <c r="X46" i="48"/>
  <c r="AE34" i="48"/>
  <c r="S138" i="48"/>
  <c r="AJ138" i="48" s="1"/>
  <c r="X444" i="48"/>
  <c r="AI444" i="48" s="1"/>
  <c r="Y44" i="48"/>
  <c r="N51" i="48"/>
  <c r="N33" i="48"/>
  <c r="S189" i="48"/>
  <c r="X210" i="48"/>
  <c r="L40" i="48"/>
  <c r="S118" i="48"/>
  <c r="AJ118" i="48" s="1"/>
  <c r="L43" i="48"/>
  <c r="S121" i="48"/>
  <c r="AJ121" i="48" s="1"/>
  <c r="L47" i="48"/>
  <c r="S125" i="48"/>
  <c r="AJ125" i="48" s="1"/>
  <c r="Q51" i="48"/>
  <c r="L42" i="48"/>
  <c r="S120" i="48"/>
  <c r="AJ120" i="48" s="1"/>
  <c r="L44" i="48"/>
  <c r="S122" i="48"/>
  <c r="AJ122" i="48" s="1"/>
  <c r="S253" i="48"/>
  <c r="AJ253" i="48" s="1"/>
  <c r="W262" i="48"/>
  <c r="AD288" i="48"/>
  <c r="AF314" i="48"/>
  <c r="AH236" i="48"/>
  <c r="Y236" i="48"/>
  <c r="F16" i="48"/>
  <c r="I68" i="48"/>
  <c r="AI51" i="48"/>
  <c r="AI170" i="48"/>
  <c r="AI223" i="48"/>
  <c r="F17" i="48"/>
  <c r="I69" i="48"/>
  <c r="AI41" i="48"/>
  <c r="H523" i="48"/>
  <c r="E523" i="48"/>
  <c r="D523" i="48"/>
  <c r="F523" i="48"/>
  <c r="B523" i="48"/>
  <c r="C523" i="48"/>
  <c r="G523" i="48"/>
  <c r="Z41" i="48"/>
  <c r="AA210" i="48"/>
  <c r="AA46" i="48"/>
  <c r="X314" i="48"/>
  <c r="S271" i="48"/>
  <c r="AJ271" i="48" s="1"/>
  <c r="Z39" i="48"/>
  <c r="AI37" i="48"/>
  <c r="AI371" i="48"/>
  <c r="L48" i="48"/>
  <c r="S126" i="48"/>
  <c r="AJ126" i="48" s="1"/>
  <c r="M50" i="48"/>
  <c r="X418" i="48"/>
  <c r="Z236" i="48"/>
  <c r="R51" i="48"/>
  <c r="W210" i="48"/>
  <c r="O33" i="48"/>
  <c r="L52" i="48"/>
  <c r="AC262" i="48"/>
  <c r="O132" i="48"/>
  <c r="AF236" i="48"/>
  <c r="Y288" i="48"/>
  <c r="AC288" i="48"/>
  <c r="Z184" i="48"/>
  <c r="X43" i="48"/>
  <c r="W236" i="48"/>
  <c r="B549" i="48"/>
  <c r="E549" i="48"/>
  <c r="H549" i="48"/>
  <c r="G549" i="48"/>
  <c r="D549" i="48"/>
  <c r="F549" i="48"/>
  <c r="C549" i="48"/>
  <c r="F19" i="48"/>
  <c r="I71" i="48"/>
  <c r="X48" i="48"/>
  <c r="AI48" i="48" s="1"/>
  <c r="AI217" i="48"/>
  <c r="Y262" i="48"/>
  <c r="F574" i="48"/>
  <c r="F575" i="48" s="1"/>
  <c r="AD236" i="48"/>
  <c r="F11" i="48"/>
  <c r="I63" i="48"/>
  <c r="F15" i="48"/>
  <c r="I67" i="48"/>
  <c r="X262" i="48"/>
  <c r="X34" i="48"/>
  <c r="O52" i="48"/>
  <c r="AE262" i="48"/>
  <c r="L418" i="48"/>
  <c r="S397" i="48"/>
  <c r="AE288" i="48"/>
  <c r="AE158" i="48"/>
  <c r="S225" i="48"/>
  <c r="AJ225" i="48" s="1"/>
  <c r="X392" i="48"/>
  <c r="Y33" i="48"/>
  <c r="AI33" i="48" s="1"/>
  <c r="X45" i="48"/>
  <c r="AI222" i="48"/>
  <c r="AI39" i="48"/>
  <c r="F18" i="48"/>
  <c r="I70" i="48"/>
  <c r="AH210" i="48"/>
  <c r="AA288" i="48"/>
  <c r="P7" i="48"/>
  <c r="F9" i="48"/>
  <c r="I61" i="48"/>
  <c r="S293" i="48"/>
  <c r="L314" i="48"/>
  <c r="AH288" i="48"/>
  <c r="O50" i="48"/>
  <c r="S215" i="48"/>
  <c r="S324" i="48"/>
  <c r="AJ324" i="48" s="1"/>
  <c r="Y210" i="48"/>
  <c r="AC210" i="48"/>
  <c r="S267" i="48"/>
  <c r="L39" i="48"/>
  <c r="S117" i="48"/>
  <c r="AJ117" i="48" s="1"/>
  <c r="S226" i="48"/>
  <c r="AJ226" i="48" s="1"/>
  <c r="M33" i="48"/>
  <c r="M132" i="48"/>
  <c r="R50" i="48"/>
  <c r="Q52" i="48"/>
  <c r="AE210" i="48"/>
  <c r="S345" i="48"/>
  <c r="L366" i="48"/>
  <c r="L340" i="48"/>
  <c r="S319" i="48"/>
  <c r="R33" i="48"/>
  <c r="M52" i="48"/>
  <c r="AD262" i="48"/>
  <c r="AG262" i="48"/>
  <c r="L392" i="48"/>
  <c r="S371" i="48"/>
  <c r="S360" i="48"/>
  <c r="AJ360" i="48" s="1"/>
  <c r="P102" i="48"/>
  <c r="P24" i="48" s="1"/>
  <c r="R132" i="48"/>
  <c r="P101" i="48"/>
  <c r="P23" i="48" s="1"/>
  <c r="AI45" i="48"/>
  <c r="Z158" i="48"/>
  <c r="S380" i="48"/>
  <c r="AJ380" i="48" s="1"/>
  <c r="F21" i="48"/>
  <c r="I73" i="48"/>
  <c r="S306" i="48"/>
  <c r="AJ306" i="48" s="1"/>
  <c r="S436" i="48"/>
  <c r="AJ436" i="48" s="1"/>
  <c r="S348" i="48"/>
  <c r="F76" i="48"/>
  <c r="I466" i="48"/>
  <c r="F26" i="48"/>
  <c r="I78" i="48"/>
  <c r="L45" i="48"/>
  <c r="S123" i="48"/>
  <c r="AJ123" i="48" s="1"/>
  <c r="L34" i="48"/>
  <c r="S112" i="48"/>
  <c r="AJ112" i="48" s="1"/>
  <c r="R52" i="48"/>
  <c r="L33" i="48"/>
  <c r="S111" i="48"/>
  <c r="L37" i="48"/>
  <c r="S115" i="48"/>
  <c r="AJ115" i="48" s="1"/>
  <c r="L46" i="48"/>
  <c r="S124" i="48"/>
  <c r="AJ124" i="48" s="1"/>
  <c r="Q33" i="48"/>
  <c r="N52" i="48"/>
  <c r="AF262" i="48"/>
  <c r="S352" i="48"/>
  <c r="AJ352" i="48" s="1"/>
  <c r="S303" i="48"/>
  <c r="AJ303" i="48" s="1"/>
  <c r="S191" i="48"/>
  <c r="AJ191" i="48" s="1"/>
  <c r="AG236" i="48"/>
  <c r="AH314" i="48"/>
  <c r="Q132" i="48"/>
  <c r="Z288" i="48"/>
  <c r="G497" i="48"/>
  <c r="E497" i="48"/>
  <c r="H497" i="48"/>
  <c r="B497" i="48"/>
  <c r="C497" i="48"/>
  <c r="D497" i="48"/>
  <c r="F497" i="48"/>
  <c r="X42" i="48"/>
  <c r="AI44" i="48"/>
  <c r="F14" i="48"/>
  <c r="I66" i="48"/>
  <c r="X36" i="48"/>
  <c r="AI141" i="48"/>
  <c r="S432" i="48"/>
  <c r="AJ432" i="48" s="1"/>
  <c r="AI164" i="48"/>
  <c r="AI138" i="48"/>
  <c r="F25" i="48"/>
  <c r="I77" i="48"/>
  <c r="S279" i="48"/>
  <c r="AJ279" i="48" s="1"/>
  <c r="S383" i="48"/>
  <c r="AJ383" i="48" s="1"/>
  <c r="Y34" i="48"/>
  <c r="AI34" i="48" s="1"/>
  <c r="L51" i="48"/>
  <c r="L36" i="48"/>
  <c r="S114" i="48"/>
  <c r="AJ114" i="48" s="1"/>
  <c r="S169" i="48"/>
  <c r="AJ169" i="48" s="1"/>
  <c r="F75" i="48"/>
  <c r="F80" i="48" s="1"/>
  <c r="I465" i="48"/>
  <c r="I470" i="48" s="1"/>
  <c r="F470" i="48"/>
  <c r="S321" i="48"/>
  <c r="AI46" i="48"/>
  <c r="S372" i="48"/>
  <c r="AJ372" i="48" s="1"/>
  <c r="L184" i="48"/>
  <c r="S163" i="48"/>
  <c r="S241" i="48"/>
  <c r="AC314" i="48"/>
  <c r="L35" i="48"/>
  <c r="S113" i="48"/>
  <c r="AJ113" i="48" s="1"/>
  <c r="Q50" i="48"/>
  <c r="AF210" i="48"/>
  <c r="L38" i="48"/>
  <c r="S116" i="48"/>
  <c r="AJ116" i="48" s="1"/>
  <c r="N50" i="48"/>
  <c r="S137" i="48"/>
  <c r="L158" i="48"/>
  <c r="AH262" i="48"/>
  <c r="S423" i="48"/>
  <c r="L444" i="48"/>
  <c r="AF288" i="48"/>
  <c r="X158" i="48"/>
  <c r="AC236" i="48"/>
  <c r="S197" i="48"/>
  <c r="AJ197" i="48" s="1"/>
  <c r="S387" i="48"/>
  <c r="AJ387" i="48" s="1"/>
  <c r="Y42" i="48"/>
  <c r="AI42" i="48" s="1"/>
  <c r="S379" i="48"/>
  <c r="AJ379" i="48" s="1"/>
  <c r="AF34" i="48"/>
  <c r="I65" i="48"/>
  <c r="S251" i="48"/>
  <c r="AJ251" i="48" s="1"/>
  <c r="S297" i="48"/>
  <c r="AJ297" i="48" s="1"/>
  <c r="AI151" i="48"/>
  <c r="S244" i="48"/>
  <c r="AJ244" i="48" s="1"/>
  <c r="S362" i="48"/>
  <c r="AJ362" i="48" s="1"/>
  <c r="S336" i="48"/>
  <c r="AJ336" i="48" s="1"/>
  <c r="S414" i="48"/>
  <c r="AJ414" i="48" s="1"/>
  <c r="S180" i="48"/>
  <c r="AJ180" i="48" s="1"/>
  <c r="L210" i="48"/>
  <c r="S154" i="48"/>
  <c r="AJ154" i="48" s="1"/>
  <c r="L262" i="48"/>
  <c r="S310" i="48"/>
  <c r="AJ310" i="48" s="1"/>
  <c r="S388" i="48"/>
  <c r="S440" i="48"/>
  <c r="AJ440" i="48" s="1"/>
  <c r="S427" i="48" l="1"/>
  <c r="AJ427" i="48" s="1"/>
  <c r="M41" i="48"/>
  <c r="S222" i="48"/>
  <c r="AJ222" i="48" s="1"/>
  <c r="AF341" i="48"/>
  <c r="S332" i="48"/>
  <c r="AJ332" i="48" s="1"/>
  <c r="S281" i="48"/>
  <c r="AJ281" i="48" s="1"/>
  <c r="S353" i="48"/>
  <c r="AJ353" i="48" s="1"/>
  <c r="AJ321" i="48"/>
  <c r="R37" i="48"/>
  <c r="S203" i="48"/>
  <c r="AJ203" i="48" s="1"/>
  <c r="S410" i="48"/>
  <c r="AJ410" i="48" s="1"/>
  <c r="S220" i="48"/>
  <c r="AJ220" i="48" s="1"/>
  <c r="S424" i="48"/>
  <c r="AJ424" i="48" s="1"/>
  <c r="AI38" i="48"/>
  <c r="AI366" i="48"/>
  <c r="AI47" i="48"/>
  <c r="AI184" i="48"/>
  <c r="M46" i="48"/>
  <c r="S356" i="48"/>
  <c r="AJ356" i="48" s="1"/>
  <c r="S168" i="48"/>
  <c r="AJ168" i="48" s="1"/>
  <c r="S179" i="48"/>
  <c r="AJ179" i="48" s="1"/>
  <c r="S355" i="48"/>
  <c r="AJ355" i="48" s="1"/>
  <c r="S246" i="48"/>
  <c r="AJ246" i="48" s="1"/>
  <c r="S359" i="48"/>
  <c r="AJ359" i="48" s="1"/>
  <c r="S228" i="48"/>
  <c r="AJ228" i="48" s="1"/>
  <c r="S402" i="48"/>
  <c r="AJ402" i="48" s="1"/>
  <c r="S167" i="48"/>
  <c r="AJ167" i="48" s="1"/>
  <c r="S434" i="48"/>
  <c r="AJ434" i="48" s="1"/>
  <c r="R44" i="48"/>
  <c r="S347" i="48"/>
  <c r="AJ347" i="48" s="1"/>
  <c r="S243" i="48"/>
  <c r="AJ243" i="48" s="1"/>
  <c r="AJ348" i="48"/>
  <c r="S400" i="48"/>
  <c r="AJ400" i="48" s="1"/>
  <c r="Q40" i="48"/>
  <c r="S248" i="48"/>
  <c r="AJ248" i="48" s="1"/>
  <c r="O44" i="48"/>
  <c r="Q38" i="48"/>
  <c r="S268" i="48"/>
  <c r="AJ268" i="48" s="1"/>
  <c r="S227" i="48"/>
  <c r="AJ227" i="48" s="1"/>
  <c r="S224" i="48"/>
  <c r="AJ224" i="48" s="1"/>
  <c r="S217" i="48"/>
  <c r="AJ217" i="48" s="1"/>
  <c r="S151" i="48"/>
  <c r="AJ151" i="48" s="1"/>
  <c r="M39" i="48"/>
  <c r="S425" i="48"/>
  <c r="AJ425" i="48" s="1"/>
  <c r="S350" i="48"/>
  <c r="AJ350" i="48" s="1"/>
  <c r="S142" i="48"/>
  <c r="AJ142" i="48" s="1"/>
  <c r="Q44" i="48"/>
  <c r="S256" i="48"/>
  <c r="AJ256" i="48" s="1"/>
  <c r="N35" i="48"/>
  <c r="S437" i="48"/>
  <c r="AJ437" i="48" s="1"/>
  <c r="S173" i="48"/>
  <c r="AJ173" i="48" s="1"/>
  <c r="S282" i="48"/>
  <c r="AJ282" i="48" s="1"/>
  <c r="S177" i="48"/>
  <c r="AJ177" i="48" s="1"/>
  <c r="R34" i="48"/>
  <c r="N37" i="48"/>
  <c r="N36" i="48"/>
  <c r="S354" i="48"/>
  <c r="AJ354" i="48" s="1"/>
  <c r="O37" i="48"/>
  <c r="R418" i="48"/>
  <c r="S375" i="48"/>
  <c r="AJ375" i="48" s="1"/>
  <c r="S327" i="48"/>
  <c r="AJ327" i="48" s="1"/>
  <c r="S242" i="48"/>
  <c r="AJ242" i="48" s="1"/>
  <c r="AI309" i="48"/>
  <c r="S143" i="48"/>
  <c r="AJ143" i="48" s="1"/>
  <c r="S247" i="48"/>
  <c r="AJ247" i="48" s="1"/>
  <c r="S438" i="48"/>
  <c r="AJ438" i="48" s="1"/>
  <c r="S174" i="48"/>
  <c r="AJ174" i="48" s="1"/>
  <c r="S166" i="48"/>
  <c r="AJ166" i="48" s="1"/>
  <c r="AB367" i="48"/>
  <c r="AE367" i="48"/>
  <c r="AG367" i="48"/>
  <c r="AB185" i="48"/>
  <c r="AA185" i="48"/>
  <c r="AG185" i="48"/>
  <c r="X185" i="48"/>
  <c r="AH185" i="48"/>
  <c r="S308" i="48"/>
  <c r="AJ308" i="48" s="1"/>
  <c r="S376" i="48"/>
  <c r="AJ376" i="48" s="1"/>
  <c r="S218" i="48"/>
  <c r="AJ218" i="48" s="1"/>
  <c r="S146" i="48"/>
  <c r="AJ146" i="48" s="1"/>
  <c r="S270" i="48"/>
  <c r="AJ270" i="48" s="1"/>
  <c r="O366" i="48"/>
  <c r="S439" i="48"/>
  <c r="AJ439" i="48" s="1"/>
  <c r="N38" i="48"/>
  <c r="O340" i="48"/>
  <c r="S411" i="48"/>
  <c r="AJ411" i="48" s="1"/>
  <c r="S385" i="48"/>
  <c r="AJ385" i="48" s="1"/>
  <c r="S433" i="48"/>
  <c r="AJ433" i="48" s="1"/>
  <c r="S428" i="48"/>
  <c r="AJ428" i="48" s="1"/>
  <c r="M184" i="48"/>
  <c r="S194" i="48"/>
  <c r="AJ194" i="48" s="1"/>
  <c r="S382" i="48"/>
  <c r="AJ382" i="48" s="1"/>
  <c r="S269" i="48"/>
  <c r="AJ269" i="48" s="1"/>
  <c r="S429" i="48"/>
  <c r="AJ429" i="48" s="1"/>
  <c r="Y49" i="48"/>
  <c r="O46" i="48"/>
  <c r="S272" i="48"/>
  <c r="AJ272" i="48" s="1"/>
  <c r="S374" i="48"/>
  <c r="AJ374" i="48" s="1"/>
  <c r="S406" i="48"/>
  <c r="AJ406" i="48" s="1"/>
  <c r="AI36" i="48"/>
  <c r="O34" i="48"/>
  <c r="O40" i="48"/>
  <c r="S254" i="48"/>
  <c r="AJ254" i="48" s="1"/>
  <c r="Q37" i="48"/>
  <c r="N314" i="48"/>
  <c r="S384" i="48"/>
  <c r="AJ384" i="48" s="1"/>
  <c r="S413" i="48"/>
  <c r="AJ413" i="48" s="1"/>
  <c r="S346" i="48"/>
  <c r="AJ346" i="48" s="1"/>
  <c r="S335" i="48"/>
  <c r="AJ335" i="48" s="1"/>
  <c r="S357" i="48"/>
  <c r="AJ357" i="48" s="1"/>
  <c r="R38" i="48"/>
  <c r="S144" i="48"/>
  <c r="AJ144" i="48" s="1"/>
  <c r="S426" i="48"/>
  <c r="AJ426" i="48" s="1"/>
  <c r="R392" i="48"/>
  <c r="S307" i="48"/>
  <c r="AJ307" i="48" s="1"/>
  <c r="O48" i="48"/>
  <c r="S305" i="48"/>
  <c r="AJ305" i="48" s="1"/>
  <c r="S255" i="48"/>
  <c r="AJ255" i="48" s="1"/>
  <c r="N158" i="48"/>
  <c r="S229" i="48"/>
  <c r="AJ229" i="48" s="1"/>
  <c r="N41" i="48"/>
  <c r="O38" i="48"/>
  <c r="Q39" i="48"/>
  <c r="S299" i="48"/>
  <c r="AJ299" i="48" s="1"/>
  <c r="S377" i="48"/>
  <c r="AJ377" i="48" s="1"/>
  <c r="R48" i="48"/>
  <c r="S140" i="48"/>
  <c r="AJ140" i="48" s="1"/>
  <c r="S176" i="48"/>
  <c r="AJ176" i="48" s="1"/>
  <c r="S323" i="48"/>
  <c r="AJ323" i="48" s="1"/>
  <c r="Q288" i="48"/>
  <c r="R47" i="48"/>
  <c r="Q36" i="48"/>
  <c r="S351" i="48"/>
  <c r="AJ351" i="48" s="1"/>
  <c r="N40" i="48"/>
  <c r="S358" i="48"/>
  <c r="AJ358" i="48" s="1"/>
  <c r="Q314" i="48"/>
  <c r="S403" i="48"/>
  <c r="AJ403" i="48" s="1"/>
  <c r="Q418" i="48"/>
  <c r="S435" i="48"/>
  <c r="AJ435" i="48" s="1"/>
  <c r="S221" i="48"/>
  <c r="AJ221" i="48" s="1"/>
  <c r="R39" i="48"/>
  <c r="S331" i="48"/>
  <c r="AJ331" i="48" s="1"/>
  <c r="S276" i="48"/>
  <c r="AJ276" i="48" s="1"/>
  <c r="Q42" i="48"/>
  <c r="S295" i="48"/>
  <c r="AJ295" i="48" s="1"/>
  <c r="S223" i="48"/>
  <c r="AJ223" i="48" s="1"/>
  <c r="S361" i="48"/>
  <c r="AJ361" i="48" s="1"/>
  <c r="N45" i="48"/>
  <c r="Q392" i="48"/>
  <c r="M392" i="48"/>
  <c r="M340" i="48"/>
  <c r="Q236" i="48"/>
  <c r="S250" i="48"/>
  <c r="AJ250" i="48" s="1"/>
  <c r="S334" i="48"/>
  <c r="AJ334" i="48" s="1"/>
  <c r="Q35" i="48"/>
  <c r="M35" i="48"/>
  <c r="O392" i="48"/>
  <c r="N39" i="48"/>
  <c r="R366" i="48"/>
  <c r="N418" i="48"/>
  <c r="S329" i="48"/>
  <c r="AJ329" i="48" s="1"/>
  <c r="N44" i="48"/>
  <c r="S349" i="48"/>
  <c r="AJ349" i="48" s="1"/>
  <c r="S409" i="48"/>
  <c r="AJ409" i="48" s="1"/>
  <c r="N42" i="48"/>
  <c r="Q41" i="48"/>
  <c r="M37" i="48"/>
  <c r="S152" i="48"/>
  <c r="AJ152" i="48" s="1"/>
  <c r="S381" i="48"/>
  <c r="AJ381" i="48" s="1"/>
  <c r="S202" i="48"/>
  <c r="AJ202" i="48" s="1"/>
  <c r="AJ190" i="48"/>
  <c r="S304" i="48"/>
  <c r="AJ304" i="48" s="1"/>
  <c r="O444" i="48"/>
  <c r="Q366" i="48"/>
  <c r="N47" i="48"/>
  <c r="R41" i="48"/>
  <c r="N392" i="48"/>
  <c r="Q48" i="48"/>
  <c r="S148" i="48"/>
  <c r="AJ148" i="48" s="1"/>
  <c r="S170" i="48"/>
  <c r="AJ170" i="48" s="1"/>
  <c r="Q340" i="48"/>
  <c r="S199" i="48"/>
  <c r="AJ199" i="48" s="1"/>
  <c r="S399" i="48"/>
  <c r="AJ399" i="48" s="1"/>
  <c r="R43" i="48"/>
  <c r="I549" i="48"/>
  <c r="S326" i="48"/>
  <c r="AJ326" i="48" s="1"/>
  <c r="M43" i="48"/>
  <c r="S333" i="48"/>
  <c r="AJ333" i="48" s="1"/>
  <c r="O47" i="48"/>
  <c r="S398" i="48"/>
  <c r="AJ398" i="48" s="1"/>
  <c r="O35" i="48"/>
  <c r="S252" i="48"/>
  <c r="AJ252" i="48" s="1"/>
  <c r="R40" i="48"/>
  <c r="N48" i="48"/>
  <c r="S178" i="48"/>
  <c r="AJ178" i="48" s="1"/>
  <c r="Q47" i="48"/>
  <c r="O43" i="48"/>
  <c r="S301" i="48"/>
  <c r="AJ301" i="48" s="1"/>
  <c r="S245" i="48"/>
  <c r="AJ245" i="48" s="1"/>
  <c r="M444" i="48"/>
  <c r="S249" i="48"/>
  <c r="AJ249" i="48" s="1"/>
  <c r="O45" i="48"/>
  <c r="S200" i="48"/>
  <c r="AJ200" i="48" s="1"/>
  <c r="N46" i="48"/>
  <c r="N43" i="48"/>
  <c r="S328" i="48"/>
  <c r="AJ328" i="48" s="1"/>
  <c r="S175" i="48"/>
  <c r="AJ175" i="48" s="1"/>
  <c r="S408" i="48"/>
  <c r="AJ408" i="48" s="1"/>
  <c r="R444" i="48"/>
  <c r="S330" i="48"/>
  <c r="AJ330" i="48" s="1"/>
  <c r="S274" i="48"/>
  <c r="AJ274" i="48" s="1"/>
  <c r="S195" i="48"/>
  <c r="AJ195" i="48" s="1"/>
  <c r="R340" i="48"/>
  <c r="S165" i="48"/>
  <c r="AJ165" i="48" s="1"/>
  <c r="S405" i="48"/>
  <c r="AJ405" i="48" s="1"/>
  <c r="S404" i="48"/>
  <c r="AJ404" i="48" s="1"/>
  <c r="Q45" i="48"/>
  <c r="S401" i="48"/>
  <c r="AJ401" i="48" s="1"/>
  <c r="S300" i="48"/>
  <c r="AJ300" i="48" s="1"/>
  <c r="S412" i="48"/>
  <c r="AJ412" i="48" s="1"/>
  <c r="S407" i="48"/>
  <c r="AJ407" i="48" s="1"/>
  <c r="R35" i="48"/>
  <c r="S298" i="48"/>
  <c r="AJ298" i="48" s="1"/>
  <c r="S149" i="48"/>
  <c r="AJ149" i="48" s="1"/>
  <c r="S278" i="48"/>
  <c r="AJ278" i="48" s="1"/>
  <c r="S386" i="48"/>
  <c r="AJ386" i="48" s="1"/>
  <c r="N340" i="48"/>
  <c r="S172" i="48"/>
  <c r="AJ172" i="48" s="1"/>
  <c r="S192" i="48"/>
  <c r="AJ192" i="48" s="1"/>
  <c r="R36" i="48"/>
  <c r="Q43" i="48"/>
  <c r="R46" i="48"/>
  <c r="N444" i="48"/>
  <c r="N366" i="48"/>
  <c r="O418" i="48"/>
  <c r="S302" i="48"/>
  <c r="AJ302" i="48" s="1"/>
  <c r="S196" i="48"/>
  <c r="AJ196" i="48" s="1"/>
  <c r="S280" i="48"/>
  <c r="AJ280" i="48" s="1"/>
  <c r="M418" i="48"/>
  <c r="Q184" i="48"/>
  <c r="S430" i="48"/>
  <c r="AJ430" i="48" s="1"/>
  <c r="S201" i="48"/>
  <c r="AJ201" i="48" s="1"/>
  <c r="S277" i="48"/>
  <c r="AJ277" i="48" s="1"/>
  <c r="AI43" i="48"/>
  <c r="S431" i="48"/>
  <c r="AJ431" i="48" s="1"/>
  <c r="Q34" i="48"/>
  <c r="O39" i="48"/>
  <c r="S378" i="48"/>
  <c r="AJ378" i="48" s="1"/>
  <c r="S230" i="48"/>
  <c r="AJ230" i="48" s="1"/>
  <c r="Q46" i="48"/>
  <c r="AI231" i="48"/>
  <c r="S322" i="48"/>
  <c r="AJ322" i="48" s="1"/>
  <c r="O41" i="48"/>
  <c r="AB445" i="48"/>
  <c r="AA445" i="48"/>
  <c r="AD445" i="48"/>
  <c r="AC445" i="48"/>
  <c r="Z445" i="48"/>
  <c r="AE445" i="48"/>
  <c r="W445" i="48"/>
  <c r="AF445" i="48"/>
  <c r="AH445" i="48"/>
  <c r="AG445" i="48"/>
  <c r="Y445" i="48"/>
  <c r="V445" i="48"/>
  <c r="H471" i="48"/>
  <c r="B471" i="48"/>
  <c r="G471" i="48"/>
  <c r="C471" i="48"/>
  <c r="D471" i="48"/>
  <c r="E471" i="48"/>
  <c r="F471" i="48"/>
  <c r="I410" i="48"/>
  <c r="I379" i="48"/>
  <c r="I253" i="48"/>
  <c r="G47" i="48"/>
  <c r="M47" i="48"/>
  <c r="AH49" i="48"/>
  <c r="AH54" i="48" s="1"/>
  <c r="AH158" i="48"/>
  <c r="S296" i="48"/>
  <c r="AJ296" i="48" s="1"/>
  <c r="S204" i="48"/>
  <c r="AJ204" i="48" s="1"/>
  <c r="Y158" i="48"/>
  <c r="I245" i="48"/>
  <c r="I170" i="48"/>
  <c r="D34" i="48"/>
  <c r="I380" i="48"/>
  <c r="I242" i="48"/>
  <c r="I143" i="48"/>
  <c r="C43" i="48"/>
  <c r="I196" i="48"/>
  <c r="I166" i="48"/>
  <c r="H36" i="48"/>
  <c r="I152" i="48"/>
  <c r="N34" i="48"/>
  <c r="S34" i="48" s="1"/>
  <c r="AJ34" i="48" s="1"/>
  <c r="R184" i="48"/>
  <c r="N184" i="48"/>
  <c r="S325" i="48"/>
  <c r="AJ325" i="48" s="1"/>
  <c r="M44" i="48"/>
  <c r="S320" i="48"/>
  <c r="AJ320" i="48" s="1"/>
  <c r="AA341" i="48"/>
  <c r="Z341" i="48"/>
  <c r="I437" i="48"/>
  <c r="I357" i="48"/>
  <c r="I330" i="48"/>
  <c r="I378" i="48"/>
  <c r="I223" i="48"/>
  <c r="C47" i="48"/>
  <c r="D44" i="48"/>
  <c r="D38" i="48"/>
  <c r="I195" i="48"/>
  <c r="C48" i="48"/>
  <c r="I427" i="48"/>
  <c r="I409" i="48"/>
  <c r="I376" i="48"/>
  <c r="I358" i="48"/>
  <c r="I356" i="48"/>
  <c r="I271" i="48"/>
  <c r="I279" i="48"/>
  <c r="I197" i="48"/>
  <c r="G38" i="48"/>
  <c r="H47" i="48"/>
  <c r="C38" i="48"/>
  <c r="C34" i="48"/>
  <c r="I399" i="48"/>
  <c r="I375" i="48"/>
  <c r="I229" i="48"/>
  <c r="I226" i="48"/>
  <c r="I192" i="48"/>
  <c r="I321" i="48"/>
  <c r="I360" i="48"/>
  <c r="I348" i="48"/>
  <c r="I177" i="48"/>
  <c r="H45" i="48"/>
  <c r="G42" i="48"/>
  <c r="G45" i="48"/>
  <c r="V367" i="48"/>
  <c r="S171" i="48"/>
  <c r="AJ171" i="48" s="1"/>
  <c r="S273" i="48"/>
  <c r="AJ273" i="48" s="1"/>
  <c r="R42" i="48"/>
  <c r="V185" i="48"/>
  <c r="AJ345" i="48"/>
  <c r="S147" i="48"/>
  <c r="AJ147" i="48" s="1"/>
  <c r="AI205" i="48"/>
  <c r="V49" i="48"/>
  <c r="V210" i="48"/>
  <c r="S216" i="48"/>
  <c r="AJ216" i="48" s="1"/>
  <c r="M42" i="48"/>
  <c r="M34" i="48"/>
  <c r="I523" i="48"/>
  <c r="AA367" i="48"/>
  <c r="R314" i="48"/>
  <c r="M366" i="48"/>
  <c r="AH367" i="48"/>
  <c r="AE341" i="48"/>
  <c r="X341" i="48"/>
  <c r="AA49" i="48"/>
  <c r="AA54" i="48" s="1"/>
  <c r="Y341" i="48"/>
  <c r="C39" i="48"/>
  <c r="I431" i="48"/>
  <c r="I325" i="48"/>
  <c r="G40" i="48"/>
  <c r="I401" i="48"/>
  <c r="I176" i="48"/>
  <c r="I217" i="48"/>
  <c r="M48" i="48"/>
  <c r="M236" i="48"/>
  <c r="I294" i="48"/>
  <c r="I141" i="48"/>
  <c r="I201" i="48"/>
  <c r="E34" i="48"/>
  <c r="I402" i="48"/>
  <c r="I277" i="48"/>
  <c r="I138" i="48"/>
  <c r="I403" i="48"/>
  <c r="I303" i="48"/>
  <c r="I252" i="48"/>
  <c r="I383" i="48"/>
  <c r="I227" i="48"/>
  <c r="I224" i="48"/>
  <c r="D48" i="48"/>
  <c r="I171" i="48"/>
  <c r="I165" i="48"/>
  <c r="H43" i="48"/>
  <c r="H38" i="48"/>
  <c r="E36" i="48"/>
  <c r="I438" i="48"/>
  <c r="I400" i="48"/>
  <c r="I411" i="48"/>
  <c r="I305" i="48"/>
  <c r="I274" i="48"/>
  <c r="I175" i="48"/>
  <c r="I148" i="48"/>
  <c r="E45" i="48"/>
  <c r="G36" i="48"/>
  <c r="AD341" i="48"/>
  <c r="R288" i="48"/>
  <c r="R45" i="48"/>
  <c r="M36" i="48"/>
  <c r="AJ241" i="48"/>
  <c r="S129" i="48"/>
  <c r="AJ129" i="48" s="1"/>
  <c r="AH341" i="48"/>
  <c r="I497" i="48"/>
  <c r="N288" i="48"/>
  <c r="I361" i="48"/>
  <c r="S164" i="48"/>
  <c r="AJ164" i="48" s="1"/>
  <c r="M210" i="48"/>
  <c r="AC341" i="48"/>
  <c r="Y54" i="48"/>
  <c r="W341" i="48"/>
  <c r="S130" i="48"/>
  <c r="AJ130" i="48" s="1"/>
  <c r="W158" i="48"/>
  <c r="AI153" i="48"/>
  <c r="I575" i="48"/>
  <c r="Y185" i="48"/>
  <c r="I218" i="48"/>
  <c r="E44" i="48"/>
  <c r="I275" i="48"/>
  <c r="I280" i="48"/>
  <c r="I144" i="48"/>
  <c r="O210" i="48"/>
  <c r="AJ215" i="48"/>
  <c r="AJ293" i="48"/>
  <c r="R236" i="48"/>
  <c r="X445" i="48"/>
  <c r="S150" i="48"/>
  <c r="AJ150" i="48" s="1"/>
  <c r="I293" i="48"/>
  <c r="I256" i="48"/>
  <c r="D37" i="48"/>
  <c r="O314" i="48"/>
  <c r="M158" i="48"/>
  <c r="AJ423" i="48"/>
  <c r="S294" i="48"/>
  <c r="AJ294" i="48" s="1"/>
  <c r="I297" i="48"/>
  <c r="I273" i="48"/>
  <c r="D444" i="48"/>
  <c r="I355" i="48"/>
  <c r="I324" i="48"/>
  <c r="D47" i="48"/>
  <c r="I299" i="48"/>
  <c r="I250" i="48"/>
  <c r="I193" i="48"/>
  <c r="I178" i="48"/>
  <c r="I377" i="48"/>
  <c r="I190" i="48"/>
  <c r="I407" i="48"/>
  <c r="N236" i="48"/>
  <c r="AI283" i="48"/>
  <c r="V288" i="48"/>
  <c r="AJ163" i="48"/>
  <c r="S51" i="48"/>
  <c r="AJ51" i="48" s="1"/>
  <c r="X49" i="48"/>
  <c r="X54" i="48" s="1"/>
  <c r="X132" i="48"/>
  <c r="S198" i="48"/>
  <c r="AJ198" i="48" s="1"/>
  <c r="S275" i="48"/>
  <c r="AJ275" i="48" s="1"/>
  <c r="AF49" i="48"/>
  <c r="AF54" i="48" s="1"/>
  <c r="AF132" i="48"/>
  <c r="S219" i="48"/>
  <c r="AJ219" i="48" s="1"/>
  <c r="O184" i="48"/>
  <c r="AJ397" i="48"/>
  <c r="W185" i="48"/>
  <c r="Z367" i="48"/>
  <c r="AC367" i="48"/>
  <c r="AI236" i="48"/>
  <c r="Z237" i="48" s="1"/>
  <c r="M288" i="48"/>
  <c r="S52" i="48"/>
  <c r="AJ52" i="48" s="1"/>
  <c r="AI392" i="48"/>
  <c r="X393" i="48" s="1"/>
  <c r="AI418" i="48"/>
  <c r="Y314" i="48"/>
  <c r="X367" i="48"/>
  <c r="I334" i="48"/>
  <c r="I230" i="48"/>
  <c r="E48" i="48"/>
  <c r="I241" i="48"/>
  <c r="I194" i="48"/>
  <c r="E40" i="48"/>
  <c r="I406" i="48"/>
  <c r="I323" i="48"/>
  <c r="I281" i="48"/>
  <c r="G39" i="48"/>
  <c r="AC49" i="48"/>
  <c r="AC54" i="48" s="1"/>
  <c r="AC132" i="48"/>
  <c r="AJ371" i="48"/>
  <c r="O42" i="48"/>
  <c r="I359" i="48"/>
  <c r="I270" i="48"/>
  <c r="H44" i="48"/>
  <c r="H37" i="48"/>
  <c r="I247" i="48"/>
  <c r="I433" i="48"/>
  <c r="I385" i="48"/>
  <c r="I328" i="48"/>
  <c r="I282" i="48"/>
  <c r="I243" i="48"/>
  <c r="I139" i="48"/>
  <c r="I174" i="48"/>
  <c r="H35" i="48"/>
  <c r="I429" i="48"/>
  <c r="I255" i="48"/>
  <c r="I220" i="48"/>
  <c r="H46" i="48"/>
  <c r="I216" i="48"/>
  <c r="I172" i="48"/>
  <c r="I374" i="48"/>
  <c r="I269" i="48"/>
  <c r="C46" i="48"/>
  <c r="G46" i="48"/>
  <c r="C37" i="48"/>
  <c r="I430" i="48"/>
  <c r="I373" i="48"/>
  <c r="I204" i="48"/>
  <c r="H42" i="48"/>
  <c r="G37" i="48"/>
  <c r="I125" i="48"/>
  <c r="D340" i="48"/>
  <c r="I353" i="48"/>
  <c r="I347" i="48"/>
  <c r="I333" i="48"/>
  <c r="I222" i="48"/>
  <c r="I146" i="48"/>
  <c r="G43" i="48"/>
  <c r="O236" i="48"/>
  <c r="O288" i="48"/>
  <c r="R210" i="48"/>
  <c r="I386" i="48"/>
  <c r="I351" i="48"/>
  <c r="I278" i="48"/>
  <c r="I296" i="48"/>
  <c r="I251" i="48"/>
  <c r="D158" i="48"/>
  <c r="C41" i="48"/>
  <c r="H39" i="48"/>
  <c r="I332" i="48"/>
  <c r="I246" i="48"/>
  <c r="I228" i="48"/>
  <c r="I268" i="48"/>
  <c r="I424" i="48"/>
  <c r="I225" i="48"/>
  <c r="D42" i="48"/>
  <c r="I168" i="48"/>
  <c r="I164" i="48"/>
  <c r="D43" i="48"/>
  <c r="E38" i="48"/>
  <c r="E35" i="48"/>
  <c r="I435" i="48"/>
  <c r="I412" i="48"/>
  <c r="I398" i="48"/>
  <c r="I329" i="48"/>
  <c r="I173" i="48"/>
  <c r="I142" i="48"/>
  <c r="I151" i="48"/>
  <c r="AJ137" i="48"/>
  <c r="S193" i="48"/>
  <c r="AJ193" i="48" s="1"/>
  <c r="M40" i="48"/>
  <c r="S145" i="48"/>
  <c r="AJ145" i="48" s="1"/>
  <c r="W367" i="48"/>
  <c r="AC185" i="48"/>
  <c r="S141" i="48"/>
  <c r="AJ141" i="48" s="1"/>
  <c r="S37" i="48"/>
  <c r="AJ37" i="48" s="1"/>
  <c r="F24" i="48"/>
  <c r="I76" i="48"/>
  <c r="AD185" i="48"/>
  <c r="AJ319" i="48"/>
  <c r="M38" i="48"/>
  <c r="M45" i="48"/>
  <c r="S45" i="48" s="1"/>
  <c r="AJ45" i="48" s="1"/>
  <c r="S139" i="48"/>
  <c r="AJ139" i="48" s="1"/>
  <c r="Q262" i="48"/>
  <c r="AE185" i="48"/>
  <c r="AG49" i="48"/>
  <c r="AG54" i="48" s="1"/>
  <c r="AG132" i="48"/>
  <c r="AE49" i="48"/>
  <c r="AE54" i="48" s="1"/>
  <c r="AE132" i="48"/>
  <c r="AF367" i="48"/>
  <c r="W49" i="48"/>
  <c r="W54" i="48" s="1"/>
  <c r="AI127" i="48"/>
  <c r="W132" i="48"/>
  <c r="Q210" i="48"/>
  <c r="AI257" i="48"/>
  <c r="V262" i="48"/>
  <c r="AF185" i="48"/>
  <c r="Y367" i="48"/>
  <c r="I320" i="48"/>
  <c r="C35" i="48"/>
  <c r="I432" i="48"/>
  <c r="I349" i="48"/>
  <c r="Z49" i="48"/>
  <c r="Z54" i="48" s="1"/>
  <c r="Z132" i="48"/>
  <c r="I298" i="48"/>
  <c r="G34" i="48"/>
  <c r="F23" i="48"/>
  <c r="I75" i="48"/>
  <c r="I80" i="48" s="1"/>
  <c r="Q444" i="48"/>
  <c r="I322" i="48"/>
  <c r="C45" i="48"/>
  <c r="D45" i="48"/>
  <c r="H40" i="48"/>
  <c r="I436" i="48"/>
  <c r="I425" i="48"/>
  <c r="I372" i="48"/>
  <c r="I191" i="48"/>
  <c r="D41" i="48"/>
  <c r="B33" i="48"/>
  <c r="I111" i="48"/>
  <c r="B132" i="48"/>
  <c r="I150" i="48"/>
  <c r="H48" i="48"/>
  <c r="E41" i="48"/>
  <c r="C36" i="48"/>
  <c r="I405" i="48"/>
  <c r="I221" i="48"/>
  <c r="I254" i="48"/>
  <c r="I200" i="48"/>
  <c r="I189" i="48"/>
  <c r="E46" i="48"/>
  <c r="D36" i="48"/>
  <c r="I203" i="48"/>
  <c r="D46" i="48"/>
  <c r="I404" i="48"/>
  <c r="I327" i="48"/>
  <c r="I350" i="48"/>
  <c r="I346" i="48"/>
  <c r="I169" i="48"/>
  <c r="G48" i="48"/>
  <c r="G44" i="48"/>
  <c r="I147" i="48"/>
  <c r="H41" i="48"/>
  <c r="O262" i="48"/>
  <c r="O158" i="48"/>
  <c r="I387" i="48"/>
  <c r="C44" i="48"/>
  <c r="O36" i="48"/>
  <c r="S36" i="48" s="1"/>
  <c r="AJ36" i="48" s="1"/>
  <c r="S128" i="48"/>
  <c r="AJ128" i="48" s="1"/>
  <c r="AJ267" i="48"/>
  <c r="R158" i="48"/>
  <c r="AD367" i="48"/>
  <c r="N262" i="48"/>
  <c r="S48" i="48"/>
  <c r="AJ48" i="48" s="1"/>
  <c r="S373" i="48"/>
  <c r="AJ373" i="48" s="1"/>
  <c r="H392" i="48"/>
  <c r="I381" i="48"/>
  <c r="I382" i="48"/>
  <c r="I149" i="48"/>
  <c r="D314" i="48"/>
  <c r="E42" i="48"/>
  <c r="AB341" i="48"/>
  <c r="AG341" i="48"/>
  <c r="D40" i="48"/>
  <c r="I304" i="48"/>
  <c r="I428" i="48"/>
  <c r="S33" i="48"/>
  <c r="I306" i="48"/>
  <c r="I276" i="48"/>
  <c r="I248" i="48"/>
  <c r="I219" i="48"/>
  <c r="G41" i="48"/>
  <c r="I384" i="48"/>
  <c r="I300" i="48"/>
  <c r="I272" i="48"/>
  <c r="I249" i="48"/>
  <c r="I301" i="48"/>
  <c r="I295" i="48"/>
  <c r="I145" i="48"/>
  <c r="G35" i="48"/>
  <c r="I202" i="48"/>
  <c r="D39" i="48"/>
  <c r="I308" i="48"/>
  <c r="I331" i="48"/>
  <c r="I244" i="48"/>
  <c r="E39" i="48"/>
  <c r="D35" i="48"/>
  <c r="H444" i="48"/>
  <c r="I307" i="48"/>
  <c r="I302" i="48"/>
  <c r="I198" i="48"/>
  <c r="I199" i="48"/>
  <c r="I167" i="48"/>
  <c r="E37" i="48"/>
  <c r="H34" i="48"/>
  <c r="I434" i="48"/>
  <c r="I408" i="48"/>
  <c r="I426" i="48"/>
  <c r="I352" i="48"/>
  <c r="D366" i="48"/>
  <c r="I326" i="48"/>
  <c r="E184" i="48"/>
  <c r="I140" i="48"/>
  <c r="E47" i="48"/>
  <c r="E43" i="48"/>
  <c r="C40" i="48"/>
  <c r="I439" i="48"/>
  <c r="I179" i="48"/>
  <c r="R262" i="48"/>
  <c r="AJ111" i="48"/>
  <c r="V341" i="48"/>
  <c r="AD49" i="48"/>
  <c r="AD54" i="48" s="1"/>
  <c r="Z185" i="48"/>
  <c r="AJ189" i="48"/>
  <c r="S41" i="48"/>
  <c r="AJ41" i="48" s="1"/>
  <c r="S258" i="48"/>
  <c r="AJ258" i="48" s="1"/>
  <c r="S206" i="48"/>
  <c r="AJ206" i="48" s="1"/>
  <c r="E366" i="48" l="1"/>
  <c r="S38" i="48"/>
  <c r="AJ38" i="48" s="1"/>
  <c r="I413" i="48"/>
  <c r="S46" i="48"/>
  <c r="AJ46" i="48" s="1"/>
  <c r="S43" i="48"/>
  <c r="AJ43" i="48" s="1"/>
  <c r="S35" i="48"/>
  <c r="AJ35" i="48" s="1"/>
  <c r="S47" i="48"/>
  <c r="AJ47" i="48" s="1"/>
  <c r="S39" i="48"/>
  <c r="AJ39" i="48" s="1"/>
  <c r="H158" i="48"/>
  <c r="S44" i="48"/>
  <c r="AJ44" i="48" s="1"/>
  <c r="I267" i="48"/>
  <c r="G392" i="48"/>
  <c r="Y237" i="48"/>
  <c r="AI445" i="48"/>
  <c r="Q49" i="48"/>
  <c r="S257" i="48"/>
  <c r="B42" i="48"/>
  <c r="G184" i="48"/>
  <c r="D392" i="48"/>
  <c r="G418" i="48"/>
  <c r="I163" i="48"/>
  <c r="I184" i="48" s="1"/>
  <c r="D185" i="48" s="1"/>
  <c r="E340" i="48"/>
  <c r="I471" i="48"/>
  <c r="C392" i="48"/>
  <c r="C340" i="48"/>
  <c r="O49" i="48"/>
  <c r="O54" i="48" s="1"/>
  <c r="S418" i="48"/>
  <c r="N419" i="48" s="1"/>
  <c r="I335" i="48"/>
  <c r="H340" i="48"/>
  <c r="S153" i="48"/>
  <c r="AJ153" i="48" s="1"/>
  <c r="G314" i="48"/>
  <c r="S205" i="48"/>
  <c r="AJ205" i="48" s="1"/>
  <c r="G236" i="48"/>
  <c r="E418" i="48"/>
  <c r="H366" i="48"/>
  <c r="E392" i="48"/>
  <c r="S42" i="48"/>
  <c r="AJ42" i="48" s="1"/>
  <c r="S366" i="48"/>
  <c r="S340" i="48"/>
  <c r="AJ340" i="48" s="1"/>
  <c r="C33" i="48"/>
  <c r="S444" i="48"/>
  <c r="P445" i="48" s="1"/>
  <c r="I112" i="48"/>
  <c r="S158" i="48"/>
  <c r="H81" i="48"/>
  <c r="C81" i="48"/>
  <c r="F81" i="48"/>
  <c r="E81" i="48"/>
  <c r="G81" i="48"/>
  <c r="B81" i="48"/>
  <c r="D81" i="48"/>
  <c r="Q54" i="48"/>
  <c r="AJ257" i="48"/>
  <c r="S262" i="48"/>
  <c r="F185" i="48"/>
  <c r="E185" i="48"/>
  <c r="AJ33" i="48"/>
  <c r="B35" i="48"/>
  <c r="E33" i="48"/>
  <c r="B37" i="48"/>
  <c r="AB419" i="48"/>
  <c r="AG419" i="48"/>
  <c r="Y419" i="48"/>
  <c r="AC419" i="48"/>
  <c r="W419" i="48"/>
  <c r="AF419" i="48"/>
  <c r="V419" i="48"/>
  <c r="AE419" i="48"/>
  <c r="AA419" i="48"/>
  <c r="AH419" i="48"/>
  <c r="Z419" i="48"/>
  <c r="AD419" i="48"/>
  <c r="AB237" i="48"/>
  <c r="X237" i="48"/>
  <c r="AA237" i="48"/>
  <c r="V237" i="48"/>
  <c r="AE237" i="48"/>
  <c r="H132" i="48"/>
  <c r="O367" i="48"/>
  <c r="Q367" i="48"/>
  <c r="M367" i="48"/>
  <c r="P367" i="48"/>
  <c r="T366" i="48"/>
  <c r="L367" i="48"/>
  <c r="AJ366" i="48"/>
  <c r="N367" i="48"/>
  <c r="R367" i="48"/>
  <c r="AC237" i="48"/>
  <c r="I215" i="48"/>
  <c r="I345" i="48"/>
  <c r="B158" i="48"/>
  <c r="X419" i="48"/>
  <c r="R49" i="48"/>
  <c r="R54" i="48" s="1"/>
  <c r="E236" i="48"/>
  <c r="M262" i="48"/>
  <c r="S184" i="48"/>
  <c r="E314" i="48"/>
  <c r="H33" i="48"/>
  <c r="B314" i="48"/>
  <c r="Q158" i="48"/>
  <c r="B366" i="48"/>
  <c r="I137" i="48"/>
  <c r="H184" i="48"/>
  <c r="H185" i="48" s="1"/>
  <c r="AF237" i="48"/>
  <c r="N210" i="48"/>
  <c r="AI158" i="48"/>
  <c r="AH159" i="48" s="1"/>
  <c r="B184" i="48"/>
  <c r="B185" i="48" s="1"/>
  <c r="AI341" i="48"/>
  <c r="I122" i="48"/>
  <c r="C418" i="48"/>
  <c r="S231" i="48"/>
  <c r="AJ231" i="48" s="1"/>
  <c r="L236" i="48"/>
  <c r="G132" i="48"/>
  <c r="B47" i="48"/>
  <c r="B340" i="48"/>
  <c r="I123" i="48"/>
  <c r="AH237" i="48"/>
  <c r="D33" i="48"/>
  <c r="H314" i="48"/>
  <c r="AI367" i="48"/>
  <c r="G288" i="48"/>
  <c r="B34" i="48"/>
  <c r="I397" i="48"/>
  <c r="I418" i="48" s="1"/>
  <c r="I180" i="48"/>
  <c r="I336" i="48"/>
  <c r="B210" i="48"/>
  <c r="I117" i="48"/>
  <c r="G262" i="48"/>
  <c r="P341" i="48"/>
  <c r="R341" i="48"/>
  <c r="G33" i="48"/>
  <c r="I119" i="48"/>
  <c r="D418" i="48"/>
  <c r="C184" i="48"/>
  <c r="C185" i="48" s="1"/>
  <c r="S40" i="48"/>
  <c r="AJ40" i="48" s="1"/>
  <c r="M419" i="48"/>
  <c r="AI288" i="48"/>
  <c r="V289" i="48" s="1"/>
  <c r="B45" i="48"/>
  <c r="S236" i="48"/>
  <c r="H288" i="48"/>
  <c r="C444" i="48"/>
  <c r="C236" i="48"/>
  <c r="AI210" i="48"/>
  <c r="V211" i="48"/>
  <c r="L49" i="48"/>
  <c r="S127" i="48"/>
  <c r="L132" i="48"/>
  <c r="G444" i="48"/>
  <c r="B418" i="48"/>
  <c r="S284" i="48"/>
  <c r="AJ284" i="48" s="1"/>
  <c r="B52" i="48"/>
  <c r="AB393" i="48"/>
  <c r="AH393" i="48"/>
  <c r="AD393" i="48"/>
  <c r="Y393" i="48"/>
  <c r="Z393" i="48"/>
  <c r="W393" i="48"/>
  <c r="AE393" i="48"/>
  <c r="V393" i="48"/>
  <c r="AC393" i="48"/>
  <c r="AF393" i="48"/>
  <c r="AA393" i="48"/>
  <c r="AG393" i="48"/>
  <c r="C132" i="48"/>
  <c r="AI185" i="48"/>
  <c r="B262" i="48"/>
  <c r="N49" i="48"/>
  <c r="N54" i="48" s="1"/>
  <c r="N132" i="48"/>
  <c r="B44" i="48"/>
  <c r="I371" i="48"/>
  <c r="I392" i="48" s="1"/>
  <c r="I440" i="48"/>
  <c r="I414" i="48"/>
  <c r="I118" i="48"/>
  <c r="I126" i="48"/>
  <c r="I423" i="48"/>
  <c r="I444" i="48" s="1"/>
  <c r="B392" i="48"/>
  <c r="B39" i="48"/>
  <c r="C262" i="48"/>
  <c r="H262" i="48"/>
  <c r="D288" i="48"/>
  <c r="B41" i="48"/>
  <c r="H236" i="48"/>
  <c r="C210" i="48"/>
  <c r="AD237" i="48"/>
  <c r="AI49" i="48"/>
  <c r="V54" i="48"/>
  <c r="AG237" i="48"/>
  <c r="Y159" i="48"/>
  <c r="I388" i="48"/>
  <c r="B40" i="48"/>
  <c r="B48" i="48"/>
  <c r="B444" i="48"/>
  <c r="I116" i="48"/>
  <c r="E262" i="48"/>
  <c r="AI132" i="48"/>
  <c r="I121" i="48"/>
  <c r="I124" i="48"/>
  <c r="S309" i="48"/>
  <c r="I114" i="48"/>
  <c r="M49" i="48"/>
  <c r="AI314" i="48"/>
  <c r="Y315" i="48" s="1"/>
  <c r="I362" i="48"/>
  <c r="D262" i="48"/>
  <c r="I319" i="48"/>
  <c r="I340" i="48" s="1"/>
  <c r="H52" i="48"/>
  <c r="G52" i="48"/>
  <c r="E52" i="48"/>
  <c r="C52" i="48"/>
  <c r="D210" i="48"/>
  <c r="B38" i="48"/>
  <c r="D184" i="48"/>
  <c r="G210" i="48"/>
  <c r="G366" i="48"/>
  <c r="AI262" i="48"/>
  <c r="V263" i="48" s="1"/>
  <c r="I113" i="48"/>
  <c r="E132" i="48"/>
  <c r="E288" i="48"/>
  <c r="I115" i="48"/>
  <c r="H418" i="48"/>
  <c r="I120" i="48"/>
  <c r="B43" i="48"/>
  <c r="B46" i="48"/>
  <c r="S392" i="48"/>
  <c r="C288" i="48"/>
  <c r="D236" i="48"/>
  <c r="B36" i="48"/>
  <c r="C158" i="48"/>
  <c r="E444" i="48"/>
  <c r="E210" i="48"/>
  <c r="W237" i="48"/>
  <c r="S283" i="48"/>
  <c r="L288" i="48"/>
  <c r="G340" i="48"/>
  <c r="M314" i="48"/>
  <c r="L419" i="48" l="1"/>
  <c r="G185" i="48"/>
  <c r="M445" i="48"/>
  <c r="I33" i="48"/>
  <c r="I309" i="48"/>
  <c r="I314" i="48" s="1"/>
  <c r="F315" i="48" s="1"/>
  <c r="B49" i="48"/>
  <c r="B54" i="48" s="1"/>
  <c r="L445" i="48"/>
  <c r="T418" i="48"/>
  <c r="Q341" i="48"/>
  <c r="I185" i="48"/>
  <c r="T444" i="48"/>
  <c r="C314" i="48"/>
  <c r="AI393" i="48"/>
  <c r="AJ444" i="48"/>
  <c r="P419" i="48"/>
  <c r="M341" i="48"/>
  <c r="AJ418" i="48"/>
  <c r="O445" i="48"/>
  <c r="R419" i="48"/>
  <c r="N341" i="48"/>
  <c r="S210" i="48"/>
  <c r="T210" i="48" s="1"/>
  <c r="R445" i="48"/>
  <c r="Q445" i="48"/>
  <c r="Q419" i="48"/>
  <c r="O341" i="48"/>
  <c r="S367" i="48"/>
  <c r="AJ367" i="48" s="1"/>
  <c r="N445" i="48"/>
  <c r="O419" i="48"/>
  <c r="T340" i="48"/>
  <c r="L341" i="48"/>
  <c r="H315" i="48"/>
  <c r="B315" i="48"/>
  <c r="E315" i="48"/>
  <c r="D315" i="48"/>
  <c r="I132" i="48"/>
  <c r="F419" i="48"/>
  <c r="B419" i="48"/>
  <c r="H419" i="48"/>
  <c r="E419" i="48"/>
  <c r="D419" i="48"/>
  <c r="C419" i="48"/>
  <c r="G419" i="48"/>
  <c r="I43" i="48"/>
  <c r="AI54" i="48"/>
  <c r="V55" i="48"/>
  <c r="G393" i="48"/>
  <c r="D393" i="48"/>
  <c r="E393" i="48"/>
  <c r="C393" i="48"/>
  <c r="F393" i="48"/>
  <c r="B393" i="48"/>
  <c r="H393" i="48"/>
  <c r="S49" i="48"/>
  <c r="AJ49" i="48" s="1"/>
  <c r="L54" i="48"/>
  <c r="E49" i="48"/>
  <c r="E158" i="48"/>
  <c r="G49" i="48"/>
  <c r="G54" i="48" s="1"/>
  <c r="AI419" i="48"/>
  <c r="H50" i="48"/>
  <c r="N211" i="48"/>
  <c r="Q211" i="48"/>
  <c r="O211" i="48"/>
  <c r="P211" i="48"/>
  <c r="AJ210" i="48"/>
  <c r="M211" i="48"/>
  <c r="L211" i="48"/>
  <c r="R211" i="48"/>
  <c r="B341" i="48"/>
  <c r="D341" i="48"/>
  <c r="F341" i="48"/>
  <c r="C341" i="48"/>
  <c r="E341" i="48"/>
  <c r="H341" i="48"/>
  <c r="G341" i="48"/>
  <c r="I283" i="48"/>
  <c r="I288" i="48" s="1"/>
  <c r="B288" i="48"/>
  <c r="I44" i="48"/>
  <c r="E50" i="48"/>
  <c r="G50" i="48"/>
  <c r="I37" i="48"/>
  <c r="I48" i="48"/>
  <c r="I40" i="48"/>
  <c r="I39" i="48"/>
  <c r="I130" i="48"/>
  <c r="AB211" i="48"/>
  <c r="AG211" i="48"/>
  <c r="AD211" i="48"/>
  <c r="Z211" i="48"/>
  <c r="AE211" i="48"/>
  <c r="AH211" i="48"/>
  <c r="AA211" i="48"/>
  <c r="AC211" i="48"/>
  <c r="Y211" i="48"/>
  <c r="X211" i="48"/>
  <c r="W211" i="48"/>
  <c r="AF211" i="48"/>
  <c r="L237" i="48"/>
  <c r="T236" i="48"/>
  <c r="R237" i="48"/>
  <c r="P237" i="48"/>
  <c r="M237" i="48"/>
  <c r="O237" i="48"/>
  <c r="Q237" i="48"/>
  <c r="N237" i="48"/>
  <c r="AJ236" i="48"/>
  <c r="O263" i="48"/>
  <c r="Q263" i="48"/>
  <c r="T262" i="48"/>
  <c r="N263" i="48"/>
  <c r="M263" i="48"/>
  <c r="L263" i="48"/>
  <c r="AJ262" i="48"/>
  <c r="R263" i="48"/>
  <c r="P263" i="48"/>
  <c r="I258" i="48"/>
  <c r="I284" i="48"/>
  <c r="D49" i="48"/>
  <c r="D54" i="48" s="1"/>
  <c r="I231" i="48"/>
  <c r="I236" i="48" s="1"/>
  <c r="I52" i="48"/>
  <c r="I45" i="48"/>
  <c r="D132" i="48"/>
  <c r="AB159" i="48"/>
  <c r="AG159" i="48"/>
  <c r="AA159" i="48"/>
  <c r="V159" i="48"/>
  <c r="AD159" i="48"/>
  <c r="AF159" i="48"/>
  <c r="AE159" i="48"/>
  <c r="AC159" i="48"/>
  <c r="X159" i="48"/>
  <c r="Z159" i="48"/>
  <c r="B236" i="48"/>
  <c r="I35" i="48"/>
  <c r="I232" i="48"/>
  <c r="I38" i="48"/>
  <c r="I153" i="48"/>
  <c r="I158" i="48" s="1"/>
  <c r="C49" i="48"/>
  <c r="AJ309" i="48"/>
  <c r="S314" i="48"/>
  <c r="I127" i="48"/>
  <c r="G158" i="48"/>
  <c r="I41" i="48"/>
  <c r="F445" i="48"/>
  <c r="H445" i="48"/>
  <c r="G445" i="48"/>
  <c r="B445" i="48"/>
  <c r="D445" i="48"/>
  <c r="E445" i="48"/>
  <c r="C445" i="48"/>
  <c r="W159" i="48"/>
  <c r="R185" i="48"/>
  <c r="L185" i="48"/>
  <c r="P185" i="48"/>
  <c r="Q185" i="48"/>
  <c r="AJ184" i="48"/>
  <c r="T184" i="48"/>
  <c r="O185" i="48"/>
  <c r="M185" i="48"/>
  <c r="N185" i="48"/>
  <c r="AB263" i="48"/>
  <c r="Z263" i="48"/>
  <c r="AA263" i="48"/>
  <c r="AE263" i="48"/>
  <c r="X263" i="48"/>
  <c r="W263" i="48"/>
  <c r="AF263" i="48"/>
  <c r="AC263" i="48"/>
  <c r="Y263" i="48"/>
  <c r="AH263" i="48"/>
  <c r="AG263" i="48"/>
  <c r="AD263" i="48"/>
  <c r="P393" i="48"/>
  <c r="N393" i="48"/>
  <c r="M393" i="48"/>
  <c r="T392" i="48"/>
  <c r="O393" i="48"/>
  <c r="Q393" i="48"/>
  <c r="L393" i="48"/>
  <c r="R393" i="48"/>
  <c r="AJ392" i="48"/>
  <c r="D50" i="48"/>
  <c r="I47" i="48"/>
  <c r="I310" i="48"/>
  <c r="I81" i="48"/>
  <c r="L159" i="48"/>
  <c r="N159" i="48"/>
  <c r="Q159" i="48"/>
  <c r="M159" i="48"/>
  <c r="O159" i="48"/>
  <c r="AJ158" i="48"/>
  <c r="T158" i="48"/>
  <c r="R159" i="48"/>
  <c r="P159" i="48"/>
  <c r="S232" i="48"/>
  <c r="AJ232" i="48" s="1"/>
  <c r="L50" i="48"/>
  <c r="AJ283" i="48"/>
  <c r="S288" i="48"/>
  <c r="I36" i="48"/>
  <c r="I46" i="48"/>
  <c r="AB315" i="48"/>
  <c r="AE315" i="48"/>
  <c r="AD315" i="48"/>
  <c r="AA315" i="48"/>
  <c r="Z315" i="48"/>
  <c r="W315" i="48"/>
  <c r="AG315" i="48"/>
  <c r="V315" i="48"/>
  <c r="AH315" i="48"/>
  <c r="AF315" i="48"/>
  <c r="X315" i="48"/>
  <c r="AC315" i="48"/>
  <c r="H49" i="48"/>
  <c r="H54" i="48" s="1"/>
  <c r="H210" i="48"/>
  <c r="I257" i="48"/>
  <c r="I262" i="48" s="1"/>
  <c r="AJ127" i="48"/>
  <c r="S132" i="48"/>
  <c r="AB289" i="48"/>
  <c r="W289" i="48"/>
  <c r="AG289" i="48"/>
  <c r="X289" i="48"/>
  <c r="Y289" i="48"/>
  <c r="AH289" i="48"/>
  <c r="AF289" i="48"/>
  <c r="AD289" i="48"/>
  <c r="Z289" i="48"/>
  <c r="AA289" i="48"/>
  <c r="AE289" i="48"/>
  <c r="AC289" i="48"/>
  <c r="I205" i="48"/>
  <c r="I210" i="48" s="1"/>
  <c r="I34" i="48"/>
  <c r="AI237" i="48"/>
  <c r="M54" i="48"/>
  <c r="AI211" i="48" l="1"/>
  <c r="S341" i="48"/>
  <c r="AJ341" i="48" s="1"/>
  <c r="C315" i="48"/>
  <c r="G315" i="48"/>
  <c r="S419" i="48"/>
  <c r="AJ419" i="48" s="1"/>
  <c r="S445" i="48"/>
  <c r="AJ445" i="48" s="1"/>
  <c r="AI289" i="48"/>
  <c r="AI263" i="48"/>
  <c r="I49" i="48"/>
  <c r="S54" i="48"/>
  <c r="I341" i="48"/>
  <c r="D159" i="48"/>
  <c r="C159" i="48"/>
  <c r="H159" i="48"/>
  <c r="B159" i="48"/>
  <c r="G159" i="48"/>
  <c r="F159" i="48"/>
  <c r="E159" i="48"/>
  <c r="S237" i="48"/>
  <c r="AJ237" i="48" s="1"/>
  <c r="B133" i="48"/>
  <c r="C133" i="48"/>
  <c r="E133" i="48"/>
  <c r="G133" i="48"/>
  <c r="F133" i="48"/>
  <c r="H133" i="48"/>
  <c r="D133" i="48"/>
  <c r="AJ288" i="48"/>
  <c r="Q289" i="48"/>
  <c r="L289" i="48"/>
  <c r="M289" i="48"/>
  <c r="O289" i="48"/>
  <c r="N289" i="48"/>
  <c r="T288" i="48"/>
  <c r="R289" i="48"/>
  <c r="P289" i="48"/>
  <c r="C50" i="48"/>
  <c r="I154" i="48"/>
  <c r="Q133" i="48"/>
  <c r="L133" i="48"/>
  <c r="T132" i="48"/>
  <c r="R133" i="48"/>
  <c r="P133" i="48"/>
  <c r="AJ132" i="48"/>
  <c r="N133" i="48"/>
  <c r="M133" i="48"/>
  <c r="O133" i="48"/>
  <c r="F237" i="48"/>
  <c r="G237" i="48"/>
  <c r="E237" i="48"/>
  <c r="H237" i="48"/>
  <c r="D237" i="48"/>
  <c r="B237" i="48"/>
  <c r="C237" i="48"/>
  <c r="D289" i="48"/>
  <c r="B289" i="48"/>
  <c r="G289" i="48"/>
  <c r="C289" i="48"/>
  <c r="E289" i="48"/>
  <c r="H289" i="48"/>
  <c r="F289" i="48"/>
  <c r="I315" i="48"/>
  <c r="S393" i="48"/>
  <c r="AJ393" i="48" s="1"/>
  <c r="AI315" i="48"/>
  <c r="S50" i="48"/>
  <c r="AJ50" i="48" s="1"/>
  <c r="E54" i="48"/>
  <c r="S211" i="48"/>
  <c r="AJ211" i="48" s="1"/>
  <c r="G263" i="48"/>
  <c r="E263" i="48"/>
  <c r="H263" i="48"/>
  <c r="B263" i="48"/>
  <c r="D263" i="48"/>
  <c r="C263" i="48"/>
  <c r="F263" i="48"/>
  <c r="I445" i="48"/>
  <c r="R315" i="48"/>
  <c r="AJ314" i="48"/>
  <c r="N315" i="48"/>
  <c r="P315" i="48"/>
  <c r="T314" i="48"/>
  <c r="O315" i="48"/>
  <c r="L315" i="48"/>
  <c r="Q315" i="48"/>
  <c r="M315" i="48"/>
  <c r="AB55" i="48"/>
  <c r="AA55" i="48"/>
  <c r="W55" i="48"/>
  <c r="Y55" i="48"/>
  <c r="X55" i="48"/>
  <c r="AF55" i="48"/>
  <c r="AE55" i="48"/>
  <c r="AC55" i="48"/>
  <c r="Z55" i="48"/>
  <c r="AH55" i="48"/>
  <c r="AG55" i="48"/>
  <c r="AD55" i="48"/>
  <c r="I419" i="48"/>
  <c r="E211" i="48"/>
  <c r="G211" i="48"/>
  <c r="C211" i="48"/>
  <c r="H211" i="48"/>
  <c r="D211" i="48"/>
  <c r="F211" i="48"/>
  <c r="B211" i="48"/>
  <c r="S159" i="48"/>
  <c r="S185" i="48"/>
  <c r="AJ185" i="48" s="1"/>
  <c r="I206" i="48"/>
  <c r="B50" i="48"/>
  <c r="S263" i="48"/>
  <c r="AJ263" i="48" s="1"/>
  <c r="L55" i="48"/>
  <c r="T54" i="48"/>
  <c r="Q55" i="48"/>
  <c r="M55" i="48"/>
  <c r="AJ54" i="48"/>
  <c r="O55" i="48"/>
  <c r="P55" i="48"/>
  <c r="N55" i="48"/>
  <c r="R55" i="48"/>
  <c r="I393" i="48"/>
  <c r="AI159" i="48"/>
  <c r="I289" i="48" l="1"/>
  <c r="S133" i="48"/>
  <c r="AJ133" i="48" s="1"/>
  <c r="AI55" i="48"/>
  <c r="I237" i="48"/>
  <c r="S315" i="48"/>
  <c r="AJ315" i="48" s="1"/>
  <c r="I159" i="48"/>
  <c r="S55" i="48"/>
  <c r="AJ55" i="48" s="1"/>
  <c r="I50" i="48"/>
  <c r="AJ159" i="48"/>
  <c r="S289" i="48"/>
  <c r="AJ289" i="48" s="1"/>
  <c r="I211" i="48"/>
  <c r="I133" i="48"/>
  <c r="I263" i="48"/>
  <c r="I476" i="47" l="1"/>
  <c r="I480" i="47"/>
  <c r="I487" i="47"/>
  <c r="I501" i="47"/>
  <c r="I505" i="47"/>
  <c r="I509" i="47"/>
  <c r="I513" i="47"/>
  <c r="I555" i="47"/>
  <c r="I559" i="47"/>
  <c r="I563" i="47"/>
  <c r="I567" i="47"/>
  <c r="I572" i="47"/>
  <c r="I488" i="47"/>
  <c r="I494" i="47"/>
  <c r="I529" i="47"/>
  <c r="I533" i="47"/>
  <c r="I537" i="47"/>
  <c r="I541" i="47"/>
  <c r="I545" i="47"/>
  <c r="I502" i="47"/>
  <c r="I556" i="47"/>
  <c r="I482" i="47"/>
  <c r="I490" i="47"/>
  <c r="I495" i="47"/>
  <c r="I530" i="47"/>
  <c r="I534" i="47"/>
  <c r="I538" i="47"/>
  <c r="I542" i="47"/>
  <c r="I546" i="47"/>
  <c r="I451" i="47"/>
  <c r="I477" i="47"/>
  <c r="I510" i="47"/>
  <c r="I564" i="47"/>
  <c r="I469" i="47"/>
  <c r="I478" i="47"/>
  <c r="I483" i="47"/>
  <c r="I503" i="47"/>
  <c r="I507" i="47"/>
  <c r="I511" i="47"/>
  <c r="I515" i="47"/>
  <c r="I520" i="47"/>
  <c r="I553" i="47"/>
  <c r="I557" i="47"/>
  <c r="I561" i="47"/>
  <c r="I565" i="47"/>
  <c r="I514" i="47"/>
  <c r="I484" i="47"/>
  <c r="I531" i="47"/>
  <c r="I535" i="47"/>
  <c r="I539" i="47"/>
  <c r="I543" i="47"/>
  <c r="I547" i="47"/>
  <c r="I570" i="47"/>
  <c r="I489" i="47"/>
  <c r="I506" i="47"/>
  <c r="I568" i="47"/>
  <c r="I449" i="47"/>
  <c r="I453" i="47"/>
  <c r="I457" i="47"/>
  <c r="I461" i="47"/>
  <c r="I479" i="47"/>
  <c r="I485" i="47"/>
  <c r="I504" i="47"/>
  <c r="I508" i="47"/>
  <c r="I512" i="47"/>
  <c r="I516" i="47"/>
  <c r="I521" i="47"/>
  <c r="I554" i="47"/>
  <c r="I558" i="47"/>
  <c r="I562" i="47"/>
  <c r="I566" i="47"/>
  <c r="F69" i="47"/>
  <c r="I459" i="47"/>
  <c r="I481" i="47"/>
  <c r="I519" i="47"/>
  <c r="I560" i="47"/>
  <c r="I573" i="47"/>
  <c r="I486" i="47"/>
  <c r="I493" i="47"/>
  <c r="I528" i="47"/>
  <c r="I532" i="47"/>
  <c r="I536" i="47"/>
  <c r="I540" i="47"/>
  <c r="I544" i="47"/>
  <c r="AG132" i="47"/>
  <c r="AH39" i="47"/>
  <c r="AG210" i="47"/>
  <c r="I492" i="47"/>
  <c r="AH314" i="47"/>
  <c r="P95" i="47"/>
  <c r="AH52" i="47" l="1"/>
  <c r="AI311" i="47"/>
  <c r="AJ311" i="47" s="1"/>
  <c r="AA314" i="47"/>
  <c r="W41" i="47"/>
  <c r="AG262" i="47"/>
  <c r="AH37" i="47"/>
  <c r="AH34" i="47"/>
  <c r="AH38" i="47"/>
  <c r="AG184" i="47"/>
  <c r="F67" i="47"/>
  <c r="W288" i="47"/>
  <c r="W314" i="47"/>
  <c r="W44" i="47"/>
  <c r="F79" i="47"/>
  <c r="F27" i="47" s="1"/>
  <c r="AG314" i="47"/>
  <c r="AG288" i="47"/>
  <c r="AH47" i="47"/>
  <c r="AH43" i="47"/>
  <c r="AG236" i="47"/>
  <c r="AI440" i="47"/>
  <c r="AG46" i="47"/>
  <c r="AI258" i="47"/>
  <c r="AH48" i="47"/>
  <c r="AH40" i="47"/>
  <c r="AG51" i="47"/>
  <c r="AH53" i="47"/>
  <c r="AF611" i="47"/>
  <c r="AI443" i="47"/>
  <c r="AJ443" i="47" s="1"/>
  <c r="AI336" i="47"/>
  <c r="AI416" i="47"/>
  <c r="AJ416" i="47" s="1"/>
  <c r="AI313" i="47"/>
  <c r="AJ313" i="47" s="1"/>
  <c r="AD314" i="47"/>
  <c r="AI287" i="47"/>
  <c r="AJ287" i="47" s="1"/>
  <c r="AC314" i="47"/>
  <c r="AA41" i="47"/>
  <c r="AG45" i="47"/>
  <c r="AH41" i="47"/>
  <c r="AH50" i="47"/>
  <c r="AE52" i="47"/>
  <c r="W46" i="47"/>
  <c r="AD37" i="47"/>
  <c r="AG35" i="47"/>
  <c r="AG34" i="47"/>
  <c r="AI241" i="47"/>
  <c r="V262" i="47"/>
  <c r="W53" i="47"/>
  <c r="Z51" i="47"/>
  <c r="AC46" i="47"/>
  <c r="V45" i="47"/>
  <c r="AI123" i="47"/>
  <c r="V43" i="47"/>
  <c r="AI121" i="47"/>
  <c r="AI276" i="47"/>
  <c r="AA288" i="47"/>
  <c r="W210" i="47"/>
  <c r="W184" i="47"/>
  <c r="AA51" i="47"/>
  <c r="V50" i="47"/>
  <c r="AI128" i="47"/>
  <c r="AA43" i="47"/>
  <c r="V42" i="47"/>
  <c r="AI120" i="47"/>
  <c r="AE40" i="47"/>
  <c r="V38" i="47"/>
  <c r="AI116" i="47"/>
  <c r="AI114" i="47"/>
  <c r="AH33" i="47"/>
  <c r="AH132" i="47"/>
  <c r="AI371" i="47"/>
  <c r="AA236" i="47"/>
  <c r="AI181" i="47"/>
  <c r="AJ181" i="47" s="1"/>
  <c r="F71" i="47"/>
  <c r="I527" i="47"/>
  <c r="I548" i="47" s="1"/>
  <c r="F548" i="47"/>
  <c r="F78" i="47"/>
  <c r="I468" i="47"/>
  <c r="AF612" i="47"/>
  <c r="P100" i="47"/>
  <c r="P22" i="47" s="1"/>
  <c r="AI404" i="47"/>
  <c r="AG42" i="47"/>
  <c r="AI391" i="47"/>
  <c r="AJ391" i="47" s="1"/>
  <c r="AI345" i="47"/>
  <c r="P87" i="47"/>
  <c r="P9" i="47" s="1"/>
  <c r="AI330" i="47"/>
  <c r="AI298" i="47"/>
  <c r="AI219" i="47"/>
  <c r="AI156" i="47"/>
  <c r="AJ156" i="47" s="1"/>
  <c r="AI148" i="47"/>
  <c r="AF52" i="47"/>
  <c r="X51" i="47"/>
  <c r="W48" i="47"/>
  <c r="AE44" i="47"/>
  <c r="AE42" i="47"/>
  <c r="AD39" i="47"/>
  <c r="W38" i="47"/>
  <c r="AE262" i="47"/>
  <c r="AI248" i="47"/>
  <c r="AD262" i="47"/>
  <c r="AI235" i="47"/>
  <c r="AJ235" i="47" s="1"/>
  <c r="W236" i="47"/>
  <c r="AI172" i="47"/>
  <c r="AG53" i="47"/>
  <c r="AC52" i="47"/>
  <c r="Y51" i="47"/>
  <c r="AC48" i="47"/>
  <c r="AH45" i="47"/>
  <c r="AD44" i="47"/>
  <c r="AG41" i="47"/>
  <c r="AC40" i="47"/>
  <c r="W35" i="47"/>
  <c r="AF33" i="47"/>
  <c r="AF132" i="47"/>
  <c r="F62" i="47"/>
  <c r="I452" i="47"/>
  <c r="F68" i="47"/>
  <c r="I458" i="47"/>
  <c r="P105" i="47"/>
  <c r="P27" i="47" s="1"/>
  <c r="AI333" i="47"/>
  <c r="AI327" i="47"/>
  <c r="W51" i="47"/>
  <c r="W39" i="47"/>
  <c r="AC37" i="47"/>
  <c r="P90" i="47"/>
  <c r="P12" i="47" s="1"/>
  <c r="AI381" i="47"/>
  <c r="AI319" i="47"/>
  <c r="AI283" i="47"/>
  <c r="AI299" i="47"/>
  <c r="AI293" i="47"/>
  <c r="V314" i="47"/>
  <c r="AI284" i="47"/>
  <c r="W43" i="47"/>
  <c r="AC236" i="47"/>
  <c r="AI209" i="47"/>
  <c r="AJ209" i="47" s="1"/>
  <c r="AC210" i="47"/>
  <c r="AI180" i="47"/>
  <c r="AI154" i="47"/>
  <c r="AI137" i="47"/>
  <c r="AA52" i="47"/>
  <c r="AF50" i="47"/>
  <c r="AD47" i="47"/>
  <c r="V46" i="47"/>
  <c r="AI124" i="47"/>
  <c r="AA44" i="47"/>
  <c r="AA42" i="47"/>
  <c r="AI277" i="47"/>
  <c r="AI198" i="47"/>
  <c r="AH210" i="47"/>
  <c r="AH184" i="47"/>
  <c r="AC53" i="47"/>
  <c r="X52" i="47"/>
  <c r="AG50" i="47"/>
  <c r="AH46" i="47"/>
  <c r="AD45" i="47"/>
  <c r="AH42" i="47"/>
  <c r="AC41" i="47"/>
  <c r="AG38" i="47"/>
  <c r="V37" i="47"/>
  <c r="AI115" i="47"/>
  <c r="AE132" i="47"/>
  <c r="AA33" i="47"/>
  <c r="AA132" i="47"/>
  <c r="AI415" i="47"/>
  <c r="AJ415" i="47" s="1"/>
  <c r="AI338" i="47"/>
  <c r="AJ338" i="47" s="1"/>
  <c r="AI325" i="47"/>
  <c r="AI260" i="47"/>
  <c r="AJ260" i="47" s="1"/>
  <c r="AI233" i="47"/>
  <c r="AJ233" i="47" s="1"/>
  <c r="AI390" i="47"/>
  <c r="AJ390" i="47" s="1"/>
  <c r="AI384" i="47"/>
  <c r="F73" i="47"/>
  <c r="I463" i="47"/>
  <c r="F74" i="47"/>
  <c r="I464" i="47"/>
  <c r="F61" i="47"/>
  <c r="AG33" i="47"/>
  <c r="F64" i="47"/>
  <c r="I454" i="47"/>
  <c r="AI373" i="47"/>
  <c r="AI324" i="47"/>
  <c r="I467" i="47"/>
  <c r="AI164" i="47"/>
  <c r="AD52" i="47"/>
  <c r="AA262" i="47"/>
  <c r="Z52" i="47"/>
  <c r="P88" i="47"/>
  <c r="P10" i="47" s="1"/>
  <c r="I569" i="47"/>
  <c r="AI337" i="47"/>
  <c r="AJ337" i="47" s="1"/>
  <c r="AI281" i="47"/>
  <c r="AI408" i="47"/>
  <c r="AI268" i="47"/>
  <c r="AI220" i="47"/>
  <c r="AI178" i="47"/>
  <c r="AI168" i="47"/>
  <c r="AC184" i="47"/>
  <c r="AF53" i="47"/>
  <c r="Y52" i="47"/>
  <c r="AD50" i="47"/>
  <c r="AD40" i="47"/>
  <c r="V39" i="47"/>
  <c r="AI117" i="47"/>
  <c r="AI257" i="47"/>
  <c r="W262" i="47"/>
  <c r="AI227" i="47"/>
  <c r="AI224" i="47"/>
  <c r="AH236" i="47"/>
  <c r="AF41" i="47"/>
  <c r="AI170" i="47"/>
  <c r="Z53" i="47"/>
  <c r="V52" i="47"/>
  <c r="AI130" i="47"/>
  <c r="AE50" i="47"/>
  <c r="V48" i="47"/>
  <c r="AI126" i="47"/>
  <c r="AA45" i="47"/>
  <c r="V44" i="47"/>
  <c r="AI122" i="47"/>
  <c r="W40" i="47"/>
  <c r="AC33" i="47"/>
  <c r="AC132" i="47"/>
  <c r="AG37" i="47"/>
  <c r="AH35" i="47"/>
  <c r="AD34" i="47"/>
  <c r="Y132" i="47"/>
  <c r="AI278" i="47"/>
  <c r="AA39" i="47"/>
  <c r="AI365" i="47"/>
  <c r="AJ365" i="47" s="1"/>
  <c r="AI259" i="47"/>
  <c r="AJ259" i="47" s="1"/>
  <c r="AI207" i="47"/>
  <c r="AJ207" i="47" s="1"/>
  <c r="F63" i="47"/>
  <c r="AI375" i="47"/>
  <c r="P85" i="47"/>
  <c r="P98" i="47"/>
  <c r="P97" i="47"/>
  <c r="AI305" i="47"/>
  <c r="V288" i="47"/>
  <c r="AI267" i="47"/>
  <c r="AI191" i="47"/>
  <c r="V51" i="47"/>
  <c r="AI129" i="47"/>
  <c r="AC44" i="47"/>
  <c r="AA40" i="47"/>
  <c r="AC35" i="47"/>
  <c r="F15" i="47"/>
  <c r="I67" i="47"/>
  <c r="I574" i="47"/>
  <c r="AG44" i="47"/>
  <c r="AI388" i="47"/>
  <c r="AI376" i="47"/>
  <c r="AI360" i="47"/>
  <c r="AI417" i="47"/>
  <c r="AJ417" i="47" s="1"/>
  <c r="AI397" i="47"/>
  <c r="AI334" i="47"/>
  <c r="P93" i="47"/>
  <c r="AI406" i="47"/>
  <c r="AI399" i="47"/>
  <c r="AI412" i="47"/>
  <c r="I571" i="47"/>
  <c r="AI428" i="47"/>
  <c r="AI312" i="47"/>
  <c r="AJ312" i="47" s="1"/>
  <c r="AI303" i="47"/>
  <c r="AE35" i="47"/>
  <c r="AI294" i="47"/>
  <c r="AI285" i="47"/>
  <c r="AJ285" i="47" s="1"/>
  <c r="I518" i="47"/>
  <c r="AI363" i="47"/>
  <c r="AJ363" i="47" s="1"/>
  <c r="AC262" i="47"/>
  <c r="AI232" i="47"/>
  <c r="AI206" i="47"/>
  <c r="AI194" i="47"/>
  <c r="AI152" i="47"/>
  <c r="AD53" i="47"/>
  <c r="W52" i="47"/>
  <c r="AA50" i="47"/>
  <c r="AC45" i="47"/>
  <c r="AD43" i="47"/>
  <c r="W42" i="47"/>
  <c r="AI279" i="47"/>
  <c r="AI275" i="47"/>
  <c r="AE288" i="47"/>
  <c r="AH288" i="47"/>
  <c r="AI253" i="47"/>
  <c r="AI221" i="47"/>
  <c r="AI208" i="47"/>
  <c r="AJ208" i="47" s="1"/>
  <c r="AD210" i="47"/>
  <c r="AI183" i="47"/>
  <c r="AJ183" i="47" s="1"/>
  <c r="AI177" i="47"/>
  <c r="AD184" i="47"/>
  <c r="AI149" i="47"/>
  <c r="AI141" i="47"/>
  <c r="X53" i="47"/>
  <c r="AH51" i="47"/>
  <c r="AC50" i="47"/>
  <c r="AG47" i="47"/>
  <c r="AD46" i="47"/>
  <c r="AG43" i="47"/>
  <c r="AD42" i="47"/>
  <c r="AC38" i="47"/>
  <c r="V35" i="47"/>
  <c r="AI113" i="47"/>
  <c r="Z33" i="47"/>
  <c r="Z132" i="47"/>
  <c r="W37" i="47"/>
  <c r="AA34" i="47"/>
  <c r="W33" i="47"/>
  <c r="W132" i="47"/>
  <c r="AI423" i="47"/>
  <c r="AI354" i="47"/>
  <c r="I475" i="47"/>
  <c r="F70" i="47"/>
  <c r="I460" i="47"/>
  <c r="F60" i="47"/>
  <c r="I450" i="47"/>
  <c r="AI427" i="47"/>
  <c r="AI353" i="47"/>
  <c r="AI302" i="47"/>
  <c r="AI377" i="47"/>
  <c r="AC42" i="47"/>
  <c r="AE41" i="47"/>
  <c r="V34" i="47"/>
  <c r="AI112" i="47"/>
  <c r="AI425" i="47"/>
  <c r="AI411" i="47"/>
  <c r="AI441" i="47"/>
  <c r="AJ441" i="47" s="1"/>
  <c r="P86" i="47"/>
  <c r="P8" i="47" s="1"/>
  <c r="AI339" i="47"/>
  <c r="AJ339" i="47" s="1"/>
  <c r="P89" i="47"/>
  <c r="P11" i="47" s="1"/>
  <c r="AI358" i="47"/>
  <c r="AI332" i="47"/>
  <c r="AI322" i="47"/>
  <c r="AI307" i="47"/>
  <c r="AE38" i="47"/>
  <c r="AI282" i="47"/>
  <c r="AG39" i="47"/>
  <c r="AI215" i="47"/>
  <c r="V236" i="47"/>
  <c r="AI189" i="47"/>
  <c r="V210" i="47"/>
  <c r="AI155" i="47"/>
  <c r="AJ155" i="47" s="1"/>
  <c r="AA53" i="47"/>
  <c r="AE51" i="47"/>
  <c r="Y50" i="47"/>
  <c r="AD48" i="47"/>
  <c r="V47" i="47"/>
  <c r="AI125" i="47"/>
  <c r="AD38" i="47"/>
  <c r="AI254" i="47"/>
  <c r="AD236" i="47"/>
  <c r="AI202" i="47"/>
  <c r="AA210" i="47"/>
  <c r="AA184" i="47"/>
  <c r="AI157" i="47"/>
  <c r="AJ157" i="47" s="1"/>
  <c r="V53" i="47"/>
  <c r="AI131" i="47"/>
  <c r="AJ131" i="47" s="1"/>
  <c r="AF51" i="47"/>
  <c r="Z50" i="47"/>
  <c r="AI127" i="47"/>
  <c r="AE47" i="47"/>
  <c r="AA46" i="47"/>
  <c r="W45" i="47"/>
  <c r="AE43" i="47"/>
  <c r="V41" i="47"/>
  <c r="AI119" i="47"/>
  <c r="AE34" i="47"/>
  <c r="X33" i="47"/>
  <c r="X132" i="47"/>
  <c r="AD35" i="47"/>
  <c r="AI402" i="47"/>
  <c r="AE236" i="47"/>
  <c r="AI182" i="47"/>
  <c r="AJ182" i="47" s="1"/>
  <c r="P104" i="47"/>
  <c r="P26" i="47" s="1"/>
  <c r="AI410" i="47"/>
  <c r="AI389" i="47"/>
  <c r="AJ389" i="47" s="1"/>
  <c r="AE53" i="47"/>
  <c r="AD33" i="47"/>
  <c r="AD132" i="47"/>
  <c r="AI431" i="47"/>
  <c r="AI426" i="47"/>
  <c r="AI398" i="47"/>
  <c r="AI362" i="47"/>
  <c r="AI435" i="47"/>
  <c r="AI414" i="47"/>
  <c r="AI310" i="47"/>
  <c r="AI304" i="47"/>
  <c r="AI301" i="47"/>
  <c r="AI297" i="47"/>
  <c r="AI286" i="47"/>
  <c r="AJ286" i="47" s="1"/>
  <c r="I491" i="47"/>
  <c r="AC288" i="47"/>
  <c r="AI204" i="47"/>
  <c r="AI163" i="47"/>
  <c r="V184" i="47"/>
  <c r="AI145" i="47"/>
  <c r="Y53" i="47"/>
  <c r="AC51" i="47"/>
  <c r="W50" i="47"/>
  <c r="AA48" i="47"/>
  <c r="AD41" i="47"/>
  <c r="V40" i="47"/>
  <c r="AI118" i="47"/>
  <c r="AA38" i="47"/>
  <c r="AI272" i="47"/>
  <c r="AD288" i="47"/>
  <c r="AI261" i="47"/>
  <c r="AJ261" i="47" s="1"/>
  <c r="AI251" i="47"/>
  <c r="AH262" i="47"/>
  <c r="AI225" i="47"/>
  <c r="AI222" i="47"/>
  <c r="AI203" i="47"/>
  <c r="AI150" i="47"/>
  <c r="AG52" i="47"/>
  <c r="AD51" i="47"/>
  <c r="X50" i="47"/>
  <c r="AC47" i="47"/>
  <c r="AH44" i="47"/>
  <c r="AC43" i="47"/>
  <c r="AG40" i="47"/>
  <c r="AC39" i="47"/>
  <c r="AC34" i="47"/>
  <c r="V33" i="47"/>
  <c r="AI111" i="47"/>
  <c r="V132" i="47"/>
  <c r="AA37" i="47"/>
  <c r="AA35" i="47"/>
  <c r="W34" i="47"/>
  <c r="AI442" i="47"/>
  <c r="AJ442" i="47" s="1"/>
  <c r="AI364" i="47"/>
  <c r="AJ364" i="47" s="1"/>
  <c r="AI234" i="47"/>
  <c r="AJ234" i="47" s="1"/>
  <c r="F76" i="47"/>
  <c r="I466" i="47"/>
  <c r="F17" i="47"/>
  <c r="I69" i="47"/>
  <c r="F59" i="47"/>
  <c r="F65" i="47"/>
  <c r="I455" i="47"/>
  <c r="F66" i="47"/>
  <c r="I456" i="47"/>
  <c r="F72" i="47"/>
  <c r="I462" i="47"/>
  <c r="P101" i="47"/>
  <c r="P23" i="47" s="1"/>
  <c r="I79" i="47" l="1"/>
  <c r="X45" i="47"/>
  <c r="AE210" i="47"/>
  <c r="AI247" i="47"/>
  <c r="AF47" i="47"/>
  <c r="AI231" i="47"/>
  <c r="Z41" i="47"/>
  <c r="AI347" i="47"/>
  <c r="AI167" i="47"/>
  <c r="AI246" i="47"/>
  <c r="AI216" i="47"/>
  <c r="AI382" i="47"/>
  <c r="AE46" i="47"/>
  <c r="AI249" i="47"/>
  <c r="AI351" i="47"/>
  <c r="AI321" i="47"/>
  <c r="AI174" i="47"/>
  <c r="Z236" i="47"/>
  <c r="AF44" i="47"/>
  <c r="AI300" i="47"/>
  <c r="AI323" i="47"/>
  <c r="AF37" i="47"/>
  <c r="AI223" i="47"/>
  <c r="Z210" i="47"/>
  <c r="AF288" i="47"/>
  <c r="AE48" i="47"/>
  <c r="AI379" i="47"/>
  <c r="AI433" i="47"/>
  <c r="AI401" i="47"/>
  <c r="AF236" i="47"/>
  <c r="Z47" i="47"/>
  <c r="AI352" i="47"/>
  <c r="Z44" i="47"/>
  <c r="AI196" i="47"/>
  <c r="X34" i="47"/>
  <c r="AI280" i="47"/>
  <c r="AI295" i="47"/>
  <c r="Z35" i="47"/>
  <c r="AI144" i="47"/>
  <c r="AI201" i="47"/>
  <c r="AI205" i="47"/>
  <c r="AI438" i="47"/>
  <c r="Z418" i="47"/>
  <c r="Y38" i="47"/>
  <c r="AI171" i="47"/>
  <c r="AI142" i="47"/>
  <c r="AI308" i="47"/>
  <c r="AI143" i="47"/>
  <c r="AF43" i="47"/>
  <c r="AF38" i="47"/>
  <c r="X44" i="47"/>
  <c r="X210" i="47"/>
  <c r="Z48" i="47"/>
  <c r="AI374" i="47"/>
  <c r="AI230" i="47"/>
  <c r="X43" i="47"/>
  <c r="AI139" i="47"/>
  <c r="Y210" i="47"/>
  <c r="AI429" i="47"/>
  <c r="AI409" i="47"/>
  <c r="AI407" i="47"/>
  <c r="AI383" i="47"/>
  <c r="AI153" i="47"/>
  <c r="AI192" i="47"/>
  <c r="AI326" i="47"/>
  <c r="AI306" i="47"/>
  <c r="AI359" i="47"/>
  <c r="AI146" i="47"/>
  <c r="X314" i="47"/>
  <c r="AI314" i="47" s="1"/>
  <c r="V315" i="47" s="1"/>
  <c r="AI309" i="47"/>
  <c r="Y40" i="47"/>
  <c r="AI271" i="47"/>
  <c r="X37" i="47"/>
  <c r="AI245" i="47"/>
  <c r="AI242" i="47"/>
  <c r="AI226" i="47"/>
  <c r="AI244" i="47"/>
  <c r="AI348" i="47"/>
  <c r="AI436" i="47"/>
  <c r="AI175" i="47"/>
  <c r="AI200" i="47"/>
  <c r="Y42" i="47"/>
  <c r="AI42" i="47" s="1"/>
  <c r="AI329" i="47"/>
  <c r="AI434" i="47"/>
  <c r="AI346" i="47"/>
  <c r="AF35" i="47"/>
  <c r="X42" i="47"/>
  <c r="X48" i="47"/>
  <c r="AI48" i="47" s="1"/>
  <c r="Z340" i="47"/>
  <c r="AI195" i="47"/>
  <c r="Y45" i="47"/>
  <c r="AI250" i="47"/>
  <c r="AI296" i="47"/>
  <c r="AI255" i="47"/>
  <c r="X47" i="47"/>
  <c r="X184" i="47"/>
  <c r="AF45" i="47"/>
  <c r="AI176" i="47"/>
  <c r="AI350" i="47"/>
  <c r="AI403" i="47"/>
  <c r="Z43" i="47"/>
  <c r="AI252" i="47"/>
  <c r="AI380" i="47"/>
  <c r="AF48" i="47"/>
  <c r="AI199" i="47"/>
  <c r="Y262" i="47"/>
  <c r="Z38" i="47"/>
  <c r="AI197" i="47"/>
  <c r="AI328" i="47"/>
  <c r="Z37" i="47"/>
  <c r="AI356" i="47"/>
  <c r="AE184" i="47"/>
  <c r="Z314" i="47"/>
  <c r="Y35" i="47"/>
  <c r="AI169" i="47"/>
  <c r="AI190" i="47"/>
  <c r="AI273" i="47"/>
  <c r="AI165" i="47"/>
  <c r="Y44" i="47"/>
  <c r="Y41" i="47"/>
  <c r="AF40" i="47"/>
  <c r="AF46" i="47"/>
  <c r="AI274" i="47"/>
  <c r="AI378" i="47"/>
  <c r="Z46" i="47"/>
  <c r="AI270" i="47"/>
  <c r="AF42" i="47"/>
  <c r="AI179" i="47"/>
  <c r="AI386" i="47"/>
  <c r="Z40" i="47"/>
  <c r="AF39" i="47"/>
  <c r="AF184" i="47"/>
  <c r="AI256" i="47"/>
  <c r="F496" i="47"/>
  <c r="X35" i="47"/>
  <c r="Y43" i="47"/>
  <c r="AI43" i="47" s="1"/>
  <c r="AI430" i="47"/>
  <c r="Y47" i="47"/>
  <c r="AI405" i="47"/>
  <c r="Z262" i="47"/>
  <c r="AI331" i="47"/>
  <c r="AI173" i="47"/>
  <c r="AG48" i="47"/>
  <c r="AF262" i="47"/>
  <c r="Z45" i="47"/>
  <c r="AF314" i="47"/>
  <c r="AI437" i="47"/>
  <c r="AF210" i="47"/>
  <c r="AI228" i="47"/>
  <c r="Y46" i="47"/>
  <c r="X236" i="47"/>
  <c r="AI349" i="47"/>
  <c r="AI217" i="47"/>
  <c r="Y48" i="47"/>
  <c r="Y288" i="47"/>
  <c r="Y314" i="47"/>
  <c r="AI432" i="47"/>
  <c r="AI193" i="47"/>
  <c r="X418" i="47"/>
  <c r="R33" i="47"/>
  <c r="R132" i="47"/>
  <c r="L48" i="47"/>
  <c r="S126" i="47"/>
  <c r="AJ126" i="47" s="1"/>
  <c r="L52" i="47"/>
  <c r="L43" i="47"/>
  <c r="S121" i="47"/>
  <c r="AJ121" i="47" s="1"/>
  <c r="R50" i="47"/>
  <c r="AG366" i="47"/>
  <c r="Y392" i="47"/>
  <c r="Z392" i="47"/>
  <c r="P102" i="47"/>
  <c r="P24" i="47" s="1"/>
  <c r="F7" i="47"/>
  <c r="I59" i="47"/>
  <c r="Y37" i="47"/>
  <c r="AI37" i="47" s="1"/>
  <c r="AI243" i="47"/>
  <c r="AI357" i="47"/>
  <c r="S376" i="47"/>
  <c r="AJ376" i="47" s="1"/>
  <c r="AI151" i="47"/>
  <c r="F12" i="47"/>
  <c r="I64" i="47"/>
  <c r="AF34" i="47"/>
  <c r="S139" i="47"/>
  <c r="AJ139" i="47" s="1"/>
  <c r="S331" i="47"/>
  <c r="AJ331" i="47" s="1"/>
  <c r="F10" i="47"/>
  <c r="I62" i="47"/>
  <c r="Y39" i="47"/>
  <c r="AI385" i="47"/>
  <c r="AA47" i="47"/>
  <c r="Y236" i="47"/>
  <c r="L51" i="47"/>
  <c r="P103" i="47"/>
  <c r="P25" i="47" s="1"/>
  <c r="AC418" i="47"/>
  <c r="AF340" i="47"/>
  <c r="AH444" i="47"/>
  <c r="AE444" i="47"/>
  <c r="N50" i="47"/>
  <c r="AD366" i="47"/>
  <c r="AD392" i="47"/>
  <c r="AC392" i="47"/>
  <c r="X38" i="47"/>
  <c r="Z42" i="47"/>
  <c r="X40" i="47"/>
  <c r="AI40" i="47" s="1"/>
  <c r="I496" i="47"/>
  <c r="P7" i="47"/>
  <c r="X39" i="47"/>
  <c r="AI355" i="47"/>
  <c r="F574" i="47"/>
  <c r="X288" i="47"/>
  <c r="AI400" i="47"/>
  <c r="AI38" i="47"/>
  <c r="AI372" i="47"/>
  <c r="M51" i="47"/>
  <c r="L46" i="47"/>
  <c r="S124" i="47"/>
  <c r="AJ124" i="47" s="1"/>
  <c r="L38" i="47"/>
  <c r="S116" i="47"/>
  <c r="AJ116" i="47" s="1"/>
  <c r="Q51" i="47"/>
  <c r="S241" i="47"/>
  <c r="L262" i="47"/>
  <c r="AA444" i="47"/>
  <c r="L33" i="47"/>
  <c r="S111" i="47"/>
  <c r="L132" i="47"/>
  <c r="L37" i="47"/>
  <c r="S115" i="47"/>
  <c r="AJ115" i="47" s="1"/>
  <c r="L41" i="47"/>
  <c r="S119" i="47"/>
  <c r="AJ119" i="47" s="1"/>
  <c r="O51" i="47"/>
  <c r="W392" i="47"/>
  <c r="F14" i="47"/>
  <c r="I66" i="47"/>
  <c r="S255" i="47"/>
  <c r="AJ255" i="47" s="1"/>
  <c r="W47" i="47"/>
  <c r="AI47" i="47" s="1"/>
  <c r="AI53" i="47"/>
  <c r="AJ53" i="47" s="1"/>
  <c r="AI269" i="47"/>
  <c r="AI138" i="47"/>
  <c r="Y444" i="47"/>
  <c r="X41" i="47"/>
  <c r="Z184" i="47"/>
  <c r="F11" i="47"/>
  <c r="I63" i="47"/>
  <c r="AI44" i="47"/>
  <c r="AI52" i="47"/>
  <c r="Z39" i="47"/>
  <c r="AI50" i="47"/>
  <c r="AI166" i="47"/>
  <c r="S163" i="47"/>
  <c r="L184" i="47"/>
  <c r="AG418" i="47"/>
  <c r="S345" i="47"/>
  <c r="L39" i="47"/>
  <c r="S117" i="47"/>
  <c r="AJ117" i="47" s="1"/>
  <c r="N51" i="47"/>
  <c r="AF444" i="47"/>
  <c r="O52" i="47"/>
  <c r="S215" i="47"/>
  <c r="L236" i="47"/>
  <c r="X366" i="47"/>
  <c r="AA392" i="47"/>
  <c r="AI132" i="47"/>
  <c r="Y184" i="47"/>
  <c r="AE314" i="47"/>
  <c r="S302" i="47"/>
  <c r="AJ302" i="47" s="1"/>
  <c r="AI424" i="47"/>
  <c r="Y33" i="47"/>
  <c r="AI33" i="47" s="1"/>
  <c r="S199" i="47"/>
  <c r="AJ199" i="47" s="1"/>
  <c r="F22" i="47"/>
  <c r="I74" i="47"/>
  <c r="F21" i="47"/>
  <c r="I73" i="47"/>
  <c r="AE37" i="47"/>
  <c r="X46" i="47"/>
  <c r="S397" i="47"/>
  <c r="F26" i="47"/>
  <c r="I78" i="47"/>
  <c r="F19" i="47"/>
  <c r="I71" i="47"/>
  <c r="S114" i="47"/>
  <c r="AJ114" i="47" s="1"/>
  <c r="Q52" i="47"/>
  <c r="S319" i="47"/>
  <c r="AG444" i="47"/>
  <c r="AH366" i="47"/>
  <c r="F20" i="47"/>
  <c r="I72" i="47"/>
  <c r="S326" i="47"/>
  <c r="AJ326" i="47" s="1"/>
  <c r="F8" i="47"/>
  <c r="I60" i="47"/>
  <c r="S431" i="47"/>
  <c r="AJ431" i="47" s="1"/>
  <c r="S348" i="47"/>
  <c r="AJ348" i="47" s="1"/>
  <c r="F9" i="47"/>
  <c r="I61" i="47"/>
  <c r="F16" i="47"/>
  <c r="I68" i="47"/>
  <c r="F75" i="47"/>
  <c r="I465" i="47"/>
  <c r="I470" i="47" s="1"/>
  <c r="F470" i="47"/>
  <c r="AI45" i="47"/>
  <c r="Z288" i="47"/>
  <c r="W418" i="47"/>
  <c r="L34" i="47"/>
  <c r="S112" i="47"/>
  <c r="AJ112" i="47" s="1"/>
  <c r="Y418" i="47"/>
  <c r="Y340" i="47"/>
  <c r="S127" i="47"/>
  <c r="AJ127" i="47" s="1"/>
  <c r="AA418" i="47"/>
  <c r="R51" i="47"/>
  <c r="L47" i="47"/>
  <c r="S125" i="47"/>
  <c r="AJ125" i="47" s="1"/>
  <c r="W366" i="47"/>
  <c r="AF392" i="47"/>
  <c r="S406" i="47"/>
  <c r="AJ406" i="47" s="1"/>
  <c r="S254" i="47"/>
  <c r="AJ254" i="47" s="1"/>
  <c r="R42" i="47"/>
  <c r="AI218" i="47"/>
  <c r="AI229" i="47"/>
  <c r="Y34" i="47"/>
  <c r="F18" i="47"/>
  <c r="I70" i="47"/>
  <c r="F77" i="47"/>
  <c r="AI147" i="47"/>
  <c r="Z34" i="47"/>
  <c r="S222" i="47"/>
  <c r="AJ222" i="47" s="1"/>
  <c r="AH418" i="47"/>
  <c r="S352" i="47"/>
  <c r="AJ352" i="47" s="1"/>
  <c r="S118" i="47"/>
  <c r="AJ118" i="47" s="1"/>
  <c r="AH392" i="47"/>
  <c r="S308" i="47"/>
  <c r="AJ308" i="47" s="1"/>
  <c r="AG392" i="47"/>
  <c r="Q50" i="47"/>
  <c r="M52" i="47"/>
  <c r="AE418" i="47"/>
  <c r="AD418" i="47"/>
  <c r="X444" i="47"/>
  <c r="O132" i="47"/>
  <c r="L35" i="47"/>
  <c r="S113" i="47"/>
  <c r="AJ113" i="47" s="1"/>
  <c r="S271" i="47"/>
  <c r="AJ271" i="47" s="1"/>
  <c r="L45" i="47"/>
  <c r="S123" i="47"/>
  <c r="AJ123" i="47" s="1"/>
  <c r="O50" i="47"/>
  <c r="R52" i="47"/>
  <c r="S189" i="47"/>
  <c r="L210" i="47"/>
  <c r="AA366" i="47"/>
  <c r="AC366" i="47"/>
  <c r="S350" i="47"/>
  <c r="AJ350" i="47" s="1"/>
  <c r="L40" i="47"/>
  <c r="F24" i="47"/>
  <c r="I76" i="47"/>
  <c r="S203" i="47"/>
  <c r="AJ203" i="47" s="1"/>
  <c r="S332" i="47"/>
  <c r="AJ332" i="47" s="1"/>
  <c r="AE39" i="47"/>
  <c r="AI320" i="47"/>
  <c r="S377" i="47"/>
  <c r="AJ377" i="47" s="1"/>
  <c r="S177" i="47"/>
  <c r="AJ177" i="47" s="1"/>
  <c r="D575" i="47"/>
  <c r="C575" i="47"/>
  <c r="G575" i="47"/>
  <c r="E575" i="47"/>
  <c r="B575" i="47"/>
  <c r="H575" i="47"/>
  <c r="F575" i="47"/>
  <c r="S195" i="47"/>
  <c r="S305" i="47"/>
  <c r="AJ305" i="47" s="1"/>
  <c r="Y366" i="47"/>
  <c r="I517" i="47"/>
  <c r="I522" i="47" s="1"/>
  <c r="F522" i="47"/>
  <c r="AE33" i="47"/>
  <c r="AI46" i="47"/>
  <c r="V340" i="47"/>
  <c r="S380" i="47"/>
  <c r="AJ380" i="47" s="1"/>
  <c r="AC444" i="47"/>
  <c r="S276" i="47"/>
  <c r="AJ276" i="47" s="1"/>
  <c r="S293" i="47"/>
  <c r="L314" i="47"/>
  <c r="W444" i="47"/>
  <c r="S150" i="47"/>
  <c r="AJ150" i="47" s="1"/>
  <c r="N52" i="47"/>
  <c r="AE392" i="47"/>
  <c r="M132" i="47"/>
  <c r="Q33" i="47"/>
  <c r="Q132" i="47"/>
  <c r="M50" i="47"/>
  <c r="AF418" i="47"/>
  <c r="S373" i="47"/>
  <c r="AJ373" i="47" s="1"/>
  <c r="AD444" i="47"/>
  <c r="Z444" i="47"/>
  <c r="N33" i="47"/>
  <c r="N132" i="47"/>
  <c r="L42" i="47"/>
  <c r="S120" i="47"/>
  <c r="AJ120" i="47" s="1"/>
  <c r="L44" i="47"/>
  <c r="S122" i="47"/>
  <c r="AJ122" i="47" s="1"/>
  <c r="S137" i="47"/>
  <c r="L288" i="47"/>
  <c r="S267" i="47"/>
  <c r="AF366" i="47"/>
  <c r="AE366" i="47"/>
  <c r="X392" i="47"/>
  <c r="S354" i="47"/>
  <c r="AJ354" i="47" s="1"/>
  <c r="S221" i="47"/>
  <c r="AJ221" i="47" s="1"/>
  <c r="S274" i="47"/>
  <c r="AJ274" i="47" s="1"/>
  <c r="I65" i="47"/>
  <c r="X262" i="47"/>
  <c r="S375" i="47"/>
  <c r="AJ375" i="47" s="1"/>
  <c r="S231" i="47"/>
  <c r="AJ231" i="47" s="1"/>
  <c r="S250" i="47"/>
  <c r="AJ250" i="47" s="1"/>
  <c r="S427" i="47"/>
  <c r="AJ427" i="47" s="1"/>
  <c r="S228" i="47"/>
  <c r="AI51" i="47"/>
  <c r="R38" i="47"/>
  <c r="AE45" i="47"/>
  <c r="I355" i="47"/>
  <c r="S299" i="47"/>
  <c r="AJ299" i="47" s="1"/>
  <c r="S347" i="47"/>
  <c r="H549" i="47"/>
  <c r="D549" i="47"/>
  <c r="B549" i="47"/>
  <c r="F549" i="47"/>
  <c r="C549" i="47"/>
  <c r="G549" i="47"/>
  <c r="E549" i="47"/>
  <c r="S251" i="47"/>
  <c r="AJ251" i="47" s="1"/>
  <c r="S206" i="47"/>
  <c r="AJ206" i="47" s="1"/>
  <c r="S258" i="47"/>
  <c r="AJ258" i="47" s="1"/>
  <c r="L366" i="47"/>
  <c r="S310" i="47"/>
  <c r="AJ310" i="47" s="1"/>
  <c r="S284" i="47"/>
  <c r="AJ284" i="47" s="1"/>
  <c r="S154" i="47"/>
  <c r="AJ154" i="47" s="1"/>
  <c r="S180" i="47"/>
  <c r="AJ180" i="47" s="1"/>
  <c r="S232" i="47"/>
  <c r="AJ232" i="47" s="1"/>
  <c r="AI35" i="47" l="1"/>
  <c r="O288" i="47"/>
  <c r="S269" i="47"/>
  <c r="AJ269" i="47" s="1"/>
  <c r="S438" i="47"/>
  <c r="AJ438" i="47" s="1"/>
  <c r="S196" i="47"/>
  <c r="AJ196" i="47" s="1"/>
  <c r="M47" i="47"/>
  <c r="M210" i="47"/>
  <c r="S307" i="47"/>
  <c r="AJ307" i="47" s="1"/>
  <c r="S321" i="47"/>
  <c r="AJ321" i="47" s="1"/>
  <c r="S220" i="47"/>
  <c r="AJ220" i="47" s="1"/>
  <c r="S257" i="47"/>
  <c r="AJ257" i="47" s="1"/>
  <c r="M184" i="47"/>
  <c r="S202" i="47"/>
  <c r="AJ202" i="47" s="1"/>
  <c r="S128" i="47"/>
  <c r="AJ128" i="47" s="1"/>
  <c r="AJ347" i="47"/>
  <c r="S349" i="47"/>
  <c r="AJ349" i="47" s="1"/>
  <c r="M288" i="47"/>
  <c r="S272" i="47"/>
  <c r="AJ272" i="47" s="1"/>
  <c r="AI335" i="47"/>
  <c r="S277" i="47"/>
  <c r="AJ277" i="47" s="1"/>
  <c r="M39" i="47"/>
  <c r="S324" i="47"/>
  <c r="AJ324" i="47" s="1"/>
  <c r="S330" i="47"/>
  <c r="AJ330" i="47" s="1"/>
  <c r="Q42" i="47"/>
  <c r="Q39" i="47"/>
  <c r="S229" i="47"/>
  <c r="AJ229" i="47" s="1"/>
  <c r="S301" i="47"/>
  <c r="AJ301" i="47" s="1"/>
  <c r="AI34" i="47"/>
  <c r="S328" i="47"/>
  <c r="AJ328" i="47" s="1"/>
  <c r="N43" i="47"/>
  <c r="S357" i="47"/>
  <c r="AJ357" i="47" s="1"/>
  <c r="AI210" i="47"/>
  <c r="AC211" i="47" s="1"/>
  <c r="S225" i="47"/>
  <c r="AJ225" i="47" s="1"/>
  <c r="S171" i="47"/>
  <c r="AJ171" i="47" s="1"/>
  <c r="S223" i="47"/>
  <c r="AJ223" i="47" s="1"/>
  <c r="AJ228" i="47"/>
  <c r="S256" i="47"/>
  <c r="AJ256" i="47" s="1"/>
  <c r="S374" i="47"/>
  <c r="AJ374" i="47" s="1"/>
  <c r="S309" i="47"/>
  <c r="AJ309" i="47" s="1"/>
  <c r="S356" i="47"/>
  <c r="AJ356" i="47" s="1"/>
  <c r="S323" i="47"/>
  <c r="AJ323" i="47" s="1"/>
  <c r="R41" i="47"/>
  <c r="S325" i="47"/>
  <c r="AJ325" i="47" s="1"/>
  <c r="S403" i="47"/>
  <c r="AJ403" i="47" s="1"/>
  <c r="S304" i="47"/>
  <c r="AJ304" i="47" s="1"/>
  <c r="S248" i="47"/>
  <c r="AJ248" i="47" s="1"/>
  <c r="V49" i="47"/>
  <c r="S200" i="47"/>
  <c r="AJ200" i="47" s="1"/>
  <c r="S425" i="47"/>
  <c r="AJ425" i="47" s="1"/>
  <c r="R37" i="47"/>
  <c r="S297" i="47"/>
  <c r="AJ297" i="47" s="1"/>
  <c r="S281" i="47"/>
  <c r="AJ281" i="47" s="1"/>
  <c r="O37" i="47"/>
  <c r="S385" i="47"/>
  <c r="AJ385" i="47" s="1"/>
  <c r="Q288" i="47"/>
  <c r="N210" i="47"/>
  <c r="S204" i="47"/>
  <c r="AJ204" i="47" s="1"/>
  <c r="R39" i="47"/>
  <c r="Q314" i="47"/>
  <c r="S279" i="47"/>
  <c r="AJ279" i="47" s="1"/>
  <c r="N42" i="47"/>
  <c r="O184" i="47"/>
  <c r="S275" i="47"/>
  <c r="AJ275" i="47" s="1"/>
  <c r="AJ195" i="47"/>
  <c r="S329" i="47"/>
  <c r="AJ329" i="47" s="1"/>
  <c r="S143" i="47"/>
  <c r="AJ143" i="47" s="1"/>
  <c r="S173" i="47"/>
  <c r="AJ173" i="47" s="1"/>
  <c r="S169" i="47"/>
  <c r="AJ169" i="47" s="1"/>
  <c r="S152" i="47"/>
  <c r="AJ152" i="47" s="1"/>
  <c r="AH211" i="47"/>
  <c r="S270" i="47"/>
  <c r="AJ270" i="47" s="1"/>
  <c r="O38" i="47"/>
  <c r="S38" i="47" s="1"/>
  <c r="AJ38" i="47" s="1"/>
  <c r="O40" i="47"/>
  <c r="I385" i="47"/>
  <c r="S433" i="47"/>
  <c r="AJ433" i="47" s="1"/>
  <c r="S432" i="47"/>
  <c r="AJ432" i="47" s="1"/>
  <c r="S201" i="47"/>
  <c r="AJ201" i="47" s="1"/>
  <c r="S429" i="47"/>
  <c r="AJ429" i="47" s="1"/>
  <c r="S382" i="47"/>
  <c r="AJ382" i="47" s="1"/>
  <c r="R48" i="47"/>
  <c r="N45" i="47"/>
  <c r="N39" i="47"/>
  <c r="S39" i="47" s="1"/>
  <c r="AJ39" i="47" s="1"/>
  <c r="S176" i="47"/>
  <c r="AJ176" i="47" s="1"/>
  <c r="AI41" i="47"/>
  <c r="Q46" i="47"/>
  <c r="X49" i="47"/>
  <c r="S149" i="47"/>
  <c r="AJ149" i="47" s="1"/>
  <c r="V211" i="47"/>
  <c r="R35" i="47"/>
  <c r="S430" i="47"/>
  <c r="AJ430" i="47" s="1"/>
  <c r="AD211" i="47"/>
  <c r="S282" i="47"/>
  <c r="AJ282" i="47" s="1"/>
  <c r="S296" i="47"/>
  <c r="AJ296" i="47" s="1"/>
  <c r="S298" i="47"/>
  <c r="AJ298" i="47" s="1"/>
  <c r="O42" i="47"/>
  <c r="S252" i="47"/>
  <c r="AJ252" i="47" s="1"/>
  <c r="S278" i="47"/>
  <c r="AJ278" i="47" s="1"/>
  <c r="Q44" i="47"/>
  <c r="W211" i="47"/>
  <c r="S247" i="47"/>
  <c r="AJ247" i="47" s="1"/>
  <c r="M40" i="47"/>
  <c r="R47" i="47"/>
  <c r="H444" i="47"/>
  <c r="S405" i="47"/>
  <c r="AJ405" i="47" s="1"/>
  <c r="S249" i="47"/>
  <c r="AJ249" i="47" s="1"/>
  <c r="S401" i="47"/>
  <c r="AJ401" i="47" s="1"/>
  <c r="M262" i="47"/>
  <c r="Q47" i="47"/>
  <c r="S434" i="47"/>
  <c r="AJ434" i="47" s="1"/>
  <c r="S153" i="47"/>
  <c r="AJ153" i="47" s="1"/>
  <c r="S437" i="47"/>
  <c r="AJ437" i="47" s="1"/>
  <c r="Q41" i="47"/>
  <c r="S410" i="47"/>
  <c r="AJ410" i="47" s="1"/>
  <c r="S436" i="47"/>
  <c r="AJ436" i="47" s="1"/>
  <c r="S197" i="47"/>
  <c r="AJ197" i="47" s="1"/>
  <c r="AI39" i="47"/>
  <c r="S230" i="47"/>
  <c r="AJ230" i="47" s="1"/>
  <c r="M46" i="47"/>
  <c r="S351" i="47"/>
  <c r="AJ351" i="47" s="1"/>
  <c r="S428" i="47"/>
  <c r="AJ428" i="47" s="1"/>
  <c r="S167" i="47"/>
  <c r="AJ167" i="47" s="1"/>
  <c r="R236" i="47"/>
  <c r="Q45" i="47"/>
  <c r="Q40" i="47"/>
  <c r="O46" i="47"/>
  <c r="Q37" i="47"/>
  <c r="S194" i="47"/>
  <c r="AJ194" i="47" s="1"/>
  <c r="S327" i="47"/>
  <c r="AJ327" i="47" s="1"/>
  <c r="S398" i="47"/>
  <c r="AJ398" i="47" s="1"/>
  <c r="S191" i="47"/>
  <c r="AJ191" i="47" s="1"/>
  <c r="S322" i="47"/>
  <c r="AJ322" i="47" s="1"/>
  <c r="S166" i="47"/>
  <c r="AJ166" i="47" s="1"/>
  <c r="M38" i="47"/>
  <c r="S359" i="47"/>
  <c r="AJ359" i="47" s="1"/>
  <c r="O43" i="47"/>
  <c r="Q184" i="47"/>
  <c r="S224" i="47"/>
  <c r="AJ224" i="47" s="1"/>
  <c r="S175" i="47"/>
  <c r="AJ175" i="47" s="1"/>
  <c r="S172" i="47"/>
  <c r="AJ172" i="47" s="1"/>
  <c r="S404" i="47"/>
  <c r="AJ404" i="47" s="1"/>
  <c r="S242" i="47"/>
  <c r="AJ242" i="47" s="1"/>
  <c r="S148" i="47"/>
  <c r="AJ148" i="47" s="1"/>
  <c r="S381" i="47"/>
  <c r="AJ381" i="47" s="1"/>
  <c r="Z49" i="47"/>
  <c r="S424" i="47"/>
  <c r="AJ424" i="47" s="1"/>
  <c r="N184" i="47"/>
  <c r="R210" i="47"/>
  <c r="S190" i="47"/>
  <c r="AJ190" i="47" s="1"/>
  <c r="S384" i="47"/>
  <c r="AJ384" i="47" s="1"/>
  <c r="R288" i="47"/>
  <c r="S402" i="47"/>
  <c r="AJ402" i="47" s="1"/>
  <c r="R40" i="47"/>
  <c r="R46" i="47"/>
  <c r="S294" i="47"/>
  <c r="AJ294" i="47" s="1"/>
  <c r="Q48" i="47"/>
  <c r="N37" i="47"/>
  <c r="S333" i="47"/>
  <c r="AJ333" i="47" s="1"/>
  <c r="O45" i="47"/>
  <c r="O236" i="47"/>
  <c r="S411" i="47"/>
  <c r="AJ411" i="47" s="1"/>
  <c r="S412" i="47"/>
  <c r="AJ412" i="47" s="1"/>
  <c r="N314" i="47"/>
  <c r="S399" i="47"/>
  <c r="AJ399" i="47" s="1"/>
  <c r="S300" i="47"/>
  <c r="AJ300" i="47" s="1"/>
  <c r="S218" i="47"/>
  <c r="AJ218" i="47" s="1"/>
  <c r="S144" i="47"/>
  <c r="AJ144" i="47" s="1"/>
  <c r="S358" i="47"/>
  <c r="AJ358" i="47" s="1"/>
  <c r="S179" i="47"/>
  <c r="AJ179" i="47" s="1"/>
  <c r="Q262" i="47"/>
  <c r="Q43" i="47"/>
  <c r="S245" i="47"/>
  <c r="AJ245" i="47" s="1"/>
  <c r="N38" i="47"/>
  <c r="S435" i="47"/>
  <c r="AJ435" i="47" s="1"/>
  <c r="S192" i="47"/>
  <c r="AJ192" i="47" s="1"/>
  <c r="S372" i="47"/>
  <c r="AJ372" i="47" s="1"/>
  <c r="S306" i="47"/>
  <c r="AJ306" i="47" s="1"/>
  <c r="S280" i="47"/>
  <c r="AJ280" i="47" s="1"/>
  <c r="S246" i="47"/>
  <c r="AJ246" i="47" s="1"/>
  <c r="S346" i="47"/>
  <c r="AJ346" i="47" s="1"/>
  <c r="R314" i="47"/>
  <c r="O47" i="47"/>
  <c r="S193" i="47"/>
  <c r="AJ193" i="47" s="1"/>
  <c r="O48" i="47"/>
  <c r="R262" i="47"/>
  <c r="AE315" i="47"/>
  <c r="S243" i="47"/>
  <c r="AJ243" i="47" s="1"/>
  <c r="S168" i="47"/>
  <c r="AJ168" i="47" s="1"/>
  <c r="S227" i="47"/>
  <c r="AJ227" i="47" s="1"/>
  <c r="M314" i="47"/>
  <c r="S355" i="47"/>
  <c r="AJ355" i="47" s="1"/>
  <c r="S386" i="47"/>
  <c r="AJ386" i="47" s="1"/>
  <c r="N41" i="47"/>
  <c r="R43" i="47"/>
  <c r="M236" i="47"/>
  <c r="S170" i="47"/>
  <c r="AJ170" i="47" s="1"/>
  <c r="S205" i="47"/>
  <c r="AJ205" i="47" s="1"/>
  <c r="S334" i="47"/>
  <c r="AJ334" i="47" s="1"/>
  <c r="S320" i="47"/>
  <c r="AJ320" i="47" s="1"/>
  <c r="S407" i="47"/>
  <c r="AJ407" i="47" s="1"/>
  <c r="O41" i="47"/>
  <c r="M48" i="47"/>
  <c r="N262" i="47"/>
  <c r="S353" i="47"/>
  <c r="AJ353" i="47" s="1"/>
  <c r="S178" i="47"/>
  <c r="AJ178" i="47" s="1"/>
  <c r="O35" i="47"/>
  <c r="S408" i="47"/>
  <c r="AJ408" i="47" s="1"/>
  <c r="R44" i="47"/>
  <c r="S253" i="47"/>
  <c r="AJ253" i="47" s="1"/>
  <c r="S400" i="47"/>
  <c r="AJ400" i="47" s="1"/>
  <c r="AE211" i="47"/>
  <c r="Q210" i="47"/>
  <c r="Q34" i="47"/>
  <c r="AA211" i="47"/>
  <c r="R45" i="47"/>
  <c r="S303" i="47"/>
  <c r="AJ303" i="47" s="1"/>
  <c r="M43" i="47"/>
  <c r="M37" i="47"/>
  <c r="S37" i="47" s="1"/>
  <c r="AJ37" i="47" s="1"/>
  <c r="S426" i="47"/>
  <c r="AJ426" i="47" s="1"/>
  <c r="S273" i="47"/>
  <c r="AJ273" i="47" s="1"/>
  <c r="Q38" i="47"/>
  <c r="S226" i="47"/>
  <c r="AJ226" i="47" s="1"/>
  <c r="R444" i="47"/>
  <c r="S409" i="47"/>
  <c r="AJ409" i="47" s="1"/>
  <c r="S217" i="47"/>
  <c r="AJ217" i="47" s="1"/>
  <c r="S198" i="47"/>
  <c r="AJ198" i="47" s="1"/>
  <c r="S379" i="47"/>
  <c r="AJ379" i="47" s="1"/>
  <c r="S383" i="47"/>
  <c r="AJ383" i="47" s="1"/>
  <c r="O34" i="47"/>
  <c r="S219" i="47"/>
  <c r="AJ219" i="47" s="1"/>
  <c r="S174" i="47"/>
  <c r="AJ174" i="47" s="1"/>
  <c r="N35" i="47"/>
  <c r="S360" i="47"/>
  <c r="AJ360" i="47" s="1"/>
  <c r="AJ397" i="47"/>
  <c r="H48" i="47"/>
  <c r="D38" i="47"/>
  <c r="I298" i="47"/>
  <c r="I427" i="47"/>
  <c r="I192" i="47"/>
  <c r="G35" i="47"/>
  <c r="N340" i="47"/>
  <c r="N236" i="47"/>
  <c r="AJ293" i="47"/>
  <c r="Q418" i="47"/>
  <c r="O44" i="47"/>
  <c r="O314" i="47"/>
  <c r="AI413" i="47"/>
  <c r="V418" i="47"/>
  <c r="S165" i="47"/>
  <c r="AJ165" i="47" s="1"/>
  <c r="S146" i="47"/>
  <c r="AJ146" i="47" s="1"/>
  <c r="S142" i="47"/>
  <c r="AJ142" i="47" s="1"/>
  <c r="AJ215" i="47"/>
  <c r="N288" i="47"/>
  <c r="Q35" i="47"/>
  <c r="M41" i="47"/>
  <c r="S41" i="47" s="1"/>
  <c r="AJ41" i="47" s="1"/>
  <c r="E471" i="47"/>
  <c r="H471" i="47"/>
  <c r="F471" i="47"/>
  <c r="B471" i="47"/>
  <c r="D471" i="47"/>
  <c r="C471" i="47"/>
  <c r="G471" i="47"/>
  <c r="I410" i="47"/>
  <c r="I217" i="47"/>
  <c r="I164" i="47"/>
  <c r="H43" i="47"/>
  <c r="I275" i="47"/>
  <c r="I199" i="47"/>
  <c r="I151" i="47"/>
  <c r="I400" i="47"/>
  <c r="I347" i="47"/>
  <c r="I302" i="47"/>
  <c r="I277" i="47"/>
  <c r="I138" i="47"/>
  <c r="I276" i="47"/>
  <c r="I222" i="47"/>
  <c r="O392" i="47"/>
  <c r="N444" i="47"/>
  <c r="I403" i="47"/>
  <c r="I372" i="47"/>
  <c r="I433" i="47"/>
  <c r="I332" i="47"/>
  <c r="I408" i="47"/>
  <c r="I197" i="47"/>
  <c r="I279" i="47"/>
  <c r="H35" i="47"/>
  <c r="I383" i="47"/>
  <c r="I295" i="47"/>
  <c r="I216" i="47"/>
  <c r="E42" i="47"/>
  <c r="I272" i="47"/>
  <c r="I227" i="47"/>
  <c r="N392" i="47"/>
  <c r="N418" i="47"/>
  <c r="R418" i="47"/>
  <c r="N34" i="47"/>
  <c r="S216" i="47"/>
  <c r="AJ216" i="47" s="1"/>
  <c r="AE49" i="47"/>
  <c r="AE340" i="47"/>
  <c r="S295" i="47"/>
  <c r="AJ295" i="47" s="1"/>
  <c r="M34" i="47"/>
  <c r="N48" i="47"/>
  <c r="S48" i="47" s="1"/>
  <c r="AJ48" i="47" s="1"/>
  <c r="F25" i="47"/>
  <c r="I77" i="47"/>
  <c r="M44" i="47"/>
  <c r="G497" i="47"/>
  <c r="B497" i="47"/>
  <c r="E497" i="47"/>
  <c r="D497" i="47"/>
  <c r="C497" i="47"/>
  <c r="H497" i="47"/>
  <c r="F497" i="47"/>
  <c r="S423" i="47"/>
  <c r="S129" i="47"/>
  <c r="AJ129" i="47" s="1"/>
  <c r="AB315" i="47"/>
  <c r="AA315" i="47"/>
  <c r="AG315" i="47"/>
  <c r="AD315" i="47"/>
  <c r="AC315" i="47"/>
  <c r="AH315" i="47"/>
  <c r="W315" i="47"/>
  <c r="X340" i="47"/>
  <c r="D46" i="47"/>
  <c r="I170" i="47"/>
  <c r="C39" i="47"/>
  <c r="I348" i="47"/>
  <c r="I150" i="47"/>
  <c r="I256" i="47"/>
  <c r="I167" i="47"/>
  <c r="I169" i="47"/>
  <c r="I384" i="47"/>
  <c r="D42" i="47"/>
  <c r="H34" i="47"/>
  <c r="G262" i="47"/>
  <c r="G42" i="47"/>
  <c r="I127" i="47"/>
  <c r="I429" i="47"/>
  <c r="I252" i="47"/>
  <c r="D34" i="47"/>
  <c r="AI439" i="47"/>
  <c r="V444" i="47"/>
  <c r="N44" i="47"/>
  <c r="I436" i="47"/>
  <c r="I174" i="47"/>
  <c r="I405" i="47"/>
  <c r="I360" i="47"/>
  <c r="I193" i="47"/>
  <c r="I137" i="47"/>
  <c r="I278" i="47"/>
  <c r="I143" i="47"/>
  <c r="B33" i="47"/>
  <c r="I111" i="47"/>
  <c r="B132" i="47"/>
  <c r="I382" i="47"/>
  <c r="I330" i="47"/>
  <c r="I300" i="47"/>
  <c r="I326" i="47"/>
  <c r="I273" i="47"/>
  <c r="I250" i="47"/>
  <c r="I204" i="47"/>
  <c r="G45" i="47"/>
  <c r="C41" i="47"/>
  <c r="G39" i="47"/>
  <c r="I270" i="47"/>
  <c r="I549" i="47"/>
  <c r="R366" i="47"/>
  <c r="S283" i="47"/>
  <c r="AJ283" i="47" s="1"/>
  <c r="R184" i="47"/>
  <c r="AI387" i="47"/>
  <c r="V392" i="47"/>
  <c r="R34" i="47"/>
  <c r="Q444" i="47"/>
  <c r="AH340" i="47"/>
  <c r="AH49" i="47"/>
  <c r="N46" i="47"/>
  <c r="M418" i="47"/>
  <c r="N40" i="47"/>
  <c r="S40" i="47" s="1"/>
  <c r="AJ40" i="47" s="1"/>
  <c r="S138" i="47"/>
  <c r="AJ138" i="47" s="1"/>
  <c r="S141" i="47"/>
  <c r="AJ141" i="47" s="1"/>
  <c r="S151" i="47"/>
  <c r="AJ151" i="47" s="1"/>
  <c r="S371" i="47"/>
  <c r="AJ163" i="47"/>
  <c r="AI288" i="47"/>
  <c r="X289" i="47" s="1"/>
  <c r="Q340" i="47"/>
  <c r="O262" i="47"/>
  <c r="S268" i="47"/>
  <c r="AJ268" i="47" s="1"/>
  <c r="AI236" i="47"/>
  <c r="Y237" i="47" s="1"/>
  <c r="AF49" i="47"/>
  <c r="Z211" i="47"/>
  <c r="D39" i="47"/>
  <c r="D44" i="47"/>
  <c r="I321" i="47"/>
  <c r="I242" i="47"/>
  <c r="E48" i="47"/>
  <c r="I228" i="47"/>
  <c r="I406" i="47"/>
  <c r="I333" i="47"/>
  <c r="I165" i="47"/>
  <c r="N366" i="47"/>
  <c r="I407" i="47"/>
  <c r="I329" i="47"/>
  <c r="D236" i="47"/>
  <c r="I271" i="47"/>
  <c r="I144" i="47"/>
  <c r="I201" i="47"/>
  <c r="I357" i="47"/>
  <c r="D288" i="47"/>
  <c r="I172" i="47"/>
  <c r="D47" i="47"/>
  <c r="I305" i="47"/>
  <c r="I351" i="47"/>
  <c r="I377" i="47"/>
  <c r="I306" i="47"/>
  <c r="I434" i="47"/>
  <c r="I294" i="47"/>
  <c r="I245" i="47"/>
  <c r="G40" i="47"/>
  <c r="I202" i="47"/>
  <c r="E47" i="47"/>
  <c r="E45" i="47"/>
  <c r="D41" i="47"/>
  <c r="D35" i="47"/>
  <c r="I426" i="47"/>
  <c r="I379" i="47"/>
  <c r="I327" i="47"/>
  <c r="I280" i="47"/>
  <c r="I268" i="47"/>
  <c r="I246" i="47"/>
  <c r="I224" i="47"/>
  <c r="I178" i="47"/>
  <c r="I163" i="47"/>
  <c r="I203" i="47"/>
  <c r="Q392" i="47"/>
  <c r="AJ267" i="47"/>
  <c r="N47" i="47"/>
  <c r="AG340" i="47"/>
  <c r="AG49" i="47"/>
  <c r="M35" i="47"/>
  <c r="S35" i="47" s="1"/>
  <c r="AJ35" i="47" s="1"/>
  <c r="I575" i="47"/>
  <c r="AJ189" i="47"/>
  <c r="R392" i="47"/>
  <c r="AD340" i="47"/>
  <c r="AD49" i="47"/>
  <c r="Z315" i="47"/>
  <c r="X315" i="47"/>
  <c r="Y315" i="47"/>
  <c r="I141" i="47"/>
  <c r="I409" i="47"/>
  <c r="I358" i="47"/>
  <c r="I229" i="47"/>
  <c r="C47" i="47"/>
  <c r="I430" i="47"/>
  <c r="I281" i="47"/>
  <c r="G46" i="47"/>
  <c r="H41" i="47"/>
  <c r="I248" i="47"/>
  <c r="E46" i="47"/>
  <c r="I373" i="47"/>
  <c r="I195" i="47"/>
  <c r="C44" i="47"/>
  <c r="G38" i="47"/>
  <c r="O444" i="47"/>
  <c r="I386" i="47"/>
  <c r="I346" i="47"/>
  <c r="I320" i="47"/>
  <c r="I296" i="47"/>
  <c r="E41" i="47"/>
  <c r="I149" i="47"/>
  <c r="C34" i="47"/>
  <c r="C37" i="47"/>
  <c r="S164" i="47"/>
  <c r="AJ164" i="47" s="1"/>
  <c r="S51" i="47"/>
  <c r="AJ51" i="47" s="1"/>
  <c r="I274" i="47"/>
  <c r="D43" i="47"/>
  <c r="I225" i="47"/>
  <c r="I398" i="47"/>
  <c r="I397" i="47"/>
  <c r="I307" i="47"/>
  <c r="I359" i="47"/>
  <c r="I152" i="47"/>
  <c r="I325" i="47"/>
  <c r="I226" i="47"/>
  <c r="I221" i="47"/>
  <c r="E40" i="47"/>
  <c r="H37" i="47"/>
  <c r="E34" i="47"/>
  <c r="I356" i="47"/>
  <c r="H47" i="47"/>
  <c r="I255" i="47"/>
  <c r="C45" i="47"/>
  <c r="G41" i="47"/>
  <c r="I380" i="47"/>
  <c r="I425" i="47"/>
  <c r="I223" i="47"/>
  <c r="I168" i="47"/>
  <c r="I269" i="47"/>
  <c r="I438" i="47"/>
  <c r="I353" i="47"/>
  <c r="I251" i="47"/>
  <c r="I401" i="47"/>
  <c r="I376" i="47"/>
  <c r="I328" i="47"/>
  <c r="I432" i="47"/>
  <c r="I191" i="47"/>
  <c r="I411" i="47"/>
  <c r="I308" i="47"/>
  <c r="I220" i="47"/>
  <c r="I198" i="47"/>
  <c r="E44" i="47"/>
  <c r="H40" i="47"/>
  <c r="H38" i="47"/>
  <c r="I254" i="47"/>
  <c r="I196" i="47"/>
  <c r="C35" i="47"/>
  <c r="S244" i="47"/>
  <c r="AJ244" i="47" s="1"/>
  <c r="M33" i="47"/>
  <c r="H523" i="47"/>
  <c r="B523" i="47"/>
  <c r="G523" i="47"/>
  <c r="C523" i="47"/>
  <c r="F523" i="47"/>
  <c r="D523" i="47"/>
  <c r="E523" i="47"/>
  <c r="S378" i="47"/>
  <c r="AJ378" i="47" s="1"/>
  <c r="M42" i="47"/>
  <c r="O39" i="47"/>
  <c r="O33" i="47"/>
  <c r="Z366" i="47"/>
  <c r="M45" i="47"/>
  <c r="C314" i="47"/>
  <c r="F23" i="47"/>
  <c r="I75" i="47"/>
  <c r="I80" i="47" s="1"/>
  <c r="AJ319" i="47"/>
  <c r="Q366" i="47"/>
  <c r="AI262" i="47"/>
  <c r="M392" i="47"/>
  <c r="M444" i="47"/>
  <c r="O210" i="47"/>
  <c r="F80" i="47"/>
  <c r="S130" i="47"/>
  <c r="AJ130" i="47" s="1"/>
  <c r="I304" i="47"/>
  <c r="E35" i="47"/>
  <c r="C43" i="47"/>
  <c r="I200" i="47"/>
  <c r="I334" i="47"/>
  <c r="I435" i="47"/>
  <c r="I147" i="47"/>
  <c r="D45" i="47"/>
  <c r="H45" i="47"/>
  <c r="AJ137" i="47"/>
  <c r="I145" i="47"/>
  <c r="I247" i="47"/>
  <c r="E210" i="47"/>
  <c r="E43" i="47"/>
  <c r="E39" i="47"/>
  <c r="I412" i="47"/>
  <c r="I331" i="47"/>
  <c r="I282" i="47"/>
  <c r="I146" i="47"/>
  <c r="G47" i="47"/>
  <c r="I177" i="47"/>
  <c r="G48" i="47"/>
  <c r="G44" i="47"/>
  <c r="C40" i="47"/>
  <c r="I350" i="47"/>
  <c r="I324" i="47"/>
  <c r="I303" i="47"/>
  <c r="I381" i="47"/>
  <c r="I301" i="47"/>
  <c r="I243" i="47"/>
  <c r="H39" i="47"/>
  <c r="I176" i="47"/>
  <c r="H46" i="47"/>
  <c r="H44" i="47"/>
  <c r="G34" i="47"/>
  <c r="I431" i="47"/>
  <c r="I404" i="47"/>
  <c r="I375" i="47"/>
  <c r="I345" i="47"/>
  <c r="I323" i="47"/>
  <c r="I244" i="47"/>
  <c r="I194" i="47"/>
  <c r="I171" i="47"/>
  <c r="I114" i="47"/>
  <c r="O366" i="47"/>
  <c r="S147" i="47"/>
  <c r="AJ147" i="47" s="1"/>
  <c r="W340" i="47"/>
  <c r="W49" i="47"/>
  <c r="I378" i="47"/>
  <c r="S145" i="47"/>
  <c r="AJ145" i="47" s="1"/>
  <c r="H314" i="47"/>
  <c r="AI361" i="47"/>
  <c r="V366" i="47"/>
  <c r="AJ111" i="47"/>
  <c r="S132" i="47"/>
  <c r="AJ241" i="47"/>
  <c r="Q236" i="47"/>
  <c r="AI184" i="47"/>
  <c r="Y185" i="47" s="1"/>
  <c r="S52" i="47"/>
  <c r="AJ52" i="47" s="1"/>
  <c r="AA49" i="47"/>
  <c r="AA340" i="47"/>
  <c r="H42" i="47"/>
  <c r="I437" i="47"/>
  <c r="I322" i="47"/>
  <c r="I139" i="47"/>
  <c r="E37" i="47"/>
  <c r="C48" i="47"/>
  <c r="C46" i="47"/>
  <c r="I249" i="47"/>
  <c r="I230" i="47"/>
  <c r="I190" i="47"/>
  <c r="AC340" i="47"/>
  <c r="AC49" i="47"/>
  <c r="O340" i="47"/>
  <c r="I423" i="47"/>
  <c r="I219" i="47"/>
  <c r="I166" i="47"/>
  <c r="C38" i="47"/>
  <c r="D48" i="47"/>
  <c r="I402" i="47"/>
  <c r="I349" i="47"/>
  <c r="I319" i="47"/>
  <c r="I142" i="47"/>
  <c r="I173" i="47"/>
  <c r="I399" i="47"/>
  <c r="I374" i="47"/>
  <c r="I299" i="47"/>
  <c r="I352" i="47"/>
  <c r="D37" i="47"/>
  <c r="I428" i="47"/>
  <c r="I297" i="47"/>
  <c r="I218" i="47"/>
  <c r="G43" i="47"/>
  <c r="D40" i="47"/>
  <c r="E38" i="47"/>
  <c r="I253" i="47"/>
  <c r="I175" i="47"/>
  <c r="G37" i="47"/>
  <c r="O418" i="47"/>
  <c r="Z289" i="47"/>
  <c r="AJ345" i="47"/>
  <c r="AB211" i="47"/>
  <c r="AG211" i="47"/>
  <c r="I309" i="47"/>
  <c r="M366" i="47"/>
  <c r="Y49" i="47"/>
  <c r="Y211" i="47"/>
  <c r="AF315" i="47"/>
  <c r="S362" i="47"/>
  <c r="AJ362" i="47" s="1"/>
  <c r="S336" i="47"/>
  <c r="AJ336" i="47" s="1"/>
  <c r="S414" i="47"/>
  <c r="AJ414" i="47" s="1"/>
  <c r="S388" i="47"/>
  <c r="S440" i="47"/>
  <c r="AJ440" i="47" s="1"/>
  <c r="S43" i="47" l="1"/>
  <c r="AJ43" i="47" s="1"/>
  <c r="I231" i="47"/>
  <c r="AF211" i="47"/>
  <c r="AI49" i="47"/>
  <c r="S45" i="47"/>
  <c r="AJ45" i="47" s="1"/>
  <c r="S47" i="47"/>
  <c r="AJ47" i="47" s="1"/>
  <c r="S46" i="47"/>
  <c r="AJ46" i="47" s="1"/>
  <c r="I148" i="47"/>
  <c r="X211" i="47"/>
  <c r="AI211" i="47" s="1"/>
  <c r="D314" i="47"/>
  <c r="AI340" i="47"/>
  <c r="AH341" i="47" s="1"/>
  <c r="I179" i="47"/>
  <c r="I267" i="47"/>
  <c r="I288" i="47" s="1"/>
  <c r="I283" i="47"/>
  <c r="G33" i="47"/>
  <c r="I189" i="47"/>
  <c r="G314" i="47"/>
  <c r="R49" i="47"/>
  <c r="S288" i="47"/>
  <c r="R289" i="47" s="1"/>
  <c r="B34" i="47"/>
  <c r="M49" i="47"/>
  <c r="C262" i="47"/>
  <c r="S262" i="47"/>
  <c r="AJ262" i="47" s="1"/>
  <c r="H236" i="47"/>
  <c r="S210" i="47"/>
  <c r="E33" i="47"/>
  <c r="I497" i="47"/>
  <c r="B444" i="47"/>
  <c r="I124" i="47"/>
  <c r="C33" i="47"/>
  <c r="I257" i="47"/>
  <c r="I153" i="47"/>
  <c r="B41" i="47"/>
  <c r="I205" i="47"/>
  <c r="H132" i="47"/>
  <c r="AI315" i="47"/>
  <c r="R340" i="47"/>
  <c r="S44" i="47"/>
  <c r="AJ44" i="47" s="1"/>
  <c r="C288" i="47"/>
  <c r="AF341" i="47"/>
  <c r="C81" i="47"/>
  <c r="F81" i="47"/>
  <c r="B81" i="47"/>
  <c r="E81" i="47"/>
  <c r="D81" i="47"/>
  <c r="H81" i="47"/>
  <c r="G81" i="47"/>
  <c r="B366" i="47"/>
  <c r="B45" i="47"/>
  <c r="S361" i="47"/>
  <c r="G132" i="47"/>
  <c r="B210" i="47"/>
  <c r="H392" i="47"/>
  <c r="I115" i="47"/>
  <c r="L50" i="47"/>
  <c r="B418" i="47"/>
  <c r="I154" i="47"/>
  <c r="D210" i="47"/>
  <c r="S387" i="47"/>
  <c r="AJ387" i="47" s="1"/>
  <c r="L392" i="47"/>
  <c r="I126" i="47"/>
  <c r="AI366" i="47"/>
  <c r="Z367" i="47" s="1"/>
  <c r="V367" i="47"/>
  <c r="E366" i="47"/>
  <c r="C444" i="47"/>
  <c r="B314" i="47"/>
  <c r="I122" i="47"/>
  <c r="S413" i="47"/>
  <c r="L418" i="47"/>
  <c r="B46" i="47"/>
  <c r="AG341" i="47"/>
  <c r="D184" i="47"/>
  <c r="I112" i="47"/>
  <c r="D366" i="47"/>
  <c r="AB237" i="47"/>
  <c r="AG237" i="47"/>
  <c r="X237" i="47"/>
  <c r="Z237" i="47"/>
  <c r="AF237" i="47"/>
  <c r="V237" i="47"/>
  <c r="AC237" i="47"/>
  <c r="AH237" i="47"/>
  <c r="AA237" i="47"/>
  <c r="AE237" i="47"/>
  <c r="W237" i="47"/>
  <c r="AD237" i="47"/>
  <c r="AJ371" i="47"/>
  <c r="S392" i="47"/>
  <c r="AJ423" i="47"/>
  <c r="O49" i="47"/>
  <c r="D418" i="47"/>
  <c r="B37" i="47"/>
  <c r="B340" i="47"/>
  <c r="I471" i="47"/>
  <c r="N49" i="47"/>
  <c r="E52" i="47"/>
  <c r="I34" i="47"/>
  <c r="S439" i="47"/>
  <c r="AJ439" i="47" s="1"/>
  <c r="L444" i="47"/>
  <c r="E236" i="47"/>
  <c r="G288" i="47"/>
  <c r="H33" i="47"/>
  <c r="AJ210" i="47"/>
  <c r="Q211" i="47"/>
  <c r="M211" i="47"/>
  <c r="L211" i="47"/>
  <c r="N211" i="47"/>
  <c r="O211" i="47"/>
  <c r="P211" i="47"/>
  <c r="R211" i="47"/>
  <c r="T210" i="47"/>
  <c r="M289" i="47"/>
  <c r="P289" i="47"/>
  <c r="AJ288" i="47"/>
  <c r="I121" i="47"/>
  <c r="C418" i="47"/>
  <c r="H366" i="47"/>
  <c r="B236" i="47"/>
  <c r="C340" i="47"/>
  <c r="D392" i="47"/>
  <c r="B40" i="47"/>
  <c r="D444" i="47"/>
  <c r="S314" i="47"/>
  <c r="Q49" i="47"/>
  <c r="I118" i="47"/>
  <c r="S236" i="47"/>
  <c r="G52" i="47"/>
  <c r="S335" i="47"/>
  <c r="L340" i="47"/>
  <c r="L49" i="47"/>
  <c r="B262" i="47"/>
  <c r="S42" i="47"/>
  <c r="AJ42" i="47" s="1"/>
  <c r="I117" i="47"/>
  <c r="E444" i="47"/>
  <c r="D132" i="47"/>
  <c r="M340" i="47"/>
  <c r="B43" i="47"/>
  <c r="AB289" i="47"/>
  <c r="AG289" i="47"/>
  <c r="W289" i="47"/>
  <c r="AC289" i="47"/>
  <c r="Y289" i="47"/>
  <c r="V289" i="47"/>
  <c r="AD289" i="47"/>
  <c r="AE289" i="47"/>
  <c r="AH289" i="47"/>
  <c r="AF289" i="47"/>
  <c r="AA289" i="47"/>
  <c r="G444" i="47"/>
  <c r="H184" i="47"/>
  <c r="G184" i="47"/>
  <c r="E314" i="47"/>
  <c r="I41" i="47"/>
  <c r="I206" i="47"/>
  <c r="E340" i="47"/>
  <c r="B48" i="47"/>
  <c r="I293" i="47"/>
  <c r="I314" i="47" s="1"/>
  <c r="I215" i="47"/>
  <c r="I236" i="47" s="1"/>
  <c r="E132" i="47"/>
  <c r="AI418" i="47"/>
  <c r="V419" i="47" s="1"/>
  <c r="G418" i="47"/>
  <c r="I180" i="47"/>
  <c r="H52" i="47"/>
  <c r="I125" i="47"/>
  <c r="B52" i="47"/>
  <c r="I258" i="47"/>
  <c r="C132" i="47"/>
  <c r="I120" i="47"/>
  <c r="G366" i="47"/>
  <c r="O263" i="47"/>
  <c r="R263" i="47"/>
  <c r="B47" i="47"/>
  <c r="I113" i="47"/>
  <c r="I241" i="47"/>
  <c r="I262" i="47" s="1"/>
  <c r="I523" i="47"/>
  <c r="B39" i="47"/>
  <c r="I116" i="47"/>
  <c r="D33" i="47"/>
  <c r="I33" i="47" s="1"/>
  <c r="E184" i="47"/>
  <c r="C184" i="47"/>
  <c r="S184" i="47"/>
  <c r="AE341" i="47"/>
  <c r="H418" i="47"/>
  <c r="E392" i="47"/>
  <c r="B44" i="47"/>
  <c r="I310" i="47"/>
  <c r="S33" i="47"/>
  <c r="H262" i="47"/>
  <c r="B42" i="47"/>
  <c r="AB185" i="47"/>
  <c r="AG185" i="47"/>
  <c r="AH185" i="47"/>
  <c r="AA185" i="47"/>
  <c r="AC185" i="47"/>
  <c r="AE185" i="47"/>
  <c r="V185" i="47"/>
  <c r="AD185" i="47"/>
  <c r="X185" i="47"/>
  <c r="W185" i="47"/>
  <c r="AF185" i="47"/>
  <c r="G210" i="47"/>
  <c r="B35" i="47"/>
  <c r="B184" i="47"/>
  <c r="AB263" i="47"/>
  <c r="AG263" i="47"/>
  <c r="Y263" i="47"/>
  <c r="AD263" i="47"/>
  <c r="AC263" i="47"/>
  <c r="AE263" i="47"/>
  <c r="W263" i="47"/>
  <c r="Z263" i="47"/>
  <c r="AF263" i="47"/>
  <c r="V263" i="47"/>
  <c r="AA263" i="47"/>
  <c r="AH263" i="47"/>
  <c r="C210" i="47"/>
  <c r="G340" i="47"/>
  <c r="G236" i="47"/>
  <c r="B38" i="47"/>
  <c r="Z185" i="47"/>
  <c r="D262" i="47"/>
  <c r="I424" i="47"/>
  <c r="G392" i="47"/>
  <c r="AI392" i="47"/>
  <c r="V393" i="47" s="1"/>
  <c r="I371" i="47"/>
  <c r="AI444" i="47"/>
  <c r="E262" i="47"/>
  <c r="S34" i="47"/>
  <c r="AJ34" i="47" s="1"/>
  <c r="D340" i="47"/>
  <c r="I232" i="47"/>
  <c r="I284" i="47"/>
  <c r="C52" i="47"/>
  <c r="E418" i="47"/>
  <c r="I119" i="47"/>
  <c r="N133" i="47"/>
  <c r="O133" i="47"/>
  <c r="T132" i="47"/>
  <c r="P133" i="47"/>
  <c r="Q133" i="47"/>
  <c r="R133" i="47"/>
  <c r="AJ132" i="47"/>
  <c r="M133" i="47"/>
  <c r="L133" i="47"/>
  <c r="E288" i="47"/>
  <c r="I123" i="47"/>
  <c r="I184" i="47"/>
  <c r="H210" i="47"/>
  <c r="H288" i="47"/>
  <c r="B288" i="47"/>
  <c r="X263" i="47"/>
  <c r="C236" i="47"/>
  <c r="C392" i="47"/>
  <c r="AD341" i="47" l="1"/>
  <c r="W341" i="47"/>
  <c r="O289" i="47"/>
  <c r="E50" i="47"/>
  <c r="Y341" i="47"/>
  <c r="X341" i="47"/>
  <c r="AC341" i="47"/>
  <c r="AI341" i="47" s="1"/>
  <c r="T288" i="47"/>
  <c r="V341" i="47"/>
  <c r="AA341" i="47"/>
  <c r="Q289" i="47"/>
  <c r="Z341" i="47"/>
  <c r="N289" i="47"/>
  <c r="S289" i="47" s="1"/>
  <c r="AJ289" i="47" s="1"/>
  <c r="AB341" i="47"/>
  <c r="I210" i="47"/>
  <c r="L289" i="47"/>
  <c r="L263" i="47"/>
  <c r="B49" i="47"/>
  <c r="G49" i="47"/>
  <c r="T262" i="47"/>
  <c r="D50" i="47"/>
  <c r="H50" i="47"/>
  <c r="Q263" i="47"/>
  <c r="M263" i="47"/>
  <c r="P263" i="47"/>
  <c r="I335" i="47"/>
  <c r="I340" i="47" s="1"/>
  <c r="F341" i="47" s="1"/>
  <c r="N263" i="47"/>
  <c r="C49" i="47"/>
  <c r="AI289" i="47"/>
  <c r="H49" i="47"/>
  <c r="C341" i="47"/>
  <c r="C185" i="47"/>
  <c r="B185" i="47"/>
  <c r="E185" i="47"/>
  <c r="G185" i="47"/>
  <c r="F185" i="47"/>
  <c r="H185" i="47"/>
  <c r="D185" i="47"/>
  <c r="I439" i="47"/>
  <c r="I444" i="47" s="1"/>
  <c r="Q393" i="47"/>
  <c r="AJ392" i="47"/>
  <c r="M393" i="47"/>
  <c r="N393" i="47"/>
  <c r="R393" i="47"/>
  <c r="T392" i="47"/>
  <c r="L393" i="47"/>
  <c r="O393" i="47"/>
  <c r="P393" i="47"/>
  <c r="AJ413" i="47"/>
  <c r="S418" i="47"/>
  <c r="Q185" i="47"/>
  <c r="R185" i="47"/>
  <c r="M185" i="47"/>
  <c r="N185" i="47"/>
  <c r="AJ184" i="47"/>
  <c r="T184" i="47"/>
  <c r="L185" i="47"/>
  <c r="O185" i="47"/>
  <c r="P185" i="47"/>
  <c r="I130" i="47"/>
  <c r="I37" i="47"/>
  <c r="G50" i="47"/>
  <c r="I45" i="47"/>
  <c r="I414" i="47"/>
  <c r="I387" i="47"/>
  <c r="I52" i="47"/>
  <c r="AB419" i="47"/>
  <c r="Z419" i="47"/>
  <c r="Y419" i="47"/>
  <c r="X419" i="47"/>
  <c r="AG419" i="47"/>
  <c r="W419" i="47"/>
  <c r="AC419" i="47"/>
  <c r="AE419" i="47"/>
  <c r="AF419" i="47"/>
  <c r="AH419" i="47"/>
  <c r="AD419" i="47"/>
  <c r="AA419" i="47"/>
  <c r="H340" i="47"/>
  <c r="H341" i="47" s="1"/>
  <c r="AJ335" i="47"/>
  <c r="S340" i="47"/>
  <c r="I40" i="47"/>
  <c r="AI237" i="47"/>
  <c r="I413" i="47"/>
  <c r="I418" i="47" s="1"/>
  <c r="AB393" i="47"/>
  <c r="X393" i="47"/>
  <c r="AD393" i="47"/>
  <c r="AE393" i="47"/>
  <c r="Z393" i="47"/>
  <c r="AC393" i="47"/>
  <c r="AH393" i="47"/>
  <c r="Y393" i="47"/>
  <c r="AA393" i="47"/>
  <c r="AF393" i="47"/>
  <c r="W393" i="47"/>
  <c r="AG393" i="47"/>
  <c r="AJ33" i="47"/>
  <c r="E263" i="47"/>
  <c r="G263" i="47"/>
  <c r="H263" i="47"/>
  <c r="C263" i="47"/>
  <c r="F263" i="47"/>
  <c r="B263" i="47"/>
  <c r="D263" i="47"/>
  <c r="I81" i="47"/>
  <c r="E49" i="47"/>
  <c r="AJ361" i="47"/>
  <c r="S366" i="47"/>
  <c r="L237" i="47"/>
  <c r="R237" i="47"/>
  <c r="M237" i="47"/>
  <c r="O237" i="47"/>
  <c r="N237" i="47"/>
  <c r="P237" i="47"/>
  <c r="Q237" i="47"/>
  <c r="T236" i="47"/>
  <c r="AJ236" i="47"/>
  <c r="I38" i="47"/>
  <c r="S263" i="47"/>
  <c r="I48" i="47"/>
  <c r="S50" i="47"/>
  <c r="AJ50" i="47" s="1"/>
  <c r="AB445" i="47"/>
  <c r="AG445" i="47"/>
  <c r="Z445" i="47"/>
  <c r="W445" i="47"/>
  <c r="AC445" i="47"/>
  <c r="AF445" i="47"/>
  <c r="AE445" i="47"/>
  <c r="AH445" i="47"/>
  <c r="Y445" i="47"/>
  <c r="AA445" i="47"/>
  <c r="AD445" i="47"/>
  <c r="X445" i="47"/>
  <c r="I44" i="47"/>
  <c r="S49" i="47"/>
  <c r="AJ49" i="47" s="1"/>
  <c r="I39" i="47"/>
  <c r="E237" i="47"/>
  <c r="C237" i="47"/>
  <c r="H237" i="47"/>
  <c r="D237" i="47"/>
  <c r="G237" i="47"/>
  <c r="F237" i="47"/>
  <c r="B237" i="47"/>
  <c r="E315" i="47"/>
  <c r="H315" i="47"/>
  <c r="G315" i="47"/>
  <c r="C315" i="47"/>
  <c r="F315" i="47"/>
  <c r="D315" i="47"/>
  <c r="B315" i="47"/>
  <c r="AI263" i="47"/>
  <c r="I440" i="47"/>
  <c r="B392" i="47"/>
  <c r="I47" i="47"/>
  <c r="S211" i="47"/>
  <c r="AJ211" i="47" s="1"/>
  <c r="S444" i="47"/>
  <c r="I361" i="47"/>
  <c r="D211" i="47"/>
  <c r="H211" i="47"/>
  <c r="E211" i="47"/>
  <c r="B211" i="47"/>
  <c r="C211" i="47"/>
  <c r="F211" i="47"/>
  <c r="G211" i="47"/>
  <c r="S133" i="47"/>
  <c r="AJ133" i="47" s="1"/>
  <c r="AI185" i="47"/>
  <c r="C289" i="47"/>
  <c r="E289" i="47"/>
  <c r="H289" i="47"/>
  <c r="G289" i="47"/>
  <c r="F289" i="47"/>
  <c r="B289" i="47"/>
  <c r="D289" i="47"/>
  <c r="I46" i="47"/>
  <c r="I132" i="47"/>
  <c r="I336" i="47"/>
  <c r="I392" i="47"/>
  <c r="I388" i="47"/>
  <c r="I362" i="47"/>
  <c r="V445" i="47"/>
  <c r="I35" i="47"/>
  <c r="I43" i="47"/>
  <c r="AJ314" i="47"/>
  <c r="M315" i="47"/>
  <c r="L315" i="47"/>
  <c r="O315" i="47"/>
  <c r="N315" i="47"/>
  <c r="P315" i="47"/>
  <c r="Q315" i="47"/>
  <c r="R315" i="47"/>
  <c r="T314" i="47"/>
  <c r="AB367" i="47"/>
  <c r="Y367" i="47"/>
  <c r="AC367" i="47"/>
  <c r="AG367" i="47"/>
  <c r="X367" i="47"/>
  <c r="AF367" i="47"/>
  <c r="AD367" i="47"/>
  <c r="AE367" i="47"/>
  <c r="AH367" i="47"/>
  <c r="AA367" i="47"/>
  <c r="W367" i="47"/>
  <c r="C50" i="47"/>
  <c r="D49" i="47"/>
  <c r="G341" i="47" l="1"/>
  <c r="D341" i="47"/>
  <c r="B341" i="47"/>
  <c r="I49" i="47"/>
  <c r="AI367" i="47"/>
  <c r="AI393" i="47"/>
  <c r="AI419" i="47"/>
  <c r="E341" i="47"/>
  <c r="H445" i="47"/>
  <c r="B445" i="47"/>
  <c r="D445" i="47"/>
  <c r="E445" i="47"/>
  <c r="G445" i="47"/>
  <c r="C445" i="47"/>
  <c r="F445" i="47"/>
  <c r="G393" i="47"/>
  <c r="F393" i="47"/>
  <c r="B393" i="47"/>
  <c r="E393" i="47"/>
  <c r="C393" i="47"/>
  <c r="D393" i="47"/>
  <c r="H393" i="47"/>
  <c r="M445" i="47"/>
  <c r="L445" i="47"/>
  <c r="N445" i="47"/>
  <c r="P445" i="47"/>
  <c r="R445" i="47"/>
  <c r="O445" i="47"/>
  <c r="Q445" i="47"/>
  <c r="T444" i="47"/>
  <c r="AJ444" i="47"/>
  <c r="S237" i="47"/>
  <c r="AJ237" i="47" s="1"/>
  <c r="Q419" i="47"/>
  <c r="P419" i="47"/>
  <c r="R419" i="47"/>
  <c r="L419" i="47"/>
  <c r="T418" i="47"/>
  <c r="AJ418" i="47"/>
  <c r="M419" i="47"/>
  <c r="O419" i="47"/>
  <c r="N419" i="47"/>
  <c r="S315" i="47"/>
  <c r="AJ315" i="47" s="1"/>
  <c r="O367" i="47"/>
  <c r="N367" i="47"/>
  <c r="R367" i="47"/>
  <c r="P367" i="47"/>
  <c r="T366" i="47"/>
  <c r="M367" i="47"/>
  <c r="Q367" i="47"/>
  <c r="AJ366" i="47"/>
  <c r="L367" i="47"/>
  <c r="Q341" i="47"/>
  <c r="L341" i="47"/>
  <c r="M341" i="47"/>
  <c r="R341" i="47"/>
  <c r="N341" i="47"/>
  <c r="T340" i="47"/>
  <c r="AJ340" i="47"/>
  <c r="O341" i="47"/>
  <c r="P341" i="47"/>
  <c r="S185" i="47"/>
  <c r="AJ185" i="47" s="1"/>
  <c r="H419" i="47"/>
  <c r="C419" i="47"/>
  <c r="B419" i="47"/>
  <c r="D419" i="47"/>
  <c r="G419" i="47"/>
  <c r="F419" i="47"/>
  <c r="E419" i="47"/>
  <c r="I263" i="47"/>
  <c r="I237" i="47"/>
  <c r="B50" i="47"/>
  <c r="I185" i="47"/>
  <c r="AI445" i="47"/>
  <c r="I289" i="47"/>
  <c r="I211" i="47"/>
  <c r="I315" i="47"/>
  <c r="AJ263" i="47"/>
  <c r="I341" i="47"/>
  <c r="D133" i="47"/>
  <c r="G133" i="47"/>
  <c r="C133" i="47"/>
  <c r="F133" i="47"/>
  <c r="B133" i="47"/>
  <c r="H133" i="47"/>
  <c r="E133" i="47"/>
  <c r="S393" i="47"/>
  <c r="AJ393" i="47" s="1"/>
  <c r="S419" i="47" l="1"/>
  <c r="AJ419" i="47" s="1"/>
  <c r="S367" i="47"/>
  <c r="AJ367" i="47" s="1"/>
  <c r="S341" i="47"/>
  <c r="AJ341" i="47" s="1"/>
  <c r="I393" i="47"/>
  <c r="I445" i="47"/>
  <c r="I133" i="47"/>
  <c r="I50" i="47"/>
  <c r="I419" i="47"/>
  <c r="S445" i="47"/>
  <c r="AJ445" i="47" s="1"/>
  <c r="I517" i="46" l="1"/>
  <c r="I451" i="46" l="1"/>
  <c r="I459" i="46"/>
  <c r="I467" i="46"/>
  <c r="I476" i="46"/>
  <c r="I480" i="46"/>
  <c r="I487" i="46"/>
  <c r="I504" i="46"/>
  <c r="I508" i="46"/>
  <c r="I512" i="46"/>
  <c r="I516" i="46"/>
  <c r="I520" i="46"/>
  <c r="I553" i="46"/>
  <c r="I557" i="46"/>
  <c r="I561" i="46"/>
  <c r="I565" i="46"/>
  <c r="I569" i="46"/>
  <c r="I573" i="46"/>
  <c r="I488" i="46"/>
  <c r="I493" i="46"/>
  <c r="I527" i="46"/>
  <c r="I531" i="46"/>
  <c r="I535" i="46"/>
  <c r="I539" i="46"/>
  <c r="I543" i="46"/>
  <c r="I547" i="46"/>
  <c r="I477" i="46"/>
  <c r="I505" i="46"/>
  <c r="I554" i="46"/>
  <c r="I482" i="46"/>
  <c r="I490" i="46"/>
  <c r="I494" i="46"/>
  <c r="I528" i="46"/>
  <c r="I532" i="46"/>
  <c r="I536" i="46"/>
  <c r="I540" i="46"/>
  <c r="I544" i="46"/>
  <c r="I468" i="46"/>
  <c r="I489" i="46"/>
  <c r="I513" i="46"/>
  <c r="I558" i="46"/>
  <c r="I449" i="46"/>
  <c r="I453" i="46"/>
  <c r="I457" i="46"/>
  <c r="I461" i="46"/>
  <c r="I465" i="46"/>
  <c r="I469" i="46"/>
  <c r="I478" i="46"/>
  <c r="I483" i="46"/>
  <c r="I502" i="46"/>
  <c r="I506" i="46"/>
  <c r="I510" i="46"/>
  <c r="I514" i="46"/>
  <c r="I518" i="46"/>
  <c r="I555" i="46"/>
  <c r="I559" i="46"/>
  <c r="I563" i="46"/>
  <c r="I567" i="46"/>
  <c r="I571" i="46"/>
  <c r="I464" i="46"/>
  <c r="I562" i="46"/>
  <c r="I484" i="46"/>
  <c r="I491" i="46"/>
  <c r="I495" i="46"/>
  <c r="I529" i="46"/>
  <c r="I533" i="46"/>
  <c r="I537" i="46"/>
  <c r="I541" i="46"/>
  <c r="I545" i="46"/>
  <c r="I481" i="46"/>
  <c r="I509" i="46"/>
  <c r="I566" i="46"/>
  <c r="F60" i="46"/>
  <c r="I450" i="46"/>
  <c r="I454" i="46"/>
  <c r="F72" i="46"/>
  <c r="I462" i="46"/>
  <c r="I466" i="46"/>
  <c r="F59" i="46"/>
  <c r="I479" i="46"/>
  <c r="I485" i="46"/>
  <c r="I503" i="46"/>
  <c r="I507" i="46"/>
  <c r="I511" i="46"/>
  <c r="I515" i="46"/>
  <c r="I519" i="46"/>
  <c r="I556" i="46"/>
  <c r="I560" i="46"/>
  <c r="I564" i="46"/>
  <c r="I568" i="46"/>
  <c r="I572" i="46"/>
  <c r="I452" i="46"/>
  <c r="I501" i="46"/>
  <c r="I521" i="46"/>
  <c r="I570" i="46"/>
  <c r="I486" i="46"/>
  <c r="I492" i="46"/>
  <c r="I530" i="46"/>
  <c r="I534" i="46"/>
  <c r="I538" i="46"/>
  <c r="I542" i="46"/>
  <c r="I546" i="46"/>
  <c r="AH41" i="46"/>
  <c r="AG51" i="46"/>
  <c r="AH340" i="46" l="1"/>
  <c r="AI232" i="46"/>
  <c r="AE392" i="46"/>
  <c r="AI363" i="46"/>
  <c r="AI338" i="46"/>
  <c r="AI233" i="46"/>
  <c r="AI261" i="46"/>
  <c r="AH53" i="46"/>
  <c r="AH132" i="46"/>
  <c r="AG288" i="46"/>
  <c r="AG50" i="46"/>
  <c r="AH46" i="46"/>
  <c r="AG418" i="46"/>
  <c r="AI284" i="46"/>
  <c r="AH42" i="46"/>
  <c r="AG38" i="46"/>
  <c r="AG34" i="46"/>
  <c r="AI157" i="46"/>
  <c r="AI154" i="46"/>
  <c r="F75" i="46"/>
  <c r="AI416" i="46"/>
  <c r="AE366" i="46"/>
  <c r="AG314" i="46"/>
  <c r="AG236" i="46"/>
  <c r="AH43" i="46"/>
  <c r="AH39" i="46"/>
  <c r="AH35" i="46"/>
  <c r="AI391" i="46"/>
  <c r="AG392" i="46"/>
  <c r="AI260" i="46"/>
  <c r="AC210" i="46"/>
  <c r="AE314" i="46"/>
  <c r="AH366" i="46"/>
  <c r="AC366" i="46"/>
  <c r="AI345" i="46"/>
  <c r="AH210" i="46"/>
  <c r="AE210" i="46"/>
  <c r="AG52" i="46"/>
  <c r="AG48" i="46"/>
  <c r="AI155" i="46"/>
  <c r="W36" i="46"/>
  <c r="AF612" i="46"/>
  <c r="AI287" i="46"/>
  <c r="AI336" i="46"/>
  <c r="AH392" i="46"/>
  <c r="AC314" i="46"/>
  <c r="AH262" i="46"/>
  <c r="AH44" i="46"/>
  <c r="AG36" i="46"/>
  <c r="AH158" i="46"/>
  <c r="AC392" i="46"/>
  <c r="AH444" i="46"/>
  <c r="AI365" i="46"/>
  <c r="AI235" i="46"/>
  <c r="F470" i="46"/>
  <c r="AD314" i="46"/>
  <c r="AH47" i="46"/>
  <c r="AH314" i="46"/>
  <c r="AG45" i="46"/>
  <c r="AH37" i="46"/>
  <c r="AH33" i="46"/>
  <c r="F7" i="46"/>
  <c r="I59" i="46"/>
  <c r="AI351" i="46"/>
  <c r="V236" i="46"/>
  <c r="AI215" i="46"/>
  <c r="W288" i="46"/>
  <c r="AI208" i="46"/>
  <c r="AI197" i="46"/>
  <c r="AI138" i="46"/>
  <c r="AD53" i="46"/>
  <c r="V52" i="46"/>
  <c r="AI130" i="46"/>
  <c r="Z50" i="46"/>
  <c r="AE48" i="46"/>
  <c r="AC45" i="46"/>
  <c r="V44" i="46"/>
  <c r="AI122" i="46"/>
  <c r="AE40" i="46"/>
  <c r="AD37" i="46"/>
  <c r="V36" i="46"/>
  <c r="AI114" i="46"/>
  <c r="AI179" i="46"/>
  <c r="AA184" i="46"/>
  <c r="AE53" i="46"/>
  <c r="AA52" i="46"/>
  <c r="W51" i="46"/>
  <c r="AE49" i="46"/>
  <c r="AA48" i="46"/>
  <c r="W47" i="46"/>
  <c r="AA44" i="46"/>
  <c r="W43" i="46"/>
  <c r="AE41" i="46"/>
  <c r="AE37" i="46"/>
  <c r="AA36" i="46"/>
  <c r="V35" i="46"/>
  <c r="AI113" i="46"/>
  <c r="AE33" i="46"/>
  <c r="AE132" i="46"/>
  <c r="P98" i="46"/>
  <c r="P104" i="46"/>
  <c r="P26" i="46" s="1"/>
  <c r="F76" i="46"/>
  <c r="F8" i="46"/>
  <c r="I60" i="46"/>
  <c r="F79" i="46"/>
  <c r="F63" i="46"/>
  <c r="F73" i="46"/>
  <c r="I463" i="46"/>
  <c r="AI439" i="46"/>
  <c r="AI406" i="46"/>
  <c r="V444" i="46"/>
  <c r="AI423" i="46"/>
  <c r="AI414" i="46"/>
  <c r="AI401" i="46"/>
  <c r="AI364" i="46"/>
  <c r="AI371" i="46"/>
  <c r="V392" i="46"/>
  <c r="AI339" i="46"/>
  <c r="AG340" i="46"/>
  <c r="AI255" i="46"/>
  <c r="AG262" i="46"/>
  <c r="AI230" i="46"/>
  <c r="AI226" i="46"/>
  <c r="AD236" i="46"/>
  <c r="AI205" i="46"/>
  <c r="AE184" i="46"/>
  <c r="AA53" i="46"/>
  <c r="AE51" i="46"/>
  <c r="X50" i="46"/>
  <c r="AC48" i="46"/>
  <c r="V47" i="46"/>
  <c r="AI125" i="46"/>
  <c r="AC40" i="46"/>
  <c r="V39" i="46"/>
  <c r="AI117" i="46"/>
  <c r="AI183" i="46"/>
  <c r="AI175" i="46"/>
  <c r="AG158" i="46"/>
  <c r="AC53" i="46"/>
  <c r="Y52" i="46"/>
  <c r="AH50" i="46"/>
  <c r="AC49" i="46"/>
  <c r="AG46" i="46"/>
  <c r="AD45" i="46"/>
  <c r="AG42" i="46"/>
  <c r="AC41" i="46"/>
  <c r="AH38" i="46"/>
  <c r="AC37" i="46"/>
  <c r="AH34" i="46"/>
  <c r="AC33" i="46"/>
  <c r="AC132" i="46"/>
  <c r="AF611" i="46"/>
  <c r="P90" i="46"/>
  <c r="P12" i="46" s="1"/>
  <c r="P100" i="46"/>
  <c r="P22" i="46" s="1"/>
  <c r="F62" i="46"/>
  <c r="F70" i="46"/>
  <c r="I460" i="46"/>
  <c r="F74" i="46"/>
  <c r="AI432" i="46"/>
  <c r="AI245" i="46"/>
  <c r="AI216" i="46"/>
  <c r="AI259" i="46"/>
  <c r="AI209" i="46"/>
  <c r="AD210" i="46"/>
  <c r="V50" i="46"/>
  <c r="AI128" i="46"/>
  <c r="AE38" i="46"/>
  <c r="W52" i="46"/>
  <c r="W44" i="46"/>
  <c r="Z33" i="46"/>
  <c r="Z132" i="46"/>
  <c r="P88" i="46"/>
  <c r="P10" i="46" s="1"/>
  <c r="F20" i="46"/>
  <c r="I72" i="46"/>
  <c r="AI424" i="46"/>
  <c r="AI399" i="46"/>
  <c r="AC418" i="46"/>
  <c r="AI378" i="46"/>
  <c r="AI362" i="46"/>
  <c r="AI333" i="46"/>
  <c r="W314" i="46"/>
  <c r="AI283" i="46"/>
  <c r="AI337" i="46"/>
  <c r="AC340" i="46"/>
  <c r="V314" i="46"/>
  <c r="AI293" i="46"/>
  <c r="AI286" i="46"/>
  <c r="AA288" i="46"/>
  <c r="AE288" i="46"/>
  <c r="AI203" i="46"/>
  <c r="AH288" i="46"/>
  <c r="AI244" i="46"/>
  <c r="AC262" i="46"/>
  <c r="AA210" i="46"/>
  <c r="AI152" i="46"/>
  <c r="AI139" i="46"/>
  <c r="AD158" i="46"/>
  <c r="W53" i="46"/>
  <c r="Z51" i="46"/>
  <c r="AD46" i="46"/>
  <c r="V45" i="46"/>
  <c r="AI123" i="46"/>
  <c r="AC38" i="46"/>
  <c r="W37" i="46"/>
  <c r="AF33" i="46"/>
  <c r="AF132" i="46"/>
  <c r="AI189" i="46"/>
  <c r="V210" i="46"/>
  <c r="AI180" i="46"/>
  <c r="AI168" i="46"/>
  <c r="AC158" i="46"/>
  <c r="X53" i="46"/>
  <c r="AH51" i="46"/>
  <c r="AD50" i="46"/>
  <c r="AG47" i="46"/>
  <c r="AC46" i="46"/>
  <c r="AG43" i="46"/>
  <c r="AC42" i="46"/>
  <c r="AD38" i="46"/>
  <c r="AG35" i="46"/>
  <c r="AD34" i="46"/>
  <c r="X33" i="46"/>
  <c r="X132" i="46"/>
  <c r="AH49" i="46"/>
  <c r="P93" i="46"/>
  <c r="F68" i="46"/>
  <c r="I458" i="46"/>
  <c r="AG184" i="46"/>
  <c r="F69" i="46"/>
  <c r="AI436" i="46"/>
  <c r="AI404" i="46"/>
  <c r="W418" i="46"/>
  <c r="AI285" i="46"/>
  <c r="AI268" i="46"/>
  <c r="AI191" i="46"/>
  <c r="AC184" i="46"/>
  <c r="Y53" i="46"/>
  <c r="V42" i="46"/>
  <c r="AI120" i="46"/>
  <c r="Z53" i="46"/>
  <c r="AE46" i="46"/>
  <c r="AA444" i="46"/>
  <c r="AI425" i="46"/>
  <c r="AI402" i="46"/>
  <c r="AD392" i="46"/>
  <c r="AI389" i="46"/>
  <c r="AI381" i="46"/>
  <c r="AI325" i="46"/>
  <c r="AI312" i="46"/>
  <c r="AC288" i="46"/>
  <c r="AD262" i="46"/>
  <c r="AI222" i="46"/>
  <c r="AE236" i="46"/>
  <c r="AI206" i="46"/>
  <c r="AI201" i="46"/>
  <c r="AI234" i="46"/>
  <c r="W236" i="46"/>
  <c r="AI199" i="46"/>
  <c r="AI181" i="46"/>
  <c r="AI171" i="46"/>
  <c r="AA158" i="46"/>
  <c r="AE52" i="46"/>
  <c r="X51" i="46"/>
  <c r="AD49" i="46"/>
  <c r="V48" i="46"/>
  <c r="AI126" i="46"/>
  <c r="AA46" i="46"/>
  <c r="AD41" i="46"/>
  <c r="AE36" i="46"/>
  <c r="AD33" i="46"/>
  <c r="AD132" i="46"/>
  <c r="Z43" i="46"/>
  <c r="V53" i="46"/>
  <c r="AI131" i="46"/>
  <c r="AF51" i="46"/>
  <c r="AA50" i="46"/>
  <c r="V49" i="46"/>
  <c r="AI127" i="46"/>
  <c r="AE47" i="46"/>
  <c r="W45" i="46"/>
  <c r="AE43" i="46"/>
  <c r="AA42" i="46"/>
  <c r="V41" i="46"/>
  <c r="AI119" i="46"/>
  <c r="AE39" i="46"/>
  <c r="AA38" i="46"/>
  <c r="V37" i="46"/>
  <c r="AI115" i="46"/>
  <c r="AE35" i="46"/>
  <c r="AA34" i="46"/>
  <c r="V33" i="46"/>
  <c r="V132" i="46"/>
  <c r="AI111" i="46"/>
  <c r="AI311" i="46"/>
  <c r="F71" i="46"/>
  <c r="F66" i="46"/>
  <c r="I456" i="46"/>
  <c r="I470" i="46" s="1"/>
  <c r="F574" i="46"/>
  <c r="F65" i="46"/>
  <c r="I455" i="46"/>
  <c r="AI427" i="46"/>
  <c r="AA340" i="46"/>
  <c r="W340" i="46"/>
  <c r="AI258" i="46"/>
  <c r="AE262" i="46"/>
  <c r="AC51" i="46"/>
  <c r="AA40" i="46"/>
  <c r="V34" i="46"/>
  <c r="AI112" i="46"/>
  <c r="W184" i="46"/>
  <c r="Z49" i="46"/>
  <c r="AE42" i="46"/>
  <c r="P105" i="46"/>
  <c r="P27" i="46" s="1"/>
  <c r="P86" i="46"/>
  <c r="P8" i="46" s="1"/>
  <c r="V366" i="46"/>
  <c r="F23" i="46"/>
  <c r="I75" i="46"/>
  <c r="AD444" i="46"/>
  <c r="AI434" i="46"/>
  <c r="AI430" i="46"/>
  <c r="W39" i="46"/>
  <c r="AI440" i="46"/>
  <c r="AI415" i="46"/>
  <c r="AI441" i="46"/>
  <c r="AE444" i="46"/>
  <c r="AH418" i="46"/>
  <c r="AI386" i="46"/>
  <c r="AI310" i="46"/>
  <c r="AI335" i="46"/>
  <c r="AA262" i="46"/>
  <c r="AC236" i="46"/>
  <c r="AI196" i="46"/>
  <c r="AD288" i="46"/>
  <c r="AI249" i="46"/>
  <c r="W210" i="46"/>
  <c r="V184" i="46"/>
  <c r="AI163" i="46"/>
  <c r="AI145" i="46"/>
  <c r="AC52" i="46"/>
  <c r="V51" i="46"/>
  <c r="AI129" i="46"/>
  <c r="AA49" i="46"/>
  <c r="AD44" i="46"/>
  <c r="V43" i="46"/>
  <c r="AI121" i="46"/>
  <c r="AC36" i="46"/>
  <c r="W35" i="46"/>
  <c r="AA33" i="46"/>
  <c r="AA132" i="46"/>
  <c r="AI193" i="46"/>
  <c r="AH184" i="46"/>
  <c r="AH52" i="46"/>
  <c r="AD51" i="46"/>
  <c r="Y50" i="46"/>
  <c r="AH48" i="46"/>
  <c r="AC47" i="46"/>
  <c r="AG44" i="46"/>
  <c r="AC43" i="46"/>
  <c r="AH40" i="46"/>
  <c r="AC39" i="46"/>
  <c r="AH36" i="46"/>
  <c r="AC35" i="46"/>
  <c r="P103" i="46"/>
  <c r="P25" i="46" s="1"/>
  <c r="P97" i="46"/>
  <c r="I475" i="46"/>
  <c r="I496" i="46" s="1"/>
  <c r="F496" i="46"/>
  <c r="F548" i="46"/>
  <c r="I574" i="46"/>
  <c r="AI306" i="46"/>
  <c r="AE418" i="46"/>
  <c r="AI373" i="46"/>
  <c r="AI359" i="46"/>
  <c r="AI218" i="46"/>
  <c r="AE158" i="46"/>
  <c r="W48" i="46"/>
  <c r="AI443" i="46"/>
  <c r="AI431" i="46"/>
  <c r="AC444" i="46"/>
  <c r="AI409" i="46"/>
  <c r="V418" i="46"/>
  <c r="AI397" i="46"/>
  <c r="AI390" i="46"/>
  <c r="AI305" i="46"/>
  <c r="AI327" i="46"/>
  <c r="V340" i="46"/>
  <c r="AI319" i="46"/>
  <c r="AI301" i="46"/>
  <c r="AI275" i="46"/>
  <c r="AI277" i="46"/>
  <c r="AI257" i="46"/>
  <c r="V262" i="46"/>
  <c r="AI241" i="46"/>
  <c r="AI207" i="46"/>
  <c r="AI200" i="46"/>
  <c r="AG210" i="46"/>
  <c r="Z210" i="46"/>
  <c r="W158" i="46"/>
  <c r="Z52" i="46"/>
  <c r="AE50" i="46"/>
  <c r="AD47" i="46"/>
  <c r="W46" i="46"/>
  <c r="AD39" i="46"/>
  <c r="V38" i="46"/>
  <c r="AI116" i="46"/>
  <c r="AE34" i="46"/>
  <c r="Y33" i="46"/>
  <c r="Y132" i="46"/>
  <c r="AI178" i="46"/>
  <c r="AI137" i="46"/>
  <c r="V158" i="46"/>
  <c r="AF52" i="46"/>
  <c r="AA51" i="46"/>
  <c r="W50" i="46"/>
  <c r="AA47" i="46"/>
  <c r="V46" i="46"/>
  <c r="AI124" i="46"/>
  <c r="AE44" i="46"/>
  <c r="AA43" i="46"/>
  <c r="W42" i="46"/>
  <c r="AA39" i="46"/>
  <c r="W38" i="46"/>
  <c r="W34" i="46"/>
  <c r="P101" i="46"/>
  <c r="P23" i="46" s="1"/>
  <c r="P95" i="46"/>
  <c r="P89" i="46"/>
  <c r="P11" i="46" s="1"/>
  <c r="P85" i="46"/>
  <c r="I522" i="46"/>
  <c r="F64" i="46"/>
  <c r="F67" i="46"/>
  <c r="I548" i="46"/>
  <c r="AI437" i="46"/>
  <c r="AA418" i="46"/>
  <c r="AI388" i="46"/>
  <c r="AI298" i="46"/>
  <c r="AE340" i="46"/>
  <c r="AI256" i="46"/>
  <c r="AI195" i="46"/>
  <c r="AA236" i="46"/>
  <c r="AI156" i="46"/>
  <c r="AD43" i="46"/>
  <c r="AD35" i="46"/>
  <c r="AF50" i="46"/>
  <c r="AA45" i="46"/>
  <c r="V40" i="46"/>
  <c r="AI118" i="46"/>
  <c r="AI435" i="46"/>
  <c r="AI442" i="46"/>
  <c r="Z444" i="46"/>
  <c r="AG39" i="46"/>
  <c r="AI417" i="46"/>
  <c r="AI382" i="46"/>
  <c r="W392" i="46"/>
  <c r="AD418" i="46"/>
  <c r="AD340" i="46"/>
  <c r="AI313" i="46"/>
  <c r="AI300" i="46"/>
  <c r="AA314" i="46"/>
  <c r="AI279" i="46"/>
  <c r="AD366" i="46"/>
  <c r="AI278" i="46"/>
  <c r="AI270" i="46"/>
  <c r="V288" i="46"/>
  <c r="AI267" i="46"/>
  <c r="AI252" i="46"/>
  <c r="W262" i="46"/>
  <c r="AI231" i="46"/>
  <c r="AI202" i="46"/>
  <c r="AI254" i="46"/>
  <c r="AI250" i="46"/>
  <c r="AI225" i="46"/>
  <c r="AI221" i="46"/>
  <c r="AH236" i="46"/>
  <c r="Z37" i="46"/>
  <c r="AI151" i="46"/>
  <c r="AI143" i="46"/>
  <c r="AF53" i="46"/>
  <c r="X52" i="46"/>
  <c r="AC50" i="46"/>
  <c r="W49" i="46"/>
  <c r="AE45" i="46"/>
  <c r="AD42" i="46"/>
  <c r="W41" i="46"/>
  <c r="AC34" i="46"/>
  <c r="W33" i="46"/>
  <c r="W132" i="46"/>
  <c r="AI182" i="46"/>
  <c r="AI170" i="46"/>
  <c r="AI166" i="46"/>
  <c r="AD184" i="46"/>
  <c r="AI150" i="46"/>
  <c r="AG53" i="46"/>
  <c r="AD52" i="46"/>
  <c r="Y51" i="46"/>
  <c r="AG49" i="46"/>
  <c r="AD48" i="46"/>
  <c r="AH45" i="46"/>
  <c r="AC44" i="46"/>
  <c r="AG41" i="46"/>
  <c r="AD40" i="46"/>
  <c r="AD36" i="46"/>
  <c r="AG33" i="46"/>
  <c r="AG132" i="46"/>
  <c r="P87" i="46"/>
  <c r="P9" i="46" s="1"/>
  <c r="P102" i="46"/>
  <c r="P24" i="46" s="1"/>
  <c r="F522" i="46"/>
  <c r="F78" i="46"/>
  <c r="F77" i="46"/>
  <c r="F61" i="46"/>
  <c r="AI198" i="46" l="1"/>
  <c r="AA366" i="46"/>
  <c r="AG37" i="46"/>
  <c r="AI164" i="46"/>
  <c r="AI328" i="46"/>
  <c r="AI380" i="46"/>
  <c r="Y39" i="46"/>
  <c r="Y444" i="46"/>
  <c r="AI223" i="46"/>
  <c r="AI219" i="46"/>
  <c r="AI307" i="46"/>
  <c r="AI321" i="46"/>
  <c r="Y366" i="46"/>
  <c r="AI387" i="46"/>
  <c r="Z41" i="46"/>
  <c r="AI326" i="46"/>
  <c r="AI375" i="46"/>
  <c r="AI302" i="46"/>
  <c r="AA392" i="46"/>
  <c r="AI349" i="46"/>
  <c r="Y236" i="46"/>
  <c r="AI242" i="46"/>
  <c r="AI413" i="46"/>
  <c r="AI405" i="46"/>
  <c r="Z39" i="46"/>
  <c r="AI410" i="46"/>
  <c r="AI142" i="46"/>
  <c r="AI172" i="46"/>
  <c r="AI282" i="46"/>
  <c r="AI228" i="46"/>
  <c r="Y49" i="46"/>
  <c r="AI355" i="46"/>
  <c r="AI384" i="46"/>
  <c r="AI276" i="46"/>
  <c r="AI352" i="46"/>
  <c r="AI376" i="46"/>
  <c r="AF40" i="46"/>
  <c r="W444" i="46"/>
  <c r="AI348" i="46"/>
  <c r="AI412" i="46"/>
  <c r="AI331" i="46"/>
  <c r="Z45" i="46"/>
  <c r="AI358" i="46"/>
  <c r="AI149" i="46"/>
  <c r="AI192" i="46"/>
  <c r="AI204" i="46"/>
  <c r="AI347" i="46"/>
  <c r="AI132" i="46"/>
  <c r="Y40" i="46"/>
  <c r="AI147" i="46"/>
  <c r="AI251" i="46"/>
  <c r="AF288" i="46"/>
  <c r="X34" i="46"/>
  <c r="AI403" i="46"/>
  <c r="AF444" i="46"/>
  <c r="Z40" i="46"/>
  <c r="Z184" i="46"/>
  <c r="AF42" i="46"/>
  <c r="Y42" i="46"/>
  <c r="Y262" i="46"/>
  <c r="AI194" i="46"/>
  <c r="AF236" i="46"/>
  <c r="Y46" i="46"/>
  <c r="AI383" i="46"/>
  <c r="AF184" i="46"/>
  <c r="AF210" i="46"/>
  <c r="AI217" i="46"/>
  <c r="Z46" i="46"/>
  <c r="AI379" i="46"/>
  <c r="AI426" i="46"/>
  <c r="AI361" i="46"/>
  <c r="AI174" i="46"/>
  <c r="X340" i="46"/>
  <c r="AI340" i="46" s="1"/>
  <c r="AI346" i="46"/>
  <c r="AI356" i="46"/>
  <c r="AI176" i="46"/>
  <c r="AI269" i="46"/>
  <c r="Z47" i="46"/>
  <c r="AF392" i="46"/>
  <c r="AA41" i="46"/>
  <c r="AI248" i="46"/>
  <c r="AI274" i="46"/>
  <c r="AI354" i="46"/>
  <c r="AI141" i="46"/>
  <c r="AI308" i="46"/>
  <c r="AI353" i="46"/>
  <c r="AI433" i="46"/>
  <c r="Y44" i="46"/>
  <c r="AF49" i="46"/>
  <c r="Y47" i="46"/>
  <c r="X418" i="46"/>
  <c r="AI280" i="46"/>
  <c r="Z36" i="46"/>
  <c r="AF418" i="46"/>
  <c r="X37" i="46"/>
  <c r="AI37" i="46" s="1"/>
  <c r="Y35" i="46"/>
  <c r="Y48" i="46"/>
  <c r="AI224" i="46"/>
  <c r="AI438" i="46"/>
  <c r="AF46" i="46"/>
  <c r="Z38" i="46"/>
  <c r="AI253" i="46"/>
  <c r="AI322" i="46"/>
  <c r="X45" i="46"/>
  <c r="Z42" i="46"/>
  <c r="AI400" i="46"/>
  <c r="X49" i="46"/>
  <c r="AF41" i="46"/>
  <c r="AI329" i="46"/>
  <c r="Y210" i="46"/>
  <c r="AI148" i="46"/>
  <c r="AI334" i="46"/>
  <c r="Z48" i="46"/>
  <c r="AI165" i="46"/>
  <c r="AI360" i="46"/>
  <c r="AF47" i="46"/>
  <c r="AF366" i="46"/>
  <c r="AI407" i="46"/>
  <c r="AI385" i="46"/>
  <c r="Y36" i="46"/>
  <c r="AI330" i="46"/>
  <c r="AI296" i="46"/>
  <c r="Z340" i="46"/>
  <c r="AF314" i="46"/>
  <c r="AI398" i="46"/>
  <c r="Y340" i="46"/>
  <c r="AF45" i="46"/>
  <c r="Z236" i="46"/>
  <c r="X41" i="46"/>
  <c r="AI169" i="46"/>
  <c r="Z366" i="46"/>
  <c r="AA37" i="46"/>
  <c r="AI428" i="46"/>
  <c r="AI377" i="46"/>
  <c r="AI272" i="46"/>
  <c r="AI299" i="46"/>
  <c r="AF262" i="46"/>
  <c r="AI309" i="46"/>
  <c r="AF43" i="46"/>
  <c r="X444" i="46"/>
  <c r="X262" i="46"/>
  <c r="AI273" i="46"/>
  <c r="AI304" i="46"/>
  <c r="AI324" i="46"/>
  <c r="AH54" i="46"/>
  <c r="X42" i="46"/>
  <c r="AI153" i="46"/>
  <c r="Y158" i="46"/>
  <c r="AF48" i="46"/>
  <c r="AI229" i="46"/>
  <c r="Y392" i="46"/>
  <c r="AI392" i="46" s="1"/>
  <c r="AF35" i="46"/>
  <c r="Z44" i="46"/>
  <c r="AI44" i="46" s="1"/>
  <c r="AI294" i="46"/>
  <c r="AF340" i="46"/>
  <c r="AI281" i="46"/>
  <c r="AI303" i="46"/>
  <c r="AF38" i="46"/>
  <c r="AI350" i="46"/>
  <c r="AI411" i="46"/>
  <c r="AF44" i="46"/>
  <c r="AF158" i="46"/>
  <c r="AI167" i="46"/>
  <c r="X236" i="46"/>
  <c r="Z158" i="46"/>
  <c r="AI332" i="46"/>
  <c r="AI408" i="46"/>
  <c r="Y314" i="46"/>
  <c r="AI374" i="46"/>
  <c r="AI173" i="46"/>
  <c r="AI246" i="46"/>
  <c r="AI271" i="46"/>
  <c r="AI357" i="46"/>
  <c r="AI247" i="46"/>
  <c r="X392" i="46"/>
  <c r="S345" i="46"/>
  <c r="L366" i="46"/>
  <c r="X39" i="46"/>
  <c r="L43" i="46"/>
  <c r="S121" i="46"/>
  <c r="L52" i="46"/>
  <c r="F9" i="46"/>
  <c r="I61" i="46"/>
  <c r="AF39" i="46"/>
  <c r="AI372" i="46"/>
  <c r="X43" i="46"/>
  <c r="Z262" i="46"/>
  <c r="AI262" i="46" s="1"/>
  <c r="Z418" i="46"/>
  <c r="Y45" i="46"/>
  <c r="AI45" i="46" s="1"/>
  <c r="C471" i="46"/>
  <c r="D471" i="46"/>
  <c r="E471" i="46"/>
  <c r="B471" i="46"/>
  <c r="H471" i="46"/>
  <c r="F471" i="46"/>
  <c r="G471" i="46"/>
  <c r="F22" i="46"/>
  <c r="I74" i="46"/>
  <c r="X40" i="46"/>
  <c r="F80" i="46"/>
  <c r="R33" i="46"/>
  <c r="R132" i="46"/>
  <c r="L35" i="46"/>
  <c r="S113" i="46"/>
  <c r="L37" i="46"/>
  <c r="S115" i="46"/>
  <c r="O50" i="46"/>
  <c r="O52" i="46"/>
  <c r="Q52" i="46"/>
  <c r="S397" i="46"/>
  <c r="L418" i="46"/>
  <c r="F25" i="46"/>
  <c r="I77" i="46"/>
  <c r="F15" i="46"/>
  <c r="I67" i="46"/>
  <c r="AI220" i="46"/>
  <c r="S303" i="46"/>
  <c r="Y34" i="46"/>
  <c r="AI51" i="46"/>
  <c r="AI33" i="46"/>
  <c r="V54" i="46"/>
  <c r="AI295" i="46"/>
  <c r="AG40" i="46"/>
  <c r="AG54" i="46" s="1"/>
  <c r="AI243" i="46"/>
  <c r="Y418" i="46"/>
  <c r="AI52" i="46"/>
  <c r="L47" i="46"/>
  <c r="S125" i="46"/>
  <c r="S174" i="46"/>
  <c r="X38" i="46"/>
  <c r="L41" i="46"/>
  <c r="S119" i="46"/>
  <c r="L38" i="46"/>
  <c r="S116" i="46"/>
  <c r="Q50" i="46"/>
  <c r="Y43" i="46"/>
  <c r="AI43" i="46" s="1"/>
  <c r="X44" i="46"/>
  <c r="Y41" i="46"/>
  <c r="S153" i="46"/>
  <c r="Y37" i="46"/>
  <c r="X46" i="46"/>
  <c r="AI46" i="46" s="1"/>
  <c r="AI297" i="46"/>
  <c r="AI320" i="46"/>
  <c r="F14" i="46"/>
  <c r="I66" i="46"/>
  <c r="AI144" i="46"/>
  <c r="AD54" i="46"/>
  <c r="X184" i="46"/>
  <c r="AI146" i="46"/>
  <c r="AI444" i="46"/>
  <c r="X445" i="46" s="1"/>
  <c r="AG366" i="46"/>
  <c r="S222" i="46"/>
  <c r="N33" i="46"/>
  <c r="N132" i="46"/>
  <c r="X158" i="46"/>
  <c r="M50" i="46"/>
  <c r="S126" i="46"/>
  <c r="S118" i="46"/>
  <c r="R50" i="46"/>
  <c r="R52" i="46"/>
  <c r="L36" i="46"/>
  <c r="S114" i="46"/>
  <c r="S215" i="46"/>
  <c r="L236" i="46"/>
  <c r="AI140" i="46"/>
  <c r="X210" i="46"/>
  <c r="Z35" i="46"/>
  <c r="H497" i="46"/>
  <c r="C497" i="46"/>
  <c r="E497" i="46"/>
  <c r="G497" i="46"/>
  <c r="D497" i="46"/>
  <c r="B497" i="46"/>
  <c r="F497" i="46"/>
  <c r="Z392" i="46"/>
  <c r="N43" i="46"/>
  <c r="X366" i="46"/>
  <c r="AA35" i="46"/>
  <c r="AA54" i="46" s="1"/>
  <c r="AC54" i="46"/>
  <c r="S353" i="46"/>
  <c r="F11" i="46"/>
  <c r="I63" i="46"/>
  <c r="Z34" i="46"/>
  <c r="AI34" i="46" s="1"/>
  <c r="S398" i="46"/>
  <c r="S440" i="46"/>
  <c r="S333" i="46"/>
  <c r="F24" i="46"/>
  <c r="I76" i="46"/>
  <c r="L45" i="46"/>
  <c r="S123" i="46"/>
  <c r="N51" i="46"/>
  <c r="Z288" i="46"/>
  <c r="X314" i="46"/>
  <c r="L39" i="46"/>
  <c r="S117" i="46"/>
  <c r="M51" i="46"/>
  <c r="N52" i="46"/>
  <c r="Q33" i="46"/>
  <c r="Q132" i="46"/>
  <c r="N50" i="46"/>
  <c r="L33" i="46"/>
  <c r="S111" i="46"/>
  <c r="L132" i="46"/>
  <c r="L49" i="46"/>
  <c r="S127" i="46"/>
  <c r="O51" i="46"/>
  <c r="S137" i="46"/>
  <c r="L34" i="46"/>
  <c r="S112" i="46"/>
  <c r="X35" i="46"/>
  <c r="Y288" i="46"/>
  <c r="AF34" i="46"/>
  <c r="F12" i="46"/>
  <c r="I64" i="46"/>
  <c r="AF36" i="46"/>
  <c r="S169" i="46"/>
  <c r="X288" i="46"/>
  <c r="Y38" i="46"/>
  <c r="S196" i="46"/>
  <c r="AE445" i="46"/>
  <c r="AG444" i="46"/>
  <c r="AG445" i="46" s="1"/>
  <c r="AI53" i="46"/>
  <c r="AJ53" i="46" s="1"/>
  <c r="AI227" i="46"/>
  <c r="Z314" i="46"/>
  <c r="R43" i="46"/>
  <c r="F16" i="46"/>
  <c r="I68" i="46"/>
  <c r="X48" i="46"/>
  <c r="S256" i="46"/>
  <c r="S282" i="46"/>
  <c r="F18" i="46"/>
  <c r="I70" i="46"/>
  <c r="Y184" i="46"/>
  <c r="AI39" i="46"/>
  <c r="S375" i="46"/>
  <c r="F27" i="46"/>
  <c r="I79" i="46"/>
  <c r="R51" i="46"/>
  <c r="P7" i="46"/>
  <c r="AI177" i="46"/>
  <c r="AD445" i="46"/>
  <c r="F19" i="46"/>
  <c r="I71" i="46"/>
  <c r="S270" i="46"/>
  <c r="L314" i="46"/>
  <c r="S293" i="46"/>
  <c r="L288" i="46"/>
  <c r="S267" i="46"/>
  <c r="S356" i="46"/>
  <c r="L42" i="46"/>
  <c r="S120" i="46"/>
  <c r="L44" i="46"/>
  <c r="S122" i="46"/>
  <c r="L51" i="46"/>
  <c r="S246" i="46"/>
  <c r="L392" i="46"/>
  <c r="S371" i="46"/>
  <c r="X36" i="46"/>
  <c r="AI36" i="46" s="1"/>
  <c r="W445" i="46"/>
  <c r="D523" i="46"/>
  <c r="C523" i="46"/>
  <c r="B523" i="46"/>
  <c r="G523" i="46"/>
  <c r="E523" i="46"/>
  <c r="F523" i="46"/>
  <c r="H523" i="46"/>
  <c r="S436" i="46"/>
  <c r="S140" i="46"/>
  <c r="S179" i="46"/>
  <c r="S281" i="46"/>
  <c r="AI429" i="46"/>
  <c r="I65" i="46"/>
  <c r="S245" i="46"/>
  <c r="F10" i="46"/>
  <c r="I62" i="46"/>
  <c r="X47" i="46"/>
  <c r="AI47" i="46" s="1"/>
  <c r="AI190" i="46"/>
  <c r="AI236" i="46"/>
  <c r="Y237" i="46" s="1"/>
  <c r="M33" i="46"/>
  <c r="M132" i="46"/>
  <c r="S231" i="46"/>
  <c r="F17" i="46"/>
  <c r="I69" i="46"/>
  <c r="L46" i="46"/>
  <c r="S124" i="46"/>
  <c r="S241" i="46"/>
  <c r="L262" i="46"/>
  <c r="S319" i="46"/>
  <c r="L340" i="46"/>
  <c r="M52" i="46"/>
  <c r="S189" i="46"/>
  <c r="L210" i="46"/>
  <c r="O33" i="46"/>
  <c r="O132" i="46"/>
  <c r="Q51" i="46"/>
  <c r="R158" i="46"/>
  <c r="S163" i="46"/>
  <c r="L184" i="46"/>
  <c r="S329" i="46"/>
  <c r="S423" i="46"/>
  <c r="F26" i="46"/>
  <c r="I78" i="46"/>
  <c r="AF37" i="46"/>
  <c r="S305" i="46"/>
  <c r="S328" i="46"/>
  <c r="S432" i="46"/>
  <c r="W366" i="46"/>
  <c r="AI366" i="46" s="1"/>
  <c r="AD367" i="46" s="1"/>
  <c r="G549" i="46"/>
  <c r="C549" i="46"/>
  <c r="E549" i="46"/>
  <c r="H549" i="46"/>
  <c r="F549" i="46"/>
  <c r="D549" i="46"/>
  <c r="B549" i="46"/>
  <c r="AI323" i="46"/>
  <c r="S359" i="46"/>
  <c r="G575" i="46"/>
  <c r="H575" i="46"/>
  <c r="B575" i="46"/>
  <c r="D575" i="46"/>
  <c r="C575" i="46"/>
  <c r="E575" i="46"/>
  <c r="F575" i="46"/>
  <c r="S384" i="46"/>
  <c r="W40" i="46"/>
  <c r="AI40" i="46" s="1"/>
  <c r="S171" i="46"/>
  <c r="M36" i="46"/>
  <c r="S354" i="46"/>
  <c r="AI50" i="46"/>
  <c r="R46" i="46"/>
  <c r="F21" i="46"/>
  <c r="I73" i="46"/>
  <c r="AE54" i="46"/>
  <c r="S232" i="46"/>
  <c r="S310" i="46"/>
  <c r="S336" i="46"/>
  <c r="S284" i="46"/>
  <c r="S154" i="46"/>
  <c r="S206" i="46"/>
  <c r="S362" i="46"/>
  <c r="S388" i="46"/>
  <c r="S180" i="46"/>
  <c r="S258" i="46"/>
  <c r="S414" i="46"/>
  <c r="AF393" i="46" l="1"/>
  <c r="AD393" i="46"/>
  <c r="AF263" i="46"/>
  <c r="AC263" i="46"/>
  <c r="AA393" i="46"/>
  <c r="N418" i="46"/>
  <c r="S433" i="46"/>
  <c r="Z54" i="46"/>
  <c r="M314" i="46"/>
  <c r="S250" i="46"/>
  <c r="Y54" i="46"/>
  <c r="N340" i="46"/>
  <c r="N37" i="46"/>
  <c r="S400" i="46"/>
  <c r="S307" i="46"/>
  <c r="S378" i="46"/>
  <c r="S272" i="46"/>
  <c r="S325" i="46"/>
  <c r="S407" i="46"/>
  <c r="S200" i="46"/>
  <c r="V237" i="46"/>
  <c r="S148" i="46"/>
  <c r="M42" i="46"/>
  <c r="S42" i="46" s="1"/>
  <c r="AJ42" i="46" s="1"/>
  <c r="S406" i="46"/>
  <c r="S373" i="46"/>
  <c r="S247" i="46"/>
  <c r="S434" i="46"/>
  <c r="S330" i="46"/>
  <c r="S352" i="46"/>
  <c r="S435" i="46"/>
  <c r="S165" i="46"/>
  <c r="AI41" i="46"/>
  <c r="S251" i="46"/>
  <c r="R288" i="46"/>
  <c r="AA237" i="46"/>
  <c r="O35" i="46"/>
  <c r="S438" i="46"/>
  <c r="S299" i="46"/>
  <c r="Q47" i="46"/>
  <c r="S301" i="46"/>
  <c r="S409" i="46"/>
  <c r="S173" i="46"/>
  <c r="S170" i="46"/>
  <c r="M418" i="46"/>
  <c r="R44" i="46"/>
  <c r="S248" i="46"/>
  <c r="S227" i="46"/>
  <c r="S191" i="46"/>
  <c r="S358" i="46"/>
  <c r="N236" i="46"/>
  <c r="O45" i="46"/>
  <c r="S349" i="46"/>
  <c r="AI49" i="46"/>
  <c r="AI418" i="46"/>
  <c r="AD419" i="46" s="1"/>
  <c r="AI42" i="46"/>
  <c r="R37" i="46"/>
  <c r="M38" i="46"/>
  <c r="S361" i="46"/>
  <c r="S332" i="46"/>
  <c r="S279" i="46"/>
  <c r="S324" i="46"/>
  <c r="S340" i="46" s="1"/>
  <c r="AA341" i="46"/>
  <c r="AE341" i="46"/>
  <c r="W341" i="46"/>
  <c r="V341" i="46"/>
  <c r="O37" i="46"/>
  <c r="Q158" i="46"/>
  <c r="S268" i="46"/>
  <c r="Q44" i="46"/>
  <c r="S44" i="46" s="1"/>
  <c r="AJ44" i="46" s="1"/>
  <c r="S278" i="46"/>
  <c r="R42" i="46"/>
  <c r="R392" i="46"/>
  <c r="Y263" i="46"/>
  <c r="S255" i="46"/>
  <c r="M48" i="46"/>
  <c r="R41" i="46"/>
  <c r="S321" i="46"/>
  <c r="S252" i="46"/>
  <c r="S404" i="46"/>
  <c r="N444" i="46"/>
  <c r="O314" i="46"/>
  <c r="N35" i="46"/>
  <c r="I352" i="46"/>
  <c r="S405" i="46"/>
  <c r="AD237" i="46"/>
  <c r="Q39" i="46"/>
  <c r="O34" i="46"/>
  <c r="AI48" i="46"/>
  <c r="S403" i="46"/>
  <c r="S228" i="46"/>
  <c r="I80" i="46"/>
  <c r="AF54" i="46"/>
  <c r="M158" i="46"/>
  <c r="S249" i="46"/>
  <c r="N34" i="46"/>
  <c r="O236" i="46"/>
  <c r="M41" i="46"/>
  <c r="S178" i="46"/>
  <c r="S302" i="46"/>
  <c r="S428" i="46"/>
  <c r="S195" i="46"/>
  <c r="S244" i="46"/>
  <c r="O38" i="46"/>
  <c r="R184" i="46"/>
  <c r="S320" i="46"/>
  <c r="R236" i="46"/>
  <c r="M34" i="46"/>
  <c r="S304" i="46"/>
  <c r="O46" i="46"/>
  <c r="S280" i="46"/>
  <c r="R47" i="46"/>
  <c r="I429" i="46"/>
  <c r="S323" i="46"/>
  <c r="Y445" i="46"/>
  <c r="S145" i="46"/>
  <c r="S427" i="46"/>
  <c r="AG263" i="46"/>
  <c r="S412" i="46"/>
  <c r="S413" i="46"/>
  <c r="R444" i="46"/>
  <c r="S300" i="46"/>
  <c r="N40" i="46"/>
  <c r="S229" i="46"/>
  <c r="O210" i="46"/>
  <c r="S168" i="46"/>
  <c r="N45" i="46"/>
  <c r="V393" i="46"/>
  <c r="S283" i="46"/>
  <c r="S271" i="46"/>
  <c r="S202" i="46"/>
  <c r="O49" i="46"/>
  <c r="O48" i="46"/>
  <c r="S203" i="46"/>
  <c r="S382" i="46"/>
  <c r="X54" i="46"/>
  <c r="O42" i="46"/>
  <c r="M47" i="46"/>
  <c r="S193" i="46"/>
  <c r="M210" i="46"/>
  <c r="S198" i="46"/>
  <c r="W393" i="46"/>
  <c r="O444" i="46"/>
  <c r="N38" i="46"/>
  <c r="S376" i="46"/>
  <c r="M288" i="46"/>
  <c r="R210" i="46"/>
  <c r="N158" i="46"/>
  <c r="S295" i="46"/>
  <c r="S306" i="46"/>
  <c r="S357" i="46"/>
  <c r="Q418" i="46"/>
  <c r="S223" i="46"/>
  <c r="S298" i="46"/>
  <c r="Q43" i="46"/>
  <c r="Q236" i="46"/>
  <c r="N49" i="46"/>
  <c r="S322" i="46"/>
  <c r="S377" i="46"/>
  <c r="S383" i="46"/>
  <c r="M46" i="46"/>
  <c r="S220" i="46"/>
  <c r="S360" i="46"/>
  <c r="R45" i="46"/>
  <c r="N262" i="46"/>
  <c r="AI314" i="46"/>
  <c r="O36" i="46"/>
  <c r="S36" i="46" s="1"/>
  <c r="AJ36" i="46" s="1"/>
  <c r="S205" i="46"/>
  <c r="S326" i="46"/>
  <c r="S275" i="46"/>
  <c r="W54" i="46"/>
  <c r="M444" i="46"/>
  <c r="S139" i="46"/>
  <c r="S253" i="46"/>
  <c r="Q42" i="46"/>
  <c r="Q37" i="46"/>
  <c r="S273" i="46"/>
  <c r="O39" i="46"/>
  <c r="R418" i="46"/>
  <c r="S385" i="46"/>
  <c r="Q46" i="46"/>
  <c r="M45" i="46"/>
  <c r="S387" i="46"/>
  <c r="Q262" i="46"/>
  <c r="S335" i="46"/>
  <c r="S347" i="46"/>
  <c r="S374" i="46"/>
  <c r="R39" i="46"/>
  <c r="S242" i="46"/>
  <c r="R49" i="46"/>
  <c r="AD263" i="46"/>
  <c r="S355" i="46"/>
  <c r="Q36" i="46"/>
  <c r="S431" i="46"/>
  <c r="N41" i="46"/>
  <c r="M39" i="46"/>
  <c r="S386" i="46"/>
  <c r="S399" i="46"/>
  <c r="S225" i="46"/>
  <c r="S437" i="46"/>
  <c r="S429" i="46"/>
  <c r="S194" i="46"/>
  <c r="O184" i="46"/>
  <c r="Q288" i="46"/>
  <c r="S204" i="46"/>
  <c r="N42" i="46"/>
  <c r="AC445" i="46"/>
  <c r="S308" i="46"/>
  <c r="S141" i="46"/>
  <c r="S408" i="46"/>
  <c r="S379" i="46"/>
  <c r="M44" i="46"/>
  <c r="Q184" i="46"/>
  <c r="Q40" i="46"/>
  <c r="W263" i="46"/>
  <c r="O40" i="46"/>
  <c r="S411" i="46"/>
  <c r="R35" i="46"/>
  <c r="S167" i="46"/>
  <c r="S331" i="46"/>
  <c r="S243" i="46"/>
  <c r="R38" i="46"/>
  <c r="S166" i="46"/>
  <c r="R314" i="46"/>
  <c r="Q38" i="46"/>
  <c r="S410" i="46"/>
  <c r="M236" i="46"/>
  <c r="S350" i="46"/>
  <c r="N46" i="46"/>
  <c r="S46" i="46" s="1"/>
  <c r="AJ46" i="46" s="1"/>
  <c r="S348" i="46"/>
  <c r="N44" i="46"/>
  <c r="S351" i="46"/>
  <c r="S175" i="46"/>
  <c r="S277" i="46"/>
  <c r="S151" i="46"/>
  <c r="O366" i="46"/>
  <c r="S201" i="46"/>
  <c r="S327" i="46"/>
  <c r="S257" i="46"/>
  <c r="S426" i="46"/>
  <c r="S296" i="46"/>
  <c r="S276" i="46"/>
  <c r="R262" i="46"/>
  <c r="R40" i="46"/>
  <c r="Q45" i="46"/>
  <c r="S45" i="46" s="1"/>
  <c r="AJ45" i="46" s="1"/>
  <c r="N47" i="46"/>
  <c r="R36" i="46"/>
  <c r="S192" i="46"/>
  <c r="Q35" i="46"/>
  <c r="S402" i="46"/>
  <c r="O392" i="46"/>
  <c r="O340" i="46"/>
  <c r="R340" i="46"/>
  <c r="S199" i="46"/>
  <c r="S401" i="46"/>
  <c r="S221" i="46"/>
  <c r="AA263" i="46"/>
  <c r="S172" i="46"/>
  <c r="O262" i="46"/>
  <c r="O44" i="46"/>
  <c r="S309" i="46"/>
  <c r="Q48" i="46"/>
  <c r="M392" i="46"/>
  <c r="S217" i="46"/>
  <c r="O43" i="46"/>
  <c r="Q49" i="46"/>
  <c r="R48" i="46"/>
  <c r="N48" i="46"/>
  <c r="S381" i="46"/>
  <c r="S218" i="46"/>
  <c r="Q444" i="46"/>
  <c r="Q340" i="46"/>
  <c r="M366" i="46"/>
  <c r="S216" i="46"/>
  <c r="S269" i="46"/>
  <c r="AI35" i="46"/>
  <c r="W237" i="46"/>
  <c r="S380" i="46"/>
  <c r="N39" i="46"/>
  <c r="S39" i="46" s="1"/>
  <c r="AJ39" i="46" s="1"/>
  <c r="S147" i="46"/>
  <c r="S334" i="46"/>
  <c r="S224" i="46"/>
  <c r="S297" i="46"/>
  <c r="S144" i="46"/>
  <c r="AB315" i="46"/>
  <c r="AG315" i="46"/>
  <c r="AH315" i="46"/>
  <c r="AC315" i="46"/>
  <c r="AE315" i="46"/>
  <c r="AD315" i="46"/>
  <c r="V315" i="46"/>
  <c r="AF315" i="46"/>
  <c r="AA315" i="46"/>
  <c r="W315" i="46"/>
  <c r="Y315" i="46"/>
  <c r="C81" i="46"/>
  <c r="H81" i="46"/>
  <c r="F81" i="46"/>
  <c r="D81" i="46"/>
  <c r="B81" i="46"/>
  <c r="E81" i="46"/>
  <c r="G81" i="46"/>
  <c r="I269" i="46"/>
  <c r="D38" i="46"/>
  <c r="I194" i="46"/>
  <c r="G37" i="46"/>
  <c r="O47" i="46"/>
  <c r="S274" i="46"/>
  <c r="S430" i="46"/>
  <c r="S226" i="46"/>
  <c r="M43" i="46"/>
  <c r="S150" i="46"/>
  <c r="G392" i="46"/>
  <c r="M184" i="46"/>
  <c r="S128" i="46"/>
  <c r="R366" i="46"/>
  <c r="G366" i="46"/>
  <c r="S372" i="46"/>
  <c r="S219" i="46"/>
  <c r="N184" i="46"/>
  <c r="N288" i="46"/>
  <c r="R34" i="46"/>
  <c r="I436" i="46"/>
  <c r="I428" i="46"/>
  <c r="I424" i="46"/>
  <c r="I376" i="46"/>
  <c r="I307" i="46"/>
  <c r="I249" i="46"/>
  <c r="I190" i="46"/>
  <c r="I146" i="46"/>
  <c r="G43" i="46"/>
  <c r="I173" i="46"/>
  <c r="I386" i="46"/>
  <c r="I400" i="46"/>
  <c r="I359" i="46"/>
  <c r="I228" i="46"/>
  <c r="I224" i="46"/>
  <c r="G42" i="46"/>
  <c r="E35" i="46"/>
  <c r="C47" i="46"/>
  <c r="I401" i="46"/>
  <c r="I282" i="46"/>
  <c r="I243" i="46"/>
  <c r="D46" i="46"/>
  <c r="E39" i="46"/>
  <c r="D35" i="46"/>
  <c r="I435" i="46"/>
  <c r="I406" i="46"/>
  <c r="I328" i="46"/>
  <c r="I281" i="46"/>
  <c r="I251" i="46"/>
  <c r="I275" i="46"/>
  <c r="D48" i="46"/>
  <c r="H41" i="46"/>
  <c r="D39" i="46"/>
  <c r="G34" i="46"/>
  <c r="C48" i="46"/>
  <c r="C36" i="46"/>
  <c r="N36" i="46"/>
  <c r="S143" i="46"/>
  <c r="O158" i="46"/>
  <c r="AC237" i="46"/>
  <c r="AI184" i="46"/>
  <c r="Y185" i="46" s="1"/>
  <c r="I430" i="46"/>
  <c r="S254" i="46"/>
  <c r="AE419" i="46"/>
  <c r="S424" i="46"/>
  <c r="L50" i="46"/>
  <c r="G210" i="46"/>
  <c r="S149" i="46"/>
  <c r="Q392" i="46"/>
  <c r="S130" i="46"/>
  <c r="AF419" i="46"/>
  <c r="I384" i="46"/>
  <c r="C236" i="46"/>
  <c r="I174" i="46"/>
  <c r="E43" i="46"/>
  <c r="I142" i="46"/>
  <c r="I437" i="46"/>
  <c r="I305" i="46"/>
  <c r="I331" i="46"/>
  <c r="I404" i="46"/>
  <c r="G41" i="46"/>
  <c r="S52" i="46"/>
  <c r="AJ52" i="46" s="1"/>
  <c r="I427" i="46"/>
  <c r="I276" i="46"/>
  <c r="I433" i="46"/>
  <c r="I293" i="46"/>
  <c r="H37" i="46"/>
  <c r="C45" i="46"/>
  <c r="I399" i="46"/>
  <c r="I332" i="46"/>
  <c r="I223" i="46"/>
  <c r="I203" i="46"/>
  <c r="D262" i="46"/>
  <c r="H47" i="46"/>
  <c r="H40" i="46"/>
  <c r="I432" i="46"/>
  <c r="I385" i="46"/>
  <c r="C46" i="46"/>
  <c r="E41" i="46"/>
  <c r="G46" i="46"/>
  <c r="G40" i="46"/>
  <c r="S164" i="46"/>
  <c r="S152" i="46"/>
  <c r="Z315" i="46"/>
  <c r="N392" i="46"/>
  <c r="AB367" i="46"/>
  <c r="AE367" i="46"/>
  <c r="AC367" i="46"/>
  <c r="AH367" i="46"/>
  <c r="Q210" i="46"/>
  <c r="S190" i="46"/>
  <c r="L158" i="46"/>
  <c r="D314" i="46"/>
  <c r="O418" i="46"/>
  <c r="S346" i="46"/>
  <c r="O41" i="46"/>
  <c r="S439" i="46"/>
  <c r="X367" i="46"/>
  <c r="I497" i="46"/>
  <c r="S197" i="46"/>
  <c r="M49" i="46"/>
  <c r="S38" i="46"/>
  <c r="M40" i="46"/>
  <c r="AA419" i="46"/>
  <c r="S142" i="46"/>
  <c r="M35" i="46"/>
  <c r="AF445" i="46"/>
  <c r="Y367" i="46"/>
  <c r="X419" i="46"/>
  <c r="X263" i="46"/>
  <c r="Z341" i="46"/>
  <c r="I148" i="46"/>
  <c r="I164" i="46"/>
  <c r="E46" i="46"/>
  <c r="I438" i="46"/>
  <c r="I255" i="46"/>
  <c r="I149" i="46"/>
  <c r="I304" i="46"/>
  <c r="I222" i="46"/>
  <c r="H45" i="46"/>
  <c r="I247" i="46"/>
  <c r="AI288" i="46"/>
  <c r="Y289" i="46" s="1"/>
  <c r="I374" i="46"/>
  <c r="I383" i="46"/>
  <c r="I398" i="46"/>
  <c r="I256" i="46"/>
  <c r="I200" i="46"/>
  <c r="I220" i="46"/>
  <c r="I171" i="46"/>
  <c r="I151" i="46"/>
  <c r="I178" i="46"/>
  <c r="I324" i="46"/>
  <c r="I346" i="46"/>
  <c r="I198" i="46"/>
  <c r="I294" i="46"/>
  <c r="I244" i="46"/>
  <c r="I138" i="46"/>
  <c r="E44" i="46"/>
  <c r="I353" i="46"/>
  <c r="I411" i="46"/>
  <c r="I278" i="46"/>
  <c r="I549" i="46"/>
  <c r="I152" i="46"/>
  <c r="S294" i="46"/>
  <c r="S138" i="46"/>
  <c r="V367" i="46"/>
  <c r="S132" i="46"/>
  <c r="Q34" i="46"/>
  <c r="AA367" i="46"/>
  <c r="AI38" i="46"/>
  <c r="M37" i="46"/>
  <c r="AI210" i="46"/>
  <c r="X211" i="46" s="1"/>
  <c r="AC419" i="46"/>
  <c r="G314" i="46"/>
  <c r="W419" i="46"/>
  <c r="Z445" i="46"/>
  <c r="X237" i="46"/>
  <c r="AF367" i="46"/>
  <c r="D37" i="46"/>
  <c r="I320" i="46"/>
  <c r="I177" i="46"/>
  <c r="I298" i="46"/>
  <c r="I139" i="46"/>
  <c r="D41" i="46"/>
  <c r="I330" i="46"/>
  <c r="I375" i="46"/>
  <c r="I172" i="46"/>
  <c r="I357" i="46"/>
  <c r="H43" i="46"/>
  <c r="I296" i="46"/>
  <c r="I434" i="46"/>
  <c r="I279" i="46"/>
  <c r="I300" i="46"/>
  <c r="Q41" i="46"/>
  <c r="M340" i="46"/>
  <c r="X315" i="46"/>
  <c r="C444" i="46"/>
  <c r="D444" i="46"/>
  <c r="I302" i="46"/>
  <c r="I204" i="46"/>
  <c r="H42" i="46"/>
  <c r="I169" i="46"/>
  <c r="I333" i="46"/>
  <c r="I326" i="46"/>
  <c r="I252" i="46"/>
  <c r="I197" i="46"/>
  <c r="C37" i="46"/>
  <c r="I168" i="46"/>
  <c r="I150" i="46"/>
  <c r="I349" i="46"/>
  <c r="G444" i="46"/>
  <c r="I379" i="46"/>
  <c r="I356" i="46"/>
  <c r="I297" i="46"/>
  <c r="I229" i="46"/>
  <c r="I147" i="46"/>
  <c r="D47" i="46"/>
  <c r="I412" i="46"/>
  <c r="H340" i="46"/>
  <c r="H366" i="46"/>
  <c r="I272" i="46"/>
  <c r="I199" i="46"/>
  <c r="H44" i="46"/>
  <c r="E40" i="46"/>
  <c r="I127" i="46"/>
  <c r="I381" i="46"/>
  <c r="I303" i="46"/>
  <c r="G35" i="46"/>
  <c r="I426" i="46"/>
  <c r="I372" i="46"/>
  <c r="I329" i="46"/>
  <c r="I323" i="46"/>
  <c r="I250" i="46"/>
  <c r="I201" i="46"/>
  <c r="G48" i="46"/>
  <c r="D42" i="46"/>
  <c r="H38" i="46"/>
  <c r="H418" i="46"/>
  <c r="I355" i="46"/>
  <c r="I253" i="46"/>
  <c r="I274" i="46"/>
  <c r="I227" i="46"/>
  <c r="I218" i="46"/>
  <c r="I167" i="46"/>
  <c r="I143" i="46"/>
  <c r="D43" i="46"/>
  <c r="E37" i="46"/>
  <c r="C43" i="46"/>
  <c r="I327" i="46"/>
  <c r="I301" i="46"/>
  <c r="I219" i="46"/>
  <c r="I195" i="46"/>
  <c r="C35" i="46"/>
  <c r="I144" i="46"/>
  <c r="D40" i="46"/>
  <c r="I409" i="46"/>
  <c r="I377" i="46"/>
  <c r="I299" i="46"/>
  <c r="I277" i="46"/>
  <c r="D45" i="46"/>
  <c r="C40" i="46"/>
  <c r="G38" i="46"/>
  <c r="I193" i="46"/>
  <c r="C44" i="46"/>
  <c r="C38" i="46"/>
  <c r="C34" i="46"/>
  <c r="I575" i="46"/>
  <c r="W367" i="46"/>
  <c r="AB393" i="46"/>
  <c r="AE393" i="46"/>
  <c r="AC393" i="46"/>
  <c r="AG393" i="46"/>
  <c r="AH393" i="46"/>
  <c r="N314" i="46"/>
  <c r="AB341" i="46"/>
  <c r="AH341" i="46"/>
  <c r="S129" i="46"/>
  <c r="S177" i="46"/>
  <c r="V419" i="46"/>
  <c r="AE237" i="46"/>
  <c r="V263" i="46"/>
  <c r="AD341" i="46"/>
  <c r="S33" i="46"/>
  <c r="O288" i="46"/>
  <c r="L40" i="46"/>
  <c r="AG367" i="46"/>
  <c r="X185" i="46"/>
  <c r="AI158" i="46"/>
  <c r="X159" i="46" s="1"/>
  <c r="Q314" i="46"/>
  <c r="AF341" i="46"/>
  <c r="E48" i="46"/>
  <c r="I350" i="46"/>
  <c r="I334" i="46"/>
  <c r="I202" i="46"/>
  <c r="I191" i="46"/>
  <c r="I306" i="46"/>
  <c r="I360" i="46"/>
  <c r="I246" i="46"/>
  <c r="G45" i="46"/>
  <c r="H158" i="46"/>
  <c r="D392" i="46"/>
  <c r="I325" i="46"/>
  <c r="C262" i="46"/>
  <c r="I230" i="46"/>
  <c r="D36" i="46"/>
  <c r="I175" i="46"/>
  <c r="I166" i="46"/>
  <c r="I145" i="46"/>
  <c r="E45" i="46"/>
  <c r="E38" i="46"/>
  <c r="H34" i="46"/>
  <c r="I345" i="46"/>
  <c r="G418" i="46"/>
  <c r="I403" i="46"/>
  <c r="I373" i="46"/>
  <c r="I322" i="46"/>
  <c r="E314" i="46"/>
  <c r="I354" i="46"/>
  <c r="C366" i="46"/>
  <c r="I273" i="46"/>
  <c r="I271" i="46"/>
  <c r="H210" i="46"/>
  <c r="G158" i="46"/>
  <c r="I382" i="46"/>
  <c r="I358" i="46"/>
  <c r="I308" i="46"/>
  <c r="C314" i="46"/>
  <c r="I270" i="46"/>
  <c r="I242" i="46"/>
  <c r="I248" i="46"/>
  <c r="G47" i="46"/>
  <c r="D44" i="46"/>
  <c r="G39" i="46"/>
  <c r="I141" i="46"/>
  <c r="E42" i="46"/>
  <c r="H36" i="46"/>
  <c r="I347" i="46"/>
  <c r="H39" i="46"/>
  <c r="S230" i="46"/>
  <c r="D210" i="46"/>
  <c r="I523" i="46"/>
  <c r="S425" i="46"/>
  <c r="S51" i="46"/>
  <c r="AJ51" i="46" s="1"/>
  <c r="AB419" i="46"/>
  <c r="AG419" i="46"/>
  <c r="Q366" i="46"/>
  <c r="AB263" i="46"/>
  <c r="AH263" i="46"/>
  <c r="S176" i="46"/>
  <c r="S146" i="46"/>
  <c r="X393" i="46"/>
  <c r="AB445" i="46"/>
  <c r="AH445" i="46"/>
  <c r="AG341" i="46"/>
  <c r="Y419" i="46"/>
  <c r="AE263" i="46"/>
  <c r="Y341" i="46"/>
  <c r="Y393" i="46"/>
  <c r="Z367" i="46"/>
  <c r="X341" i="46"/>
  <c r="I280" i="46"/>
  <c r="I225" i="46"/>
  <c r="I407" i="46"/>
  <c r="I348" i="46"/>
  <c r="I221" i="46"/>
  <c r="I140" i="46"/>
  <c r="C41" i="46"/>
  <c r="I378" i="46"/>
  <c r="D366" i="46"/>
  <c r="I257" i="46"/>
  <c r="I397" i="46"/>
  <c r="I268" i="46"/>
  <c r="I431" i="46"/>
  <c r="I425" i="46"/>
  <c r="I321" i="46"/>
  <c r="I254" i="46"/>
  <c r="I192" i="46"/>
  <c r="I170" i="46"/>
  <c r="H46" i="46"/>
  <c r="H48" i="46"/>
  <c r="E34" i="46"/>
  <c r="I402" i="46"/>
  <c r="E418" i="46"/>
  <c r="I351" i="46"/>
  <c r="I226" i="46"/>
  <c r="I216" i="46"/>
  <c r="I165" i="46"/>
  <c r="B43" i="46"/>
  <c r="H35" i="46"/>
  <c r="C39" i="46"/>
  <c r="I405" i="46"/>
  <c r="I380" i="46"/>
  <c r="I295" i="46"/>
  <c r="G288" i="46"/>
  <c r="I217" i="46"/>
  <c r="I245" i="46"/>
  <c r="D34" i="46"/>
  <c r="E47" i="46"/>
  <c r="E36" i="46"/>
  <c r="B33" i="46"/>
  <c r="I111" i="46"/>
  <c r="B132" i="46"/>
  <c r="I196" i="46"/>
  <c r="I410" i="46"/>
  <c r="I408" i="46"/>
  <c r="G44" i="46"/>
  <c r="G36" i="46"/>
  <c r="C42" i="46"/>
  <c r="L444" i="46"/>
  <c r="AB237" i="46"/>
  <c r="AG237" i="46"/>
  <c r="N366" i="46"/>
  <c r="Z393" i="46"/>
  <c r="AH237" i="46"/>
  <c r="I176" i="46"/>
  <c r="L48" i="46"/>
  <c r="V445" i="46"/>
  <c r="AI445" i="46" s="1"/>
  <c r="M262" i="46"/>
  <c r="AC341" i="46"/>
  <c r="AA445" i="46"/>
  <c r="AI54" i="46"/>
  <c r="Z55" i="46" s="1"/>
  <c r="N210" i="46"/>
  <c r="S418" i="46"/>
  <c r="I471" i="46"/>
  <c r="Z419" i="46"/>
  <c r="Z263" i="46"/>
  <c r="AH419" i="46"/>
  <c r="Z237" i="46"/>
  <c r="AF237" i="46"/>
  <c r="I121" i="46" l="1"/>
  <c r="G262" i="46"/>
  <c r="C184" i="46"/>
  <c r="I205" i="46"/>
  <c r="I309" i="46"/>
  <c r="S262" i="46"/>
  <c r="Q263" i="46" s="1"/>
  <c r="S47" i="46"/>
  <c r="AJ47" i="46" s="1"/>
  <c r="S366" i="46"/>
  <c r="R367" i="46" s="1"/>
  <c r="S43" i="46"/>
  <c r="AJ43" i="46" s="1"/>
  <c r="N54" i="46"/>
  <c r="D33" i="46"/>
  <c r="S210" i="46"/>
  <c r="E236" i="46"/>
  <c r="B44" i="46"/>
  <c r="I44" i="46" s="1"/>
  <c r="I335" i="46"/>
  <c r="X289" i="46"/>
  <c r="E392" i="46"/>
  <c r="B39" i="46"/>
  <c r="S444" i="46"/>
  <c r="N445" i="46" s="1"/>
  <c r="E340" i="46"/>
  <c r="C210" i="46"/>
  <c r="AI341" i="46"/>
  <c r="I137" i="46"/>
  <c r="I179" i="46"/>
  <c r="S184" i="46"/>
  <c r="I231" i="46"/>
  <c r="H262" i="46"/>
  <c r="I387" i="46"/>
  <c r="AI393" i="46"/>
  <c r="S35" i="46"/>
  <c r="AJ35" i="46" s="1"/>
  <c r="I283" i="46"/>
  <c r="D418" i="46"/>
  <c r="E184" i="46"/>
  <c r="C392" i="46"/>
  <c r="I119" i="46"/>
  <c r="H288" i="46"/>
  <c r="I118" i="46"/>
  <c r="B47" i="46"/>
  <c r="I47" i="46" s="1"/>
  <c r="H49" i="46"/>
  <c r="G340" i="46"/>
  <c r="AI237" i="46"/>
  <c r="S158" i="46"/>
  <c r="O159" i="46" s="1"/>
  <c r="G33" i="46"/>
  <c r="C49" i="46"/>
  <c r="G49" i="46"/>
  <c r="G54" i="46" s="1"/>
  <c r="E49" i="46"/>
  <c r="D288" i="46"/>
  <c r="E444" i="46"/>
  <c r="S314" i="46"/>
  <c r="E210" i="46"/>
  <c r="I413" i="46"/>
  <c r="S236" i="46"/>
  <c r="M237" i="46" s="1"/>
  <c r="S392" i="46"/>
  <c r="N393" i="46" s="1"/>
  <c r="S288" i="46"/>
  <c r="L289" i="46" s="1"/>
  <c r="T444" i="46"/>
  <c r="Q445" i="46"/>
  <c r="R445" i="46"/>
  <c r="P445" i="46"/>
  <c r="P185" i="46"/>
  <c r="L185" i="46"/>
  <c r="M185" i="46"/>
  <c r="Q185" i="46"/>
  <c r="O185" i="46"/>
  <c r="N185" i="46"/>
  <c r="T184" i="46"/>
  <c r="R185" i="46"/>
  <c r="R159" i="46"/>
  <c r="M159" i="46"/>
  <c r="Q159" i="46"/>
  <c r="N159" i="46"/>
  <c r="L159" i="46"/>
  <c r="Q315" i="46"/>
  <c r="P315" i="46"/>
  <c r="N315" i="46"/>
  <c r="T314" i="46"/>
  <c r="R315" i="46"/>
  <c r="O315" i="46"/>
  <c r="M315" i="46"/>
  <c r="L315" i="46"/>
  <c r="P237" i="46"/>
  <c r="R237" i="46"/>
  <c r="N289" i="46"/>
  <c r="D50" i="46"/>
  <c r="AI419" i="46"/>
  <c r="B210" i="46"/>
  <c r="D132" i="46"/>
  <c r="B37" i="46"/>
  <c r="E33" i="46"/>
  <c r="B262" i="46"/>
  <c r="S37" i="46"/>
  <c r="AJ37" i="46" s="1"/>
  <c r="G50" i="46"/>
  <c r="C33" i="46"/>
  <c r="I33" i="46" s="1"/>
  <c r="B184" i="46"/>
  <c r="AI315" i="46"/>
  <c r="I336" i="46"/>
  <c r="V55" i="46"/>
  <c r="B314" i="46"/>
  <c r="E158" i="46"/>
  <c r="C340" i="46"/>
  <c r="I122" i="46"/>
  <c r="R263" i="46"/>
  <c r="I189" i="46"/>
  <c r="I210" i="46" s="1"/>
  <c r="I153" i="46"/>
  <c r="H444" i="46"/>
  <c r="AJ38" i="46"/>
  <c r="I117" i="46"/>
  <c r="E262" i="46"/>
  <c r="H184" i="46"/>
  <c r="I124" i="46"/>
  <c r="I163" i="46"/>
  <c r="I184" i="46" s="1"/>
  <c r="B41" i="46"/>
  <c r="Q54" i="46"/>
  <c r="B52" i="46"/>
  <c r="AB55" i="46"/>
  <c r="AH55" i="46"/>
  <c r="I314" i="46"/>
  <c r="S40" i="46"/>
  <c r="AJ40" i="46" s="1"/>
  <c r="B46" i="46"/>
  <c r="C52" i="46"/>
  <c r="I120" i="46"/>
  <c r="G184" i="46"/>
  <c r="E366" i="46"/>
  <c r="I439" i="46"/>
  <c r="I113" i="46"/>
  <c r="AJ33" i="46"/>
  <c r="D184" i="46"/>
  <c r="B392" i="46"/>
  <c r="B158" i="46"/>
  <c r="AB289" i="46"/>
  <c r="AG289" i="46"/>
  <c r="AH289" i="46"/>
  <c r="AD289" i="46"/>
  <c r="AC289" i="46"/>
  <c r="AE289" i="46"/>
  <c r="AF289" i="46"/>
  <c r="W289" i="46"/>
  <c r="V289" i="46"/>
  <c r="AA289" i="46"/>
  <c r="I114" i="46"/>
  <c r="I215" i="46"/>
  <c r="I236" i="46" s="1"/>
  <c r="I423" i="46"/>
  <c r="I43" i="46"/>
  <c r="L54" i="46"/>
  <c r="D49" i="46"/>
  <c r="D54" i="46" s="1"/>
  <c r="I158" i="46"/>
  <c r="I361" i="46"/>
  <c r="I366" i="46" s="1"/>
  <c r="R211" i="46"/>
  <c r="P211" i="46"/>
  <c r="O211" i="46"/>
  <c r="M211" i="46"/>
  <c r="L211" i="46"/>
  <c r="N211" i="46"/>
  <c r="T210" i="46"/>
  <c r="Q211" i="46"/>
  <c r="I232" i="46"/>
  <c r="I180" i="46"/>
  <c r="B42" i="46"/>
  <c r="D158" i="46"/>
  <c r="E50" i="46"/>
  <c r="B35" i="46"/>
  <c r="B49" i="46"/>
  <c r="I371" i="46"/>
  <c r="AI367" i="46"/>
  <c r="C158" i="46"/>
  <c r="Z289" i="46"/>
  <c r="B36" i="46"/>
  <c r="B236" i="46"/>
  <c r="B444" i="46"/>
  <c r="I112" i="46"/>
  <c r="S49" i="46"/>
  <c r="AJ49" i="46" s="1"/>
  <c r="AF55" i="46"/>
  <c r="X55" i="46"/>
  <c r="B40" i="46"/>
  <c r="I418" i="46"/>
  <c r="P133" i="46"/>
  <c r="M133" i="46"/>
  <c r="O133" i="46"/>
  <c r="T132" i="46"/>
  <c r="R133" i="46"/>
  <c r="Q133" i="46"/>
  <c r="N133" i="46"/>
  <c r="L133" i="46"/>
  <c r="S50" i="46"/>
  <c r="AJ50" i="46" s="1"/>
  <c r="H52" i="46"/>
  <c r="S48" i="46"/>
  <c r="AJ48" i="46" s="1"/>
  <c r="AC55" i="46"/>
  <c r="I362" i="46"/>
  <c r="B340" i="46"/>
  <c r="W55" i="46"/>
  <c r="G236" i="46"/>
  <c r="H132" i="46"/>
  <c r="I116" i="46"/>
  <c r="H314" i="46"/>
  <c r="O54" i="46"/>
  <c r="C288" i="46"/>
  <c r="D236" i="46"/>
  <c r="AB185" i="46"/>
  <c r="AG185" i="46"/>
  <c r="AE185" i="46"/>
  <c r="Z185" i="46"/>
  <c r="AC185" i="46"/>
  <c r="AA185" i="46"/>
  <c r="AF185" i="46"/>
  <c r="W185" i="46"/>
  <c r="AD185" i="46"/>
  <c r="AH185" i="46"/>
  <c r="V185" i="46"/>
  <c r="B34" i="46"/>
  <c r="I414" i="46"/>
  <c r="E52" i="46"/>
  <c r="I39" i="46"/>
  <c r="G52" i="46"/>
  <c r="I319" i="46"/>
  <c r="I340" i="46" s="1"/>
  <c r="C418" i="46"/>
  <c r="H33" i="46"/>
  <c r="R54" i="46"/>
  <c r="AB159" i="46"/>
  <c r="AH159" i="46"/>
  <c r="Y159" i="46"/>
  <c r="AG159" i="46"/>
  <c r="AD159" i="46"/>
  <c r="AF159" i="46"/>
  <c r="AA159" i="46"/>
  <c r="V159" i="46"/>
  <c r="AC159" i="46"/>
  <c r="Z159" i="46"/>
  <c r="AE159" i="46"/>
  <c r="W159" i="46"/>
  <c r="AI263" i="46"/>
  <c r="H392" i="46"/>
  <c r="AA55" i="46"/>
  <c r="B38" i="46"/>
  <c r="M367" i="46"/>
  <c r="Q367" i="46"/>
  <c r="O367" i="46"/>
  <c r="N367" i="46"/>
  <c r="L367" i="46"/>
  <c r="H50" i="46"/>
  <c r="I126" i="46"/>
  <c r="E288" i="46"/>
  <c r="S41" i="46"/>
  <c r="AJ41" i="46" s="1"/>
  <c r="AE55" i="46"/>
  <c r="I123" i="46"/>
  <c r="D340" i="46"/>
  <c r="AD55" i="46"/>
  <c r="S34" i="46"/>
  <c r="AJ34" i="46" s="1"/>
  <c r="B288" i="46"/>
  <c r="Y55" i="46"/>
  <c r="AG55" i="46"/>
  <c r="I284" i="46"/>
  <c r="I388" i="46"/>
  <c r="I258" i="46"/>
  <c r="I310" i="46"/>
  <c r="I206" i="46"/>
  <c r="I440" i="46"/>
  <c r="N419" i="46"/>
  <c r="R419" i="46"/>
  <c r="M419" i="46"/>
  <c r="P419" i="46"/>
  <c r="T418" i="46"/>
  <c r="Q419" i="46"/>
  <c r="O419" i="46"/>
  <c r="L419" i="46"/>
  <c r="C50" i="46"/>
  <c r="B418" i="46"/>
  <c r="I125" i="46"/>
  <c r="B366" i="46"/>
  <c r="M54" i="46"/>
  <c r="I115" i="46"/>
  <c r="AB211" i="46"/>
  <c r="AH211" i="46"/>
  <c r="AE211" i="46"/>
  <c r="AC211" i="46"/>
  <c r="AF211" i="46"/>
  <c r="Z211" i="46"/>
  <c r="AD211" i="46"/>
  <c r="AA211" i="46"/>
  <c r="AG211" i="46"/>
  <c r="W211" i="46"/>
  <c r="Y211" i="46"/>
  <c r="V211" i="46"/>
  <c r="E132" i="46"/>
  <c r="I241" i="46"/>
  <c r="I262" i="46" s="1"/>
  <c r="B48" i="46"/>
  <c r="H236" i="46"/>
  <c r="P341" i="46"/>
  <c r="L341" i="46"/>
  <c r="N341" i="46"/>
  <c r="O341" i="46"/>
  <c r="Q341" i="46"/>
  <c r="R341" i="46"/>
  <c r="M341" i="46"/>
  <c r="T340" i="46"/>
  <c r="G132" i="46"/>
  <c r="C132" i="46"/>
  <c r="B45" i="46"/>
  <c r="I267" i="46"/>
  <c r="I288" i="46" s="1"/>
  <c r="I81" i="46"/>
  <c r="O263" i="46" l="1"/>
  <c r="R289" i="46"/>
  <c r="P367" i="46"/>
  <c r="M263" i="46"/>
  <c r="Q289" i="46"/>
  <c r="O289" i="46"/>
  <c r="S289" i="46" s="1"/>
  <c r="I132" i="46"/>
  <c r="F133" i="46" s="1"/>
  <c r="T262" i="46"/>
  <c r="M289" i="46"/>
  <c r="L263" i="46"/>
  <c r="T288" i="46"/>
  <c r="T366" i="46"/>
  <c r="P263" i="46"/>
  <c r="P289" i="46"/>
  <c r="N263" i="46"/>
  <c r="Q393" i="46"/>
  <c r="L393" i="46"/>
  <c r="N237" i="46"/>
  <c r="O393" i="46"/>
  <c r="Q237" i="46"/>
  <c r="AI211" i="46"/>
  <c r="R393" i="46"/>
  <c r="T236" i="46"/>
  <c r="T158" i="46"/>
  <c r="L445" i="46"/>
  <c r="M393" i="46"/>
  <c r="I392" i="46"/>
  <c r="H393" i="46" s="1"/>
  <c r="I444" i="46"/>
  <c r="F445" i="46" s="1"/>
  <c r="S54" i="46"/>
  <c r="Q55" i="46" s="1"/>
  <c r="P393" i="46"/>
  <c r="O237" i="46"/>
  <c r="P159" i="46"/>
  <c r="S159" i="46" s="1"/>
  <c r="O445" i="46"/>
  <c r="T392" i="46"/>
  <c r="L237" i="46"/>
  <c r="S237" i="46" s="1"/>
  <c r="M445" i="46"/>
  <c r="S445" i="46" s="1"/>
  <c r="AJ444" i="46"/>
  <c r="B133" i="46"/>
  <c r="E133" i="46"/>
  <c r="C133" i="46"/>
  <c r="H133" i="46"/>
  <c r="D133" i="46"/>
  <c r="G133" i="46"/>
  <c r="C367" i="46"/>
  <c r="B367" i="46"/>
  <c r="E367" i="46"/>
  <c r="H367" i="46"/>
  <c r="D367" i="46"/>
  <c r="F367" i="46"/>
  <c r="G367" i="46"/>
  <c r="L55" i="46"/>
  <c r="O55" i="46"/>
  <c r="R55" i="46"/>
  <c r="S367" i="46"/>
  <c r="I37" i="46"/>
  <c r="I34" i="46"/>
  <c r="B54" i="46"/>
  <c r="D393" i="46"/>
  <c r="G393" i="46"/>
  <c r="I42" i="46"/>
  <c r="D237" i="46"/>
  <c r="G237" i="46"/>
  <c r="E237" i="46"/>
  <c r="H237" i="46"/>
  <c r="B237" i="46"/>
  <c r="C237" i="46"/>
  <c r="F237" i="46"/>
  <c r="AI289" i="46"/>
  <c r="AI55" i="46"/>
  <c r="F185" i="46"/>
  <c r="H185" i="46"/>
  <c r="B185" i="46"/>
  <c r="G185" i="46"/>
  <c r="C185" i="46"/>
  <c r="D185" i="46"/>
  <c r="E185" i="46"/>
  <c r="I38" i="46"/>
  <c r="G315" i="46"/>
  <c r="H315" i="46"/>
  <c r="B315" i="46"/>
  <c r="C315" i="46"/>
  <c r="D315" i="46"/>
  <c r="E315" i="46"/>
  <c r="F315" i="46"/>
  <c r="B289" i="46"/>
  <c r="D289" i="46"/>
  <c r="E289" i="46"/>
  <c r="H289" i="46"/>
  <c r="F289" i="46"/>
  <c r="G289" i="46"/>
  <c r="C289" i="46"/>
  <c r="S419" i="46"/>
  <c r="I49" i="46"/>
  <c r="S211" i="46"/>
  <c r="E159" i="46"/>
  <c r="H159" i="46"/>
  <c r="D159" i="46"/>
  <c r="C159" i="46"/>
  <c r="F159" i="46"/>
  <c r="G159" i="46"/>
  <c r="B159" i="46"/>
  <c r="AI159" i="46"/>
  <c r="AI185" i="46"/>
  <c r="I130" i="46"/>
  <c r="S263" i="46"/>
  <c r="S315" i="46"/>
  <c r="F341" i="46"/>
  <c r="B341" i="46"/>
  <c r="G341" i="46"/>
  <c r="H341" i="46"/>
  <c r="C341" i="46"/>
  <c r="D341" i="46"/>
  <c r="E341" i="46"/>
  <c r="I45" i="46"/>
  <c r="I48" i="46"/>
  <c r="H54" i="46"/>
  <c r="I154" i="46"/>
  <c r="S133" i="46"/>
  <c r="H419" i="46"/>
  <c r="F419" i="46"/>
  <c r="D419" i="46"/>
  <c r="C419" i="46"/>
  <c r="E419" i="46"/>
  <c r="G419" i="46"/>
  <c r="B419" i="46"/>
  <c r="I46" i="46"/>
  <c r="I52" i="46"/>
  <c r="S185" i="46"/>
  <c r="S341" i="46"/>
  <c r="E263" i="46"/>
  <c r="D263" i="46"/>
  <c r="F263" i="46"/>
  <c r="B263" i="46"/>
  <c r="G263" i="46"/>
  <c r="C263" i="46"/>
  <c r="H263" i="46"/>
  <c r="B50" i="46"/>
  <c r="I40" i="46"/>
  <c r="I36" i="46"/>
  <c r="I35" i="46"/>
  <c r="D211" i="46"/>
  <c r="F211" i="46"/>
  <c r="B211" i="46"/>
  <c r="H211" i="46"/>
  <c r="E211" i="46"/>
  <c r="C211" i="46"/>
  <c r="G211" i="46"/>
  <c r="I41" i="46"/>
  <c r="C54" i="46"/>
  <c r="E54" i="46"/>
  <c r="B445" i="46" l="1"/>
  <c r="H445" i="46"/>
  <c r="D445" i="46"/>
  <c r="C445" i="46"/>
  <c r="E393" i="46"/>
  <c r="P55" i="46"/>
  <c r="B393" i="46"/>
  <c r="AJ54" i="46"/>
  <c r="G445" i="46"/>
  <c r="N55" i="46"/>
  <c r="F393" i="46"/>
  <c r="E445" i="46"/>
  <c r="I445" i="46" s="1"/>
  <c r="T54" i="46"/>
  <c r="S393" i="46"/>
  <c r="C393" i="46"/>
  <c r="M55" i="46"/>
  <c r="I263" i="46"/>
  <c r="I54" i="46"/>
  <c r="I341" i="46"/>
  <c r="I315" i="46"/>
  <c r="I211" i="46"/>
  <c r="I237" i="46"/>
  <c r="I50" i="46"/>
  <c r="I419" i="46"/>
  <c r="I159" i="46"/>
  <c r="I185" i="46"/>
  <c r="I133" i="46"/>
  <c r="I289" i="46"/>
  <c r="I367" i="46"/>
  <c r="I393" i="46" l="1"/>
  <c r="S55" i="46"/>
  <c r="AJ55" i="46" s="1"/>
  <c r="E55" i="46"/>
  <c r="H55" i="46"/>
  <c r="D55" i="46"/>
  <c r="G55" i="46"/>
  <c r="C55" i="46"/>
  <c r="B55" i="46"/>
  <c r="I55" i="46" s="1"/>
  <c r="F55" i="46"/>
  <c r="AF612" i="41" l="1"/>
  <c r="AF612" i="42"/>
  <c r="AF611" i="40"/>
  <c r="AF611" i="41"/>
  <c r="AF612" i="43"/>
  <c r="AF611" i="42"/>
  <c r="AF611" i="43"/>
  <c r="AF612" i="40"/>
  <c r="I573" i="40" l="1"/>
  <c r="I495" i="40" l="1"/>
  <c r="I469" i="40"/>
  <c r="I547" i="40"/>
  <c r="I521" i="40"/>
  <c r="AH53" i="40"/>
  <c r="AI183" i="40"/>
  <c r="AI209" i="40"/>
  <c r="I570" i="2"/>
  <c r="I541" i="2"/>
  <c r="I539" i="2"/>
  <c r="I535" i="2"/>
  <c r="I529" i="2"/>
  <c r="I511" i="2"/>
  <c r="I495" i="2"/>
  <c r="I494" i="2"/>
  <c r="I491" i="2"/>
  <c r="I478" i="2"/>
  <c r="I309" i="2"/>
  <c r="I306" i="2"/>
  <c r="I304" i="2"/>
  <c r="I297" i="2"/>
  <c r="I281" i="2"/>
  <c r="I278" i="2"/>
  <c r="I178" i="2"/>
  <c r="I155" i="2"/>
  <c r="AD53" i="40" l="1"/>
  <c r="Y53" i="40"/>
  <c r="AF53" i="40"/>
  <c r="I375" i="2"/>
  <c r="I458" i="2"/>
  <c r="I514" i="2"/>
  <c r="I572" i="2"/>
  <c r="H132" i="2"/>
  <c r="I116" i="2"/>
  <c r="I138" i="2"/>
  <c r="I150" i="2"/>
  <c r="I153" i="2"/>
  <c r="I219" i="2"/>
  <c r="I231" i="2"/>
  <c r="I269" i="2"/>
  <c r="I348" i="2"/>
  <c r="I358" i="2"/>
  <c r="I385" i="2"/>
  <c r="I467" i="2"/>
  <c r="I481" i="2"/>
  <c r="I490" i="2"/>
  <c r="I505" i="2"/>
  <c r="I515" i="2"/>
  <c r="I530" i="2"/>
  <c r="I540" i="2"/>
  <c r="I547" i="2"/>
  <c r="I555" i="2"/>
  <c r="I565" i="2"/>
  <c r="AI443" i="40"/>
  <c r="P105" i="40"/>
  <c r="P27" i="40" s="1"/>
  <c r="AI339" i="40"/>
  <c r="AG53" i="40"/>
  <c r="I113" i="2"/>
  <c r="I176" i="2"/>
  <c r="I200" i="2"/>
  <c r="I356" i="2"/>
  <c r="H392" i="2"/>
  <c r="I489" i="2"/>
  <c r="I504" i="2"/>
  <c r="I521" i="2"/>
  <c r="I554" i="2"/>
  <c r="I564" i="2"/>
  <c r="I112" i="2"/>
  <c r="I127" i="2"/>
  <c r="I179" i="2"/>
  <c r="I226" i="2"/>
  <c r="H288" i="2"/>
  <c r="I282" i="2"/>
  <c r="I298" i="2"/>
  <c r="I307" i="2"/>
  <c r="I382" i="2"/>
  <c r="I450" i="2"/>
  <c r="I460" i="2"/>
  <c r="I483" i="2"/>
  <c r="I507" i="2"/>
  <c r="I516" i="2"/>
  <c r="I531" i="2"/>
  <c r="I556" i="2"/>
  <c r="I566" i="2"/>
  <c r="I573" i="2"/>
  <c r="I616" i="2"/>
  <c r="AI365" i="40"/>
  <c r="AI261" i="40"/>
  <c r="AI235" i="40"/>
  <c r="AE53" i="40"/>
  <c r="I180" i="2"/>
  <c r="I193" i="2"/>
  <c r="I479" i="2"/>
  <c r="W53" i="40"/>
  <c r="I115" i="2"/>
  <c r="I129" i="2"/>
  <c r="I173" i="2"/>
  <c r="C236" i="2"/>
  <c r="I268" i="2"/>
  <c r="I285" i="2"/>
  <c r="I295" i="2"/>
  <c r="I347" i="2"/>
  <c r="I384" i="2"/>
  <c r="I484" i="2"/>
  <c r="I492" i="2"/>
  <c r="I509" i="2"/>
  <c r="I517" i="2"/>
  <c r="I533" i="2"/>
  <c r="I542" i="2"/>
  <c r="I557" i="2"/>
  <c r="I567" i="2"/>
  <c r="AI417" i="40"/>
  <c r="AC53" i="40"/>
  <c r="I493" i="2"/>
  <c r="I510" i="2"/>
  <c r="I543" i="2"/>
  <c r="I559" i="2"/>
  <c r="I165" i="2"/>
  <c r="I203" i="2"/>
  <c r="I207" i="2"/>
  <c r="I233" i="2"/>
  <c r="I271" i="2"/>
  <c r="I284" i="2"/>
  <c r="I346" i="2"/>
  <c r="I389" i="2"/>
  <c r="I453" i="2"/>
  <c r="I476" i="2"/>
  <c r="I486" i="2"/>
  <c r="I519" i="2"/>
  <c r="I536" i="2"/>
  <c r="I544" i="2"/>
  <c r="I561" i="2"/>
  <c r="I569" i="2"/>
  <c r="I612" i="2"/>
  <c r="AI287" i="40"/>
  <c r="X53" i="40"/>
  <c r="F79" i="40"/>
  <c r="I126" i="2"/>
  <c r="I475" i="2"/>
  <c r="I518" i="2"/>
  <c r="I177" i="2"/>
  <c r="I181" i="2"/>
  <c r="I194" i="2"/>
  <c r="I223" i="2"/>
  <c r="I280" i="2"/>
  <c r="I363" i="2"/>
  <c r="I455" i="2"/>
  <c r="I464" i="2"/>
  <c r="I477" i="2"/>
  <c r="I487" i="2"/>
  <c r="I502" i="2"/>
  <c r="I512" i="2"/>
  <c r="I520" i="2"/>
  <c r="I537" i="2"/>
  <c r="I545" i="2"/>
  <c r="I562" i="2"/>
  <c r="H626" i="2"/>
  <c r="AI391" i="40"/>
  <c r="V53" i="40"/>
  <c r="AI131" i="40"/>
  <c r="I118" i="2"/>
  <c r="I462" i="2"/>
  <c r="I485" i="2"/>
  <c r="I568" i="2"/>
  <c r="Z53" i="40"/>
  <c r="I139" i="2"/>
  <c r="I151" i="2"/>
  <c r="I164" i="2"/>
  <c r="I202" i="2"/>
  <c r="I232" i="2"/>
  <c r="I270" i="2"/>
  <c r="I345" i="2"/>
  <c r="I349" i="2"/>
  <c r="I359" i="2"/>
  <c r="I488" i="2"/>
  <c r="I503" i="2"/>
  <c r="I513" i="2"/>
  <c r="I528" i="2"/>
  <c r="I538" i="2"/>
  <c r="I546" i="2"/>
  <c r="I563" i="2"/>
  <c r="I571" i="2"/>
  <c r="AI313" i="40"/>
  <c r="AI157" i="40"/>
  <c r="AA53" i="40"/>
  <c r="F99" i="2"/>
  <c r="I195" i="2"/>
  <c r="I390" i="2"/>
  <c r="E42" i="2"/>
  <c r="E47" i="2"/>
  <c r="I166" i="2"/>
  <c r="I283" i="2"/>
  <c r="E36" i="2"/>
  <c r="G41" i="2"/>
  <c r="G38" i="2"/>
  <c r="H49" i="2"/>
  <c r="C51" i="2"/>
  <c r="I267" i="2"/>
  <c r="I351" i="2"/>
  <c r="I352" i="2"/>
  <c r="I378" i="2"/>
  <c r="G45" i="2"/>
  <c r="I610" i="2"/>
  <c r="I611" i="2"/>
  <c r="I618" i="2"/>
  <c r="I619" i="2"/>
  <c r="I152" i="2"/>
  <c r="H36" i="2"/>
  <c r="I350" i="2"/>
  <c r="I143" i="2"/>
  <c r="I148" i="2"/>
  <c r="I191" i="2"/>
  <c r="I216" i="2"/>
  <c r="I228" i="2"/>
  <c r="I229" i="2"/>
  <c r="I296" i="2"/>
  <c r="I377" i="2"/>
  <c r="I379" i="2"/>
  <c r="I388" i="2"/>
  <c r="I399" i="2"/>
  <c r="F91" i="2"/>
  <c r="I606" i="2"/>
  <c r="I371" i="2"/>
  <c r="C626" i="2"/>
  <c r="E35" i="2" l="1"/>
  <c r="H51" i="2"/>
  <c r="C38" i="2"/>
  <c r="H34" i="2"/>
  <c r="G52" i="2"/>
  <c r="H48" i="2"/>
  <c r="H45" i="2"/>
  <c r="I609" i="2"/>
  <c r="H39" i="2"/>
  <c r="I190" i="2"/>
  <c r="E34" i="2"/>
  <c r="H40" i="2"/>
  <c r="I437" i="2"/>
  <c r="E41" i="2"/>
  <c r="I424" i="2"/>
  <c r="I294" i="2"/>
  <c r="H38" i="2"/>
  <c r="E50" i="2"/>
  <c r="E52" i="2"/>
  <c r="H50" i="2"/>
  <c r="C37" i="2"/>
  <c r="E49" i="2"/>
  <c r="H37" i="2"/>
  <c r="D51" i="2"/>
  <c r="H42" i="2"/>
  <c r="H41" i="2"/>
  <c r="G48" i="2"/>
  <c r="G43" i="2"/>
  <c r="B33" i="2"/>
  <c r="I323" i="2"/>
  <c r="D38" i="2"/>
  <c r="E48" i="2"/>
  <c r="H52" i="2"/>
  <c r="F72" i="2"/>
  <c r="I408" i="2"/>
  <c r="G42" i="2"/>
  <c r="D37" i="2"/>
  <c r="G46" i="2"/>
  <c r="D44" i="2"/>
  <c r="F74" i="2"/>
  <c r="I74" i="2" s="1"/>
  <c r="G50" i="2"/>
  <c r="G34" i="2"/>
  <c r="G44" i="2"/>
  <c r="C46" i="2"/>
  <c r="G49" i="2"/>
  <c r="E39" i="2"/>
  <c r="E37" i="2"/>
  <c r="G39" i="2"/>
  <c r="H43" i="2"/>
  <c r="C39" i="2"/>
  <c r="E51" i="2"/>
  <c r="G35" i="2"/>
  <c r="I401" i="2"/>
  <c r="I434" i="2"/>
  <c r="H47" i="2"/>
  <c r="I137" i="2"/>
  <c r="C35" i="2"/>
  <c r="C36" i="2"/>
  <c r="G40" i="2"/>
  <c r="G51" i="2"/>
  <c r="H46" i="2"/>
  <c r="H35" i="2"/>
  <c r="G36" i="2"/>
  <c r="G37" i="2"/>
  <c r="H44" i="2"/>
  <c r="G47" i="2"/>
  <c r="B36" i="2"/>
  <c r="E46" i="2"/>
  <c r="F65" i="2"/>
  <c r="I65" i="2" s="1"/>
  <c r="I605" i="57"/>
  <c r="I72" i="2"/>
  <c r="F60" i="2"/>
  <c r="F77" i="2"/>
  <c r="G392" i="2"/>
  <c r="I217" i="2"/>
  <c r="I527" i="2"/>
  <c r="I255" i="2"/>
  <c r="I245" i="2"/>
  <c r="I416" i="2"/>
  <c r="G184" i="2"/>
  <c r="I463" i="2"/>
  <c r="F73" i="2"/>
  <c r="I469" i="2"/>
  <c r="F79" i="2"/>
  <c r="B47" i="2"/>
  <c r="F89" i="2"/>
  <c r="I610" i="53"/>
  <c r="F97" i="2"/>
  <c r="G366" i="2"/>
  <c r="I259" i="2"/>
  <c r="I337" i="2"/>
  <c r="I428" i="2"/>
  <c r="I619" i="51"/>
  <c r="I622" i="51"/>
  <c r="I615" i="57"/>
  <c r="I618" i="57"/>
  <c r="I610" i="57"/>
  <c r="AI53" i="40"/>
  <c r="AJ53" i="40" s="1"/>
  <c r="B46" i="2"/>
  <c r="F63" i="2"/>
  <c r="I452" i="2"/>
  <c r="F62" i="2"/>
  <c r="I461" i="2"/>
  <c r="F71" i="2"/>
  <c r="B34" i="2"/>
  <c r="F87" i="2"/>
  <c r="I174" i="2"/>
  <c r="I624" i="48"/>
  <c r="I611" i="53"/>
  <c r="I468" i="2"/>
  <c r="F78" i="2"/>
  <c r="I218" i="2"/>
  <c r="I168" i="2"/>
  <c r="I623" i="48"/>
  <c r="F95" i="2"/>
  <c r="I333" i="2"/>
  <c r="I254" i="2"/>
  <c r="D47" i="2"/>
  <c r="I425" i="2"/>
  <c r="I400" i="2"/>
  <c r="I436" i="2"/>
  <c r="I332" i="2"/>
  <c r="I607" i="51"/>
  <c r="I613" i="51"/>
  <c r="I624" i="51"/>
  <c r="I620" i="57"/>
  <c r="I612" i="57"/>
  <c r="I625" i="57"/>
  <c r="I614" i="57"/>
  <c r="I465" i="2"/>
  <c r="F75" i="2"/>
  <c r="I189" i="2"/>
  <c r="I163" i="2"/>
  <c r="F27" i="40"/>
  <c r="I79" i="40"/>
  <c r="F61" i="2"/>
  <c r="I451" i="2"/>
  <c r="I411" i="2"/>
  <c r="I224" i="2"/>
  <c r="I459" i="2"/>
  <c r="F69" i="2"/>
  <c r="I410" i="2"/>
  <c r="I403" i="2"/>
  <c r="I293" i="2"/>
  <c r="I221" i="2"/>
  <c r="F85" i="2"/>
  <c r="I252" i="2"/>
  <c r="I398" i="2"/>
  <c r="F101" i="2"/>
  <c r="I605" i="53"/>
  <c r="F70" i="2"/>
  <c r="I466" i="2"/>
  <c r="F76" i="2"/>
  <c r="F68" i="2"/>
  <c r="H340" i="2"/>
  <c r="I427" i="2"/>
  <c r="F93" i="2"/>
  <c r="I310" i="2"/>
  <c r="I215" i="2"/>
  <c r="I169" i="2"/>
  <c r="I121" i="2"/>
  <c r="I441" i="2"/>
  <c r="I611" i="51"/>
  <c r="I619" i="57"/>
  <c r="I622" i="57"/>
  <c r="I457" i="2"/>
  <c r="F67" i="2"/>
  <c r="B40" i="2"/>
  <c r="I114" i="2"/>
  <c r="S611" i="57"/>
  <c r="AG611" i="57" s="1"/>
  <c r="I616" i="58"/>
  <c r="I613" i="58"/>
  <c r="I620" i="58"/>
  <c r="S622" i="57"/>
  <c r="AG622" i="57" s="1"/>
  <c r="S620" i="57"/>
  <c r="AG620" i="57" s="1"/>
  <c r="S607" i="57"/>
  <c r="AG607" i="57" s="1"/>
  <c r="S615" i="57"/>
  <c r="AG615" i="57" s="1"/>
  <c r="S608" i="57"/>
  <c r="AG608" i="57" s="1"/>
  <c r="I619" i="56"/>
  <c r="I624" i="56"/>
  <c r="I610" i="56"/>
  <c r="I615" i="56"/>
  <c r="I612" i="56"/>
  <c r="S611" i="53"/>
  <c r="AG611" i="53" s="1"/>
  <c r="I615" i="52"/>
  <c r="I611" i="52"/>
  <c r="I618" i="52"/>
  <c r="I612" i="52"/>
  <c r="I622" i="52"/>
  <c r="I625" i="52"/>
  <c r="I611" i="50"/>
  <c r="I612" i="50"/>
  <c r="C43" i="2"/>
  <c r="I624" i="47"/>
  <c r="I608" i="47"/>
  <c r="I613" i="47"/>
  <c r="I625" i="47"/>
  <c r="I620" i="47"/>
  <c r="I611" i="47"/>
  <c r="I612" i="47"/>
  <c r="E366" i="2"/>
  <c r="I171" i="2"/>
  <c r="I312" i="2"/>
  <c r="I302" i="2"/>
  <c r="I625" i="46"/>
  <c r="E100" i="2"/>
  <c r="E22" i="2" s="1"/>
  <c r="I413" i="2"/>
  <c r="C33" i="2"/>
  <c r="I244" i="2"/>
  <c r="I624" i="40"/>
  <c r="I243" i="2"/>
  <c r="I429" i="2"/>
  <c r="I325" i="2"/>
  <c r="E33" i="2"/>
  <c r="I609" i="56" l="1"/>
  <c r="I615" i="51"/>
  <c r="I612" i="51"/>
  <c r="C392" i="2"/>
  <c r="I623" i="47"/>
  <c r="S612" i="57"/>
  <c r="AG612" i="57" s="1"/>
  <c r="I615" i="53"/>
  <c r="S612" i="48"/>
  <c r="AG612" i="48" s="1"/>
  <c r="S625" i="57"/>
  <c r="AG625" i="57" s="1"/>
  <c r="I613" i="57"/>
  <c r="I607" i="57"/>
  <c r="I625" i="53"/>
  <c r="E89" i="2"/>
  <c r="E11" i="2" s="1"/>
  <c r="I276" i="2"/>
  <c r="C210" i="2"/>
  <c r="I175" i="2"/>
  <c r="I618" i="56"/>
  <c r="I620" i="53"/>
  <c r="I608" i="57"/>
  <c r="S613" i="48"/>
  <c r="AG613" i="48" s="1"/>
  <c r="I613" i="50"/>
  <c r="I610" i="58"/>
  <c r="I609" i="58"/>
  <c r="I620" i="51"/>
  <c r="I608" i="53"/>
  <c r="D366" i="2"/>
  <c r="I613" i="48"/>
  <c r="I607" i="53"/>
  <c r="I608" i="48"/>
  <c r="I613" i="53"/>
  <c r="C184" i="2"/>
  <c r="I635" i="2"/>
  <c r="I643" i="2"/>
  <c r="G96" i="2"/>
  <c r="G18" i="2" s="1"/>
  <c r="I391" i="2"/>
  <c r="I205" i="2"/>
  <c r="I610" i="52"/>
  <c r="I621" i="51"/>
  <c r="S612" i="53"/>
  <c r="AG612" i="53" s="1"/>
  <c r="I611" i="56"/>
  <c r="I614" i="58"/>
  <c r="I619" i="53"/>
  <c r="I625" i="48"/>
  <c r="D88" i="2"/>
  <c r="I362" i="2"/>
  <c r="S608" i="48"/>
  <c r="AG608" i="48" s="1"/>
  <c r="I608" i="50"/>
  <c r="I625" i="51"/>
  <c r="I618" i="53"/>
  <c r="I609" i="53"/>
  <c r="I612" i="48"/>
  <c r="I197" i="2"/>
  <c r="H98" i="2"/>
  <c r="H20" i="2" s="1"/>
  <c r="S612" i="51"/>
  <c r="AG612" i="51" s="1"/>
  <c r="I608" i="52"/>
  <c r="S606" i="57"/>
  <c r="AG606" i="57" s="1"/>
  <c r="S614" i="57"/>
  <c r="AG614" i="57" s="1"/>
  <c r="I609" i="57"/>
  <c r="I610" i="51"/>
  <c r="I609" i="51"/>
  <c r="F13" i="2"/>
  <c r="I206" i="2"/>
  <c r="I618" i="51"/>
  <c r="I614" i="53"/>
  <c r="H626" i="46"/>
  <c r="I201" i="2"/>
  <c r="S611" i="51"/>
  <c r="AG611" i="51" s="1"/>
  <c r="S619" i="51"/>
  <c r="AG619" i="51" s="1"/>
  <c r="S613" i="57"/>
  <c r="AG613" i="57" s="1"/>
  <c r="D236" i="2"/>
  <c r="I624" i="57"/>
  <c r="I614" i="51"/>
  <c r="I611" i="58"/>
  <c r="I612" i="53"/>
  <c r="H626" i="57"/>
  <c r="H366" i="2"/>
  <c r="G236" i="2"/>
  <c r="H626" i="50"/>
  <c r="S611" i="40"/>
  <c r="AG611" i="40" s="1"/>
  <c r="I611" i="40"/>
  <c r="S607" i="51"/>
  <c r="AG607" i="51" s="1"/>
  <c r="S609" i="51"/>
  <c r="AG609" i="51" s="1"/>
  <c r="S620" i="51"/>
  <c r="AG620" i="51" s="1"/>
  <c r="I625" i="58"/>
  <c r="I611" i="57"/>
  <c r="I142" i="2"/>
  <c r="B38" i="2"/>
  <c r="B39" i="2"/>
  <c r="I145" i="2"/>
  <c r="I78" i="2"/>
  <c r="I242" i="2"/>
  <c r="I141" i="2"/>
  <c r="B158" i="2"/>
  <c r="B37" i="2"/>
  <c r="I77" i="2"/>
  <c r="I605" i="2"/>
  <c r="I607" i="2"/>
  <c r="I624" i="2"/>
  <c r="I355" i="2"/>
  <c r="I361" i="2"/>
  <c r="I360" i="2"/>
  <c r="H626" i="48"/>
  <c r="I620" i="50"/>
  <c r="S624" i="51"/>
  <c r="AG624" i="51" s="1"/>
  <c r="I620" i="52"/>
  <c r="I605" i="52"/>
  <c r="S613" i="53"/>
  <c r="AG613" i="53" s="1"/>
  <c r="S607" i="53"/>
  <c r="AG607" i="53" s="1"/>
  <c r="S609" i="53"/>
  <c r="AG609" i="53" s="1"/>
  <c r="B132" i="2"/>
  <c r="I613" i="56"/>
  <c r="I607" i="56"/>
  <c r="S610" i="57"/>
  <c r="AG610" i="57" s="1"/>
  <c r="S609" i="57"/>
  <c r="AG609" i="57" s="1"/>
  <c r="I606" i="58"/>
  <c r="I67" i="2"/>
  <c r="F15" i="2"/>
  <c r="I501" i="2"/>
  <c r="I606" i="57"/>
  <c r="I140" i="2"/>
  <c r="I63" i="2"/>
  <c r="F11" i="2"/>
  <c r="I73" i="2"/>
  <c r="F21" i="2"/>
  <c r="I299" i="2"/>
  <c r="D314" i="2"/>
  <c r="I426" i="2"/>
  <c r="I286" i="2"/>
  <c r="F98" i="2"/>
  <c r="F20" i="2" s="1"/>
  <c r="F88" i="2"/>
  <c r="F10" i="2" s="1"/>
  <c r="I613" i="40"/>
  <c r="S614" i="53"/>
  <c r="AG614" i="53" s="1"/>
  <c r="F100" i="2"/>
  <c r="F22" i="2" s="1"/>
  <c r="I373" i="2"/>
  <c r="I365" i="2"/>
  <c r="I364" i="2"/>
  <c r="G158" i="2"/>
  <c r="I608" i="2"/>
  <c r="F94" i="2"/>
  <c r="F16" i="2" s="1"/>
  <c r="G288" i="2"/>
  <c r="I608" i="40"/>
  <c r="I149" i="2"/>
  <c r="H626" i="40"/>
  <c r="S618" i="51"/>
  <c r="AG618" i="51" s="1"/>
  <c r="S610" i="53"/>
  <c r="AG610" i="53" s="1"/>
  <c r="S619" i="53"/>
  <c r="AG619" i="53" s="1"/>
  <c r="I623" i="53"/>
  <c r="S624" i="57"/>
  <c r="AG624" i="57" s="1"/>
  <c r="I615" i="58"/>
  <c r="I76" i="2"/>
  <c r="F24" i="2"/>
  <c r="I75" i="2"/>
  <c r="F23" i="2"/>
  <c r="G132" i="2"/>
  <c r="G33" i="2"/>
  <c r="I111" i="2"/>
  <c r="I167" i="2"/>
  <c r="B184" i="2"/>
  <c r="I647" i="2"/>
  <c r="I182" i="2"/>
  <c r="I623" i="40"/>
  <c r="I613" i="2"/>
  <c r="I131" i="2"/>
  <c r="I619" i="58"/>
  <c r="I68" i="2"/>
  <c r="I407" i="2"/>
  <c r="I631" i="2"/>
  <c r="I639" i="2"/>
  <c r="I146" i="2"/>
  <c r="G102" i="2"/>
  <c r="G24" i="2" s="1"/>
  <c r="I615" i="2"/>
  <c r="I646" i="2"/>
  <c r="I387" i="2"/>
  <c r="I374" i="2"/>
  <c r="I198" i="2"/>
  <c r="H314" i="2"/>
  <c r="S625" i="48"/>
  <c r="AG625" i="48" s="1"/>
  <c r="S623" i="48"/>
  <c r="AG623" i="48" s="1"/>
  <c r="I625" i="50"/>
  <c r="I608" i="46"/>
  <c r="S613" i="51"/>
  <c r="AG613" i="51" s="1"/>
  <c r="S605" i="51"/>
  <c r="I305" i="2"/>
  <c r="I613" i="52"/>
  <c r="S615" i="53"/>
  <c r="AG615" i="53" s="1"/>
  <c r="S618" i="53"/>
  <c r="AG618" i="53" s="1"/>
  <c r="I608" i="56"/>
  <c r="I606" i="56"/>
  <c r="I605" i="58"/>
  <c r="I61" i="2"/>
  <c r="F9" i="2"/>
  <c r="I322" i="2"/>
  <c r="I449" i="2"/>
  <c r="F59" i="2"/>
  <c r="I383" i="2"/>
  <c r="H93" i="2"/>
  <c r="H15" i="2" s="1"/>
  <c r="F96" i="2"/>
  <c r="F18" i="2" s="1"/>
  <c r="S614" i="51"/>
  <c r="AG614" i="51" s="1"/>
  <c r="S605" i="57"/>
  <c r="I60" i="2"/>
  <c r="H184" i="2"/>
  <c r="F104" i="2"/>
  <c r="F26" i="2" s="1"/>
  <c r="E392" i="2"/>
  <c r="I376" i="2"/>
  <c r="I208" i="2"/>
  <c r="S624" i="48"/>
  <c r="AG624" i="48" s="1"/>
  <c r="S611" i="48"/>
  <c r="AG611" i="48" s="1"/>
  <c r="I611" i="48"/>
  <c r="G210" i="2"/>
  <c r="I620" i="40"/>
  <c r="I614" i="52"/>
  <c r="I619" i="52"/>
  <c r="I624" i="52"/>
  <c r="S623" i="51"/>
  <c r="AG623" i="51" s="1"/>
  <c r="I623" i="51"/>
  <c r="S623" i="53"/>
  <c r="AG623" i="53" s="1"/>
  <c r="I128" i="2"/>
  <c r="I614" i="56"/>
  <c r="I620" i="56"/>
  <c r="I625" i="56"/>
  <c r="I622" i="56"/>
  <c r="S619" i="57"/>
  <c r="AG619" i="57" s="1"/>
  <c r="I618" i="58"/>
  <c r="I624" i="58"/>
  <c r="I623" i="57"/>
  <c r="I70" i="2"/>
  <c r="I553" i="2"/>
  <c r="I241" i="2"/>
  <c r="I122" i="2"/>
  <c r="I71" i="2"/>
  <c r="F19" i="2"/>
  <c r="I79" i="2"/>
  <c r="I612" i="58"/>
  <c r="I617" i="2"/>
  <c r="H236" i="2"/>
  <c r="I645" i="2"/>
  <c r="I123" i="2"/>
  <c r="I611" i="46"/>
  <c r="S625" i="51"/>
  <c r="AG625" i="51" s="1"/>
  <c r="S623" i="57"/>
  <c r="AG623" i="57" s="1"/>
  <c r="I69" i="2"/>
  <c r="F17" i="2"/>
  <c r="E87" i="2"/>
  <c r="E9" i="2" s="1"/>
  <c r="I415" i="2"/>
  <c r="G314" i="2"/>
  <c r="I633" i="2"/>
  <c r="I641" i="2"/>
  <c r="I412" i="2"/>
  <c r="H210" i="2"/>
  <c r="F105" i="2"/>
  <c r="F27" i="2" s="1"/>
  <c r="I279" i="2"/>
  <c r="I381" i="2"/>
  <c r="I380" i="2"/>
  <c r="I234" i="2"/>
  <c r="H626" i="47"/>
  <c r="I414" i="2"/>
  <c r="I614" i="2"/>
  <c r="S610" i="51"/>
  <c r="AG610" i="51" s="1"/>
  <c r="S625" i="53"/>
  <c r="AG625" i="53" s="1"/>
  <c r="S608" i="53"/>
  <c r="AG608" i="53" s="1"/>
  <c r="R626" i="53"/>
  <c r="I622" i="53"/>
  <c r="R626" i="57"/>
  <c r="E626" i="58"/>
  <c r="I622" i="58"/>
  <c r="I607" i="58"/>
  <c r="I608" i="58"/>
  <c r="I303" i="2"/>
  <c r="I117" i="2"/>
  <c r="C314" i="2"/>
  <c r="I357" i="2"/>
  <c r="I637" i="2"/>
  <c r="H94" i="2"/>
  <c r="H16" i="2" s="1"/>
  <c r="I157" i="2"/>
  <c r="I621" i="2"/>
  <c r="I397" i="2"/>
  <c r="G97" i="2"/>
  <c r="G19" i="2" s="1"/>
  <c r="C44" i="2"/>
  <c r="I632" i="2"/>
  <c r="I651" i="2"/>
  <c r="C366" i="2"/>
  <c r="I354" i="2"/>
  <c r="I620" i="2"/>
  <c r="I624" i="50"/>
  <c r="I620" i="48"/>
  <c r="I225" i="2"/>
  <c r="I612" i="40"/>
  <c r="I227" i="2"/>
  <c r="S615" i="51"/>
  <c r="AG615" i="51" s="1"/>
  <c r="S622" i="51"/>
  <c r="AG622" i="51" s="1"/>
  <c r="I609" i="52"/>
  <c r="I607" i="52"/>
  <c r="I608" i="51"/>
  <c r="S605" i="53"/>
  <c r="S620" i="53"/>
  <c r="AG620" i="53" s="1"/>
  <c r="I623" i="56"/>
  <c r="I624" i="53"/>
  <c r="S618" i="57"/>
  <c r="AG618" i="57" s="1"/>
  <c r="G626" i="58"/>
  <c r="D132" i="2"/>
  <c r="I319" i="2"/>
  <c r="I147" i="2"/>
  <c r="I62" i="2"/>
  <c r="B44" i="2"/>
  <c r="I617" i="57"/>
  <c r="S611" i="58"/>
  <c r="AG611" i="58" s="1"/>
  <c r="S624" i="58"/>
  <c r="AG624" i="58" s="1"/>
  <c r="S619" i="58"/>
  <c r="AG619" i="58" s="1"/>
  <c r="S612" i="58"/>
  <c r="AG612" i="58" s="1"/>
  <c r="S612" i="56"/>
  <c r="AG612" i="56" s="1"/>
  <c r="S619" i="56"/>
  <c r="AG619" i="56" s="1"/>
  <c r="S624" i="56"/>
  <c r="AG624" i="56" s="1"/>
  <c r="S611" i="56"/>
  <c r="AG611" i="56" s="1"/>
  <c r="S612" i="52"/>
  <c r="AG612" i="52" s="1"/>
  <c r="S619" i="52"/>
  <c r="AG619" i="52" s="1"/>
  <c r="G94" i="2"/>
  <c r="G16" i="2" s="1"/>
  <c r="S611" i="52"/>
  <c r="AG611" i="52" s="1"/>
  <c r="C88" i="2"/>
  <c r="C10" i="2" s="1"/>
  <c r="H87" i="2"/>
  <c r="H9" i="2" s="1"/>
  <c r="C87" i="2"/>
  <c r="C9" i="2" s="1"/>
  <c r="E104" i="2"/>
  <c r="E26" i="2" s="1"/>
  <c r="C104" i="2"/>
  <c r="H101" i="2"/>
  <c r="H23" i="2" s="1"/>
  <c r="H104" i="2"/>
  <c r="H26" i="2" s="1"/>
  <c r="C101" i="2"/>
  <c r="E101" i="2"/>
  <c r="E23" i="2" s="1"/>
  <c r="I438" i="2"/>
  <c r="D89" i="2"/>
  <c r="D11" i="2" s="1"/>
  <c r="D96" i="2"/>
  <c r="D18" i="2" s="1"/>
  <c r="G104" i="2"/>
  <c r="G26" i="2" s="1"/>
  <c r="G91" i="2"/>
  <c r="G13" i="2" s="1"/>
  <c r="C96" i="2"/>
  <c r="D104" i="2"/>
  <c r="C89" i="2"/>
  <c r="C11" i="2" s="1"/>
  <c r="H88" i="2"/>
  <c r="H10" i="2" s="1"/>
  <c r="E88" i="2"/>
  <c r="E10" i="2" s="1"/>
  <c r="D95" i="2"/>
  <c r="E86" i="2"/>
  <c r="E8" i="2" s="1"/>
  <c r="G98" i="2"/>
  <c r="G20" i="2" s="1"/>
  <c r="D86" i="2"/>
  <c r="E91" i="2"/>
  <c r="E13" i="2" s="1"/>
  <c r="C95" i="2"/>
  <c r="C17" i="2" s="1"/>
  <c r="S612" i="50"/>
  <c r="AG612" i="50" s="1"/>
  <c r="C626" i="50"/>
  <c r="S611" i="50"/>
  <c r="AG611" i="50" s="1"/>
  <c r="S612" i="47"/>
  <c r="AG612" i="47" s="1"/>
  <c r="C626" i="47"/>
  <c r="S625" i="47"/>
  <c r="AG625" i="47" s="1"/>
  <c r="S613" i="47"/>
  <c r="AG613" i="47" s="1"/>
  <c r="S608" i="47"/>
  <c r="AG608" i="47" s="1"/>
  <c r="S624" i="47"/>
  <c r="AG624" i="47" s="1"/>
  <c r="S623" i="47"/>
  <c r="AG623" i="47" s="1"/>
  <c r="S611" i="47"/>
  <c r="AG611" i="47" s="1"/>
  <c r="S620" i="47"/>
  <c r="AG620" i="47" s="1"/>
  <c r="I260" i="2"/>
  <c r="I432" i="2"/>
  <c r="I256" i="2"/>
  <c r="D41" i="2"/>
  <c r="B53" i="2"/>
  <c r="C53" i="2"/>
  <c r="S608" i="46"/>
  <c r="AG608" i="46" s="1"/>
  <c r="S625" i="46"/>
  <c r="AG625" i="46" s="1"/>
  <c r="I612" i="46"/>
  <c r="I624" i="46"/>
  <c r="I623" i="46"/>
  <c r="I620" i="46"/>
  <c r="G95" i="2"/>
  <c r="G17" i="2" s="1"/>
  <c r="C93" i="2"/>
  <c r="E95" i="2"/>
  <c r="I329" i="2"/>
  <c r="H262" i="2"/>
  <c r="G262" i="2"/>
  <c r="S613" i="40"/>
  <c r="AG613" i="40" s="1"/>
  <c r="S624" i="40"/>
  <c r="AG624" i="40" s="1"/>
  <c r="S623" i="40"/>
  <c r="AG623" i="40" s="1"/>
  <c r="S620" i="40"/>
  <c r="AG620" i="40" s="1"/>
  <c r="I338" i="2"/>
  <c r="S612" i="40" l="1"/>
  <c r="AG612" i="40" s="1"/>
  <c r="I336" i="2"/>
  <c r="S611" i="46"/>
  <c r="AG611" i="46" s="1"/>
  <c r="I258" i="2"/>
  <c r="I621" i="56"/>
  <c r="I623" i="52"/>
  <c r="I613" i="46"/>
  <c r="E53" i="2"/>
  <c r="D49" i="2"/>
  <c r="I439" i="2"/>
  <c r="I253" i="2"/>
  <c r="H626" i="52"/>
  <c r="I406" i="2"/>
  <c r="H626" i="53"/>
  <c r="D50" i="2"/>
  <c r="I623" i="50"/>
  <c r="R626" i="46"/>
  <c r="I335" i="2"/>
  <c r="C18" i="2"/>
  <c r="I650" i="2"/>
  <c r="I640" i="2"/>
  <c r="I328" i="2"/>
  <c r="I261" i="2"/>
  <c r="C49" i="2"/>
  <c r="C23" i="2" s="1"/>
  <c r="D53" i="2"/>
  <c r="S606" i="53"/>
  <c r="AG606" i="53" s="1"/>
  <c r="D340" i="2"/>
  <c r="I251" i="2"/>
  <c r="D418" i="2"/>
  <c r="R626" i="48"/>
  <c r="S606" i="56"/>
  <c r="AG606" i="56" s="1"/>
  <c r="I334" i="2"/>
  <c r="C45" i="2"/>
  <c r="I621" i="53"/>
  <c r="H626" i="56"/>
  <c r="I623" i="58"/>
  <c r="S617" i="57"/>
  <c r="AG617" i="57" s="1"/>
  <c r="I621" i="52"/>
  <c r="R626" i="56"/>
  <c r="H444" i="2"/>
  <c r="B89" i="2"/>
  <c r="S617" i="53"/>
  <c r="AG617" i="53" s="1"/>
  <c r="S607" i="58"/>
  <c r="AG607" i="58" s="1"/>
  <c r="I606" i="51"/>
  <c r="D52" i="2"/>
  <c r="D26" i="2" s="1"/>
  <c r="I156" i="2"/>
  <c r="G99" i="2"/>
  <c r="G21" i="2" s="1"/>
  <c r="S607" i="52"/>
  <c r="AG607" i="52" s="1"/>
  <c r="S624" i="53"/>
  <c r="AG624" i="53" s="1"/>
  <c r="B42" i="2"/>
  <c r="B288" i="2"/>
  <c r="B95" i="2"/>
  <c r="D99" i="2"/>
  <c r="D21" i="2" s="1"/>
  <c r="G444" i="2"/>
  <c r="I409" i="2"/>
  <c r="I431" i="2"/>
  <c r="B444" i="2"/>
  <c r="C262" i="2"/>
  <c r="R626" i="47"/>
  <c r="S623" i="50"/>
  <c r="AG623" i="50" s="1"/>
  <c r="S624" i="50"/>
  <c r="AG624" i="50" s="1"/>
  <c r="H86" i="2"/>
  <c r="H8" i="2" s="1"/>
  <c r="C102" i="2"/>
  <c r="S608" i="40"/>
  <c r="AG608" i="40" s="1"/>
  <c r="S608" i="52"/>
  <c r="AG608" i="52" s="1"/>
  <c r="I617" i="51"/>
  <c r="S623" i="52"/>
  <c r="AG623" i="52" s="1"/>
  <c r="R626" i="40"/>
  <c r="S620" i="56"/>
  <c r="AG620" i="56" s="1"/>
  <c r="S609" i="56"/>
  <c r="AG609" i="56" s="1"/>
  <c r="S613" i="58"/>
  <c r="AG613" i="58" s="1"/>
  <c r="S608" i="58"/>
  <c r="AG608" i="58" s="1"/>
  <c r="Q626" i="58"/>
  <c r="AB630" i="58" s="1"/>
  <c r="S618" i="58"/>
  <c r="AG618" i="58" s="1"/>
  <c r="C41" i="2"/>
  <c r="C15" i="2" s="1"/>
  <c r="I119" i="2"/>
  <c r="C132" i="2"/>
  <c r="I230" i="2"/>
  <c r="B48" i="2"/>
  <c r="I313" i="2"/>
  <c r="I372" i="2"/>
  <c r="D392" i="2"/>
  <c r="I59" i="2"/>
  <c r="F7" i="2"/>
  <c r="I249" i="2"/>
  <c r="I257" i="2"/>
  <c r="F86" i="2"/>
  <c r="I192" i="2"/>
  <c r="D210" i="2"/>
  <c r="D36" i="2"/>
  <c r="I405" i="2"/>
  <c r="B418" i="2"/>
  <c r="S620" i="50"/>
  <c r="AG620" i="50" s="1"/>
  <c r="G89" i="2"/>
  <c r="G11" i="2" s="1"/>
  <c r="S609" i="52"/>
  <c r="AG609" i="52" s="1"/>
  <c r="I273" i="2"/>
  <c r="D288" i="2"/>
  <c r="C99" i="2"/>
  <c r="S625" i="50"/>
  <c r="AG625" i="50" s="1"/>
  <c r="G87" i="2"/>
  <c r="G9" i="2" s="1"/>
  <c r="S614" i="52"/>
  <c r="AG614" i="52" s="1"/>
  <c r="R626" i="51"/>
  <c r="S618" i="56"/>
  <c r="AG618" i="56" s="1"/>
  <c r="S615" i="56"/>
  <c r="AG615" i="56" s="1"/>
  <c r="S605" i="56"/>
  <c r="O626" i="58"/>
  <c r="Y630" i="58" s="1"/>
  <c r="S623" i="58"/>
  <c r="AG623" i="58" s="1"/>
  <c r="AG605" i="53"/>
  <c r="S622" i="53"/>
  <c r="AG622" i="53" s="1"/>
  <c r="AG605" i="57"/>
  <c r="I606" i="52"/>
  <c r="C47" i="2"/>
  <c r="I125" i="2"/>
  <c r="I37" i="2"/>
  <c r="I209" i="2"/>
  <c r="G88" i="2"/>
  <c r="G10" i="2" s="1"/>
  <c r="S613" i="56"/>
  <c r="AG613" i="56" s="1"/>
  <c r="C48" i="2"/>
  <c r="I308" i="2"/>
  <c r="I617" i="53"/>
  <c r="I433" i="2"/>
  <c r="H95" i="2"/>
  <c r="H17" i="2" s="1"/>
  <c r="C626" i="46"/>
  <c r="E44" i="2"/>
  <c r="E102" i="2"/>
  <c r="E24" i="2" s="1"/>
  <c r="H96" i="2"/>
  <c r="H18" i="2" s="1"/>
  <c r="S621" i="52"/>
  <c r="AG621" i="52" s="1"/>
  <c r="S613" i="52"/>
  <c r="AG613" i="52" s="1"/>
  <c r="S615" i="58"/>
  <c r="AG615" i="58" s="1"/>
  <c r="S621" i="58"/>
  <c r="AG621" i="58" s="1"/>
  <c r="S609" i="58"/>
  <c r="AG609" i="58" s="1"/>
  <c r="M626" i="53"/>
  <c r="I386" i="2"/>
  <c r="B392" i="2"/>
  <c r="I605" i="56"/>
  <c r="B210" i="2"/>
  <c r="I353" i="2"/>
  <c r="I366" i="2" s="1"/>
  <c r="H367" i="2" s="1"/>
  <c r="B366" i="2"/>
  <c r="B367" i="2" s="1"/>
  <c r="I287" i="2"/>
  <c r="M626" i="57"/>
  <c r="C626" i="57"/>
  <c r="I321" i="2"/>
  <c r="B35" i="2"/>
  <c r="C42" i="2"/>
  <c r="I120" i="2"/>
  <c r="D45" i="2"/>
  <c r="H626" i="58"/>
  <c r="I642" i="2"/>
  <c r="I301" i="2"/>
  <c r="I235" i="2"/>
  <c r="D46" i="2"/>
  <c r="I124" i="2"/>
  <c r="H91" i="2"/>
  <c r="H13" i="2" s="1"/>
  <c r="S607" i="56"/>
  <c r="AG607" i="56" s="1"/>
  <c r="H97" i="2"/>
  <c r="H19" i="2" s="1"/>
  <c r="S623" i="56"/>
  <c r="AG623" i="56" s="1"/>
  <c r="S606" i="51"/>
  <c r="AG606" i="51" s="1"/>
  <c r="B340" i="2"/>
  <c r="C444" i="2"/>
  <c r="S608" i="50"/>
  <c r="AG608" i="50" s="1"/>
  <c r="C100" i="2"/>
  <c r="C91" i="2"/>
  <c r="C13" i="2" s="1"/>
  <c r="B98" i="2"/>
  <c r="S620" i="48"/>
  <c r="AG620" i="48" s="1"/>
  <c r="C98" i="2"/>
  <c r="C20" i="2" s="1"/>
  <c r="H102" i="2"/>
  <c r="H24" i="2" s="1"/>
  <c r="E96" i="2"/>
  <c r="B101" i="2"/>
  <c r="S610" i="52"/>
  <c r="AG610" i="52" s="1"/>
  <c r="S620" i="52"/>
  <c r="AG620" i="52" s="1"/>
  <c r="S610" i="56"/>
  <c r="AG610" i="56" s="1"/>
  <c r="S620" i="58"/>
  <c r="AG620" i="58" s="1"/>
  <c r="H158" i="2"/>
  <c r="H53" i="2"/>
  <c r="B236" i="2"/>
  <c r="I172" i="2"/>
  <c r="D42" i="2"/>
  <c r="D48" i="2"/>
  <c r="I204" i="2"/>
  <c r="D35" i="2"/>
  <c r="S624" i="52"/>
  <c r="AG624" i="52" s="1"/>
  <c r="B52" i="2"/>
  <c r="I130" i="2"/>
  <c r="I320" i="2"/>
  <c r="C34" i="2"/>
  <c r="G100" i="2"/>
  <c r="G22" i="2" s="1"/>
  <c r="C86" i="2"/>
  <c r="S622" i="56"/>
  <c r="AG622" i="56" s="1"/>
  <c r="S614" i="58"/>
  <c r="AG614" i="58" s="1"/>
  <c r="S621" i="53"/>
  <c r="AG621" i="53" s="1"/>
  <c r="G93" i="2"/>
  <c r="G15" i="2" s="1"/>
  <c r="I443" i="2"/>
  <c r="I440" i="2"/>
  <c r="I435" i="2"/>
  <c r="R626" i="50"/>
  <c r="M626" i="50"/>
  <c r="B86" i="2"/>
  <c r="G418" i="2"/>
  <c r="H99" i="2"/>
  <c r="H21" i="2" s="1"/>
  <c r="G86" i="2"/>
  <c r="G8" i="2" s="1"/>
  <c r="I598" i="2"/>
  <c r="B104" i="2"/>
  <c r="I104" i="2" s="1"/>
  <c r="G101" i="2"/>
  <c r="G23" i="2" s="1"/>
  <c r="S615" i="52"/>
  <c r="AG615" i="52" s="1"/>
  <c r="S618" i="52"/>
  <c r="AG618" i="52" s="1"/>
  <c r="S614" i="56"/>
  <c r="AG614" i="56" s="1"/>
  <c r="S625" i="56"/>
  <c r="AG625" i="56" s="1"/>
  <c r="S610" i="58"/>
  <c r="AG610" i="58" s="1"/>
  <c r="S606" i="58"/>
  <c r="AG606" i="58" s="1"/>
  <c r="S608" i="51"/>
  <c r="AG608" i="51" s="1"/>
  <c r="H418" i="2"/>
  <c r="H33" i="2"/>
  <c r="I621" i="57"/>
  <c r="E132" i="2"/>
  <c r="I183" i="2"/>
  <c r="I621" i="58"/>
  <c r="D43" i="2"/>
  <c r="D17" i="2" s="1"/>
  <c r="I199" i="2"/>
  <c r="I634" i="2"/>
  <c r="I644" i="2"/>
  <c r="I154" i="2"/>
  <c r="C50" i="2"/>
  <c r="C158" i="2"/>
  <c r="C626" i="48"/>
  <c r="AG605" i="51"/>
  <c r="H626" i="51"/>
  <c r="I605" i="51"/>
  <c r="E99" i="2"/>
  <c r="E21" i="2" s="1"/>
  <c r="H100" i="2"/>
  <c r="H22" i="2" s="1"/>
  <c r="S622" i="52"/>
  <c r="AG622" i="52" s="1"/>
  <c r="B49" i="2"/>
  <c r="B45" i="2"/>
  <c r="E93" i="2"/>
  <c r="E15" i="2" s="1"/>
  <c r="I250" i="2"/>
  <c r="I331" i="2"/>
  <c r="S613" i="50"/>
  <c r="AG613" i="50" s="1"/>
  <c r="C418" i="2"/>
  <c r="D98" i="2"/>
  <c r="D91" i="2"/>
  <c r="E98" i="2"/>
  <c r="E20" i="2" s="1"/>
  <c r="H89" i="2"/>
  <c r="H11" i="2" s="1"/>
  <c r="S606" i="52"/>
  <c r="AG606" i="52" s="1"/>
  <c r="S605" i="52"/>
  <c r="S625" i="52"/>
  <c r="AG625" i="52" s="1"/>
  <c r="R626" i="52"/>
  <c r="S621" i="56"/>
  <c r="AG621" i="56" s="1"/>
  <c r="S608" i="56"/>
  <c r="AG608" i="56" s="1"/>
  <c r="S625" i="58"/>
  <c r="AG625" i="58" s="1"/>
  <c r="S622" i="58"/>
  <c r="AG622" i="58" s="1"/>
  <c r="C626" i="40"/>
  <c r="C367" i="2"/>
  <c r="B262" i="2"/>
  <c r="S621" i="57"/>
  <c r="AG621" i="57" s="1"/>
  <c r="B50" i="2"/>
  <c r="I277" i="2"/>
  <c r="B43" i="2"/>
  <c r="C288" i="2"/>
  <c r="I275" i="2"/>
  <c r="I606" i="53"/>
  <c r="D184" i="2"/>
  <c r="D34" i="2"/>
  <c r="D8" i="2" s="1"/>
  <c r="H90" i="58"/>
  <c r="H12" i="58" s="1"/>
  <c r="E90" i="57"/>
  <c r="E12" i="57" s="1"/>
  <c r="H93" i="57"/>
  <c r="H15" i="57" s="1"/>
  <c r="G98" i="57"/>
  <c r="G20" i="57" s="1"/>
  <c r="D94" i="2"/>
  <c r="D101" i="2"/>
  <c r="D23" i="2" s="1"/>
  <c r="D87" i="2"/>
  <c r="E94" i="2"/>
  <c r="E16" i="2" s="1"/>
  <c r="C94" i="2"/>
  <c r="H105" i="2"/>
  <c r="C97" i="2"/>
  <c r="C19" i="2" s="1"/>
  <c r="E97" i="2"/>
  <c r="E99" i="51"/>
  <c r="E21" i="51" s="1"/>
  <c r="D105" i="2"/>
  <c r="D27" i="2" s="1"/>
  <c r="D97" i="2"/>
  <c r="D100" i="2"/>
  <c r="C105" i="2"/>
  <c r="C27" i="2" s="1"/>
  <c r="E103" i="48"/>
  <c r="E25" i="48" s="1"/>
  <c r="D103" i="40"/>
  <c r="H103" i="46"/>
  <c r="H25" i="46" s="1"/>
  <c r="M626" i="46"/>
  <c r="M626" i="47"/>
  <c r="E105" i="47"/>
  <c r="E27" i="47" s="1"/>
  <c r="H103" i="47"/>
  <c r="H25" i="47" s="1"/>
  <c r="H94" i="46"/>
  <c r="H16" i="46" s="1"/>
  <c r="S620" i="46"/>
  <c r="AG620" i="46" s="1"/>
  <c r="G90" i="46"/>
  <c r="G12" i="46" s="1"/>
  <c r="S623" i="46"/>
  <c r="AG623" i="46" s="1"/>
  <c r="S613" i="46"/>
  <c r="AG613" i="46" s="1"/>
  <c r="S624" i="46"/>
  <c r="AG624" i="46" s="1"/>
  <c r="S612" i="46"/>
  <c r="AG612" i="46" s="1"/>
  <c r="D93" i="2"/>
  <c r="D15" i="2" s="1"/>
  <c r="E105" i="40"/>
  <c r="E27" i="40" s="1"/>
  <c r="E104" i="40"/>
  <c r="E100" i="40"/>
  <c r="I625" i="40"/>
  <c r="H103" i="40"/>
  <c r="E100" i="51" l="1"/>
  <c r="E22" i="51" s="1"/>
  <c r="E103" i="46"/>
  <c r="E25" i="46" s="1"/>
  <c r="H88" i="57"/>
  <c r="H10" i="57" s="1"/>
  <c r="I595" i="2"/>
  <c r="E105" i="48"/>
  <c r="E27" i="48" s="1"/>
  <c r="I132" i="2"/>
  <c r="G133" i="2" s="1"/>
  <c r="E98" i="57"/>
  <c r="E20" i="57" s="1"/>
  <c r="C94" i="46"/>
  <c r="C16" i="46" s="1"/>
  <c r="E90" i="46"/>
  <c r="E12" i="46" s="1"/>
  <c r="E45" i="2"/>
  <c r="G53" i="2"/>
  <c r="I53" i="2" s="1"/>
  <c r="D103" i="48"/>
  <c r="D25" i="48" s="1"/>
  <c r="C93" i="57"/>
  <c r="C15" i="57" s="1"/>
  <c r="G105" i="57"/>
  <c r="G27" i="57" s="1"/>
  <c r="I648" i="2"/>
  <c r="C626" i="53"/>
  <c r="E105" i="53"/>
  <c r="H89" i="57"/>
  <c r="H11" i="57" s="1"/>
  <c r="S621" i="51"/>
  <c r="AG621" i="51" s="1"/>
  <c r="I89" i="2"/>
  <c r="C100" i="57"/>
  <c r="C22" i="57" s="1"/>
  <c r="E100" i="48"/>
  <c r="E22" i="48" s="1"/>
  <c r="C16" i="2"/>
  <c r="G95" i="57"/>
  <c r="G17" i="57" s="1"/>
  <c r="S605" i="58"/>
  <c r="G94" i="48"/>
  <c r="G16" i="48" s="1"/>
  <c r="I649" i="47"/>
  <c r="I649" i="46"/>
  <c r="C104" i="57"/>
  <c r="C26" i="57" s="1"/>
  <c r="G100" i="57"/>
  <c r="G22" i="57" s="1"/>
  <c r="I330" i="2"/>
  <c r="G90" i="48"/>
  <c r="G12" i="48" s="1"/>
  <c r="O90" i="58"/>
  <c r="O12" i="58" s="1"/>
  <c r="D16" i="2"/>
  <c r="I582" i="58"/>
  <c r="C103" i="48"/>
  <c r="C25" i="48" s="1"/>
  <c r="D104" i="51"/>
  <c r="D26" i="51" s="1"/>
  <c r="H97" i="52"/>
  <c r="H19" i="52" s="1"/>
  <c r="G104" i="57"/>
  <c r="G26" i="57" s="1"/>
  <c r="B133" i="2"/>
  <c r="D85" i="2"/>
  <c r="G94" i="47"/>
  <c r="G16" i="47" s="1"/>
  <c r="O105" i="50"/>
  <c r="O27" i="50" s="1"/>
  <c r="E105" i="50"/>
  <c r="E27" i="50" s="1"/>
  <c r="H105" i="48"/>
  <c r="H27" i="48" s="1"/>
  <c r="G105" i="47"/>
  <c r="G27" i="47" s="1"/>
  <c r="D105" i="47"/>
  <c r="D27" i="47" s="1"/>
  <c r="C87" i="48"/>
  <c r="C9" i="48" s="1"/>
  <c r="H97" i="57"/>
  <c r="H19" i="57" s="1"/>
  <c r="I617" i="58"/>
  <c r="I626" i="58" s="1"/>
  <c r="C626" i="58"/>
  <c r="E18" i="2"/>
  <c r="E90" i="47"/>
  <c r="E12" i="47" s="1"/>
  <c r="G90" i="47"/>
  <c r="G12" i="47" s="1"/>
  <c r="G95" i="50"/>
  <c r="G17" i="50" s="1"/>
  <c r="D93" i="40"/>
  <c r="E93" i="46"/>
  <c r="E15" i="46" s="1"/>
  <c r="G87" i="50"/>
  <c r="G9" i="50" s="1"/>
  <c r="H104" i="46"/>
  <c r="H26" i="46" s="1"/>
  <c r="E103" i="47"/>
  <c r="E25" i="47" s="1"/>
  <c r="B103" i="48"/>
  <c r="I587" i="2"/>
  <c r="B93" i="2"/>
  <c r="I93" i="2" s="1"/>
  <c r="C93" i="47"/>
  <c r="C15" i="47" s="1"/>
  <c r="E88" i="50"/>
  <c r="E10" i="50" s="1"/>
  <c r="Q98" i="46"/>
  <c r="Q20" i="46" s="1"/>
  <c r="G98" i="46"/>
  <c r="G20" i="46" s="1"/>
  <c r="H95" i="47"/>
  <c r="H17" i="47" s="1"/>
  <c r="D105" i="40"/>
  <c r="D27" i="40" s="1"/>
  <c r="G104" i="50"/>
  <c r="G26" i="50" s="1"/>
  <c r="H93" i="46"/>
  <c r="H15" i="46" s="1"/>
  <c r="D105" i="51"/>
  <c r="D27" i="51" s="1"/>
  <c r="G90" i="51"/>
  <c r="G12" i="51" s="1"/>
  <c r="E88" i="51"/>
  <c r="E10" i="51" s="1"/>
  <c r="C104" i="51"/>
  <c r="C26" i="51" s="1"/>
  <c r="G93" i="51"/>
  <c r="G15" i="51" s="1"/>
  <c r="D105" i="48"/>
  <c r="D27" i="48" s="1"/>
  <c r="I581" i="2"/>
  <c r="B87" i="2"/>
  <c r="I87" i="2" s="1"/>
  <c r="O105" i="52"/>
  <c r="O27" i="52" s="1"/>
  <c r="E105" i="52"/>
  <c r="E27" i="52" s="1"/>
  <c r="S617" i="52"/>
  <c r="AG617" i="52" s="1"/>
  <c r="G103" i="47"/>
  <c r="G25" i="47" s="1"/>
  <c r="E100" i="52"/>
  <c r="E22" i="52" s="1"/>
  <c r="D105" i="52"/>
  <c r="D27" i="52" s="1"/>
  <c r="H98" i="52"/>
  <c r="H20" i="52" s="1"/>
  <c r="G97" i="47"/>
  <c r="G19" i="47" s="1"/>
  <c r="C104" i="53"/>
  <c r="G90" i="53"/>
  <c r="G12" i="53" s="1"/>
  <c r="D93" i="53"/>
  <c r="D15" i="53" s="1"/>
  <c r="E97" i="56"/>
  <c r="E19" i="56" s="1"/>
  <c r="E105" i="56"/>
  <c r="E27" i="56" s="1"/>
  <c r="E88" i="57"/>
  <c r="E10" i="57" s="1"/>
  <c r="G90" i="57"/>
  <c r="G12" i="57" s="1"/>
  <c r="H98" i="57"/>
  <c r="H20" i="57" s="1"/>
  <c r="E98" i="58"/>
  <c r="E20" i="58" s="1"/>
  <c r="N93" i="58"/>
  <c r="N15" i="58" s="1"/>
  <c r="D88" i="57"/>
  <c r="D10" i="57" s="1"/>
  <c r="R88" i="58"/>
  <c r="R10" i="58" s="1"/>
  <c r="AG605" i="52"/>
  <c r="B26" i="2"/>
  <c r="D87" i="57"/>
  <c r="D9" i="57" s="1"/>
  <c r="E100" i="46"/>
  <c r="E22" i="46" s="1"/>
  <c r="C22" i="2"/>
  <c r="C133" i="2"/>
  <c r="I95" i="2"/>
  <c r="D93" i="47"/>
  <c r="D15" i="47" s="1"/>
  <c r="G100" i="46"/>
  <c r="G22" i="46" s="1"/>
  <c r="H98" i="46"/>
  <c r="H20" i="46" s="1"/>
  <c r="Q95" i="52"/>
  <c r="Q17" i="52" s="1"/>
  <c r="G95" i="52"/>
  <c r="G17" i="52" s="1"/>
  <c r="C100" i="58"/>
  <c r="C22" i="58" s="1"/>
  <c r="D97" i="57"/>
  <c r="D19" i="57" s="1"/>
  <c r="I48" i="2"/>
  <c r="H90" i="46"/>
  <c r="H12" i="46" s="1"/>
  <c r="C97" i="51"/>
  <c r="C19" i="51" s="1"/>
  <c r="C98" i="46"/>
  <c r="C20" i="46" s="1"/>
  <c r="G93" i="52"/>
  <c r="G15" i="52" s="1"/>
  <c r="C98" i="52"/>
  <c r="C20" i="52" s="1"/>
  <c r="G88" i="58"/>
  <c r="G10" i="58" s="1"/>
  <c r="H94" i="48"/>
  <c r="H16" i="48" s="1"/>
  <c r="E104" i="48"/>
  <c r="E26" i="48" s="1"/>
  <c r="C104" i="47"/>
  <c r="C26" i="47" s="1"/>
  <c r="M626" i="48"/>
  <c r="C100" i="46"/>
  <c r="C22" i="46" s="1"/>
  <c r="C100" i="48"/>
  <c r="C22" i="48" s="1"/>
  <c r="O99" i="50"/>
  <c r="O21" i="50" s="1"/>
  <c r="E99" i="50"/>
  <c r="E21" i="50" s="1"/>
  <c r="C103" i="46"/>
  <c r="C25" i="46" s="1"/>
  <c r="G100" i="48"/>
  <c r="G22" i="48" s="1"/>
  <c r="H103" i="48"/>
  <c r="H25" i="48" s="1"/>
  <c r="C93" i="48"/>
  <c r="C15" i="48" s="1"/>
  <c r="C88" i="48"/>
  <c r="C10" i="48" s="1"/>
  <c r="B103" i="46"/>
  <c r="G104" i="46"/>
  <c r="G26" i="46" s="1"/>
  <c r="G98" i="48"/>
  <c r="G20" i="48" s="1"/>
  <c r="H105" i="40"/>
  <c r="H27" i="40" s="1"/>
  <c r="Q88" i="47"/>
  <c r="G88" i="47"/>
  <c r="G105" i="51"/>
  <c r="G27" i="51" s="1"/>
  <c r="H95" i="51"/>
  <c r="H17" i="51" s="1"/>
  <c r="O99" i="40"/>
  <c r="E99" i="40"/>
  <c r="E104" i="51"/>
  <c r="E26" i="51" s="1"/>
  <c r="C105" i="47"/>
  <c r="C27" i="47" s="1"/>
  <c r="I591" i="2"/>
  <c r="B97" i="2"/>
  <c r="I97" i="2" s="1"/>
  <c r="E98" i="47"/>
  <c r="E20" i="47" s="1"/>
  <c r="G105" i="52"/>
  <c r="G27" i="52" s="1"/>
  <c r="G93" i="40"/>
  <c r="H88" i="48"/>
  <c r="H10" i="48" s="1"/>
  <c r="M104" i="52"/>
  <c r="M26" i="52" s="1"/>
  <c r="C104" i="52"/>
  <c r="C26" i="52" s="1"/>
  <c r="H105" i="53"/>
  <c r="G98" i="53"/>
  <c r="G20" i="53" s="1"/>
  <c r="G93" i="56"/>
  <c r="G15" i="56" s="1"/>
  <c r="G88" i="56"/>
  <c r="G10" i="56" s="1"/>
  <c r="S617" i="58"/>
  <c r="AG617" i="58" s="1"/>
  <c r="E104" i="58"/>
  <c r="E26" i="58" s="1"/>
  <c r="O100" i="58"/>
  <c r="O22" i="58" s="1"/>
  <c r="E100" i="58"/>
  <c r="E22" i="58" s="1"/>
  <c r="Q98" i="58"/>
  <c r="Q20" i="58" s="1"/>
  <c r="G98" i="58"/>
  <c r="G20" i="58" s="1"/>
  <c r="Q87" i="58"/>
  <c r="Q9" i="58" s="1"/>
  <c r="H87" i="58"/>
  <c r="H9" i="58" s="1"/>
  <c r="E88" i="58"/>
  <c r="I50" i="2"/>
  <c r="E105" i="57"/>
  <c r="E27" i="57" s="1"/>
  <c r="G95" i="53"/>
  <c r="G17" i="53" s="1"/>
  <c r="I45" i="2"/>
  <c r="I247" i="2"/>
  <c r="D262" i="2"/>
  <c r="D39" i="2"/>
  <c r="D9" i="2"/>
  <c r="I98" i="2"/>
  <c r="B20" i="2"/>
  <c r="E100" i="57"/>
  <c r="E22" i="57" s="1"/>
  <c r="G87" i="58"/>
  <c r="G95" i="46"/>
  <c r="G17" i="46" s="1"/>
  <c r="I589" i="2"/>
  <c r="E100" i="53"/>
  <c r="E22" i="53" s="1"/>
  <c r="M626" i="40"/>
  <c r="E43" i="2"/>
  <c r="E17" i="2" s="1"/>
  <c r="B85" i="2"/>
  <c r="O99" i="47"/>
  <c r="O21" i="47" s="1"/>
  <c r="E99" i="47"/>
  <c r="E21" i="47" s="1"/>
  <c r="H95" i="48"/>
  <c r="H17" i="48" s="1"/>
  <c r="C100" i="51"/>
  <c r="C22" i="51" s="1"/>
  <c r="E97" i="51"/>
  <c r="E19" i="51" s="1"/>
  <c r="B88" i="48"/>
  <c r="D104" i="58"/>
  <c r="D26" i="58" s="1"/>
  <c r="E97" i="46"/>
  <c r="E19" i="46" s="1"/>
  <c r="D97" i="52"/>
  <c r="D19" i="52" s="1"/>
  <c r="M104" i="56"/>
  <c r="M26" i="56" s="1"/>
  <c r="C104" i="58"/>
  <c r="C26" i="58" s="1"/>
  <c r="G89" i="58"/>
  <c r="G11" i="58" s="1"/>
  <c r="C98" i="57"/>
  <c r="C20" i="57" s="1"/>
  <c r="F367" i="2"/>
  <c r="I367" i="2"/>
  <c r="G367" i="2"/>
  <c r="E367" i="2"/>
  <c r="D367" i="2"/>
  <c r="H94" i="47"/>
  <c r="H16" i="47" s="1"/>
  <c r="E104" i="47"/>
  <c r="E26" i="47" s="1"/>
  <c r="H90" i="48"/>
  <c r="H12" i="48" s="1"/>
  <c r="H100" i="48"/>
  <c r="H22" i="48" s="1"/>
  <c r="D93" i="48"/>
  <c r="D15" i="48" s="1"/>
  <c r="I594" i="2"/>
  <c r="B100" i="2"/>
  <c r="I100" i="2" s="1"/>
  <c r="O99" i="46"/>
  <c r="O21" i="46" s="1"/>
  <c r="E99" i="46"/>
  <c r="E21" i="46" s="1"/>
  <c r="E103" i="40"/>
  <c r="H93" i="48"/>
  <c r="H15" i="48" s="1"/>
  <c r="C93" i="40"/>
  <c r="R104" i="48"/>
  <c r="R26" i="48" s="1"/>
  <c r="H104" i="48"/>
  <c r="H26" i="48" s="1"/>
  <c r="G87" i="48"/>
  <c r="G9" i="48" s="1"/>
  <c r="D103" i="47"/>
  <c r="D25" i="47" s="1"/>
  <c r="C105" i="48"/>
  <c r="C27" i="48" s="1"/>
  <c r="H95" i="46"/>
  <c r="H17" i="46" s="1"/>
  <c r="H97" i="46"/>
  <c r="H19" i="46" s="1"/>
  <c r="G98" i="51"/>
  <c r="G20" i="51" s="1"/>
  <c r="O103" i="50"/>
  <c r="O25" i="50" s="1"/>
  <c r="E103" i="50"/>
  <c r="E25" i="50" s="1"/>
  <c r="G105" i="50"/>
  <c r="G27" i="50" s="1"/>
  <c r="E87" i="51"/>
  <c r="E9" i="51" s="1"/>
  <c r="G93" i="48"/>
  <c r="G15" i="48" s="1"/>
  <c r="D88" i="47"/>
  <c r="E97" i="48"/>
  <c r="E19" i="48" s="1"/>
  <c r="C98" i="47"/>
  <c r="C20" i="47" s="1"/>
  <c r="O100" i="52"/>
  <c r="O22" i="52" s="1"/>
  <c r="H87" i="52"/>
  <c r="H9" i="52" s="1"/>
  <c r="G94" i="52"/>
  <c r="G16" i="52" s="1"/>
  <c r="H88" i="46"/>
  <c r="H10" i="46" s="1"/>
  <c r="B88" i="46"/>
  <c r="H93" i="53"/>
  <c r="H15" i="53" s="1"/>
  <c r="Q100" i="52"/>
  <c r="R93" i="52"/>
  <c r="R15" i="52" s="1"/>
  <c r="H93" i="52"/>
  <c r="H15" i="52" s="1"/>
  <c r="H95" i="53"/>
  <c r="H17" i="53" s="1"/>
  <c r="H88" i="53"/>
  <c r="H10" i="53" s="1"/>
  <c r="H87" i="53"/>
  <c r="H9" i="53" s="1"/>
  <c r="C105" i="56"/>
  <c r="C27" i="56" s="1"/>
  <c r="M87" i="53"/>
  <c r="M9" i="53" s="1"/>
  <c r="H98" i="56"/>
  <c r="H20" i="56" s="1"/>
  <c r="G95" i="56"/>
  <c r="G17" i="56" s="1"/>
  <c r="H87" i="56"/>
  <c r="H9" i="56" s="1"/>
  <c r="O88" i="56"/>
  <c r="O10" i="56" s="1"/>
  <c r="E88" i="56"/>
  <c r="E10" i="56" s="1"/>
  <c r="B104" i="57"/>
  <c r="B26" i="57" s="1"/>
  <c r="Q104" i="58"/>
  <c r="Q26" i="58" s="1"/>
  <c r="G104" i="58"/>
  <c r="G26" i="58" s="1"/>
  <c r="Q100" i="58"/>
  <c r="Q22" i="58" s="1"/>
  <c r="C98" i="58"/>
  <c r="C20" i="58" s="1"/>
  <c r="G93" i="57"/>
  <c r="G15" i="57" s="1"/>
  <c r="D87" i="58"/>
  <c r="D9" i="58" s="1"/>
  <c r="H87" i="57"/>
  <c r="H9" i="57" s="1"/>
  <c r="G94" i="58"/>
  <c r="G16" i="58" s="1"/>
  <c r="D444" i="2"/>
  <c r="I423" i="2"/>
  <c r="D33" i="2"/>
  <c r="I49" i="2"/>
  <c r="B23" i="2"/>
  <c r="I23" i="2" s="1"/>
  <c r="B91" i="2"/>
  <c r="I585" i="2"/>
  <c r="H27" i="2"/>
  <c r="H90" i="56"/>
  <c r="H12" i="56" s="1"/>
  <c r="I592" i="2"/>
  <c r="H89" i="48"/>
  <c r="H11" i="48" s="1"/>
  <c r="H89" i="53"/>
  <c r="H11" i="53" s="1"/>
  <c r="I42" i="2"/>
  <c r="I417" i="2"/>
  <c r="E100" i="47"/>
  <c r="E22" i="47" s="1"/>
  <c r="H93" i="47"/>
  <c r="H15" i="47" s="1"/>
  <c r="C87" i="47"/>
  <c r="C9" i="47" s="1"/>
  <c r="O99" i="48"/>
  <c r="O21" i="48" s="1"/>
  <c r="E99" i="48"/>
  <c r="E21" i="48" s="1"/>
  <c r="C105" i="57"/>
  <c r="C27" i="57" s="1"/>
  <c r="B105" i="2"/>
  <c r="I599" i="2"/>
  <c r="H87" i="48"/>
  <c r="H9" i="48" s="1"/>
  <c r="D105" i="46"/>
  <c r="D27" i="46" s="1"/>
  <c r="G104" i="51"/>
  <c r="G26" i="51" s="1"/>
  <c r="C105" i="52"/>
  <c r="C27" i="52" s="1"/>
  <c r="H89" i="52"/>
  <c r="H11" i="52" s="1"/>
  <c r="E98" i="56"/>
  <c r="E20" i="56" s="1"/>
  <c r="E86" i="58"/>
  <c r="E8" i="58" s="1"/>
  <c r="O105" i="58"/>
  <c r="O27" i="58" s="1"/>
  <c r="E105" i="58"/>
  <c r="E27" i="58" s="1"/>
  <c r="I43" i="2"/>
  <c r="B17" i="2"/>
  <c r="I17" i="2" s="1"/>
  <c r="C24" i="2"/>
  <c r="D133" i="2"/>
  <c r="E105" i="46"/>
  <c r="E27" i="46" s="1"/>
  <c r="AG605" i="58"/>
  <c r="G94" i="46"/>
  <c r="G16" i="46" s="1"/>
  <c r="H100" i="46"/>
  <c r="H22" i="46" s="1"/>
  <c r="D104" i="48"/>
  <c r="D26" i="48" s="1"/>
  <c r="H100" i="47"/>
  <c r="H22" i="47" s="1"/>
  <c r="O100" i="50"/>
  <c r="O22" i="50" s="1"/>
  <c r="E100" i="50"/>
  <c r="E22" i="50" s="1"/>
  <c r="H89" i="47"/>
  <c r="H11" i="47" s="1"/>
  <c r="G103" i="48"/>
  <c r="G25" i="48" s="1"/>
  <c r="G103" i="46"/>
  <c r="G25" i="46" s="1"/>
  <c r="G104" i="48"/>
  <c r="G26" i="48" s="1"/>
  <c r="I644" i="46"/>
  <c r="D103" i="46"/>
  <c r="D25" i="46" s="1"/>
  <c r="R89" i="50"/>
  <c r="R11" i="50" s="1"/>
  <c r="H89" i="50"/>
  <c r="H11" i="50" s="1"/>
  <c r="H104" i="47"/>
  <c r="H26" i="47" s="1"/>
  <c r="E88" i="46"/>
  <c r="E10" i="46" s="1"/>
  <c r="G97" i="50"/>
  <c r="G19" i="50" s="1"/>
  <c r="G105" i="40"/>
  <c r="G27" i="40" s="1"/>
  <c r="C105" i="46"/>
  <c r="C27" i="46" s="1"/>
  <c r="D97" i="51"/>
  <c r="D19" i="51" s="1"/>
  <c r="H104" i="50"/>
  <c r="H26" i="50" s="1"/>
  <c r="D88" i="51"/>
  <c r="D10" i="51" s="1"/>
  <c r="H104" i="40"/>
  <c r="O104" i="50"/>
  <c r="O26" i="50" s="1"/>
  <c r="E104" i="50"/>
  <c r="E26" i="50" s="1"/>
  <c r="G100" i="51"/>
  <c r="G22" i="51" s="1"/>
  <c r="G94" i="51"/>
  <c r="G16" i="51" s="1"/>
  <c r="O97" i="50"/>
  <c r="O19" i="50" s="1"/>
  <c r="G93" i="47"/>
  <c r="G15" i="47" s="1"/>
  <c r="I588" i="2"/>
  <c r="B94" i="2"/>
  <c r="I94" i="2" s="1"/>
  <c r="G89" i="48"/>
  <c r="G11" i="48" s="1"/>
  <c r="H88" i="40"/>
  <c r="S617" i="51"/>
  <c r="AG617" i="51" s="1"/>
  <c r="D104" i="53"/>
  <c r="R104" i="52"/>
  <c r="R26" i="52" s="1"/>
  <c r="N104" i="52"/>
  <c r="N26" i="52" s="1"/>
  <c r="R90" i="53"/>
  <c r="R12" i="53" s="1"/>
  <c r="H90" i="53"/>
  <c r="H12" i="53" s="1"/>
  <c r="N93" i="52"/>
  <c r="N15" i="52" s="1"/>
  <c r="D93" i="52"/>
  <c r="D15" i="52" s="1"/>
  <c r="Q88" i="56"/>
  <c r="Q10" i="56" s="1"/>
  <c r="D97" i="56"/>
  <c r="D19" i="56" s="1"/>
  <c r="G94" i="56"/>
  <c r="G16" i="56" s="1"/>
  <c r="D88" i="56"/>
  <c r="D10" i="56" s="1"/>
  <c r="O105" i="56"/>
  <c r="O27" i="56" s="1"/>
  <c r="H94" i="57"/>
  <c r="H16" i="57" s="1"/>
  <c r="D104" i="56"/>
  <c r="D26" i="56" s="1"/>
  <c r="E87" i="58"/>
  <c r="E9" i="58" s="1"/>
  <c r="H104" i="58"/>
  <c r="H26" i="58" s="1"/>
  <c r="H100" i="58"/>
  <c r="H22" i="58" s="1"/>
  <c r="E97" i="58"/>
  <c r="E19" i="58" s="1"/>
  <c r="R89" i="58"/>
  <c r="R11" i="58" s="1"/>
  <c r="H89" i="58"/>
  <c r="H11" i="58" s="1"/>
  <c r="R105" i="58"/>
  <c r="R27" i="58" s="1"/>
  <c r="H105" i="58"/>
  <c r="H27" i="58" s="1"/>
  <c r="O104" i="58"/>
  <c r="O26" i="58" s="1"/>
  <c r="G89" i="57"/>
  <c r="G11" i="57" s="1"/>
  <c r="G94" i="57"/>
  <c r="G16" i="57" s="1"/>
  <c r="N87" i="58"/>
  <c r="N9" i="58" s="1"/>
  <c r="G97" i="57"/>
  <c r="G19" i="57" s="1"/>
  <c r="R94" i="58"/>
  <c r="R16" i="58" s="1"/>
  <c r="C88" i="58"/>
  <c r="C10" i="58" s="1"/>
  <c r="D87" i="53"/>
  <c r="D9" i="53" s="1"/>
  <c r="E19" i="2"/>
  <c r="I617" i="52"/>
  <c r="C626" i="52"/>
  <c r="D22" i="2"/>
  <c r="G88" i="53"/>
  <c r="G10" i="53" s="1"/>
  <c r="H90" i="50"/>
  <c r="H12" i="50" s="1"/>
  <c r="D87" i="51"/>
  <c r="D9" i="51" s="1"/>
  <c r="D20" i="2"/>
  <c r="I46" i="2"/>
  <c r="S616" i="58"/>
  <c r="AG616" i="58" s="1"/>
  <c r="R626" i="58"/>
  <c r="C21" i="2"/>
  <c r="I47" i="2"/>
  <c r="G88" i="57"/>
  <c r="G10" i="57" s="1"/>
  <c r="H90" i="47"/>
  <c r="H12" i="47" s="1"/>
  <c r="B99" i="2"/>
  <c r="I593" i="2"/>
  <c r="G100" i="47"/>
  <c r="G22" i="47" s="1"/>
  <c r="G104" i="47"/>
  <c r="G26" i="47" s="1"/>
  <c r="H105" i="46"/>
  <c r="H27" i="46" s="1"/>
  <c r="R89" i="46"/>
  <c r="R11" i="46" s="1"/>
  <c r="H89" i="46"/>
  <c r="H11" i="46" s="1"/>
  <c r="H105" i="47"/>
  <c r="H27" i="47" s="1"/>
  <c r="H94" i="51"/>
  <c r="H16" i="51" s="1"/>
  <c r="E98" i="52"/>
  <c r="E20" i="52" s="1"/>
  <c r="G100" i="53"/>
  <c r="G22" i="53" s="1"/>
  <c r="N87" i="56"/>
  <c r="N9" i="56" s="1"/>
  <c r="D87" i="56"/>
  <c r="D9" i="56" s="1"/>
  <c r="H97" i="58"/>
  <c r="H19" i="58" s="1"/>
  <c r="G93" i="58"/>
  <c r="G15" i="58" s="1"/>
  <c r="R95" i="58"/>
  <c r="R17" i="58" s="1"/>
  <c r="H95" i="58"/>
  <c r="H17" i="58" s="1"/>
  <c r="D10" i="2"/>
  <c r="I36" i="2"/>
  <c r="Q95" i="50"/>
  <c r="Q17" i="50" s="1"/>
  <c r="C100" i="47"/>
  <c r="C22" i="47" s="1"/>
  <c r="G98" i="47"/>
  <c r="G20" i="47" s="1"/>
  <c r="D93" i="51"/>
  <c r="D15" i="51" s="1"/>
  <c r="E87" i="48"/>
  <c r="E9" i="48" s="1"/>
  <c r="C87" i="52"/>
  <c r="C9" i="52" s="1"/>
  <c r="H100" i="53"/>
  <c r="H22" i="53" s="1"/>
  <c r="E98" i="53"/>
  <c r="E20" i="53" s="1"/>
  <c r="R88" i="56"/>
  <c r="R10" i="56" s="1"/>
  <c r="B11" i="2"/>
  <c r="I11" i="2" s="1"/>
  <c r="E104" i="46"/>
  <c r="E26" i="46" s="1"/>
  <c r="R89" i="47"/>
  <c r="R11" i="47" s="1"/>
  <c r="G95" i="47"/>
  <c r="G17" i="47" s="1"/>
  <c r="D104" i="47"/>
  <c r="D26" i="47" s="1"/>
  <c r="E90" i="48"/>
  <c r="E12" i="48" s="1"/>
  <c r="G103" i="50"/>
  <c r="G25" i="50" s="1"/>
  <c r="I644" i="47"/>
  <c r="G104" i="40"/>
  <c r="C103" i="47"/>
  <c r="C25" i="47" s="1"/>
  <c r="C93" i="46"/>
  <c r="C15" i="46" s="1"/>
  <c r="C105" i="40"/>
  <c r="C27" i="40" s="1"/>
  <c r="E87" i="46"/>
  <c r="E9" i="46" s="1"/>
  <c r="G105" i="48"/>
  <c r="G27" i="48" s="1"/>
  <c r="G97" i="51"/>
  <c r="G19" i="51" s="1"/>
  <c r="E98" i="51"/>
  <c r="E20" i="51" s="1"/>
  <c r="C105" i="51"/>
  <c r="C27" i="51" s="1"/>
  <c r="E90" i="51"/>
  <c r="E12" i="51" s="1"/>
  <c r="D105" i="50"/>
  <c r="D27" i="50" s="1"/>
  <c r="G87" i="51"/>
  <c r="G9" i="51" s="1"/>
  <c r="C93" i="51"/>
  <c r="C15" i="51" s="1"/>
  <c r="D88" i="40"/>
  <c r="D88" i="52"/>
  <c r="D10" i="52" s="1"/>
  <c r="G97" i="52"/>
  <c r="G19" i="52" s="1"/>
  <c r="G89" i="51"/>
  <c r="G11" i="51" s="1"/>
  <c r="C98" i="51"/>
  <c r="C20" i="51" s="1"/>
  <c r="R88" i="51"/>
  <c r="R10" i="51" s="1"/>
  <c r="G89" i="52"/>
  <c r="G11" i="52" s="1"/>
  <c r="C87" i="51"/>
  <c r="C9" i="51" s="1"/>
  <c r="I599" i="52"/>
  <c r="N87" i="52"/>
  <c r="N9" i="52" s="1"/>
  <c r="D87" i="52"/>
  <c r="D9" i="52" s="1"/>
  <c r="Q89" i="50"/>
  <c r="Q11" i="50" s="1"/>
  <c r="E104" i="53"/>
  <c r="C100" i="53"/>
  <c r="C22" i="53" s="1"/>
  <c r="E90" i="53"/>
  <c r="E12" i="53" s="1"/>
  <c r="G105" i="53"/>
  <c r="C93" i="53"/>
  <c r="C15" i="53" s="1"/>
  <c r="Q89" i="47"/>
  <c r="Q11" i="47" s="1"/>
  <c r="R88" i="52"/>
  <c r="R10" i="52" s="1"/>
  <c r="C88" i="56"/>
  <c r="C10" i="56" s="1"/>
  <c r="G97" i="56"/>
  <c r="G19" i="56" s="1"/>
  <c r="M105" i="53"/>
  <c r="C105" i="53"/>
  <c r="D105" i="56"/>
  <c r="D27" i="56" s="1"/>
  <c r="E87" i="56"/>
  <c r="E9" i="56" s="1"/>
  <c r="G89" i="56"/>
  <c r="G11" i="56" s="1"/>
  <c r="H95" i="57"/>
  <c r="H17" i="57" s="1"/>
  <c r="H100" i="57"/>
  <c r="H22" i="57" s="1"/>
  <c r="C93" i="56"/>
  <c r="C15" i="56" s="1"/>
  <c r="G87" i="57"/>
  <c r="G9" i="57" s="1"/>
  <c r="D93" i="56"/>
  <c r="D15" i="56" s="1"/>
  <c r="E87" i="57"/>
  <c r="E9" i="57" s="1"/>
  <c r="Q88" i="58"/>
  <c r="Q10" i="58" s="1"/>
  <c r="Q105" i="58"/>
  <c r="Q27" i="58" s="1"/>
  <c r="G105" i="58"/>
  <c r="G27" i="58" s="1"/>
  <c r="H98" i="58"/>
  <c r="H20" i="58" s="1"/>
  <c r="H93" i="58"/>
  <c r="H15" i="58" s="1"/>
  <c r="C87" i="58"/>
  <c r="C9" i="58" s="1"/>
  <c r="E97" i="57"/>
  <c r="E19" i="57" s="1"/>
  <c r="Q90" i="58"/>
  <c r="Q12" i="58" s="1"/>
  <c r="G90" i="58"/>
  <c r="G12" i="58" s="1"/>
  <c r="D88" i="58"/>
  <c r="D10" i="58" s="1"/>
  <c r="E105" i="51"/>
  <c r="E27" i="51" s="1"/>
  <c r="I44" i="2"/>
  <c r="I580" i="2"/>
  <c r="I617" i="56"/>
  <c r="C626" i="56"/>
  <c r="I327" i="2"/>
  <c r="B41" i="2"/>
  <c r="D19" i="2"/>
  <c r="I35" i="2"/>
  <c r="B9" i="2"/>
  <c r="H88" i="58"/>
  <c r="H10" i="58" s="1"/>
  <c r="G95" i="48"/>
  <c r="G17" i="48" s="1"/>
  <c r="H94" i="58"/>
  <c r="H16" i="58" s="1"/>
  <c r="AG605" i="56"/>
  <c r="G95" i="51"/>
  <c r="G17" i="51" s="1"/>
  <c r="G340" i="2"/>
  <c r="I339" i="2"/>
  <c r="F8" i="2"/>
  <c r="I392" i="2"/>
  <c r="B393" i="2" s="1"/>
  <c r="C626" i="51"/>
  <c r="Q88" i="40"/>
  <c r="G88" i="40"/>
  <c r="Q88" i="50"/>
  <c r="Q10" i="50" s="1"/>
  <c r="G88" i="50"/>
  <c r="G10" i="50" s="1"/>
  <c r="I643" i="46"/>
  <c r="C105" i="50"/>
  <c r="C27" i="50" s="1"/>
  <c r="H105" i="50"/>
  <c r="H27" i="50" s="1"/>
  <c r="H100" i="51"/>
  <c r="H22" i="51" s="1"/>
  <c r="D105" i="58"/>
  <c r="D27" i="58" s="1"/>
  <c r="H97" i="51"/>
  <c r="H19" i="51" s="1"/>
  <c r="R87" i="50"/>
  <c r="R9" i="50" s="1"/>
  <c r="H87" i="50"/>
  <c r="H9" i="50" s="1"/>
  <c r="C103" i="50"/>
  <c r="C25" i="50" s="1"/>
  <c r="C88" i="51"/>
  <c r="C10" i="51" s="1"/>
  <c r="R89" i="52"/>
  <c r="R11" i="52" s="1"/>
  <c r="D88" i="48"/>
  <c r="D10" i="48" s="1"/>
  <c r="O100" i="56"/>
  <c r="O22" i="56" s="1"/>
  <c r="E100" i="56"/>
  <c r="E22" i="56" s="1"/>
  <c r="Q98" i="56"/>
  <c r="Q20" i="56" s="1"/>
  <c r="Q104" i="56"/>
  <c r="Q26" i="56" s="1"/>
  <c r="G97" i="58"/>
  <c r="G19" i="58" s="1"/>
  <c r="M93" i="58"/>
  <c r="M15" i="58" s="1"/>
  <c r="C93" i="58"/>
  <c r="C15" i="58" s="1"/>
  <c r="Q95" i="58"/>
  <c r="Q17" i="58" s="1"/>
  <c r="G95" i="58"/>
  <c r="G17" i="58" s="1"/>
  <c r="C104" i="40"/>
  <c r="D104" i="46"/>
  <c r="D26" i="46" s="1"/>
  <c r="H103" i="50"/>
  <c r="H25" i="50" s="1"/>
  <c r="N104" i="40"/>
  <c r="H93" i="40"/>
  <c r="D93" i="46"/>
  <c r="D15" i="46" s="1"/>
  <c r="G100" i="40"/>
  <c r="C100" i="40"/>
  <c r="I633" i="48"/>
  <c r="E88" i="47"/>
  <c r="O87" i="47"/>
  <c r="O9" i="47" s="1"/>
  <c r="E87" i="47"/>
  <c r="E9" i="47" s="1"/>
  <c r="G105" i="46"/>
  <c r="G27" i="46" s="1"/>
  <c r="H98" i="51"/>
  <c r="H20" i="51" s="1"/>
  <c r="R90" i="51"/>
  <c r="R12" i="51" s="1"/>
  <c r="H90" i="51"/>
  <c r="H12" i="51" s="1"/>
  <c r="H105" i="51"/>
  <c r="H27" i="51" s="1"/>
  <c r="H87" i="51"/>
  <c r="H9" i="51" s="1"/>
  <c r="G88" i="48"/>
  <c r="G10" i="48" s="1"/>
  <c r="H93" i="51"/>
  <c r="H15" i="51" s="1"/>
  <c r="G93" i="46"/>
  <c r="G15" i="46" s="1"/>
  <c r="B88" i="2"/>
  <c r="I582" i="2"/>
  <c r="C87" i="46"/>
  <c r="C9" i="46" s="1"/>
  <c r="Q88" i="52"/>
  <c r="Q10" i="52" s="1"/>
  <c r="G88" i="52"/>
  <c r="G10" i="52" s="1"/>
  <c r="E97" i="52"/>
  <c r="E19" i="52" s="1"/>
  <c r="O99" i="52"/>
  <c r="O21" i="52" s="1"/>
  <c r="E99" i="52"/>
  <c r="E21" i="52" s="1"/>
  <c r="I599" i="46"/>
  <c r="E87" i="52"/>
  <c r="E9" i="52" s="1"/>
  <c r="O88" i="52"/>
  <c r="O10" i="52" s="1"/>
  <c r="C93" i="52"/>
  <c r="C15" i="52" s="1"/>
  <c r="G104" i="53"/>
  <c r="G89" i="53"/>
  <c r="G11" i="53" s="1"/>
  <c r="H94" i="53"/>
  <c r="H16" i="53" s="1"/>
  <c r="G87" i="53"/>
  <c r="G9" i="53" s="1"/>
  <c r="E88" i="53"/>
  <c r="E10" i="53" s="1"/>
  <c r="C88" i="53"/>
  <c r="C10" i="53" s="1"/>
  <c r="H97" i="56"/>
  <c r="H19" i="56" s="1"/>
  <c r="Q95" i="56"/>
  <c r="Q17" i="56" s="1"/>
  <c r="C98" i="56"/>
  <c r="C20" i="56" s="1"/>
  <c r="S617" i="56"/>
  <c r="AG617" i="56" s="1"/>
  <c r="I599" i="53"/>
  <c r="C87" i="56"/>
  <c r="C9" i="56" s="1"/>
  <c r="R89" i="56"/>
  <c r="R11" i="56" s="1"/>
  <c r="H89" i="56"/>
  <c r="H11" i="56" s="1"/>
  <c r="Q87" i="56"/>
  <c r="Q9" i="56" s="1"/>
  <c r="H90" i="57"/>
  <c r="H12" i="57" s="1"/>
  <c r="H105" i="57"/>
  <c r="H27" i="57" s="1"/>
  <c r="M104" i="58"/>
  <c r="M26" i="58" s="1"/>
  <c r="C105" i="58"/>
  <c r="C27" i="58" s="1"/>
  <c r="D105" i="57"/>
  <c r="D27" i="57" s="1"/>
  <c r="C87" i="57"/>
  <c r="C9" i="57" s="1"/>
  <c r="I598" i="58"/>
  <c r="C88" i="57"/>
  <c r="C10" i="57" s="1"/>
  <c r="D97" i="58"/>
  <c r="D19" i="58" s="1"/>
  <c r="D93" i="58"/>
  <c r="D15" i="58" s="1"/>
  <c r="E90" i="58"/>
  <c r="E12" i="58" s="1"/>
  <c r="B96" i="2"/>
  <c r="I590" i="2"/>
  <c r="H54" i="2"/>
  <c r="I86" i="2"/>
  <c r="B8" i="2"/>
  <c r="G100" i="58"/>
  <c r="G22" i="58" s="1"/>
  <c r="C8" i="2"/>
  <c r="I34" i="2"/>
  <c r="H90" i="52"/>
  <c r="H12" i="52" s="1"/>
  <c r="I101" i="2"/>
  <c r="G88" i="51"/>
  <c r="G10" i="51" s="1"/>
  <c r="H89" i="51"/>
  <c r="H11" i="51" s="1"/>
  <c r="I442" i="2"/>
  <c r="C52" i="2"/>
  <c r="C26" i="2" s="1"/>
  <c r="I583" i="2"/>
  <c r="C99" i="58"/>
  <c r="C21" i="58" s="1"/>
  <c r="H99" i="58"/>
  <c r="H21" i="58" s="1"/>
  <c r="G99" i="58"/>
  <c r="G21" i="58" s="1"/>
  <c r="C96" i="58"/>
  <c r="C18" i="58" s="1"/>
  <c r="E94" i="58"/>
  <c r="E16" i="58" s="1"/>
  <c r="Q94" i="57"/>
  <c r="Q16" i="57" s="1"/>
  <c r="R87" i="57"/>
  <c r="R9" i="57" s="1"/>
  <c r="Q88" i="57"/>
  <c r="Q10" i="57" s="1"/>
  <c r="D104" i="57"/>
  <c r="D26" i="57" s="1"/>
  <c r="I646" i="57"/>
  <c r="I644" i="57"/>
  <c r="D94" i="57"/>
  <c r="D16" i="57" s="1"/>
  <c r="R89" i="57"/>
  <c r="R11" i="57" s="1"/>
  <c r="Q95" i="57"/>
  <c r="Q17" i="57" s="1"/>
  <c r="N87" i="57"/>
  <c r="N9" i="57" s="1"/>
  <c r="I634" i="57"/>
  <c r="C94" i="57"/>
  <c r="I633" i="57"/>
  <c r="I636" i="57"/>
  <c r="I642" i="57"/>
  <c r="D93" i="57"/>
  <c r="D15" i="57" s="1"/>
  <c r="C97" i="57"/>
  <c r="C19" i="57" s="1"/>
  <c r="H99" i="57"/>
  <c r="H21" i="57" s="1"/>
  <c r="C99" i="57"/>
  <c r="C21" i="57" s="1"/>
  <c r="G99" i="57"/>
  <c r="G21" i="57" s="1"/>
  <c r="H104" i="57"/>
  <c r="H26" i="57" s="1"/>
  <c r="O100" i="57"/>
  <c r="O22" i="57" s="1"/>
  <c r="I640" i="57"/>
  <c r="G103" i="57"/>
  <c r="G25" i="57" s="1"/>
  <c r="M93" i="57"/>
  <c r="M15" i="57" s="1"/>
  <c r="Q100" i="57"/>
  <c r="Q22" i="57" s="1"/>
  <c r="Q98" i="57"/>
  <c r="Q20" i="57" s="1"/>
  <c r="I641" i="57"/>
  <c r="I650" i="57"/>
  <c r="R93" i="57"/>
  <c r="R15" i="57" s="1"/>
  <c r="I651" i="57"/>
  <c r="O105" i="57"/>
  <c r="O27" i="57" s="1"/>
  <c r="H103" i="57"/>
  <c r="H25" i="57" s="1"/>
  <c r="R95" i="57"/>
  <c r="R17" i="57" s="1"/>
  <c r="I639" i="57"/>
  <c r="I643" i="57"/>
  <c r="I635" i="57"/>
  <c r="I642" i="56"/>
  <c r="G99" i="56"/>
  <c r="G21" i="56" s="1"/>
  <c r="E94" i="56"/>
  <c r="E16" i="56" s="1"/>
  <c r="C96" i="56"/>
  <c r="C18" i="56" s="1"/>
  <c r="H103" i="53"/>
  <c r="D94" i="53"/>
  <c r="D16" i="53" s="1"/>
  <c r="H104" i="53"/>
  <c r="G99" i="53"/>
  <c r="G21" i="53" s="1"/>
  <c r="I643" i="52"/>
  <c r="G99" i="52"/>
  <c r="G21" i="52" s="1"/>
  <c r="E94" i="52"/>
  <c r="E16" i="52" s="1"/>
  <c r="G99" i="51"/>
  <c r="G21" i="51" s="1"/>
  <c r="C96" i="51"/>
  <c r="C18" i="51" s="1"/>
  <c r="C94" i="51"/>
  <c r="O99" i="51"/>
  <c r="O21" i="51" s="1"/>
  <c r="E94" i="51"/>
  <c r="E16" i="51" s="1"/>
  <c r="I646" i="51"/>
  <c r="H103" i="51"/>
  <c r="H25" i="51" s="1"/>
  <c r="H104" i="51"/>
  <c r="H26" i="51" s="1"/>
  <c r="I633" i="51"/>
  <c r="C97" i="50"/>
  <c r="C19" i="50" s="1"/>
  <c r="I651" i="50"/>
  <c r="C94" i="50"/>
  <c r="C16" i="50" s="1"/>
  <c r="G99" i="50"/>
  <c r="G21" i="50" s="1"/>
  <c r="I650" i="50"/>
  <c r="R100" i="47"/>
  <c r="R22" i="47" s="1"/>
  <c r="R90" i="48"/>
  <c r="R12" i="48" s="1"/>
  <c r="R103" i="48"/>
  <c r="R25" i="48" s="1"/>
  <c r="Q90" i="48"/>
  <c r="Q12" i="48" s="1"/>
  <c r="O104" i="48"/>
  <c r="O26" i="48" s="1"/>
  <c r="I646" i="48"/>
  <c r="O100" i="48"/>
  <c r="O22" i="48" s="1"/>
  <c r="I641" i="48"/>
  <c r="R100" i="48"/>
  <c r="R22" i="48" s="1"/>
  <c r="C104" i="48"/>
  <c r="C26" i="48" s="1"/>
  <c r="I640" i="48"/>
  <c r="E94" i="48"/>
  <c r="E16" i="48" s="1"/>
  <c r="C97" i="48"/>
  <c r="C19" i="48" s="1"/>
  <c r="C94" i="48"/>
  <c r="G99" i="48"/>
  <c r="G21" i="48" s="1"/>
  <c r="O103" i="48"/>
  <c r="O25" i="48" s="1"/>
  <c r="I650" i="48"/>
  <c r="O105" i="48"/>
  <c r="O27" i="48" s="1"/>
  <c r="I651" i="48"/>
  <c r="I636" i="48"/>
  <c r="Q95" i="48"/>
  <c r="Q17" i="48" s="1"/>
  <c r="I639" i="48"/>
  <c r="M104" i="40"/>
  <c r="I646" i="47"/>
  <c r="I639" i="47"/>
  <c r="I640" i="47"/>
  <c r="E94" i="47"/>
  <c r="E16" i="47" s="1"/>
  <c r="G99" i="47"/>
  <c r="G21" i="47" s="1"/>
  <c r="S642" i="47"/>
  <c r="Q103" i="47"/>
  <c r="Q25" i="47" s="1"/>
  <c r="I650" i="47"/>
  <c r="I651" i="47"/>
  <c r="I636" i="47"/>
  <c r="R90" i="47"/>
  <c r="R12" i="47" s="1"/>
  <c r="C94" i="47"/>
  <c r="C97" i="47"/>
  <c r="C19" i="47" s="1"/>
  <c r="M94" i="46"/>
  <c r="M16" i="46" s="1"/>
  <c r="Q94" i="46"/>
  <c r="Q16" i="46" s="1"/>
  <c r="N104" i="46"/>
  <c r="N26" i="46" s="1"/>
  <c r="O104" i="46"/>
  <c r="O26" i="46" s="1"/>
  <c r="I646" i="46"/>
  <c r="O100" i="46"/>
  <c r="O22" i="46" s="1"/>
  <c r="O105" i="46"/>
  <c r="O27" i="46" s="1"/>
  <c r="I651" i="46"/>
  <c r="I641" i="46"/>
  <c r="I639" i="46"/>
  <c r="E94" i="46"/>
  <c r="E16" i="46" s="1"/>
  <c r="G99" i="46"/>
  <c r="G21" i="46" s="1"/>
  <c r="N103" i="46"/>
  <c r="N25" i="46" s="1"/>
  <c r="O103" i="46"/>
  <c r="O25" i="46" s="1"/>
  <c r="Q95" i="46"/>
  <c r="Q17" i="46" s="1"/>
  <c r="I650" i="46"/>
  <c r="R100" i="46"/>
  <c r="R22" i="46" s="1"/>
  <c r="C104" i="46"/>
  <c r="C26" i="46" s="1"/>
  <c r="I640" i="46"/>
  <c r="S625" i="40"/>
  <c r="AG625" i="40" s="1"/>
  <c r="R103" i="40"/>
  <c r="O103" i="40"/>
  <c r="I636" i="50" l="1"/>
  <c r="I643" i="51"/>
  <c r="I635" i="53"/>
  <c r="R97" i="48"/>
  <c r="R19" i="48" s="1"/>
  <c r="D104" i="52"/>
  <c r="D26" i="52" s="1"/>
  <c r="G94" i="50"/>
  <c r="G16" i="50" s="1"/>
  <c r="C88" i="40"/>
  <c r="M98" i="51"/>
  <c r="M20" i="51" s="1"/>
  <c r="I640" i="51"/>
  <c r="I640" i="52"/>
  <c r="I633" i="58"/>
  <c r="I642" i="50"/>
  <c r="H88" i="51"/>
  <c r="H10" i="51" s="1"/>
  <c r="I634" i="46"/>
  <c r="E133" i="2"/>
  <c r="R100" i="52"/>
  <c r="R22" i="52" s="1"/>
  <c r="G54" i="2"/>
  <c r="M98" i="48"/>
  <c r="M20" i="48" s="1"/>
  <c r="C94" i="52"/>
  <c r="C16" i="52" s="1"/>
  <c r="D94" i="56"/>
  <c r="D16" i="56" s="1"/>
  <c r="E90" i="52"/>
  <c r="E12" i="52" s="1"/>
  <c r="I598" i="50"/>
  <c r="N88" i="48"/>
  <c r="N10" i="48" s="1"/>
  <c r="H133" i="2"/>
  <c r="N93" i="56"/>
  <c r="N15" i="56" s="1"/>
  <c r="R100" i="58"/>
  <c r="R22" i="58" s="1"/>
  <c r="Q97" i="53"/>
  <c r="Q19" i="53" s="1"/>
  <c r="G90" i="52"/>
  <c r="G12" i="52" s="1"/>
  <c r="N103" i="48"/>
  <c r="N25" i="48" s="1"/>
  <c r="O104" i="47"/>
  <c r="O26" i="47" s="1"/>
  <c r="G104" i="56"/>
  <c r="G26" i="56" s="1"/>
  <c r="F133" i="2"/>
  <c r="Q97" i="48"/>
  <c r="Q19" i="48" s="1"/>
  <c r="I641" i="51"/>
  <c r="I644" i="51"/>
  <c r="I133" i="2"/>
  <c r="H88" i="56"/>
  <c r="H10" i="56" s="1"/>
  <c r="G94" i="53"/>
  <c r="G16" i="53" s="1"/>
  <c r="G104" i="52"/>
  <c r="G26" i="52" s="1"/>
  <c r="R94" i="46"/>
  <c r="R16" i="46" s="1"/>
  <c r="I639" i="53"/>
  <c r="Q90" i="57"/>
  <c r="Q12" i="57" s="1"/>
  <c r="E98" i="46"/>
  <c r="E20" i="46" s="1"/>
  <c r="I643" i="48"/>
  <c r="I644" i="48"/>
  <c r="D104" i="40"/>
  <c r="I599" i="48"/>
  <c r="N93" i="48"/>
  <c r="N15" i="48" s="1"/>
  <c r="Q97" i="46"/>
  <c r="Q19" i="46" s="1"/>
  <c r="I634" i="56"/>
  <c r="I636" i="56"/>
  <c r="I644" i="58"/>
  <c r="I643" i="58"/>
  <c r="I642" i="46"/>
  <c r="I635" i="50"/>
  <c r="D393" i="2"/>
  <c r="R98" i="53"/>
  <c r="R20" i="53" s="1"/>
  <c r="H93" i="56"/>
  <c r="H15" i="56" s="1"/>
  <c r="I640" i="58"/>
  <c r="E97" i="47"/>
  <c r="E19" i="47" s="1"/>
  <c r="M104" i="47"/>
  <c r="M26" i="47" s="1"/>
  <c r="I640" i="53"/>
  <c r="I643" i="56"/>
  <c r="I597" i="57"/>
  <c r="G86" i="57"/>
  <c r="G8" i="57" s="1"/>
  <c r="O98" i="46"/>
  <c r="O20" i="46" s="1"/>
  <c r="I634" i="50"/>
  <c r="G98" i="56"/>
  <c r="G20" i="56" s="1"/>
  <c r="G89" i="50"/>
  <c r="G11" i="50" s="1"/>
  <c r="M87" i="50"/>
  <c r="M9" i="50" s="1"/>
  <c r="H97" i="50"/>
  <c r="H19" i="50" s="1"/>
  <c r="O98" i="53"/>
  <c r="O20" i="53" s="1"/>
  <c r="N104" i="56"/>
  <c r="N26" i="56" s="1"/>
  <c r="E97" i="50"/>
  <c r="E19" i="50" s="1"/>
  <c r="I635" i="48"/>
  <c r="E98" i="50"/>
  <c r="E20" i="50" s="1"/>
  <c r="B19" i="2"/>
  <c r="I19" i="2" s="1"/>
  <c r="O90" i="50"/>
  <c r="O12" i="50" s="1"/>
  <c r="H99" i="52"/>
  <c r="H21" i="52" s="1"/>
  <c r="M98" i="50"/>
  <c r="M20" i="50" s="1"/>
  <c r="H95" i="56"/>
  <c r="H17" i="56" s="1"/>
  <c r="M87" i="57"/>
  <c r="M9" i="57" s="1"/>
  <c r="O90" i="46"/>
  <c r="O12" i="46" s="1"/>
  <c r="I646" i="50"/>
  <c r="I650" i="52"/>
  <c r="I641" i="53"/>
  <c r="O88" i="57"/>
  <c r="O10" i="57" s="1"/>
  <c r="I8" i="2"/>
  <c r="R88" i="50"/>
  <c r="R10" i="50" s="1"/>
  <c r="D88" i="46"/>
  <c r="D10" i="46" s="1"/>
  <c r="E104" i="56"/>
  <c r="E26" i="56" s="1"/>
  <c r="C99" i="46"/>
  <c r="C21" i="46" s="1"/>
  <c r="I635" i="47"/>
  <c r="N97" i="57"/>
  <c r="N19" i="57" s="1"/>
  <c r="M100" i="56"/>
  <c r="M22" i="56" s="1"/>
  <c r="C88" i="52"/>
  <c r="C10" i="52" s="1"/>
  <c r="M626" i="56"/>
  <c r="H99" i="56"/>
  <c r="H21" i="56" s="1"/>
  <c r="M88" i="53"/>
  <c r="M10" i="53" s="1"/>
  <c r="I635" i="46"/>
  <c r="M104" i="50"/>
  <c r="M26" i="50" s="1"/>
  <c r="I642" i="47"/>
  <c r="I643" i="47"/>
  <c r="C99" i="47"/>
  <c r="C21" i="47" s="1"/>
  <c r="G93" i="50"/>
  <c r="G15" i="50" s="1"/>
  <c r="N93" i="50"/>
  <c r="N15" i="50" s="1"/>
  <c r="R98" i="50"/>
  <c r="R20" i="50" s="1"/>
  <c r="Q98" i="50"/>
  <c r="Q20" i="50" s="1"/>
  <c r="I582" i="56"/>
  <c r="E88" i="48"/>
  <c r="E10" i="48" s="1"/>
  <c r="R87" i="53"/>
  <c r="R9" i="53" s="1"/>
  <c r="G100" i="52"/>
  <c r="G22" i="52" s="1"/>
  <c r="M626" i="52"/>
  <c r="Q100" i="50"/>
  <c r="Q22" i="50" s="1"/>
  <c r="I598" i="57"/>
  <c r="N103" i="40"/>
  <c r="I650" i="51"/>
  <c r="I633" i="53"/>
  <c r="I640" i="56"/>
  <c r="I641" i="56"/>
  <c r="R94" i="57"/>
  <c r="R16" i="57" s="1"/>
  <c r="M88" i="57"/>
  <c r="M10" i="57" s="1"/>
  <c r="D105" i="53"/>
  <c r="R98" i="48"/>
  <c r="R20" i="48" s="1"/>
  <c r="Q93" i="50"/>
  <c r="Q15" i="50" s="1"/>
  <c r="I644" i="50"/>
  <c r="I642" i="48"/>
  <c r="G87" i="47"/>
  <c r="G9" i="47" s="1"/>
  <c r="G88" i="46"/>
  <c r="G10" i="46" s="1"/>
  <c r="B88" i="56"/>
  <c r="I634" i="47"/>
  <c r="I634" i="48"/>
  <c r="G90" i="56"/>
  <c r="G12" i="56" s="1"/>
  <c r="C88" i="50"/>
  <c r="C10" i="50" s="1"/>
  <c r="I634" i="40"/>
  <c r="E88" i="40"/>
  <c r="S642" i="48"/>
  <c r="I639" i="50"/>
  <c r="R94" i="48"/>
  <c r="R16" i="48" s="1"/>
  <c r="I651" i="51"/>
  <c r="D94" i="51"/>
  <c r="D16" i="51" s="1"/>
  <c r="I634" i="52"/>
  <c r="O98" i="57"/>
  <c r="O20" i="57" s="1"/>
  <c r="D94" i="58"/>
  <c r="D16" i="58" s="1"/>
  <c r="O90" i="52"/>
  <c r="O12" i="52" s="1"/>
  <c r="I633" i="47"/>
  <c r="H104" i="52"/>
  <c r="H26" i="52" s="1"/>
  <c r="O88" i="46"/>
  <c r="O10" i="46" s="1"/>
  <c r="I633" i="46"/>
  <c r="S626" i="58"/>
  <c r="P627" i="58" s="1"/>
  <c r="B93" i="46"/>
  <c r="R100" i="50"/>
  <c r="R22" i="50" s="1"/>
  <c r="R105" i="52"/>
  <c r="R27" i="52" s="1"/>
  <c r="H95" i="52"/>
  <c r="H17" i="52" s="1"/>
  <c r="R104" i="58"/>
  <c r="R26" i="58" s="1"/>
  <c r="G87" i="46"/>
  <c r="G9" i="46" s="1"/>
  <c r="E10" i="58"/>
  <c r="G85" i="47"/>
  <c r="R87" i="52"/>
  <c r="R9" i="52" s="1"/>
  <c r="Q89" i="53"/>
  <c r="Q11" i="53" s="1"/>
  <c r="Q104" i="57"/>
  <c r="Q26" i="57" s="1"/>
  <c r="O93" i="57"/>
  <c r="O15" i="57" s="1"/>
  <c r="E93" i="57"/>
  <c r="E15" i="57" s="1"/>
  <c r="N97" i="58"/>
  <c r="N19" i="58" s="1"/>
  <c r="O97" i="58"/>
  <c r="O19" i="58" s="1"/>
  <c r="Q94" i="58"/>
  <c r="Q16" i="58" s="1"/>
  <c r="I649" i="58"/>
  <c r="M105" i="58"/>
  <c r="M27" i="58" s="1"/>
  <c r="N88" i="58"/>
  <c r="N10" i="58" s="1"/>
  <c r="R86" i="58"/>
  <c r="R8" i="58" s="1"/>
  <c r="H86" i="58"/>
  <c r="H8" i="58" s="1"/>
  <c r="Q93" i="46"/>
  <c r="Q15" i="46" s="1"/>
  <c r="Q88" i="48"/>
  <c r="Q10" i="48" s="1"/>
  <c r="S582" i="47"/>
  <c r="L88" i="47"/>
  <c r="I88" i="56"/>
  <c r="B10" i="56"/>
  <c r="I10" i="56" s="1"/>
  <c r="C600" i="2"/>
  <c r="C85" i="2"/>
  <c r="I582" i="46"/>
  <c r="I88" i="48"/>
  <c r="B10" i="48"/>
  <c r="I10" i="48" s="1"/>
  <c r="G9" i="58"/>
  <c r="E86" i="46"/>
  <c r="E8" i="46" s="1"/>
  <c r="S597" i="47"/>
  <c r="L103" i="47"/>
  <c r="O90" i="48"/>
  <c r="O12" i="48" s="1"/>
  <c r="O100" i="47"/>
  <c r="O22" i="47" s="1"/>
  <c r="O100" i="40"/>
  <c r="Q104" i="50"/>
  <c r="Q26" i="50" s="1"/>
  <c r="I640" i="50"/>
  <c r="E93" i="47"/>
  <c r="E15" i="47" s="1"/>
  <c r="I651" i="40"/>
  <c r="Q98" i="48"/>
  <c r="Q20" i="48" s="1"/>
  <c r="R98" i="46"/>
  <c r="R20" i="46" s="1"/>
  <c r="Q98" i="47"/>
  <c r="Q20" i="47" s="1"/>
  <c r="I631" i="51"/>
  <c r="C85" i="50"/>
  <c r="M104" i="51"/>
  <c r="M26" i="51" s="1"/>
  <c r="I635" i="51"/>
  <c r="R94" i="51"/>
  <c r="R16" i="51" s="1"/>
  <c r="Q104" i="51"/>
  <c r="Q26" i="51" s="1"/>
  <c r="Q93" i="51"/>
  <c r="Q15" i="51" s="1"/>
  <c r="Q88" i="46"/>
  <c r="Q10" i="46" s="1"/>
  <c r="N88" i="52"/>
  <c r="N10" i="52" s="1"/>
  <c r="E103" i="52"/>
  <c r="E25" i="52" s="1"/>
  <c r="M98" i="52"/>
  <c r="M20" i="52" s="1"/>
  <c r="I642" i="52"/>
  <c r="C97" i="52"/>
  <c r="C19" i="52" s="1"/>
  <c r="Q98" i="53"/>
  <c r="Q20" i="53" s="1"/>
  <c r="Q95" i="53"/>
  <c r="Q17" i="53" s="1"/>
  <c r="I643" i="53"/>
  <c r="Q104" i="53"/>
  <c r="I646" i="53"/>
  <c r="E93" i="53"/>
  <c r="E15" i="53" s="1"/>
  <c r="N87" i="53"/>
  <c r="N9" i="53" s="1"/>
  <c r="C97" i="53"/>
  <c r="C19" i="53" s="1"/>
  <c r="N97" i="56"/>
  <c r="N19" i="56" s="1"/>
  <c r="R90" i="56"/>
  <c r="R12" i="56" s="1"/>
  <c r="M98" i="56"/>
  <c r="M20" i="56" s="1"/>
  <c r="I631" i="56"/>
  <c r="R98" i="56"/>
  <c r="R20" i="56" s="1"/>
  <c r="I633" i="56"/>
  <c r="Q93" i="56"/>
  <c r="Q15" i="56" s="1"/>
  <c r="M103" i="56"/>
  <c r="M25" i="56" s="1"/>
  <c r="C103" i="56"/>
  <c r="C25" i="56" s="1"/>
  <c r="Q94" i="56"/>
  <c r="Q16" i="56" s="1"/>
  <c r="Q105" i="57"/>
  <c r="Q27" i="57" s="1"/>
  <c r="R90" i="57"/>
  <c r="R12" i="57" s="1"/>
  <c r="N88" i="57"/>
  <c r="N10" i="57" s="1"/>
  <c r="I641" i="58"/>
  <c r="B104" i="58"/>
  <c r="I650" i="58"/>
  <c r="S598" i="58"/>
  <c r="C97" i="58"/>
  <c r="C19" i="58" s="1"/>
  <c r="H103" i="58"/>
  <c r="H25" i="58" s="1"/>
  <c r="C86" i="57"/>
  <c r="C8" i="57" s="1"/>
  <c r="H98" i="48"/>
  <c r="H20" i="48" s="1"/>
  <c r="N93" i="46"/>
  <c r="N15" i="46" s="1"/>
  <c r="F393" i="2"/>
  <c r="I393" i="2"/>
  <c r="H393" i="2"/>
  <c r="G393" i="2"/>
  <c r="C393" i="2"/>
  <c r="E393" i="2"/>
  <c r="H88" i="52"/>
  <c r="H10" i="52" s="1"/>
  <c r="Q89" i="51"/>
  <c r="Q11" i="51" s="1"/>
  <c r="I599" i="47"/>
  <c r="B105" i="47"/>
  <c r="N88" i="40"/>
  <c r="Q87" i="47"/>
  <c r="Q9" i="47" s="1"/>
  <c r="I649" i="50"/>
  <c r="G97" i="48"/>
  <c r="G19" i="48" s="1"/>
  <c r="H105" i="56"/>
  <c r="H27" i="56" s="1"/>
  <c r="E90" i="56"/>
  <c r="E12" i="56" s="1"/>
  <c r="O88" i="48"/>
  <c r="O10" i="48" s="1"/>
  <c r="C87" i="53"/>
  <c r="C9" i="53" s="1"/>
  <c r="G97" i="46"/>
  <c r="G19" i="46" s="1"/>
  <c r="R93" i="48"/>
  <c r="R15" i="48" s="1"/>
  <c r="H100" i="50"/>
  <c r="H22" i="50" s="1"/>
  <c r="I582" i="48"/>
  <c r="O88" i="58"/>
  <c r="O10" i="58" s="1"/>
  <c r="O104" i="56"/>
  <c r="O26" i="56" s="1"/>
  <c r="Q94" i="53"/>
  <c r="Q16" i="53" s="1"/>
  <c r="E87" i="53"/>
  <c r="E9" i="53" s="1"/>
  <c r="H105" i="52"/>
  <c r="H27" i="52" s="1"/>
  <c r="Q90" i="52"/>
  <c r="Q12" i="52" s="1"/>
  <c r="D104" i="50"/>
  <c r="D26" i="50" s="1"/>
  <c r="B25" i="46"/>
  <c r="I25" i="46" s="1"/>
  <c r="I103" i="46"/>
  <c r="C88" i="46"/>
  <c r="C10" i="46" s="1"/>
  <c r="R95" i="52"/>
  <c r="R17" i="52" s="1"/>
  <c r="I635" i="58"/>
  <c r="C98" i="50"/>
  <c r="C20" i="50" s="1"/>
  <c r="M88" i="50"/>
  <c r="M10" i="50" s="1"/>
  <c r="R93" i="46"/>
  <c r="R15" i="46" s="1"/>
  <c r="R93" i="56"/>
  <c r="R15" i="56" s="1"/>
  <c r="D88" i="53"/>
  <c r="D10" i="53" s="1"/>
  <c r="N105" i="47"/>
  <c r="N27" i="47" s="1"/>
  <c r="I649" i="48"/>
  <c r="C100" i="56"/>
  <c r="C22" i="56" s="1"/>
  <c r="Q87" i="46"/>
  <c r="Q9" i="46" s="1"/>
  <c r="S634" i="46"/>
  <c r="R104" i="40"/>
  <c r="O104" i="53"/>
  <c r="Q97" i="56"/>
  <c r="Q19" i="56" s="1"/>
  <c r="C96" i="48"/>
  <c r="C18" i="48" s="1"/>
  <c r="I597" i="52"/>
  <c r="B103" i="52"/>
  <c r="O97" i="52"/>
  <c r="O19" i="52" s="1"/>
  <c r="B93" i="53"/>
  <c r="I587" i="53"/>
  <c r="D103" i="53"/>
  <c r="Q86" i="52"/>
  <c r="Q8" i="52" s="1"/>
  <c r="B103" i="56"/>
  <c r="I597" i="56"/>
  <c r="R105" i="57"/>
  <c r="R27" i="57" s="1"/>
  <c r="O87" i="53"/>
  <c r="O9" i="53" s="1"/>
  <c r="M88" i="46"/>
  <c r="M10" i="46" s="1"/>
  <c r="O104" i="40"/>
  <c r="S597" i="48"/>
  <c r="L103" i="48"/>
  <c r="R103" i="46"/>
  <c r="R25" i="46" s="1"/>
  <c r="R105" i="40"/>
  <c r="R27" i="40" s="1"/>
  <c r="R105" i="50"/>
  <c r="R27" i="50" s="1"/>
  <c r="Q87" i="50"/>
  <c r="Q9" i="50" s="1"/>
  <c r="O87" i="46"/>
  <c r="O9" i="46" s="1"/>
  <c r="N88" i="47"/>
  <c r="C95" i="50"/>
  <c r="C17" i="50" s="1"/>
  <c r="I639" i="51"/>
  <c r="R87" i="51"/>
  <c r="R9" i="51" s="1"/>
  <c r="I599" i="51"/>
  <c r="B105" i="51"/>
  <c r="O100" i="51"/>
  <c r="O22" i="51" s="1"/>
  <c r="Q94" i="51"/>
  <c r="Q16" i="51" s="1"/>
  <c r="E103" i="51"/>
  <c r="E25" i="51" s="1"/>
  <c r="I598" i="51"/>
  <c r="B104" i="51"/>
  <c r="N88" i="51"/>
  <c r="N10" i="51" s="1"/>
  <c r="H103" i="52"/>
  <c r="H25" i="52" s="1"/>
  <c r="Q105" i="52"/>
  <c r="Q27" i="52" s="1"/>
  <c r="I636" i="52"/>
  <c r="I641" i="52"/>
  <c r="M103" i="52"/>
  <c r="M25" i="52" s="1"/>
  <c r="C103" i="52"/>
  <c r="C25" i="52" s="1"/>
  <c r="I646" i="52"/>
  <c r="N93" i="53"/>
  <c r="N15" i="53" s="1"/>
  <c r="H99" i="53"/>
  <c r="H21" i="53" s="1"/>
  <c r="R93" i="53"/>
  <c r="R15" i="53" s="1"/>
  <c r="G103" i="53"/>
  <c r="I644" i="53"/>
  <c r="M93" i="53"/>
  <c r="M15" i="53" s="1"/>
  <c r="R100" i="53"/>
  <c r="R22" i="53" s="1"/>
  <c r="R86" i="52"/>
  <c r="R8" i="52" s="1"/>
  <c r="Q100" i="53"/>
  <c r="Q22" i="53" s="1"/>
  <c r="R103" i="56"/>
  <c r="R25" i="56" s="1"/>
  <c r="H103" i="56"/>
  <c r="H25" i="56" s="1"/>
  <c r="I635" i="56"/>
  <c r="D103" i="56"/>
  <c r="D25" i="56" s="1"/>
  <c r="O98" i="56"/>
  <c r="O20" i="56" s="1"/>
  <c r="I651" i="56"/>
  <c r="B97" i="56"/>
  <c r="O90" i="57"/>
  <c r="O12" i="57" s="1"/>
  <c r="G85" i="56"/>
  <c r="M98" i="57"/>
  <c r="M20" i="57" s="1"/>
  <c r="E94" i="57"/>
  <c r="E16" i="57" s="1"/>
  <c r="M98" i="58"/>
  <c r="M20" i="58" s="1"/>
  <c r="C85" i="58"/>
  <c r="R97" i="58"/>
  <c r="R19" i="58" s="1"/>
  <c r="N105" i="57"/>
  <c r="N27" i="57" s="1"/>
  <c r="G87" i="56"/>
  <c r="G9" i="56" s="1"/>
  <c r="I88" i="2"/>
  <c r="B10" i="2"/>
  <c r="I10" i="2" s="1"/>
  <c r="C98" i="48"/>
  <c r="C20" i="48" s="1"/>
  <c r="C104" i="50"/>
  <c r="C26" i="50" s="1"/>
  <c r="C99" i="52"/>
  <c r="C21" i="52" s="1"/>
  <c r="R97" i="50"/>
  <c r="R19" i="50" s="1"/>
  <c r="H100" i="40"/>
  <c r="M100" i="47"/>
  <c r="M22" i="47" s="1"/>
  <c r="E104" i="52"/>
  <c r="E26" i="52" s="1"/>
  <c r="G97" i="53"/>
  <c r="G19" i="53" s="1"/>
  <c r="R88" i="40"/>
  <c r="R104" i="47"/>
  <c r="R26" i="47" s="1"/>
  <c r="M88" i="40"/>
  <c r="Q103" i="48"/>
  <c r="Q25" i="48" s="1"/>
  <c r="H94" i="52"/>
  <c r="H16" i="52" s="1"/>
  <c r="C88" i="47"/>
  <c r="Q93" i="48"/>
  <c r="Q15" i="48" s="1"/>
  <c r="O98" i="50"/>
  <c r="O20" i="50" s="1"/>
  <c r="C93" i="50"/>
  <c r="C15" i="50" s="1"/>
  <c r="I587" i="46"/>
  <c r="E86" i="48"/>
  <c r="E8" i="48" s="1"/>
  <c r="C100" i="52"/>
  <c r="C22" i="52" s="1"/>
  <c r="R88" i="47"/>
  <c r="I579" i="2"/>
  <c r="D13" i="2"/>
  <c r="I39" i="2"/>
  <c r="Q90" i="56"/>
  <c r="Q12" i="56" s="1"/>
  <c r="Q93" i="53"/>
  <c r="Q15" i="53" s="1"/>
  <c r="Q104" i="52"/>
  <c r="Q26" i="52" s="1"/>
  <c r="C99" i="50"/>
  <c r="C21" i="50" s="1"/>
  <c r="R87" i="47"/>
  <c r="R9" i="47" s="1"/>
  <c r="M100" i="46"/>
  <c r="M22" i="46" s="1"/>
  <c r="B22" i="2"/>
  <c r="I22" i="2" s="1"/>
  <c r="E98" i="48"/>
  <c r="E20" i="48" s="1"/>
  <c r="O88" i="40"/>
  <c r="I597" i="48"/>
  <c r="N93" i="40"/>
  <c r="R95" i="56"/>
  <c r="R17" i="56" s="1"/>
  <c r="Q105" i="47"/>
  <c r="Q27" i="47" s="1"/>
  <c r="O97" i="47"/>
  <c r="O19" i="47" s="1"/>
  <c r="I631" i="48"/>
  <c r="S644" i="48"/>
  <c r="Q93" i="47"/>
  <c r="Q15" i="47" s="1"/>
  <c r="O104" i="51"/>
  <c r="O26" i="51" s="1"/>
  <c r="D103" i="51"/>
  <c r="D25" i="51" s="1"/>
  <c r="R97" i="51"/>
  <c r="R19" i="51" s="1"/>
  <c r="G103" i="52"/>
  <c r="G25" i="52" s="1"/>
  <c r="N105" i="52"/>
  <c r="N27" i="52" s="1"/>
  <c r="S582" i="48"/>
  <c r="L88" i="48"/>
  <c r="I598" i="48"/>
  <c r="B104" i="48"/>
  <c r="S634" i="50"/>
  <c r="I632" i="50"/>
  <c r="C96" i="50"/>
  <c r="C18" i="50" s="1"/>
  <c r="Q93" i="52"/>
  <c r="Q15" i="52" s="1"/>
  <c r="C103" i="53"/>
  <c r="Q87" i="53"/>
  <c r="Q9" i="53" s="1"/>
  <c r="G86" i="56"/>
  <c r="G8" i="56" s="1"/>
  <c r="B25" i="48"/>
  <c r="I25" i="48" s="1"/>
  <c r="I103" i="48"/>
  <c r="I598" i="46"/>
  <c r="B104" i="46"/>
  <c r="I631" i="47"/>
  <c r="S635" i="47"/>
  <c r="I632" i="48"/>
  <c r="Q104" i="40"/>
  <c r="M93" i="40"/>
  <c r="Q103" i="50"/>
  <c r="Q25" i="50" s="1"/>
  <c r="Q105" i="50"/>
  <c r="Q27" i="50" s="1"/>
  <c r="S598" i="50"/>
  <c r="Q103" i="40"/>
  <c r="G103" i="40"/>
  <c r="S650" i="40"/>
  <c r="I650" i="40"/>
  <c r="I633" i="50"/>
  <c r="C96" i="46"/>
  <c r="C18" i="46" s="1"/>
  <c r="R97" i="46"/>
  <c r="R19" i="46" s="1"/>
  <c r="O88" i="50"/>
  <c r="O10" i="50" s="1"/>
  <c r="M93" i="51"/>
  <c r="M15" i="51" s="1"/>
  <c r="O88" i="51"/>
  <c r="O10" i="51" s="1"/>
  <c r="M88" i="51"/>
  <c r="M10" i="51" s="1"/>
  <c r="I642" i="51"/>
  <c r="M100" i="51"/>
  <c r="M22" i="51" s="1"/>
  <c r="M97" i="51"/>
  <c r="M19" i="51" s="1"/>
  <c r="C86" i="50"/>
  <c r="C8" i="50" s="1"/>
  <c r="O87" i="48"/>
  <c r="O9" i="48" s="1"/>
  <c r="M105" i="52"/>
  <c r="M27" i="52" s="1"/>
  <c r="G86" i="50"/>
  <c r="G8" i="50" s="1"/>
  <c r="O105" i="53"/>
  <c r="C99" i="53"/>
  <c r="C21" i="53" s="1"/>
  <c r="E85" i="52"/>
  <c r="O100" i="53"/>
  <c r="O22" i="53" s="1"/>
  <c r="R88" i="53"/>
  <c r="R10" i="53" s="1"/>
  <c r="I650" i="53"/>
  <c r="E94" i="53"/>
  <c r="E16" i="53" s="1"/>
  <c r="N105" i="56"/>
  <c r="N27" i="56" s="1"/>
  <c r="I646" i="56"/>
  <c r="N88" i="56"/>
  <c r="N10" i="56" s="1"/>
  <c r="S599" i="57"/>
  <c r="H85" i="56"/>
  <c r="Q93" i="57"/>
  <c r="Q15" i="57" s="1"/>
  <c r="Q97" i="57"/>
  <c r="Q19" i="57" s="1"/>
  <c r="R86" i="56"/>
  <c r="R8" i="56" s="1"/>
  <c r="H86" i="56"/>
  <c r="H8" i="56" s="1"/>
  <c r="O86" i="58"/>
  <c r="I636" i="58"/>
  <c r="N103" i="58"/>
  <c r="N25" i="58" s="1"/>
  <c r="D103" i="58"/>
  <c r="D25" i="58" s="1"/>
  <c r="C94" i="58"/>
  <c r="C16" i="58" s="1"/>
  <c r="Q105" i="46"/>
  <c r="Q27" i="46" s="1"/>
  <c r="B105" i="57"/>
  <c r="B93" i="57"/>
  <c r="M93" i="56"/>
  <c r="M15" i="56" s="1"/>
  <c r="I597" i="53"/>
  <c r="I582" i="50"/>
  <c r="B88" i="50"/>
  <c r="H97" i="48"/>
  <c r="H19" i="48" s="1"/>
  <c r="R100" i="40"/>
  <c r="I582" i="40"/>
  <c r="B88" i="40"/>
  <c r="I88" i="40" s="1"/>
  <c r="O104" i="52"/>
  <c r="O26" i="52" s="1"/>
  <c r="H98" i="50"/>
  <c r="H20" i="50" s="1"/>
  <c r="G98" i="50"/>
  <c r="G20" i="50" s="1"/>
  <c r="Q94" i="50"/>
  <c r="Q16" i="50" s="1"/>
  <c r="R104" i="50"/>
  <c r="R26" i="50" s="1"/>
  <c r="Q105" i="40"/>
  <c r="Q27" i="40" s="1"/>
  <c r="H99" i="50"/>
  <c r="H21" i="50" s="1"/>
  <c r="N105" i="46"/>
  <c r="N27" i="46" s="1"/>
  <c r="B16" i="2"/>
  <c r="I16" i="2" s="1"/>
  <c r="Q22" i="52"/>
  <c r="R94" i="52"/>
  <c r="R16" i="52" s="1"/>
  <c r="M88" i="47"/>
  <c r="M93" i="50"/>
  <c r="M15" i="50" s="1"/>
  <c r="M100" i="52"/>
  <c r="M22" i="52" s="1"/>
  <c r="D88" i="50"/>
  <c r="D10" i="50" s="1"/>
  <c r="O98" i="47"/>
  <c r="O20" i="47" s="1"/>
  <c r="M105" i="47"/>
  <c r="M27" i="47" s="1"/>
  <c r="H95" i="50"/>
  <c r="H17" i="50" s="1"/>
  <c r="E86" i="47"/>
  <c r="E8" i="47" s="1"/>
  <c r="G85" i="2"/>
  <c r="G600" i="2"/>
  <c r="O98" i="48"/>
  <c r="O20" i="48" s="1"/>
  <c r="H99" i="48"/>
  <c r="H21" i="48" s="1"/>
  <c r="E85" i="2"/>
  <c r="H94" i="56"/>
  <c r="H16" i="56" s="1"/>
  <c r="H93" i="50"/>
  <c r="H15" i="50" s="1"/>
  <c r="E86" i="57"/>
  <c r="E8" i="57" s="1"/>
  <c r="N93" i="47"/>
  <c r="N15" i="47" s="1"/>
  <c r="O105" i="40"/>
  <c r="O27" i="40" s="1"/>
  <c r="S635" i="50"/>
  <c r="S643" i="48"/>
  <c r="R89" i="51"/>
  <c r="R11" i="51" s="1"/>
  <c r="N105" i="51"/>
  <c r="N27" i="51" s="1"/>
  <c r="B97" i="52"/>
  <c r="M104" i="53"/>
  <c r="S582" i="46"/>
  <c r="L88" i="46"/>
  <c r="I631" i="50"/>
  <c r="M98" i="47"/>
  <c r="M20" i="47" s="1"/>
  <c r="S643" i="47"/>
  <c r="I587" i="51"/>
  <c r="B93" i="51"/>
  <c r="R98" i="51"/>
  <c r="R20" i="51" s="1"/>
  <c r="Q88" i="51"/>
  <c r="Q10" i="51" s="1"/>
  <c r="Q97" i="52"/>
  <c r="Q19" i="52" s="1"/>
  <c r="N103" i="56"/>
  <c r="N25" i="56" s="1"/>
  <c r="E103" i="57"/>
  <c r="E25" i="57" s="1"/>
  <c r="B105" i="46"/>
  <c r="S599" i="47"/>
  <c r="R105" i="56"/>
  <c r="R27" i="56" s="1"/>
  <c r="O90" i="56"/>
  <c r="O12" i="56" s="1"/>
  <c r="I93" i="46"/>
  <c r="B15" i="46"/>
  <c r="I15" i="46" s="1"/>
  <c r="H88" i="47"/>
  <c r="N88" i="53"/>
  <c r="N10" i="53" s="1"/>
  <c r="S599" i="48"/>
  <c r="Q94" i="47"/>
  <c r="Q16" i="47" s="1"/>
  <c r="N105" i="48"/>
  <c r="N27" i="48" s="1"/>
  <c r="R94" i="47"/>
  <c r="R16" i="47" s="1"/>
  <c r="O93" i="46"/>
  <c r="O15" i="46" s="1"/>
  <c r="S649" i="40"/>
  <c r="O97" i="46"/>
  <c r="O19" i="46" s="1"/>
  <c r="O105" i="51"/>
  <c r="O27" i="51" s="1"/>
  <c r="E93" i="51"/>
  <c r="E15" i="51" s="1"/>
  <c r="H85" i="50"/>
  <c r="O90" i="51"/>
  <c r="O12" i="51" s="1"/>
  <c r="N93" i="51"/>
  <c r="N15" i="51" s="1"/>
  <c r="O87" i="51"/>
  <c r="O9" i="51" s="1"/>
  <c r="O87" i="52"/>
  <c r="O9" i="52" s="1"/>
  <c r="D94" i="52"/>
  <c r="D16" i="52" s="1"/>
  <c r="I633" i="52"/>
  <c r="R103" i="52"/>
  <c r="R25" i="52" s="1"/>
  <c r="R98" i="52"/>
  <c r="R20" i="52" s="1"/>
  <c r="I635" i="52"/>
  <c r="I644" i="52"/>
  <c r="H86" i="51"/>
  <c r="H8" i="51" s="1"/>
  <c r="M86" i="51"/>
  <c r="M8" i="51" s="1"/>
  <c r="C86" i="51"/>
  <c r="C8" i="51" s="1"/>
  <c r="C86" i="48"/>
  <c r="C8" i="48" s="1"/>
  <c r="Q103" i="53"/>
  <c r="R94" i="53"/>
  <c r="R16" i="53" s="1"/>
  <c r="I642" i="53"/>
  <c r="R89" i="53"/>
  <c r="R11" i="53" s="1"/>
  <c r="I631" i="53"/>
  <c r="H85" i="52"/>
  <c r="Q105" i="53"/>
  <c r="B97" i="53"/>
  <c r="B19" i="53" s="1"/>
  <c r="O97" i="56"/>
  <c r="O19" i="56" s="1"/>
  <c r="G103" i="56"/>
  <c r="G25" i="56" s="1"/>
  <c r="R87" i="56"/>
  <c r="R9" i="56" s="1"/>
  <c r="I644" i="56"/>
  <c r="E86" i="56"/>
  <c r="E8" i="56" s="1"/>
  <c r="O86" i="56"/>
  <c r="O8" i="56" s="1"/>
  <c r="D103" i="57"/>
  <c r="D25" i="57" s="1"/>
  <c r="I649" i="57"/>
  <c r="B94" i="57"/>
  <c r="M96" i="57"/>
  <c r="M18" i="57" s="1"/>
  <c r="C96" i="57"/>
  <c r="C18" i="57" s="1"/>
  <c r="I646" i="58"/>
  <c r="G85" i="58"/>
  <c r="G7" i="58" s="1"/>
  <c r="I642" i="58"/>
  <c r="Q93" i="58"/>
  <c r="Q15" i="58" s="1"/>
  <c r="B103" i="58"/>
  <c r="I597" i="58"/>
  <c r="M88" i="58"/>
  <c r="M10" i="58" s="1"/>
  <c r="N105" i="58"/>
  <c r="N27" i="58" s="1"/>
  <c r="H85" i="58"/>
  <c r="R87" i="58"/>
  <c r="R9" i="58" s="1"/>
  <c r="C86" i="58"/>
  <c r="C8" i="58" s="1"/>
  <c r="R93" i="58"/>
  <c r="R15" i="58" s="1"/>
  <c r="M93" i="52"/>
  <c r="M15" i="52" s="1"/>
  <c r="I599" i="40"/>
  <c r="B93" i="50"/>
  <c r="H600" i="2"/>
  <c r="H85" i="2"/>
  <c r="H94" i="50"/>
  <c r="H16" i="50" s="1"/>
  <c r="I599" i="57"/>
  <c r="G89" i="47"/>
  <c r="G11" i="47" s="1"/>
  <c r="S582" i="50"/>
  <c r="L88" i="50"/>
  <c r="H98" i="47"/>
  <c r="H20" i="47" s="1"/>
  <c r="M93" i="46"/>
  <c r="M15" i="46" s="1"/>
  <c r="L88" i="40"/>
  <c r="R105" i="46"/>
  <c r="R27" i="46" s="1"/>
  <c r="Q89" i="57"/>
  <c r="Q11" i="57" s="1"/>
  <c r="C98" i="53"/>
  <c r="C20" i="53" s="1"/>
  <c r="B103" i="57"/>
  <c r="N88" i="50"/>
  <c r="N10" i="50" s="1"/>
  <c r="R95" i="48"/>
  <c r="R17" i="48" s="1"/>
  <c r="G90" i="50"/>
  <c r="G12" i="50" s="1"/>
  <c r="R95" i="50"/>
  <c r="R17" i="50" s="1"/>
  <c r="M100" i="48"/>
  <c r="M22" i="48" s="1"/>
  <c r="M626" i="58"/>
  <c r="I26" i="2"/>
  <c r="E104" i="57"/>
  <c r="D97" i="53"/>
  <c r="H97" i="53"/>
  <c r="H19" i="53" s="1"/>
  <c r="H87" i="46"/>
  <c r="H9" i="46" s="1"/>
  <c r="B627" i="58"/>
  <c r="G627" i="58"/>
  <c r="F627" i="58"/>
  <c r="D627" i="58"/>
  <c r="C627" i="58"/>
  <c r="H627" i="58"/>
  <c r="E627" i="58"/>
  <c r="AF631" i="58"/>
  <c r="R94" i="56"/>
  <c r="R16" i="56" s="1"/>
  <c r="R93" i="50"/>
  <c r="R15" i="50" s="1"/>
  <c r="E85" i="47"/>
  <c r="Q104" i="46"/>
  <c r="Q26" i="46" s="1"/>
  <c r="R90" i="50"/>
  <c r="R12" i="50" s="1"/>
  <c r="S642" i="50"/>
  <c r="S633" i="48"/>
  <c r="N97" i="51"/>
  <c r="N19" i="51" s="1"/>
  <c r="G103" i="51"/>
  <c r="G25" i="51" s="1"/>
  <c r="R93" i="51"/>
  <c r="R15" i="51" s="1"/>
  <c r="O98" i="52"/>
  <c r="O20" i="52" s="1"/>
  <c r="O90" i="53"/>
  <c r="O12" i="53" s="1"/>
  <c r="N104" i="53"/>
  <c r="S598" i="56"/>
  <c r="S634" i="40"/>
  <c r="H85" i="47"/>
  <c r="M103" i="46"/>
  <c r="M25" i="46" s="1"/>
  <c r="Q100" i="47"/>
  <c r="Q22" i="47" s="1"/>
  <c r="M100" i="40"/>
  <c r="R87" i="48"/>
  <c r="R9" i="48" s="1"/>
  <c r="C103" i="51"/>
  <c r="C25" i="51" s="1"/>
  <c r="R95" i="51"/>
  <c r="R17" i="51" s="1"/>
  <c r="Q98" i="51"/>
  <c r="Q20" i="51" s="1"/>
  <c r="E85" i="50"/>
  <c r="R90" i="52"/>
  <c r="R12" i="52" s="1"/>
  <c r="R99" i="53"/>
  <c r="R21" i="53" s="1"/>
  <c r="I631" i="57"/>
  <c r="C103" i="57"/>
  <c r="C25" i="57" s="1"/>
  <c r="I632" i="57"/>
  <c r="M87" i="58"/>
  <c r="I631" i="58"/>
  <c r="O103" i="58"/>
  <c r="O25" i="58" s="1"/>
  <c r="E103" i="58"/>
  <c r="E25" i="58" s="1"/>
  <c r="Q89" i="58"/>
  <c r="Q11" i="58" s="1"/>
  <c r="M103" i="58"/>
  <c r="M25" i="58" s="1"/>
  <c r="C103" i="58"/>
  <c r="C25" i="58" s="1"/>
  <c r="H86" i="57"/>
  <c r="H8" i="57" s="1"/>
  <c r="H99" i="47"/>
  <c r="H21" i="47" s="1"/>
  <c r="B15" i="2"/>
  <c r="I15" i="2" s="1"/>
  <c r="I41" i="2"/>
  <c r="Q627" i="58"/>
  <c r="I85" i="2"/>
  <c r="B7" i="2"/>
  <c r="G93" i="53"/>
  <c r="G15" i="53" s="1"/>
  <c r="N104" i="50"/>
  <c r="N26" i="50" s="1"/>
  <c r="I597" i="46"/>
  <c r="Q100" i="46"/>
  <c r="Q22" i="46" s="1"/>
  <c r="S599" i="46"/>
  <c r="I631" i="46"/>
  <c r="I641" i="47"/>
  <c r="O90" i="47"/>
  <c r="O12" i="47" s="1"/>
  <c r="S642" i="46"/>
  <c r="S597" i="46"/>
  <c r="L103" i="46"/>
  <c r="S587" i="46"/>
  <c r="N104" i="48"/>
  <c r="N26" i="48" s="1"/>
  <c r="R90" i="46"/>
  <c r="R12" i="46" s="1"/>
  <c r="M105" i="50"/>
  <c r="M27" i="50" s="1"/>
  <c r="E94" i="50"/>
  <c r="E16" i="50" s="1"/>
  <c r="M103" i="40"/>
  <c r="Q90" i="46"/>
  <c r="Q12" i="46" s="1"/>
  <c r="S635" i="46"/>
  <c r="M103" i="47"/>
  <c r="M25" i="47" s="1"/>
  <c r="C85" i="47"/>
  <c r="R93" i="47"/>
  <c r="R15" i="47" s="1"/>
  <c r="Q93" i="40"/>
  <c r="S649" i="48"/>
  <c r="R95" i="47"/>
  <c r="R17" i="47" s="1"/>
  <c r="M103" i="50"/>
  <c r="M25" i="50" s="1"/>
  <c r="I641" i="50"/>
  <c r="S644" i="50"/>
  <c r="S649" i="50"/>
  <c r="I646" i="40"/>
  <c r="S633" i="47"/>
  <c r="R88" i="48"/>
  <c r="R10" i="48" s="1"/>
  <c r="M98" i="46"/>
  <c r="M20" i="46" s="1"/>
  <c r="M87" i="51"/>
  <c r="M9" i="51" s="1"/>
  <c r="I597" i="51"/>
  <c r="B103" i="51"/>
  <c r="R105" i="51"/>
  <c r="R27" i="51" s="1"/>
  <c r="Q97" i="51"/>
  <c r="Q19" i="51" s="1"/>
  <c r="O98" i="51"/>
  <c r="O20" i="51" s="1"/>
  <c r="Q90" i="51"/>
  <c r="Q12" i="51" s="1"/>
  <c r="N87" i="51"/>
  <c r="N9" i="51" s="1"/>
  <c r="Q87" i="51"/>
  <c r="Q9" i="51" s="1"/>
  <c r="I636" i="51"/>
  <c r="R99" i="51"/>
  <c r="R21" i="51" s="1"/>
  <c r="H99" i="51"/>
  <c r="H21" i="51" s="1"/>
  <c r="H86" i="48"/>
  <c r="H8" i="48" s="1"/>
  <c r="H86" i="47"/>
  <c r="H8" i="47" s="1"/>
  <c r="I631" i="52"/>
  <c r="R97" i="52"/>
  <c r="R19" i="52" s="1"/>
  <c r="O86" i="52"/>
  <c r="O8" i="52" s="1"/>
  <c r="E86" i="52"/>
  <c r="E8" i="52" s="1"/>
  <c r="M87" i="52"/>
  <c r="M9" i="52" s="1"/>
  <c r="C96" i="52"/>
  <c r="C18" i="52" s="1"/>
  <c r="Q89" i="52"/>
  <c r="Q11" i="52" s="1"/>
  <c r="H86" i="50"/>
  <c r="H8" i="50" s="1"/>
  <c r="R95" i="53"/>
  <c r="R17" i="53" s="1"/>
  <c r="O88" i="53"/>
  <c r="O10" i="53" s="1"/>
  <c r="I634" i="53"/>
  <c r="I636" i="53"/>
  <c r="B88" i="53"/>
  <c r="I582" i="53"/>
  <c r="C94" i="53"/>
  <c r="C16" i="53" s="1"/>
  <c r="I599" i="56"/>
  <c r="B105" i="56"/>
  <c r="O103" i="56"/>
  <c r="O25" i="56" s="1"/>
  <c r="E103" i="56"/>
  <c r="E25" i="56" s="1"/>
  <c r="Q89" i="56"/>
  <c r="Q11" i="56" s="1"/>
  <c r="R97" i="56"/>
  <c r="R19" i="56" s="1"/>
  <c r="C85" i="56"/>
  <c r="M100" i="57"/>
  <c r="M22" i="57" s="1"/>
  <c r="Q87" i="57"/>
  <c r="Q9" i="57" s="1"/>
  <c r="R88" i="57"/>
  <c r="R10" i="57" s="1"/>
  <c r="M104" i="57"/>
  <c r="M26" i="57" s="1"/>
  <c r="O87" i="57"/>
  <c r="O9" i="57" s="1"/>
  <c r="E85" i="58"/>
  <c r="Q97" i="58"/>
  <c r="Q19" i="58" s="1"/>
  <c r="B93" i="58"/>
  <c r="R98" i="58"/>
  <c r="R20" i="58" s="1"/>
  <c r="N105" i="53"/>
  <c r="E88" i="52"/>
  <c r="E10" i="52" s="1"/>
  <c r="H88" i="50"/>
  <c r="H10" i="50" s="1"/>
  <c r="S599" i="40"/>
  <c r="G100" i="56"/>
  <c r="G22" i="56" s="1"/>
  <c r="R94" i="50"/>
  <c r="R16" i="50" s="1"/>
  <c r="D93" i="50"/>
  <c r="D15" i="50" s="1"/>
  <c r="I9" i="2"/>
  <c r="E97" i="53"/>
  <c r="E19" i="53" s="1"/>
  <c r="B103" i="40"/>
  <c r="R98" i="47"/>
  <c r="R20" i="47" s="1"/>
  <c r="B105" i="48"/>
  <c r="I599" i="50"/>
  <c r="B105" i="50"/>
  <c r="N104" i="47"/>
  <c r="N26" i="47" s="1"/>
  <c r="D103" i="50"/>
  <c r="D25" i="50" s="1"/>
  <c r="G105" i="56"/>
  <c r="G27" i="56" s="1"/>
  <c r="I598" i="56"/>
  <c r="B88" i="52"/>
  <c r="I582" i="52"/>
  <c r="G89" i="46"/>
  <c r="G11" i="46" s="1"/>
  <c r="M98" i="53"/>
  <c r="M20" i="53" s="1"/>
  <c r="C99" i="48"/>
  <c r="C21" i="48" s="1"/>
  <c r="E87" i="50"/>
  <c r="E9" i="50" s="1"/>
  <c r="H97" i="47"/>
  <c r="H19" i="47" s="1"/>
  <c r="N103" i="47"/>
  <c r="N25" i="47" s="1"/>
  <c r="I20" i="2"/>
  <c r="H104" i="56"/>
  <c r="H26" i="56" s="1"/>
  <c r="G98" i="52"/>
  <c r="G20" i="52" s="1"/>
  <c r="Q90" i="50"/>
  <c r="Q12" i="50" s="1"/>
  <c r="M93" i="48"/>
  <c r="M15" i="48" s="1"/>
  <c r="C100" i="50"/>
  <c r="C22" i="50" s="1"/>
  <c r="M626" i="51"/>
  <c r="G87" i="52"/>
  <c r="G9" i="52" s="1"/>
  <c r="I52" i="2"/>
  <c r="M100" i="58"/>
  <c r="M22" i="58" s="1"/>
  <c r="R98" i="57"/>
  <c r="R20" i="57" s="1"/>
  <c r="N97" i="53"/>
  <c r="N19" i="53" s="1"/>
  <c r="R97" i="53"/>
  <c r="R19" i="53" s="1"/>
  <c r="H99" i="46"/>
  <c r="H21" i="46" s="1"/>
  <c r="R87" i="46"/>
  <c r="R9" i="46" s="1"/>
  <c r="Q90" i="47"/>
  <c r="Q12" i="47" s="1"/>
  <c r="C99" i="56"/>
  <c r="C21" i="56" s="1"/>
  <c r="H100" i="56"/>
  <c r="H22" i="56" s="1"/>
  <c r="I582" i="51"/>
  <c r="M87" i="48"/>
  <c r="M9" i="48" s="1"/>
  <c r="R105" i="48"/>
  <c r="R27" i="48" s="1"/>
  <c r="R93" i="40"/>
  <c r="Q87" i="48"/>
  <c r="Q9" i="48" s="1"/>
  <c r="M99" i="53"/>
  <c r="M21" i="53" s="1"/>
  <c r="M105" i="46"/>
  <c r="M27" i="46" s="1"/>
  <c r="Q104" i="48"/>
  <c r="Q26" i="48" s="1"/>
  <c r="R103" i="50"/>
  <c r="R25" i="50" s="1"/>
  <c r="I639" i="40"/>
  <c r="Q105" i="51"/>
  <c r="Q27" i="51" s="1"/>
  <c r="Q94" i="52"/>
  <c r="Q16" i="52" s="1"/>
  <c r="G85" i="52"/>
  <c r="M86" i="58"/>
  <c r="M8" i="58" s="1"/>
  <c r="R88" i="46"/>
  <c r="R10" i="46" s="1"/>
  <c r="H87" i="47"/>
  <c r="H9" i="47" s="1"/>
  <c r="I636" i="46"/>
  <c r="C97" i="46"/>
  <c r="C19" i="46" s="1"/>
  <c r="I632" i="47"/>
  <c r="R103" i="47"/>
  <c r="R25" i="47" s="1"/>
  <c r="Q94" i="48"/>
  <c r="Q16" i="48" s="1"/>
  <c r="O105" i="47"/>
  <c r="O27" i="47" s="1"/>
  <c r="M93" i="47"/>
  <c r="M15" i="47" s="1"/>
  <c r="R104" i="46"/>
  <c r="R26" i="46" s="1"/>
  <c r="N105" i="40"/>
  <c r="N27" i="40" s="1"/>
  <c r="M105" i="40"/>
  <c r="M27" i="40" s="1"/>
  <c r="M105" i="48"/>
  <c r="M27" i="48" s="1"/>
  <c r="Q95" i="47"/>
  <c r="Q17" i="47" s="1"/>
  <c r="O103" i="47"/>
  <c r="O25" i="47" s="1"/>
  <c r="Q103" i="46"/>
  <c r="Q25" i="46" s="1"/>
  <c r="N105" i="50"/>
  <c r="N27" i="50" s="1"/>
  <c r="O93" i="48"/>
  <c r="O15" i="48" s="1"/>
  <c r="O88" i="47"/>
  <c r="I643" i="50"/>
  <c r="Q89" i="48"/>
  <c r="Q11" i="48" s="1"/>
  <c r="M87" i="46"/>
  <c r="M9" i="46" s="1"/>
  <c r="Q95" i="51"/>
  <c r="Q17" i="51" s="1"/>
  <c r="Q100" i="51"/>
  <c r="Q22" i="51" s="1"/>
  <c r="M105" i="51"/>
  <c r="M27" i="51" s="1"/>
  <c r="D100" i="51"/>
  <c r="D22" i="51" s="1"/>
  <c r="R100" i="51"/>
  <c r="R22" i="51" s="1"/>
  <c r="N104" i="51"/>
  <c r="N26" i="51" s="1"/>
  <c r="O97" i="51"/>
  <c r="O19" i="51" s="1"/>
  <c r="M99" i="51"/>
  <c r="M21" i="51" s="1"/>
  <c r="C99" i="51"/>
  <c r="C21" i="51" s="1"/>
  <c r="Q97" i="50"/>
  <c r="Q19" i="50" s="1"/>
  <c r="C86" i="47"/>
  <c r="C8" i="47" s="1"/>
  <c r="C86" i="46"/>
  <c r="C8" i="46" s="1"/>
  <c r="O86" i="51"/>
  <c r="O8" i="51" s="1"/>
  <c r="E86" i="51"/>
  <c r="E8" i="51" s="1"/>
  <c r="N97" i="52"/>
  <c r="N19" i="52" s="1"/>
  <c r="N103" i="52"/>
  <c r="N25" i="52" s="1"/>
  <c r="D103" i="52"/>
  <c r="D25" i="52" s="1"/>
  <c r="M96" i="47"/>
  <c r="M18" i="47" s="1"/>
  <c r="C96" i="47"/>
  <c r="C18" i="47" s="1"/>
  <c r="G86" i="47"/>
  <c r="G8" i="47" s="1"/>
  <c r="G86" i="48"/>
  <c r="G8" i="48" s="1"/>
  <c r="E103" i="53"/>
  <c r="I598" i="53"/>
  <c r="B104" i="53"/>
  <c r="I104" i="53" s="1"/>
  <c r="M86" i="52"/>
  <c r="M8" i="52" s="1"/>
  <c r="R105" i="53"/>
  <c r="M100" i="53"/>
  <c r="M22" i="53" s="1"/>
  <c r="Q90" i="53"/>
  <c r="Q88" i="53"/>
  <c r="Q10" i="53" s="1"/>
  <c r="C85" i="52"/>
  <c r="M105" i="56"/>
  <c r="M27" i="56" s="1"/>
  <c r="C96" i="53"/>
  <c r="C18" i="53" s="1"/>
  <c r="C94" i="56"/>
  <c r="C16" i="56" s="1"/>
  <c r="M87" i="56"/>
  <c r="M9" i="56" s="1"/>
  <c r="O87" i="56"/>
  <c r="O9" i="56" s="1"/>
  <c r="M88" i="56"/>
  <c r="M10" i="56" s="1"/>
  <c r="C97" i="56"/>
  <c r="C19" i="56" s="1"/>
  <c r="I582" i="57"/>
  <c r="B88" i="57"/>
  <c r="R100" i="57"/>
  <c r="R22" i="57" s="1"/>
  <c r="L104" i="57"/>
  <c r="R97" i="57"/>
  <c r="R19" i="57" s="1"/>
  <c r="B105" i="58"/>
  <c r="I599" i="58"/>
  <c r="R103" i="58"/>
  <c r="R25" i="58" s="1"/>
  <c r="O98" i="58"/>
  <c r="O20" i="58" s="1"/>
  <c r="R90" i="58"/>
  <c r="R12" i="58" s="1"/>
  <c r="I651" i="58"/>
  <c r="O87" i="58"/>
  <c r="O9" i="58" s="1"/>
  <c r="I96" i="2"/>
  <c r="B18" i="2"/>
  <c r="I18" i="2" s="1"/>
  <c r="E86" i="50"/>
  <c r="E8" i="50" s="1"/>
  <c r="B104" i="50"/>
  <c r="Q100" i="40"/>
  <c r="Q100" i="56"/>
  <c r="Q22" i="56" s="1"/>
  <c r="O97" i="57"/>
  <c r="O19" i="57" s="1"/>
  <c r="E86" i="53"/>
  <c r="E8" i="53" s="1"/>
  <c r="O97" i="53"/>
  <c r="O19" i="53" s="1"/>
  <c r="L103" i="40"/>
  <c r="C87" i="50"/>
  <c r="C9" i="50" s="1"/>
  <c r="S599" i="50"/>
  <c r="Q105" i="48"/>
  <c r="Q27" i="48" s="1"/>
  <c r="I582" i="47"/>
  <c r="B88" i="47"/>
  <c r="I88" i="47" s="1"/>
  <c r="N103" i="50"/>
  <c r="N25" i="50" s="1"/>
  <c r="R105" i="47"/>
  <c r="R27" i="47" s="1"/>
  <c r="Q104" i="47"/>
  <c r="Q26" i="47" s="1"/>
  <c r="I99" i="2"/>
  <c r="B21" i="2"/>
  <c r="I21" i="2" s="1"/>
  <c r="Q105" i="56"/>
  <c r="Q27" i="56" s="1"/>
  <c r="Q89" i="46"/>
  <c r="Q11" i="46" s="1"/>
  <c r="B27" i="2"/>
  <c r="M105" i="57"/>
  <c r="M27" i="57" s="1"/>
  <c r="I91" i="2"/>
  <c r="B13" i="2"/>
  <c r="I13" i="2" s="1"/>
  <c r="D7" i="2"/>
  <c r="I33" i="2"/>
  <c r="H100" i="52"/>
  <c r="H22" i="52" s="1"/>
  <c r="I88" i="46"/>
  <c r="B10" i="46"/>
  <c r="I10" i="46" s="1"/>
  <c r="O87" i="50"/>
  <c r="O9" i="50" s="1"/>
  <c r="R97" i="47"/>
  <c r="R19" i="47" s="1"/>
  <c r="R95" i="46"/>
  <c r="R17" i="46" s="1"/>
  <c r="C104" i="56"/>
  <c r="C26" i="56" s="1"/>
  <c r="N88" i="46"/>
  <c r="N10" i="46" s="1"/>
  <c r="N104" i="58"/>
  <c r="N26" i="58" s="1"/>
  <c r="R104" i="56"/>
  <c r="R26" i="56" s="1"/>
  <c r="H98" i="53"/>
  <c r="H20" i="53" s="1"/>
  <c r="Q98" i="52"/>
  <c r="Q20" i="52" s="1"/>
  <c r="E90" i="50"/>
  <c r="E12" i="50" s="1"/>
  <c r="I597" i="50"/>
  <c r="B103" i="50"/>
  <c r="Q100" i="48"/>
  <c r="Q22" i="48" s="1"/>
  <c r="M100" i="50"/>
  <c r="M22" i="50" s="1"/>
  <c r="R89" i="48"/>
  <c r="R11" i="48" s="1"/>
  <c r="Q87" i="52"/>
  <c r="Q9" i="52" s="1"/>
  <c r="I597" i="47"/>
  <c r="B103" i="47"/>
  <c r="B93" i="48"/>
  <c r="G100" i="50"/>
  <c r="G22" i="50" s="1"/>
  <c r="R100" i="56"/>
  <c r="R22" i="56" s="1"/>
  <c r="D89" i="58"/>
  <c r="D11" i="58" s="1"/>
  <c r="D98" i="58"/>
  <c r="D20" i="58" s="1"/>
  <c r="E89" i="58"/>
  <c r="E11" i="58" s="1"/>
  <c r="E96" i="58"/>
  <c r="E18" i="58" s="1"/>
  <c r="E95" i="58"/>
  <c r="E17" i="58" s="1"/>
  <c r="D100" i="58"/>
  <c r="D22" i="58" s="1"/>
  <c r="D95" i="58"/>
  <c r="D17" i="58" s="1"/>
  <c r="C89" i="58"/>
  <c r="C11" i="58" s="1"/>
  <c r="S651" i="58"/>
  <c r="M86" i="57"/>
  <c r="M8" i="57" s="1"/>
  <c r="Q86" i="57"/>
  <c r="Q8" i="57" s="1"/>
  <c r="E89" i="57"/>
  <c r="E11" i="57" s="1"/>
  <c r="C95" i="57"/>
  <c r="C17" i="57" s="1"/>
  <c r="M97" i="57"/>
  <c r="M19" i="57" s="1"/>
  <c r="S642" i="57"/>
  <c r="S633" i="57"/>
  <c r="R104" i="57"/>
  <c r="R26" i="57" s="1"/>
  <c r="Q99" i="57"/>
  <c r="Q21" i="57" s="1"/>
  <c r="R103" i="57"/>
  <c r="R25" i="57" s="1"/>
  <c r="B89" i="57"/>
  <c r="B11" i="57" s="1"/>
  <c r="S636" i="57"/>
  <c r="N94" i="57"/>
  <c r="N16" i="57" s="1"/>
  <c r="M94" i="57"/>
  <c r="M16" i="57" s="1"/>
  <c r="S635" i="57"/>
  <c r="S641" i="57"/>
  <c r="C89" i="57"/>
  <c r="C11" i="57" s="1"/>
  <c r="D98" i="57"/>
  <c r="D20" i="57" s="1"/>
  <c r="S651" i="57"/>
  <c r="D86" i="57"/>
  <c r="D8" i="57" s="1"/>
  <c r="L103" i="57"/>
  <c r="D95" i="57"/>
  <c r="D17" i="57" s="1"/>
  <c r="E95" i="57"/>
  <c r="E17" i="57" s="1"/>
  <c r="N104" i="57"/>
  <c r="N26" i="57" s="1"/>
  <c r="C90" i="57"/>
  <c r="C12" i="57" s="1"/>
  <c r="S640" i="57"/>
  <c r="O86" i="57"/>
  <c r="O8" i="57" s="1"/>
  <c r="N93" i="57"/>
  <c r="N15" i="57" s="1"/>
  <c r="E95" i="56"/>
  <c r="E17" i="56" s="1"/>
  <c r="S649" i="56"/>
  <c r="D89" i="56"/>
  <c r="D11" i="56" s="1"/>
  <c r="S651" i="56"/>
  <c r="D90" i="56"/>
  <c r="D12" i="56" s="1"/>
  <c r="D98" i="56"/>
  <c r="D20" i="56" s="1"/>
  <c r="E89" i="56"/>
  <c r="E11" i="56" s="1"/>
  <c r="C89" i="56"/>
  <c r="C11" i="56" s="1"/>
  <c r="C95" i="56"/>
  <c r="C17" i="56" s="1"/>
  <c r="D98" i="53"/>
  <c r="D20" i="53" s="1"/>
  <c r="D95" i="53"/>
  <c r="D17" i="53" s="1"/>
  <c r="E89" i="53"/>
  <c r="E11" i="53" s="1"/>
  <c r="E95" i="53"/>
  <c r="E17" i="53" s="1"/>
  <c r="C95" i="53"/>
  <c r="C17" i="53" s="1"/>
  <c r="D89" i="53"/>
  <c r="D11" i="53" s="1"/>
  <c r="C90" i="53"/>
  <c r="C12" i="53" s="1"/>
  <c r="S650" i="53"/>
  <c r="H96" i="53"/>
  <c r="H18" i="53" s="1"/>
  <c r="C89" i="53"/>
  <c r="C11" i="53" s="1"/>
  <c r="D98" i="52"/>
  <c r="D20" i="52" s="1"/>
  <c r="E95" i="52"/>
  <c r="E17" i="52" s="1"/>
  <c r="C89" i="52"/>
  <c r="C11" i="52" s="1"/>
  <c r="M88" i="52"/>
  <c r="M10" i="52" s="1"/>
  <c r="C95" i="52"/>
  <c r="C17" i="52" s="1"/>
  <c r="D89" i="52"/>
  <c r="D11" i="52" s="1"/>
  <c r="S634" i="52"/>
  <c r="D90" i="52"/>
  <c r="D12" i="52" s="1"/>
  <c r="E95" i="51"/>
  <c r="E17" i="51" s="1"/>
  <c r="C95" i="51"/>
  <c r="C17" i="51" s="1"/>
  <c r="S650" i="51"/>
  <c r="S651" i="51"/>
  <c r="D95" i="51"/>
  <c r="D17" i="51" s="1"/>
  <c r="D90" i="51"/>
  <c r="D12" i="51" s="1"/>
  <c r="H96" i="46"/>
  <c r="H18" i="46" s="1"/>
  <c r="H96" i="51"/>
  <c r="H18" i="51" s="1"/>
  <c r="S639" i="50"/>
  <c r="O86" i="48"/>
  <c r="O8" i="48" s="1"/>
  <c r="M97" i="46"/>
  <c r="M19" i="46" s="1"/>
  <c r="S636" i="48"/>
  <c r="S650" i="48"/>
  <c r="M99" i="48"/>
  <c r="M21" i="48" s="1"/>
  <c r="M97" i="48"/>
  <c r="M19" i="48" s="1"/>
  <c r="M104" i="48"/>
  <c r="M26" i="48" s="1"/>
  <c r="S641" i="48"/>
  <c r="C90" i="48"/>
  <c r="C12" i="48" s="1"/>
  <c r="Q99" i="48"/>
  <c r="Q21" i="48" s="1"/>
  <c r="R99" i="48"/>
  <c r="R21" i="48" s="1"/>
  <c r="M94" i="48"/>
  <c r="M16" i="48" s="1"/>
  <c r="O94" i="48"/>
  <c r="O16" i="48" s="1"/>
  <c r="S640" i="48"/>
  <c r="S646" i="48"/>
  <c r="M97" i="47"/>
  <c r="M19" i="47" s="1"/>
  <c r="M94" i="47"/>
  <c r="M16" i="47" s="1"/>
  <c r="L105" i="47"/>
  <c r="Q99" i="47"/>
  <c r="Q21" i="47" s="1"/>
  <c r="R99" i="47"/>
  <c r="R21" i="47" s="1"/>
  <c r="O86" i="47"/>
  <c r="O8" i="47" s="1"/>
  <c r="S636" i="47"/>
  <c r="S650" i="47"/>
  <c r="M99" i="47"/>
  <c r="M21" i="47" s="1"/>
  <c r="O94" i="47"/>
  <c r="O16" i="47" s="1"/>
  <c r="S640" i="47"/>
  <c r="S640" i="46"/>
  <c r="M104" i="46"/>
  <c r="M26" i="46" s="1"/>
  <c r="M99" i="46"/>
  <c r="M21" i="46" s="1"/>
  <c r="Q99" i="46"/>
  <c r="Q21" i="46" s="1"/>
  <c r="O94" i="46"/>
  <c r="O16" i="46" s="1"/>
  <c r="S646" i="46"/>
  <c r="C90" i="46"/>
  <c r="C12" i="46" s="1"/>
  <c r="R99" i="46"/>
  <c r="R21" i="46" s="1"/>
  <c r="S639" i="46"/>
  <c r="S641" i="46"/>
  <c r="S639" i="57" l="1"/>
  <c r="O97" i="48"/>
  <c r="O19" i="48" s="1"/>
  <c r="I591" i="52"/>
  <c r="H86" i="52"/>
  <c r="H8" i="52" s="1"/>
  <c r="S644" i="46"/>
  <c r="I587" i="57"/>
  <c r="G86" i="53"/>
  <c r="G8" i="53" s="1"/>
  <c r="G103" i="58"/>
  <c r="G25" i="58" s="1"/>
  <c r="S641" i="47"/>
  <c r="M103" i="57"/>
  <c r="M25" i="57" s="1"/>
  <c r="I632" i="51"/>
  <c r="S649" i="58"/>
  <c r="L103" i="58"/>
  <c r="S599" i="52"/>
  <c r="H86" i="53"/>
  <c r="H8" i="53" s="1"/>
  <c r="S651" i="46"/>
  <c r="I632" i="56"/>
  <c r="C86" i="52"/>
  <c r="C8" i="52" s="1"/>
  <c r="L627" i="58"/>
  <c r="R86" i="53"/>
  <c r="R8" i="53" s="1"/>
  <c r="S599" i="53"/>
  <c r="S651" i="48"/>
  <c r="O103" i="57"/>
  <c r="O25" i="57" s="1"/>
  <c r="R86" i="47"/>
  <c r="R8" i="47" s="1"/>
  <c r="O627" i="58"/>
  <c r="S627" i="58" s="1"/>
  <c r="Q86" i="53"/>
  <c r="Q8" i="53" s="1"/>
  <c r="M87" i="47"/>
  <c r="M9" i="47" s="1"/>
  <c r="S646" i="47"/>
  <c r="AF630" i="58"/>
  <c r="M627" i="58"/>
  <c r="R86" i="51"/>
  <c r="R8" i="51" s="1"/>
  <c r="L105" i="48"/>
  <c r="S634" i="47"/>
  <c r="R627" i="58"/>
  <c r="I591" i="53"/>
  <c r="M86" i="53"/>
  <c r="M8" i="53" s="1"/>
  <c r="S644" i="57"/>
  <c r="S598" i="57"/>
  <c r="N627" i="58"/>
  <c r="B105" i="40"/>
  <c r="B27" i="40" s="1"/>
  <c r="I27" i="40" s="1"/>
  <c r="S636" i="46"/>
  <c r="I580" i="58"/>
  <c r="M86" i="46"/>
  <c r="M8" i="46" s="1"/>
  <c r="AG626" i="58"/>
  <c r="I632" i="52"/>
  <c r="S634" i="48"/>
  <c r="S582" i="56"/>
  <c r="S635" i="48"/>
  <c r="L25" i="57"/>
  <c r="I588" i="47"/>
  <c r="S650" i="52"/>
  <c r="S633" i="52"/>
  <c r="D100" i="53"/>
  <c r="D22" i="53" s="1"/>
  <c r="S631" i="56"/>
  <c r="B90" i="56"/>
  <c r="E93" i="48"/>
  <c r="E15" i="48" s="1"/>
  <c r="I587" i="48"/>
  <c r="G7" i="52"/>
  <c r="L93" i="40"/>
  <c r="S88" i="50"/>
  <c r="L10" i="50"/>
  <c r="S10" i="50" s="1"/>
  <c r="L27" i="48"/>
  <c r="S27" i="48" s="1"/>
  <c r="S105" i="48"/>
  <c r="L27" i="47"/>
  <c r="S27" i="47" s="1"/>
  <c r="S105" i="47"/>
  <c r="B27" i="51"/>
  <c r="I27" i="51" s="1"/>
  <c r="I105" i="51"/>
  <c r="M103" i="48"/>
  <c r="M25" i="48" s="1"/>
  <c r="I588" i="46"/>
  <c r="S640" i="50"/>
  <c r="C90" i="51"/>
  <c r="C12" i="51" s="1"/>
  <c r="N94" i="53"/>
  <c r="N16" i="53" s="1"/>
  <c r="E85" i="53"/>
  <c r="S646" i="57"/>
  <c r="R96" i="57"/>
  <c r="R18" i="57" s="1"/>
  <c r="H96" i="57"/>
  <c r="H18" i="57" s="1"/>
  <c r="D90" i="58"/>
  <c r="D12" i="58" s="1"/>
  <c r="E7" i="58"/>
  <c r="H7" i="50"/>
  <c r="E7" i="52"/>
  <c r="M96" i="50"/>
  <c r="M18" i="50" s="1"/>
  <c r="L10" i="48"/>
  <c r="I104" i="58"/>
  <c r="B26" i="58"/>
  <c r="I26" i="58" s="1"/>
  <c r="S597" i="57"/>
  <c r="C85" i="46"/>
  <c r="E85" i="46"/>
  <c r="S598" i="46"/>
  <c r="L104" i="46"/>
  <c r="E85" i="48"/>
  <c r="S631" i="48"/>
  <c r="I591" i="50"/>
  <c r="M95" i="50"/>
  <c r="M17" i="50" s="1"/>
  <c r="O94" i="50"/>
  <c r="O16" i="50" s="1"/>
  <c r="O93" i="47"/>
  <c r="O15" i="47" s="1"/>
  <c r="H96" i="50"/>
  <c r="H18" i="50" s="1"/>
  <c r="L104" i="51"/>
  <c r="M103" i="51"/>
  <c r="M25" i="51" s="1"/>
  <c r="M89" i="46"/>
  <c r="M11" i="46" s="1"/>
  <c r="C89" i="46"/>
  <c r="C11" i="46" s="1"/>
  <c r="O95" i="47"/>
  <c r="O17" i="47" s="1"/>
  <c r="E95" i="47"/>
  <c r="E17" i="47" s="1"/>
  <c r="S635" i="52"/>
  <c r="E93" i="52"/>
  <c r="E15" i="52" s="1"/>
  <c r="I587" i="52"/>
  <c r="Q85" i="52"/>
  <c r="S640" i="53"/>
  <c r="C85" i="53"/>
  <c r="C600" i="53"/>
  <c r="O86" i="53"/>
  <c r="O8" i="53" s="1"/>
  <c r="S646" i="53"/>
  <c r="I588" i="53"/>
  <c r="B94" i="53"/>
  <c r="S636" i="56"/>
  <c r="M99" i="56"/>
  <c r="M21" i="56" s="1"/>
  <c r="R85" i="56"/>
  <c r="C85" i="57"/>
  <c r="C600" i="57"/>
  <c r="N103" i="57"/>
  <c r="N25" i="57" s="1"/>
  <c r="R99" i="57"/>
  <c r="R21" i="57" s="1"/>
  <c r="E93" i="58"/>
  <c r="E15" i="58" s="1"/>
  <c r="I587" i="58"/>
  <c r="D90" i="57"/>
  <c r="D12" i="57" s="1"/>
  <c r="B94" i="58"/>
  <c r="I588" i="58"/>
  <c r="Q85" i="58"/>
  <c r="D86" i="58"/>
  <c r="D8" i="58" s="1"/>
  <c r="O94" i="57"/>
  <c r="O16" i="57" s="1"/>
  <c r="I93" i="48"/>
  <c r="B15" i="48"/>
  <c r="I15" i="48" s="1"/>
  <c r="Q86" i="47"/>
  <c r="Q8" i="47" s="1"/>
  <c r="I598" i="40"/>
  <c r="B104" i="40"/>
  <c r="I104" i="40" s="1"/>
  <c r="I88" i="52"/>
  <c r="B10" i="52"/>
  <c r="I10" i="52" s="1"/>
  <c r="M94" i="53"/>
  <c r="M16" i="53" s="1"/>
  <c r="R86" i="48"/>
  <c r="R8" i="48" s="1"/>
  <c r="S643" i="46"/>
  <c r="I632" i="53"/>
  <c r="I627" i="58"/>
  <c r="H7" i="2"/>
  <c r="I588" i="57"/>
  <c r="H7" i="52"/>
  <c r="I639" i="58"/>
  <c r="S88" i="46"/>
  <c r="L10" i="46"/>
  <c r="S10" i="46" s="1"/>
  <c r="T10" i="46" s="1"/>
  <c r="S644" i="47"/>
  <c r="E7" i="2"/>
  <c r="I93" i="57"/>
  <c r="B15" i="57"/>
  <c r="I15" i="57" s="1"/>
  <c r="L105" i="57"/>
  <c r="C7" i="58"/>
  <c r="I634" i="51"/>
  <c r="B88" i="51"/>
  <c r="S649" i="47"/>
  <c r="C7" i="2"/>
  <c r="S88" i="47"/>
  <c r="M85" i="50"/>
  <c r="M94" i="51"/>
  <c r="M16" i="51" s="1"/>
  <c r="O93" i="53"/>
  <c r="O15" i="53" s="1"/>
  <c r="H85" i="57"/>
  <c r="H600" i="57"/>
  <c r="S636" i="58"/>
  <c r="S641" i="58"/>
  <c r="S642" i="58"/>
  <c r="M96" i="51"/>
  <c r="M18" i="51" s="1"/>
  <c r="E95" i="50"/>
  <c r="E17" i="50" s="1"/>
  <c r="I588" i="52"/>
  <c r="B94" i="52"/>
  <c r="B86" i="53"/>
  <c r="G85" i="57"/>
  <c r="G600" i="57"/>
  <c r="M96" i="58"/>
  <c r="M18" i="58" s="1"/>
  <c r="O85" i="58"/>
  <c r="O7" i="58" s="1"/>
  <c r="S598" i="47"/>
  <c r="L104" i="47"/>
  <c r="I97" i="52"/>
  <c r="B19" i="52"/>
  <c r="I19" i="52" s="1"/>
  <c r="I591" i="47"/>
  <c r="S639" i="47"/>
  <c r="S651" i="47"/>
  <c r="R86" i="50"/>
  <c r="R8" i="50" s="1"/>
  <c r="Q99" i="50"/>
  <c r="Q21" i="50" s="1"/>
  <c r="S631" i="50"/>
  <c r="S646" i="50"/>
  <c r="M94" i="50"/>
  <c r="M16" i="50" s="1"/>
  <c r="S643" i="51"/>
  <c r="N94" i="51"/>
  <c r="N16" i="51" s="1"/>
  <c r="Q103" i="51"/>
  <c r="Q25" i="51" s="1"/>
  <c r="S640" i="51"/>
  <c r="S644" i="51"/>
  <c r="D100" i="50"/>
  <c r="D22" i="50" s="1"/>
  <c r="M96" i="46"/>
  <c r="M18" i="46" s="1"/>
  <c r="O89" i="48"/>
  <c r="O11" i="48" s="1"/>
  <c r="E89" i="48"/>
  <c r="E11" i="48" s="1"/>
  <c r="O94" i="52"/>
  <c r="O16" i="52" s="1"/>
  <c r="S631" i="52"/>
  <c r="M94" i="52"/>
  <c r="M16" i="52" s="1"/>
  <c r="I580" i="50"/>
  <c r="N103" i="53"/>
  <c r="G85" i="53"/>
  <c r="G600" i="53"/>
  <c r="Q99" i="53"/>
  <c r="Q21" i="53" s="1"/>
  <c r="D86" i="53"/>
  <c r="D8" i="53" s="1"/>
  <c r="S644" i="56"/>
  <c r="I588" i="56"/>
  <c r="B94" i="56"/>
  <c r="S640" i="56"/>
  <c r="D85" i="57"/>
  <c r="B98" i="58"/>
  <c r="I592" i="58"/>
  <c r="O94" i="58"/>
  <c r="O16" i="58" s="1"/>
  <c r="S643" i="58"/>
  <c r="S646" i="58"/>
  <c r="B25" i="47"/>
  <c r="I25" i="47" s="1"/>
  <c r="I103" i="47"/>
  <c r="C7" i="52"/>
  <c r="L104" i="40"/>
  <c r="I581" i="46"/>
  <c r="B27" i="48"/>
  <c r="I27" i="48" s="1"/>
  <c r="I105" i="48"/>
  <c r="I93" i="58"/>
  <c r="B15" i="58"/>
  <c r="C7" i="56"/>
  <c r="C7" i="47"/>
  <c r="S649" i="46"/>
  <c r="B88" i="58"/>
  <c r="I634" i="58"/>
  <c r="E7" i="50"/>
  <c r="E7" i="47"/>
  <c r="I94" i="57"/>
  <c r="B16" i="57"/>
  <c r="B27" i="46"/>
  <c r="I27" i="46" s="1"/>
  <c r="I105" i="46"/>
  <c r="I105" i="57"/>
  <c r="B27" i="57"/>
  <c r="I27" i="57" s="1"/>
  <c r="I632" i="58"/>
  <c r="S103" i="48"/>
  <c r="L25" i="48"/>
  <c r="I639" i="56"/>
  <c r="B93" i="56"/>
  <c r="I93" i="53"/>
  <c r="B15" i="53"/>
  <c r="I15" i="53" s="1"/>
  <c r="I105" i="47"/>
  <c r="B27" i="47"/>
  <c r="I27" i="47" s="1"/>
  <c r="I649" i="51"/>
  <c r="S582" i="58"/>
  <c r="C95" i="46"/>
  <c r="C17" i="46" s="1"/>
  <c r="I581" i="51"/>
  <c r="B87" i="51"/>
  <c r="B90" i="52"/>
  <c r="B85" i="53"/>
  <c r="S634" i="57"/>
  <c r="Q103" i="58"/>
  <c r="Q25" i="58" s="1"/>
  <c r="M97" i="58"/>
  <c r="M19" i="58" s="1"/>
  <c r="M97" i="50"/>
  <c r="M19" i="50" s="1"/>
  <c r="R104" i="51"/>
  <c r="R26" i="51" s="1"/>
  <c r="M96" i="48"/>
  <c r="M18" i="48" s="1"/>
  <c r="S599" i="51"/>
  <c r="L105" i="51"/>
  <c r="O103" i="51"/>
  <c r="O25" i="51" s="1"/>
  <c r="R103" i="51"/>
  <c r="R25" i="51" s="1"/>
  <c r="L103" i="51"/>
  <c r="D100" i="48"/>
  <c r="D22" i="48" s="1"/>
  <c r="C89" i="51"/>
  <c r="C11" i="51" s="1"/>
  <c r="D89" i="51"/>
  <c r="D11" i="51" s="1"/>
  <c r="G600" i="50"/>
  <c r="O95" i="46"/>
  <c r="O17" i="46" s="1"/>
  <c r="E95" i="46"/>
  <c r="E17" i="46" s="1"/>
  <c r="E89" i="51"/>
  <c r="E11" i="51" s="1"/>
  <c r="M85" i="52"/>
  <c r="B89" i="52"/>
  <c r="M97" i="52"/>
  <c r="M19" i="52" s="1"/>
  <c r="D98" i="51"/>
  <c r="D20" i="51" s="1"/>
  <c r="S634" i="53"/>
  <c r="H600" i="53"/>
  <c r="H85" i="53"/>
  <c r="S642" i="53"/>
  <c r="S587" i="53"/>
  <c r="B89" i="53"/>
  <c r="I583" i="53"/>
  <c r="N90" i="53"/>
  <c r="N12" i="53" s="1"/>
  <c r="D90" i="53"/>
  <c r="D12" i="53" s="1"/>
  <c r="Q85" i="56"/>
  <c r="Q99" i="56"/>
  <c r="Q21" i="56" s="1"/>
  <c r="D100" i="56"/>
  <c r="D22" i="56" s="1"/>
  <c r="B89" i="56"/>
  <c r="I583" i="56"/>
  <c r="S631" i="57"/>
  <c r="B97" i="57"/>
  <c r="I591" i="57"/>
  <c r="Q103" i="57"/>
  <c r="Q25" i="57" s="1"/>
  <c r="I591" i="58"/>
  <c r="B97" i="58"/>
  <c r="B90" i="58"/>
  <c r="M99" i="58"/>
  <c r="M21" i="58" s="1"/>
  <c r="R99" i="58"/>
  <c r="R21" i="58" s="1"/>
  <c r="M94" i="58"/>
  <c r="M16" i="58" s="1"/>
  <c r="I103" i="50"/>
  <c r="B25" i="50"/>
  <c r="I25" i="50" s="1"/>
  <c r="I105" i="58"/>
  <c r="B27" i="58"/>
  <c r="I27" i="58" s="1"/>
  <c r="I651" i="53"/>
  <c r="B105" i="53"/>
  <c r="I105" i="53" s="1"/>
  <c r="I587" i="47"/>
  <c r="B93" i="47"/>
  <c r="S581" i="46"/>
  <c r="L93" i="46"/>
  <c r="G86" i="51"/>
  <c r="G8" i="51" s="1"/>
  <c r="G86" i="58"/>
  <c r="G8" i="58" s="1"/>
  <c r="M88" i="48"/>
  <c r="M10" i="48" s="1"/>
  <c r="S587" i="57"/>
  <c r="I649" i="52"/>
  <c r="C86" i="56"/>
  <c r="C8" i="56" s="1"/>
  <c r="B86" i="58"/>
  <c r="H86" i="46"/>
  <c r="H8" i="46" s="1"/>
  <c r="L103" i="50"/>
  <c r="O89" i="47"/>
  <c r="O11" i="47" s="1"/>
  <c r="D95" i="52"/>
  <c r="D17" i="52" s="1"/>
  <c r="S636" i="53"/>
  <c r="O103" i="53"/>
  <c r="S635" i="56"/>
  <c r="Q86" i="58"/>
  <c r="Q8" i="58" s="1"/>
  <c r="I103" i="51"/>
  <c r="B25" i="51"/>
  <c r="I25" i="51" s="1"/>
  <c r="S631" i="46"/>
  <c r="G600" i="47"/>
  <c r="S646" i="51"/>
  <c r="R85" i="52"/>
  <c r="D86" i="51"/>
  <c r="D8" i="51" s="1"/>
  <c r="S641" i="53"/>
  <c r="S641" i="56"/>
  <c r="S103" i="58"/>
  <c r="L25" i="58"/>
  <c r="S25" i="58" s="1"/>
  <c r="S639" i="40"/>
  <c r="S598" i="48"/>
  <c r="L104" i="48"/>
  <c r="H85" i="48"/>
  <c r="S635" i="51"/>
  <c r="Q99" i="51"/>
  <c r="Q21" i="51" s="1"/>
  <c r="S632" i="52"/>
  <c r="S640" i="52"/>
  <c r="L104" i="53"/>
  <c r="I580" i="52"/>
  <c r="B86" i="52"/>
  <c r="I584" i="53"/>
  <c r="B90" i="53"/>
  <c r="M94" i="56"/>
  <c r="M16" i="56" s="1"/>
  <c r="M85" i="56"/>
  <c r="S582" i="57"/>
  <c r="B86" i="57"/>
  <c r="I580" i="57"/>
  <c r="R86" i="57"/>
  <c r="R8" i="57" s="1"/>
  <c r="B90" i="57"/>
  <c r="S631" i="58"/>
  <c r="D96" i="58"/>
  <c r="D18" i="58" s="1"/>
  <c r="S633" i="58"/>
  <c r="N94" i="58"/>
  <c r="N16" i="58" s="1"/>
  <c r="M85" i="58"/>
  <c r="S640" i="58"/>
  <c r="S599" i="58"/>
  <c r="L105" i="58"/>
  <c r="S582" i="52"/>
  <c r="S643" i="50"/>
  <c r="S587" i="47"/>
  <c r="L93" i="47"/>
  <c r="M9" i="58"/>
  <c r="Q86" i="51"/>
  <c r="Q8" i="51" s="1"/>
  <c r="I97" i="53"/>
  <c r="D19" i="53"/>
  <c r="I19" i="53" s="1"/>
  <c r="B15" i="50"/>
  <c r="I103" i="58"/>
  <c r="B25" i="58"/>
  <c r="I25" i="58" s="1"/>
  <c r="I88" i="50"/>
  <c r="B10" i="50"/>
  <c r="I10" i="50" s="1"/>
  <c r="L93" i="57"/>
  <c r="I104" i="46"/>
  <c r="B26" i="46"/>
  <c r="I26" i="46" s="1"/>
  <c r="B104" i="52"/>
  <c r="I598" i="52"/>
  <c r="M86" i="56"/>
  <c r="M8" i="56" s="1"/>
  <c r="I591" i="56"/>
  <c r="G86" i="46"/>
  <c r="G8" i="46" s="1"/>
  <c r="R86" i="46"/>
  <c r="R8" i="46" s="1"/>
  <c r="S633" i="46"/>
  <c r="S597" i="58"/>
  <c r="S597" i="50"/>
  <c r="H85" i="51"/>
  <c r="H600" i="51"/>
  <c r="G85" i="50"/>
  <c r="S636" i="52"/>
  <c r="L103" i="56"/>
  <c r="M96" i="56"/>
  <c r="M18" i="56" s="1"/>
  <c r="S635" i="58"/>
  <c r="Q12" i="53"/>
  <c r="I598" i="47"/>
  <c r="B104" i="47"/>
  <c r="S103" i="47"/>
  <c r="L25" i="47"/>
  <c r="S25" i="47" s="1"/>
  <c r="G7" i="47"/>
  <c r="G85" i="46"/>
  <c r="R85" i="47"/>
  <c r="S631" i="51"/>
  <c r="M89" i="48"/>
  <c r="M11" i="48" s="1"/>
  <c r="C89" i="48"/>
  <c r="C11" i="48" s="1"/>
  <c r="N94" i="52"/>
  <c r="N16" i="52" s="1"/>
  <c r="R103" i="53"/>
  <c r="S646" i="56"/>
  <c r="S643" i="56"/>
  <c r="L94" i="57"/>
  <c r="S588" i="57"/>
  <c r="L26" i="57"/>
  <c r="I105" i="50"/>
  <c r="B27" i="50"/>
  <c r="I27" i="50" s="1"/>
  <c r="I93" i="51"/>
  <c r="B15" i="51"/>
  <c r="I15" i="51" s="1"/>
  <c r="Q85" i="47"/>
  <c r="I588" i="48"/>
  <c r="M85" i="47"/>
  <c r="S632" i="47"/>
  <c r="G600" i="46"/>
  <c r="I588" i="51"/>
  <c r="B94" i="51"/>
  <c r="N103" i="51"/>
  <c r="N25" i="51" s="1"/>
  <c r="G600" i="51"/>
  <c r="G85" i="51"/>
  <c r="O93" i="51"/>
  <c r="O15" i="51" s="1"/>
  <c r="H96" i="48"/>
  <c r="H18" i="48" s="1"/>
  <c r="B89" i="51"/>
  <c r="I589" i="50"/>
  <c r="R99" i="52"/>
  <c r="R21" i="52" s="1"/>
  <c r="O85" i="52"/>
  <c r="S631" i="47"/>
  <c r="G85" i="48"/>
  <c r="R85" i="50"/>
  <c r="M99" i="50"/>
  <c r="M21" i="50" s="1"/>
  <c r="O86" i="50"/>
  <c r="O8" i="50" s="1"/>
  <c r="Q86" i="48"/>
  <c r="Q8" i="48" s="1"/>
  <c r="G600" i="48"/>
  <c r="E85" i="51"/>
  <c r="C85" i="51"/>
  <c r="N100" i="51"/>
  <c r="N22" i="51" s="1"/>
  <c r="D100" i="47"/>
  <c r="D22" i="47" s="1"/>
  <c r="C95" i="48"/>
  <c r="C17" i="48" s="1"/>
  <c r="O95" i="48"/>
  <c r="O17" i="48" s="1"/>
  <c r="E95" i="48"/>
  <c r="E17" i="48" s="1"/>
  <c r="Q99" i="52"/>
  <c r="Q21" i="52" s="1"/>
  <c r="M96" i="52"/>
  <c r="M18" i="52" s="1"/>
  <c r="I583" i="52"/>
  <c r="S635" i="53"/>
  <c r="L88" i="53"/>
  <c r="S582" i="53"/>
  <c r="S633" i="53"/>
  <c r="S643" i="53"/>
  <c r="S633" i="56"/>
  <c r="O85" i="56"/>
  <c r="Q103" i="56"/>
  <c r="Q25" i="56" s="1"/>
  <c r="R99" i="56"/>
  <c r="R21" i="56" s="1"/>
  <c r="S632" i="56"/>
  <c r="I580" i="56"/>
  <c r="B86" i="56"/>
  <c r="D86" i="56"/>
  <c r="D8" i="56" s="1"/>
  <c r="M96" i="53"/>
  <c r="M18" i="53" s="1"/>
  <c r="S643" i="57"/>
  <c r="S644" i="58"/>
  <c r="C95" i="58"/>
  <c r="C17" i="58" s="1"/>
  <c r="L88" i="52"/>
  <c r="M97" i="56"/>
  <c r="M19" i="56" s="1"/>
  <c r="I649" i="53"/>
  <c r="B103" i="53"/>
  <c r="I103" i="53" s="1"/>
  <c r="I649" i="56"/>
  <c r="I597" i="40"/>
  <c r="L93" i="50"/>
  <c r="I105" i="56"/>
  <c r="B27" i="56"/>
  <c r="I27" i="56" s="1"/>
  <c r="I88" i="53"/>
  <c r="B10" i="53"/>
  <c r="I10" i="53" s="1"/>
  <c r="I639" i="52"/>
  <c r="B93" i="52"/>
  <c r="S103" i="46"/>
  <c r="L25" i="46"/>
  <c r="S25" i="46" s="1"/>
  <c r="I104" i="57"/>
  <c r="E26" i="57"/>
  <c r="I26" i="57" s="1"/>
  <c r="H7" i="58"/>
  <c r="I649" i="40"/>
  <c r="C103" i="40"/>
  <c r="I103" i="40" s="1"/>
  <c r="S587" i="48"/>
  <c r="O8" i="58"/>
  <c r="O94" i="53"/>
  <c r="O16" i="53" s="1"/>
  <c r="M86" i="50"/>
  <c r="M8" i="50" s="1"/>
  <c r="S633" i="50"/>
  <c r="L104" i="52"/>
  <c r="S598" i="52"/>
  <c r="G7" i="56"/>
  <c r="I97" i="56"/>
  <c r="B19" i="56"/>
  <c r="I19" i="56" s="1"/>
  <c r="Q86" i="46"/>
  <c r="Q8" i="46" s="1"/>
  <c r="I104" i="51"/>
  <c r="B26" i="51"/>
  <c r="I26" i="51" s="1"/>
  <c r="I103" i="56"/>
  <c r="B25" i="56"/>
  <c r="I25" i="56" s="1"/>
  <c r="Q97" i="47"/>
  <c r="Q19" i="47" s="1"/>
  <c r="E85" i="56"/>
  <c r="H85" i="46"/>
  <c r="H600" i="46"/>
  <c r="O85" i="50"/>
  <c r="S639" i="53"/>
  <c r="H600" i="50"/>
  <c r="R99" i="50"/>
  <c r="R21" i="50" s="1"/>
  <c r="S641" i="50"/>
  <c r="S649" i="51"/>
  <c r="S642" i="51"/>
  <c r="S643" i="52"/>
  <c r="S641" i="52"/>
  <c r="E85" i="57"/>
  <c r="H7" i="47"/>
  <c r="B25" i="52"/>
  <c r="I25" i="52" s="1"/>
  <c r="I103" i="52"/>
  <c r="S650" i="46"/>
  <c r="O85" i="47"/>
  <c r="C85" i="48"/>
  <c r="S636" i="50"/>
  <c r="I588" i="50"/>
  <c r="S646" i="40"/>
  <c r="I590" i="47"/>
  <c r="S636" i="51"/>
  <c r="S639" i="51"/>
  <c r="I591" i="51"/>
  <c r="B97" i="51"/>
  <c r="O94" i="51"/>
  <c r="O16" i="51" s="1"/>
  <c r="S632" i="51"/>
  <c r="S641" i="51"/>
  <c r="S633" i="51"/>
  <c r="I590" i="46"/>
  <c r="D100" i="46"/>
  <c r="D22" i="46" s="1"/>
  <c r="M89" i="47"/>
  <c r="M11" i="47" s="1"/>
  <c r="C89" i="47"/>
  <c r="C11" i="47" s="1"/>
  <c r="O89" i="46"/>
  <c r="O11" i="46" s="1"/>
  <c r="E89" i="46"/>
  <c r="E11" i="46" s="1"/>
  <c r="M95" i="47"/>
  <c r="M17" i="47" s="1"/>
  <c r="C95" i="47"/>
  <c r="C17" i="47" s="1"/>
  <c r="S642" i="52"/>
  <c r="Q103" i="52"/>
  <c r="Q25" i="52" s="1"/>
  <c r="S644" i="52"/>
  <c r="M99" i="52"/>
  <c r="M21" i="52" s="1"/>
  <c r="O103" i="52"/>
  <c r="O25" i="52" s="1"/>
  <c r="S646" i="52"/>
  <c r="D100" i="52"/>
  <c r="D22" i="52" s="1"/>
  <c r="D86" i="52"/>
  <c r="D8" i="52" s="1"/>
  <c r="I592" i="47"/>
  <c r="S631" i="53"/>
  <c r="S644" i="53"/>
  <c r="R104" i="53"/>
  <c r="S632" i="53"/>
  <c r="S642" i="56"/>
  <c r="N94" i="56"/>
  <c r="N16" i="56" s="1"/>
  <c r="O94" i="56"/>
  <c r="O16" i="56" s="1"/>
  <c r="L105" i="56"/>
  <c r="S599" i="56"/>
  <c r="B100" i="56"/>
  <c r="D95" i="56"/>
  <c r="D17" i="56" s="1"/>
  <c r="B98" i="56"/>
  <c r="I592" i="56"/>
  <c r="M99" i="57"/>
  <c r="M21" i="57" s="1"/>
  <c r="R85" i="58"/>
  <c r="S632" i="58"/>
  <c r="Q99" i="58"/>
  <c r="Q21" i="58" s="1"/>
  <c r="I104" i="50"/>
  <c r="B26" i="50"/>
  <c r="I26" i="50" s="1"/>
  <c r="I88" i="57"/>
  <c r="B10" i="57"/>
  <c r="I10" i="57" s="1"/>
  <c r="I651" i="52"/>
  <c r="B105" i="52"/>
  <c r="I632" i="46"/>
  <c r="L105" i="46"/>
  <c r="B93" i="40"/>
  <c r="B25" i="57"/>
  <c r="I25" i="57" s="1"/>
  <c r="I103" i="57"/>
  <c r="I650" i="56"/>
  <c r="B104" i="56"/>
  <c r="S582" i="51"/>
  <c r="G7" i="2"/>
  <c r="H7" i="56"/>
  <c r="C86" i="53"/>
  <c r="C8" i="53" s="1"/>
  <c r="I104" i="48"/>
  <c r="B26" i="48"/>
  <c r="I26" i="48" s="1"/>
  <c r="G86" i="52"/>
  <c r="G8" i="52" s="1"/>
  <c r="E93" i="56"/>
  <c r="E15" i="56" s="1"/>
  <c r="I587" i="56"/>
  <c r="M97" i="53"/>
  <c r="M19" i="53" s="1"/>
  <c r="C7" i="50"/>
  <c r="N90" i="57"/>
  <c r="N12" i="57" s="1"/>
  <c r="L98" i="58"/>
  <c r="B96" i="58"/>
  <c r="O89" i="57"/>
  <c r="O11" i="57" s="1"/>
  <c r="D100" i="57"/>
  <c r="D22" i="57" s="1"/>
  <c r="N95" i="57"/>
  <c r="N17" i="57" s="1"/>
  <c r="N86" i="57"/>
  <c r="N8" i="57" s="1"/>
  <c r="M90" i="57"/>
  <c r="M12" i="57" s="1"/>
  <c r="N98" i="57"/>
  <c r="N20" i="57" s="1"/>
  <c r="M89" i="57"/>
  <c r="M11" i="57" s="1"/>
  <c r="M95" i="57"/>
  <c r="M17" i="57" s="1"/>
  <c r="O95" i="57"/>
  <c r="O17" i="57" s="1"/>
  <c r="I590" i="56"/>
  <c r="H96" i="56"/>
  <c r="H18" i="56" s="1"/>
  <c r="C90" i="52"/>
  <c r="C12" i="52" s="1"/>
  <c r="C90" i="50"/>
  <c r="C12" i="50" s="1"/>
  <c r="M90" i="48"/>
  <c r="M12" i="48" s="1"/>
  <c r="C90" i="47"/>
  <c r="C12" i="47" s="1"/>
  <c r="M90" i="46"/>
  <c r="M12" i="46" s="1"/>
  <c r="C600" i="48" l="1"/>
  <c r="I105" i="40"/>
  <c r="S591" i="52"/>
  <c r="S649" i="57"/>
  <c r="S88" i="48"/>
  <c r="C600" i="51"/>
  <c r="S104" i="53"/>
  <c r="I583" i="47"/>
  <c r="I589" i="46"/>
  <c r="I584" i="57"/>
  <c r="I583" i="51"/>
  <c r="S632" i="48"/>
  <c r="I7" i="2"/>
  <c r="O95" i="51"/>
  <c r="O17" i="51" s="1"/>
  <c r="L85" i="53"/>
  <c r="O7" i="50"/>
  <c r="N100" i="47"/>
  <c r="N22" i="47" s="1"/>
  <c r="C89" i="50"/>
  <c r="C600" i="50"/>
  <c r="H7" i="48"/>
  <c r="N86" i="51"/>
  <c r="N8" i="51" s="1"/>
  <c r="L100" i="48"/>
  <c r="B11" i="52"/>
  <c r="S105" i="51"/>
  <c r="L27" i="51"/>
  <c r="S27" i="51" s="1"/>
  <c r="B10" i="58"/>
  <c r="I10" i="58" s="1"/>
  <c r="I88" i="58"/>
  <c r="S581" i="50"/>
  <c r="G7" i="57"/>
  <c r="E89" i="50"/>
  <c r="S592" i="46"/>
  <c r="I583" i="50"/>
  <c r="S104" i="46"/>
  <c r="L26" i="46"/>
  <c r="S26" i="46" s="1"/>
  <c r="M85" i="46"/>
  <c r="S591" i="47"/>
  <c r="S588" i="48"/>
  <c r="S580" i="50"/>
  <c r="I584" i="50"/>
  <c r="N95" i="51"/>
  <c r="N17" i="51" s="1"/>
  <c r="N90" i="51"/>
  <c r="N12" i="51" s="1"/>
  <c r="H96" i="52"/>
  <c r="H18" i="52" s="1"/>
  <c r="H600" i="52"/>
  <c r="S592" i="50"/>
  <c r="R85" i="53"/>
  <c r="O85" i="53"/>
  <c r="N86" i="53"/>
  <c r="N8" i="53" s="1"/>
  <c r="L94" i="56"/>
  <c r="S588" i="56"/>
  <c r="O85" i="57"/>
  <c r="R85" i="57"/>
  <c r="R600" i="57"/>
  <c r="B85" i="58"/>
  <c r="I579" i="58"/>
  <c r="D85" i="58"/>
  <c r="H96" i="58"/>
  <c r="H18" i="58" s="1"/>
  <c r="H600" i="58"/>
  <c r="I105" i="52"/>
  <c r="B27" i="52"/>
  <c r="I27" i="52" s="1"/>
  <c r="I594" i="56"/>
  <c r="I583" i="48"/>
  <c r="I97" i="51"/>
  <c r="B19" i="51"/>
  <c r="I19" i="51" s="1"/>
  <c r="E7" i="57"/>
  <c r="O93" i="56"/>
  <c r="O15" i="56" s="1"/>
  <c r="S587" i="56"/>
  <c r="S639" i="56"/>
  <c r="L93" i="56"/>
  <c r="M7" i="58"/>
  <c r="I90" i="53"/>
  <c r="B12" i="53"/>
  <c r="I12" i="53" s="1"/>
  <c r="S651" i="53"/>
  <c r="L105" i="53"/>
  <c r="S105" i="53" s="1"/>
  <c r="I89" i="56"/>
  <c r="B11" i="56"/>
  <c r="I11" i="56" s="1"/>
  <c r="N100" i="48"/>
  <c r="N22" i="48" s="1"/>
  <c r="S25" i="48"/>
  <c r="S649" i="53"/>
  <c r="L103" i="53"/>
  <c r="S104" i="47"/>
  <c r="L26" i="47"/>
  <c r="S26" i="47" s="1"/>
  <c r="I580" i="53"/>
  <c r="M86" i="48"/>
  <c r="M8" i="48" s="1"/>
  <c r="M86" i="47"/>
  <c r="M8" i="47" s="1"/>
  <c r="C7" i="57"/>
  <c r="I94" i="53"/>
  <c r="B16" i="53"/>
  <c r="I16" i="53" s="1"/>
  <c r="O95" i="53"/>
  <c r="L98" i="56"/>
  <c r="N98" i="56"/>
  <c r="N20" i="56" s="1"/>
  <c r="G96" i="58"/>
  <c r="G18" i="58" s="1"/>
  <c r="G600" i="58"/>
  <c r="Q85" i="48"/>
  <c r="Q600" i="48"/>
  <c r="M95" i="51"/>
  <c r="M17" i="51" s="1"/>
  <c r="I584" i="51"/>
  <c r="B90" i="51"/>
  <c r="S88" i="53"/>
  <c r="L10" i="53"/>
  <c r="S10" i="53" s="1"/>
  <c r="T10" i="53" s="1"/>
  <c r="Q7" i="56"/>
  <c r="S103" i="51"/>
  <c r="L25" i="51"/>
  <c r="S25" i="51" s="1"/>
  <c r="R96" i="48"/>
  <c r="R18" i="48" s="1"/>
  <c r="O89" i="51"/>
  <c r="O11" i="51" s="1"/>
  <c r="I589" i="52"/>
  <c r="B95" i="52"/>
  <c r="L90" i="52"/>
  <c r="M95" i="52"/>
  <c r="M17" i="52" s="1"/>
  <c r="O95" i="52"/>
  <c r="O17" i="52" s="1"/>
  <c r="M95" i="53"/>
  <c r="M17" i="53" s="1"/>
  <c r="L94" i="53"/>
  <c r="S588" i="53"/>
  <c r="M89" i="53"/>
  <c r="M11" i="53" s="1"/>
  <c r="L89" i="56"/>
  <c r="B95" i="56"/>
  <c r="I589" i="56"/>
  <c r="O95" i="56"/>
  <c r="O17" i="56" s="1"/>
  <c r="M95" i="56"/>
  <c r="M17" i="56" s="1"/>
  <c r="L90" i="57"/>
  <c r="S584" i="57"/>
  <c r="I592" i="57"/>
  <c r="B98" i="57"/>
  <c r="I579" i="57"/>
  <c r="B85" i="57"/>
  <c r="B18" i="58"/>
  <c r="L94" i="58"/>
  <c r="S588" i="58"/>
  <c r="L97" i="58"/>
  <c r="S591" i="58"/>
  <c r="N95" i="58"/>
  <c r="N17" i="58" s="1"/>
  <c r="N96" i="58"/>
  <c r="N18" i="58" s="1"/>
  <c r="G600" i="56"/>
  <c r="N100" i="52"/>
  <c r="N22" i="52" s="1"/>
  <c r="O7" i="47"/>
  <c r="E7" i="56"/>
  <c r="I592" i="50"/>
  <c r="G7" i="48"/>
  <c r="I94" i="51"/>
  <c r="B16" i="51"/>
  <c r="I104" i="47"/>
  <c r="B26" i="47"/>
  <c r="I26" i="47" s="1"/>
  <c r="S649" i="52"/>
  <c r="O104" i="57"/>
  <c r="S650" i="57"/>
  <c r="L88" i="57"/>
  <c r="S591" i="53"/>
  <c r="M103" i="53"/>
  <c r="S597" i="53"/>
  <c r="S104" i="48"/>
  <c r="L26" i="48"/>
  <c r="S26" i="48" s="1"/>
  <c r="I594" i="47"/>
  <c r="B100" i="47"/>
  <c r="N100" i="56"/>
  <c r="N22" i="56" s="1"/>
  <c r="M7" i="52"/>
  <c r="S597" i="51"/>
  <c r="L93" i="51"/>
  <c r="S632" i="50"/>
  <c r="S634" i="58"/>
  <c r="L88" i="58"/>
  <c r="I94" i="56"/>
  <c r="B16" i="56"/>
  <c r="I16" i="56" s="1"/>
  <c r="N100" i="50"/>
  <c r="N22" i="50" s="1"/>
  <c r="I94" i="52"/>
  <c r="B16" i="52"/>
  <c r="I16" i="52" s="1"/>
  <c r="I88" i="51"/>
  <c r="B10" i="51"/>
  <c r="I10" i="51" s="1"/>
  <c r="C600" i="52"/>
  <c r="Q7" i="58"/>
  <c r="B100" i="57"/>
  <c r="I594" i="57"/>
  <c r="O86" i="46"/>
  <c r="O8" i="46" s="1"/>
  <c r="E7" i="46"/>
  <c r="Q86" i="50"/>
  <c r="Q8" i="50" s="1"/>
  <c r="T10" i="50"/>
  <c r="S650" i="50"/>
  <c r="L104" i="50"/>
  <c r="S25" i="57"/>
  <c r="S588" i="46"/>
  <c r="I583" i="57"/>
  <c r="D89" i="57"/>
  <c r="I104" i="52"/>
  <c r="B26" i="52"/>
  <c r="I26" i="52" s="1"/>
  <c r="I590" i="52"/>
  <c r="I590" i="57"/>
  <c r="I98" i="58"/>
  <c r="B20" i="58"/>
  <c r="I20" i="58" s="1"/>
  <c r="I86" i="53"/>
  <c r="B8" i="53"/>
  <c r="I8" i="53" s="1"/>
  <c r="R96" i="46"/>
  <c r="R18" i="46" s="1"/>
  <c r="R96" i="51"/>
  <c r="R18" i="51" s="1"/>
  <c r="O85" i="51"/>
  <c r="M95" i="48"/>
  <c r="M17" i="48" s="1"/>
  <c r="L86" i="52"/>
  <c r="D85" i="52"/>
  <c r="L89" i="53"/>
  <c r="R96" i="53"/>
  <c r="R18" i="53" s="1"/>
  <c r="N89" i="53"/>
  <c r="N11" i="53" s="1"/>
  <c r="D85" i="56"/>
  <c r="L100" i="56"/>
  <c r="S594" i="56"/>
  <c r="M85" i="57"/>
  <c r="M600" i="57"/>
  <c r="O93" i="58"/>
  <c r="O15" i="58" s="1"/>
  <c r="S587" i="58"/>
  <c r="B95" i="58"/>
  <c r="I589" i="58"/>
  <c r="I98" i="56"/>
  <c r="B20" i="56"/>
  <c r="I20" i="56" s="1"/>
  <c r="S105" i="56"/>
  <c r="L27" i="56"/>
  <c r="S27" i="56" s="1"/>
  <c r="I86" i="56"/>
  <c r="B8" i="56"/>
  <c r="I8" i="56" s="1"/>
  <c r="R7" i="47"/>
  <c r="H7" i="51"/>
  <c r="S105" i="58"/>
  <c r="L27" i="58"/>
  <c r="S27" i="58" s="1"/>
  <c r="M7" i="56"/>
  <c r="L97" i="53"/>
  <c r="L97" i="52"/>
  <c r="S594" i="47"/>
  <c r="L100" i="47"/>
  <c r="N95" i="52"/>
  <c r="N17" i="52" s="1"/>
  <c r="B12" i="58"/>
  <c r="I97" i="57"/>
  <c r="B19" i="57"/>
  <c r="I19" i="57" s="1"/>
  <c r="H7" i="53"/>
  <c r="S587" i="51"/>
  <c r="B7" i="53"/>
  <c r="S651" i="40"/>
  <c r="L105" i="40"/>
  <c r="Q7" i="52"/>
  <c r="I590" i="48"/>
  <c r="S103" i="57"/>
  <c r="O85" i="48"/>
  <c r="Q7" i="47"/>
  <c r="O96" i="58"/>
  <c r="O18" i="58" s="1"/>
  <c r="S103" i="50"/>
  <c r="L25" i="50"/>
  <c r="S25" i="50" s="1"/>
  <c r="Q85" i="46"/>
  <c r="Q600" i="46"/>
  <c r="S588" i="50"/>
  <c r="I590" i="51"/>
  <c r="G600" i="52"/>
  <c r="B100" i="52"/>
  <c r="I594" i="52"/>
  <c r="N98" i="52"/>
  <c r="N20" i="52" s="1"/>
  <c r="I590" i="53"/>
  <c r="N95" i="53"/>
  <c r="N17" i="53" s="1"/>
  <c r="M90" i="53"/>
  <c r="M12" i="53" s="1"/>
  <c r="N89" i="56"/>
  <c r="N11" i="56" s="1"/>
  <c r="N90" i="56"/>
  <c r="N12" i="56" s="1"/>
  <c r="L90" i="56"/>
  <c r="N86" i="56"/>
  <c r="N8" i="56" s="1"/>
  <c r="N98" i="51"/>
  <c r="N20" i="51" s="1"/>
  <c r="L86" i="57"/>
  <c r="S580" i="57"/>
  <c r="I581" i="57"/>
  <c r="B87" i="57"/>
  <c r="B95" i="57"/>
  <c r="I589" i="57"/>
  <c r="L20" i="58"/>
  <c r="I594" i="58"/>
  <c r="B100" i="58"/>
  <c r="N86" i="58"/>
  <c r="N8" i="58" s="1"/>
  <c r="B87" i="58"/>
  <c r="I581" i="58"/>
  <c r="I580" i="46"/>
  <c r="S634" i="51"/>
  <c r="L88" i="51"/>
  <c r="S651" i="50"/>
  <c r="L105" i="50"/>
  <c r="C7" i="48"/>
  <c r="E93" i="50"/>
  <c r="I587" i="50"/>
  <c r="L15" i="50"/>
  <c r="I89" i="51"/>
  <c r="B11" i="51"/>
  <c r="I11" i="51" s="1"/>
  <c r="G7" i="51"/>
  <c r="S93" i="57"/>
  <c r="L15" i="57"/>
  <c r="S15" i="57" s="1"/>
  <c r="T15" i="57" s="1"/>
  <c r="I90" i="57"/>
  <c r="B12" i="57"/>
  <c r="I12" i="57" s="1"/>
  <c r="I86" i="52"/>
  <c r="B8" i="52"/>
  <c r="I8" i="52" s="1"/>
  <c r="E89" i="47"/>
  <c r="S93" i="46"/>
  <c r="L15" i="46"/>
  <c r="I93" i="47"/>
  <c r="B15" i="47"/>
  <c r="I15" i="47" s="1"/>
  <c r="I97" i="58"/>
  <c r="B19" i="58"/>
  <c r="I19" i="58" s="1"/>
  <c r="I89" i="53"/>
  <c r="B11" i="53"/>
  <c r="I11" i="53" s="1"/>
  <c r="N89" i="51"/>
  <c r="N11" i="51" s="1"/>
  <c r="I90" i="52"/>
  <c r="B12" i="52"/>
  <c r="I12" i="52" s="1"/>
  <c r="G7" i="53"/>
  <c r="I591" i="46"/>
  <c r="C600" i="47"/>
  <c r="I94" i="58"/>
  <c r="B16" i="58"/>
  <c r="I16" i="58" s="1"/>
  <c r="S104" i="51"/>
  <c r="L26" i="51"/>
  <c r="S26" i="51" s="1"/>
  <c r="C600" i="46"/>
  <c r="N90" i="58"/>
  <c r="N12" i="58" s="1"/>
  <c r="E7" i="53"/>
  <c r="Q86" i="56"/>
  <c r="Q8" i="56" s="1"/>
  <c r="B12" i="56"/>
  <c r="S639" i="52"/>
  <c r="L93" i="52"/>
  <c r="S588" i="47"/>
  <c r="N90" i="52"/>
  <c r="N12" i="52" s="1"/>
  <c r="N86" i="52"/>
  <c r="N8" i="52" s="1"/>
  <c r="I592" i="53"/>
  <c r="B98" i="53"/>
  <c r="Q85" i="57"/>
  <c r="Q600" i="57"/>
  <c r="L86" i="58"/>
  <c r="N95" i="56"/>
  <c r="N17" i="56" s="1"/>
  <c r="S104" i="52"/>
  <c r="L26" i="52"/>
  <c r="S26" i="52" s="1"/>
  <c r="I591" i="48"/>
  <c r="S639" i="58"/>
  <c r="L93" i="58"/>
  <c r="I590" i="58"/>
  <c r="I579" i="51"/>
  <c r="B85" i="51"/>
  <c r="L89" i="51"/>
  <c r="I579" i="52"/>
  <c r="B85" i="52"/>
  <c r="S583" i="48"/>
  <c r="E7" i="51"/>
  <c r="G7" i="50"/>
  <c r="I86" i="57"/>
  <c r="B8" i="57"/>
  <c r="I8" i="57" s="1"/>
  <c r="S651" i="52"/>
  <c r="L105" i="52"/>
  <c r="C7" i="53"/>
  <c r="I579" i="48"/>
  <c r="O85" i="46"/>
  <c r="S589" i="48"/>
  <c r="Q85" i="51"/>
  <c r="Q600" i="51"/>
  <c r="S583" i="47"/>
  <c r="I579" i="47"/>
  <c r="M85" i="48"/>
  <c r="M600" i="48"/>
  <c r="I579" i="50"/>
  <c r="S581" i="51"/>
  <c r="L87" i="51"/>
  <c r="M95" i="46"/>
  <c r="M17" i="46" s="1"/>
  <c r="S588" i="52"/>
  <c r="L94" i="52"/>
  <c r="O93" i="52"/>
  <c r="O15" i="52" s="1"/>
  <c r="S587" i="52"/>
  <c r="M90" i="51"/>
  <c r="M12" i="51" s="1"/>
  <c r="B87" i="53"/>
  <c r="I581" i="53"/>
  <c r="B100" i="53"/>
  <c r="I594" i="53"/>
  <c r="L89" i="57"/>
  <c r="N100" i="58"/>
  <c r="N22" i="58" s="1"/>
  <c r="M95" i="58"/>
  <c r="M17" i="58" s="1"/>
  <c r="S580" i="46"/>
  <c r="L103" i="52"/>
  <c r="S597" i="52"/>
  <c r="I589" i="47"/>
  <c r="N100" i="46"/>
  <c r="N22" i="46" s="1"/>
  <c r="S639" i="48"/>
  <c r="L93" i="48"/>
  <c r="O93" i="50"/>
  <c r="O15" i="50" s="1"/>
  <c r="S587" i="50"/>
  <c r="H600" i="56"/>
  <c r="E89" i="52"/>
  <c r="I89" i="52" s="1"/>
  <c r="O7" i="52"/>
  <c r="G7" i="46"/>
  <c r="S93" i="47"/>
  <c r="L15" i="47"/>
  <c r="I589" i="48"/>
  <c r="S634" i="56"/>
  <c r="L88" i="56"/>
  <c r="L97" i="56"/>
  <c r="L93" i="53"/>
  <c r="H96" i="47"/>
  <c r="H18" i="47" s="1"/>
  <c r="H600" i="47"/>
  <c r="I584" i="52"/>
  <c r="D7" i="57"/>
  <c r="I583" i="46"/>
  <c r="S591" i="46"/>
  <c r="O95" i="50"/>
  <c r="O17" i="50" s="1"/>
  <c r="I590" i="50"/>
  <c r="S598" i="51"/>
  <c r="E7" i="48"/>
  <c r="C7" i="46"/>
  <c r="I584" i="46"/>
  <c r="O89" i="53"/>
  <c r="O11" i="53" s="1"/>
  <c r="S591" i="57"/>
  <c r="L97" i="57"/>
  <c r="I583" i="58"/>
  <c r="B89" i="58"/>
  <c r="N89" i="58"/>
  <c r="N11" i="58" s="1"/>
  <c r="O95" i="58"/>
  <c r="O17" i="58" s="1"/>
  <c r="R7" i="58"/>
  <c r="S103" i="56"/>
  <c r="L25" i="56"/>
  <c r="S25" i="56" s="1"/>
  <c r="S589" i="47"/>
  <c r="S590" i="50"/>
  <c r="S591" i="51"/>
  <c r="L97" i="51"/>
  <c r="M85" i="51"/>
  <c r="L89" i="52"/>
  <c r="I100" i="56"/>
  <c r="B22" i="56"/>
  <c r="I22" i="56" s="1"/>
  <c r="H7" i="46"/>
  <c r="R7" i="52"/>
  <c r="H7" i="57"/>
  <c r="R7" i="56"/>
  <c r="N100" i="53"/>
  <c r="N22" i="53" s="1"/>
  <c r="I584" i="47"/>
  <c r="R85" i="48"/>
  <c r="I579" i="46"/>
  <c r="I589" i="51"/>
  <c r="B95" i="51"/>
  <c r="R85" i="46"/>
  <c r="R600" i="46"/>
  <c r="S592" i="47"/>
  <c r="I584" i="48"/>
  <c r="S591" i="50"/>
  <c r="D85" i="51"/>
  <c r="S588" i="51"/>
  <c r="L94" i="51"/>
  <c r="R85" i="51"/>
  <c r="N89" i="52"/>
  <c r="N11" i="52" s="1"/>
  <c r="N98" i="53"/>
  <c r="N20" i="53" s="1"/>
  <c r="M85" i="53"/>
  <c r="L86" i="53"/>
  <c r="S580" i="53"/>
  <c r="L86" i="56"/>
  <c r="B85" i="56"/>
  <c r="I579" i="56"/>
  <c r="N85" i="57"/>
  <c r="L90" i="58"/>
  <c r="I104" i="56"/>
  <c r="B26" i="56"/>
  <c r="I26" i="56" s="1"/>
  <c r="S105" i="46"/>
  <c r="L27" i="46"/>
  <c r="S27" i="46" s="1"/>
  <c r="I93" i="52"/>
  <c r="B15" i="52"/>
  <c r="I15" i="52" s="1"/>
  <c r="S88" i="52"/>
  <c r="L10" i="52"/>
  <c r="S10" i="52" s="1"/>
  <c r="T10" i="52" s="1"/>
  <c r="O7" i="56"/>
  <c r="C7" i="51"/>
  <c r="R7" i="50"/>
  <c r="M7" i="47"/>
  <c r="Q600" i="47"/>
  <c r="L16" i="57"/>
  <c r="S94" i="57"/>
  <c r="S597" i="56"/>
  <c r="S598" i="53"/>
  <c r="H600" i="48"/>
  <c r="I594" i="48"/>
  <c r="B100" i="48"/>
  <c r="I86" i="58"/>
  <c r="B8" i="58"/>
  <c r="I8" i="58" s="1"/>
  <c r="S591" i="56"/>
  <c r="M89" i="51"/>
  <c r="M11" i="51" s="1"/>
  <c r="I87" i="51"/>
  <c r="B9" i="51"/>
  <c r="I9" i="51" s="1"/>
  <c r="I93" i="56"/>
  <c r="B15" i="56"/>
  <c r="I15" i="56" s="1"/>
  <c r="I15" i="58"/>
  <c r="S650" i="58"/>
  <c r="L104" i="58"/>
  <c r="S632" i="57"/>
  <c r="I581" i="50"/>
  <c r="S583" i="46"/>
  <c r="M7" i="50"/>
  <c r="S105" i="57"/>
  <c r="L27" i="57"/>
  <c r="S27" i="57" s="1"/>
  <c r="S650" i="56"/>
  <c r="L104" i="56"/>
  <c r="I592" i="46"/>
  <c r="S10" i="48"/>
  <c r="T10" i="48" s="1"/>
  <c r="S632" i="46"/>
  <c r="N89" i="57"/>
  <c r="N11" i="57" s="1"/>
  <c r="N100" i="57"/>
  <c r="N22" i="57" s="1"/>
  <c r="M90" i="56"/>
  <c r="M12" i="56" s="1"/>
  <c r="M90" i="50"/>
  <c r="M12" i="50" s="1"/>
  <c r="M90" i="47"/>
  <c r="M12" i="47" s="1"/>
  <c r="S583" i="57" l="1"/>
  <c r="R600" i="51"/>
  <c r="S583" i="50"/>
  <c r="S592" i="56"/>
  <c r="R600" i="48"/>
  <c r="S580" i="56"/>
  <c r="M600" i="51"/>
  <c r="S103" i="53"/>
  <c r="M600" i="46"/>
  <c r="M600" i="53"/>
  <c r="S580" i="58"/>
  <c r="S583" i="52"/>
  <c r="S583" i="53"/>
  <c r="R96" i="56"/>
  <c r="R18" i="56" s="1"/>
  <c r="R600" i="56"/>
  <c r="S589" i="57"/>
  <c r="L95" i="57"/>
  <c r="D7" i="51"/>
  <c r="L11" i="52"/>
  <c r="S94" i="52"/>
  <c r="L16" i="52"/>
  <c r="S104" i="50"/>
  <c r="L26" i="50"/>
  <c r="S26" i="50" s="1"/>
  <c r="S93" i="51"/>
  <c r="L15" i="51"/>
  <c r="S15" i="51" s="1"/>
  <c r="T15" i="51" s="1"/>
  <c r="L11" i="56"/>
  <c r="I95" i="52"/>
  <c r="B17" i="52"/>
  <c r="I17" i="52" s="1"/>
  <c r="S591" i="48"/>
  <c r="S98" i="56"/>
  <c r="L20" i="56"/>
  <c r="S20" i="56" s="1"/>
  <c r="T20" i="56" s="1"/>
  <c r="I85" i="58"/>
  <c r="B7" i="58"/>
  <c r="S94" i="56"/>
  <c r="L16" i="56"/>
  <c r="R7" i="53"/>
  <c r="S594" i="50"/>
  <c r="L100" i="50"/>
  <c r="N85" i="52"/>
  <c r="M600" i="52"/>
  <c r="L98" i="53"/>
  <c r="S592" i="53"/>
  <c r="N85" i="53"/>
  <c r="P67" i="46"/>
  <c r="S483" i="46"/>
  <c r="Q600" i="56"/>
  <c r="L85" i="56"/>
  <c r="L85" i="57"/>
  <c r="S579" i="57"/>
  <c r="R96" i="58"/>
  <c r="R18" i="58" s="1"/>
  <c r="R600" i="58"/>
  <c r="L87" i="58"/>
  <c r="S581" i="58"/>
  <c r="O89" i="58"/>
  <c r="S86" i="53"/>
  <c r="L8" i="53"/>
  <c r="S8" i="53" s="1"/>
  <c r="T8" i="53" s="1"/>
  <c r="R7" i="48"/>
  <c r="L90" i="53"/>
  <c r="S584" i="53"/>
  <c r="M600" i="47"/>
  <c r="I87" i="53"/>
  <c r="B9" i="53"/>
  <c r="I9" i="53" s="1"/>
  <c r="I98" i="53"/>
  <c r="B20" i="53"/>
  <c r="I20" i="53" s="1"/>
  <c r="S97" i="52"/>
  <c r="L19" i="52"/>
  <c r="S19" i="52" s="1"/>
  <c r="T19" i="52" s="1"/>
  <c r="M7" i="57"/>
  <c r="I592" i="51"/>
  <c r="B98" i="51"/>
  <c r="I89" i="57"/>
  <c r="D11" i="57"/>
  <c r="I11" i="57" s="1"/>
  <c r="O26" i="57"/>
  <c r="S26" i="57" s="1"/>
  <c r="S104" i="57"/>
  <c r="I85" i="57"/>
  <c r="B7" i="57"/>
  <c r="Q7" i="48"/>
  <c r="Q85" i="53"/>
  <c r="Q600" i="53"/>
  <c r="S579" i="51"/>
  <c r="L85" i="51"/>
  <c r="I95" i="57"/>
  <c r="B17" i="57"/>
  <c r="I17" i="57" s="1"/>
  <c r="Q600" i="52"/>
  <c r="S589" i="52"/>
  <c r="L95" i="52"/>
  <c r="L95" i="56"/>
  <c r="S589" i="56"/>
  <c r="N85" i="58"/>
  <c r="M7" i="53"/>
  <c r="S594" i="51"/>
  <c r="L100" i="51"/>
  <c r="M7" i="51"/>
  <c r="O89" i="52"/>
  <c r="S89" i="57"/>
  <c r="L11" i="57"/>
  <c r="S11" i="57" s="1"/>
  <c r="T11" i="57" s="1"/>
  <c r="O7" i="46"/>
  <c r="S93" i="58"/>
  <c r="L15" i="58"/>
  <c r="S15" i="58" s="1"/>
  <c r="T15" i="58" s="1"/>
  <c r="S93" i="52"/>
  <c r="L15" i="52"/>
  <c r="S15" i="52" s="1"/>
  <c r="I87" i="57"/>
  <c r="B9" i="57"/>
  <c r="I9" i="57" s="1"/>
  <c r="S100" i="56"/>
  <c r="L22" i="56"/>
  <c r="S22" i="56" s="1"/>
  <c r="T22" i="56" s="1"/>
  <c r="I85" i="52"/>
  <c r="D7" i="52"/>
  <c r="Q85" i="50"/>
  <c r="Q600" i="50"/>
  <c r="S88" i="58"/>
  <c r="L10" i="58"/>
  <c r="S10" i="58" s="1"/>
  <c r="T10" i="58" s="1"/>
  <c r="S97" i="58"/>
  <c r="L19" i="58"/>
  <c r="S19" i="58" s="1"/>
  <c r="T19" i="58" s="1"/>
  <c r="I98" i="57"/>
  <c r="B20" i="57"/>
  <c r="I20" i="57" s="1"/>
  <c r="I90" i="51"/>
  <c r="B12" i="51"/>
  <c r="I12" i="51" s="1"/>
  <c r="M89" i="50"/>
  <c r="M600" i="50"/>
  <c r="D85" i="53"/>
  <c r="I579" i="53"/>
  <c r="M7" i="46"/>
  <c r="E11" i="50"/>
  <c r="S594" i="48"/>
  <c r="S579" i="53"/>
  <c r="S579" i="58"/>
  <c r="L85" i="58"/>
  <c r="I85" i="56"/>
  <c r="B7" i="56"/>
  <c r="E11" i="52"/>
  <c r="S105" i="50"/>
  <c r="L27" i="50"/>
  <c r="S27" i="50" s="1"/>
  <c r="M89" i="52"/>
  <c r="S100" i="48"/>
  <c r="L22" i="48"/>
  <c r="S22" i="48" s="1"/>
  <c r="S579" i="46"/>
  <c r="S579" i="50"/>
  <c r="S583" i="58"/>
  <c r="L89" i="58"/>
  <c r="L100" i="58"/>
  <c r="S594" i="58"/>
  <c r="M89" i="56"/>
  <c r="M600" i="56"/>
  <c r="S97" i="51"/>
  <c r="L19" i="51"/>
  <c r="S19" i="51" s="1"/>
  <c r="T19" i="51" s="1"/>
  <c r="S93" i="48"/>
  <c r="L15" i="48"/>
  <c r="S15" i="48" s="1"/>
  <c r="T15" i="48" s="1"/>
  <c r="M7" i="48"/>
  <c r="Q7" i="51"/>
  <c r="S86" i="58"/>
  <c r="L8" i="58"/>
  <c r="S8" i="58" s="1"/>
  <c r="T8" i="58" s="1"/>
  <c r="S15" i="50"/>
  <c r="S88" i="51"/>
  <c r="L10" i="51"/>
  <c r="S10" i="51" s="1"/>
  <c r="T10" i="51" s="1"/>
  <c r="O7" i="48"/>
  <c r="L27" i="40"/>
  <c r="S27" i="40" s="1"/>
  <c r="S105" i="40"/>
  <c r="I95" i="58"/>
  <c r="B17" i="58"/>
  <c r="I17" i="58" s="1"/>
  <c r="I100" i="57"/>
  <c r="B22" i="57"/>
  <c r="I22" i="57" s="1"/>
  <c r="S94" i="53"/>
  <c r="L16" i="53"/>
  <c r="I592" i="48"/>
  <c r="S93" i="56"/>
  <c r="L15" i="56"/>
  <c r="S15" i="56" s="1"/>
  <c r="T15" i="56" s="1"/>
  <c r="O7" i="57"/>
  <c r="I580" i="47"/>
  <c r="I594" i="46"/>
  <c r="B100" i="46"/>
  <c r="S88" i="56"/>
  <c r="L10" i="56"/>
  <c r="S10" i="56" s="1"/>
  <c r="T10" i="56" s="1"/>
  <c r="B87" i="56"/>
  <c r="I581" i="56"/>
  <c r="P67" i="47"/>
  <c r="S483" i="47"/>
  <c r="I100" i="48"/>
  <c r="B22" i="48"/>
  <c r="I22" i="48" s="1"/>
  <c r="C90" i="56"/>
  <c r="I584" i="56"/>
  <c r="C600" i="56"/>
  <c r="S97" i="57"/>
  <c r="L19" i="57"/>
  <c r="S19" i="57" s="1"/>
  <c r="T19" i="57" s="1"/>
  <c r="B7" i="52"/>
  <c r="C11" i="50"/>
  <c r="S584" i="48"/>
  <c r="L87" i="57"/>
  <c r="S581" i="57"/>
  <c r="L96" i="58"/>
  <c r="S590" i="58"/>
  <c r="N7" i="57"/>
  <c r="R7" i="51"/>
  <c r="I592" i="52"/>
  <c r="B98" i="52"/>
  <c r="S87" i="51"/>
  <c r="L9" i="51"/>
  <c r="S9" i="51" s="1"/>
  <c r="T9" i="51" s="1"/>
  <c r="S89" i="51"/>
  <c r="L11" i="51"/>
  <c r="S11" i="51" s="1"/>
  <c r="T11" i="51" s="1"/>
  <c r="S93" i="50"/>
  <c r="I100" i="58"/>
  <c r="B22" i="58"/>
  <c r="I22" i="58" s="1"/>
  <c r="S584" i="56"/>
  <c r="D7" i="56"/>
  <c r="S86" i="52"/>
  <c r="L8" i="52"/>
  <c r="S8" i="52" s="1"/>
  <c r="T8" i="52" s="1"/>
  <c r="S94" i="58"/>
  <c r="L16" i="58"/>
  <c r="D7" i="58"/>
  <c r="O89" i="56"/>
  <c r="O7" i="53"/>
  <c r="S580" i="47"/>
  <c r="S584" i="50"/>
  <c r="L95" i="53"/>
  <c r="L17" i="53" s="1"/>
  <c r="S589" i="53"/>
  <c r="I581" i="47"/>
  <c r="E11" i="47"/>
  <c r="S590" i="56"/>
  <c r="R7" i="57"/>
  <c r="L7" i="53"/>
  <c r="S589" i="51"/>
  <c r="L95" i="51"/>
  <c r="S579" i="47"/>
  <c r="S584" i="47"/>
  <c r="S584" i="51"/>
  <c r="L90" i="51"/>
  <c r="S579" i="52"/>
  <c r="L85" i="52"/>
  <c r="S590" i="52"/>
  <c r="R96" i="52"/>
  <c r="R18" i="52" s="1"/>
  <c r="R600" i="52"/>
  <c r="S579" i="56"/>
  <c r="Q96" i="58"/>
  <c r="Q18" i="58" s="1"/>
  <c r="Q600" i="58"/>
  <c r="S104" i="56"/>
  <c r="L26" i="56"/>
  <c r="S26" i="56" s="1"/>
  <c r="T15" i="52"/>
  <c r="L12" i="58"/>
  <c r="S86" i="56"/>
  <c r="L8" i="56"/>
  <c r="S8" i="56" s="1"/>
  <c r="S94" i="51"/>
  <c r="L16" i="51"/>
  <c r="R7" i="46"/>
  <c r="R96" i="50"/>
  <c r="R18" i="50" s="1"/>
  <c r="R600" i="50"/>
  <c r="M89" i="58"/>
  <c r="M600" i="58"/>
  <c r="S93" i="53"/>
  <c r="L15" i="53"/>
  <c r="S15" i="53" s="1"/>
  <c r="T15" i="53" s="1"/>
  <c r="S105" i="52"/>
  <c r="L27" i="52"/>
  <c r="S27" i="52" s="1"/>
  <c r="S583" i="51"/>
  <c r="Q7" i="57"/>
  <c r="S86" i="57"/>
  <c r="L8" i="57"/>
  <c r="S8" i="57" s="1"/>
  <c r="T8" i="57" s="1"/>
  <c r="S90" i="56"/>
  <c r="L12" i="56"/>
  <c r="S12" i="56" s="1"/>
  <c r="I100" i="52"/>
  <c r="B22" i="52"/>
  <c r="I22" i="52" s="1"/>
  <c r="Q7" i="46"/>
  <c r="S100" i="47"/>
  <c r="L22" i="47"/>
  <c r="S22" i="47" s="1"/>
  <c r="I580" i="48"/>
  <c r="S580" i="52"/>
  <c r="O7" i="51"/>
  <c r="S589" i="46"/>
  <c r="S594" i="57"/>
  <c r="L100" i="57"/>
  <c r="I18" i="58"/>
  <c r="I95" i="56"/>
  <c r="B17" i="56"/>
  <c r="I17" i="56" s="1"/>
  <c r="L12" i="52"/>
  <c r="I581" i="52"/>
  <c r="B87" i="52"/>
  <c r="L98" i="57"/>
  <c r="S592" i="57"/>
  <c r="R96" i="47"/>
  <c r="R18" i="47" s="1"/>
  <c r="R600" i="47"/>
  <c r="I89" i="58"/>
  <c r="B11" i="58"/>
  <c r="I11" i="58" s="1"/>
  <c r="L95" i="58"/>
  <c r="S589" i="58"/>
  <c r="S104" i="58"/>
  <c r="L26" i="58"/>
  <c r="S26" i="58" s="1"/>
  <c r="I594" i="51"/>
  <c r="B100" i="51"/>
  <c r="S103" i="52"/>
  <c r="L25" i="52"/>
  <c r="S25" i="52" s="1"/>
  <c r="I87" i="58"/>
  <c r="B9" i="58"/>
  <c r="I9" i="58" s="1"/>
  <c r="S97" i="53"/>
  <c r="L19" i="53"/>
  <c r="S19" i="53" s="1"/>
  <c r="T19" i="53" s="1"/>
  <c r="S95" i="53"/>
  <c r="O17" i="53"/>
  <c r="C90" i="58"/>
  <c r="C600" i="58"/>
  <c r="I584" i="58"/>
  <c r="S584" i="46"/>
  <c r="S579" i="48"/>
  <c r="N85" i="51"/>
  <c r="L100" i="52"/>
  <c r="S594" i="52"/>
  <c r="L87" i="53"/>
  <c r="S581" i="53"/>
  <c r="L100" i="53"/>
  <c r="S594" i="53"/>
  <c r="S592" i="58"/>
  <c r="N98" i="58"/>
  <c r="I95" i="51"/>
  <c r="B17" i="51"/>
  <c r="I17" i="51" s="1"/>
  <c r="S589" i="50"/>
  <c r="S97" i="56"/>
  <c r="L19" i="56"/>
  <c r="S19" i="56" s="1"/>
  <c r="T19" i="56" s="1"/>
  <c r="I100" i="53"/>
  <c r="B22" i="53"/>
  <c r="I22" i="53" s="1"/>
  <c r="I85" i="51"/>
  <c r="B7" i="51"/>
  <c r="I589" i="53"/>
  <c r="B95" i="53"/>
  <c r="I594" i="50"/>
  <c r="B100" i="50"/>
  <c r="E15" i="50"/>
  <c r="I15" i="50" s="1"/>
  <c r="I93" i="50"/>
  <c r="S580" i="48"/>
  <c r="S89" i="53"/>
  <c r="L11" i="53"/>
  <c r="S11" i="53" s="1"/>
  <c r="T11" i="53" s="1"/>
  <c r="O89" i="50"/>
  <c r="I100" i="47"/>
  <c r="B22" i="47"/>
  <c r="I22" i="47" s="1"/>
  <c r="S88" i="57"/>
  <c r="L10" i="57"/>
  <c r="S10" i="57" s="1"/>
  <c r="T10" i="57" s="1"/>
  <c r="I96" i="58"/>
  <c r="S90" i="57"/>
  <c r="L12" i="57"/>
  <c r="S12" i="57" s="1"/>
  <c r="T12" i="57" s="1"/>
  <c r="S583" i="56"/>
  <c r="I581" i="48"/>
  <c r="R600" i="53"/>
  <c r="I11" i="52"/>
  <c r="I580" i="51"/>
  <c r="B86" i="51"/>
  <c r="T22" i="48" l="1"/>
  <c r="S85" i="53"/>
  <c r="T15" i="50"/>
  <c r="O11" i="56"/>
  <c r="S580" i="51"/>
  <c r="L86" i="51"/>
  <c r="C12" i="56"/>
  <c r="I90" i="56"/>
  <c r="S581" i="52"/>
  <c r="L87" i="52"/>
  <c r="D7" i="53"/>
  <c r="I85" i="53"/>
  <c r="L7" i="51"/>
  <c r="I98" i="51"/>
  <c r="B20" i="51"/>
  <c r="I20" i="51" s="1"/>
  <c r="L12" i="53"/>
  <c r="S12" i="53" s="1"/>
  <c r="T12" i="53" s="1"/>
  <c r="S90" i="53"/>
  <c r="P15" i="46"/>
  <c r="S15" i="46" s="1"/>
  <c r="T15" i="46" s="1"/>
  <c r="S67" i="46"/>
  <c r="S89" i="56"/>
  <c r="S484" i="53"/>
  <c r="P68" i="53"/>
  <c r="L22" i="52"/>
  <c r="S22" i="52" s="1"/>
  <c r="T22" i="52" s="1"/>
  <c r="S100" i="52"/>
  <c r="M11" i="58"/>
  <c r="S594" i="46"/>
  <c r="L100" i="46"/>
  <c r="M11" i="56"/>
  <c r="S100" i="51"/>
  <c r="L22" i="51"/>
  <c r="S22" i="51" s="1"/>
  <c r="I7" i="57"/>
  <c r="S85" i="57"/>
  <c r="L7" i="57"/>
  <c r="S85" i="52"/>
  <c r="N7" i="52"/>
  <c r="S484" i="58"/>
  <c r="P68" i="58"/>
  <c r="I100" i="50"/>
  <c r="B22" i="50"/>
  <c r="I22" i="50" s="1"/>
  <c r="L87" i="56"/>
  <c r="S581" i="56"/>
  <c r="C12" i="58"/>
  <c r="I90" i="58"/>
  <c r="I87" i="52"/>
  <c r="B9" i="52"/>
  <c r="I9" i="52" s="1"/>
  <c r="S17" i="53"/>
  <c r="M11" i="52"/>
  <c r="I7" i="56"/>
  <c r="M11" i="50"/>
  <c r="S592" i="48"/>
  <c r="M90" i="58"/>
  <c r="S584" i="58"/>
  <c r="S100" i="50"/>
  <c r="L22" i="50"/>
  <c r="S22" i="50" s="1"/>
  <c r="I7" i="58"/>
  <c r="S89" i="52"/>
  <c r="S98" i="57"/>
  <c r="L20" i="57"/>
  <c r="S20" i="57" s="1"/>
  <c r="T20" i="57" s="1"/>
  <c r="T8" i="56"/>
  <c r="I7" i="51"/>
  <c r="S95" i="58"/>
  <c r="L17" i="58"/>
  <c r="S17" i="58" s="1"/>
  <c r="T17" i="58" s="1"/>
  <c r="N85" i="56"/>
  <c r="S85" i="56" s="1"/>
  <c r="L7" i="52"/>
  <c r="P15" i="47"/>
  <c r="S15" i="47" s="1"/>
  <c r="T15" i="47" s="1"/>
  <c r="S67" i="47"/>
  <c r="I100" i="46"/>
  <c r="B22" i="46"/>
  <c r="I22" i="46" s="1"/>
  <c r="Q7" i="53"/>
  <c r="L7" i="56"/>
  <c r="S98" i="53"/>
  <c r="L20" i="53"/>
  <c r="S20" i="53" s="1"/>
  <c r="T20" i="53" s="1"/>
  <c r="S484" i="56"/>
  <c r="P68" i="56"/>
  <c r="S95" i="56"/>
  <c r="L17" i="56"/>
  <c r="S17" i="56" s="1"/>
  <c r="T17" i="56" s="1"/>
  <c r="L9" i="58"/>
  <c r="S9" i="58" s="1"/>
  <c r="T9" i="58" s="1"/>
  <c r="S87" i="58"/>
  <c r="S100" i="53"/>
  <c r="L22" i="53"/>
  <c r="S22" i="53" s="1"/>
  <c r="T22" i="53" s="1"/>
  <c r="S100" i="57"/>
  <c r="L22" i="57"/>
  <c r="S22" i="57" s="1"/>
  <c r="T22" i="57" s="1"/>
  <c r="T22" i="47"/>
  <c r="S96" i="58"/>
  <c r="L18" i="58"/>
  <c r="S18" i="58" s="1"/>
  <c r="T18" i="58" s="1"/>
  <c r="S100" i="58"/>
  <c r="L22" i="58"/>
  <c r="S22" i="58" s="1"/>
  <c r="T22" i="58" s="1"/>
  <c r="O11" i="52"/>
  <c r="S95" i="52"/>
  <c r="L17" i="52"/>
  <c r="S17" i="52" s="1"/>
  <c r="T17" i="52" s="1"/>
  <c r="S592" i="52"/>
  <c r="L98" i="52"/>
  <c r="S581" i="48"/>
  <c r="N20" i="58"/>
  <c r="S20" i="58" s="1"/>
  <c r="T20" i="58" s="1"/>
  <c r="S98" i="58"/>
  <c r="I95" i="53"/>
  <c r="B17" i="53"/>
  <c r="I17" i="53" s="1"/>
  <c r="S85" i="51"/>
  <c r="N7" i="51"/>
  <c r="N7" i="53"/>
  <c r="I86" i="51"/>
  <c r="B8" i="51"/>
  <c r="I8" i="51" s="1"/>
  <c r="I100" i="51"/>
  <c r="B22" i="51"/>
  <c r="I22" i="51" s="1"/>
  <c r="S592" i="51"/>
  <c r="L98" i="51"/>
  <c r="S95" i="51"/>
  <c r="L17" i="51"/>
  <c r="I98" i="52"/>
  <c r="B20" i="52"/>
  <c r="I20" i="52" s="1"/>
  <c r="I87" i="56"/>
  <c r="B9" i="56"/>
  <c r="I9" i="56" s="1"/>
  <c r="S89" i="58"/>
  <c r="L11" i="58"/>
  <c r="S85" i="58"/>
  <c r="L7" i="58"/>
  <c r="Q7" i="50"/>
  <c r="N7" i="58"/>
  <c r="S484" i="52"/>
  <c r="P68" i="52"/>
  <c r="O11" i="50"/>
  <c r="S87" i="53"/>
  <c r="L9" i="53"/>
  <c r="S9" i="53" s="1"/>
  <c r="T9" i="53" s="1"/>
  <c r="S90" i="51"/>
  <c r="L12" i="51"/>
  <c r="S12" i="51" s="1"/>
  <c r="T12" i="51" s="1"/>
  <c r="S87" i="57"/>
  <c r="L9" i="57"/>
  <c r="S9" i="57" s="1"/>
  <c r="T9" i="57" s="1"/>
  <c r="I7" i="52"/>
  <c r="S581" i="47"/>
  <c r="O11" i="58"/>
  <c r="M90" i="52"/>
  <c r="S584" i="52"/>
  <c r="S95" i="57"/>
  <c r="L17" i="57"/>
  <c r="S7" i="53" l="1"/>
  <c r="S11" i="52"/>
  <c r="T11" i="52" s="1"/>
  <c r="T22" i="51"/>
  <c r="S11" i="58"/>
  <c r="T11" i="58" s="1"/>
  <c r="S68" i="52"/>
  <c r="P16" i="52"/>
  <c r="S16" i="52" s="1"/>
  <c r="T16" i="52" s="1"/>
  <c r="S7" i="51"/>
  <c r="S98" i="52"/>
  <c r="L20" i="52"/>
  <c r="S20" i="52" s="1"/>
  <c r="T20" i="52" s="1"/>
  <c r="S87" i="56"/>
  <c r="L9" i="56"/>
  <c r="S9" i="56" s="1"/>
  <c r="T9" i="56" s="1"/>
  <c r="M12" i="58"/>
  <c r="S12" i="58" s="1"/>
  <c r="S90" i="58"/>
  <c r="I7" i="53"/>
  <c r="T7" i="53" s="1"/>
  <c r="I12" i="56"/>
  <c r="T12" i="56" s="1"/>
  <c r="S11" i="56"/>
  <c r="T11" i="56" s="1"/>
  <c r="S98" i="51"/>
  <c r="L20" i="51"/>
  <c r="S20" i="51" s="1"/>
  <c r="T20" i="51" s="1"/>
  <c r="S68" i="56"/>
  <c r="P16" i="56"/>
  <c r="S16" i="56" s="1"/>
  <c r="T16" i="56" s="1"/>
  <c r="S68" i="58"/>
  <c r="P16" i="58"/>
  <c r="S16" i="58" s="1"/>
  <c r="T16" i="58" s="1"/>
  <c r="S68" i="53"/>
  <c r="P16" i="53"/>
  <c r="S16" i="53" s="1"/>
  <c r="T16" i="53" s="1"/>
  <c r="S86" i="51"/>
  <c r="L8" i="51"/>
  <c r="S8" i="51" s="1"/>
  <c r="T8" i="51" s="1"/>
  <c r="S7" i="52"/>
  <c r="I12" i="58"/>
  <c r="S7" i="57"/>
  <c r="S100" i="46"/>
  <c r="L22" i="46"/>
  <c r="S22" i="46" s="1"/>
  <c r="T22" i="46" s="1"/>
  <c r="S87" i="52"/>
  <c r="L9" i="52"/>
  <c r="S9" i="52" s="1"/>
  <c r="T9" i="52" s="1"/>
  <c r="M12" i="52"/>
  <c r="S12" i="52" s="1"/>
  <c r="T12" i="52" s="1"/>
  <c r="S90" i="52"/>
  <c r="S7" i="58"/>
  <c r="T7" i="58" s="1"/>
  <c r="N7" i="56"/>
  <c r="T22" i="50"/>
  <c r="T17" i="53"/>
  <c r="T12" i="58" l="1"/>
  <c r="T7" i="52"/>
  <c r="T7" i="57"/>
  <c r="AI302" i="43"/>
  <c r="S7" i="56"/>
  <c r="T7" i="51"/>
  <c r="S302" i="43" l="1"/>
  <c r="T7" i="56"/>
  <c r="I478" i="1"/>
  <c r="I572" i="3"/>
  <c r="I515" i="3"/>
  <c r="I487" i="4"/>
  <c r="F86" i="3"/>
  <c r="F87" i="3"/>
  <c r="F88" i="3"/>
  <c r="I530" i="3"/>
  <c r="F89" i="3"/>
  <c r="F90" i="3"/>
  <c r="F91" i="3"/>
  <c r="I481" i="3"/>
  <c r="F93" i="3"/>
  <c r="F94" i="3"/>
  <c r="I536" i="3"/>
  <c r="F95" i="3"/>
  <c r="F96" i="3"/>
  <c r="F97" i="3"/>
  <c r="I487" i="3"/>
  <c r="F98" i="3"/>
  <c r="F99" i="3"/>
  <c r="F100" i="3"/>
  <c r="F101" i="3"/>
  <c r="I570" i="3"/>
  <c r="F103" i="3"/>
  <c r="F104" i="3"/>
  <c r="I521" i="3"/>
  <c r="I502" i="4"/>
  <c r="F88" i="4"/>
  <c r="I531" i="4"/>
  <c r="I535" i="4"/>
  <c r="I511" i="4"/>
  <c r="F101" i="4"/>
  <c r="I570" i="4"/>
  <c r="I571" i="4"/>
  <c r="I547" i="4"/>
  <c r="F86" i="5"/>
  <c r="F87" i="5"/>
  <c r="I529" i="5"/>
  <c r="F88" i="5"/>
  <c r="I530" i="5"/>
  <c r="F89" i="5"/>
  <c r="F90" i="5"/>
  <c r="F91" i="5"/>
  <c r="I481" i="5"/>
  <c r="F93" i="5"/>
  <c r="F94" i="5"/>
  <c r="F95" i="5"/>
  <c r="I563" i="5"/>
  <c r="F96" i="5"/>
  <c r="F97" i="5"/>
  <c r="F98" i="5"/>
  <c r="F99" i="5"/>
  <c r="F100" i="5"/>
  <c r="F101" i="5"/>
  <c r="F103" i="5"/>
  <c r="F104" i="5"/>
  <c r="I494" i="5"/>
  <c r="I573" i="5"/>
  <c r="I521" i="5"/>
  <c r="F86" i="6"/>
  <c r="I528" i="6"/>
  <c r="F87" i="6"/>
  <c r="I503" i="6"/>
  <c r="F88" i="6"/>
  <c r="F89" i="6"/>
  <c r="F90" i="6"/>
  <c r="F91" i="6"/>
  <c r="I481" i="6"/>
  <c r="F93" i="6"/>
  <c r="F94" i="6"/>
  <c r="I536" i="6"/>
  <c r="F95" i="6"/>
  <c r="I485" i="6"/>
  <c r="F96" i="6"/>
  <c r="I538" i="6"/>
  <c r="F97" i="6"/>
  <c r="F98" i="6"/>
  <c r="F99" i="6"/>
  <c r="I541" i="6"/>
  <c r="I489" i="6"/>
  <c r="F100" i="6"/>
  <c r="I490" i="6"/>
  <c r="F101" i="6"/>
  <c r="F103" i="6"/>
  <c r="I545" i="6"/>
  <c r="F104" i="6"/>
  <c r="I481" i="7"/>
  <c r="I484" i="7"/>
  <c r="I486" i="7"/>
  <c r="I540" i="7"/>
  <c r="I488" i="7"/>
  <c r="I515" i="7"/>
  <c r="I542" i="7"/>
  <c r="I546" i="7"/>
  <c r="I382" i="4" l="1"/>
  <c r="I346" i="4"/>
  <c r="I153" i="3"/>
  <c r="I611" i="5"/>
  <c r="I610" i="4"/>
  <c r="I346" i="5"/>
  <c r="I610" i="3"/>
  <c r="I153" i="4"/>
  <c r="I382" i="6"/>
  <c r="I547" i="7"/>
  <c r="I572" i="7"/>
  <c r="I571" i="7"/>
  <c r="I569" i="7"/>
  <c r="I516" i="7"/>
  <c r="I541" i="7"/>
  <c r="I512" i="7"/>
  <c r="I510" i="7"/>
  <c r="I571" i="6"/>
  <c r="I570" i="6"/>
  <c r="I543" i="6"/>
  <c r="I566" i="6"/>
  <c r="I487" i="6"/>
  <c r="I564" i="6"/>
  <c r="I510" i="6"/>
  <c r="I531" i="6"/>
  <c r="I504" i="6"/>
  <c r="I477" i="6"/>
  <c r="I554" i="6"/>
  <c r="I495" i="5"/>
  <c r="I542" i="5"/>
  <c r="I541" i="5"/>
  <c r="I565" i="5"/>
  <c r="I537" i="5"/>
  <c r="I479" i="5"/>
  <c r="I478" i="5"/>
  <c r="I503" i="5"/>
  <c r="F105" i="4"/>
  <c r="I572" i="4"/>
  <c r="I545" i="4"/>
  <c r="I544" i="4"/>
  <c r="I569" i="4"/>
  <c r="I516" i="4"/>
  <c r="F99" i="4"/>
  <c r="I488" i="4"/>
  <c r="F96" i="4"/>
  <c r="I485" i="4"/>
  <c r="I536" i="4"/>
  <c r="I476" i="4"/>
  <c r="I546" i="3"/>
  <c r="I545" i="3"/>
  <c r="I544" i="3"/>
  <c r="I538" i="3"/>
  <c r="I510" i="3"/>
  <c r="I557" i="3"/>
  <c r="I554" i="3"/>
  <c r="I556" i="3"/>
  <c r="I559" i="3"/>
  <c r="I490" i="4"/>
  <c r="I517" i="3"/>
  <c r="I345" i="5"/>
  <c r="I111" i="7"/>
  <c r="I153" i="5"/>
  <c r="I122" i="7"/>
  <c r="I346" i="7"/>
  <c r="I112" i="4"/>
  <c r="I113" i="4"/>
  <c r="I573" i="7"/>
  <c r="I567" i="7"/>
  <c r="I538" i="7"/>
  <c r="I459" i="7"/>
  <c r="I536" i="7"/>
  <c r="I452" i="7"/>
  <c r="I451" i="7"/>
  <c r="I569" i="6"/>
  <c r="I513" i="6"/>
  <c r="I557" i="6"/>
  <c r="I530" i="6"/>
  <c r="I568" i="5"/>
  <c r="I567" i="5"/>
  <c r="I483" i="5"/>
  <c r="I505" i="5"/>
  <c r="I165" i="5"/>
  <c r="F85" i="5"/>
  <c r="F104" i="4"/>
  <c r="I568" i="4"/>
  <c r="I514" i="4"/>
  <c r="I562" i="4"/>
  <c r="I455" i="4"/>
  <c r="I571" i="3"/>
  <c r="I485" i="3"/>
  <c r="I611" i="3"/>
  <c r="I451" i="3"/>
  <c r="F85" i="3"/>
  <c r="I486" i="4"/>
  <c r="I513" i="3"/>
  <c r="I542" i="4"/>
  <c r="I569" i="3"/>
  <c r="I346" i="6"/>
  <c r="I556" i="6"/>
  <c r="I165" i="6"/>
  <c r="I537" i="4"/>
  <c r="F94" i="4"/>
  <c r="I538" i="4"/>
  <c r="I111" i="3"/>
  <c r="I115" i="7"/>
  <c r="I122" i="3"/>
  <c r="I129" i="5"/>
  <c r="I113" i="7"/>
  <c r="I382" i="5"/>
  <c r="I466" i="7"/>
  <c r="I487" i="7"/>
  <c r="I511" i="7"/>
  <c r="I483" i="7"/>
  <c r="I533" i="7"/>
  <c r="I611" i="7"/>
  <c r="I505" i="7"/>
  <c r="I504" i="7"/>
  <c r="I503" i="7"/>
  <c r="I165" i="7"/>
  <c r="I164" i="7"/>
  <c r="I495" i="6"/>
  <c r="I542" i="6"/>
  <c r="I565" i="6"/>
  <c r="I537" i="6"/>
  <c r="I610" i="6"/>
  <c r="I555" i="6"/>
  <c r="I546" i="5"/>
  <c r="I519" i="5"/>
  <c r="I518" i="5"/>
  <c r="I491" i="5"/>
  <c r="I514" i="5"/>
  <c r="I512" i="5"/>
  <c r="I535" i="5"/>
  <c r="I557" i="5"/>
  <c r="I347" i="5"/>
  <c r="I566" i="4"/>
  <c r="I513" i="4"/>
  <c r="I563" i="4"/>
  <c r="I483" i="4"/>
  <c r="I559" i="4"/>
  <c r="I611" i="4"/>
  <c r="I479" i="4"/>
  <c r="I477" i="4"/>
  <c r="I554" i="4"/>
  <c r="F105" i="3"/>
  <c r="I541" i="3"/>
  <c r="I537" i="3"/>
  <c r="I509" i="3"/>
  <c r="I533" i="3"/>
  <c r="I503" i="3"/>
  <c r="I556" i="5"/>
  <c r="I559" i="5"/>
  <c r="I489" i="4"/>
  <c r="I516" i="3"/>
  <c r="I520" i="3"/>
  <c r="I556" i="32"/>
  <c r="I302" i="43"/>
  <c r="I345" i="7"/>
  <c r="I112" i="5"/>
  <c r="I122" i="5"/>
  <c r="I568" i="7"/>
  <c r="I479" i="7"/>
  <c r="I529" i="6"/>
  <c r="I493" i="5"/>
  <c r="I488" i="5"/>
  <c r="I540" i="4"/>
  <c r="I457" i="4"/>
  <c r="I164" i="4"/>
  <c r="I511" i="3"/>
  <c r="I565" i="3"/>
  <c r="I111" i="6"/>
  <c r="I115" i="5"/>
  <c r="I117" i="7"/>
  <c r="I122" i="6"/>
  <c r="I129" i="7"/>
  <c r="I113" i="5"/>
  <c r="I492" i="7"/>
  <c r="I566" i="7"/>
  <c r="I513" i="7"/>
  <c r="I537" i="7"/>
  <c r="I509" i="7"/>
  <c r="I559" i="7"/>
  <c r="I531" i="7"/>
  <c r="I530" i="7"/>
  <c r="I529" i="7"/>
  <c r="I476" i="7"/>
  <c r="I521" i="6"/>
  <c r="I494" i="6"/>
  <c r="I568" i="6"/>
  <c r="I567" i="6"/>
  <c r="I563" i="6"/>
  <c r="I483" i="6"/>
  <c r="I507" i="6"/>
  <c r="I347" i="6"/>
  <c r="I553" i="6"/>
  <c r="F105" i="5"/>
  <c r="I572" i="5"/>
  <c r="I545" i="5"/>
  <c r="I544" i="5"/>
  <c r="I517" i="5"/>
  <c r="I540" i="5"/>
  <c r="I538" i="5"/>
  <c r="I484" i="5"/>
  <c r="I561" i="5"/>
  <c r="I476" i="5"/>
  <c r="I495" i="4"/>
  <c r="F98" i="4"/>
  <c r="I565" i="4"/>
  <c r="F95" i="4"/>
  <c r="I509" i="4"/>
  <c r="F91" i="4"/>
  <c r="F90" i="4"/>
  <c r="I505" i="4"/>
  <c r="I504" i="4"/>
  <c r="I503" i="4"/>
  <c r="F86" i="4"/>
  <c r="I488" i="3"/>
  <c r="I563" i="3"/>
  <c r="I535" i="3"/>
  <c r="I478" i="3"/>
  <c r="I529" i="3"/>
  <c r="I475" i="4"/>
  <c r="I478" i="4"/>
  <c r="I481" i="4"/>
  <c r="I512" i="3"/>
  <c r="I541" i="4"/>
  <c r="I568" i="3"/>
  <c r="I613" i="41"/>
  <c r="I117" i="4"/>
  <c r="I345" i="3"/>
  <c r="I507" i="7"/>
  <c r="I478" i="7"/>
  <c r="I515" i="6"/>
  <c r="I509" i="5"/>
  <c r="I555" i="5"/>
  <c r="I528" i="4"/>
  <c r="I573" i="3"/>
  <c r="I111" i="4"/>
  <c r="I115" i="3"/>
  <c r="I117" i="5"/>
  <c r="I122" i="4"/>
  <c r="I346" i="3"/>
  <c r="I129" i="6"/>
  <c r="I382" i="7"/>
  <c r="I494" i="7"/>
  <c r="I493" i="7"/>
  <c r="I518" i="7"/>
  <c r="I491" i="7"/>
  <c r="I539" i="7"/>
  <c r="I563" i="7"/>
  <c r="I535" i="7"/>
  <c r="I557" i="7"/>
  <c r="I556" i="7"/>
  <c r="I555" i="7"/>
  <c r="I347" i="7"/>
  <c r="I502" i="7"/>
  <c r="I547" i="6"/>
  <c r="I520" i="6"/>
  <c r="I493" i="6"/>
  <c r="I492" i="6"/>
  <c r="I488" i="6"/>
  <c r="I486" i="6"/>
  <c r="I509" i="6"/>
  <c r="I533" i="6"/>
  <c r="I476" i="6"/>
  <c r="F85" i="6"/>
  <c r="I571" i="5"/>
  <c r="I570" i="5"/>
  <c r="I543" i="5"/>
  <c r="I566" i="5"/>
  <c r="I487" i="5"/>
  <c r="I564" i="5"/>
  <c r="I510" i="5"/>
  <c r="I610" i="5"/>
  <c r="I502" i="5"/>
  <c r="I521" i="4"/>
  <c r="I494" i="4"/>
  <c r="F97" i="4"/>
  <c r="I556" i="4"/>
  <c r="I529" i="4"/>
  <c r="I165" i="4"/>
  <c r="I490" i="3"/>
  <c r="I514" i="3"/>
  <c r="I561" i="3"/>
  <c r="I479" i="3"/>
  <c r="I555" i="3"/>
  <c r="I476" i="3"/>
  <c r="I530" i="4"/>
  <c r="I533" i="4"/>
  <c r="I564" i="3"/>
  <c r="I491" i="4"/>
  <c r="I495" i="3"/>
  <c r="I113" i="6"/>
  <c r="I111" i="5"/>
  <c r="I112" i="3"/>
  <c r="I514" i="7"/>
  <c r="I564" i="7"/>
  <c r="I477" i="7"/>
  <c r="I516" i="6"/>
  <c r="I539" i="6"/>
  <c r="I492" i="5"/>
  <c r="I531" i="5"/>
  <c r="F103" i="4"/>
  <c r="F100" i="4"/>
  <c r="I507" i="4"/>
  <c r="I489" i="3"/>
  <c r="I562" i="3"/>
  <c r="I507" i="5"/>
  <c r="I612" i="41"/>
  <c r="I345" i="6"/>
  <c r="I153" i="7"/>
  <c r="I115" i="6"/>
  <c r="I112" i="6"/>
  <c r="I129" i="4"/>
  <c r="I495" i="7"/>
  <c r="I520" i="7"/>
  <c r="I519" i="7"/>
  <c r="I544" i="7"/>
  <c r="I517" i="7"/>
  <c r="I489" i="7"/>
  <c r="I565" i="7"/>
  <c r="I561" i="7"/>
  <c r="I528" i="7"/>
  <c r="I573" i="6"/>
  <c r="I546" i="6"/>
  <c r="I519" i="6"/>
  <c r="I518" i="6"/>
  <c r="I491" i="6"/>
  <c r="I514" i="6"/>
  <c r="I512" i="6"/>
  <c r="I535" i="6"/>
  <c r="I559" i="6"/>
  <c r="I611" i="6"/>
  <c r="I479" i="6"/>
  <c r="I502" i="6"/>
  <c r="I569" i="5"/>
  <c r="I490" i="5"/>
  <c r="I489" i="5"/>
  <c r="I513" i="5"/>
  <c r="I485" i="5"/>
  <c r="I536" i="5"/>
  <c r="I528" i="5"/>
  <c r="I164" i="5"/>
  <c r="I520" i="4"/>
  <c r="I493" i="4"/>
  <c r="I492" i="4"/>
  <c r="I515" i="4"/>
  <c r="I512" i="4"/>
  <c r="I484" i="4"/>
  <c r="I561" i="4"/>
  <c r="I557" i="4"/>
  <c r="I555" i="4"/>
  <c r="I493" i="3"/>
  <c r="I492" i="3"/>
  <c r="I491" i="3"/>
  <c r="I542" i="3"/>
  <c r="I540" i="3"/>
  <c r="I539" i="3"/>
  <c r="I505" i="3"/>
  <c r="I502" i="3"/>
  <c r="I164" i="3"/>
  <c r="I543" i="4"/>
  <c r="I547" i="3"/>
  <c r="I533" i="5"/>
  <c r="I113" i="3"/>
  <c r="I485" i="7"/>
  <c r="I562" i="7"/>
  <c r="I511" i="6"/>
  <c r="I562" i="6"/>
  <c r="I547" i="5"/>
  <c r="I520" i="5"/>
  <c r="I486" i="5"/>
  <c r="I483" i="3"/>
  <c r="I477" i="3"/>
  <c r="I504" i="5"/>
  <c r="I345" i="4"/>
  <c r="I153" i="6"/>
  <c r="I115" i="4"/>
  <c r="I117" i="6"/>
  <c r="I112" i="7"/>
  <c r="I129" i="3"/>
  <c r="I382" i="3"/>
  <c r="I521" i="7"/>
  <c r="I545" i="7"/>
  <c r="I570" i="7"/>
  <c r="I543" i="7"/>
  <c r="I490" i="7"/>
  <c r="I610" i="7"/>
  <c r="I554" i="7"/>
  <c r="F105" i="6"/>
  <c r="I572" i="6"/>
  <c r="I544" i="6"/>
  <c r="I517" i="6"/>
  <c r="I540" i="6"/>
  <c r="I484" i="6"/>
  <c r="I561" i="6"/>
  <c r="I505" i="6"/>
  <c r="I478" i="6"/>
  <c r="I164" i="6"/>
  <c r="I516" i="5"/>
  <c r="I515" i="5"/>
  <c r="I539" i="5"/>
  <c r="I511" i="5"/>
  <c r="I562" i="5"/>
  <c r="I477" i="5"/>
  <c r="I554" i="5"/>
  <c r="I573" i="4"/>
  <c r="I546" i="4"/>
  <c r="I519" i="4"/>
  <c r="I518" i="4"/>
  <c r="I517" i="4"/>
  <c r="I567" i="4"/>
  <c r="I564" i="4"/>
  <c r="I510" i="4"/>
  <c r="F93" i="4"/>
  <c r="F89" i="4"/>
  <c r="F87" i="4"/>
  <c r="I347" i="4"/>
  <c r="I494" i="3"/>
  <c r="I519" i="3"/>
  <c r="I518" i="3"/>
  <c r="I543" i="3"/>
  <c r="I566" i="3"/>
  <c r="I486" i="3"/>
  <c r="I484" i="3"/>
  <c r="I531" i="3"/>
  <c r="I528" i="3"/>
  <c r="I504" i="3"/>
  <c r="I507" i="3"/>
  <c r="I539" i="4"/>
  <c r="I567" i="3"/>
  <c r="I363" i="4"/>
  <c r="I181" i="4"/>
  <c r="I181" i="6"/>
  <c r="I221" i="3"/>
  <c r="I221" i="7"/>
  <c r="I221" i="4"/>
  <c r="I221" i="6"/>
  <c r="I270" i="3"/>
  <c r="I270" i="7"/>
  <c r="I270" i="4"/>
  <c r="I270" i="6"/>
  <c r="I178" i="4"/>
  <c r="I178" i="7"/>
  <c r="I304" i="5"/>
  <c r="I304" i="6"/>
  <c r="I216" i="3"/>
  <c r="I216" i="7"/>
  <c r="I216" i="4"/>
  <c r="I207" i="5"/>
  <c r="I207" i="4"/>
  <c r="I155" i="6"/>
  <c r="I150" i="3"/>
  <c r="I359" i="3"/>
  <c r="I356" i="5"/>
  <c r="I269" i="5"/>
  <c r="I142" i="3"/>
  <c r="C626" i="5"/>
  <c r="C626" i="7"/>
  <c r="H626" i="4"/>
  <c r="H626" i="6"/>
  <c r="H626" i="3"/>
  <c r="I363" i="6"/>
  <c r="I278" i="3"/>
  <c r="I278" i="4"/>
  <c r="I278" i="6"/>
  <c r="I226" i="6"/>
  <c r="I226" i="7"/>
  <c r="I176" i="4"/>
  <c r="I176" i="5"/>
  <c r="I176" i="6"/>
  <c r="I307" i="7"/>
  <c r="I217" i="3"/>
  <c r="I217" i="4"/>
  <c r="I217" i="5"/>
  <c r="I217" i="6"/>
  <c r="I203" i="4"/>
  <c r="I203" i="5"/>
  <c r="I203" i="6"/>
  <c r="I203" i="7"/>
  <c r="I151" i="3"/>
  <c r="I151" i="4"/>
  <c r="I151" i="7"/>
  <c r="I139" i="5"/>
  <c r="I139" i="6"/>
  <c r="I139" i="3"/>
  <c r="I358" i="3"/>
  <c r="I358" i="4"/>
  <c r="I271" i="7"/>
  <c r="I281" i="5"/>
  <c r="I191" i="4"/>
  <c r="I191" i="6"/>
  <c r="I141" i="3"/>
  <c r="I141" i="4"/>
  <c r="I282" i="7"/>
  <c r="I282" i="4"/>
  <c r="I282" i="3"/>
  <c r="I282" i="6"/>
  <c r="I282" i="5"/>
  <c r="I268" i="6" l="1"/>
  <c r="I139" i="4"/>
  <c r="I151" i="6"/>
  <c r="I269" i="6"/>
  <c r="I280" i="5"/>
  <c r="I285" i="7"/>
  <c r="I267" i="3"/>
  <c r="I228" i="5"/>
  <c r="I271" i="5"/>
  <c r="I226" i="5"/>
  <c r="I307" i="5"/>
  <c r="I285" i="5"/>
  <c r="I207" i="3"/>
  <c r="I177" i="5"/>
  <c r="I177" i="7"/>
  <c r="I151" i="5"/>
  <c r="G48" i="6"/>
  <c r="I226" i="4"/>
  <c r="I363" i="7"/>
  <c r="I616" i="7"/>
  <c r="I148" i="4"/>
  <c r="I140" i="4"/>
  <c r="I141" i="7"/>
  <c r="I304" i="4"/>
  <c r="I177" i="4"/>
  <c r="I616" i="6"/>
  <c r="I268" i="5"/>
  <c r="I267" i="6"/>
  <c r="I148" i="7"/>
  <c r="I271" i="3"/>
  <c r="I215" i="3"/>
  <c r="I359" i="6"/>
  <c r="I363" i="3"/>
  <c r="I176" i="3"/>
  <c r="I278" i="5"/>
  <c r="C626" i="4"/>
  <c r="I150" i="5"/>
  <c r="I307" i="3"/>
  <c r="I307" i="6"/>
  <c r="I280" i="7"/>
  <c r="I285" i="3"/>
  <c r="I356" i="6"/>
  <c r="I359" i="4"/>
  <c r="C626" i="6"/>
  <c r="I141" i="6"/>
  <c r="I142" i="6"/>
  <c r="I280" i="3"/>
  <c r="I216" i="5"/>
  <c r="I304" i="3"/>
  <c r="I177" i="3"/>
  <c r="I193" i="4"/>
  <c r="I349" i="4"/>
  <c r="I267" i="4"/>
  <c r="I616" i="5"/>
  <c r="G48" i="7"/>
  <c r="I141" i="5"/>
  <c r="I228" i="3"/>
  <c r="I281" i="7"/>
  <c r="I139" i="7"/>
  <c r="I215" i="5"/>
  <c r="I356" i="7"/>
  <c r="G48" i="3"/>
  <c r="I193" i="3"/>
  <c r="I616" i="4"/>
  <c r="I193" i="6"/>
  <c r="I278" i="7"/>
  <c r="I216" i="6"/>
  <c r="I281" i="6"/>
  <c r="H626" i="7"/>
  <c r="I142" i="4"/>
  <c r="I269" i="3"/>
  <c r="I150" i="4"/>
  <c r="I138" i="7"/>
  <c r="I193" i="7"/>
  <c r="I616" i="3"/>
  <c r="F69" i="7"/>
  <c r="I217" i="7"/>
  <c r="I226" i="3"/>
  <c r="I269" i="7"/>
  <c r="H626" i="5"/>
  <c r="I619" i="6"/>
  <c r="I618" i="7"/>
  <c r="I270" i="5"/>
  <c r="I194" i="4"/>
  <c r="I150" i="7"/>
  <c r="I358" i="6"/>
  <c r="I307" i="4"/>
  <c r="I207" i="6"/>
  <c r="I304" i="7"/>
  <c r="I178" i="6"/>
  <c r="I176" i="7"/>
  <c r="I612" i="43"/>
  <c r="I179" i="3"/>
  <c r="I363" i="5"/>
  <c r="G48" i="4"/>
  <c r="I349" i="7"/>
  <c r="I193" i="5"/>
  <c r="I358" i="5"/>
  <c r="I356" i="3"/>
  <c r="I138" i="5"/>
  <c r="I178" i="5"/>
  <c r="I177" i="6"/>
  <c r="G48" i="5"/>
  <c r="I619" i="3"/>
  <c r="C626" i="3"/>
  <c r="I618" i="3"/>
  <c r="I608" i="41"/>
  <c r="I202" i="5"/>
  <c r="I195" i="7"/>
  <c r="I167" i="5"/>
  <c r="I168" i="6"/>
  <c r="F75" i="3"/>
  <c r="I465" i="3"/>
  <c r="I475" i="3"/>
  <c r="I450" i="4"/>
  <c r="F60" i="4"/>
  <c r="I475" i="5"/>
  <c r="I349" i="6"/>
  <c r="I463" i="3"/>
  <c r="F73" i="3"/>
  <c r="I527" i="4"/>
  <c r="I553" i="4"/>
  <c r="I458" i="4"/>
  <c r="F68" i="4"/>
  <c r="F60" i="6"/>
  <c r="I450" i="6"/>
  <c r="F79" i="4"/>
  <c r="I469" i="4"/>
  <c r="I458" i="5"/>
  <c r="F68" i="5"/>
  <c r="I148" i="5"/>
  <c r="I467" i="5"/>
  <c r="F77" i="5"/>
  <c r="I453" i="7"/>
  <c r="F63" i="7"/>
  <c r="I181" i="7"/>
  <c r="I150" i="6"/>
  <c r="I191" i="7"/>
  <c r="I268" i="7"/>
  <c r="I358" i="7"/>
  <c r="I612" i="7"/>
  <c r="I280" i="6"/>
  <c r="I297" i="7"/>
  <c r="I202" i="3"/>
  <c r="I202" i="4"/>
  <c r="I195" i="6"/>
  <c r="I179" i="7"/>
  <c r="H626" i="41"/>
  <c r="I619" i="4"/>
  <c r="I127" i="3"/>
  <c r="I618" i="5"/>
  <c r="I194" i="3"/>
  <c r="I168" i="5"/>
  <c r="I527" i="7"/>
  <c r="I452" i="3"/>
  <c r="F62" i="3"/>
  <c r="I138" i="6"/>
  <c r="F68" i="6"/>
  <c r="I458" i="6"/>
  <c r="I138" i="3"/>
  <c r="I349" i="3"/>
  <c r="I467" i="3"/>
  <c r="F77" i="3"/>
  <c r="I467" i="4"/>
  <c r="F77" i="4"/>
  <c r="I464" i="5"/>
  <c r="F74" i="5"/>
  <c r="I465" i="6"/>
  <c r="F75" i="6"/>
  <c r="I475" i="7"/>
  <c r="I467" i="6"/>
  <c r="F77" i="6"/>
  <c r="I140" i="6"/>
  <c r="I460" i="3"/>
  <c r="F70" i="3"/>
  <c r="I181" i="3"/>
  <c r="I449" i="4"/>
  <c r="F59" i="4"/>
  <c r="I450" i="5"/>
  <c r="F60" i="5"/>
  <c r="I452" i="5"/>
  <c r="F62" i="5"/>
  <c r="I140" i="5"/>
  <c r="I461" i="3"/>
  <c r="F71" i="3"/>
  <c r="I459" i="3"/>
  <c r="F69" i="3"/>
  <c r="I349" i="5"/>
  <c r="I468" i="5"/>
  <c r="F78" i="5"/>
  <c r="I449" i="6"/>
  <c r="F59" i="6"/>
  <c r="I459" i="6"/>
  <c r="F69" i="6"/>
  <c r="I462" i="7"/>
  <c r="F72" i="7"/>
  <c r="I612" i="6"/>
  <c r="I195" i="5"/>
  <c r="I168" i="4"/>
  <c r="F85" i="4"/>
  <c r="I463" i="4"/>
  <c r="F73" i="4"/>
  <c r="I207" i="7"/>
  <c r="F75" i="5"/>
  <c r="I465" i="5"/>
  <c r="F65" i="4"/>
  <c r="F61" i="7"/>
  <c r="I228" i="6"/>
  <c r="I281" i="3"/>
  <c r="I271" i="6"/>
  <c r="I612" i="5"/>
  <c r="I229" i="6"/>
  <c r="I229" i="7"/>
  <c r="I280" i="4"/>
  <c r="I285" i="6"/>
  <c r="I306" i="7"/>
  <c r="I297" i="5"/>
  <c r="I195" i="4"/>
  <c r="I298" i="3"/>
  <c r="I611" i="43"/>
  <c r="I619" i="5"/>
  <c r="I127" i="6"/>
  <c r="I612" i="42"/>
  <c r="I167" i="4"/>
  <c r="I181" i="5"/>
  <c r="G236" i="7"/>
  <c r="F59" i="3"/>
  <c r="I449" i="3"/>
  <c r="F75" i="4"/>
  <c r="I465" i="4"/>
  <c r="I459" i="5"/>
  <c r="F69" i="5"/>
  <c r="I155" i="4"/>
  <c r="I468" i="4"/>
  <c r="F78" i="4"/>
  <c r="F76" i="7"/>
  <c r="I451" i="4"/>
  <c r="F61" i="4"/>
  <c r="F59" i="5"/>
  <c r="I449" i="5"/>
  <c r="I138" i="4"/>
  <c r="I460" i="5"/>
  <c r="F70" i="5"/>
  <c r="I228" i="7"/>
  <c r="I501" i="3"/>
  <c r="I462" i="4"/>
  <c r="F72" i="4"/>
  <c r="F68" i="7"/>
  <c r="I458" i="7"/>
  <c r="I608" i="43"/>
  <c r="I268" i="4"/>
  <c r="I612" i="4"/>
  <c r="I229" i="5"/>
  <c r="I269" i="4"/>
  <c r="I306" i="6"/>
  <c r="I297" i="4"/>
  <c r="I359" i="7"/>
  <c r="I195" i="3"/>
  <c r="I298" i="6"/>
  <c r="I624" i="41"/>
  <c r="I127" i="7"/>
  <c r="I167" i="3"/>
  <c r="I194" i="5"/>
  <c r="I459" i="4"/>
  <c r="F69" i="4"/>
  <c r="I453" i="5"/>
  <c r="F63" i="5"/>
  <c r="I458" i="3"/>
  <c r="F68" i="3"/>
  <c r="I267" i="7"/>
  <c r="I464" i="7"/>
  <c r="F74" i="7"/>
  <c r="F70" i="4"/>
  <c r="I460" i="4"/>
  <c r="I142" i="7"/>
  <c r="I460" i="6"/>
  <c r="F70" i="6"/>
  <c r="F59" i="7"/>
  <c r="I449" i="7"/>
  <c r="I467" i="7"/>
  <c r="F77" i="7"/>
  <c r="I469" i="6"/>
  <c r="F79" i="6"/>
  <c r="I452" i="4"/>
  <c r="F62" i="4"/>
  <c r="I142" i="5"/>
  <c r="I468" i="6"/>
  <c r="F78" i="6"/>
  <c r="I455" i="6"/>
  <c r="F65" i="6"/>
  <c r="I466" i="5"/>
  <c r="F76" i="5"/>
  <c r="I463" i="6"/>
  <c r="F73" i="6"/>
  <c r="I281" i="4"/>
  <c r="I297" i="6"/>
  <c r="I298" i="7"/>
  <c r="F71" i="7"/>
  <c r="I461" i="7"/>
  <c r="I453" i="6"/>
  <c r="F63" i="6"/>
  <c r="I228" i="4"/>
  <c r="I271" i="4"/>
  <c r="I612" i="3"/>
  <c r="I229" i="4"/>
  <c r="I306" i="5"/>
  <c r="I297" i="3"/>
  <c r="I203" i="3"/>
  <c r="I179" i="6"/>
  <c r="I298" i="5"/>
  <c r="I611" i="41"/>
  <c r="I127" i="4"/>
  <c r="I267" i="5"/>
  <c r="I469" i="5"/>
  <c r="F79" i="5"/>
  <c r="F70" i="7"/>
  <c r="I460" i="7"/>
  <c r="F76" i="3"/>
  <c r="I466" i="3"/>
  <c r="I466" i="4"/>
  <c r="F76" i="4"/>
  <c r="I221" i="5"/>
  <c r="I450" i="3"/>
  <c r="F60" i="3"/>
  <c r="I466" i="6"/>
  <c r="F76" i="6"/>
  <c r="I215" i="6"/>
  <c r="I462" i="3"/>
  <c r="F72" i="3"/>
  <c r="I527" i="6"/>
  <c r="I453" i="4"/>
  <c r="F63" i="4"/>
  <c r="I501" i="6"/>
  <c r="F61" i="3"/>
  <c r="I462" i="5"/>
  <c r="F72" i="5"/>
  <c r="F62" i="7"/>
  <c r="I527" i="3"/>
  <c r="I527" i="5"/>
  <c r="I457" i="5"/>
  <c r="F67" i="5"/>
  <c r="I553" i="7"/>
  <c r="F73" i="7"/>
  <c r="I463" i="7"/>
  <c r="F67" i="6"/>
  <c r="I457" i="6"/>
  <c r="I457" i="7"/>
  <c r="F67" i="7"/>
  <c r="I613" i="43"/>
  <c r="I268" i="3"/>
  <c r="I229" i="3"/>
  <c r="I306" i="4"/>
  <c r="I202" i="7"/>
  <c r="I179" i="5"/>
  <c r="I298" i="4"/>
  <c r="I624" i="43"/>
  <c r="I618" i="6"/>
  <c r="I613" i="42"/>
  <c r="I194" i="7"/>
  <c r="I168" i="3"/>
  <c r="I452" i="8"/>
  <c r="I464" i="4"/>
  <c r="F74" i="4"/>
  <c r="I451" i="6"/>
  <c r="F61" i="6"/>
  <c r="I461" i="4"/>
  <c r="F71" i="4"/>
  <c r="I451" i="5"/>
  <c r="F61" i="5"/>
  <c r="I452" i="6"/>
  <c r="F62" i="6"/>
  <c r="I468" i="3"/>
  <c r="F78" i="3"/>
  <c r="I463" i="5"/>
  <c r="F73" i="5"/>
  <c r="I215" i="7"/>
  <c r="I462" i="6"/>
  <c r="F72" i="6"/>
  <c r="I468" i="7"/>
  <c r="F78" i="7"/>
  <c r="I215" i="4"/>
  <c r="I501" i="5"/>
  <c r="I457" i="3"/>
  <c r="F67" i="3"/>
  <c r="I356" i="4"/>
  <c r="I127" i="5"/>
  <c r="I167" i="6"/>
  <c r="F67" i="4"/>
  <c r="I69" i="7"/>
  <c r="F17" i="7"/>
  <c r="I285" i="4"/>
  <c r="I306" i="3"/>
  <c r="I359" i="5"/>
  <c r="I202" i="6"/>
  <c r="I178" i="3"/>
  <c r="I179" i="4"/>
  <c r="I619" i="7"/>
  <c r="I618" i="4"/>
  <c r="I167" i="7"/>
  <c r="I194" i="6"/>
  <c r="I530" i="1"/>
  <c r="I461" i="6"/>
  <c r="F71" i="6"/>
  <c r="I464" i="3"/>
  <c r="F74" i="3"/>
  <c r="I455" i="3"/>
  <c r="F65" i="3"/>
  <c r="I501" i="7"/>
  <c r="F79" i="7"/>
  <c r="I469" i="7"/>
  <c r="F63" i="3"/>
  <c r="I453" i="3"/>
  <c r="I501" i="4"/>
  <c r="I461" i="5"/>
  <c r="F71" i="5"/>
  <c r="I465" i="7"/>
  <c r="F75" i="7"/>
  <c r="I553" i="5"/>
  <c r="F60" i="7"/>
  <c r="I450" i="7"/>
  <c r="I455" i="5"/>
  <c r="F65" i="5"/>
  <c r="I475" i="6"/>
  <c r="I553" i="3"/>
  <c r="I469" i="3"/>
  <c r="F79" i="3"/>
  <c r="I464" i="6"/>
  <c r="F74" i="6"/>
  <c r="I455" i="7"/>
  <c r="F65" i="7"/>
  <c r="S608" i="43"/>
  <c r="AG608" i="43" s="1"/>
  <c r="C626" i="41"/>
  <c r="S612" i="41"/>
  <c r="AG612" i="41" s="1"/>
  <c r="S613" i="41"/>
  <c r="AG613" i="41" s="1"/>
  <c r="C626" i="43"/>
  <c r="H392" i="7"/>
  <c r="H210" i="4"/>
  <c r="I608" i="42"/>
  <c r="C626" i="42"/>
  <c r="E132" i="4"/>
  <c r="G43" i="4"/>
  <c r="G43" i="5"/>
  <c r="H38" i="3"/>
  <c r="H38" i="5"/>
  <c r="G40" i="7"/>
  <c r="H40" i="5"/>
  <c r="H37" i="3"/>
  <c r="I206" i="7"/>
  <c r="E52" i="5"/>
  <c r="G43" i="6"/>
  <c r="G43" i="7"/>
  <c r="I385" i="7"/>
  <c r="E51" i="5"/>
  <c r="I375" i="5"/>
  <c r="I333" i="3"/>
  <c r="H41" i="3"/>
  <c r="G49" i="3"/>
  <c r="G49" i="5"/>
  <c r="G49" i="7"/>
  <c r="E42" i="4"/>
  <c r="H48" i="6"/>
  <c r="H44" i="4"/>
  <c r="G39" i="5"/>
  <c r="G44" i="4"/>
  <c r="G44" i="5"/>
  <c r="H46" i="7"/>
  <c r="H46" i="6"/>
  <c r="H418" i="6"/>
  <c r="I617" i="3"/>
  <c r="I617" i="7"/>
  <c r="I408" i="3"/>
  <c r="I408" i="5"/>
  <c r="I408" i="4"/>
  <c r="I385" i="3"/>
  <c r="I389" i="3"/>
  <c r="H49" i="4"/>
  <c r="H49" i="5"/>
  <c r="H49" i="6"/>
  <c r="H49" i="7"/>
  <c r="G35" i="3"/>
  <c r="G35" i="5"/>
  <c r="G35" i="6"/>
  <c r="G47" i="4"/>
  <c r="G47" i="5"/>
  <c r="G47" i="6"/>
  <c r="G47" i="7"/>
  <c r="G50" i="7"/>
  <c r="H51" i="4"/>
  <c r="H51" i="7"/>
  <c r="H33" i="4"/>
  <c r="H33" i="5"/>
  <c r="G34" i="4"/>
  <c r="G34" i="5"/>
  <c r="H47" i="3"/>
  <c r="H47" i="5"/>
  <c r="H47" i="6"/>
  <c r="I308" i="3"/>
  <c r="I308" i="5"/>
  <c r="I308" i="6"/>
  <c r="I308" i="7"/>
  <c r="G52" i="5"/>
  <c r="G52" i="6"/>
  <c r="G52" i="3"/>
  <c r="I411" i="5"/>
  <c r="I411" i="6"/>
  <c r="I411" i="3"/>
  <c r="I411" i="4"/>
  <c r="I182" i="6"/>
  <c r="I182" i="3"/>
  <c r="I361" i="5"/>
  <c r="I192" i="3"/>
  <c r="I197" i="3"/>
  <c r="I205" i="6"/>
  <c r="I205" i="7"/>
  <c r="I208" i="4"/>
  <c r="I504" i="1"/>
  <c r="I232" i="3"/>
  <c r="I232" i="7"/>
  <c r="I232" i="4"/>
  <c r="I232" i="5"/>
  <c r="I232" i="6"/>
  <c r="I284" i="4"/>
  <c r="I284" i="5"/>
  <c r="I284" i="6"/>
  <c r="I284" i="3"/>
  <c r="I284" i="7"/>
  <c r="H236" i="3"/>
  <c r="G236" i="5"/>
  <c r="H236" i="5"/>
  <c r="H236" i="7"/>
  <c r="G236" i="3"/>
  <c r="G236" i="4"/>
  <c r="H236" i="4"/>
  <c r="G236" i="6"/>
  <c r="H236" i="6"/>
  <c r="I231" i="7"/>
  <c r="I231" i="3"/>
  <c r="I231" i="4"/>
  <c r="I231" i="5"/>
  <c r="I231" i="6"/>
  <c r="I145" i="5"/>
  <c r="I145" i="7"/>
  <c r="I145" i="4"/>
  <c r="I145" i="3"/>
  <c r="I145" i="6"/>
  <c r="I154" i="5"/>
  <c r="I154" i="4"/>
  <c r="I154" i="3"/>
  <c r="I154" i="7"/>
  <c r="I154" i="6"/>
  <c r="H210" i="7" l="1"/>
  <c r="I361" i="7"/>
  <c r="G44" i="7"/>
  <c r="G39" i="7"/>
  <c r="H44" i="5"/>
  <c r="H39" i="7"/>
  <c r="H48" i="7"/>
  <c r="E42" i="5"/>
  <c r="H41" i="4"/>
  <c r="G38" i="7"/>
  <c r="E52" i="6"/>
  <c r="G41" i="4"/>
  <c r="G45" i="7"/>
  <c r="H38" i="4"/>
  <c r="H52" i="6"/>
  <c r="H392" i="3"/>
  <c r="G51" i="6"/>
  <c r="I119" i="6"/>
  <c r="R626" i="41"/>
  <c r="I205" i="5"/>
  <c r="I182" i="4"/>
  <c r="I208" i="7"/>
  <c r="G52" i="4"/>
  <c r="H51" i="6"/>
  <c r="I613" i="1"/>
  <c r="G37" i="6"/>
  <c r="I119" i="7"/>
  <c r="I255" i="3"/>
  <c r="I198" i="3"/>
  <c r="G37" i="5"/>
  <c r="G50" i="6"/>
  <c r="G51" i="4"/>
  <c r="I119" i="3"/>
  <c r="E51" i="7"/>
  <c r="G50" i="3"/>
  <c r="I308" i="4"/>
  <c r="G38" i="4"/>
  <c r="I333" i="6"/>
  <c r="G35" i="4"/>
  <c r="I379" i="7"/>
  <c r="H46" i="5"/>
  <c r="E49" i="3"/>
  <c r="E41" i="7"/>
  <c r="G34" i="6"/>
  <c r="E42" i="7"/>
  <c r="H38" i="6"/>
  <c r="H35" i="3"/>
  <c r="I146" i="5"/>
  <c r="I234" i="3"/>
  <c r="E37" i="3"/>
  <c r="H34" i="3"/>
  <c r="E49" i="7"/>
  <c r="G40" i="5"/>
  <c r="H52" i="5"/>
  <c r="S624" i="43"/>
  <c r="AG624" i="43" s="1"/>
  <c r="I205" i="4"/>
  <c r="I242" i="3"/>
  <c r="I255" i="5"/>
  <c r="G37" i="7"/>
  <c r="I255" i="4"/>
  <c r="G34" i="3"/>
  <c r="H51" i="5"/>
  <c r="H49" i="3"/>
  <c r="I389" i="7"/>
  <c r="I384" i="4"/>
  <c r="H418" i="5"/>
  <c r="H46" i="4"/>
  <c r="G44" i="6"/>
  <c r="G39" i="3"/>
  <c r="H35" i="6"/>
  <c r="E51" i="6"/>
  <c r="H50" i="7"/>
  <c r="H44" i="3"/>
  <c r="E35" i="7"/>
  <c r="H48" i="5"/>
  <c r="E42" i="3"/>
  <c r="G49" i="6"/>
  <c r="I389" i="6"/>
  <c r="I375" i="6"/>
  <c r="I375" i="7"/>
  <c r="E49" i="6"/>
  <c r="G46" i="6"/>
  <c r="H45" i="6"/>
  <c r="G41" i="3"/>
  <c r="G45" i="5"/>
  <c r="E47" i="6"/>
  <c r="I333" i="5"/>
  <c r="G444" i="5"/>
  <c r="I119" i="4"/>
  <c r="I364" i="3"/>
  <c r="I197" i="6"/>
  <c r="H39" i="5"/>
  <c r="G45" i="6"/>
  <c r="G51" i="5"/>
  <c r="I208" i="6"/>
  <c r="H51" i="3"/>
  <c r="H46" i="3"/>
  <c r="H35" i="4"/>
  <c r="H48" i="4"/>
  <c r="E49" i="5"/>
  <c r="G46" i="5"/>
  <c r="E52" i="7"/>
  <c r="G45" i="4"/>
  <c r="G40" i="3"/>
  <c r="G38" i="6"/>
  <c r="E47" i="5"/>
  <c r="G444" i="3"/>
  <c r="H392" i="6"/>
  <c r="G51" i="7"/>
  <c r="I255" i="7"/>
  <c r="I374" i="32"/>
  <c r="I312" i="7"/>
  <c r="I353" i="7"/>
  <c r="H340" i="3"/>
  <c r="G444" i="7"/>
  <c r="S612" i="43"/>
  <c r="AG612" i="43" s="1"/>
  <c r="I218" i="1"/>
  <c r="I302" i="6"/>
  <c r="I312" i="4"/>
  <c r="I325" i="3"/>
  <c r="I373" i="5"/>
  <c r="H34" i="7"/>
  <c r="H48" i="3"/>
  <c r="G49" i="4"/>
  <c r="E49" i="4"/>
  <c r="G46" i="4"/>
  <c r="E52" i="4"/>
  <c r="E47" i="4"/>
  <c r="H52" i="4"/>
  <c r="H392" i="5"/>
  <c r="I360" i="3"/>
  <c r="H37" i="7"/>
  <c r="G444" i="6"/>
  <c r="G37" i="4"/>
  <c r="G50" i="5"/>
  <c r="H34" i="6"/>
  <c r="I408" i="7"/>
  <c r="I388" i="6"/>
  <c r="G44" i="3"/>
  <c r="G39" i="6"/>
  <c r="H44" i="7"/>
  <c r="H41" i="7"/>
  <c r="I385" i="4"/>
  <c r="I375" i="4"/>
  <c r="G46" i="3"/>
  <c r="E52" i="3"/>
  <c r="G41" i="7"/>
  <c r="H37" i="4"/>
  <c r="H38" i="7"/>
  <c r="E47" i="7"/>
  <c r="H392" i="4"/>
  <c r="S613" i="43"/>
  <c r="AG613" i="43" s="1"/>
  <c r="H444" i="5"/>
  <c r="G40" i="6"/>
  <c r="I227" i="3"/>
  <c r="I156" i="3"/>
  <c r="I234" i="7"/>
  <c r="E37" i="4"/>
  <c r="I242" i="7"/>
  <c r="I380" i="7"/>
  <c r="I172" i="4"/>
  <c r="I353" i="6"/>
  <c r="I353" i="4"/>
  <c r="G52" i="7"/>
  <c r="I373" i="3"/>
  <c r="G37" i="3"/>
  <c r="G50" i="4"/>
  <c r="E37" i="6"/>
  <c r="G39" i="4"/>
  <c r="H35" i="7"/>
  <c r="E51" i="4"/>
  <c r="H41" i="6"/>
  <c r="E41" i="6"/>
  <c r="I171" i="3"/>
  <c r="G38" i="3"/>
  <c r="G41" i="6"/>
  <c r="E47" i="3"/>
  <c r="G444" i="4"/>
  <c r="I235" i="6"/>
  <c r="I255" i="6"/>
  <c r="E41" i="5"/>
  <c r="I429" i="5"/>
  <c r="H47" i="7"/>
  <c r="G47" i="3"/>
  <c r="E37" i="5"/>
  <c r="H44" i="6"/>
  <c r="E42" i="6"/>
  <c r="E41" i="3"/>
  <c r="G46" i="7"/>
  <c r="G38" i="5"/>
  <c r="G41" i="5"/>
  <c r="E132" i="6"/>
  <c r="H626" i="42"/>
  <c r="H52" i="7"/>
  <c r="H366" i="5"/>
  <c r="I390" i="6"/>
  <c r="G210" i="5"/>
  <c r="H288" i="7"/>
  <c r="I428" i="3"/>
  <c r="I437" i="4"/>
  <c r="F26" i="3"/>
  <c r="I78" i="3"/>
  <c r="I219" i="6"/>
  <c r="I165" i="3"/>
  <c r="I63" i="7"/>
  <c r="F11" i="7"/>
  <c r="G35" i="7"/>
  <c r="G366" i="5"/>
  <c r="H43" i="3"/>
  <c r="I245" i="5"/>
  <c r="I70" i="4"/>
  <c r="F18" i="4"/>
  <c r="I114" i="1"/>
  <c r="I174" i="5"/>
  <c r="F25" i="3"/>
  <c r="I77" i="3"/>
  <c r="I68" i="6"/>
  <c r="F16" i="6"/>
  <c r="I242" i="6"/>
  <c r="F27" i="4"/>
  <c r="I79" i="4"/>
  <c r="I68" i="4"/>
  <c r="F16" i="4"/>
  <c r="I302" i="7"/>
  <c r="I235" i="7"/>
  <c r="I130" i="3"/>
  <c r="I305" i="7"/>
  <c r="I364" i="7"/>
  <c r="I309" i="3"/>
  <c r="I156" i="7"/>
  <c r="I156" i="4"/>
  <c r="I360" i="6"/>
  <c r="I312" i="6"/>
  <c r="I116" i="6"/>
  <c r="I146" i="4"/>
  <c r="I146" i="3"/>
  <c r="I325" i="7"/>
  <c r="I234" i="4"/>
  <c r="I390" i="3"/>
  <c r="I241" i="6"/>
  <c r="I310" i="3"/>
  <c r="I172" i="7"/>
  <c r="I205" i="3"/>
  <c r="I137" i="7"/>
  <c r="I353" i="5"/>
  <c r="I209" i="5"/>
  <c r="I299" i="3"/>
  <c r="I401" i="6"/>
  <c r="I355" i="5"/>
  <c r="I384" i="3"/>
  <c r="I388" i="3"/>
  <c r="C236" i="7"/>
  <c r="H418" i="4"/>
  <c r="H50" i="6"/>
  <c r="I351" i="5"/>
  <c r="E35" i="6"/>
  <c r="I389" i="5"/>
  <c r="H288" i="6"/>
  <c r="H45" i="5"/>
  <c r="I206" i="5"/>
  <c r="H37" i="6"/>
  <c r="I429" i="3"/>
  <c r="I624" i="42"/>
  <c r="I65" i="7"/>
  <c r="F13" i="7"/>
  <c r="F27" i="7"/>
  <c r="I79" i="7"/>
  <c r="F15" i="4"/>
  <c r="I67" i="4"/>
  <c r="I67" i="3"/>
  <c r="F15" i="3"/>
  <c r="I155" i="5"/>
  <c r="I63" i="4"/>
  <c r="F11" i="4"/>
  <c r="I76" i="4"/>
  <c r="F24" i="4"/>
  <c r="I245" i="6"/>
  <c r="I347" i="3"/>
  <c r="I71" i="7"/>
  <c r="F19" i="7"/>
  <c r="I68" i="3"/>
  <c r="F16" i="3"/>
  <c r="I69" i="4"/>
  <c r="F17" i="4"/>
  <c r="I163" i="6"/>
  <c r="F16" i="7"/>
  <c r="I68" i="7"/>
  <c r="F24" i="7"/>
  <c r="I76" i="7"/>
  <c r="I59" i="3"/>
  <c r="F7" i="3"/>
  <c r="F23" i="5"/>
  <c r="I75" i="5"/>
  <c r="I78" i="5"/>
  <c r="F26" i="5"/>
  <c r="I60" i="5"/>
  <c r="F8" i="5"/>
  <c r="I243" i="3"/>
  <c r="F23" i="3"/>
  <c r="I75" i="3"/>
  <c r="H47" i="4"/>
  <c r="I116" i="7"/>
  <c r="I277" i="7"/>
  <c r="I355" i="7"/>
  <c r="H45" i="7"/>
  <c r="I114" i="8"/>
  <c r="I65" i="4"/>
  <c r="F13" i="4"/>
  <c r="F18" i="3"/>
  <c r="I70" i="3"/>
  <c r="I130" i="5"/>
  <c r="G366" i="7"/>
  <c r="I116" i="5"/>
  <c r="I137" i="5"/>
  <c r="I277" i="3"/>
  <c r="I351" i="6"/>
  <c r="E41" i="4"/>
  <c r="I429" i="4"/>
  <c r="H210" i="3"/>
  <c r="I126" i="7"/>
  <c r="I305" i="6"/>
  <c r="I646" i="5"/>
  <c r="I646" i="3"/>
  <c r="I383" i="6"/>
  <c r="I208" i="5"/>
  <c r="H366" i="4"/>
  <c r="G288" i="3"/>
  <c r="G288" i="4"/>
  <c r="I118" i="7"/>
  <c r="I360" i="7"/>
  <c r="I116" i="4"/>
  <c r="I590" i="7"/>
  <c r="I390" i="7"/>
  <c r="I172" i="6"/>
  <c r="I137" i="4"/>
  <c r="I197" i="5"/>
  <c r="I361" i="4"/>
  <c r="I299" i="6"/>
  <c r="G392" i="4"/>
  <c r="I355" i="6"/>
  <c r="I373" i="4"/>
  <c r="H340" i="6"/>
  <c r="G210" i="7"/>
  <c r="E46" i="7"/>
  <c r="I384" i="7"/>
  <c r="I408" i="6"/>
  <c r="I388" i="7"/>
  <c r="C236" i="6"/>
  <c r="I180" i="7"/>
  <c r="G36" i="7"/>
  <c r="C34" i="4"/>
  <c r="E51" i="3"/>
  <c r="H50" i="5"/>
  <c r="I351" i="4"/>
  <c r="E35" i="5"/>
  <c r="I173" i="6"/>
  <c r="I385" i="5"/>
  <c r="I387" i="6"/>
  <c r="G184" i="5"/>
  <c r="I171" i="6"/>
  <c r="H288" i="5"/>
  <c r="H45" i="4"/>
  <c r="I206" i="4"/>
  <c r="H37" i="5"/>
  <c r="H40" i="6"/>
  <c r="I428" i="6"/>
  <c r="I608" i="1"/>
  <c r="I123" i="3"/>
  <c r="I114" i="7"/>
  <c r="I379" i="5"/>
  <c r="I283" i="6"/>
  <c r="I613" i="36"/>
  <c r="S613" i="42"/>
  <c r="AG613" i="42" s="1"/>
  <c r="F8" i="7"/>
  <c r="I60" i="7"/>
  <c r="I75" i="7"/>
  <c r="F23" i="7"/>
  <c r="I245" i="4"/>
  <c r="I78" i="7"/>
  <c r="F26" i="7"/>
  <c r="F10" i="6"/>
  <c r="I62" i="6"/>
  <c r="I219" i="3"/>
  <c r="I155" i="7"/>
  <c r="I67" i="5"/>
  <c r="F15" i="5"/>
  <c r="I62" i="7"/>
  <c r="F10" i="7"/>
  <c r="I76" i="6"/>
  <c r="F24" i="6"/>
  <c r="I79" i="5"/>
  <c r="F27" i="5"/>
  <c r="F13" i="6"/>
  <c r="I65" i="6"/>
  <c r="I62" i="4"/>
  <c r="F10" i="4"/>
  <c r="I155" i="3"/>
  <c r="I143" i="3"/>
  <c r="I72" i="4"/>
  <c r="F20" i="4"/>
  <c r="I242" i="5"/>
  <c r="I191" i="5"/>
  <c r="I69" i="6"/>
  <c r="F17" i="6"/>
  <c r="F25" i="6"/>
  <c r="I77" i="6"/>
  <c r="I75" i="6"/>
  <c r="F23" i="6"/>
  <c r="I174" i="7"/>
  <c r="I77" i="5"/>
  <c r="F25" i="5"/>
  <c r="F8" i="6"/>
  <c r="I60" i="6"/>
  <c r="H210" i="5"/>
  <c r="H33" i="3"/>
  <c r="I130" i="4"/>
  <c r="I309" i="5"/>
  <c r="I310" i="5"/>
  <c r="G42" i="3"/>
  <c r="I375" i="3"/>
  <c r="H40" i="7"/>
  <c r="E132" i="5"/>
  <c r="I613" i="32"/>
  <c r="F19" i="5"/>
  <c r="I71" i="5"/>
  <c r="I76" i="5"/>
  <c r="F24" i="5"/>
  <c r="I174" i="4"/>
  <c r="G34" i="7"/>
  <c r="I235" i="3"/>
  <c r="I390" i="5"/>
  <c r="G392" i="7"/>
  <c r="I355" i="3"/>
  <c r="H39" i="3"/>
  <c r="I387" i="3"/>
  <c r="I206" i="6"/>
  <c r="I437" i="3"/>
  <c r="I67" i="7"/>
  <c r="F15" i="7"/>
  <c r="I126" i="6"/>
  <c r="I364" i="6"/>
  <c r="I208" i="3"/>
  <c r="H366" i="6"/>
  <c r="G366" i="4"/>
  <c r="I156" i="6"/>
  <c r="I118" i="5"/>
  <c r="I360" i="5"/>
  <c r="I312" i="5"/>
  <c r="I146" i="7"/>
  <c r="I325" i="4"/>
  <c r="I590" i="6"/>
  <c r="I234" i="6"/>
  <c r="I390" i="4"/>
  <c r="I241" i="3"/>
  <c r="I172" i="5"/>
  <c r="I353" i="3"/>
  <c r="I209" i="7"/>
  <c r="I299" i="5"/>
  <c r="G392" i="3"/>
  <c r="G392" i="5"/>
  <c r="I355" i="4"/>
  <c r="I373" i="7"/>
  <c r="H340" i="5"/>
  <c r="E46" i="6"/>
  <c r="E37" i="7"/>
  <c r="I166" i="3"/>
  <c r="I198" i="5"/>
  <c r="I388" i="5"/>
  <c r="C236" i="5"/>
  <c r="I180" i="3"/>
  <c r="H418" i="7"/>
  <c r="G36" i="6"/>
  <c r="I351" i="3"/>
  <c r="H39" i="6"/>
  <c r="E35" i="4"/>
  <c r="H43" i="7"/>
  <c r="I333" i="7"/>
  <c r="I223" i="5"/>
  <c r="I171" i="7"/>
  <c r="H288" i="4"/>
  <c r="I428" i="5"/>
  <c r="I437" i="7"/>
  <c r="I623" i="42"/>
  <c r="G51" i="3"/>
  <c r="I623" i="41"/>
  <c r="I283" i="7"/>
  <c r="I374" i="8"/>
  <c r="I504" i="32"/>
  <c r="I74" i="6"/>
  <c r="F22" i="6"/>
  <c r="I74" i="3"/>
  <c r="F22" i="3"/>
  <c r="E132" i="7"/>
  <c r="I219" i="4"/>
  <c r="I174" i="6"/>
  <c r="E132" i="3"/>
  <c r="I117" i="3"/>
  <c r="I73" i="6"/>
  <c r="F21" i="6"/>
  <c r="I59" i="7"/>
  <c r="F7" i="7"/>
  <c r="H33" i="7"/>
  <c r="I245" i="7"/>
  <c r="I59" i="5"/>
  <c r="F7" i="5"/>
  <c r="I73" i="4"/>
  <c r="F21" i="4"/>
  <c r="I143" i="5"/>
  <c r="F7" i="4"/>
  <c r="I59" i="4"/>
  <c r="F10" i="3"/>
  <c r="I62" i="3"/>
  <c r="G366" i="3"/>
  <c r="G392" i="6"/>
  <c r="I223" i="6"/>
  <c r="I163" i="5"/>
  <c r="I163" i="7"/>
  <c r="F19" i="3"/>
  <c r="I71" i="3"/>
  <c r="I646" i="7"/>
  <c r="I309" i="4"/>
  <c r="I197" i="7"/>
  <c r="I387" i="7"/>
  <c r="G40" i="4"/>
  <c r="F13" i="3"/>
  <c r="I65" i="3"/>
  <c r="I227" i="7"/>
  <c r="I126" i="5"/>
  <c r="I383" i="5"/>
  <c r="G366" i="6"/>
  <c r="G288" i="7"/>
  <c r="I118" i="6"/>
  <c r="I325" i="5"/>
  <c r="I590" i="5"/>
  <c r="I197" i="4"/>
  <c r="I361" i="3"/>
  <c r="I198" i="4"/>
  <c r="I299" i="7"/>
  <c r="I277" i="6"/>
  <c r="I373" i="6"/>
  <c r="I245" i="3"/>
  <c r="H340" i="4"/>
  <c r="G210" i="4"/>
  <c r="G210" i="6"/>
  <c r="E46" i="5"/>
  <c r="H34" i="5"/>
  <c r="I385" i="6"/>
  <c r="I198" i="7"/>
  <c r="I388" i="4"/>
  <c r="C236" i="4"/>
  <c r="I617" i="4"/>
  <c r="I180" i="5"/>
  <c r="H418" i="3"/>
  <c r="G36" i="5"/>
  <c r="G42" i="6"/>
  <c r="H39" i="4"/>
  <c r="I152" i="5"/>
  <c r="H43" i="6"/>
  <c r="I182" i="5"/>
  <c r="I182" i="7"/>
  <c r="I389" i="4"/>
  <c r="I387" i="5"/>
  <c r="I171" i="4"/>
  <c r="H45" i="3"/>
  <c r="F96" i="1"/>
  <c r="I384" i="5"/>
  <c r="H40" i="4"/>
  <c r="I428" i="4"/>
  <c r="I131" i="6"/>
  <c r="I123" i="5"/>
  <c r="I123" i="6"/>
  <c r="I623" i="43"/>
  <c r="I283" i="4"/>
  <c r="I530" i="8"/>
  <c r="I61" i="6"/>
  <c r="F9" i="6"/>
  <c r="H52" i="3"/>
  <c r="I174" i="3"/>
  <c r="I67" i="6"/>
  <c r="F15" i="6"/>
  <c r="I72" i="5"/>
  <c r="F20" i="5"/>
  <c r="I60" i="3"/>
  <c r="F8" i="3"/>
  <c r="I76" i="3"/>
  <c r="F24" i="3"/>
  <c r="I168" i="7"/>
  <c r="I79" i="6"/>
  <c r="F27" i="6"/>
  <c r="I219" i="5"/>
  <c r="I69" i="5"/>
  <c r="F17" i="5"/>
  <c r="I143" i="4"/>
  <c r="I69" i="3"/>
  <c r="F17" i="3"/>
  <c r="I74" i="5"/>
  <c r="F22" i="5"/>
  <c r="I613" i="8"/>
  <c r="I143" i="6"/>
  <c r="F8" i="4"/>
  <c r="I60" i="4"/>
  <c r="H366" i="7"/>
  <c r="I351" i="7"/>
  <c r="I119" i="5"/>
  <c r="I71" i="4"/>
  <c r="F19" i="4"/>
  <c r="I72" i="7"/>
  <c r="F20" i="7"/>
  <c r="I383" i="7"/>
  <c r="G288" i="5"/>
  <c r="I310" i="4"/>
  <c r="G210" i="3"/>
  <c r="E46" i="3"/>
  <c r="G42" i="7"/>
  <c r="I333" i="4"/>
  <c r="H40" i="3"/>
  <c r="I163" i="3"/>
  <c r="I227" i="6"/>
  <c r="I302" i="5"/>
  <c r="I235" i="5"/>
  <c r="I305" i="4"/>
  <c r="I302" i="3"/>
  <c r="I227" i="5"/>
  <c r="I126" i="4"/>
  <c r="I130" i="7"/>
  <c r="I305" i="3"/>
  <c r="I305" i="5"/>
  <c r="I383" i="3"/>
  <c r="I364" i="4"/>
  <c r="I364" i="5"/>
  <c r="I309" i="7"/>
  <c r="I287" i="3"/>
  <c r="I156" i="5"/>
  <c r="I118" i="4"/>
  <c r="I360" i="4"/>
  <c r="I312" i="3"/>
  <c r="I146" i="6"/>
  <c r="I325" i="6"/>
  <c r="I590" i="4"/>
  <c r="I234" i="5"/>
  <c r="I310" i="7"/>
  <c r="I172" i="3"/>
  <c r="I380" i="4"/>
  <c r="I198" i="6"/>
  <c r="I411" i="7"/>
  <c r="I299" i="4"/>
  <c r="I277" i="5"/>
  <c r="E46" i="4"/>
  <c r="H34" i="4"/>
  <c r="I379" i="6"/>
  <c r="I321" i="7"/>
  <c r="C236" i="3"/>
  <c r="I617" i="6"/>
  <c r="I180" i="4"/>
  <c r="I273" i="3"/>
  <c r="G36" i="4"/>
  <c r="H35" i="5"/>
  <c r="G42" i="5"/>
  <c r="H50" i="4"/>
  <c r="I152" i="6"/>
  <c r="I286" i="3"/>
  <c r="H43" i="5"/>
  <c r="H41" i="5"/>
  <c r="I321" i="4"/>
  <c r="I380" i="3"/>
  <c r="G43" i="3"/>
  <c r="I131" i="3"/>
  <c r="I437" i="6"/>
  <c r="I429" i="7"/>
  <c r="I131" i="4"/>
  <c r="I123" i="7"/>
  <c r="I611" i="42"/>
  <c r="I114" i="4"/>
  <c r="I283" i="3"/>
  <c r="I321" i="5"/>
  <c r="I556" i="1"/>
  <c r="F11" i="3"/>
  <c r="I63" i="3"/>
  <c r="I71" i="6"/>
  <c r="F19" i="6"/>
  <c r="I219" i="7"/>
  <c r="F20" i="6"/>
  <c r="I72" i="6"/>
  <c r="F21" i="5"/>
  <c r="I73" i="5"/>
  <c r="I61" i="5"/>
  <c r="F9" i="5"/>
  <c r="I72" i="3"/>
  <c r="F20" i="3"/>
  <c r="I70" i="6"/>
  <c r="F18" i="6"/>
  <c r="F22" i="7"/>
  <c r="I74" i="7"/>
  <c r="I75" i="4"/>
  <c r="F23" i="4"/>
  <c r="F10" i="5"/>
  <c r="I62" i="5"/>
  <c r="I68" i="5"/>
  <c r="F16" i="5"/>
  <c r="H33" i="6"/>
  <c r="I287" i="6"/>
  <c r="I131" i="5"/>
  <c r="I65" i="5"/>
  <c r="F13" i="5"/>
  <c r="I74" i="4"/>
  <c r="F22" i="4"/>
  <c r="I590" i="3"/>
  <c r="H288" i="3"/>
  <c r="F18" i="7"/>
  <c r="I70" i="7"/>
  <c r="I302" i="4"/>
  <c r="I235" i="4"/>
  <c r="I227" i="4"/>
  <c r="I126" i="3"/>
  <c r="I130" i="6"/>
  <c r="I646" i="6"/>
  <c r="I646" i="4"/>
  <c r="I383" i="4"/>
  <c r="H366" i="3"/>
  <c r="I309" i="6"/>
  <c r="G288" i="6"/>
  <c r="I241" i="5"/>
  <c r="I310" i="6"/>
  <c r="I361" i="6"/>
  <c r="I380" i="6"/>
  <c r="I277" i="4"/>
  <c r="I242" i="4"/>
  <c r="H340" i="7"/>
  <c r="I379" i="3"/>
  <c r="I380" i="5"/>
  <c r="I617" i="5"/>
  <c r="I180" i="6"/>
  <c r="G36" i="3"/>
  <c r="H50" i="3"/>
  <c r="E35" i="3"/>
  <c r="I286" i="4"/>
  <c r="H43" i="4"/>
  <c r="I321" i="3"/>
  <c r="I387" i="4"/>
  <c r="I171" i="5"/>
  <c r="I384" i="6"/>
  <c r="I206" i="3"/>
  <c r="I428" i="7"/>
  <c r="I437" i="5"/>
  <c r="I429" i="6"/>
  <c r="I423" i="5"/>
  <c r="I123" i="4"/>
  <c r="H210" i="6"/>
  <c r="H626" i="43"/>
  <c r="I379" i="4"/>
  <c r="I283" i="5"/>
  <c r="I321" i="6"/>
  <c r="S611" i="43"/>
  <c r="AG611" i="43" s="1"/>
  <c r="S612" i="42"/>
  <c r="AG612" i="42" s="1"/>
  <c r="F27" i="3"/>
  <c r="I79" i="3"/>
  <c r="I163" i="4"/>
  <c r="G45" i="3"/>
  <c r="I73" i="7"/>
  <c r="F21" i="7"/>
  <c r="F9" i="3"/>
  <c r="I61" i="3"/>
  <c r="F11" i="6"/>
  <c r="I63" i="6"/>
  <c r="I78" i="6"/>
  <c r="F26" i="6"/>
  <c r="I77" i="7"/>
  <c r="F25" i="7"/>
  <c r="F11" i="5"/>
  <c r="I63" i="5"/>
  <c r="I191" i="3"/>
  <c r="I143" i="7"/>
  <c r="I70" i="5"/>
  <c r="F18" i="5"/>
  <c r="F9" i="4"/>
  <c r="I61" i="4"/>
  <c r="I78" i="4"/>
  <c r="F26" i="4"/>
  <c r="F9" i="7"/>
  <c r="I61" i="7"/>
  <c r="I59" i="6"/>
  <c r="F7" i="6"/>
  <c r="I77" i="4"/>
  <c r="F25" i="4"/>
  <c r="F21" i="3"/>
  <c r="I73" i="3"/>
  <c r="M626" i="42"/>
  <c r="M626" i="43"/>
  <c r="I399" i="4"/>
  <c r="I166" i="8"/>
  <c r="I374" i="1"/>
  <c r="I608" i="36"/>
  <c r="I399" i="7"/>
  <c r="I399" i="6"/>
  <c r="I399" i="3"/>
  <c r="I612" i="32"/>
  <c r="I612" i="36"/>
  <c r="I250" i="3"/>
  <c r="B184" i="6"/>
  <c r="I201" i="4"/>
  <c r="I201" i="5"/>
  <c r="I620" i="43"/>
  <c r="I620" i="41"/>
  <c r="I434" i="5"/>
  <c r="I434" i="7"/>
  <c r="I434" i="3"/>
  <c r="I252" i="4"/>
  <c r="I252" i="3"/>
  <c r="C43" i="3"/>
  <c r="C43" i="5"/>
  <c r="C43" i="6"/>
  <c r="C43" i="7"/>
  <c r="I348" i="32"/>
  <c r="I270" i="8"/>
  <c r="E99" i="43"/>
  <c r="E99" i="41"/>
  <c r="E93" i="5"/>
  <c r="E93" i="6"/>
  <c r="E15" i="6" s="1"/>
  <c r="E93" i="7"/>
  <c r="E15" i="7" s="1"/>
  <c r="C35" i="4"/>
  <c r="I415" i="4"/>
  <c r="I415" i="5"/>
  <c r="G33" i="4"/>
  <c r="C34" i="5"/>
  <c r="I323" i="6"/>
  <c r="H52" i="8"/>
  <c r="H93" i="5"/>
  <c r="H93" i="6"/>
  <c r="H15" i="6" s="1"/>
  <c r="G93" i="4"/>
  <c r="G15" i="4" s="1"/>
  <c r="G93" i="3"/>
  <c r="G15" i="3" s="1"/>
  <c r="G93" i="5"/>
  <c r="G15" i="5" s="1"/>
  <c r="G93" i="6"/>
  <c r="G93" i="7"/>
  <c r="G15" i="7" s="1"/>
  <c r="I407" i="4"/>
  <c r="I606" i="3"/>
  <c r="H52" i="34"/>
  <c r="H98" i="5"/>
  <c r="H20" i="5" s="1"/>
  <c r="D98" i="4"/>
  <c r="H100" i="43"/>
  <c r="H100" i="41"/>
  <c r="E100" i="43"/>
  <c r="E100" i="41"/>
  <c r="E100" i="5"/>
  <c r="C100" i="41"/>
  <c r="G95" i="6"/>
  <c r="G17" i="6" s="1"/>
  <c r="G95" i="3"/>
  <c r="G95" i="4"/>
  <c r="G17" i="4" s="1"/>
  <c r="G95" i="5"/>
  <c r="G17" i="5" s="1"/>
  <c r="D88" i="41"/>
  <c r="E88" i="41"/>
  <c r="B96" i="3"/>
  <c r="D96" i="4"/>
  <c r="C96" i="7"/>
  <c r="E96" i="5"/>
  <c r="E96" i="6"/>
  <c r="B96" i="7"/>
  <c r="G88" i="41"/>
  <c r="C88" i="41"/>
  <c r="H88" i="41"/>
  <c r="D96" i="3"/>
  <c r="D96" i="5"/>
  <c r="D96" i="7"/>
  <c r="B96" i="5"/>
  <c r="E96" i="7"/>
  <c r="E88" i="43"/>
  <c r="G88" i="43"/>
  <c r="H88" i="43"/>
  <c r="C88" i="43"/>
  <c r="D88" i="43"/>
  <c r="E53" i="34"/>
  <c r="I426" i="5"/>
  <c r="I426" i="4"/>
  <c r="I426" i="3"/>
  <c r="I423" i="7"/>
  <c r="I423" i="4"/>
  <c r="I247" i="4"/>
  <c r="I247" i="6"/>
  <c r="I247" i="3"/>
  <c r="H101" i="4"/>
  <c r="H23" i="4" s="1"/>
  <c r="H101" i="7"/>
  <c r="H23" i="7" s="1"/>
  <c r="E101" i="4"/>
  <c r="E23" i="4" s="1"/>
  <c r="E101" i="7"/>
  <c r="E23" i="7" s="1"/>
  <c r="E101" i="3"/>
  <c r="E23" i="3" s="1"/>
  <c r="C101" i="4"/>
  <c r="C101" i="7"/>
  <c r="C101" i="3"/>
  <c r="E98" i="6"/>
  <c r="E98" i="3"/>
  <c r="E98" i="4"/>
  <c r="E98" i="5"/>
  <c r="G98" i="5"/>
  <c r="G20" i="5" s="1"/>
  <c r="G98" i="6"/>
  <c r="G20" i="6" s="1"/>
  <c r="G100" i="41"/>
  <c r="D100" i="5"/>
  <c r="D100" i="4"/>
  <c r="D100" i="3"/>
  <c r="D100" i="7"/>
  <c r="D100" i="6"/>
  <c r="H95" i="5"/>
  <c r="I650" i="7"/>
  <c r="B158" i="7"/>
  <c r="C158" i="5"/>
  <c r="I149" i="3"/>
  <c r="I426" i="7"/>
  <c r="I426" i="6"/>
  <c r="I423" i="3"/>
  <c r="I301" i="4"/>
  <c r="I301" i="3"/>
  <c r="I244" i="3"/>
  <c r="I247" i="5"/>
  <c r="I247" i="7"/>
  <c r="I433" i="6"/>
  <c r="G53" i="35"/>
  <c r="H50" i="35"/>
  <c r="H98" i="6" l="1"/>
  <c r="H20" i="6" s="1"/>
  <c r="I606" i="5"/>
  <c r="I279" i="6"/>
  <c r="I225" i="7"/>
  <c r="I287" i="7"/>
  <c r="H53" i="34"/>
  <c r="I433" i="3"/>
  <c r="G15" i="6"/>
  <c r="I606" i="4"/>
  <c r="G51" i="8"/>
  <c r="H626" i="1"/>
  <c r="H52" i="35"/>
  <c r="H52" i="36"/>
  <c r="B184" i="4"/>
  <c r="E20" i="3"/>
  <c r="I230" i="4"/>
  <c r="I149" i="5"/>
  <c r="E101" i="5"/>
  <c r="E23" i="5" s="1"/>
  <c r="H93" i="4"/>
  <c r="H15" i="4" s="1"/>
  <c r="I443" i="6"/>
  <c r="H53" i="1"/>
  <c r="I391" i="4"/>
  <c r="H42" i="4"/>
  <c r="I433" i="7"/>
  <c r="I609" i="6"/>
  <c r="I640" i="3"/>
  <c r="C101" i="5"/>
  <c r="I633" i="4"/>
  <c r="I643" i="4"/>
  <c r="D101" i="4"/>
  <c r="I651" i="6"/>
  <c r="G94" i="7"/>
  <c r="H53" i="8"/>
  <c r="D97" i="7"/>
  <c r="E15" i="5"/>
  <c r="I357" i="3"/>
  <c r="I256" i="6"/>
  <c r="I303" i="7"/>
  <c r="G104" i="5"/>
  <c r="G26" i="5" s="1"/>
  <c r="H53" i="32"/>
  <c r="H626" i="36"/>
  <c r="I354" i="6"/>
  <c r="I613" i="5"/>
  <c r="I621" i="3"/>
  <c r="I608" i="32"/>
  <c r="I166" i="32"/>
  <c r="I381" i="7"/>
  <c r="I225" i="5"/>
  <c r="I225" i="4"/>
  <c r="S623" i="43"/>
  <c r="AG623" i="43" s="1"/>
  <c r="S608" i="42"/>
  <c r="AG608" i="42" s="1"/>
  <c r="H15" i="5"/>
  <c r="I223" i="4"/>
  <c r="I647" i="5"/>
  <c r="E53" i="35"/>
  <c r="I609" i="5"/>
  <c r="G98" i="7"/>
  <c r="G20" i="7" s="1"/>
  <c r="E101" i="6"/>
  <c r="E23" i="6" s="1"/>
  <c r="D98" i="6"/>
  <c r="D98" i="5"/>
  <c r="D101" i="3"/>
  <c r="G101" i="5"/>
  <c r="G23" i="5" s="1"/>
  <c r="G94" i="4"/>
  <c r="G51" i="1"/>
  <c r="H104" i="4"/>
  <c r="H26" i="4" s="1"/>
  <c r="D97" i="5"/>
  <c r="H97" i="6"/>
  <c r="H19" i="6" s="1"/>
  <c r="C97" i="4"/>
  <c r="E93" i="4"/>
  <c r="I357" i="5"/>
  <c r="I256" i="7"/>
  <c r="G104" i="4"/>
  <c r="G26" i="4" s="1"/>
  <c r="I609" i="7"/>
  <c r="I613" i="3"/>
  <c r="I407" i="3"/>
  <c r="I621" i="4"/>
  <c r="I225" i="3"/>
  <c r="S624" i="42"/>
  <c r="AG624" i="42" s="1"/>
  <c r="I612" i="34"/>
  <c r="H17" i="5"/>
  <c r="I641" i="5"/>
  <c r="S611" i="42"/>
  <c r="AG611" i="42" s="1"/>
  <c r="G51" i="34"/>
  <c r="H52" i="1"/>
  <c r="I433" i="5"/>
  <c r="G50" i="35"/>
  <c r="H95" i="4"/>
  <c r="H17" i="4" s="1"/>
  <c r="C98" i="4"/>
  <c r="I606" i="6"/>
  <c r="I357" i="4"/>
  <c r="I218" i="32"/>
  <c r="I381" i="4"/>
  <c r="B184" i="5"/>
  <c r="H50" i="34"/>
  <c r="I209" i="3"/>
  <c r="H98" i="3"/>
  <c r="H20" i="3" s="1"/>
  <c r="I651" i="4"/>
  <c r="I639" i="4"/>
  <c r="I230" i="6"/>
  <c r="I433" i="4"/>
  <c r="G50" i="34"/>
  <c r="I407" i="5"/>
  <c r="H53" i="36"/>
  <c r="H52" i="32"/>
  <c r="I391" i="3"/>
  <c r="I365" i="5"/>
  <c r="I631" i="3"/>
  <c r="I614" i="4"/>
  <c r="I621" i="7"/>
  <c r="I323" i="5"/>
  <c r="C39" i="5"/>
  <c r="I332" i="6"/>
  <c r="E36" i="3"/>
  <c r="I613" i="7"/>
  <c r="I270" i="1"/>
  <c r="I244" i="7"/>
  <c r="G100" i="4"/>
  <c r="G22" i="4" s="1"/>
  <c r="I647" i="3"/>
  <c r="H104" i="41"/>
  <c r="I218" i="8"/>
  <c r="G52" i="8"/>
  <c r="G104" i="7"/>
  <c r="G26" i="7" s="1"/>
  <c r="I398" i="7"/>
  <c r="I173" i="7"/>
  <c r="C314" i="7"/>
  <c r="I294" i="7"/>
  <c r="I233" i="6"/>
  <c r="D44" i="5"/>
  <c r="D18" i="5" s="1"/>
  <c r="I200" i="5"/>
  <c r="C34" i="6"/>
  <c r="B47" i="6"/>
  <c r="I230" i="5"/>
  <c r="I593" i="6"/>
  <c r="I593" i="3"/>
  <c r="I608" i="34"/>
  <c r="I640" i="6"/>
  <c r="I592" i="6"/>
  <c r="B98" i="6"/>
  <c r="G98" i="3"/>
  <c r="G20" i="3" s="1"/>
  <c r="G98" i="4"/>
  <c r="G20" i="4" s="1"/>
  <c r="I631" i="7"/>
  <c r="I124" i="6"/>
  <c r="I124" i="3"/>
  <c r="I632" i="3"/>
  <c r="I632" i="4"/>
  <c r="I643" i="3"/>
  <c r="G53" i="34"/>
  <c r="H314" i="3"/>
  <c r="D96" i="6"/>
  <c r="E96" i="3"/>
  <c r="H96" i="4"/>
  <c r="H18" i="4" s="1"/>
  <c r="H100" i="7"/>
  <c r="H22" i="7" s="1"/>
  <c r="H100" i="3"/>
  <c r="H22" i="3" s="1"/>
  <c r="C98" i="5"/>
  <c r="D98" i="7"/>
  <c r="G101" i="7"/>
  <c r="G23" i="7" s="1"/>
  <c r="G101" i="4"/>
  <c r="G23" i="4" s="1"/>
  <c r="I443" i="3"/>
  <c r="I332" i="5"/>
  <c r="G94" i="6"/>
  <c r="G16" i="6" s="1"/>
  <c r="H93" i="7"/>
  <c r="H15" i="7" s="1"/>
  <c r="I397" i="5"/>
  <c r="E104" i="5"/>
  <c r="E26" i="5" s="1"/>
  <c r="H104" i="6"/>
  <c r="H26" i="6" s="1"/>
  <c r="H104" i="5"/>
  <c r="H26" i="5" s="1"/>
  <c r="G53" i="32"/>
  <c r="D97" i="6"/>
  <c r="H97" i="7"/>
  <c r="H19" i="7" s="1"/>
  <c r="C97" i="5"/>
  <c r="I121" i="4"/>
  <c r="E53" i="32"/>
  <c r="E48" i="6"/>
  <c r="I357" i="7"/>
  <c r="I256" i="4"/>
  <c r="I303" i="3"/>
  <c r="I434" i="6"/>
  <c r="G104" i="3"/>
  <c r="G26" i="3" s="1"/>
  <c r="I436" i="6"/>
  <c r="I620" i="6"/>
  <c r="G53" i="1"/>
  <c r="G97" i="7"/>
  <c r="G19" i="7" s="1"/>
  <c r="E97" i="5"/>
  <c r="C36" i="6"/>
  <c r="I273" i="4"/>
  <c r="D47" i="6"/>
  <c r="D47" i="4"/>
  <c r="I407" i="7"/>
  <c r="D47" i="7"/>
  <c r="D33" i="7"/>
  <c r="G184" i="3"/>
  <c r="I224" i="3"/>
  <c r="D47" i="5"/>
  <c r="I621" i="5"/>
  <c r="H184" i="5"/>
  <c r="I400" i="3"/>
  <c r="I400" i="5"/>
  <c r="E34" i="6"/>
  <c r="H444" i="7"/>
  <c r="I173" i="3"/>
  <c r="I391" i="6"/>
  <c r="R626" i="43"/>
  <c r="I504" i="8"/>
  <c r="I646" i="41"/>
  <c r="D39" i="4"/>
  <c r="I169" i="4"/>
  <c r="I233" i="7"/>
  <c r="G52" i="35"/>
  <c r="I200" i="6"/>
  <c r="I294" i="4"/>
  <c r="G51" i="36"/>
  <c r="H444" i="3"/>
  <c r="H96" i="5"/>
  <c r="H18" i="5" s="1"/>
  <c r="I121" i="7"/>
  <c r="E48" i="4"/>
  <c r="I337" i="4"/>
  <c r="I620" i="3"/>
  <c r="I401" i="3"/>
  <c r="I270" i="32"/>
  <c r="R626" i="42"/>
  <c r="G132" i="7"/>
  <c r="D184" i="7"/>
  <c r="I166" i="7"/>
  <c r="I140" i="7"/>
  <c r="C47" i="7"/>
  <c r="G158" i="6"/>
  <c r="I633" i="3"/>
  <c r="I124" i="4"/>
  <c r="G96" i="6"/>
  <c r="G18" i="6" s="1"/>
  <c r="I121" i="3"/>
  <c r="I620" i="7"/>
  <c r="I348" i="8"/>
  <c r="H184" i="4"/>
  <c r="I348" i="4"/>
  <c r="C47" i="5"/>
  <c r="I230" i="7"/>
  <c r="I593" i="5"/>
  <c r="B98" i="7"/>
  <c r="I592" i="7"/>
  <c r="C101" i="6"/>
  <c r="I647" i="4"/>
  <c r="I157" i="6"/>
  <c r="I633" i="7"/>
  <c r="I124" i="5"/>
  <c r="I249" i="7"/>
  <c r="H314" i="6"/>
  <c r="G314" i="3"/>
  <c r="H96" i="6"/>
  <c r="H18" i="6" s="1"/>
  <c r="C96" i="6"/>
  <c r="H96" i="7"/>
  <c r="H18" i="7" s="1"/>
  <c r="C100" i="43"/>
  <c r="H100" i="4"/>
  <c r="H22" i="4" s="1"/>
  <c r="I644" i="6"/>
  <c r="I644" i="5"/>
  <c r="C98" i="7"/>
  <c r="D98" i="3"/>
  <c r="G101" i="3"/>
  <c r="G23" i="3" s="1"/>
  <c r="I651" i="5"/>
  <c r="C184" i="5"/>
  <c r="H93" i="3"/>
  <c r="H15" i="3" s="1"/>
  <c r="E53" i="1"/>
  <c r="I397" i="6"/>
  <c r="I417" i="7"/>
  <c r="C39" i="3"/>
  <c r="E104" i="7"/>
  <c r="E26" i="7" s="1"/>
  <c r="H104" i="7"/>
  <c r="H26" i="7" s="1"/>
  <c r="H97" i="4"/>
  <c r="H19" i="4" s="1"/>
  <c r="H97" i="3"/>
  <c r="H19" i="3" s="1"/>
  <c r="C97" i="6"/>
  <c r="I121" i="5"/>
  <c r="G50" i="32"/>
  <c r="H51" i="32"/>
  <c r="E48" i="5"/>
  <c r="E22" i="5" s="1"/>
  <c r="G104" i="6"/>
  <c r="G26" i="6" s="1"/>
  <c r="I436" i="5"/>
  <c r="I254" i="3"/>
  <c r="I620" i="5"/>
  <c r="G97" i="3"/>
  <c r="C36" i="5"/>
  <c r="I273" i="7"/>
  <c r="I296" i="1"/>
  <c r="I276" i="3"/>
  <c r="I276" i="4"/>
  <c r="I301" i="7"/>
  <c r="I192" i="6"/>
  <c r="I354" i="5"/>
  <c r="I224" i="5"/>
  <c r="I192" i="5"/>
  <c r="E39" i="6"/>
  <c r="I224" i="4"/>
  <c r="E39" i="5"/>
  <c r="H184" i="7"/>
  <c r="I400" i="7"/>
  <c r="E34" i="3"/>
  <c r="I400" i="4"/>
  <c r="I175" i="5"/>
  <c r="I403" i="3"/>
  <c r="I391" i="5"/>
  <c r="I225" i="6"/>
  <c r="H36" i="3"/>
  <c r="H132" i="3"/>
  <c r="D236" i="5"/>
  <c r="I218" i="5"/>
  <c r="I295" i="7"/>
  <c r="B35" i="7"/>
  <c r="B236" i="5"/>
  <c r="I200" i="3"/>
  <c r="D44" i="3"/>
  <c r="D18" i="3" s="1"/>
  <c r="C314" i="3"/>
  <c r="C34" i="3"/>
  <c r="I294" i="3"/>
  <c r="E20" i="5"/>
  <c r="D39" i="7"/>
  <c r="I169" i="7"/>
  <c r="E20" i="6"/>
  <c r="I293" i="7"/>
  <c r="B158" i="3"/>
  <c r="I293" i="5"/>
  <c r="E15" i="4"/>
  <c r="I295" i="4"/>
  <c r="B35" i="4"/>
  <c r="D184" i="3"/>
  <c r="I140" i="3"/>
  <c r="H444" i="6"/>
  <c r="H42" i="7"/>
  <c r="I611" i="35"/>
  <c r="I244" i="4"/>
  <c r="G100" i="7"/>
  <c r="G22" i="7" s="1"/>
  <c r="H314" i="7"/>
  <c r="C96" i="4"/>
  <c r="C100" i="6"/>
  <c r="I595" i="4"/>
  <c r="B101" i="4"/>
  <c r="I101" i="4" s="1"/>
  <c r="I296" i="4"/>
  <c r="G19" i="3"/>
  <c r="G51" i="35"/>
  <c r="I149" i="6"/>
  <c r="B158" i="6"/>
  <c r="I593" i="4"/>
  <c r="I643" i="7"/>
  <c r="G96" i="3"/>
  <c r="G18" i="3" s="1"/>
  <c r="H100" i="6"/>
  <c r="H22" i="6" s="1"/>
  <c r="I641" i="7"/>
  <c r="I403" i="5"/>
  <c r="I397" i="4"/>
  <c r="I273" i="6"/>
  <c r="I436" i="7"/>
  <c r="I276" i="6"/>
  <c r="G184" i="6"/>
  <c r="I381" i="6"/>
  <c r="I443" i="4"/>
  <c r="I400" i="6"/>
  <c r="I166" i="4"/>
  <c r="I125" i="7"/>
  <c r="B47" i="7"/>
  <c r="C47" i="3"/>
  <c r="I149" i="7"/>
  <c r="I650" i="6"/>
  <c r="H95" i="6"/>
  <c r="H17" i="6" s="1"/>
  <c r="G100" i="43"/>
  <c r="I640" i="5"/>
  <c r="I592" i="4"/>
  <c r="B98" i="4"/>
  <c r="I592" i="3"/>
  <c r="B98" i="3"/>
  <c r="H101" i="6"/>
  <c r="H23" i="6" s="1"/>
  <c r="I647" i="7"/>
  <c r="I244" i="5"/>
  <c r="I631" i="6"/>
  <c r="C46" i="6"/>
  <c r="I643" i="5"/>
  <c r="G314" i="5"/>
  <c r="C96" i="3"/>
  <c r="E100" i="7"/>
  <c r="E100" i="4"/>
  <c r="H100" i="5"/>
  <c r="H22" i="5" s="1"/>
  <c r="C98" i="3"/>
  <c r="G101" i="6"/>
  <c r="G23" i="6" s="1"/>
  <c r="I651" i="7"/>
  <c r="C184" i="6"/>
  <c r="I397" i="7"/>
  <c r="G418" i="4"/>
  <c r="I323" i="7"/>
  <c r="C39" i="4"/>
  <c r="E104" i="3"/>
  <c r="E26" i="3" s="1"/>
  <c r="E104" i="4"/>
  <c r="E26" i="4" s="1"/>
  <c r="H104" i="3"/>
  <c r="G53" i="36"/>
  <c r="H97" i="5"/>
  <c r="C97" i="7"/>
  <c r="I296" i="6"/>
  <c r="H94" i="6"/>
  <c r="E93" i="3"/>
  <c r="E15" i="3" s="1"/>
  <c r="I414" i="5"/>
  <c r="I252" i="6"/>
  <c r="I434" i="4"/>
  <c r="I337" i="7"/>
  <c r="I436" i="4"/>
  <c r="I620" i="4"/>
  <c r="G97" i="5"/>
  <c r="G19" i="5" s="1"/>
  <c r="G97" i="6"/>
  <c r="G19" i="6" s="1"/>
  <c r="E36" i="7"/>
  <c r="I301" i="5"/>
  <c r="I354" i="4"/>
  <c r="E39" i="3"/>
  <c r="I332" i="3"/>
  <c r="I192" i="7"/>
  <c r="I224" i="6"/>
  <c r="I582" i="42"/>
  <c r="E34" i="4"/>
  <c r="I173" i="4"/>
  <c r="I279" i="3"/>
  <c r="I401" i="5"/>
  <c r="I639" i="6"/>
  <c r="I639" i="5"/>
  <c r="S623" i="42"/>
  <c r="AG623" i="42" s="1"/>
  <c r="I556" i="8"/>
  <c r="I452" i="32"/>
  <c r="B35" i="3"/>
  <c r="C626" i="34"/>
  <c r="D132" i="6"/>
  <c r="I218" i="7"/>
  <c r="I365" i="6"/>
  <c r="G132" i="5"/>
  <c r="E20" i="4"/>
  <c r="I293" i="4"/>
  <c r="G132" i="4"/>
  <c r="I605" i="4"/>
  <c r="B184" i="7"/>
  <c r="I148" i="6"/>
  <c r="I252" i="7"/>
  <c r="I287" i="4"/>
  <c r="I348" i="7"/>
  <c r="H36" i="6"/>
  <c r="H132" i="6"/>
  <c r="B37" i="6"/>
  <c r="I218" i="6"/>
  <c r="I114" i="3"/>
  <c r="I611" i="32"/>
  <c r="I611" i="34"/>
  <c r="I593" i="7"/>
  <c r="G158" i="3"/>
  <c r="G158" i="4"/>
  <c r="I415" i="7"/>
  <c r="B93" i="6"/>
  <c r="E53" i="8"/>
  <c r="I254" i="5"/>
  <c r="G53" i="8"/>
  <c r="I582" i="35"/>
  <c r="G158" i="5"/>
  <c r="I296" i="32"/>
  <c r="B93" i="5"/>
  <c r="D47" i="3"/>
  <c r="I443" i="5"/>
  <c r="E34" i="5"/>
  <c r="I612" i="35"/>
  <c r="C47" i="4"/>
  <c r="I650" i="5"/>
  <c r="B98" i="5"/>
  <c r="I592" i="5"/>
  <c r="I244" i="6"/>
  <c r="I631" i="5"/>
  <c r="I633" i="6"/>
  <c r="I643" i="6"/>
  <c r="H314" i="5"/>
  <c r="G96" i="5"/>
  <c r="G18" i="5" s="1"/>
  <c r="C96" i="5"/>
  <c r="I96" i="5" s="1"/>
  <c r="G96" i="7"/>
  <c r="G18" i="7" s="1"/>
  <c r="C100" i="5"/>
  <c r="E100" i="3"/>
  <c r="I644" i="4"/>
  <c r="C98" i="6"/>
  <c r="H98" i="7"/>
  <c r="H20" i="7" s="1"/>
  <c r="C184" i="4"/>
  <c r="G50" i="8"/>
  <c r="I397" i="3"/>
  <c r="I417" i="6"/>
  <c r="I296" i="8"/>
  <c r="I323" i="3"/>
  <c r="B37" i="3"/>
  <c r="C39" i="7"/>
  <c r="E104" i="6"/>
  <c r="E26" i="6" s="1"/>
  <c r="C97" i="3"/>
  <c r="C184" i="7"/>
  <c r="I296" i="7"/>
  <c r="I417" i="4"/>
  <c r="H94" i="7"/>
  <c r="H94" i="5"/>
  <c r="I415" i="3"/>
  <c r="H50" i="8"/>
  <c r="I414" i="4"/>
  <c r="I337" i="6"/>
  <c r="I436" i="3"/>
  <c r="H626" i="32"/>
  <c r="G97" i="4"/>
  <c r="G19" i="4" s="1"/>
  <c r="C36" i="7"/>
  <c r="E36" i="6"/>
  <c r="I276" i="5"/>
  <c r="I609" i="3"/>
  <c r="I354" i="7"/>
  <c r="I407" i="6"/>
  <c r="I286" i="5"/>
  <c r="I614" i="3"/>
  <c r="I605" i="6"/>
  <c r="I250" i="4"/>
  <c r="C626" i="1"/>
  <c r="I398" i="6"/>
  <c r="I381" i="5"/>
  <c r="I372" i="5"/>
  <c r="I173" i="5"/>
  <c r="H184" i="3"/>
  <c r="I398" i="3"/>
  <c r="I639" i="7"/>
  <c r="I233" i="5"/>
  <c r="B236" i="7"/>
  <c r="I114" i="32"/>
  <c r="G17" i="3"/>
  <c r="I233" i="4"/>
  <c r="I169" i="6"/>
  <c r="I131" i="7"/>
  <c r="C626" i="35"/>
  <c r="I218" i="4"/>
  <c r="D39" i="3"/>
  <c r="I169" i="3"/>
  <c r="B236" i="3"/>
  <c r="H36" i="7"/>
  <c r="H132" i="7"/>
  <c r="I209" i="4"/>
  <c r="I295" i="5"/>
  <c r="H626" i="35"/>
  <c r="G132" i="6"/>
  <c r="I294" i="5"/>
  <c r="C314" i="5"/>
  <c r="I294" i="6"/>
  <c r="C314" i="6"/>
  <c r="H42" i="3"/>
  <c r="C34" i="7"/>
  <c r="I644" i="7"/>
  <c r="I386" i="5"/>
  <c r="E48" i="3"/>
  <c r="I332" i="7"/>
  <c r="I279" i="4"/>
  <c r="G184" i="4"/>
  <c r="I224" i="7"/>
  <c r="G42" i="4"/>
  <c r="I348" i="3"/>
  <c r="I348" i="6"/>
  <c r="G314" i="6"/>
  <c r="I641" i="6"/>
  <c r="G94" i="3"/>
  <c r="G16" i="3" s="1"/>
  <c r="H50" i="32"/>
  <c r="G52" i="36"/>
  <c r="I273" i="5"/>
  <c r="H184" i="6"/>
  <c r="I233" i="3"/>
  <c r="D236" i="3"/>
  <c r="I218" i="3"/>
  <c r="H53" i="35"/>
  <c r="I613" i="35"/>
  <c r="C158" i="3"/>
  <c r="C33" i="3"/>
  <c r="I137" i="3"/>
  <c r="C47" i="6"/>
  <c r="I230" i="3"/>
  <c r="I650" i="4"/>
  <c r="H95" i="7"/>
  <c r="H17" i="7" s="1"/>
  <c r="I640" i="7"/>
  <c r="C158" i="6"/>
  <c r="C33" i="6"/>
  <c r="I137" i="6"/>
  <c r="B47" i="5"/>
  <c r="I149" i="4"/>
  <c r="H95" i="3"/>
  <c r="H17" i="3" s="1"/>
  <c r="G100" i="3"/>
  <c r="G22" i="3" s="1"/>
  <c r="E98" i="7"/>
  <c r="E20" i="7" s="1"/>
  <c r="H101" i="5"/>
  <c r="H23" i="5" s="1"/>
  <c r="G158" i="7"/>
  <c r="I633" i="5"/>
  <c r="I614" i="6"/>
  <c r="C46" i="4"/>
  <c r="C20" i="4" s="1"/>
  <c r="I632" i="7"/>
  <c r="G96" i="4"/>
  <c r="G18" i="4" s="1"/>
  <c r="H96" i="3"/>
  <c r="H18" i="3" s="1"/>
  <c r="G95" i="7"/>
  <c r="G17" i="7" s="1"/>
  <c r="C100" i="7"/>
  <c r="C100" i="4"/>
  <c r="E100" i="6"/>
  <c r="I644" i="3"/>
  <c r="H98" i="4"/>
  <c r="H20" i="4" s="1"/>
  <c r="I641" i="4"/>
  <c r="H51" i="1"/>
  <c r="G50" i="36"/>
  <c r="I417" i="3"/>
  <c r="I323" i="4"/>
  <c r="D97" i="4"/>
  <c r="I296" i="5"/>
  <c r="I606" i="7"/>
  <c r="H94" i="4"/>
  <c r="I414" i="6"/>
  <c r="C43" i="4"/>
  <c r="I337" i="5"/>
  <c r="I254" i="7"/>
  <c r="C36" i="4"/>
  <c r="E36" i="4"/>
  <c r="I276" i="7"/>
  <c r="I609" i="4"/>
  <c r="I286" i="6"/>
  <c r="I613" i="4"/>
  <c r="I614" i="5"/>
  <c r="I605" i="5"/>
  <c r="I250" i="6"/>
  <c r="I250" i="5"/>
  <c r="H626" i="34"/>
  <c r="I398" i="4"/>
  <c r="E34" i="7"/>
  <c r="I403" i="6"/>
  <c r="I279" i="5"/>
  <c r="I279" i="7"/>
  <c r="I414" i="3"/>
  <c r="I530" i="32"/>
  <c r="I295" i="6"/>
  <c r="B35" i="6"/>
  <c r="I293" i="3"/>
  <c r="H36" i="4"/>
  <c r="H132" i="4"/>
  <c r="I148" i="3"/>
  <c r="I611" i="1"/>
  <c r="H26" i="3"/>
  <c r="H36" i="5"/>
  <c r="H132" i="5"/>
  <c r="C626" i="36"/>
  <c r="I114" i="6"/>
  <c r="I287" i="5"/>
  <c r="C132" i="3"/>
  <c r="I365" i="7"/>
  <c r="I189" i="7"/>
  <c r="I209" i="6"/>
  <c r="H51" i="34"/>
  <c r="I365" i="4"/>
  <c r="B236" i="6"/>
  <c r="H42" i="6"/>
  <c r="G418" i="3"/>
  <c r="B47" i="3"/>
  <c r="I125" i="3"/>
  <c r="D184" i="6"/>
  <c r="I166" i="6"/>
  <c r="I647" i="6"/>
  <c r="C158" i="4"/>
  <c r="I415" i="6"/>
  <c r="E48" i="7"/>
  <c r="E22" i="7" s="1"/>
  <c r="I416" i="3"/>
  <c r="I337" i="3"/>
  <c r="I254" i="4"/>
  <c r="D46" i="5"/>
  <c r="D20" i="5" s="1"/>
  <c r="I183" i="5"/>
  <c r="E39" i="7"/>
  <c r="I372" i="7"/>
  <c r="D132" i="7"/>
  <c r="I608" i="35"/>
  <c r="B47" i="4"/>
  <c r="I650" i="3"/>
  <c r="G100" i="5"/>
  <c r="G22" i="5" s="1"/>
  <c r="G100" i="6"/>
  <c r="G22" i="6" s="1"/>
  <c r="I640" i="4"/>
  <c r="H101" i="3"/>
  <c r="H23" i="3" s="1"/>
  <c r="I631" i="4"/>
  <c r="I124" i="7"/>
  <c r="I632" i="5"/>
  <c r="I632" i="6"/>
  <c r="G314" i="4"/>
  <c r="G314" i="7"/>
  <c r="H314" i="4"/>
  <c r="E96" i="4"/>
  <c r="I613" i="34"/>
  <c r="C100" i="3"/>
  <c r="I641" i="3"/>
  <c r="I651" i="3"/>
  <c r="I121" i="6"/>
  <c r="I296" i="3"/>
  <c r="I301" i="6"/>
  <c r="G94" i="5"/>
  <c r="G16" i="5" s="1"/>
  <c r="H50" i="36"/>
  <c r="G418" i="5"/>
  <c r="C39" i="6"/>
  <c r="G52" i="1"/>
  <c r="I348" i="1"/>
  <c r="D97" i="3"/>
  <c r="I371" i="4"/>
  <c r="I371" i="6"/>
  <c r="I403" i="4"/>
  <c r="H94" i="3"/>
  <c r="D93" i="6"/>
  <c r="G51" i="32"/>
  <c r="I414" i="7"/>
  <c r="I357" i="6"/>
  <c r="G52" i="32"/>
  <c r="I254" i="6"/>
  <c r="H51" i="8"/>
  <c r="C36" i="3"/>
  <c r="E36" i="5"/>
  <c r="I354" i="3"/>
  <c r="I201" i="3"/>
  <c r="I201" i="6"/>
  <c r="I286" i="7"/>
  <c r="I332" i="4"/>
  <c r="I614" i="7"/>
  <c r="I621" i="6"/>
  <c r="I201" i="7"/>
  <c r="I613" i="6"/>
  <c r="I250" i="7"/>
  <c r="G184" i="7"/>
  <c r="I417" i="5"/>
  <c r="I398" i="5"/>
  <c r="I646" i="42"/>
  <c r="I605" i="3"/>
  <c r="I381" i="3"/>
  <c r="I605" i="7"/>
  <c r="I401" i="7"/>
  <c r="I401" i="4"/>
  <c r="E39" i="4"/>
  <c r="I639" i="3"/>
  <c r="H51" i="35"/>
  <c r="I348" i="5"/>
  <c r="B158" i="4"/>
  <c r="C626" i="32"/>
  <c r="G132" i="3"/>
  <c r="D39" i="5"/>
  <c r="I169" i="5"/>
  <c r="G16" i="7"/>
  <c r="I223" i="7"/>
  <c r="D314" i="6"/>
  <c r="I293" i="6"/>
  <c r="I365" i="3"/>
  <c r="I223" i="3"/>
  <c r="B158" i="5"/>
  <c r="B236" i="4"/>
  <c r="D44" i="7"/>
  <c r="D18" i="7" s="1"/>
  <c r="I200" i="7"/>
  <c r="I295" i="3"/>
  <c r="G52" i="34"/>
  <c r="I391" i="7"/>
  <c r="D184" i="5"/>
  <c r="I166" i="5"/>
  <c r="D44" i="4"/>
  <c r="D18" i="4" s="1"/>
  <c r="I200" i="4"/>
  <c r="I612" i="1"/>
  <c r="I611" i="36"/>
  <c r="C132" i="7"/>
  <c r="H19" i="5"/>
  <c r="I114" i="5"/>
  <c r="H42" i="5"/>
  <c r="H16" i="5" s="1"/>
  <c r="M88" i="43"/>
  <c r="O88" i="43"/>
  <c r="N88" i="43"/>
  <c r="R88" i="43"/>
  <c r="Q88" i="43"/>
  <c r="O99" i="43"/>
  <c r="I646" i="43"/>
  <c r="S620" i="43"/>
  <c r="AG620" i="43" s="1"/>
  <c r="M626" i="41"/>
  <c r="S624" i="41"/>
  <c r="AG624" i="41" s="1"/>
  <c r="S623" i="41"/>
  <c r="AG623" i="41" s="1"/>
  <c r="S611" i="41"/>
  <c r="AG611" i="41" s="1"/>
  <c r="D103" i="43"/>
  <c r="D25" i="43" s="1"/>
  <c r="I431" i="5"/>
  <c r="G88" i="42"/>
  <c r="I620" i="42"/>
  <c r="D88" i="42"/>
  <c r="E88" i="42"/>
  <c r="C88" i="42"/>
  <c r="H88" i="42"/>
  <c r="E100" i="42"/>
  <c r="D103" i="42"/>
  <c r="D25" i="42" s="1"/>
  <c r="G100" i="42"/>
  <c r="G103" i="42"/>
  <c r="G25" i="42" s="1"/>
  <c r="C100" i="42"/>
  <c r="H100" i="42"/>
  <c r="E99" i="42"/>
  <c r="I608" i="8"/>
  <c r="I199" i="7"/>
  <c r="D43" i="6"/>
  <c r="I199" i="5"/>
  <c r="I275" i="4"/>
  <c r="I612" i="8"/>
  <c r="O99" i="41"/>
  <c r="H626" i="8"/>
  <c r="D93" i="41"/>
  <c r="G93" i="41"/>
  <c r="C93" i="41"/>
  <c r="H93" i="41"/>
  <c r="H93" i="43"/>
  <c r="C93" i="43"/>
  <c r="G93" i="43"/>
  <c r="D93" i="43"/>
  <c r="C104" i="41"/>
  <c r="G104" i="41"/>
  <c r="E104" i="41"/>
  <c r="D104" i="41"/>
  <c r="G104" i="43"/>
  <c r="E104" i="43"/>
  <c r="D104" i="43"/>
  <c r="D26" i="43" s="1"/>
  <c r="H104" i="43"/>
  <c r="C104" i="43"/>
  <c r="D35" i="3"/>
  <c r="C93" i="5"/>
  <c r="C93" i="3"/>
  <c r="C93" i="4"/>
  <c r="C93" i="7"/>
  <c r="I585" i="7"/>
  <c r="E91" i="6"/>
  <c r="E91" i="4"/>
  <c r="I413" i="4"/>
  <c r="I416" i="5"/>
  <c r="I416" i="7"/>
  <c r="I303" i="5"/>
  <c r="G88" i="5"/>
  <c r="G10" i="5" s="1"/>
  <c r="I400" i="8"/>
  <c r="I400" i="32"/>
  <c r="D88" i="4"/>
  <c r="D88" i="5"/>
  <c r="D37" i="3"/>
  <c r="D37" i="5"/>
  <c r="D37" i="4"/>
  <c r="D37" i="7"/>
  <c r="D37" i="6"/>
  <c r="I611" i="8"/>
  <c r="I400" i="1"/>
  <c r="I412" i="4"/>
  <c r="I424" i="4"/>
  <c r="I424" i="7"/>
  <c r="I424" i="6"/>
  <c r="C48" i="5"/>
  <c r="C48" i="6"/>
  <c r="I440" i="3"/>
  <c r="I608" i="7"/>
  <c r="D52" i="5"/>
  <c r="D52" i="6"/>
  <c r="I416" i="4"/>
  <c r="I303" i="6"/>
  <c r="I327" i="6"/>
  <c r="H262" i="5"/>
  <c r="H262" i="7"/>
  <c r="H262" i="3"/>
  <c r="D53" i="4"/>
  <c r="G262" i="6"/>
  <c r="G262" i="4"/>
  <c r="H262" i="4"/>
  <c r="H262" i="6"/>
  <c r="D53" i="5"/>
  <c r="G262" i="3"/>
  <c r="G262" i="7"/>
  <c r="G262" i="5"/>
  <c r="D89" i="5"/>
  <c r="D89" i="4"/>
  <c r="D89" i="7"/>
  <c r="D89" i="6"/>
  <c r="H105" i="41"/>
  <c r="H27" i="41" s="1"/>
  <c r="H89" i="3"/>
  <c r="H11" i="3" s="1"/>
  <c r="H89" i="4"/>
  <c r="H11" i="4" s="1"/>
  <c r="H89" i="7"/>
  <c r="H11" i="7" s="1"/>
  <c r="H89" i="5"/>
  <c r="H11" i="5" s="1"/>
  <c r="H89" i="6"/>
  <c r="H11" i="6" s="1"/>
  <c r="G105" i="43"/>
  <c r="G27" i="43" s="1"/>
  <c r="G89" i="4"/>
  <c r="G11" i="4" s="1"/>
  <c r="G89" i="5"/>
  <c r="G11" i="5" s="1"/>
  <c r="E53" i="3"/>
  <c r="E53" i="4"/>
  <c r="C53" i="3"/>
  <c r="C53" i="5"/>
  <c r="I336" i="5"/>
  <c r="I336" i="3"/>
  <c r="I336" i="4"/>
  <c r="I438" i="4"/>
  <c r="E53" i="7"/>
  <c r="E53" i="6"/>
  <c r="E53" i="5"/>
  <c r="C53" i="6"/>
  <c r="C53" i="7"/>
  <c r="C53" i="4"/>
  <c r="I336" i="6"/>
  <c r="I336" i="7"/>
  <c r="E105" i="41"/>
  <c r="E27" i="41" s="1"/>
  <c r="E89" i="4"/>
  <c r="E11" i="4" s="1"/>
  <c r="E89" i="3"/>
  <c r="E11" i="3" s="1"/>
  <c r="E89" i="6"/>
  <c r="E11" i="6" s="1"/>
  <c r="E89" i="5"/>
  <c r="E11" i="5" s="1"/>
  <c r="C105" i="43"/>
  <c r="C27" i="43" s="1"/>
  <c r="C89" i="6"/>
  <c r="C89" i="5"/>
  <c r="C89" i="4"/>
  <c r="I440" i="7"/>
  <c r="C89" i="7" l="1"/>
  <c r="E91" i="5"/>
  <c r="I372" i="3"/>
  <c r="D39" i="6"/>
  <c r="G89" i="6"/>
  <c r="G11" i="6" s="1"/>
  <c r="C103" i="43"/>
  <c r="C25" i="43" s="1"/>
  <c r="H444" i="4"/>
  <c r="C46" i="5"/>
  <c r="C105" i="41"/>
  <c r="C27" i="41" s="1"/>
  <c r="D314" i="5"/>
  <c r="D52" i="3"/>
  <c r="E22" i="3"/>
  <c r="D44" i="6"/>
  <c r="D18" i="6" s="1"/>
  <c r="I261" i="3"/>
  <c r="D53" i="6"/>
  <c r="C22" i="6"/>
  <c r="S646" i="41"/>
  <c r="I615" i="3"/>
  <c r="I275" i="5"/>
  <c r="H103" i="42"/>
  <c r="H25" i="42" s="1"/>
  <c r="I431" i="4"/>
  <c r="I431" i="6"/>
  <c r="I199" i="3"/>
  <c r="D46" i="3"/>
  <c r="D20" i="3" s="1"/>
  <c r="H16" i="4"/>
  <c r="I642" i="5"/>
  <c r="C46" i="7"/>
  <c r="D314" i="4"/>
  <c r="H51" i="36"/>
  <c r="D43" i="4"/>
  <c r="I183" i="7"/>
  <c r="I443" i="7"/>
  <c r="I435" i="4"/>
  <c r="D53" i="7"/>
  <c r="D43" i="3"/>
  <c r="I649" i="43"/>
  <c r="I125" i="5"/>
  <c r="C20" i="5"/>
  <c r="D236" i="6"/>
  <c r="I372" i="6"/>
  <c r="C89" i="3"/>
  <c r="D53" i="3"/>
  <c r="I438" i="3"/>
  <c r="D48" i="5"/>
  <c r="D22" i="5" s="1"/>
  <c r="M100" i="41"/>
  <c r="I125" i="4"/>
  <c r="B37" i="4"/>
  <c r="G16" i="4"/>
  <c r="D11" i="7"/>
  <c r="D52" i="7"/>
  <c r="D48" i="7"/>
  <c r="D22" i="7" s="1"/>
  <c r="E91" i="3"/>
  <c r="E103" i="43"/>
  <c r="E25" i="43" s="1"/>
  <c r="H16" i="6"/>
  <c r="I313" i="5"/>
  <c r="D236" i="4"/>
  <c r="C46" i="3"/>
  <c r="C20" i="3" s="1"/>
  <c r="I98" i="5"/>
  <c r="D36" i="3"/>
  <c r="I96" i="3"/>
  <c r="I98" i="3"/>
  <c r="D48" i="3"/>
  <c r="D22" i="3" s="1"/>
  <c r="G105" i="41"/>
  <c r="G27" i="41" s="1"/>
  <c r="I386" i="4"/>
  <c r="E89" i="7"/>
  <c r="E11" i="7" s="1"/>
  <c r="I251" i="6"/>
  <c r="D48" i="4"/>
  <c r="D22" i="4" s="1"/>
  <c r="Q100" i="41"/>
  <c r="R100" i="41"/>
  <c r="I175" i="6"/>
  <c r="I157" i="4"/>
  <c r="H105" i="43"/>
  <c r="H27" i="43" s="1"/>
  <c r="C22" i="5"/>
  <c r="D88" i="7"/>
  <c r="E103" i="42"/>
  <c r="E25" i="42" s="1"/>
  <c r="D36" i="7"/>
  <c r="I377" i="4"/>
  <c r="E22" i="6"/>
  <c r="C27" i="6"/>
  <c r="I260" i="3"/>
  <c r="B52" i="3"/>
  <c r="C100" i="1"/>
  <c r="I410" i="3"/>
  <c r="E87" i="4"/>
  <c r="E9" i="4" s="1"/>
  <c r="B85" i="4"/>
  <c r="G33" i="7"/>
  <c r="C33" i="5"/>
  <c r="I189" i="5"/>
  <c r="D33" i="5"/>
  <c r="D35" i="5"/>
  <c r="I243" i="5"/>
  <c r="I183" i="4"/>
  <c r="E33" i="3"/>
  <c r="I452" i="1"/>
  <c r="F62" i="1"/>
  <c r="I582" i="34"/>
  <c r="H100" i="1"/>
  <c r="C100" i="34"/>
  <c r="E100" i="34"/>
  <c r="I261" i="7"/>
  <c r="G100" i="1"/>
  <c r="D104" i="4"/>
  <c r="G100" i="8"/>
  <c r="B104" i="3"/>
  <c r="I339" i="3"/>
  <c r="I412" i="5"/>
  <c r="I320" i="5"/>
  <c r="B34" i="5"/>
  <c r="C87" i="6"/>
  <c r="C86" i="7"/>
  <c r="C86" i="4"/>
  <c r="C8" i="4" s="1"/>
  <c r="H86" i="4"/>
  <c r="H8" i="4" s="1"/>
  <c r="I432" i="7"/>
  <c r="I607" i="4"/>
  <c r="C52" i="5"/>
  <c r="D101" i="7"/>
  <c r="I251" i="7"/>
  <c r="C104" i="3"/>
  <c r="I322" i="7"/>
  <c r="B36" i="7"/>
  <c r="G99" i="5"/>
  <c r="G21" i="5" s="1"/>
  <c r="D99" i="5"/>
  <c r="D21" i="5" s="1"/>
  <c r="H99" i="3"/>
  <c r="H21" i="3" s="1"/>
  <c r="I635" i="7"/>
  <c r="G87" i="7"/>
  <c r="G9" i="7" s="1"/>
  <c r="E86" i="3"/>
  <c r="G86" i="6"/>
  <c r="G8" i="6" s="1"/>
  <c r="H91" i="6"/>
  <c r="H13" i="6" s="1"/>
  <c r="I319" i="3"/>
  <c r="B33" i="3"/>
  <c r="I406" i="3"/>
  <c r="I615" i="6"/>
  <c r="I251" i="5"/>
  <c r="I431" i="3"/>
  <c r="C103" i="42"/>
  <c r="C25" i="42" s="1"/>
  <c r="I597" i="42"/>
  <c r="B103" i="42"/>
  <c r="I634" i="42"/>
  <c r="I598" i="42"/>
  <c r="I338" i="6"/>
  <c r="I275" i="6"/>
  <c r="I634" i="41"/>
  <c r="C35" i="5"/>
  <c r="I425" i="5"/>
  <c r="H53" i="5"/>
  <c r="H158" i="5"/>
  <c r="D46" i="6"/>
  <c r="D20" i="6" s="1"/>
  <c r="B53" i="7"/>
  <c r="I424" i="3"/>
  <c r="I128" i="5"/>
  <c r="E33" i="7"/>
  <c r="G418" i="7"/>
  <c r="B88" i="42"/>
  <c r="I88" i="42" s="1"/>
  <c r="I199" i="6"/>
  <c r="I192" i="4"/>
  <c r="D36" i="4"/>
  <c r="D10" i="4" s="1"/>
  <c r="B37" i="7"/>
  <c r="H16" i="7"/>
  <c r="D314" i="7"/>
  <c r="E8" i="3"/>
  <c r="D46" i="7"/>
  <c r="D20" i="7" s="1"/>
  <c r="I427" i="3"/>
  <c r="C37" i="3"/>
  <c r="I371" i="5"/>
  <c r="H53" i="3"/>
  <c r="H158" i="3"/>
  <c r="B39" i="3"/>
  <c r="I399" i="5"/>
  <c r="B35" i="5"/>
  <c r="I183" i="3"/>
  <c r="B184" i="3"/>
  <c r="I241" i="7"/>
  <c r="G33" i="5"/>
  <c r="C33" i="4"/>
  <c r="B46" i="3"/>
  <c r="I313" i="4"/>
  <c r="D132" i="3"/>
  <c r="E100" i="1"/>
  <c r="D104" i="6"/>
  <c r="D26" i="6" s="1"/>
  <c r="H86" i="5"/>
  <c r="H8" i="5" s="1"/>
  <c r="B88" i="4"/>
  <c r="I582" i="4"/>
  <c r="G87" i="3"/>
  <c r="G9" i="3" s="1"/>
  <c r="G86" i="4"/>
  <c r="G8" i="4" s="1"/>
  <c r="D91" i="3"/>
  <c r="I47" i="4"/>
  <c r="I646" i="32"/>
  <c r="H100" i="36"/>
  <c r="I435" i="5"/>
  <c r="D89" i="3"/>
  <c r="D11" i="3" s="1"/>
  <c r="B104" i="6"/>
  <c r="C52" i="3"/>
  <c r="I339" i="7"/>
  <c r="I412" i="6"/>
  <c r="D11" i="6"/>
  <c r="I320" i="4"/>
  <c r="B34" i="4"/>
  <c r="H87" i="7"/>
  <c r="H9" i="7" s="1"/>
  <c r="C44" i="7"/>
  <c r="C18" i="7" s="1"/>
  <c r="C86" i="3"/>
  <c r="H86" i="3"/>
  <c r="H8" i="3" s="1"/>
  <c r="I432" i="6"/>
  <c r="I607" i="7"/>
  <c r="C104" i="7"/>
  <c r="I322" i="3"/>
  <c r="B36" i="3"/>
  <c r="I257" i="5"/>
  <c r="C99" i="5"/>
  <c r="G99" i="4"/>
  <c r="G21" i="4" s="1"/>
  <c r="E99" i="3"/>
  <c r="E21" i="3" s="1"/>
  <c r="G87" i="5"/>
  <c r="G9" i="5" s="1"/>
  <c r="G87" i="4"/>
  <c r="G9" i="4" s="1"/>
  <c r="E44" i="6"/>
  <c r="E18" i="6" s="1"/>
  <c r="E86" i="5"/>
  <c r="E8" i="5" s="1"/>
  <c r="E86" i="4"/>
  <c r="D91" i="7"/>
  <c r="I319" i="6"/>
  <c r="B33" i="6"/>
  <c r="I331" i="7"/>
  <c r="I327" i="7"/>
  <c r="I608" i="5"/>
  <c r="I431" i="7"/>
  <c r="S646" i="42"/>
  <c r="I338" i="5"/>
  <c r="I597" i="41"/>
  <c r="B103" i="41"/>
  <c r="G53" i="3"/>
  <c r="E13" i="4"/>
  <c r="I189" i="6"/>
  <c r="D33" i="6"/>
  <c r="I386" i="6"/>
  <c r="I642" i="3"/>
  <c r="I585" i="5"/>
  <c r="I642" i="7"/>
  <c r="I377" i="5"/>
  <c r="I128" i="3"/>
  <c r="I252" i="5"/>
  <c r="C35" i="7"/>
  <c r="I425" i="7"/>
  <c r="I338" i="3"/>
  <c r="F62" i="32"/>
  <c r="I275" i="3"/>
  <c r="I371" i="7"/>
  <c r="I98" i="4"/>
  <c r="I175" i="4"/>
  <c r="I377" i="3"/>
  <c r="I374" i="4"/>
  <c r="G418" i="6"/>
  <c r="F62" i="8"/>
  <c r="I374" i="5"/>
  <c r="I427" i="6"/>
  <c r="C37" i="6"/>
  <c r="C11" i="6" s="1"/>
  <c r="B37" i="5"/>
  <c r="C132" i="4"/>
  <c r="I96" i="7"/>
  <c r="C132" i="5"/>
  <c r="D36" i="6"/>
  <c r="B89" i="3"/>
  <c r="B11" i="3" s="1"/>
  <c r="I583" i="3"/>
  <c r="H100" i="34"/>
  <c r="H99" i="4"/>
  <c r="H21" i="4" s="1"/>
  <c r="E86" i="7"/>
  <c r="I253" i="7"/>
  <c r="I204" i="3"/>
  <c r="B100" i="7"/>
  <c r="I100" i="7" s="1"/>
  <c r="I594" i="7"/>
  <c r="C100" i="36"/>
  <c r="E100" i="36"/>
  <c r="I438" i="5"/>
  <c r="D104" i="5"/>
  <c r="D26" i="5" s="1"/>
  <c r="G89" i="3"/>
  <c r="G11" i="3" s="1"/>
  <c r="I582" i="32"/>
  <c r="I607" i="3"/>
  <c r="I412" i="3"/>
  <c r="I320" i="3"/>
  <c r="B34" i="3"/>
  <c r="H87" i="4"/>
  <c r="H9" i="4" s="1"/>
  <c r="C44" i="5"/>
  <c r="C18" i="5" s="1"/>
  <c r="C86" i="6"/>
  <c r="C8" i="6" s="1"/>
  <c r="C52" i="6"/>
  <c r="I334" i="6"/>
  <c r="C104" i="5"/>
  <c r="I322" i="5"/>
  <c r="B36" i="5"/>
  <c r="E91" i="7"/>
  <c r="E13" i="7" s="1"/>
  <c r="I257" i="3"/>
  <c r="D99" i="4"/>
  <c r="D21" i="4" s="1"/>
  <c r="C99" i="4"/>
  <c r="C21" i="4" s="1"/>
  <c r="H99" i="7"/>
  <c r="H21" i="7" s="1"/>
  <c r="I635" i="6"/>
  <c r="G87" i="6"/>
  <c r="G9" i="6" s="1"/>
  <c r="E44" i="7"/>
  <c r="E18" i="7" s="1"/>
  <c r="E86" i="6"/>
  <c r="E8" i="6" s="1"/>
  <c r="H91" i="7"/>
  <c r="H13" i="7" s="1"/>
  <c r="G91" i="6"/>
  <c r="G13" i="6" s="1"/>
  <c r="H91" i="5"/>
  <c r="H13" i="5" s="1"/>
  <c r="I319" i="7"/>
  <c r="B33" i="7"/>
  <c r="B104" i="4"/>
  <c r="I331" i="6"/>
  <c r="H103" i="43"/>
  <c r="H25" i="43" s="1"/>
  <c r="I649" i="41"/>
  <c r="D93" i="3"/>
  <c r="S634" i="43"/>
  <c r="I634" i="43"/>
  <c r="I585" i="6"/>
  <c r="B39" i="5"/>
  <c r="H54" i="5"/>
  <c r="E8" i="7"/>
  <c r="C35" i="6"/>
  <c r="I425" i="6"/>
  <c r="I313" i="3"/>
  <c r="E33" i="4"/>
  <c r="H53" i="7"/>
  <c r="H54" i="7" s="1"/>
  <c r="H158" i="7"/>
  <c r="D236" i="7"/>
  <c r="I374" i="6"/>
  <c r="I338" i="7"/>
  <c r="D184" i="4"/>
  <c r="C8" i="3"/>
  <c r="B39" i="6"/>
  <c r="I425" i="3"/>
  <c r="C35" i="3"/>
  <c r="H158" i="6"/>
  <c r="H53" i="6"/>
  <c r="I98" i="7"/>
  <c r="I386" i="3"/>
  <c r="I371" i="3"/>
  <c r="G53" i="7"/>
  <c r="E22" i="4"/>
  <c r="I175" i="7"/>
  <c r="D35" i="7"/>
  <c r="I243" i="7"/>
  <c r="I152" i="3"/>
  <c r="C48" i="3"/>
  <c r="C22" i="3" s="1"/>
  <c r="I313" i="7"/>
  <c r="I241" i="4"/>
  <c r="D36" i="5"/>
  <c r="D10" i="5" s="1"/>
  <c r="I582" i="1"/>
  <c r="C87" i="4"/>
  <c r="C9" i="4" s="1"/>
  <c r="C44" i="3"/>
  <c r="C18" i="3" s="1"/>
  <c r="C86" i="5"/>
  <c r="C8" i="5" s="1"/>
  <c r="I432" i="4"/>
  <c r="G91" i="7"/>
  <c r="G13" i="7" s="1"/>
  <c r="I128" i="4"/>
  <c r="D34" i="5"/>
  <c r="I190" i="5"/>
  <c r="I47" i="3"/>
  <c r="I147" i="5"/>
  <c r="E43" i="5"/>
  <c r="B101" i="6"/>
  <c r="B100" i="3"/>
  <c r="I100" i="3" s="1"/>
  <c r="I594" i="3"/>
  <c r="C100" i="32"/>
  <c r="D104" i="3"/>
  <c r="I442" i="5"/>
  <c r="I120" i="5"/>
  <c r="I132" i="5" s="1"/>
  <c r="B132" i="5"/>
  <c r="I410" i="4"/>
  <c r="I320" i="7"/>
  <c r="B34" i="7"/>
  <c r="H87" i="6"/>
  <c r="H9" i="6" s="1"/>
  <c r="H87" i="3"/>
  <c r="H9" i="3" s="1"/>
  <c r="C44" i="6"/>
  <c r="C18" i="6" s="1"/>
  <c r="I634" i="5"/>
  <c r="E97" i="6"/>
  <c r="I204" i="5"/>
  <c r="I440" i="6"/>
  <c r="D48" i="6"/>
  <c r="D22" i="6" s="1"/>
  <c r="I322" i="4"/>
  <c r="B36" i="4"/>
  <c r="I257" i="7"/>
  <c r="G99" i="3"/>
  <c r="G21" i="3" s="1"/>
  <c r="D99" i="3"/>
  <c r="D21" i="3" s="1"/>
  <c r="D99" i="7"/>
  <c r="C99" i="7"/>
  <c r="C21" i="7" s="1"/>
  <c r="I635" i="5"/>
  <c r="C105" i="6"/>
  <c r="E44" i="3"/>
  <c r="E18" i="3" s="1"/>
  <c r="C91" i="7"/>
  <c r="C91" i="6"/>
  <c r="C13" i="6" s="1"/>
  <c r="H91" i="4"/>
  <c r="H13" i="4" s="1"/>
  <c r="I319" i="4"/>
  <c r="B33" i="4"/>
  <c r="I331" i="5"/>
  <c r="I406" i="4"/>
  <c r="I406" i="5"/>
  <c r="I435" i="7"/>
  <c r="I615" i="4"/>
  <c r="I649" i="42"/>
  <c r="E103" i="41"/>
  <c r="D93" i="7"/>
  <c r="Q100" i="43"/>
  <c r="D43" i="7"/>
  <c r="I47" i="5"/>
  <c r="D13" i="3"/>
  <c r="G88" i="4"/>
  <c r="G10" i="4" s="1"/>
  <c r="C13" i="7"/>
  <c r="I303" i="4"/>
  <c r="I424" i="5"/>
  <c r="B39" i="4"/>
  <c r="E13" i="6"/>
  <c r="I183" i="6"/>
  <c r="I128" i="6"/>
  <c r="C314" i="4"/>
  <c r="I166" i="1"/>
  <c r="D132" i="5"/>
  <c r="I120" i="3"/>
  <c r="C104" i="4"/>
  <c r="C99" i="6"/>
  <c r="C21" i="6" s="1"/>
  <c r="E99" i="4"/>
  <c r="E21" i="4" s="1"/>
  <c r="G86" i="5"/>
  <c r="G8" i="5" s="1"/>
  <c r="D91" i="4"/>
  <c r="D13" i="4" s="1"/>
  <c r="I413" i="7"/>
  <c r="I423" i="6"/>
  <c r="E100" i="32"/>
  <c r="B101" i="7"/>
  <c r="I101" i="7" s="1"/>
  <c r="I595" i="7"/>
  <c r="B100" i="6"/>
  <c r="I100" i="6" s="1"/>
  <c r="I594" i="6"/>
  <c r="E105" i="43"/>
  <c r="E27" i="43" s="1"/>
  <c r="B89" i="4"/>
  <c r="I89" i="4" s="1"/>
  <c r="I583" i="4"/>
  <c r="G100" i="34"/>
  <c r="I438" i="6"/>
  <c r="G89" i="7"/>
  <c r="G11" i="7" s="1"/>
  <c r="G100" i="32"/>
  <c r="B105" i="7"/>
  <c r="I339" i="6"/>
  <c r="I120" i="7"/>
  <c r="B132" i="7"/>
  <c r="I412" i="7"/>
  <c r="D11" i="4"/>
  <c r="I320" i="6"/>
  <c r="B34" i="6"/>
  <c r="E87" i="5"/>
  <c r="E9" i="5" s="1"/>
  <c r="H87" i="5"/>
  <c r="H9" i="5" s="1"/>
  <c r="I615" i="5"/>
  <c r="E97" i="7"/>
  <c r="I440" i="4"/>
  <c r="I425" i="4"/>
  <c r="I257" i="6"/>
  <c r="C99" i="3"/>
  <c r="C21" i="3" s="1"/>
  <c r="H99" i="6"/>
  <c r="H21" i="6" s="1"/>
  <c r="E99" i="6"/>
  <c r="E21" i="6" s="1"/>
  <c r="C105" i="7"/>
  <c r="C27" i="7" s="1"/>
  <c r="C105" i="5"/>
  <c r="C27" i="5" s="1"/>
  <c r="E44" i="4"/>
  <c r="E18" i="4" s="1"/>
  <c r="D91" i="6"/>
  <c r="D91" i="5"/>
  <c r="I319" i="5"/>
  <c r="B33" i="5"/>
  <c r="I608" i="4"/>
  <c r="I331" i="3"/>
  <c r="I406" i="7"/>
  <c r="I253" i="6"/>
  <c r="I435" i="6"/>
  <c r="I435" i="3"/>
  <c r="I440" i="5"/>
  <c r="I413" i="6"/>
  <c r="G103" i="43"/>
  <c r="G25" i="43" s="1"/>
  <c r="G103" i="41"/>
  <c r="D93" i="4"/>
  <c r="R100" i="43"/>
  <c r="I189" i="4"/>
  <c r="D33" i="4"/>
  <c r="E33" i="6"/>
  <c r="I642" i="4"/>
  <c r="B96" i="4"/>
  <c r="I96" i="4" s="1"/>
  <c r="D35" i="6"/>
  <c r="I243" i="6"/>
  <c r="G33" i="3"/>
  <c r="C20" i="7"/>
  <c r="I190" i="7"/>
  <c r="D34" i="7"/>
  <c r="C8" i="7"/>
  <c r="I585" i="4"/>
  <c r="I157" i="5"/>
  <c r="I585" i="3"/>
  <c r="E13" i="3"/>
  <c r="B53" i="3"/>
  <c r="D13" i="7"/>
  <c r="E13" i="5"/>
  <c r="I147" i="7"/>
  <c r="E43" i="7"/>
  <c r="C21" i="5"/>
  <c r="B46" i="4"/>
  <c r="D43" i="5"/>
  <c r="I147" i="6"/>
  <c r="E43" i="6"/>
  <c r="I47" i="6"/>
  <c r="C626" i="8"/>
  <c r="I339" i="5"/>
  <c r="C87" i="5"/>
  <c r="I204" i="7"/>
  <c r="I413" i="5"/>
  <c r="D13" i="5"/>
  <c r="I190" i="4"/>
  <c r="D34" i="4"/>
  <c r="I646" i="34"/>
  <c r="I583" i="6"/>
  <c r="B89" i="6"/>
  <c r="I89" i="6" s="1"/>
  <c r="B89" i="5"/>
  <c r="I89" i="5" s="1"/>
  <c r="I583" i="5"/>
  <c r="H100" i="32"/>
  <c r="I432" i="3"/>
  <c r="D26" i="3"/>
  <c r="I251" i="3"/>
  <c r="B105" i="5"/>
  <c r="G340" i="4"/>
  <c r="I120" i="4"/>
  <c r="B132" i="4"/>
  <c r="C87" i="7"/>
  <c r="E87" i="7"/>
  <c r="E9" i="7" s="1"/>
  <c r="E87" i="6"/>
  <c r="E9" i="6" s="1"/>
  <c r="E97" i="4"/>
  <c r="I257" i="4"/>
  <c r="G99" i="7"/>
  <c r="G21" i="7" s="1"/>
  <c r="E99" i="7"/>
  <c r="E21" i="7" s="1"/>
  <c r="H99" i="5"/>
  <c r="H21" i="5" s="1"/>
  <c r="I635" i="4"/>
  <c r="C105" i="4"/>
  <c r="C27" i="4" s="1"/>
  <c r="B85" i="3"/>
  <c r="E44" i="5"/>
  <c r="E18" i="5" s="1"/>
  <c r="G86" i="7"/>
  <c r="G8" i="7" s="1"/>
  <c r="G91" i="5"/>
  <c r="G13" i="5" s="1"/>
  <c r="G91" i="4"/>
  <c r="G13" i="4" s="1"/>
  <c r="G91" i="3"/>
  <c r="G13" i="3" s="1"/>
  <c r="H91" i="3"/>
  <c r="H13" i="3" s="1"/>
  <c r="I327" i="3"/>
  <c r="I607" i="5"/>
  <c r="I406" i="6"/>
  <c r="I253" i="5"/>
  <c r="I327" i="5"/>
  <c r="I615" i="7"/>
  <c r="I416" i="6"/>
  <c r="I597" i="43"/>
  <c r="B103" i="43"/>
  <c r="H103" i="41"/>
  <c r="I327" i="4"/>
  <c r="O100" i="43"/>
  <c r="I152" i="4"/>
  <c r="C48" i="4"/>
  <c r="C22" i="4" s="1"/>
  <c r="I189" i="3"/>
  <c r="D33" i="3"/>
  <c r="I427" i="5"/>
  <c r="C37" i="5"/>
  <c r="C11" i="5" s="1"/>
  <c r="H16" i="3"/>
  <c r="I582" i="43"/>
  <c r="I37" i="3"/>
  <c r="I372" i="4"/>
  <c r="I642" i="6"/>
  <c r="B96" i="6"/>
  <c r="I96" i="6" s="1"/>
  <c r="C20" i="6"/>
  <c r="I157" i="3"/>
  <c r="I374" i="7"/>
  <c r="D46" i="4"/>
  <c r="D20" i="4" s="1"/>
  <c r="I243" i="4"/>
  <c r="I374" i="3"/>
  <c r="I403" i="7"/>
  <c r="B39" i="7"/>
  <c r="G33" i="6"/>
  <c r="I582" i="41"/>
  <c r="I190" i="3"/>
  <c r="D34" i="3"/>
  <c r="I125" i="6"/>
  <c r="I190" i="6"/>
  <c r="D34" i="6"/>
  <c r="E33" i="5"/>
  <c r="I413" i="3"/>
  <c r="H86" i="7"/>
  <c r="H8" i="7" s="1"/>
  <c r="D101" i="5"/>
  <c r="I322" i="6"/>
  <c r="B36" i="6"/>
  <c r="D99" i="6"/>
  <c r="D21" i="6" s="1"/>
  <c r="I128" i="7"/>
  <c r="I646" i="36"/>
  <c r="I583" i="7"/>
  <c r="B89" i="7"/>
  <c r="I251" i="4"/>
  <c r="G100" i="36"/>
  <c r="I582" i="36"/>
  <c r="I432" i="5"/>
  <c r="B105" i="6"/>
  <c r="I120" i="6"/>
  <c r="B132" i="6"/>
  <c r="D11" i="5"/>
  <c r="C87" i="3"/>
  <c r="E87" i="3"/>
  <c r="E9" i="3" s="1"/>
  <c r="C44" i="4"/>
  <c r="C18" i="4" s="1"/>
  <c r="H86" i="6"/>
  <c r="H8" i="6" s="1"/>
  <c r="E97" i="3"/>
  <c r="B104" i="5"/>
  <c r="I104" i="5" s="1"/>
  <c r="D101" i="6"/>
  <c r="C104" i="6"/>
  <c r="G99" i="6"/>
  <c r="G21" i="6" s="1"/>
  <c r="E99" i="5"/>
  <c r="E21" i="5" s="1"/>
  <c r="I635" i="3"/>
  <c r="C105" i="3"/>
  <c r="C27" i="3" s="1"/>
  <c r="G86" i="3"/>
  <c r="G8" i="3" s="1"/>
  <c r="C91" i="5"/>
  <c r="C13" i="5" s="1"/>
  <c r="C91" i="4"/>
  <c r="C13" i="4" s="1"/>
  <c r="C91" i="3"/>
  <c r="C13" i="3" s="1"/>
  <c r="I204" i="4"/>
  <c r="I253" i="4"/>
  <c r="I624" i="6"/>
  <c r="O100" i="41"/>
  <c r="I256" i="5"/>
  <c r="I253" i="3"/>
  <c r="I438" i="7"/>
  <c r="I624" i="3"/>
  <c r="S608" i="41"/>
  <c r="AG608" i="41" s="1"/>
  <c r="C103" i="41"/>
  <c r="D103" i="41"/>
  <c r="I256" i="3"/>
  <c r="I199" i="4"/>
  <c r="I331" i="4"/>
  <c r="M100" i="43"/>
  <c r="D10" i="7"/>
  <c r="I427" i="7"/>
  <c r="C37" i="7"/>
  <c r="C11" i="7" s="1"/>
  <c r="I377" i="6"/>
  <c r="E43" i="3"/>
  <c r="I147" i="3"/>
  <c r="D314" i="3"/>
  <c r="I175" i="3"/>
  <c r="C184" i="3"/>
  <c r="I377" i="7"/>
  <c r="I157" i="7"/>
  <c r="L88" i="43"/>
  <c r="B11" i="6"/>
  <c r="I37" i="6"/>
  <c r="G53" i="4"/>
  <c r="E8" i="4"/>
  <c r="I47" i="7"/>
  <c r="I147" i="4"/>
  <c r="E43" i="4"/>
  <c r="C132" i="6"/>
  <c r="C33" i="7"/>
  <c r="I313" i="6"/>
  <c r="H158" i="4"/>
  <c r="H53" i="4"/>
  <c r="I386" i="7"/>
  <c r="D21" i="7"/>
  <c r="I427" i="4"/>
  <c r="C37" i="4"/>
  <c r="C11" i="4" s="1"/>
  <c r="I152" i="7"/>
  <c r="C48" i="7"/>
  <c r="C22" i="7" s="1"/>
  <c r="I98" i="6"/>
  <c r="C158" i="7"/>
  <c r="D132" i="4"/>
  <c r="R104" i="43"/>
  <c r="O104" i="43"/>
  <c r="Q104" i="43"/>
  <c r="N93" i="43"/>
  <c r="M93" i="43"/>
  <c r="R93" i="43"/>
  <c r="O99" i="42"/>
  <c r="N103" i="42"/>
  <c r="N25" i="42" s="1"/>
  <c r="M104" i="43"/>
  <c r="N104" i="43"/>
  <c r="Q93" i="43"/>
  <c r="S620" i="42"/>
  <c r="AG620" i="42" s="1"/>
  <c r="O103" i="43"/>
  <c r="S646" i="43"/>
  <c r="O105" i="41"/>
  <c r="O27" i="41" s="1"/>
  <c r="O105" i="43"/>
  <c r="O27" i="43" s="1"/>
  <c r="Q105" i="41"/>
  <c r="Q27" i="41" s="1"/>
  <c r="M105" i="41"/>
  <c r="M27" i="41" s="1"/>
  <c r="Q105" i="43"/>
  <c r="Q27" i="43" s="1"/>
  <c r="R105" i="43"/>
  <c r="R27" i="43" s="1"/>
  <c r="N103" i="41"/>
  <c r="Q100" i="42"/>
  <c r="H93" i="42"/>
  <c r="C93" i="42"/>
  <c r="G93" i="42"/>
  <c r="B93" i="42"/>
  <c r="G105" i="42"/>
  <c r="G27" i="42" s="1"/>
  <c r="H104" i="42"/>
  <c r="C105" i="42"/>
  <c r="C27" i="42" s="1"/>
  <c r="D104" i="42"/>
  <c r="G104" i="42"/>
  <c r="D93" i="42"/>
  <c r="L88" i="41"/>
  <c r="M88" i="41"/>
  <c r="N88" i="41"/>
  <c r="O88" i="41"/>
  <c r="Q88" i="41"/>
  <c r="R88" i="41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C53" i="34"/>
  <c r="B53" i="1"/>
  <c r="C41" i="4"/>
  <c r="C15" i="4" s="1"/>
  <c r="C53" i="1"/>
  <c r="C53" i="35"/>
  <c r="B53" i="35"/>
  <c r="D105" i="3"/>
  <c r="D27" i="3" s="1"/>
  <c r="D105" i="6"/>
  <c r="D27" i="6" s="1"/>
  <c r="D105" i="7"/>
  <c r="D27" i="7" s="1"/>
  <c r="I329" i="3"/>
  <c r="C94" i="6"/>
  <c r="C94" i="3"/>
  <c r="C94" i="4"/>
  <c r="I620" i="32"/>
  <c r="I620" i="36"/>
  <c r="I426" i="1"/>
  <c r="I244" i="8"/>
  <c r="B53" i="34"/>
  <c r="I620" i="34"/>
  <c r="I620" i="1"/>
  <c r="I426" i="32"/>
  <c r="I426" i="8"/>
  <c r="I244" i="1"/>
  <c r="I244" i="32"/>
  <c r="D105" i="5"/>
  <c r="D27" i="5" s="1"/>
  <c r="D105" i="4"/>
  <c r="D27" i="4" s="1"/>
  <c r="C42" i="4"/>
  <c r="C16" i="4" s="1"/>
  <c r="C42" i="7"/>
  <c r="C42" i="6"/>
  <c r="C94" i="7"/>
  <c r="C94" i="5"/>
  <c r="C88" i="35"/>
  <c r="C95" i="5"/>
  <c r="C17" i="5" s="1"/>
  <c r="C95" i="7"/>
  <c r="C17" i="7" s="1"/>
  <c r="H100" i="35"/>
  <c r="H88" i="35"/>
  <c r="G88" i="35"/>
  <c r="E88" i="35"/>
  <c r="D88" i="35"/>
  <c r="D95" i="3"/>
  <c r="D95" i="7"/>
  <c r="D95" i="6"/>
  <c r="D17" i="6" s="1"/>
  <c r="D95" i="4"/>
  <c r="D17" i="4" s="1"/>
  <c r="D95" i="5"/>
  <c r="E95" i="7"/>
  <c r="E95" i="6"/>
  <c r="E95" i="4"/>
  <c r="E95" i="5"/>
  <c r="E95" i="3"/>
  <c r="B103" i="36"/>
  <c r="G100" i="35"/>
  <c r="C102" i="3"/>
  <c r="E102" i="4"/>
  <c r="G102" i="5"/>
  <c r="G24" i="5" s="1"/>
  <c r="H102" i="6"/>
  <c r="H24" i="6" s="1"/>
  <c r="C102" i="7"/>
  <c r="E102" i="3"/>
  <c r="G102" i="4"/>
  <c r="G24" i="4" s="1"/>
  <c r="H102" i="5"/>
  <c r="H24" i="5" s="1"/>
  <c r="C102" i="6"/>
  <c r="E102" i="7"/>
  <c r="G102" i="3"/>
  <c r="G24" i="3" s="1"/>
  <c r="H102" i="4"/>
  <c r="H24" i="4" s="1"/>
  <c r="C102" i="5"/>
  <c r="E102" i="6"/>
  <c r="G102" i="7"/>
  <c r="G24" i="7" s="1"/>
  <c r="H102" i="3"/>
  <c r="H24" i="3" s="1"/>
  <c r="C102" i="4"/>
  <c r="E102" i="5"/>
  <c r="G102" i="6"/>
  <c r="G24" i="6" s="1"/>
  <c r="H102" i="7"/>
  <c r="H24" i="7" s="1"/>
  <c r="B103" i="1"/>
  <c r="C95" i="4"/>
  <c r="C17" i="4" s="1"/>
  <c r="C95" i="6"/>
  <c r="C17" i="6" s="1"/>
  <c r="C95" i="3"/>
  <c r="C17" i="3" s="1"/>
  <c r="C16" i="7" l="1"/>
  <c r="B88" i="41"/>
  <c r="I88" i="41" s="1"/>
  <c r="G53" i="5"/>
  <c r="D13" i="6"/>
  <c r="I598" i="5"/>
  <c r="G340" i="3"/>
  <c r="I646" i="35"/>
  <c r="E17" i="3"/>
  <c r="I634" i="6"/>
  <c r="I634" i="3"/>
  <c r="I132" i="6"/>
  <c r="F133" i="6" s="1"/>
  <c r="I579" i="4"/>
  <c r="B103" i="34"/>
  <c r="I442" i="6"/>
  <c r="I624" i="4"/>
  <c r="I104" i="6"/>
  <c r="D133" i="5"/>
  <c r="H105" i="42"/>
  <c r="H27" i="42" s="1"/>
  <c r="B88" i="43"/>
  <c r="I88" i="43" s="1"/>
  <c r="Q103" i="42"/>
  <c r="Q25" i="42" s="1"/>
  <c r="I89" i="7"/>
  <c r="D133" i="4"/>
  <c r="M103" i="41"/>
  <c r="S651" i="43"/>
  <c r="G53" i="6"/>
  <c r="G54" i="6" s="1"/>
  <c r="I132" i="4"/>
  <c r="I442" i="3"/>
  <c r="C9" i="6"/>
  <c r="E100" i="8"/>
  <c r="D17" i="3"/>
  <c r="N103" i="43"/>
  <c r="C11" i="3"/>
  <c r="I11" i="3" s="1"/>
  <c r="G340" i="6"/>
  <c r="C16" i="6"/>
  <c r="I11" i="6"/>
  <c r="E88" i="1"/>
  <c r="E88" i="32"/>
  <c r="C104" i="1"/>
  <c r="Q88" i="42"/>
  <c r="I260" i="7"/>
  <c r="B52" i="7"/>
  <c r="I410" i="6"/>
  <c r="B46" i="6"/>
  <c r="E88" i="4"/>
  <c r="E10" i="4" s="1"/>
  <c r="D88" i="6"/>
  <c r="I608" i="6"/>
  <c r="I34" i="6"/>
  <c r="G88" i="7"/>
  <c r="G10" i="7" s="1"/>
  <c r="E17" i="5"/>
  <c r="C9" i="3"/>
  <c r="E88" i="5"/>
  <c r="E10" i="5" s="1"/>
  <c r="I260" i="5"/>
  <c r="B52" i="5"/>
  <c r="I36" i="3"/>
  <c r="C52" i="7"/>
  <c r="C26" i="7" s="1"/>
  <c r="I442" i="7"/>
  <c r="I260" i="4"/>
  <c r="B52" i="4"/>
  <c r="I634" i="7"/>
  <c r="C85" i="3"/>
  <c r="C600" i="3"/>
  <c r="C52" i="4"/>
  <c r="C26" i="4" s="1"/>
  <c r="I442" i="4"/>
  <c r="B103" i="35"/>
  <c r="B88" i="8"/>
  <c r="I582" i="8"/>
  <c r="D88" i="34"/>
  <c r="G88" i="1"/>
  <c r="G103" i="32"/>
  <c r="G25" i="32" s="1"/>
  <c r="B103" i="32"/>
  <c r="H105" i="5"/>
  <c r="C42" i="3"/>
  <c r="C16" i="3" s="1"/>
  <c r="D45" i="7"/>
  <c r="D19" i="7" s="1"/>
  <c r="G600" i="7"/>
  <c r="D93" i="32"/>
  <c r="C104" i="36"/>
  <c r="I330" i="6"/>
  <c r="B44" i="6"/>
  <c r="B94" i="6"/>
  <c r="I94" i="6" s="1"/>
  <c r="I588" i="6"/>
  <c r="B94" i="3"/>
  <c r="I94" i="3" s="1"/>
  <c r="I588" i="3"/>
  <c r="C45" i="6"/>
  <c r="C19" i="6" s="1"/>
  <c r="C49" i="4"/>
  <c r="C23" i="4" s="1"/>
  <c r="C49" i="3"/>
  <c r="C23" i="3" s="1"/>
  <c r="I599" i="42"/>
  <c r="R105" i="41"/>
  <c r="R27" i="41" s="1"/>
  <c r="M105" i="43"/>
  <c r="M27" i="43" s="1"/>
  <c r="O103" i="42"/>
  <c r="O25" i="42" s="1"/>
  <c r="N88" i="42"/>
  <c r="E85" i="3"/>
  <c r="D35" i="4"/>
  <c r="I594" i="4"/>
  <c r="B100" i="4"/>
  <c r="I100" i="4" s="1"/>
  <c r="C88" i="3"/>
  <c r="C10" i="3" s="1"/>
  <c r="E17" i="7"/>
  <c r="B97" i="4"/>
  <c r="I97" i="4" s="1"/>
  <c r="I591" i="4"/>
  <c r="B101" i="3"/>
  <c r="I101" i="3" s="1"/>
  <c r="I595" i="3"/>
  <c r="I132" i="7"/>
  <c r="C93" i="6"/>
  <c r="I93" i="6" s="1"/>
  <c r="I587" i="6"/>
  <c r="C88" i="4"/>
  <c r="C10" i="4" s="1"/>
  <c r="I608" i="3"/>
  <c r="D88" i="3"/>
  <c r="D10" i="3" s="1"/>
  <c r="I34" i="7"/>
  <c r="H88" i="7"/>
  <c r="H10" i="7" s="1"/>
  <c r="I249" i="4"/>
  <c r="B41" i="4"/>
  <c r="I624" i="5"/>
  <c r="G85" i="6"/>
  <c r="G7" i="6" s="1"/>
  <c r="C133" i="4"/>
  <c r="I103" i="41"/>
  <c r="I637" i="6"/>
  <c r="B91" i="6"/>
  <c r="I91" i="6" s="1"/>
  <c r="G85" i="4"/>
  <c r="I34" i="4"/>
  <c r="I591" i="3"/>
  <c r="B97" i="3"/>
  <c r="I97" i="3" s="1"/>
  <c r="G54" i="5"/>
  <c r="I39" i="3"/>
  <c r="I53" i="7"/>
  <c r="B27" i="7"/>
  <c r="C9" i="5"/>
  <c r="B25" i="42"/>
  <c r="I103" i="42"/>
  <c r="I35" i="6"/>
  <c r="B26" i="3"/>
  <c r="I52" i="3"/>
  <c r="E104" i="34"/>
  <c r="I639" i="43"/>
  <c r="G104" i="35"/>
  <c r="G26" i="35" s="1"/>
  <c r="E88" i="36"/>
  <c r="E103" i="36"/>
  <c r="G88" i="34"/>
  <c r="G103" i="35"/>
  <c r="G25" i="35" s="1"/>
  <c r="E45" i="5"/>
  <c r="E19" i="5" s="1"/>
  <c r="C42" i="5"/>
  <c r="C16" i="5" s="1"/>
  <c r="D45" i="6"/>
  <c r="D19" i="6" s="1"/>
  <c r="B94" i="4"/>
  <c r="I94" i="4" s="1"/>
  <c r="I588" i="4"/>
  <c r="C45" i="3"/>
  <c r="C19" i="3" s="1"/>
  <c r="D49" i="3"/>
  <c r="D23" i="3" s="1"/>
  <c r="D49" i="6"/>
  <c r="D23" i="6" s="1"/>
  <c r="L103" i="43"/>
  <c r="R88" i="42"/>
  <c r="R100" i="42"/>
  <c r="M88" i="42"/>
  <c r="I651" i="43"/>
  <c r="E17" i="4"/>
  <c r="C600" i="5"/>
  <c r="C85" i="5"/>
  <c r="D93" i="5"/>
  <c r="I93" i="5" s="1"/>
  <c r="I587" i="5"/>
  <c r="H85" i="3"/>
  <c r="E17" i="6"/>
  <c r="I53" i="3"/>
  <c r="G54" i="3"/>
  <c r="B85" i="6"/>
  <c r="I579" i="6"/>
  <c r="C600" i="7"/>
  <c r="C85" i="7"/>
  <c r="B93" i="4"/>
  <c r="I93" i="4" s="1"/>
  <c r="I587" i="4"/>
  <c r="I261" i="5"/>
  <c r="B53" i="5"/>
  <c r="H88" i="5"/>
  <c r="H10" i="5" s="1"/>
  <c r="I37" i="5"/>
  <c r="B11" i="5"/>
  <c r="I11" i="5" s="1"/>
  <c r="I62" i="8"/>
  <c r="F10" i="8"/>
  <c r="I275" i="7"/>
  <c r="E85" i="6"/>
  <c r="H100" i="8"/>
  <c r="G340" i="5"/>
  <c r="C88" i="6"/>
  <c r="C10" i="6" s="1"/>
  <c r="G85" i="7"/>
  <c r="I104" i="3"/>
  <c r="I62" i="1"/>
  <c r="B43" i="3"/>
  <c r="H103" i="36"/>
  <c r="H25" i="36" s="1"/>
  <c r="G103" i="1"/>
  <c r="G25" i="1" s="1"/>
  <c r="C103" i="1"/>
  <c r="C103" i="32"/>
  <c r="I589" i="4"/>
  <c r="B95" i="4"/>
  <c r="I95" i="4" s="1"/>
  <c r="H88" i="34"/>
  <c r="C100" i="35"/>
  <c r="E103" i="32"/>
  <c r="E45" i="7"/>
  <c r="E19" i="7" s="1"/>
  <c r="B104" i="1"/>
  <c r="D41" i="6"/>
  <c r="D15" i="6" s="1"/>
  <c r="D45" i="4"/>
  <c r="D19" i="4" s="1"/>
  <c r="E104" i="36"/>
  <c r="C104" i="32"/>
  <c r="G104" i="36"/>
  <c r="G26" i="36" s="1"/>
  <c r="I330" i="5"/>
  <c r="B44" i="5"/>
  <c r="C45" i="5"/>
  <c r="C19" i="5" s="1"/>
  <c r="I651" i="42"/>
  <c r="I334" i="3"/>
  <c r="O103" i="41"/>
  <c r="Q103" i="41"/>
  <c r="I651" i="41"/>
  <c r="C7" i="7"/>
  <c r="B97" i="5"/>
  <c r="I97" i="5" s="1"/>
  <c r="I591" i="5"/>
  <c r="I39" i="7"/>
  <c r="H88" i="3"/>
  <c r="H10" i="3" s="1"/>
  <c r="I410" i="5"/>
  <c r="B46" i="5"/>
  <c r="I338" i="4"/>
  <c r="D52" i="4"/>
  <c r="D26" i="4" s="1"/>
  <c r="I35" i="3"/>
  <c r="H88" i="4"/>
  <c r="H10" i="4" s="1"/>
  <c r="H85" i="7"/>
  <c r="H54" i="6"/>
  <c r="I104" i="4"/>
  <c r="I62" i="32"/>
  <c r="F10" i="32"/>
  <c r="C9" i="7"/>
  <c r="I249" i="5"/>
  <c r="B41" i="5"/>
  <c r="I645" i="3"/>
  <c r="B99" i="3"/>
  <c r="G85" i="5"/>
  <c r="I35" i="7"/>
  <c r="B7" i="3"/>
  <c r="I33" i="3"/>
  <c r="E85" i="4"/>
  <c r="E7" i="4" s="1"/>
  <c r="I598" i="3"/>
  <c r="G54" i="7"/>
  <c r="G7" i="7"/>
  <c r="G88" i="6"/>
  <c r="G10" i="6" s="1"/>
  <c r="D104" i="35"/>
  <c r="D88" i="1"/>
  <c r="N93" i="41"/>
  <c r="D104" i="1"/>
  <c r="D104" i="34"/>
  <c r="C88" i="32"/>
  <c r="B95" i="3"/>
  <c r="I95" i="3" s="1"/>
  <c r="I589" i="3"/>
  <c r="E104" i="1"/>
  <c r="D103" i="32"/>
  <c r="H88" i="36"/>
  <c r="H88" i="1"/>
  <c r="H103" i="35"/>
  <c r="H25" i="35" s="1"/>
  <c r="E45" i="3"/>
  <c r="E19" i="3" s="1"/>
  <c r="D45" i="5"/>
  <c r="D19" i="5" s="1"/>
  <c r="G600" i="6"/>
  <c r="B53" i="32"/>
  <c r="E45" i="4"/>
  <c r="E19" i="4" s="1"/>
  <c r="H104" i="35"/>
  <c r="H26" i="35" s="1"/>
  <c r="B86" i="7"/>
  <c r="B8" i="7" s="1"/>
  <c r="D93" i="8"/>
  <c r="D93" i="1"/>
  <c r="C45" i="7"/>
  <c r="C19" i="7" s="1"/>
  <c r="E105" i="42"/>
  <c r="E27" i="42" s="1"/>
  <c r="S649" i="43"/>
  <c r="M103" i="42"/>
  <c r="M25" i="42" s="1"/>
  <c r="S649" i="41"/>
  <c r="R103" i="43"/>
  <c r="M100" i="42"/>
  <c r="G54" i="4"/>
  <c r="I637" i="3"/>
  <c r="B91" i="3"/>
  <c r="I91" i="3" s="1"/>
  <c r="I645" i="7"/>
  <c r="B99" i="7"/>
  <c r="E88" i="7"/>
  <c r="E10" i="7" s="1"/>
  <c r="B133" i="6"/>
  <c r="H85" i="6"/>
  <c r="I133" i="4"/>
  <c r="F133" i="4"/>
  <c r="E133" i="4"/>
  <c r="D17" i="5"/>
  <c r="H85" i="4"/>
  <c r="I39" i="4"/>
  <c r="I33" i="4"/>
  <c r="B7" i="4"/>
  <c r="I101" i="6"/>
  <c r="B13" i="6"/>
  <c r="I13" i="6" s="1"/>
  <c r="I39" i="6"/>
  <c r="I598" i="4"/>
  <c r="D85" i="3"/>
  <c r="D7" i="3" s="1"/>
  <c r="D85" i="5"/>
  <c r="D7" i="5" s="1"/>
  <c r="B20" i="3"/>
  <c r="I20" i="3" s="1"/>
  <c r="I46" i="3"/>
  <c r="H88" i="6"/>
  <c r="H10" i="6" s="1"/>
  <c r="C100" i="8"/>
  <c r="E7" i="3"/>
  <c r="G340" i="7"/>
  <c r="I339" i="4"/>
  <c r="H105" i="7"/>
  <c r="H27" i="7" s="1"/>
  <c r="I588" i="5"/>
  <c r="B94" i="5"/>
  <c r="I94" i="5" s="1"/>
  <c r="C49" i="7"/>
  <c r="C23" i="7" s="1"/>
  <c r="R103" i="41"/>
  <c r="I637" i="4"/>
  <c r="B91" i="4"/>
  <c r="I91" i="4" s="1"/>
  <c r="H103" i="1"/>
  <c r="H25" i="1" s="1"/>
  <c r="D103" i="34"/>
  <c r="E88" i="34"/>
  <c r="C88" i="1"/>
  <c r="C103" i="34"/>
  <c r="G88" i="36"/>
  <c r="D88" i="32"/>
  <c r="G103" i="34"/>
  <c r="G25" i="34" s="1"/>
  <c r="D103" i="36"/>
  <c r="C88" i="8"/>
  <c r="G103" i="36"/>
  <c r="G25" i="36" s="1"/>
  <c r="E103" i="35"/>
  <c r="D45" i="3"/>
  <c r="D19" i="3" s="1"/>
  <c r="G600" i="5"/>
  <c r="H104" i="32"/>
  <c r="H26" i="32" s="1"/>
  <c r="H104" i="36"/>
  <c r="H26" i="36" s="1"/>
  <c r="E45" i="6"/>
  <c r="E19" i="6" s="1"/>
  <c r="I405" i="4"/>
  <c r="I258" i="6"/>
  <c r="C104" i="35"/>
  <c r="I330" i="3"/>
  <c r="B44" i="3"/>
  <c r="C53" i="32"/>
  <c r="I639" i="42"/>
  <c r="C45" i="4"/>
  <c r="C19" i="4" s="1"/>
  <c r="O88" i="42"/>
  <c r="S649" i="42"/>
  <c r="I650" i="41"/>
  <c r="E85" i="7"/>
  <c r="B133" i="5"/>
  <c r="I133" i="5"/>
  <c r="F133" i="5"/>
  <c r="E133" i="5"/>
  <c r="B25" i="43"/>
  <c r="I103" i="43"/>
  <c r="I595" i="5"/>
  <c r="B101" i="5"/>
  <c r="I101" i="5" s="1"/>
  <c r="G88" i="3"/>
  <c r="G10" i="3" s="1"/>
  <c r="I607" i="6"/>
  <c r="I46" i="4"/>
  <c r="B20" i="4"/>
  <c r="I20" i="4" s="1"/>
  <c r="E7" i="6"/>
  <c r="I33" i="5"/>
  <c r="I410" i="7"/>
  <c r="B46" i="7"/>
  <c r="B10" i="4"/>
  <c r="I36" i="4"/>
  <c r="I595" i="6"/>
  <c r="I39" i="5"/>
  <c r="I587" i="7"/>
  <c r="B93" i="7"/>
  <c r="I93" i="7" s="1"/>
  <c r="I204" i="6"/>
  <c r="B48" i="6"/>
  <c r="I33" i="7"/>
  <c r="I34" i="3"/>
  <c r="I89" i="3"/>
  <c r="C26" i="3"/>
  <c r="E85" i="5"/>
  <c r="E7" i="5" s="1"/>
  <c r="C26" i="5"/>
  <c r="H54" i="3"/>
  <c r="H103" i="32"/>
  <c r="H25" i="32" s="1"/>
  <c r="C88" i="36"/>
  <c r="B41" i="3"/>
  <c r="D49" i="4"/>
  <c r="D23" i="4" s="1"/>
  <c r="H600" i="5"/>
  <c r="H85" i="5"/>
  <c r="I260" i="6"/>
  <c r="B52" i="6"/>
  <c r="I646" i="8"/>
  <c r="H88" i="8"/>
  <c r="E100" i="35"/>
  <c r="E104" i="32"/>
  <c r="H88" i="32"/>
  <c r="E103" i="34"/>
  <c r="I649" i="35"/>
  <c r="D418" i="7"/>
  <c r="D41" i="7"/>
  <c r="D15" i="7" s="1"/>
  <c r="I258" i="3"/>
  <c r="H105" i="6"/>
  <c r="H27" i="6" s="1"/>
  <c r="I258" i="4"/>
  <c r="G104" i="1"/>
  <c r="G26" i="1" s="1"/>
  <c r="D93" i="36"/>
  <c r="I334" i="5"/>
  <c r="B105" i="4"/>
  <c r="C49" i="6"/>
  <c r="C23" i="6" s="1"/>
  <c r="C49" i="5"/>
  <c r="C23" i="5" s="1"/>
  <c r="C104" i="42"/>
  <c r="L103" i="41"/>
  <c r="O100" i="42"/>
  <c r="S650" i="43"/>
  <c r="I650" i="43"/>
  <c r="I645" i="5"/>
  <c r="B99" i="5"/>
  <c r="I579" i="3"/>
  <c r="I645" i="6"/>
  <c r="B99" i="6"/>
  <c r="G133" i="5"/>
  <c r="I261" i="6"/>
  <c r="B53" i="6"/>
  <c r="I249" i="3"/>
  <c r="D85" i="4"/>
  <c r="D7" i="4" s="1"/>
  <c r="D17" i="7"/>
  <c r="D85" i="7"/>
  <c r="C88" i="5"/>
  <c r="C10" i="5" s="1"/>
  <c r="I36" i="5"/>
  <c r="C26" i="6"/>
  <c r="D10" i="6"/>
  <c r="H133" i="5"/>
  <c r="I249" i="6"/>
  <c r="B41" i="6"/>
  <c r="B7" i="6"/>
  <c r="I33" i="6"/>
  <c r="E88" i="6"/>
  <c r="E10" i="6" s="1"/>
  <c r="H27" i="5"/>
  <c r="I598" i="43"/>
  <c r="I637" i="7"/>
  <c r="B91" i="7"/>
  <c r="I91" i="7" s="1"/>
  <c r="I645" i="4"/>
  <c r="B99" i="4"/>
  <c r="I36" i="7"/>
  <c r="C88" i="7"/>
  <c r="C10" i="7" s="1"/>
  <c r="I34" i="5"/>
  <c r="I37" i="4"/>
  <c r="C600" i="6"/>
  <c r="C85" i="6"/>
  <c r="D93" i="35"/>
  <c r="I330" i="4"/>
  <c r="B44" i="4"/>
  <c r="L103" i="42"/>
  <c r="G104" i="34"/>
  <c r="G26" i="34" s="1"/>
  <c r="D103" i="1"/>
  <c r="H104" i="1"/>
  <c r="H26" i="1" s="1"/>
  <c r="I634" i="35"/>
  <c r="B88" i="35"/>
  <c r="I88" i="35" s="1"/>
  <c r="G88" i="32"/>
  <c r="C88" i="34"/>
  <c r="D104" i="36"/>
  <c r="D88" i="36"/>
  <c r="H103" i="34"/>
  <c r="H25" i="34" s="1"/>
  <c r="C103" i="35"/>
  <c r="H104" i="34"/>
  <c r="H26" i="34" s="1"/>
  <c r="E103" i="1"/>
  <c r="H105" i="3"/>
  <c r="H27" i="3" s="1"/>
  <c r="I258" i="5"/>
  <c r="D93" i="34"/>
  <c r="D104" i="32"/>
  <c r="E104" i="35"/>
  <c r="G104" i="32"/>
  <c r="G26" i="32" s="1"/>
  <c r="H105" i="4"/>
  <c r="H27" i="4" s="1"/>
  <c r="I258" i="7"/>
  <c r="C104" i="34"/>
  <c r="I330" i="7"/>
  <c r="B44" i="7"/>
  <c r="C53" i="8"/>
  <c r="I588" i="7"/>
  <c r="B94" i="7"/>
  <c r="I94" i="7" s="1"/>
  <c r="I405" i="7"/>
  <c r="S634" i="41"/>
  <c r="B105" i="3"/>
  <c r="B27" i="3" s="1"/>
  <c r="D49" i="5"/>
  <c r="D23" i="5" s="1"/>
  <c r="D49" i="7"/>
  <c r="D23" i="7" s="1"/>
  <c r="E104" i="42"/>
  <c r="B53" i="8"/>
  <c r="M103" i="43"/>
  <c r="Q103" i="43"/>
  <c r="R103" i="42"/>
  <c r="R25" i="42" s="1"/>
  <c r="H54" i="4"/>
  <c r="B85" i="5"/>
  <c r="I579" i="5"/>
  <c r="E88" i="3"/>
  <c r="E10" i="3" s="1"/>
  <c r="I599" i="6"/>
  <c r="I36" i="6"/>
  <c r="G600" i="3"/>
  <c r="G85" i="3"/>
  <c r="B104" i="7"/>
  <c r="I598" i="7"/>
  <c r="I634" i="4"/>
  <c r="B133" i="7"/>
  <c r="I637" i="5"/>
  <c r="B91" i="5"/>
  <c r="I91" i="5" s="1"/>
  <c r="I598" i="41"/>
  <c r="B104" i="41"/>
  <c r="I104" i="41" s="1"/>
  <c r="I261" i="4"/>
  <c r="B53" i="4"/>
  <c r="I53" i="4" s="1"/>
  <c r="I591" i="7"/>
  <c r="B97" i="7"/>
  <c r="I97" i="7" s="1"/>
  <c r="C133" i="5"/>
  <c r="B93" i="3"/>
  <c r="I93" i="3" s="1"/>
  <c r="I587" i="3"/>
  <c r="B97" i="6"/>
  <c r="I97" i="6" s="1"/>
  <c r="I591" i="6"/>
  <c r="C600" i="4"/>
  <c r="C85" i="4"/>
  <c r="I598" i="6"/>
  <c r="I624" i="7"/>
  <c r="D104" i="7"/>
  <c r="D26" i="7" s="1"/>
  <c r="C7" i="4"/>
  <c r="I35" i="5"/>
  <c r="B11" i="7"/>
  <c r="I11" i="7" s="1"/>
  <c r="I37" i="7"/>
  <c r="L104" i="43"/>
  <c r="B100" i="5"/>
  <c r="I100" i="5" s="1"/>
  <c r="I594" i="5"/>
  <c r="D85" i="6"/>
  <c r="D7" i="6" s="1"/>
  <c r="B11" i="4"/>
  <c r="I11" i="4" s="1"/>
  <c r="S651" i="41"/>
  <c r="M104" i="42"/>
  <c r="O104" i="42"/>
  <c r="L104" i="42"/>
  <c r="R104" i="41"/>
  <c r="M104" i="41"/>
  <c r="O104" i="41"/>
  <c r="N104" i="41"/>
  <c r="S620" i="41"/>
  <c r="AG620" i="41" s="1"/>
  <c r="Q104" i="42"/>
  <c r="N104" i="42"/>
  <c r="R104" i="42"/>
  <c r="D88" i="8"/>
  <c r="Q93" i="41"/>
  <c r="I651" i="35"/>
  <c r="I651" i="34"/>
  <c r="I651" i="8"/>
  <c r="I620" i="8"/>
  <c r="H93" i="36"/>
  <c r="D87" i="7"/>
  <c r="D9" i="7" s="1"/>
  <c r="D87" i="3"/>
  <c r="D9" i="3" s="1"/>
  <c r="D87" i="5"/>
  <c r="D9" i="5" s="1"/>
  <c r="I651" i="32"/>
  <c r="I651" i="36"/>
  <c r="D53" i="34"/>
  <c r="I53" i="34" s="1"/>
  <c r="B93" i="34"/>
  <c r="G93" i="36"/>
  <c r="H93" i="1"/>
  <c r="D86" i="5"/>
  <c r="D8" i="5" s="1"/>
  <c r="D86" i="4"/>
  <c r="D8" i="4" s="1"/>
  <c r="D86" i="3"/>
  <c r="D8" i="3" s="1"/>
  <c r="D86" i="6"/>
  <c r="D8" i="6" s="1"/>
  <c r="D87" i="6"/>
  <c r="D9" i="6" s="1"/>
  <c r="D87" i="4"/>
  <c r="E103" i="8"/>
  <c r="H105" i="32"/>
  <c r="H27" i="32" s="1"/>
  <c r="G105" i="34"/>
  <c r="G27" i="34" s="1"/>
  <c r="I648" i="7"/>
  <c r="I648" i="4"/>
  <c r="E104" i="8"/>
  <c r="G103" i="8"/>
  <c r="G25" i="8" s="1"/>
  <c r="B105" i="35"/>
  <c r="B105" i="34"/>
  <c r="B27" i="34" s="1"/>
  <c r="E105" i="35"/>
  <c r="E27" i="35" s="1"/>
  <c r="E105" i="1"/>
  <c r="E27" i="1" s="1"/>
  <c r="C105" i="34"/>
  <c r="C27" i="34" s="1"/>
  <c r="D104" i="8"/>
  <c r="D105" i="35"/>
  <c r="D105" i="34"/>
  <c r="G105" i="35"/>
  <c r="G27" i="35" s="1"/>
  <c r="G105" i="1"/>
  <c r="G27" i="1" s="1"/>
  <c r="E105" i="34"/>
  <c r="E27" i="34" s="1"/>
  <c r="E105" i="36"/>
  <c r="E105" i="32"/>
  <c r="E27" i="32" s="1"/>
  <c r="C105" i="1"/>
  <c r="C27" i="1" s="1"/>
  <c r="D103" i="8"/>
  <c r="D105" i="32"/>
  <c r="G105" i="32"/>
  <c r="G27" i="32" s="1"/>
  <c r="G105" i="36"/>
  <c r="G27" i="36" s="1"/>
  <c r="I648" i="6"/>
  <c r="I648" i="3"/>
  <c r="I648" i="5"/>
  <c r="H104" i="8"/>
  <c r="H26" i="8" s="1"/>
  <c r="C103" i="8"/>
  <c r="C105" i="32"/>
  <c r="C105" i="36"/>
  <c r="G104" i="8"/>
  <c r="G26" i="8" s="1"/>
  <c r="H105" i="34"/>
  <c r="H27" i="34" s="1"/>
  <c r="H105" i="35"/>
  <c r="H27" i="35" s="1"/>
  <c r="H105" i="36"/>
  <c r="H27" i="36" s="1"/>
  <c r="B105" i="1"/>
  <c r="B27" i="1" s="1"/>
  <c r="C105" i="35"/>
  <c r="C27" i="35" s="1"/>
  <c r="B103" i="8"/>
  <c r="G88" i="8"/>
  <c r="D133" i="6" l="1"/>
  <c r="Q105" i="42"/>
  <c r="Q27" i="42" s="1"/>
  <c r="I10" i="4"/>
  <c r="G133" i="6"/>
  <c r="C133" i="6"/>
  <c r="H133" i="6"/>
  <c r="E133" i="6"/>
  <c r="I133" i="6"/>
  <c r="B105" i="32"/>
  <c r="I649" i="32"/>
  <c r="H133" i="4"/>
  <c r="G133" i="4"/>
  <c r="B133" i="4"/>
  <c r="I649" i="36"/>
  <c r="H105" i="1"/>
  <c r="H27" i="1" s="1"/>
  <c r="B13" i="5"/>
  <c r="I13" i="5" s="1"/>
  <c r="B13" i="4"/>
  <c r="I13" i="4" s="1"/>
  <c r="H600" i="6"/>
  <c r="C103" i="36"/>
  <c r="I103" i="36" s="1"/>
  <c r="D105" i="1"/>
  <c r="B105" i="8"/>
  <c r="B27" i="8" s="1"/>
  <c r="O105" i="42"/>
  <c r="O27" i="42" s="1"/>
  <c r="B93" i="43"/>
  <c r="I103" i="34"/>
  <c r="H93" i="35"/>
  <c r="M93" i="42"/>
  <c r="D340" i="7"/>
  <c r="D42" i="7"/>
  <c r="D16" i="7" s="1"/>
  <c r="I99" i="4"/>
  <c r="B21" i="4"/>
  <c r="I21" i="4" s="1"/>
  <c r="B88" i="3"/>
  <c r="I582" i="3"/>
  <c r="I328" i="4"/>
  <c r="B42" i="4"/>
  <c r="D418" i="3"/>
  <c r="D41" i="3"/>
  <c r="D15" i="3" s="1"/>
  <c r="I634" i="32"/>
  <c r="B88" i="32"/>
  <c r="I88" i="32" s="1"/>
  <c r="I599" i="5"/>
  <c r="I639" i="41"/>
  <c r="B93" i="41"/>
  <c r="B26" i="5"/>
  <c r="I26" i="5" s="1"/>
  <c r="I52" i="5"/>
  <c r="B20" i="6"/>
  <c r="I20" i="6" s="1"/>
  <c r="I46" i="6"/>
  <c r="B86" i="4"/>
  <c r="I580" i="4"/>
  <c r="D53" i="32"/>
  <c r="D27" i="32" s="1"/>
  <c r="Q104" i="41"/>
  <c r="Q93" i="42"/>
  <c r="M105" i="42"/>
  <c r="M27" i="42" s="1"/>
  <c r="I599" i="41"/>
  <c r="I439" i="3"/>
  <c r="B93" i="32"/>
  <c r="H7" i="6"/>
  <c r="I439" i="7"/>
  <c r="I329" i="5"/>
  <c r="B43" i="5"/>
  <c r="H600" i="7"/>
  <c r="I439" i="4"/>
  <c r="I44" i="5"/>
  <c r="B18" i="5"/>
  <c r="I18" i="5" s="1"/>
  <c r="I88" i="4"/>
  <c r="L93" i="41"/>
  <c r="I26" i="3"/>
  <c r="D340" i="5"/>
  <c r="D42" i="5"/>
  <c r="D16" i="5" s="1"/>
  <c r="I649" i="34"/>
  <c r="B27" i="4"/>
  <c r="D53" i="8"/>
  <c r="I53" i="8" s="1"/>
  <c r="H93" i="32"/>
  <c r="C93" i="32"/>
  <c r="I335" i="5"/>
  <c r="B49" i="5"/>
  <c r="B18" i="7"/>
  <c r="I18" i="7" s="1"/>
  <c r="I44" i="7"/>
  <c r="I634" i="34"/>
  <c r="B88" i="34"/>
  <c r="I88" i="34" s="1"/>
  <c r="I44" i="4"/>
  <c r="B18" i="4"/>
  <c r="I18" i="4" s="1"/>
  <c r="D7" i="7"/>
  <c r="B27" i="6"/>
  <c r="I53" i="6"/>
  <c r="C418" i="5"/>
  <c r="C41" i="5"/>
  <c r="C15" i="5" s="1"/>
  <c r="I405" i="5"/>
  <c r="B26" i="6"/>
  <c r="I26" i="6" s="1"/>
  <c r="I52" i="6"/>
  <c r="B48" i="5"/>
  <c r="I439" i="6"/>
  <c r="I328" i="3"/>
  <c r="B42" i="3"/>
  <c r="I99" i="7"/>
  <c r="B21" i="7"/>
  <c r="I21" i="7" s="1"/>
  <c r="I599" i="43"/>
  <c r="I439" i="5"/>
  <c r="E7" i="7"/>
  <c r="I99" i="3"/>
  <c r="B21" i="3"/>
  <c r="I21" i="3" s="1"/>
  <c r="H7" i="7"/>
  <c r="B13" i="7"/>
  <c r="I13" i="7" s="1"/>
  <c r="I589" i="7"/>
  <c r="B95" i="7"/>
  <c r="I95" i="7" s="1"/>
  <c r="I329" i="6"/>
  <c r="B43" i="6"/>
  <c r="I405" i="6"/>
  <c r="I133" i="7"/>
  <c r="F133" i="7"/>
  <c r="E133" i="7"/>
  <c r="H133" i="7"/>
  <c r="G133" i="7"/>
  <c r="C133" i="7"/>
  <c r="D133" i="7"/>
  <c r="I44" i="6"/>
  <c r="B18" i="6"/>
  <c r="I18" i="6" s="1"/>
  <c r="B26" i="7"/>
  <c r="I26" i="7" s="1"/>
  <c r="I52" i="7"/>
  <c r="D340" i="4"/>
  <c r="D42" i="4"/>
  <c r="D16" i="4" s="1"/>
  <c r="I581" i="3"/>
  <c r="B87" i="3"/>
  <c r="D27" i="34"/>
  <c r="I27" i="34" s="1"/>
  <c r="G93" i="1"/>
  <c r="D53" i="1"/>
  <c r="C93" i="36"/>
  <c r="C93" i="35"/>
  <c r="E88" i="8"/>
  <c r="I88" i="8" s="1"/>
  <c r="I104" i="7"/>
  <c r="L25" i="42"/>
  <c r="I582" i="7"/>
  <c r="B88" i="7"/>
  <c r="B20" i="7"/>
  <c r="I20" i="7" s="1"/>
  <c r="I46" i="7"/>
  <c r="D103" i="35"/>
  <c r="I103" i="35" s="1"/>
  <c r="I599" i="7"/>
  <c r="B88" i="6"/>
  <c r="I582" i="6"/>
  <c r="I328" i="6"/>
  <c r="B42" i="6"/>
  <c r="C418" i="4"/>
  <c r="I53" i="5"/>
  <c r="B27" i="5"/>
  <c r="I328" i="5"/>
  <c r="B42" i="5"/>
  <c r="C7" i="5"/>
  <c r="I103" i="32"/>
  <c r="C7" i="3"/>
  <c r="F100" i="1"/>
  <c r="I646" i="1"/>
  <c r="B87" i="4"/>
  <c r="I581" i="4"/>
  <c r="G93" i="32"/>
  <c r="R105" i="42"/>
  <c r="R27" i="42" s="1"/>
  <c r="N93" i="42"/>
  <c r="I599" i="3"/>
  <c r="B85" i="7"/>
  <c r="I579" i="7"/>
  <c r="C418" i="7"/>
  <c r="C41" i="7"/>
  <c r="C15" i="7" s="1"/>
  <c r="C7" i="6"/>
  <c r="I99" i="5"/>
  <c r="B21" i="5"/>
  <c r="I21" i="5" s="1"/>
  <c r="D340" i="6"/>
  <c r="D42" i="6"/>
  <c r="D16" i="6" s="1"/>
  <c r="H7" i="5"/>
  <c r="I405" i="3"/>
  <c r="I328" i="7"/>
  <c r="B42" i="7"/>
  <c r="I334" i="7"/>
  <c r="B48" i="7"/>
  <c r="D418" i="4"/>
  <c r="D41" i="4"/>
  <c r="D15" i="4" s="1"/>
  <c r="I329" i="4"/>
  <c r="B43" i="4"/>
  <c r="B20" i="5"/>
  <c r="I20" i="5" s="1"/>
  <c r="I46" i="5"/>
  <c r="I589" i="6"/>
  <c r="B95" i="6"/>
  <c r="I95" i="6" s="1"/>
  <c r="I634" i="36"/>
  <c r="B88" i="36"/>
  <c r="I88" i="36" s="1"/>
  <c r="I85" i="6"/>
  <c r="B48" i="3"/>
  <c r="B15" i="4"/>
  <c r="I589" i="5"/>
  <c r="B95" i="5"/>
  <c r="I95" i="5" s="1"/>
  <c r="G93" i="35"/>
  <c r="B88" i="1"/>
  <c r="I105" i="32"/>
  <c r="I105" i="35"/>
  <c r="D53" i="35"/>
  <c r="B87" i="6"/>
  <c r="I581" i="6"/>
  <c r="S650" i="41"/>
  <c r="I409" i="3"/>
  <c r="B45" i="3"/>
  <c r="B104" i="43"/>
  <c r="I104" i="43" s="1"/>
  <c r="I99" i="6"/>
  <c r="B21" i="6"/>
  <c r="I21" i="6" s="1"/>
  <c r="I329" i="7"/>
  <c r="B43" i="7"/>
  <c r="I44" i="3"/>
  <c r="B18" i="3"/>
  <c r="I18" i="3" s="1"/>
  <c r="I409" i="4"/>
  <c r="B45" i="4"/>
  <c r="H600" i="4"/>
  <c r="C418" i="6"/>
  <c r="C41" i="6"/>
  <c r="C15" i="6" s="1"/>
  <c r="B15" i="5"/>
  <c r="B27" i="35"/>
  <c r="I85" i="4"/>
  <c r="B41" i="7"/>
  <c r="H600" i="3"/>
  <c r="I409" i="7"/>
  <c r="B45" i="7"/>
  <c r="G600" i="4"/>
  <c r="I409" i="5"/>
  <c r="B45" i="5"/>
  <c r="B93" i="35"/>
  <c r="B15" i="3"/>
  <c r="I105" i="34"/>
  <c r="C93" i="34"/>
  <c r="C93" i="8"/>
  <c r="C93" i="1"/>
  <c r="S650" i="42"/>
  <c r="S651" i="42"/>
  <c r="I85" i="5"/>
  <c r="D418" i="5"/>
  <c r="D41" i="5"/>
  <c r="D15" i="5" s="1"/>
  <c r="I634" i="8"/>
  <c r="I41" i="6"/>
  <c r="B15" i="6"/>
  <c r="I15" i="6" s="1"/>
  <c r="B7" i="5"/>
  <c r="I334" i="4"/>
  <c r="B48" i="4"/>
  <c r="C27" i="32"/>
  <c r="H7" i="4"/>
  <c r="I335" i="3"/>
  <c r="B49" i="3"/>
  <c r="I650" i="42"/>
  <c r="B104" i="42"/>
  <c r="I104" i="42" s="1"/>
  <c r="B88" i="5"/>
  <c r="I582" i="5"/>
  <c r="I335" i="6"/>
  <c r="B49" i="6"/>
  <c r="B27" i="32"/>
  <c r="I27" i="32" s="1"/>
  <c r="I53" i="32"/>
  <c r="D418" i="6"/>
  <c r="H7" i="3"/>
  <c r="B13" i="3"/>
  <c r="I13" i="3" s="1"/>
  <c r="G7" i="4"/>
  <c r="I409" i="6"/>
  <c r="B45" i="6"/>
  <c r="I52" i="4"/>
  <c r="B26" i="4"/>
  <c r="I26" i="4" s="1"/>
  <c r="L104" i="41"/>
  <c r="R93" i="42"/>
  <c r="C104" i="8"/>
  <c r="G93" i="34"/>
  <c r="H93" i="34"/>
  <c r="I599" i="4"/>
  <c r="I48" i="6"/>
  <c r="B22" i="6"/>
  <c r="I22" i="6" s="1"/>
  <c r="I85" i="3"/>
  <c r="C418" i="3"/>
  <c r="C41" i="3"/>
  <c r="C15" i="3" s="1"/>
  <c r="S634" i="42"/>
  <c r="L88" i="42"/>
  <c r="I335" i="4"/>
  <c r="B49" i="4"/>
  <c r="I43" i="3"/>
  <c r="B17" i="3"/>
  <c r="I17" i="3" s="1"/>
  <c r="G7" i="3"/>
  <c r="D42" i="3"/>
  <c r="D16" i="3" s="1"/>
  <c r="D340" i="3"/>
  <c r="G7" i="5"/>
  <c r="D9" i="4"/>
  <c r="I35" i="4"/>
  <c r="I335" i="7"/>
  <c r="B49" i="7"/>
  <c r="C105" i="8"/>
  <c r="C27" i="8" s="1"/>
  <c r="R93" i="41"/>
  <c r="M93" i="41"/>
  <c r="F97" i="1"/>
  <c r="I322" i="8"/>
  <c r="I322" i="1"/>
  <c r="I322" i="32"/>
  <c r="D105" i="8"/>
  <c r="F87" i="1"/>
  <c r="F102" i="1"/>
  <c r="I7" i="6" l="1"/>
  <c r="I41" i="4"/>
  <c r="I15" i="5"/>
  <c r="I15" i="4"/>
  <c r="D86" i="7"/>
  <c r="I580" i="7"/>
  <c r="G93" i="8"/>
  <c r="H93" i="8"/>
  <c r="B17" i="6"/>
  <c r="I17" i="6" s="1"/>
  <c r="I43" i="6"/>
  <c r="S639" i="41"/>
  <c r="I88" i="3"/>
  <c r="B10" i="3"/>
  <c r="I10" i="3" s="1"/>
  <c r="I45" i="6"/>
  <c r="B19" i="6"/>
  <c r="I19" i="6" s="1"/>
  <c r="I7" i="5"/>
  <c r="B19" i="5"/>
  <c r="I19" i="5" s="1"/>
  <c r="I45" i="5"/>
  <c r="B15" i="7"/>
  <c r="I15" i="7" s="1"/>
  <c r="I41" i="7"/>
  <c r="I650" i="8"/>
  <c r="B104" i="8"/>
  <c r="I104" i="8" s="1"/>
  <c r="B16" i="5"/>
  <c r="I16" i="5" s="1"/>
  <c r="I42" i="5"/>
  <c r="I88" i="6"/>
  <c r="B10" i="6"/>
  <c r="I10" i="6" s="1"/>
  <c r="B93" i="1"/>
  <c r="I639" i="35"/>
  <c r="B16" i="3"/>
  <c r="I16" i="3" s="1"/>
  <c r="I42" i="3"/>
  <c r="I49" i="5"/>
  <c r="B23" i="5"/>
  <c r="I23" i="5" s="1"/>
  <c r="H105" i="8"/>
  <c r="H27" i="8" s="1"/>
  <c r="I650" i="36"/>
  <c r="B104" i="36"/>
  <c r="I104" i="36" s="1"/>
  <c r="B93" i="8"/>
  <c r="B23" i="4"/>
  <c r="I23" i="4" s="1"/>
  <c r="I49" i="4"/>
  <c r="I639" i="34"/>
  <c r="I49" i="3"/>
  <c r="B23" i="3"/>
  <c r="I23" i="3" s="1"/>
  <c r="I15" i="3"/>
  <c r="B19" i="4"/>
  <c r="I19" i="4" s="1"/>
  <c r="I45" i="4"/>
  <c r="D27" i="35"/>
  <c r="I27" i="35" s="1"/>
  <c r="I53" i="35"/>
  <c r="B22" i="3"/>
  <c r="I22" i="3" s="1"/>
  <c r="I48" i="3"/>
  <c r="B22" i="7"/>
  <c r="I22" i="7" s="1"/>
  <c r="I48" i="7"/>
  <c r="I85" i="7"/>
  <c r="B7" i="7"/>
  <c r="I87" i="3"/>
  <c r="B9" i="3"/>
  <c r="I9" i="3" s="1"/>
  <c r="B17" i="5"/>
  <c r="I17" i="5" s="1"/>
  <c r="I43" i="5"/>
  <c r="I86" i="4"/>
  <c r="B8" i="4"/>
  <c r="I88" i="5"/>
  <c r="B10" i="5"/>
  <c r="I10" i="5" s="1"/>
  <c r="I639" i="36"/>
  <c r="B93" i="36"/>
  <c r="I41" i="3"/>
  <c r="B19" i="3"/>
  <c r="I19" i="3" s="1"/>
  <c r="I45" i="3"/>
  <c r="S639" i="43"/>
  <c r="L93" i="43"/>
  <c r="I42" i="6"/>
  <c r="B16" i="6"/>
  <c r="I16" i="6" s="1"/>
  <c r="D27" i="8"/>
  <c r="I580" i="5"/>
  <c r="B86" i="5"/>
  <c r="I42" i="4"/>
  <c r="B16" i="4"/>
  <c r="I16" i="4" s="1"/>
  <c r="B23" i="6"/>
  <c r="I23" i="6" s="1"/>
  <c r="I49" i="6"/>
  <c r="I580" i="6"/>
  <c r="B86" i="6"/>
  <c r="I7" i="4"/>
  <c r="B16" i="7"/>
  <c r="I16" i="7" s="1"/>
  <c r="I42" i="7"/>
  <c r="I87" i="4"/>
  <c r="B9" i="4"/>
  <c r="I9" i="4" s="1"/>
  <c r="I88" i="7"/>
  <c r="B10" i="7"/>
  <c r="I10" i="7" s="1"/>
  <c r="I650" i="32"/>
  <c r="B104" i="32"/>
  <c r="I104" i="32" s="1"/>
  <c r="I650" i="35"/>
  <c r="B104" i="35"/>
  <c r="I104" i="35" s="1"/>
  <c r="I580" i="3"/>
  <c r="B86" i="3"/>
  <c r="B22" i="4"/>
  <c r="I22" i="4" s="1"/>
  <c r="I48" i="4"/>
  <c r="I649" i="8"/>
  <c r="H103" i="8"/>
  <c r="E105" i="8"/>
  <c r="E27" i="8" s="1"/>
  <c r="B23" i="7"/>
  <c r="I23" i="7" s="1"/>
  <c r="I49" i="7"/>
  <c r="B87" i="5"/>
  <c r="I581" i="5"/>
  <c r="B87" i="7"/>
  <c r="I581" i="7"/>
  <c r="I639" i="32"/>
  <c r="I7" i="3"/>
  <c r="I43" i="7"/>
  <c r="B17" i="7"/>
  <c r="I17" i="7" s="1"/>
  <c r="G105" i="8"/>
  <c r="G27" i="8" s="1"/>
  <c r="B19" i="7"/>
  <c r="I19" i="7" s="1"/>
  <c r="I45" i="7"/>
  <c r="I41" i="5"/>
  <c r="I87" i="6"/>
  <c r="B9" i="6"/>
  <c r="I9" i="6" s="1"/>
  <c r="I650" i="34"/>
  <c r="B104" i="34"/>
  <c r="I104" i="34" s="1"/>
  <c r="B17" i="4"/>
  <c r="I17" i="4" s="1"/>
  <c r="I43" i="4"/>
  <c r="D27" i="1"/>
  <c r="I53" i="1"/>
  <c r="B22" i="5"/>
  <c r="I22" i="5" s="1"/>
  <c r="I48" i="5"/>
  <c r="S639" i="42"/>
  <c r="L93" i="42"/>
  <c r="F90" i="1"/>
  <c r="I27" i="8" l="1"/>
  <c r="I639" i="8"/>
  <c r="I87" i="7"/>
  <c r="B9" i="7"/>
  <c r="I9" i="7" s="1"/>
  <c r="I86" i="3"/>
  <c r="B8" i="3"/>
  <c r="D8" i="7"/>
  <c r="I86" i="7"/>
  <c r="H25" i="8"/>
  <c r="I103" i="8"/>
  <c r="I7" i="7"/>
  <c r="I87" i="5"/>
  <c r="B9" i="5"/>
  <c r="I9" i="5" s="1"/>
  <c r="I86" i="6"/>
  <c r="B8" i="6"/>
  <c r="I8" i="4"/>
  <c r="I86" i="5"/>
  <c r="B8" i="5"/>
  <c r="I105" i="8"/>
  <c r="I8" i="3" l="1"/>
  <c r="I8" i="5"/>
  <c r="I8" i="7"/>
  <c r="I8" i="6"/>
  <c r="I494" i="1" l="1"/>
  <c r="I493" i="1"/>
  <c r="E52" i="8"/>
  <c r="E26" i="8" s="1"/>
  <c r="I520" i="8" l="1"/>
  <c r="I468" i="8"/>
  <c r="I520" i="1"/>
  <c r="I545" i="8"/>
  <c r="I519" i="8"/>
  <c r="I530" i="34"/>
  <c r="I571" i="1"/>
  <c r="I468" i="1"/>
  <c r="I556" i="34"/>
  <c r="I244" i="34"/>
  <c r="I571" i="8"/>
  <c r="I572" i="8"/>
  <c r="I452" i="34"/>
  <c r="I545" i="1"/>
  <c r="I467" i="1"/>
  <c r="I546" i="1"/>
  <c r="I504" i="34"/>
  <c r="I519" i="1"/>
  <c r="I348" i="34"/>
  <c r="I546" i="8"/>
  <c r="I572" i="1"/>
  <c r="I467" i="8"/>
  <c r="I166" i="34"/>
  <c r="I218" i="34"/>
  <c r="I270" i="34"/>
  <c r="I426" i="34"/>
  <c r="I296" i="34"/>
  <c r="I400" i="34" l="1"/>
  <c r="F62" i="34"/>
  <c r="I374" i="34"/>
  <c r="I322" i="34"/>
  <c r="F78" i="8"/>
  <c r="F77" i="1"/>
  <c r="F77" i="8"/>
  <c r="F78" i="1"/>
  <c r="I78" i="8" l="1"/>
  <c r="F26" i="8"/>
  <c r="I78" i="1"/>
  <c r="F10" i="34"/>
  <c r="I62" i="34"/>
  <c r="I114" i="34"/>
  <c r="I77" i="8"/>
  <c r="F25" i="8"/>
  <c r="B52" i="8"/>
  <c r="I77" i="1"/>
  <c r="D52" i="8"/>
  <c r="D26" i="8" s="1"/>
  <c r="C52" i="8"/>
  <c r="C26" i="8" s="1"/>
  <c r="I129" i="8" l="1"/>
  <c r="I130" i="8"/>
  <c r="B26" i="8"/>
  <c r="I26" i="8" s="1"/>
  <c r="I52" i="8"/>
  <c r="I129" i="1" l="1"/>
  <c r="I130" i="1" l="1"/>
  <c r="C52" i="1" l="1"/>
  <c r="C26" i="1" s="1"/>
  <c r="D52" i="1"/>
  <c r="D26" i="1" s="1"/>
  <c r="E52" i="1"/>
  <c r="E26" i="1" s="1"/>
  <c r="B52" i="1" l="1"/>
  <c r="I52" i="1" l="1"/>
  <c r="B26" i="1"/>
  <c r="C51" i="1" l="1"/>
  <c r="C25" i="1" s="1"/>
  <c r="D51" i="1"/>
  <c r="D25" i="1" s="1"/>
  <c r="B51" i="1"/>
  <c r="E51" i="1"/>
  <c r="E25" i="1" s="1"/>
  <c r="B25" i="1" l="1"/>
  <c r="I51" i="1"/>
  <c r="E51" i="8" l="1"/>
  <c r="E25" i="8" s="1"/>
  <c r="D51" i="8"/>
  <c r="D25" i="8" s="1"/>
  <c r="C51" i="8"/>
  <c r="C25" i="8" s="1"/>
  <c r="B51" i="8" l="1"/>
  <c r="B25" i="8" l="1"/>
  <c r="I25" i="8" s="1"/>
  <c r="I51" i="8"/>
  <c r="I129" i="34" l="1"/>
  <c r="I130" i="34"/>
  <c r="AI157" i="43" l="1"/>
  <c r="AI261" i="43"/>
  <c r="AI365" i="43"/>
  <c r="W53" i="43"/>
  <c r="AF53" i="43"/>
  <c r="AI235" i="43"/>
  <c r="AI339" i="43"/>
  <c r="AI443" i="43"/>
  <c r="AI287" i="43" l="1"/>
  <c r="AI417" i="43"/>
  <c r="AG53" i="43"/>
  <c r="X53" i="43"/>
  <c r="AA53" i="43"/>
  <c r="AH53" i="43"/>
  <c r="AD53" i="43"/>
  <c r="I547" i="43"/>
  <c r="AI391" i="43"/>
  <c r="AI183" i="43"/>
  <c r="AE53" i="43"/>
  <c r="AI313" i="43"/>
  <c r="AI209" i="43"/>
  <c r="I495" i="43"/>
  <c r="Y53" i="43"/>
  <c r="I573" i="43"/>
  <c r="Z53" i="43"/>
  <c r="I521" i="43"/>
  <c r="V53" i="43"/>
  <c r="AI131" i="43"/>
  <c r="AC53" i="43"/>
  <c r="I469" i="43"/>
  <c r="F79" i="43" l="1"/>
  <c r="F27" i="43"/>
  <c r="I79" i="43"/>
  <c r="AI53" i="43"/>
  <c r="AJ53" i="43" s="1"/>
  <c r="P105" i="43" l="1"/>
  <c r="P27" i="43" s="1"/>
  <c r="S599" i="43"/>
  <c r="AI285" i="43" l="1"/>
  <c r="AI207" i="43"/>
  <c r="AI259" i="43"/>
  <c r="I493" i="43"/>
  <c r="AI337" i="43"/>
  <c r="AI441" i="43"/>
  <c r="AI311" i="43"/>
  <c r="AI415" i="43"/>
  <c r="I545" i="43"/>
  <c r="AI155" i="43"/>
  <c r="I519" i="43"/>
  <c r="AI233" i="43"/>
  <c r="AI181" i="43"/>
  <c r="I571" i="43"/>
  <c r="AI389" i="43"/>
  <c r="AI363" i="43"/>
  <c r="F77" i="43" l="1"/>
  <c r="I467" i="43"/>
  <c r="AI286" i="43"/>
  <c r="AI182" i="43"/>
  <c r="AI208" i="43"/>
  <c r="AI156" i="43"/>
  <c r="I494" i="43" l="1"/>
  <c r="I520" i="43"/>
  <c r="I572" i="43"/>
  <c r="P103" i="43"/>
  <c r="S597" i="43"/>
  <c r="I546" i="43"/>
  <c r="AI260" i="43"/>
  <c r="F25" i="43"/>
  <c r="I25" i="43" s="1"/>
  <c r="I77" i="43"/>
  <c r="AI390" i="43"/>
  <c r="AI234" i="43" l="1"/>
  <c r="AI312" i="43"/>
  <c r="AI364" i="43"/>
  <c r="P25" i="43"/>
  <c r="S103" i="43"/>
  <c r="AI442" i="43"/>
  <c r="AI338" i="43"/>
  <c r="F78" i="43"/>
  <c r="I468" i="43"/>
  <c r="AI416" i="43"/>
  <c r="X52" i="43"/>
  <c r="P104" i="43" l="1"/>
  <c r="S598" i="43"/>
  <c r="F26" i="43"/>
  <c r="I78" i="43"/>
  <c r="Z52" i="43" l="1"/>
  <c r="AG52" i="43"/>
  <c r="AH52" i="43"/>
  <c r="W52" i="43"/>
  <c r="AC52" i="43"/>
  <c r="AA52" i="43"/>
  <c r="Y52" i="43"/>
  <c r="AD52" i="43"/>
  <c r="Q52" i="43"/>
  <c r="Q26" i="43" s="1"/>
  <c r="AE52" i="43"/>
  <c r="AH51" i="43"/>
  <c r="AF52" i="43"/>
  <c r="P26" i="43"/>
  <c r="S104" i="43"/>
  <c r="Z51" i="43"/>
  <c r="N52" i="43" l="1"/>
  <c r="N26" i="43" s="1"/>
  <c r="L52" i="43"/>
  <c r="M52" i="43"/>
  <c r="M26" i="43" s="1"/>
  <c r="V52" i="43"/>
  <c r="AI52" i="43" s="1"/>
  <c r="AI130" i="43"/>
  <c r="AC51" i="43"/>
  <c r="Y51" i="43"/>
  <c r="O52" i="43"/>
  <c r="O26" i="43" s="1"/>
  <c r="X51" i="43"/>
  <c r="R52" i="43"/>
  <c r="R26" i="43" s="1"/>
  <c r="AD51" i="43"/>
  <c r="AA51" i="43"/>
  <c r="W51" i="43"/>
  <c r="AE51" i="43"/>
  <c r="AG51" i="43"/>
  <c r="AF51" i="43"/>
  <c r="V51" i="43" l="1"/>
  <c r="AI51" i="43" s="1"/>
  <c r="AI129" i="43"/>
  <c r="R51" i="43"/>
  <c r="R25" i="43" s="1"/>
  <c r="S130" i="43"/>
  <c r="S52" i="43"/>
  <c r="AJ52" i="43" s="1"/>
  <c r="L26" i="43"/>
  <c r="S26" i="43" s="1"/>
  <c r="M51" i="43"/>
  <c r="M25" i="43" s="1"/>
  <c r="O51" i="43"/>
  <c r="O25" i="43" s="1"/>
  <c r="N51" i="43"/>
  <c r="N25" i="43" s="1"/>
  <c r="Q51" i="43"/>
  <c r="Q25" i="43" s="1"/>
  <c r="L51" i="43" l="1"/>
  <c r="S129" i="43"/>
  <c r="D105" i="43"/>
  <c r="D27" i="43" s="1"/>
  <c r="S51" i="43" l="1"/>
  <c r="AJ51" i="43" s="1"/>
  <c r="L25" i="43"/>
  <c r="S25" i="43" s="1"/>
  <c r="N105" i="43"/>
  <c r="N27" i="43" s="1"/>
  <c r="I625" i="43" l="1"/>
  <c r="B105" i="43"/>
  <c r="S625" i="43" l="1"/>
  <c r="AG625" i="43" s="1"/>
  <c r="L105" i="43"/>
  <c r="B27" i="43"/>
  <c r="I27" i="43" s="1"/>
  <c r="I105" i="43"/>
  <c r="L27" i="43" l="1"/>
  <c r="S27" i="43" s="1"/>
  <c r="S105" i="43"/>
  <c r="I495" i="41" l="1"/>
  <c r="I469" i="41"/>
  <c r="I547" i="41"/>
  <c r="I521" i="41"/>
  <c r="I573" i="41"/>
  <c r="AG53" i="41" l="1"/>
  <c r="X53" i="41"/>
  <c r="AI443" i="41"/>
  <c r="AI339" i="41"/>
  <c r="AI235" i="41"/>
  <c r="Z53" i="41"/>
  <c r="W53" i="41"/>
  <c r="AI365" i="41"/>
  <c r="AI261" i="41"/>
  <c r="AI157" i="41"/>
  <c r="Y53" i="41"/>
  <c r="AF53" i="41"/>
  <c r="AH53" i="41"/>
  <c r="V53" i="41"/>
  <c r="AI131" i="41"/>
  <c r="AI391" i="41"/>
  <c r="AI287" i="41"/>
  <c r="AI183" i="41"/>
  <c r="AC53" i="41"/>
  <c r="AI417" i="41"/>
  <c r="AI313" i="41"/>
  <c r="AI209" i="41"/>
  <c r="F79" i="41"/>
  <c r="AA53" i="41"/>
  <c r="AD53" i="41"/>
  <c r="AE53" i="41"/>
  <c r="F27" i="41" l="1"/>
  <c r="I79" i="41"/>
  <c r="P105" i="41"/>
  <c r="P27" i="41" s="1"/>
  <c r="S599" i="41"/>
  <c r="AI53" i="41"/>
  <c r="AJ53" i="41" s="1"/>
  <c r="D105" i="41" l="1"/>
  <c r="D27" i="41" s="1"/>
  <c r="N105" i="41" l="1"/>
  <c r="N27" i="41" s="1"/>
  <c r="I625" i="41" l="1"/>
  <c r="B105" i="41"/>
  <c r="S625" i="41" l="1"/>
  <c r="AG625" i="41" s="1"/>
  <c r="L105" i="41"/>
  <c r="B27" i="41"/>
  <c r="I27" i="41" s="1"/>
  <c r="I105" i="41"/>
  <c r="L27" i="41" l="1"/>
  <c r="S27" i="41" s="1"/>
  <c r="S105" i="41"/>
  <c r="I571" i="41" l="1"/>
  <c r="I467" i="41"/>
  <c r="I545" i="41"/>
  <c r="I519" i="41"/>
  <c r="I493" i="41"/>
  <c r="AI389" i="41" l="1"/>
  <c r="AI233" i="41"/>
  <c r="AI311" i="41"/>
  <c r="AI415" i="41"/>
  <c r="AI155" i="41"/>
  <c r="AI259" i="41"/>
  <c r="AI337" i="41"/>
  <c r="AI441" i="41"/>
  <c r="AI363" i="41"/>
  <c r="F77" i="41"/>
  <c r="AI181" i="41"/>
  <c r="AI285" i="41"/>
  <c r="AI207" i="41"/>
  <c r="F25" i="41" l="1"/>
  <c r="I77" i="41"/>
  <c r="P103" i="41"/>
  <c r="S597" i="41"/>
  <c r="Z51" i="41"/>
  <c r="AA51" i="41"/>
  <c r="X51" i="41"/>
  <c r="AF51" i="41"/>
  <c r="Y51" i="41"/>
  <c r="AE51" i="41" l="1"/>
  <c r="AG51" i="41"/>
  <c r="AH51" i="41"/>
  <c r="W51" i="41"/>
  <c r="P25" i="41"/>
  <c r="S103" i="41"/>
  <c r="AD51" i="41"/>
  <c r="V51" i="41"/>
  <c r="AC51" i="41"/>
  <c r="M51" i="41"/>
  <c r="M25" i="41" s="1"/>
  <c r="R51" i="41"/>
  <c r="R25" i="41" s="1"/>
  <c r="O51" i="41"/>
  <c r="O25" i="41" s="1"/>
  <c r="N51" i="41"/>
  <c r="N25" i="41" s="1"/>
  <c r="Q51" i="41"/>
  <c r="Q25" i="41" s="1"/>
  <c r="AI129" i="41" l="1"/>
  <c r="AI51" i="41"/>
  <c r="L51" i="41"/>
  <c r="S129" i="41"/>
  <c r="D51" i="41" l="1"/>
  <c r="D25" i="41" s="1"/>
  <c r="B51" i="41"/>
  <c r="S51" i="41"/>
  <c r="AJ51" i="41" s="1"/>
  <c r="L25" i="41"/>
  <c r="S25" i="41" s="1"/>
  <c r="C51" i="41"/>
  <c r="C25" i="41" s="1"/>
  <c r="E51" i="41"/>
  <c r="E25" i="41" s="1"/>
  <c r="G51" i="41"/>
  <c r="G25" i="41" s="1"/>
  <c r="H51" i="41"/>
  <c r="H25" i="41" s="1"/>
  <c r="I129" i="41" l="1"/>
  <c r="I51" i="41"/>
  <c r="B25" i="41"/>
  <c r="I25" i="41" s="1"/>
  <c r="AI260" i="41" l="1"/>
  <c r="AI390" i="41"/>
  <c r="AI234" i="41" l="1"/>
  <c r="I468" i="41"/>
  <c r="AI156" i="41"/>
  <c r="AI416" i="41"/>
  <c r="AI338" i="41"/>
  <c r="AI208" i="41"/>
  <c r="AI286" i="41"/>
  <c r="AI312" i="41"/>
  <c r="AI364" i="41"/>
  <c r="AI182" i="41"/>
  <c r="AI442" i="41"/>
  <c r="I520" i="41" l="1"/>
  <c r="I572" i="41"/>
  <c r="I546" i="41"/>
  <c r="AG52" i="41" l="1"/>
  <c r="X52" i="41"/>
  <c r="AE52" i="41"/>
  <c r="V52" i="41"/>
  <c r="AI130" i="41"/>
  <c r="W52" i="41"/>
  <c r="AD52" i="41"/>
  <c r="I494" i="41"/>
  <c r="F78" i="41"/>
  <c r="AA52" i="41"/>
  <c r="Y52" i="41"/>
  <c r="AC52" i="41"/>
  <c r="AH52" i="41"/>
  <c r="AF52" i="41"/>
  <c r="Z52" i="41"/>
  <c r="AI52" i="41" l="1"/>
  <c r="F26" i="41"/>
  <c r="I78" i="41"/>
  <c r="P104" i="41"/>
  <c r="S598" i="41"/>
  <c r="I573" i="42" l="1"/>
  <c r="I521" i="42"/>
  <c r="P26" i="41"/>
  <c r="S104" i="41"/>
  <c r="I547" i="42"/>
  <c r="I469" i="42"/>
  <c r="I495" i="42"/>
  <c r="F79" i="42" l="1"/>
  <c r="F27" i="42" l="1"/>
  <c r="I79" i="42"/>
  <c r="P105" i="42"/>
  <c r="P27" i="42" s="1"/>
  <c r="S599" i="42"/>
  <c r="E53" i="36" l="1"/>
  <c r="E27" i="36" s="1"/>
  <c r="D53" i="36"/>
  <c r="C53" i="36"/>
  <c r="C27" i="36" s="1"/>
  <c r="B53" i="36" l="1"/>
  <c r="I468" i="32"/>
  <c r="I520" i="32"/>
  <c r="I572" i="32"/>
  <c r="I571" i="32"/>
  <c r="I467" i="32"/>
  <c r="I545" i="32"/>
  <c r="I546" i="32"/>
  <c r="I519" i="32"/>
  <c r="F78" i="32" l="1"/>
  <c r="I53" i="36"/>
  <c r="F77" i="32"/>
  <c r="I77" i="32" l="1"/>
  <c r="F25" i="32"/>
  <c r="I78" i="32"/>
  <c r="F26" i="32"/>
  <c r="I130" i="32" l="1"/>
  <c r="I129" i="32"/>
  <c r="C51" i="32" l="1"/>
  <c r="C25" i="32" s="1"/>
  <c r="D51" i="32"/>
  <c r="D25" i="32" s="1"/>
  <c r="B51" i="32"/>
  <c r="E51" i="32"/>
  <c r="E25" i="32" s="1"/>
  <c r="I51" i="32" l="1"/>
  <c r="B25" i="32"/>
  <c r="I25" i="32" s="1"/>
  <c r="D52" i="32"/>
  <c r="D26" i="32" s="1"/>
  <c r="C52" i="32"/>
  <c r="C26" i="32" s="1"/>
  <c r="E52" i="32"/>
  <c r="E26" i="32" s="1"/>
  <c r="B52" i="32" l="1"/>
  <c r="B26" i="32" l="1"/>
  <c r="I26" i="32" s="1"/>
  <c r="I52" i="32"/>
  <c r="I129" i="35" l="1"/>
  <c r="C51" i="35" l="1"/>
  <c r="C25" i="35" s="1"/>
  <c r="D51" i="35"/>
  <c r="D25" i="35" s="1"/>
  <c r="E51" i="35"/>
  <c r="E25" i="35" s="1"/>
  <c r="I519" i="35" l="1"/>
  <c r="I467" i="35"/>
  <c r="B51" i="35"/>
  <c r="I571" i="35"/>
  <c r="I545" i="35"/>
  <c r="F77" i="35" l="1"/>
  <c r="I51" i="35"/>
  <c r="B25" i="35"/>
  <c r="I77" i="35"/>
  <c r="F25" i="35"/>
  <c r="E52" i="35"/>
  <c r="E26" i="35" s="1"/>
  <c r="B52" i="35" l="1"/>
  <c r="I572" i="35"/>
  <c r="I130" i="35"/>
  <c r="I520" i="35"/>
  <c r="I546" i="35"/>
  <c r="D52" i="35"/>
  <c r="D26" i="35" s="1"/>
  <c r="C52" i="35"/>
  <c r="B26" i="35"/>
  <c r="I468" i="35"/>
  <c r="I25" i="35"/>
  <c r="C26" i="35" l="1"/>
  <c r="I52" i="35"/>
  <c r="F78" i="35"/>
  <c r="I78" i="35" l="1"/>
  <c r="F26" i="35"/>
  <c r="I26" i="35" s="1"/>
  <c r="I129" i="36" l="1"/>
  <c r="B105" i="36"/>
  <c r="E52" i="36"/>
  <c r="E26" i="36" s="1"/>
  <c r="D105" i="36"/>
  <c r="D27" i="36" s="1"/>
  <c r="B52" i="36"/>
  <c r="B26" i="36" l="1"/>
  <c r="I572" i="36"/>
  <c r="I520" i="36"/>
  <c r="I546" i="36"/>
  <c r="I468" i="36"/>
  <c r="I105" i="36"/>
  <c r="B27" i="36"/>
  <c r="I27" i="36" s="1"/>
  <c r="D52" i="36"/>
  <c r="D26" i="36" s="1"/>
  <c r="C52" i="36" l="1"/>
  <c r="I130" i="36"/>
  <c r="F78" i="36"/>
  <c r="I78" i="36" l="1"/>
  <c r="F26" i="36"/>
  <c r="C26" i="36"/>
  <c r="I26" i="36" s="1"/>
  <c r="I52" i="36"/>
  <c r="E51" i="36" l="1"/>
  <c r="E25" i="36" s="1"/>
  <c r="C51" i="36"/>
  <c r="D51" i="36"/>
  <c r="D25" i="36" s="1"/>
  <c r="I519" i="36" l="1"/>
  <c r="B51" i="36"/>
  <c r="B25" i="36" s="1"/>
  <c r="I467" i="36"/>
  <c r="I545" i="36"/>
  <c r="I51" i="36"/>
  <c r="C25" i="36"/>
  <c r="I571" i="36"/>
  <c r="F77" i="36" l="1"/>
  <c r="I77" i="36" l="1"/>
  <c r="F25" i="36"/>
  <c r="I25" i="36" s="1"/>
  <c r="D105" i="42" l="1"/>
  <c r="D27" i="42" s="1"/>
  <c r="N105" i="42" l="1"/>
  <c r="N27" i="42" s="1"/>
  <c r="I625" i="42" l="1"/>
  <c r="B105" i="42"/>
  <c r="S625" i="42" l="1"/>
  <c r="AG625" i="42" s="1"/>
  <c r="L105" i="42"/>
  <c r="B27" i="42"/>
  <c r="I27" i="42" s="1"/>
  <c r="I105" i="42"/>
  <c r="L27" i="42" l="1"/>
  <c r="S27" i="42" s="1"/>
  <c r="S105" i="42"/>
  <c r="I571" i="42" l="1"/>
  <c r="I467" i="42"/>
  <c r="I545" i="42"/>
  <c r="I519" i="42"/>
  <c r="I493" i="42"/>
  <c r="F77" i="42" l="1"/>
  <c r="P103" i="42" l="1"/>
  <c r="S597" i="42"/>
  <c r="F25" i="42"/>
  <c r="I25" i="42" s="1"/>
  <c r="I77" i="42"/>
  <c r="I468" i="42" l="1"/>
  <c r="I520" i="42"/>
  <c r="I494" i="42"/>
  <c r="I546" i="42"/>
  <c r="I572" i="42"/>
  <c r="P25" i="42"/>
  <c r="S25" i="42" s="1"/>
  <c r="S103" i="42"/>
  <c r="F78" i="42" l="1"/>
  <c r="F26" i="42" l="1"/>
  <c r="I78" i="42"/>
  <c r="P104" i="42"/>
  <c r="S598" i="42"/>
  <c r="I311" i="2" l="1"/>
  <c r="B51" i="2"/>
  <c r="B314" i="2"/>
  <c r="P26" i="42"/>
  <c r="S104" i="42"/>
  <c r="I51" i="2" l="1"/>
  <c r="B54" i="2"/>
  <c r="I441" i="4"/>
  <c r="I441" i="3" l="1"/>
  <c r="I311" i="4"/>
  <c r="B314" i="4"/>
  <c r="I441" i="5"/>
  <c r="I311" i="3" l="1"/>
  <c r="B314" i="3"/>
  <c r="I311" i="5"/>
  <c r="B314" i="5"/>
  <c r="I441" i="6"/>
  <c r="I311" i="6" l="1"/>
  <c r="B314" i="6"/>
  <c r="I441" i="7"/>
  <c r="I311" i="7" l="1"/>
  <c r="B314" i="7"/>
  <c r="C52" i="34" l="1"/>
  <c r="C26" i="34" s="1"/>
  <c r="D52" i="34"/>
  <c r="D26" i="34" s="1"/>
  <c r="E52" i="34"/>
  <c r="E26" i="34" s="1"/>
  <c r="I520" i="34" l="1"/>
  <c r="B52" i="34"/>
  <c r="I546" i="34"/>
  <c r="I468" i="34"/>
  <c r="F78" i="34"/>
  <c r="I572" i="34"/>
  <c r="D51" i="34"/>
  <c r="D25" i="34" s="1"/>
  <c r="C51" i="34"/>
  <c r="C25" i="34" s="1"/>
  <c r="E51" i="34"/>
  <c r="E25" i="34" s="1"/>
  <c r="B51" i="34" l="1"/>
  <c r="I467" i="34"/>
  <c r="B25" i="34"/>
  <c r="I51" i="34"/>
  <c r="I78" i="34"/>
  <c r="F26" i="34"/>
  <c r="I571" i="34"/>
  <c r="I52" i="34"/>
  <c r="B26" i="34"/>
  <c r="I519" i="34"/>
  <c r="I545" i="34"/>
  <c r="I26" i="34" l="1"/>
  <c r="F77" i="34"/>
  <c r="I77" i="34" l="1"/>
  <c r="F25" i="34"/>
  <c r="I25" i="34" s="1"/>
  <c r="AD51" i="40" l="1"/>
  <c r="Z51" i="40"/>
  <c r="AE51" i="40"/>
  <c r="W51" i="40" l="1"/>
  <c r="V51" i="40"/>
  <c r="AI129" i="40"/>
  <c r="Y51" i="40"/>
  <c r="AI337" i="40"/>
  <c r="AI155" i="40"/>
  <c r="AI259" i="40"/>
  <c r="AF51" i="40"/>
  <c r="AG51" i="40"/>
  <c r="I572" i="40"/>
  <c r="I494" i="40"/>
  <c r="AA51" i="40"/>
  <c r="AI441" i="40"/>
  <c r="I493" i="40"/>
  <c r="AI207" i="40"/>
  <c r="I545" i="40"/>
  <c r="AI363" i="40"/>
  <c r="AI415" i="40"/>
  <c r="I468" i="40"/>
  <c r="AC51" i="40"/>
  <c r="AI389" i="40"/>
  <c r="AI311" i="40"/>
  <c r="I467" i="40"/>
  <c r="I520" i="40"/>
  <c r="I546" i="40"/>
  <c r="X51" i="40"/>
  <c r="AI233" i="40"/>
  <c r="I519" i="40"/>
  <c r="AH51" i="40"/>
  <c r="AI181" i="40"/>
  <c r="AI285" i="40"/>
  <c r="I571" i="40"/>
  <c r="O51" i="40"/>
  <c r="O25" i="40" s="1"/>
  <c r="M51" i="40"/>
  <c r="M25" i="40" s="1"/>
  <c r="N51" i="40"/>
  <c r="N25" i="40" s="1"/>
  <c r="R51" i="40"/>
  <c r="R25" i="40" s="1"/>
  <c r="Q51" i="40"/>
  <c r="Q25" i="40" s="1"/>
  <c r="AI416" i="40" l="1"/>
  <c r="AI208" i="40"/>
  <c r="L51" i="40"/>
  <c r="S129" i="40"/>
  <c r="F78" i="40"/>
  <c r="AI234" i="40"/>
  <c r="AI364" i="40"/>
  <c r="AI260" i="40"/>
  <c r="AI338" i="40"/>
  <c r="AI442" i="40"/>
  <c r="AI390" i="40"/>
  <c r="F77" i="40"/>
  <c r="AI182" i="40"/>
  <c r="AI312" i="40"/>
  <c r="AI156" i="40"/>
  <c r="AI286" i="40"/>
  <c r="AI51" i="40"/>
  <c r="P103" i="40" l="1"/>
  <c r="S597" i="40"/>
  <c r="AF52" i="40"/>
  <c r="D51" i="40"/>
  <c r="D25" i="40" s="1"/>
  <c r="F25" i="40"/>
  <c r="I77" i="40"/>
  <c r="H51" i="40"/>
  <c r="H25" i="40" s="1"/>
  <c r="G51" i="40"/>
  <c r="G25" i="40" s="1"/>
  <c r="F26" i="40"/>
  <c r="I78" i="40"/>
  <c r="B51" i="40"/>
  <c r="V52" i="40"/>
  <c r="E51" i="40"/>
  <c r="E25" i="40" s="1"/>
  <c r="AA52" i="40"/>
  <c r="AE52" i="40"/>
  <c r="S51" i="40"/>
  <c r="AJ51" i="40" s="1"/>
  <c r="L25" i="40"/>
  <c r="W52" i="40"/>
  <c r="AD52" i="40"/>
  <c r="C51" i="40"/>
  <c r="C25" i="40" s="1"/>
  <c r="Y52" i="40"/>
  <c r="AC52" i="40"/>
  <c r="AG52" i="40"/>
  <c r="P104" i="40"/>
  <c r="S598" i="40"/>
  <c r="AH52" i="40"/>
  <c r="Z52" i="40"/>
  <c r="X52" i="40"/>
  <c r="I129" i="40" l="1"/>
  <c r="I51" i="40"/>
  <c r="B25" i="40"/>
  <c r="I25" i="40" s="1"/>
  <c r="P26" i="40"/>
  <c r="S104" i="40"/>
  <c r="S25" i="40"/>
  <c r="AI130" i="40"/>
  <c r="AI52" i="40"/>
  <c r="P25" i="40"/>
  <c r="S103" i="40"/>
  <c r="I404" i="2" l="1"/>
  <c r="I274" i="2"/>
  <c r="I248" i="2"/>
  <c r="I222" i="2"/>
  <c r="I508" i="6" l="1"/>
  <c r="I116" i="3"/>
  <c r="B132" i="3"/>
  <c r="I456" i="7"/>
  <c r="I534" i="5"/>
  <c r="I482" i="5"/>
  <c r="I560" i="3"/>
  <c r="I508" i="5"/>
  <c r="I482" i="6"/>
  <c r="I456" i="2"/>
  <c r="I482" i="4"/>
  <c r="I534" i="3"/>
  <c r="I532" i="3"/>
  <c r="I548" i="3" s="1"/>
  <c r="I534" i="4"/>
  <c r="I534" i="6"/>
  <c r="I560" i="5"/>
  <c r="I534" i="7"/>
  <c r="I454" i="3"/>
  <c r="F64" i="3"/>
  <c r="F470" i="3"/>
  <c r="I482" i="2"/>
  <c r="I300" i="2"/>
  <c r="I314" i="2" s="1"/>
  <c r="E314" i="2"/>
  <c r="E315" i="2" s="1"/>
  <c r="I508" i="3"/>
  <c r="I196" i="2"/>
  <c r="I210" i="2" s="1"/>
  <c r="E210" i="2"/>
  <c r="I558" i="3"/>
  <c r="I574" i="3" s="1"/>
  <c r="F574" i="3"/>
  <c r="F575" i="3" s="1"/>
  <c r="I560" i="6"/>
  <c r="I508" i="2"/>
  <c r="I456" i="4"/>
  <c r="E444" i="2"/>
  <c r="I430" i="2"/>
  <c r="I444" i="2" s="1"/>
  <c r="I482" i="3"/>
  <c r="L482" i="3" s="1"/>
  <c r="I560" i="2"/>
  <c r="I560" i="4"/>
  <c r="I560" i="7"/>
  <c r="I506" i="3"/>
  <c r="I456" i="5"/>
  <c r="I480" i="3"/>
  <c r="I456" i="3"/>
  <c r="I246" i="2"/>
  <c r="I262" i="2" s="1"/>
  <c r="E262" i="2"/>
  <c r="E263" i="2" s="1"/>
  <c r="I508" i="7"/>
  <c r="I534" i="2"/>
  <c r="I508" i="4"/>
  <c r="I456" i="6"/>
  <c r="F66" i="6"/>
  <c r="I170" i="2"/>
  <c r="I184" i="2" s="1"/>
  <c r="E184" i="2"/>
  <c r="I482" i="7"/>
  <c r="L482" i="7" s="1"/>
  <c r="I118" i="3"/>
  <c r="E210" i="5"/>
  <c r="E444" i="4"/>
  <c r="F522" i="3" l="1"/>
  <c r="E185" i="2"/>
  <c r="I522" i="3"/>
  <c r="F523" i="3" s="1"/>
  <c r="L482" i="4"/>
  <c r="L482" i="5"/>
  <c r="I66" i="6"/>
  <c r="I326" i="2"/>
  <c r="C40" i="2"/>
  <c r="C340" i="2"/>
  <c r="I506" i="2"/>
  <c r="I522" i="2" s="1"/>
  <c r="F522" i="2"/>
  <c r="F523" i="2" s="1"/>
  <c r="I558" i="7"/>
  <c r="I574" i="7" s="1"/>
  <c r="F574" i="7"/>
  <c r="I454" i="5"/>
  <c r="I470" i="5" s="1"/>
  <c r="F64" i="5"/>
  <c r="F470" i="5"/>
  <c r="I506" i="6"/>
  <c r="I522" i="6" s="1"/>
  <c r="F522" i="6"/>
  <c r="F523" i="6" s="1"/>
  <c r="I532" i="4"/>
  <c r="I548" i="4" s="1"/>
  <c r="F548" i="4"/>
  <c r="F263" i="2"/>
  <c r="I263" i="2"/>
  <c r="G263" i="2"/>
  <c r="H263" i="2"/>
  <c r="C263" i="2"/>
  <c r="B263" i="2"/>
  <c r="D263" i="2"/>
  <c r="B523" i="3"/>
  <c r="E523" i="3"/>
  <c r="G523" i="3"/>
  <c r="C523" i="3"/>
  <c r="D523" i="3"/>
  <c r="I523" i="3"/>
  <c r="F315" i="2"/>
  <c r="I315" i="2"/>
  <c r="G315" i="2"/>
  <c r="H315" i="2"/>
  <c r="D315" i="2"/>
  <c r="C315" i="2"/>
  <c r="B315" i="2"/>
  <c r="F66" i="7"/>
  <c r="I454" i="4"/>
  <c r="I470" i="4" s="1"/>
  <c r="F64" i="4"/>
  <c r="F470" i="4"/>
  <c r="F471" i="4" s="1"/>
  <c r="I506" i="5"/>
  <c r="I522" i="5" s="1"/>
  <c r="F522" i="5"/>
  <c r="F66" i="3"/>
  <c r="F445" i="2"/>
  <c r="I445" i="2"/>
  <c r="H445" i="2"/>
  <c r="G445" i="2"/>
  <c r="B445" i="2"/>
  <c r="C445" i="2"/>
  <c r="D445" i="2"/>
  <c r="L482" i="2"/>
  <c r="I532" i="5"/>
  <c r="I548" i="5" s="1"/>
  <c r="F548" i="5"/>
  <c r="I549" i="3"/>
  <c r="C549" i="3"/>
  <c r="H549" i="3"/>
  <c r="B549" i="3"/>
  <c r="E549" i="3"/>
  <c r="G549" i="3"/>
  <c r="D549" i="3"/>
  <c r="I272" i="2"/>
  <c r="I288" i="2" s="1"/>
  <c r="E288" i="2"/>
  <c r="I324" i="2"/>
  <c r="I340" i="2" s="1"/>
  <c r="E340" i="2"/>
  <c r="E40" i="2"/>
  <c r="E158" i="2"/>
  <c r="E159" i="2" s="1"/>
  <c r="I506" i="4"/>
  <c r="I522" i="4" s="1"/>
  <c r="F522" i="4"/>
  <c r="E445" i="2"/>
  <c r="E575" i="3"/>
  <c r="C575" i="3"/>
  <c r="D575" i="3"/>
  <c r="I575" i="3"/>
  <c r="B575" i="3"/>
  <c r="G575" i="3"/>
  <c r="H575" i="3"/>
  <c r="I480" i="5"/>
  <c r="I496" i="5" s="1"/>
  <c r="F496" i="5"/>
  <c r="D40" i="2"/>
  <c r="I144" i="2"/>
  <c r="I158" i="2" s="1"/>
  <c r="D158" i="2"/>
  <c r="D159" i="2" s="1"/>
  <c r="I480" i="2"/>
  <c r="I496" i="2" s="1"/>
  <c r="F496" i="2"/>
  <c r="F497" i="2" s="1"/>
  <c r="I558" i="6"/>
  <c r="I574" i="6" s="1"/>
  <c r="F574" i="6"/>
  <c r="F496" i="3"/>
  <c r="F66" i="4"/>
  <c r="E211" i="2"/>
  <c r="I506" i="7"/>
  <c r="I522" i="7" s="1"/>
  <c r="F522" i="7"/>
  <c r="I220" i="2"/>
  <c r="I236" i="2" s="1"/>
  <c r="E236" i="2"/>
  <c r="E38" i="2"/>
  <c r="I480" i="6"/>
  <c r="I496" i="6" s="1"/>
  <c r="F496" i="6"/>
  <c r="I558" i="2"/>
  <c r="I574" i="2" s="1"/>
  <c r="F574" i="2"/>
  <c r="F575" i="2" s="1"/>
  <c r="I480" i="4"/>
  <c r="I496" i="4" s="1"/>
  <c r="F496" i="4"/>
  <c r="F497" i="4" s="1"/>
  <c r="I558" i="5"/>
  <c r="I574" i="5" s="1"/>
  <c r="F574" i="5"/>
  <c r="I496" i="3"/>
  <c r="F211" i="2"/>
  <c r="I211" i="2"/>
  <c r="C211" i="2"/>
  <c r="G211" i="2"/>
  <c r="H211" i="2"/>
  <c r="D211" i="2"/>
  <c r="B211" i="2"/>
  <c r="F12" i="3"/>
  <c r="I64" i="3"/>
  <c r="F80" i="3"/>
  <c r="F66" i="2"/>
  <c r="I132" i="3"/>
  <c r="I454" i="6"/>
  <c r="I470" i="6" s="1"/>
  <c r="F64" i="6"/>
  <c r="F470" i="6"/>
  <c r="I480" i="7"/>
  <c r="I496" i="7" s="1"/>
  <c r="F496" i="7"/>
  <c r="I532" i="7"/>
  <c r="I548" i="7" s="1"/>
  <c r="F548" i="7"/>
  <c r="F549" i="7" s="1"/>
  <c r="I558" i="4"/>
  <c r="I574" i="4" s="1"/>
  <c r="F574" i="4"/>
  <c r="F66" i="5"/>
  <c r="I470" i="3"/>
  <c r="I402" i="2"/>
  <c r="I418" i="2" s="1"/>
  <c r="E418" i="2"/>
  <c r="I222" i="3"/>
  <c r="I454" i="2"/>
  <c r="I470" i="2" s="1"/>
  <c r="F64" i="2"/>
  <c r="F470" i="2"/>
  <c r="F64" i="7"/>
  <c r="I454" i="7"/>
  <c r="I470" i="7" s="1"/>
  <c r="F470" i="7"/>
  <c r="I532" i="6"/>
  <c r="I548" i="6" s="1"/>
  <c r="F548" i="6"/>
  <c r="F549" i="6" s="1"/>
  <c r="I185" i="2"/>
  <c r="F185" i="2"/>
  <c r="G185" i="2"/>
  <c r="C185" i="2"/>
  <c r="H185" i="2"/>
  <c r="B185" i="2"/>
  <c r="D185" i="2"/>
  <c r="F548" i="3"/>
  <c r="F549" i="3" s="1"/>
  <c r="L482" i="6"/>
  <c r="E210" i="4"/>
  <c r="I352" i="4"/>
  <c r="E262" i="7"/>
  <c r="E262" i="6"/>
  <c r="E444" i="6"/>
  <c r="C340" i="4"/>
  <c r="D50" i="5"/>
  <c r="E262" i="4"/>
  <c r="E210" i="3"/>
  <c r="E210" i="7"/>
  <c r="I404" i="4"/>
  <c r="I404" i="5"/>
  <c r="I404" i="6"/>
  <c r="I404" i="3"/>
  <c r="E237" i="2" l="1"/>
  <c r="F497" i="5"/>
  <c r="H523" i="3"/>
  <c r="F497" i="3"/>
  <c r="F471" i="2"/>
  <c r="F471" i="6"/>
  <c r="F575" i="5"/>
  <c r="F575" i="6"/>
  <c r="E341" i="2"/>
  <c r="I352" i="6"/>
  <c r="F471" i="7"/>
  <c r="F523" i="5"/>
  <c r="D158" i="5"/>
  <c r="E444" i="7"/>
  <c r="I246" i="4"/>
  <c r="I352" i="5"/>
  <c r="D444" i="5"/>
  <c r="C444" i="3"/>
  <c r="D210" i="7"/>
  <c r="I64" i="2"/>
  <c r="F80" i="2"/>
  <c r="I66" i="5"/>
  <c r="I64" i="6"/>
  <c r="I80" i="6" s="1"/>
  <c r="F12" i="6"/>
  <c r="F80" i="6"/>
  <c r="F82" i="6" s="1"/>
  <c r="B575" i="5"/>
  <c r="G575" i="5"/>
  <c r="E575" i="5"/>
  <c r="D575" i="5"/>
  <c r="H575" i="5"/>
  <c r="C575" i="5"/>
  <c r="I575" i="5"/>
  <c r="F549" i="5"/>
  <c r="H549" i="5"/>
  <c r="D549" i="5"/>
  <c r="G549" i="5"/>
  <c r="B549" i="5"/>
  <c r="I549" i="5"/>
  <c r="C549" i="5"/>
  <c r="E549" i="5"/>
  <c r="I66" i="7"/>
  <c r="G523" i="2"/>
  <c r="D523" i="2"/>
  <c r="C523" i="2"/>
  <c r="B523" i="2"/>
  <c r="E523" i="2"/>
  <c r="I523" i="2"/>
  <c r="H523" i="2"/>
  <c r="C444" i="5"/>
  <c r="E314" i="7"/>
  <c r="I300" i="7"/>
  <c r="I314" i="7" s="1"/>
  <c r="F289" i="2"/>
  <c r="I289" i="2"/>
  <c r="H289" i="2"/>
  <c r="G289" i="2"/>
  <c r="B289" i="2"/>
  <c r="C289" i="2"/>
  <c r="D289" i="2"/>
  <c r="I378" i="5"/>
  <c r="E418" i="3"/>
  <c r="I222" i="6"/>
  <c r="I248" i="6"/>
  <c r="I352" i="3"/>
  <c r="C444" i="6"/>
  <c r="C444" i="4"/>
  <c r="D210" i="3"/>
  <c r="G471" i="2"/>
  <c r="C471" i="2"/>
  <c r="E471" i="2"/>
  <c r="D471" i="2"/>
  <c r="B471" i="2"/>
  <c r="I471" i="2"/>
  <c r="H471" i="2"/>
  <c r="H471" i="6"/>
  <c r="I471" i="6"/>
  <c r="E471" i="6"/>
  <c r="B471" i="6"/>
  <c r="G471" i="6"/>
  <c r="D471" i="6"/>
  <c r="C471" i="6"/>
  <c r="F237" i="2"/>
  <c r="I237" i="2"/>
  <c r="C237" i="2"/>
  <c r="D237" i="2"/>
  <c r="G237" i="2"/>
  <c r="H237" i="2"/>
  <c r="B237" i="2"/>
  <c r="I575" i="6"/>
  <c r="C575" i="6"/>
  <c r="D575" i="6"/>
  <c r="H575" i="6"/>
  <c r="G575" i="6"/>
  <c r="E575" i="6"/>
  <c r="B575" i="6"/>
  <c r="I497" i="5"/>
  <c r="G497" i="5"/>
  <c r="E497" i="5"/>
  <c r="B497" i="5"/>
  <c r="C497" i="5"/>
  <c r="H497" i="5"/>
  <c r="D497" i="5"/>
  <c r="I532" i="2"/>
  <c r="I548" i="2" s="1"/>
  <c r="F548" i="2"/>
  <c r="I66" i="3"/>
  <c r="I523" i="6"/>
  <c r="E523" i="6"/>
  <c r="C523" i="6"/>
  <c r="G523" i="6"/>
  <c r="H523" i="6"/>
  <c r="B523" i="6"/>
  <c r="D523" i="6"/>
  <c r="F471" i="3"/>
  <c r="C471" i="3"/>
  <c r="B471" i="3"/>
  <c r="I471" i="3"/>
  <c r="H471" i="3"/>
  <c r="E471" i="3"/>
  <c r="G471" i="3"/>
  <c r="D471" i="3"/>
  <c r="I549" i="4"/>
  <c r="E549" i="4"/>
  <c r="G549" i="4"/>
  <c r="B549" i="4"/>
  <c r="H549" i="4"/>
  <c r="C549" i="4"/>
  <c r="D549" i="4"/>
  <c r="I378" i="3"/>
  <c r="I222" i="4"/>
  <c r="I274" i="4"/>
  <c r="D444" i="6"/>
  <c r="E210" i="6"/>
  <c r="I549" i="6"/>
  <c r="E549" i="6"/>
  <c r="B549" i="6"/>
  <c r="H549" i="6"/>
  <c r="G549" i="6"/>
  <c r="D549" i="6"/>
  <c r="C549" i="6"/>
  <c r="F575" i="4"/>
  <c r="G575" i="4"/>
  <c r="I575" i="4"/>
  <c r="D575" i="4"/>
  <c r="H575" i="4"/>
  <c r="C575" i="4"/>
  <c r="B575" i="4"/>
  <c r="E575" i="4"/>
  <c r="D133" i="3"/>
  <c r="I133" i="3"/>
  <c r="F133" i="3"/>
  <c r="E133" i="3"/>
  <c r="G133" i="3"/>
  <c r="H133" i="3"/>
  <c r="C133" i="3"/>
  <c r="B497" i="4"/>
  <c r="H497" i="4"/>
  <c r="D497" i="4"/>
  <c r="I497" i="4"/>
  <c r="C497" i="4"/>
  <c r="G497" i="4"/>
  <c r="E497" i="4"/>
  <c r="C341" i="2"/>
  <c r="E392" i="6"/>
  <c r="I222" i="7"/>
  <c r="I246" i="5"/>
  <c r="I274" i="3"/>
  <c r="I352" i="7"/>
  <c r="D444" i="7"/>
  <c r="D210" i="6"/>
  <c r="I66" i="2"/>
  <c r="G497" i="2"/>
  <c r="D497" i="2"/>
  <c r="B497" i="2"/>
  <c r="E497" i="2"/>
  <c r="I497" i="2"/>
  <c r="H497" i="2"/>
  <c r="C497" i="2"/>
  <c r="E523" i="5"/>
  <c r="I523" i="5"/>
  <c r="G523" i="5"/>
  <c r="H523" i="5"/>
  <c r="B523" i="5"/>
  <c r="C523" i="5"/>
  <c r="D523" i="5"/>
  <c r="I64" i="5"/>
  <c r="I80" i="5" s="1"/>
  <c r="F12" i="5"/>
  <c r="F80" i="5"/>
  <c r="I40" i="2"/>
  <c r="C54" i="2"/>
  <c r="E54" i="2"/>
  <c r="I38" i="2"/>
  <c r="I378" i="6"/>
  <c r="I220" i="4"/>
  <c r="I236" i="4" s="1"/>
  <c r="E236" i="4"/>
  <c r="E262" i="5"/>
  <c r="I248" i="4"/>
  <c r="I246" i="7"/>
  <c r="I246" i="3"/>
  <c r="D444" i="3"/>
  <c r="H549" i="7"/>
  <c r="C549" i="7"/>
  <c r="I549" i="7"/>
  <c r="E549" i="7"/>
  <c r="G549" i="7"/>
  <c r="D549" i="7"/>
  <c r="B549" i="7"/>
  <c r="F82" i="3"/>
  <c r="G575" i="2"/>
  <c r="D575" i="2"/>
  <c r="C575" i="2"/>
  <c r="E575" i="2"/>
  <c r="B575" i="2"/>
  <c r="I575" i="2"/>
  <c r="H575" i="2"/>
  <c r="F523" i="7"/>
  <c r="H523" i="7"/>
  <c r="G523" i="7"/>
  <c r="I523" i="7"/>
  <c r="B523" i="7"/>
  <c r="D523" i="7"/>
  <c r="E523" i="7"/>
  <c r="C523" i="7"/>
  <c r="B133" i="3"/>
  <c r="F471" i="5"/>
  <c r="D471" i="5"/>
  <c r="H471" i="5"/>
  <c r="I471" i="5"/>
  <c r="G471" i="5"/>
  <c r="C471" i="5"/>
  <c r="B471" i="5"/>
  <c r="E471" i="5"/>
  <c r="C444" i="7"/>
  <c r="I378" i="4"/>
  <c r="E262" i="3"/>
  <c r="I248" i="7"/>
  <c r="I246" i="6"/>
  <c r="I274" i="7"/>
  <c r="E444" i="3"/>
  <c r="I471" i="7"/>
  <c r="D471" i="7"/>
  <c r="G471" i="7"/>
  <c r="C471" i="7"/>
  <c r="B471" i="7"/>
  <c r="E471" i="7"/>
  <c r="H471" i="7"/>
  <c r="E419" i="2"/>
  <c r="F497" i="7"/>
  <c r="I80" i="3"/>
  <c r="F497" i="6"/>
  <c r="I159" i="2"/>
  <c r="F159" i="2"/>
  <c r="B159" i="2"/>
  <c r="G159" i="2"/>
  <c r="C159" i="2"/>
  <c r="H159" i="2"/>
  <c r="F523" i="4"/>
  <c r="F341" i="2"/>
  <c r="I341" i="2"/>
  <c r="H341" i="2"/>
  <c r="D341" i="2"/>
  <c r="B341" i="2"/>
  <c r="G341" i="2"/>
  <c r="I64" i="4"/>
  <c r="F12" i="4"/>
  <c r="F80" i="4"/>
  <c r="I404" i="7"/>
  <c r="E444" i="5"/>
  <c r="I378" i="7"/>
  <c r="I222" i="5"/>
  <c r="I248" i="3"/>
  <c r="I274" i="6"/>
  <c r="I274" i="5"/>
  <c r="D444" i="4"/>
  <c r="D210" i="4"/>
  <c r="D210" i="5"/>
  <c r="E314" i="4"/>
  <c r="I300" i="4"/>
  <c r="I314" i="4" s="1"/>
  <c r="I64" i="7"/>
  <c r="F12" i="7"/>
  <c r="F80" i="7"/>
  <c r="F419" i="2"/>
  <c r="I419" i="2"/>
  <c r="D419" i="2"/>
  <c r="B419" i="2"/>
  <c r="C419" i="2"/>
  <c r="G419" i="2"/>
  <c r="H419" i="2"/>
  <c r="H497" i="7"/>
  <c r="E497" i="7"/>
  <c r="C497" i="7"/>
  <c r="D497" i="7"/>
  <c r="I497" i="7"/>
  <c r="B497" i="7"/>
  <c r="G497" i="7"/>
  <c r="C497" i="3"/>
  <c r="B497" i="3"/>
  <c r="I497" i="3"/>
  <c r="G497" i="3"/>
  <c r="H497" i="3"/>
  <c r="D497" i="3"/>
  <c r="E497" i="3"/>
  <c r="B497" i="6"/>
  <c r="D497" i="6"/>
  <c r="H497" i="6"/>
  <c r="E497" i="6"/>
  <c r="C497" i="6"/>
  <c r="I497" i="6"/>
  <c r="G497" i="6"/>
  <c r="I66" i="4"/>
  <c r="D54" i="2"/>
  <c r="E523" i="4"/>
  <c r="G523" i="4"/>
  <c r="C523" i="4"/>
  <c r="B523" i="4"/>
  <c r="I523" i="4"/>
  <c r="H523" i="4"/>
  <c r="D523" i="4"/>
  <c r="E289" i="2"/>
  <c r="C471" i="4"/>
  <c r="G471" i="4"/>
  <c r="B471" i="4"/>
  <c r="D471" i="4"/>
  <c r="E471" i="4"/>
  <c r="H471" i="4"/>
  <c r="I471" i="4"/>
  <c r="F549" i="4"/>
  <c r="F575" i="7"/>
  <c r="I575" i="7"/>
  <c r="B575" i="7"/>
  <c r="C575" i="7"/>
  <c r="G575" i="7"/>
  <c r="D575" i="7"/>
  <c r="H575" i="7"/>
  <c r="E575" i="7"/>
  <c r="E50" i="5"/>
  <c r="E24" i="5" s="1"/>
  <c r="E50" i="6"/>
  <c r="E24" i="6" s="1"/>
  <c r="E50" i="7"/>
  <c r="E24" i="7" s="1"/>
  <c r="E50" i="4"/>
  <c r="E24" i="4" s="1"/>
  <c r="D366" i="5"/>
  <c r="C50" i="4"/>
  <c r="C24" i="4" s="1"/>
  <c r="C392" i="3"/>
  <c r="C392" i="5"/>
  <c r="C392" i="7"/>
  <c r="D392" i="3"/>
  <c r="D392" i="4"/>
  <c r="D392" i="7"/>
  <c r="C392" i="4"/>
  <c r="C392" i="6"/>
  <c r="D392" i="5"/>
  <c r="D392" i="6"/>
  <c r="E288" i="3"/>
  <c r="E288" i="7"/>
  <c r="E288" i="6"/>
  <c r="C50" i="6"/>
  <c r="C24" i="6" s="1"/>
  <c r="C50" i="5"/>
  <c r="C24" i="5" s="1"/>
  <c r="C50" i="3"/>
  <c r="C24" i="3" s="1"/>
  <c r="E366" i="6"/>
  <c r="E340" i="6"/>
  <c r="E366" i="7" l="1"/>
  <c r="E237" i="4"/>
  <c r="E366" i="5"/>
  <c r="I80" i="7"/>
  <c r="I326" i="4"/>
  <c r="F549" i="2"/>
  <c r="I54" i="2"/>
  <c r="D55" i="2"/>
  <c r="E55" i="2"/>
  <c r="E340" i="7"/>
  <c r="E340" i="4"/>
  <c r="E366" i="4"/>
  <c r="E315" i="4"/>
  <c r="I350" i="6"/>
  <c r="B392" i="5"/>
  <c r="C340" i="3"/>
  <c r="D50" i="7"/>
  <c r="C210" i="7"/>
  <c r="I430" i="4"/>
  <c r="I444" i="4" s="1"/>
  <c r="B444" i="4"/>
  <c r="B445" i="4" s="1"/>
  <c r="I196" i="4"/>
  <c r="I210" i="4" s="1"/>
  <c r="D211" i="4" s="1"/>
  <c r="B210" i="4"/>
  <c r="B40" i="4"/>
  <c r="D50" i="6"/>
  <c r="I196" i="6"/>
  <c r="I210" i="6" s="1"/>
  <c r="E211" i="6" s="1"/>
  <c r="B210" i="6"/>
  <c r="B211" i="6" s="1"/>
  <c r="B40" i="6"/>
  <c r="E340" i="5"/>
  <c r="E288" i="5"/>
  <c r="C340" i="5"/>
  <c r="D50" i="4"/>
  <c r="I350" i="7"/>
  <c r="B366" i="7"/>
  <c r="E392" i="4"/>
  <c r="E314" i="5"/>
  <c r="I300" i="5"/>
  <c r="I314" i="5" s="1"/>
  <c r="E314" i="6"/>
  <c r="I300" i="6"/>
  <c r="I314" i="6" s="1"/>
  <c r="I430" i="7"/>
  <c r="I444" i="7" s="1"/>
  <c r="E445" i="7" s="1"/>
  <c r="B444" i="7"/>
  <c r="I81" i="5"/>
  <c r="C81" i="5"/>
  <c r="D81" i="5"/>
  <c r="H81" i="5"/>
  <c r="B81" i="5"/>
  <c r="E81" i="5"/>
  <c r="I82" i="5"/>
  <c r="G81" i="5"/>
  <c r="I196" i="5"/>
  <c r="I210" i="5" s="1"/>
  <c r="B210" i="5"/>
  <c r="B211" i="5" s="1"/>
  <c r="B40" i="5"/>
  <c r="F81" i="6"/>
  <c r="I82" i="6"/>
  <c r="G81" i="6"/>
  <c r="H81" i="6"/>
  <c r="I81" i="6"/>
  <c r="B81" i="6"/>
  <c r="E81" i="6"/>
  <c r="D81" i="6"/>
  <c r="C81" i="6"/>
  <c r="B392" i="7"/>
  <c r="I326" i="5"/>
  <c r="E392" i="7"/>
  <c r="I350" i="5"/>
  <c r="C366" i="3"/>
  <c r="C366" i="5"/>
  <c r="E418" i="7"/>
  <c r="B366" i="3"/>
  <c r="D211" i="5"/>
  <c r="D445" i="4"/>
  <c r="I430" i="3"/>
  <c r="I444" i="3" s="1"/>
  <c r="B444" i="3"/>
  <c r="E314" i="3"/>
  <c r="I300" i="3"/>
  <c r="I314" i="3" s="1"/>
  <c r="B315" i="7"/>
  <c r="I315" i="7"/>
  <c r="F315" i="7"/>
  <c r="C315" i="7"/>
  <c r="H315" i="7"/>
  <c r="G315" i="7"/>
  <c r="D315" i="7"/>
  <c r="E418" i="4"/>
  <c r="F82" i="5"/>
  <c r="F81" i="5"/>
  <c r="C210" i="6"/>
  <c r="E184" i="4"/>
  <c r="I170" i="4"/>
  <c r="I184" i="4" s="1"/>
  <c r="I402" i="3"/>
  <c r="I418" i="3" s="1"/>
  <c r="E419" i="3" s="1"/>
  <c r="B418" i="3"/>
  <c r="B418" i="4"/>
  <c r="B418" i="7"/>
  <c r="I376" i="6"/>
  <c r="I392" i="6" s="1"/>
  <c r="E393" i="6" s="1"/>
  <c r="B392" i="6"/>
  <c r="E418" i="6"/>
  <c r="I350" i="4"/>
  <c r="C366" i="6"/>
  <c r="E392" i="5"/>
  <c r="E392" i="3"/>
  <c r="F82" i="7"/>
  <c r="F81" i="7"/>
  <c r="F82" i="4"/>
  <c r="C210" i="3"/>
  <c r="I430" i="5"/>
  <c r="I444" i="5" s="1"/>
  <c r="D445" i="5" s="1"/>
  <c r="B444" i="5"/>
  <c r="E184" i="6"/>
  <c r="E185" i="6" s="1"/>
  <c r="I170" i="6"/>
  <c r="I184" i="6" s="1"/>
  <c r="G549" i="2"/>
  <c r="E549" i="2"/>
  <c r="D549" i="2"/>
  <c r="C549" i="2"/>
  <c r="I549" i="2"/>
  <c r="H549" i="2"/>
  <c r="B549" i="2"/>
  <c r="C445" i="4"/>
  <c r="E315" i="7"/>
  <c r="E184" i="7"/>
  <c r="I170" i="7"/>
  <c r="I184" i="7" s="1"/>
  <c r="I324" i="6"/>
  <c r="B340" i="6"/>
  <c r="C50" i="7"/>
  <c r="C24" i="7" s="1"/>
  <c r="C366" i="4"/>
  <c r="C340" i="7"/>
  <c r="E340" i="3"/>
  <c r="C81" i="3"/>
  <c r="G81" i="3"/>
  <c r="D81" i="3"/>
  <c r="I81" i="3"/>
  <c r="H81" i="3"/>
  <c r="I82" i="3"/>
  <c r="E81" i="3"/>
  <c r="B81" i="3"/>
  <c r="I237" i="4"/>
  <c r="F237" i="4"/>
  <c r="G237" i="4"/>
  <c r="H237" i="4"/>
  <c r="C237" i="4"/>
  <c r="B237" i="4"/>
  <c r="D237" i="4"/>
  <c r="C55" i="2"/>
  <c r="I248" i="5"/>
  <c r="C40" i="5"/>
  <c r="C210" i="5"/>
  <c r="C211" i="5" s="1"/>
  <c r="F82" i="2"/>
  <c r="E40" i="6"/>
  <c r="E158" i="6"/>
  <c r="E418" i="5"/>
  <c r="C40" i="4"/>
  <c r="C210" i="4"/>
  <c r="E184" i="5"/>
  <c r="I170" i="5"/>
  <c r="I184" i="5" s="1"/>
  <c r="B418" i="5"/>
  <c r="I324" i="7"/>
  <c r="B340" i="7"/>
  <c r="I324" i="3"/>
  <c r="B340" i="3"/>
  <c r="B418" i="6"/>
  <c r="I376" i="4"/>
  <c r="I392" i="4" s="1"/>
  <c r="B392" i="4"/>
  <c r="E158" i="3"/>
  <c r="I324" i="5"/>
  <c r="I340" i="5" s="1"/>
  <c r="B340" i="5"/>
  <c r="B341" i="5" s="1"/>
  <c r="E40" i="4"/>
  <c r="E158" i="4"/>
  <c r="I376" i="3"/>
  <c r="I392" i="3" s="1"/>
  <c r="C393" i="3" s="1"/>
  <c r="B392" i="3"/>
  <c r="B50" i="7"/>
  <c r="D366" i="6"/>
  <c r="C340" i="6"/>
  <c r="B81" i="7"/>
  <c r="D81" i="7"/>
  <c r="I82" i="7"/>
  <c r="G81" i="7"/>
  <c r="C81" i="7"/>
  <c r="E81" i="7"/>
  <c r="H81" i="7"/>
  <c r="I81" i="7"/>
  <c r="I80" i="4"/>
  <c r="I196" i="3"/>
  <c r="I210" i="3" s="1"/>
  <c r="D211" i="3" s="1"/>
  <c r="B210" i="3"/>
  <c r="B40" i="3"/>
  <c r="E184" i="3"/>
  <c r="I170" i="3"/>
  <c r="I184" i="3" s="1"/>
  <c r="E40" i="7"/>
  <c r="E158" i="7"/>
  <c r="I324" i="4"/>
  <c r="I340" i="4" s="1"/>
  <c r="B340" i="4"/>
  <c r="I350" i="3"/>
  <c r="D50" i="3"/>
  <c r="G315" i="4"/>
  <c r="I315" i="4"/>
  <c r="F315" i="4"/>
  <c r="H315" i="4"/>
  <c r="D315" i="4"/>
  <c r="C315" i="4"/>
  <c r="B315" i="4"/>
  <c r="I430" i="6"/>
  <c r="I444" i="6" s="1"/>
  <c r="D445" i="6" s="1"/>
  <c r="B444" i="6"/>
  <c r="F81" i="3"/>
  <c r="I55" i="2"/>
  <c r="F55" i="2"/>
  <c r="H55" i="2"/>
  <c r="G55" i="2"/>
  <c r="B55" i="2"/>
  <c r="I196" i="7"/>
  <c r="I210" i="7" s="1"/>
  <c r="B210" i="7"/>
  <c r="B40" i="7"/>
  <c r="I80" i="2"/>
  <c r="D40" i="5"/>
  <c r="C445" i="5" l="1"/>
  <c r="D366" i="7"/>
  <c r="E185" i="3"/>
  <c r="E445" i="5"/>
  <c r="I402" i="5"/>
  <c r="I418" i="5" s="1"/>
  <c r="I419" i="5" s="1"/>
  <c r="B211" i="3"/>
  <c r="I402" i="6"/>
  <c r="I418" i="6" s="1"/>
  <c r="I419" i="6" s="1"/>
  <c r="C211" i="4"/>
  <c r="D211" i="6"/>
  <c r="C211" i="6"/>
  <c r="C211" i="7"/>
  <c r="E40" i="3"/>
  <c r="D366" i="4"/>
  <c r="B445" i="5"/>
  <c r="I402" i="4"/>
  <c r="I418" i="4" s="1"/>
  <c r="B393" i="4"/>
  <c r="I376" i="7"/>
  <c r="I392" i="7" s="1"/>
  <c r="D393" i="7" s="1"/>
  <c r="B211" i="4"/>
  <c r="D445" i="3"/>
  <c r="I445" i="3"/>
  <c r="F445" i="3"/>
  <c r="G445" i="3"/>
  <c r="H445" i="3"/>
  <c r="H445" i="7"/>
  <c r="F445" i="7"/>
  <c r="I445" i="7"/>
  <c r="G445" i="7"/>
  <c r="B211" i="7"/>
  <c r="E445" i="3"/>
  <c r="E50" i="3"/>
  <c r="E24" i="3" s="1"/>
  <c r="E366" i="3"/>
  <c r="E40" i="5"/>
  <c r="E158" i="5"/>
  <c r="I144" i="5"/>
  <c r="I158" i="5" s="1"/>
  <c r="I272" i="3"/>
  <c r="I288" i="3" s="1"/>
  <c r="B288" i="3"/>
  <c r="B38" i="3"/>
  <c r="I272" i="4"/>
  <c r="I288" i="4" s="1"/>
  <c r="B288" i="4"/>
  <c r="B38" i="4"/>
  <c r="C393" i="4"/>
  <c r="I393" i="4"/>
  <c r="F393" i="4"/>
  <c r="H393" i="4"/>
  <c r="G393" i="4"/>
  <c r="I272" i="7"/>
  <c r="I288" i="7" s="1"/>
  <c r="B288" i="7"/>
  <c r="B38" i="7"/>
  <c r="E185" i="7"/>
  <c r="D185" i="6"/>
  <c r="I185" i="6"/>
  <c r="F185" i="6"/>
  <c r="B185" i="6"/>
  <c r="G185" i="6"/>
  <c r="H185" i="6"/>
  <c r="C185" i="6"/>
  <c r="E185" i="4"/>
  <c r="I362" i="5"/>
  <c r="B50" i="5"/>
  <c r="H393" i="7"/>
  <c r="F393" i="7"/>
  <c r="I393" i="7"/>
  <c r="G393" i="7"/>
  <c r="B315" i="6"/>
  <c r="I315" i="6"/>
  <c r="F315" i="6"/>
  <c r="D315" i="6"/>
  <c r="G315" i="6"/>
  <c r="C315" i="6"/>
  <c r="H315" i="6"/>
  <c r="I211" i="6"/>
  <c r="F211" i="6"/>
  <c r="H211" i="6"/>
  <c r="G211" i="6"/>
  <c r="C40" i="7"/>
  <c r="I144" i="4"/>
  <c r="I158" i="4" s="1"/>
  <c r="E159" i="4" s="1"/>
  <c r="D40" i="4"/>
  <c r="I40" i="4" s="1"/>
  <c r="D158" i="4"/>
  <c r="E211" i="7"/>
  <c r="I211" i="7"/>
  <c r="F211" i="7"/>
  <c r="H211" i="7"/>
  <c r="G211" i="7"/>
  <c r="D288" i="5"/>
  <c r="D38" i="5"/>
  <c r="E211" i="3"/>
  <c r="F211" i="3"/>
  <c r="I211" i="3"/>
  <c r="H211" i="3"/>
  <c r="G211" i="3"/>
  <c r="C185" i="5"/>
  <c r="I185" i="5"/>
  <c r="F185" i="5"/>
  <c r="B185" i="5"/>
  <c r="G185" i="5"/>
  <c r="H185" i="5"/>
  <c r="D185" i="5"/>
  <c r="I362" i="4"/>
  <c r="B50" i="4"/>
  <c r="D393" i="4"/>
  <c r="E419" i="4"/>
  <c r="C393" i="6"/>
  <c r="E315" i="6"/>
  <c r="I220" i="5"/>
  <c r="I236" i="5" s="1"/>
  <c r="E236" i="5"/>
  <c r="E38" i="5"/>
  <c r="D288" i="3"/>
  <c r="D38" i="3"/>
  <c r="E341" i="5"/>
  <c r="D393" i="3"/>
  <c r="I272" i="6"/>
  <c r="I288" i="6" s="1"/>
  <c r="B288" i="6"/>
  <c r="B38" i="6"/>
  <c r="C288" i="4"/>
  <c r="C38" i="4"/>
  <c r="B445" i="6"/>
  <c r="F445" i="6"/>
  <c r="I445" i="6"/>
  <c r="G445" i="6"/>
  <c r="H445" i="6"/>
  <c r="E445" i="6"/>
  <c r="D366" i="3"/>
  <c r="I81" i="4"/>
  <c r="D81" i="4"/>
  <c r="I82" i="4"/>
  <c r="E81" i="4"/>
  <c r="H81" i="4"/>
  <c r="B81" i="4"/>
  <c r="C81" i="4"/>
  <c r="G81" i="4"/>
  <c r="D288" i="6"/>
  <c r="D38" i="6"/>
  <c r="D419" i="6"/>
  <c r="E185" i="5"/>
  <c r="F81" i="2"/>
  <c r="D40" i="3"/>
  <c r="I144" i="3"/>
  <c r="I158" i="3" s="1"/>
  <c r="D158" i="3"/>
  <c r="D288" i="7"/>
  <c r="D38" i="7"/>
  <c r="E393" i="3"/>
  <c r="B366" i="4"/>
  <c r="I402" i="7"/>
  <c r="I418" i="7" s="1"/>
  <c r="B419" i="7" s="1"/>
  <c r="C40" i="6"/>
  <c r="E288" i="4"/>
  <c r="E38" i="4"/>
  <c r="I40" i="5"/>
  <c r="C445" i="7"/>
  <c r="I326" i="7"/>
  <c r="I393" i="6"/>
  <c r="F393" i="6"/>
  <c r="H393" i="6"/>
  <c r="G393" i="6"/>
  <c r="I362" i="6"/>
  <c r="B50" i="6"/>
  <c r="B341" i="4"/>
  <c r="C445" i="6"/>
  <c r="I272" i="5"/>
  <c r="I288" i="5" s="1"/>
  <c r="E289" i="5" s="1"/>
  <c r="B288" i="5"/>
  <c r="B38" i="5"/>
  <c r="F445" i="5"/>
  <c r="I445" i="5"/>
  <c r="H445" i="5"/>
  <c r="G445" i="5"/>
  <c r="I366" i="4"/>
  <c r="D367" i="4" s="1"/>
  <c r="B419" i="4"/>
  <c r="I362" i="3"/>
  <c r="I366" i="3" s="1"/>
  <c r="C367" i="3" s="1"/>
  <c r="B50" i="3"/>
  <c r="D40" i="7"/>
  <c r="I40" i="7" s="1"/>
  <c r="I144" i="7"/>
  <c r="I158" i="7" s="1"/>
  <c r="D158" i="7"/>
  <c r="E393" i="4"/>
  <c r="C393" i="7"/>
  <c r="D393" i="6"/>
  <c r="I376" i="5"/>
  <c r="I392" i="5" s="1"/>
  <c r="C288" i="6"/>
  <c r="C38" i="6"/>
  <c r="H341" i="4"/>
  <c r="I341" i="4"/>
  <c r="F341" i="4"/>
  <c r="G341" i="4"/>
  <c r="D341" i="4"/>
  <c r="C341" i="4"/>
  <c r="D445" i="7"/>
  <c r="I50" i="7"/>
  <c r="D341" i="5"/>
  <c r="I341" i="5"/>
  <c r="F341" i="5"/>
  <c r="H341" i="5"/>
  <c r="G341" i="5"/>
  <c r="I220" i="3"/>
  <c r="I236" i="3" s="1"/>
  <c r="E38" i="3"/>
  <c r="E236" i="3"/>
  <c r="E237" i="3" s="1"/>
  <c r="E341" i="4"/>
  <c r="C445" i="3"/>
  <c r="C40" i="3"/>
  <c r="D288" i="4"/>
  <c r="D38" i="4"/>
  <c r="I326" i="6"/>
  <c r="D419" i="4"/>
  <c r="F419" i="4"/>
  <c r="I419" i="4"/>
  <c r="H419" i="4"/>
  <c r="G419" i="4"/>
  <c r="C419" i="4"/>
  <c r="F315" i="3"/>
  <c r="I315" i="3"/>
  <c r="H315" i="3"/>
  <c r="G315" i="3"/>
  <c r="C315" i="3"/>
  <c r="D315" i="3"/>
  <c r="B315" i="3"/>
  <c r="B366" i="5"/>
  <c r="E393" i="7"/>
  <c r="I211" i="5"/>
  <c r="F211" i="5"/>
  <c r="H211" i="5"/>
  <c r="G211" i="5"/>
  <c r="E211" i="5"/>
  <c r="C315" i="5"/>
  <c r="F315" i="5"/>
  <c r="I315" i="5"/>
  <c r="D315" i="5"/>
  <c r="H315" i="5"/>
  <c r="G315" i="5"/>
  <c r="B315" i="5"/>
  <c r="E211" i="4"/>
  <c r="F211" i="4"/>
  <c r="I211" i="4"/>
  <c r="H211" i="4"/>
  <c r="G211" i="4"/>
  <c r="C366" i="7"/>
  <c r="B366" i="6"/>
  <c r="B367" i="6" s="1"/>
  <c r="G393" i="3"/>
  <c r="F393" i="3"/>
  <c r="I393" i="3"/>
  <c r="H393" i="3"/>
  <c r="I185" i="7"/>
  <c r="F185" i="7"/>
  <c r="C185" i="7"/>
  <c r="B185" i="7"/>
  <c r="G185" i="7"/>
  <c r="H185" i="7"/>
  <c r="D185" i="7"/>
  <c r="H185" i="4"/>
  <c r="F185" i="4"/>
  <c r="I185" i="4"/>
  <c r="B185" i="4"/>
  <c r="G185" i="4"/>
  <c r="C185" i="4"/>
  <c r="D185" i="4"/>
  <c r="C288" i="5"/>
  <c r="C289" i="5" s="1"/>
  <c r="C38" i="5"/>
  <c r="E159" i="7"/>
  <c r="B185" i="3"/>
  <c r="F185" i="3"/>
  <c r="I185" i="3"/>
  <c r="D185" i="3"/>
  <c r="H185" i="3"/>
  <c r="G185" i="3"/>
  <c r="C185" i="3"/>
  <c r="I362" i="7"/>
  <c r="E419" i="5"/>
  <c r="C367" i="4"/>
  <c r="C211" i="3"/>
  <c r="B419" i="3"/>
  <c r="E315" i="3"/>
  <c r="I220" i="7"/>
  <c r="I236" i="7" s="1"/>
  <c r="E38" i="7"/>
  <c r="E236" i="7"/>
  <c r="I366" i="5"/>
  <c r="C367" i="5" s="1"/>
  <c r="D211" i="7"/>
  <c r="E315" i="5"/>
  <c r="C341" i="5"/>
  <c r="I366" i="6"/>
  <c r="E159" i="6"/>
  <c r="I82" i="2"/>
  <c r="I81" i="2"/>
  <c r="H81" i="2"/>
  <c r="G81" i="2"/>
  <c r="E81" i="2"/>
  <c r="D81" i="2"/>
  <c r="C81" i="2"/>
  <c r="B81" i="2"/>
  <c r="I144" i="6"/>
  <c r="I158" i="6" s="1"/>
  <c r="D40" i="6"/>
  <c r="D158" i="6"/>
  <c r="C288" i="7"/>
  <c r="C38" i="7"/>
  <c r="B393" i="3"/>
  <c r="I340" i="7"/>
  <c r="I340" i="6"/>
  <c r="C341" i="6" s="1"/>
  <c r="F81" i="4"/>
  <c r="I220" i="6"/>
  <c r="I236" i="6" s="1"/>
  <c r="E38" i="6"/>
  <c r="E236" i="6"/>
  <c r="B393" i="6"/>
  <c r="D419" i="3"/>
  <c r="I419" i="3"/>
  <c r="F419" i="3"/>
  <c r="H419" i="3"/>
  <c r="G419" i="3"/>
  <c r="C419" i="3"/>
  <c r="B445" i="3"/>
  <c r="C288" i="3"/>
  <c r="C38" i="3"/>
  <c r="B445" i="7"/>
  <c r="H445" i="4"/>
  <c r="I445" i="4"/>
  <c r="F445" i="4"/>
  <c r="G445" i="4"/>
  <c r="E445" i="4"/>
  <c r="I326" i="3"/>
  <c r="I340" i="3" s="1"/>
  <c r="C419" i="5" l="1"/>
  <c r="C419" i="6"/>
  <c r="E419" i="6"/>
  <c r="D419" i="5"/>
  <c r="G419" i="6"/>
  <c r="G419" i="5"/>
  <c r="B419" i="6"/>
  <c r="B419" i="5"/>
  <c r="B367" i="3"/>
  <c r="D289" i="7"/>
  <c r="H419" i="6"/>
  <c r="C289" i="4"/>
  <c r="H419" i="5"/>
  <c r="F419" i="6"/>
  <c r="F419" i="5"/>
  <c r="D289" i="4"/>
  <c r="E289" i="4"/>
  <c r="I366" i="7"/>
  <c r="B367" i="7" s="1"/>
  <c r="B393" i="7"/>
  <c r="I40" i="3"/>
  <c r="C367" i="7"/>
  <c r="C289" i="3"/>
  <c r="B289" i="7"/>
  <c r="D289" i="3"/>
  <c r="E237" i="6"/>
  <c r="D159" i="4"/>
  <c r="B289" i="3"/>
  <c r="C341" i="3"/>
  <c r="I341" i="3"/>
  <c r="F341" i="3"/>
  <c r="H341" i="3"/>
  <c r="G341" i="3"/>
  <c r="D341" i="3"/>
  <c r="B341" i="3"/>
  <c r="E341" i="3"/>
  <c r="B341" i="6"/>
  <c r="I50" i="6"/>
  <c r="I50" i="5"/>
  <c r="H289" i="3"/>
  <c r="I289" i="3"/>
  <c r="F289" i="3"/>
  <c r="G289" i="3"/>
  <c r="E289" i="3"/>
  <c r="G393" i="5"/>
  <c r="I393" i="5"/>
  <c r="F393" i="5"/>
  <c r="H393" i="5"/>
  <c r="C393" i="5"/>
  <c r="D393" i="5"/>
  <c r="H367" i="5"/>
  <c r="I367" i="5"/>
  <c r="F367" i="5"/>
  <c r="G367" i="5"/>
  <c r="E367" i="5"/>
  <c r="D367" i="5"/>
  <c r="I50" i="3"/>
  <c r="I38" i="5"/>
  <c r="F419" i="7"/>
  <c r="I419" i="7"/>
  <c r="H419" i="7"/>
  <c r="G419" i="7"/>
  <c r="D419" i="7"/>
  <c r="C419" i="7"/>
  <c r="I38" i="6"/>
  <c r="E54" i="5"/>
  <c r="H159" i="5"/>
  <c r="I159" i="5"/>
  <c r="F159" i="5"/>
  <c r="C159" i="5"/>
  <c r="B159" i="5"/>
  <c r="G159" i="5"/>
  <c r="D159" i="5"/>
  <c r="D159" i="6"/>
  <c r="D367" i="6"/>
  <c r="I367" i="6"/>
  <c r="F367" i="6"/>
  <c r="H367" i="6"/>
  <c r="G367" i="6"/>
  <c r="E367" i="6"/>
  <c r="E237" i="7"/>
  <c r="E54" i="3"/>
  <c r="F367" i="3"/>
  <c r="I367" i="3"/>
  <c r="G367" i="3"/>
  <c r="H367" i="3"/>
  <c r="B289" i="5"/>
  <c r="D289" i="6"/>
  <c r="B289" i="6"/>
  <c r="E237" i="5"/>
  <c r="C367" i="6"/>
  <c r="E159" i="5"/>
  <c r="I159" i="3"/>
  <c r="F159" i="3"/>
  <c r="G159" i="3"/>
  <c r="C159" i="3"/>
  <c r="B159" i="3"/>
  <c r="H159" i="3"/>
  <c r="E54" i="6"/>
  <c r="C341" i="7"/>
  <c r="F341" i="7"/>
  <c r="I341" i="7"/>
  <c r="H341" i="7"/>
  <c r="G341" i="7"/>
  <c r="D341" i="7"/>
  <c r="E341" i="7"/>
  <c r="E54" i="7"/>
  <c r="B341" i="7"/>
  <c r="C237" i="3"/>
  <c r="I237" i="3"/>
  <c r="F237" i="3"/>
  <c r="H237" i="3"/>
  <c r="G237" i="3"/>
  <c r="D237" i="3"/>
  <c r="B237" i="3"/>
  <c r="I289" i="5"/>
  <c r="F289" i="5"/>
  <c r="G289" i="5"/>
  <c r="H289" i="5"/>
  <c r="D367" i="3"/>
  <c r="G289" i="6"/>
  <c r="F289" i="6"/>
  <c r="I289" i="6"/>
  <c r="H289" i="6"/>
  <c r="E289" i="6"/>
  <c r="I237" i="5"/>
  <c r="F237" i="5"/>
  <c r="G237" i="5"/>
  <c r="H237" i="5"/>
  <c r="C237" i="5"/>
  <c r="D237" i="5"/>
  <c r="B237" i="5"/>
  <c r="I38" i="7"/>
  <c r="I38" i="4"/>
  <c r="C159" i="6"/>
  <c r="I159" i="6"/>
  <c r="F159" i="6"/>
  <c r="G159" i="6"/>
  <c r="B159" i="6"/>
  <c r="H159" i="6"/>
  <c r="C237" i="7"/>
  <c r="I237" i="7"/>
  <c r="F237" i="7"/>
  <c r="G237" i="7"/>
  <c r="H237" i="7"/>
  <c r="B237" i="7"/>
  <c r="D237" i="7"/>
  <c r="E159" i="3"/>
  <c r="B367" i="4"/>
  <c r="F367" i="4"/>
  <c r="I367" i="4"/>
  <c r="G367" i="4"/>
  <c r="H367" i="4"/>
  <c r="E367" i="4"/>
  <c r="I50" i="4"/>
  <c r="D289" i="5"/>
  <c r="E367" i="3"/>
  <c r="I40" i="6"/>
  <c r="I237" i="6"/>
  <c r="F237" i="6"/>
  <c r="G237" i="6"/>
  <c r="H237" i="6"/>
  <c r="C237" i="6"/>
  <c r="D237" i="6"/>
  <c r="B237" i="6"/>
  <c r="H367" i="7"/>
  <c r="F367" i="7"/>
  <c r="I367" i="7"/>
  <c r="G367" i="7"/>
  <c r="E367" i="7"/>
  <c r="E393" i="5"/>
  <c r="B367" i="5"/>
  <c r="C289" i="6"/>
  <c r="B393" i="5"/>
  <c r="E54" i="4"/>
  <c r="I159" i="4"/>
  <c r="F159" i="4"/>
  <c r="B159" i="4"/>
  <c r="C159" i="4"/>
  <c r="G159" i="4"/>
  <c r="H159" i="4"/>
  <c r="C289" i="7"/>
  <c r="I289" i="7"/>
  <c r="F289" i="7"/>
  <c r="G289" i="7"/>
  <c r="H289" i="7"/>
  <c r="E289" i="7"/>
  <c r="B289" i="4"/>
  <c r="I289" i="4"/>
  <c r="F289" i="4"/>
  <c r="G289" i="4"/>
  <c r="H289" i="4"/>
  <c r="I341" i="6"/>
  <c r="F341" i="6"/>
  <c r="H341" i="6"/>
  <c r="G341" i="6"/>
  <c r="D341" i="6"/>
  <c r="E341" i="6"/>
  <c r="E419" i="7"/>
  <c r="D159" i="7"/>
  <c r="I159" i="7"/>
  <c r="F159" i="7"/>
  <c r="B159" i="7"/>
  <c r="G159" i="7"/>
  <c r="C159" i="7"/>
  <c r="H159" i="7"/>
  <c r="D159" i="3"/>
  <c r="D367" i="7"/>
  <c r="I38" i="3"/>
  <c r="I230" i="1" l="1"/>
  <c r="I223" i="1" l="1"/>
  <c r="B51" i="3" l="1"/>
  <c r="B262" i="3"/>
  <c r="D51" i="6" l="1"/>
  <c r="D262" i="6"/>
  <c r="C51" i="3"/>
  <c r="C262" i="3"/>
  <c r="D51" i="4"/>
  <c r="D262" i="4"/>
  <c r="C51" i="7"/>
  <c r="C262" i="7"/>
  <c r="B54" i="3"/>
  <c r="C51" i="5"/>
  <c r="C262" i="5"/>
  <c r="I259" i="3"/>
  <c r="I262" i="3" s="1"/>
  <c r="B263" i="3" s="1"/>
  <c r="I259" i="4"/>
  <c r="I262" i="4" s="1"/>
  <c r="B51" i="4"/>
  <c r="B262" i="4"/>
  <c r="D51" i="3"/>
  <c r="D262" i="3"/>
  <c r="C51" i="4"/>
  <c r="C262" i="4"/>
  <c r="D51" i="7"/>
  <c r="D262" i="7"/>
  <c r="D51" i="5"/>
  <c r="D262" i="5"/>
  <c r="C51" i="6"/>
  <c r="C262" i="6"/>
  <c r="H50" i="1"/>
  <c r="G50" i="1"/>
  <c r="D263" i="4" l="1"/>
  <c r="D263" i="3"/>
  <c r="C263" i="4"/>
  <c r="B263" i="4"/>
  <c r="C54" i="7"/>
  <c r="C54" i="6"/>
  <c r="C54" i="4"/>
  <c r="C54" i="5"/>
  <c r="D54" i="4"/>
  <c r="D54" i="5"/>
  <c r="D54" i="3"/>
  <c r="D54" i="7"/>
  <c r="I51" i="4"/>
  <c r="I54" i="4" s="1"/>
  <c r="B54" i="4"/>
  <c r="C54" i="3"/>
  <c r="I259" i="5"/>
  <c r="I262" i="5" s="1"/>
  <c r="C263" i="5" s="1"/>
  <c r="B51" i="5"/>
  <c r="B262" i="5"/>
  <c r="I263" i="4"/>
  <c r="F263" i="4"/>
  <c r="G263" i="4"/>
  <c r="H263" i="4"/>
  <c r="E263" i="4"/>
  <c r="I51" i="3"/>
  <c r="I54" i="3" s="1"/>
  <c r="B55" i="3" s="1"/>
  <c r="C263" i="3"/>
  <c r="F263" i="3"/>
  <c r="I263" i="3"/>
  <c r="H263" i="3"/>
  <c r="G263" i="3"/>
  <c r="E263" i="3"/>
  <c r="D54" i="6"/>
  <c r="C55" i="3" l="1"/>
  <c r="B55" i="4"/>
  <c r="I263" i="5"/>
  <c r="F263" i="5"/>
  <c r="H263" i="5"/>
  <c r="G263" i="5"/>
  <c r="E263" i="5"/>
  <c r="D55" i="3"/>
  <c r="D55" i="4"/>
  <c r="I259" i="6"/>
  <c r="I262" i="6" s="1"/>
  <c r="B51" i="6"/>
  <c r="B262" i="6"/>
  <c r="B263" i="6" s="1"/>
  <c r="E55" i="3"/>
  <c r="F55" i="3"/>
  <c r="I55" i="3"/>
  <c r="G55" i="3"/>
  <c r="H55" i="3"/>
  <c r="C55" i="4"/>
  <c r="I55" i="4"/>
  <c r="F55" i="4"/>
  <c r="H55" i="4"/>
  <c r="G55" i="4"/>
  <c r="E55" i="4"/>
  <c r="B263" i="5"/>
  <c r="D263" i="5"/>
  <c r="I51" i="5"/>
  <c r="I54" i="5" s="1"/>
  <c r="C55" i="5" s="1"/>
  <c r="B54" i="5"/>
  <c r="B55" i="5" l="1"/>
  <c r="D55" i="5"/>
  <c r="I259" i="7"/>
  <c r="I262" i="7" s="1"/>
  <c r="B51" i="7"/>
  <c r="B262" i="7"/>
  <c r="B263" i="7" s="1"/>
  <c r="I51" i="6"/>
  <c r="I54" i="6" s="1"/>
  <c r="B54" i="6"/>
  <c r="G263" i="6"/>
  <c r="I263" i="6"/>
  <c r="F263" i="6"/>
  <c r="H263" i="6"/>
  <c r="E263" i="6"/>
  <c r="D263" i="6"/>
  <c r="C263" i="6"/>
  <c r="H55" i="5"/>
  <c r="F55" i="5"/>
  <c r="I55" i="5"/>
  <c r="G55" i="5"/>
  <c r="E55" i="5"/>
  <c r="C55" i="6" l="1"/>
  <c r="I55" i="6"/>
  <c r="F55" i="6"/>
  <c r="H55" i="6"/>
  <c r="G55" i="6"/>
  <c r="E55" i="6"/>
  <c r="D55" i="6"/>
  <c r="B55" i="6"/>
  <c r="I51" i="7"/>
  <c r="I54" i="7" s="1"/>
  <c r="B54" i="7"/>
  <c r="C263" i="7"/>
  <c r="F263" i="7"/>
  <c r="I263" i="7"/>
  <c r="H263" i="7"/>
  <c r="G263" i="7"/>
  <c r="E263" i="7"/>
  <c r="D263" i="7"/>
  <c r="B55" i="7" l="1"/>
  <c r="I55" i="7"/>
  <c r="F55" i="7"/>
  <c r="H55" i="7"/>
  <c r="G55" i="7"/>
  <c r="E55" i="7"/>
  <c r="D55" i="7"/>
  <c r="C55" i="7"/>
  <c r="I216" i="1" l="1"/>
  <c r="I215" i="1" l="1"/>
  <c r="I224" i="1" l="1"/>
  <c r="I222" i="1" l="1"/>
  <c r="I225" i="1" l="1"/>
  <c r="I219" i="1" l="1"/>
  <c r="I217" i="1" l="1"/>
  <c r="I227" i="1" l="1"/>
  <c r="I226" i="1" l="1"/>
  <c r="H236" i="1" l="1"/>
  <c r="G236" i="1"/>
  <c r="D236" i="1"/>
  <c r="C236" i="1"/>
  <c r="I221" i="1" l="1"/>
  <c r="I531" i="43" l="1"/>
  <c r="I535" i="43"/>
  <c r="I480" i="43"/>
  <c r="I506" i="43"/>
  <c r="I478" i="43"/>
  <c r="I505" i="43"/>
  <c r="I457" i="43"/>
  <c r="I558" i="43"/>
  <c r="I504" i="43"/>
  <c r="I454" i="43"/>
  <c r="I452" i="43"/>
  <c r="F63" i="43"/>
  <c r="I453" i="43"/>
  <c r="I530" i="43"/>
  <c r="I557" i="43"/>
  <c r="I532" i="43"/>
  <c r="I483" i="43"/>
  <c r="I509" i="43"/>
  <c r="I479" i="43"/>
  <c r="I556" i="43"/>
  <c r="AH36" i="43" l="1"/>
  <c r="F11" i="43"/>
  <c r="I63" i="43"/>
  <c r="P89" i="43"/>
  <c r="P11" i="43" s="1"/>
  <c r="W36" i="43"/>
  <c r="F62" i="43"/>
  <c r="AI218" i="43"/>
  <c r="AC36" i="43"/>
  <c r="P90" i="43"/>
  <c r="P12" i="43" s="1"/>
  <c r="AI400" i="43"/>
  <c r="P88" i="43"/>
  <c r="S582" i="43"/>
  <c r="AI244" i="43"/>
  <c r="AI270" i="43"/>
  <c r="AI166" i="43"/>
  <c r="V36" i="43"/>
  <c r="AI114" i="43"/>
  <c r="AA36" i="43"/>
  <c r="F64" i="43"/>
  <c r="AD36" i="43"/>
  <c r="AG36" i="43"/>
  <c r="Y36" i="43"/>
  <c r="Z36" i="43"/>
  <c r="AE36" i="43"/>
  <c r="AI296" i="43"/>
  <c r="AI192" i="43"/>
  <c r="X36" i="43" l="1"/>
  <c r="AF36" i="43"/>
  <c r="AI374" i="43"/>
  <c r="AI426" i="43"/>
  <c r="AI348" i="43"/>
  <c r="AI322" i="43"/>
  <c r="L36" i="43"/>
  <c r="S114" i="43"/>
  <c r="P10" i="43"/>
  <c r="S88" i="43"/>
  <c r="S400" i="43"/>
  <c r="F10" i="43"/>
  <c r="I62" i="43"/>
  <c r="S244" i="43"/>
  <c r="S322" i="43"/>
  <c r="F12" i="43"/>
  <c r="I64" i="43"/>
  <c r="AI140" i="43"/>
  <c r="AI36" i="43"/>
  <c r="S426" i="43" l="1"/>
  <c r="S374" i="43"/>
  <c r="Q36" i="43"/>
  <c r="Q10" i="43" s="1"/>
  <c r="S296" i="43"/>
  <c r="N36" i="43"/>
  <c r="N10" i="43" s="1"/>
  <c r="R36" i="43"/>
  <c r="R10" i="43" s="1"/>
  <c r="S218" i="43"/>
  <c r="O36" i="43"/>
  <c r="O10" i="43" s="1"/>
  <c r="M36" i="43"/>
  <c r="M10" i="43" s="1"/>
  <c r="S166" i="43"/>
  <c r="S192" i="43"/>
  <c r="S270" i="43"/>
  <c r="S348" i="43"/>
  <c r="I400" i="43"/>
  <c r="I166" i="43"/>
  <c r="I426" i="43"/>
  <c r="L10" i="43"/>
  <c r="I322" i="43"/>
  <c r="I192" i="43"/>
  <c r="C36" i="43"/>
  <c r="C10" i="43" s="1"/>
  <c r="D36" i="43"/>
  <c r="D10" i="43" s="1"/>
  <c r="I140" i="43"/>
  <c r="I348" i="43"/>
  <c r="I244" i="43"/>
  <c r="G36" i="43"/>
  <c r="G10" i="43" s="1"/>
  <c r="I270" i="43"/>
  <c r="E36" i="43"/>
  <c r="E10" i="43" s="1"/>
  <c r="I374" i="43"/>
  <c r="I218" i="43"/>
  <c r="I296" i="43"/>
  <c r="H36" i="43"/>
  <c r="H10" i="43" s="1"/>
  <c r="S140" i="43"/>
  <c r="S10" i="43" l="1"/>
  <c r="S36" i="43"/>
  <c r="AJ36" i="43" s="1"/>
  <c r="I114" i="43"/>
  <c r="B36" i="43"/>
  <c r="G92" i="2"/>
  <c r="G14" i="2" s="1"/>
  <c r="C92" i="2"/>
  <c r="C14" i="2" s="1"/>
  <c r="H92" i="2"/>
  <c r="H14" i="2" s="1"/>
  <c r="E92" i="2"/>
  <c r="E14" i="2" s="1"/>
  <c r="D90" i="2" l="1"/>
  <c r="D600" i="2"/>
  <c r="I584" i="2"/>
  <c r="G90" i="2"/>
  <c r="E90" i="2"/>
  <c r="E600" i="2"/>
  <c r="I596" i="2"/>
  <c r="B90" i="2"/>
  <c r="B92" i="2"/>
  <c r="I36" i="43"/>
  <c r="B10" i="43"/>
  <c r="I10" i="43" s="1"/>
  <c r="T10" i="43" s="1"/>
  <c r="C90" i="2"/>
  <c r="F92" i="2"/>
  <c r="F14" i="2" s="1"/>
  <c r="I636" i="2"/>
  <c r="D92" i="2"/>
  <c r="D14" i="2" s="1"/>
  <c r="I586" i="2"/>
  <c r="H90" i="2"/>
  <c r="H12" i="2" l="1"/>
  <c r="C12" i="2"/>
  <c r="I622" i="2"/>
  <c r="B626" i="2"/>
  <c r="E12" i="2"/>
  <c r="B12" i="2"/>
  <c r="G12" i="2"/>
  <c r="D102" i="2"/>
  <c r="D24" i="2" s="1"/>
  <c r="F90" i="2"/>
  <c r="B626" i="6"/>
  <c r="I92" i="2"/>
  <c r="B14" i="2"/>
  <c r="I14" i="2" s="1"/>
  <c r="B102" i="2"/>
  <c r="D12" i="2"/>
  <c r="I638" i="2"/>
  <c r="D99" i="58"/>
  <c r="D21" i="58" s="1"/>
  <c r="D99" i="57"/>
  <c r="D21" i="57" s="1"/>
  <c r="D99" i="56"/>
  <c r="D21" i="56" s="1"/>
  <c r="D99" i="53"/>
  <c r="D21" i="53" s="1"/>
  <c r="D99" i="52"/>
  <c r="D21" i="52" s="1"/>
  <c r="D99" i="51"/>
  <c r="D21" i="51" s="1"/>
  <c r="H92" i="43"/>
  <c r="H92" i="42"/>
  <c r="C92" i="40"/>
  <c r="H92" i="41"/>
  <c r="C92" i="42"/>
  <c r="H92" i="40"/>
  <c r="G92" i="40"/>
  <c r="C92" i="41"/>
  <c r="G92" i="42"/>
  <c r="C92" i="43"/>
  <c r="G92" i="41"/>
  <c r="G92" i="43"/>
  <c r="G92" i="7"/>
  <c r="G14" i="7" s="1"/>
  <c r="C92" i="6"/>
  <c r="C14" i="6" s="1"/>
  <c r="C92" i="7"/>
  <c r="C14" i="7" s="1"/>
  <c r="G92" i="5"/>
  <c r="G14" i="5" s="1"/>
  <c r="G92" i="6"/>
  <c r="G14" i="6" s="1"/>
  <c r="G92" i="3"/>
  <c r="G14" i="3" s="1"/>
  <c r="C92" i="5"/>
  <c r="C14" i="5" s="1"/>
  <c r="C92" i="3"/>
  <c r="C14" i="3" s="1"/>
  <c r="H92" i="3"/>
  <c r="H14" i="3" s="1"/>
  <c r="C92" i="4"/>
  <c r="C14" i="4" s="1"/>
  <c r="H92" i="4"/>
  <c r="H14" i="4" s="1"/>
  <c r="H92" i="6"/>
  <c r="H14" i="6" s="1"/>
  <c r="H92" i="7"/>
  <c r="H14" i="7" s="1"/>
  <c r="G92" i="4"/>
  <c r="G14" i="4" s="1"/>
  <c r="H92" i="5"/>
  <c r="H14" i="5" s="1"/>
  <c r="D102" i="5"/>
  <c r="D24" i="5" s="1"/>
  <c r="D102" i="6" l="1"/>
  <c r="D24" i="6" s="1"/>
  <c r="G90" i="5"/>
  <c r="C91" i="46"/>
  <c r="D90" i="4"/>
  <c r="I584" i="4"/>
  <c r="E600" i="56"/>
  <c r="E92" i="7"/>
  <c r="E14" i="7" s="1"/>
  <c r="H90" i="7"/>
  <c r="H91" i="47"/>
  <c r="C91" i="48"/>
  <c r="D102" i="7"/>
  <c r="D24" i="7" s="1"/>
  <c r="H91" i="51"/>
  <c r="C91" i="52"/>
  <c r="I593" i="56"/>
  <c r="C91" i="57"/>
  <c r="C91" i="58"/>
  <c r="F12" i="2"/>
  <c r="I12" i="2"/>
  <c r="F91" i="52"/>
  <c r="F652" i="52"/>
  <c r="I638" i="3"/>
  <c r="B92" i="3"/>
  <c r="C90" i="7"/>
  <c r="I636" i="3"/>
  <c r="B90" i="3"/>
  <c r="C90" i="6"/>
  <c r="B102" i="7"/>
  <c r="I596" i="7"/>
  <c r="E91" i="46"/>
  <c r="H91" i="46"/>
  <c r="D90" i="3"/>
  <c r="I584" i="3"/>
  <c r="D600" i="3"/>
  <c r="G91" i="52"/>
  <c r="G91" i="56"/>
  <c r="I593" i="58"/>
  <c r="I102" i="2"/>
  <c r="B24" i="2"/>
  <c r="I24" i="2" s="1"/>
  <c r="I90" i="2"/>
  <c r="I636" i="6"/>
  <c r="B90" i="6"/>
  <c r="C90" i="5"/>
  <c r="I622" i="4"/>
  <c r="B626" i="4"/>
  <c r="H91" i="48"/>
  <c r="D90" i="6"/>
  <c r="I584" i="6"/>
  <c r="D102" i="3"/>
  <c r="D24" i="3" s="1"/>
  <c r="C91" i="51"/>
  <c r="H91" i="52"/>
  <c r="E600" i="53"/>
  <c r="G91" i="57"/>
  <c r="I638" i="5"/>
  <c r="B92" i="5"/>
  <c r="I596" i="4"/>
  <c r="B102" i="4"/>
  <c r="F92" i="6"/>
  <c r="F652" i="6"/>
  <c r="F92" i="7"/>
  <c r="F652" i="7"/>
  <c r="H90" i="5"/>
  <c r="G90" i="3"/>
  <c r="G90" i="4"/>
  <c r="H90" i="6"/>
  <c r="I622" i="7"/>
  <c r="B626" i="7"/>
  <c r="F91" i="46"/>
  <c r="F652" i="46"/>
  <c r="C91" i="50"/>
  <c r="E90" i="3"/>
  <c r="E600" i="3"/>
  <c r="D102" i="4"/>
  <c r="D24" i="4" s="1"/>
  <c r="H91" i="56"/>
  <c r="E600" i="57"/>
  <c r="H90" i="3"/>
  <c r="I596" i="5"/>
  <c r="B102" i="5"/>
  <c r="F92" i="5"/>
  <c r="F652" i="5"/>
  <c r="G90" i="7"/>
  <c r="C90" i="4"/>
  <c r="D600" i="6"/>
  <c r="G91" i="46"/>
  <c r="I622" i="5"/>
  <c r="B626" i="5"/>
  <c r="C91" i="47"/>
  <c r="F91" i="48"/>
  <c r="F652" i="48"/>
  <c r="E92" i="6"/>
  <c r="E14" i="6" s="1"/>
  <c r="G91" i="50"/>
  <c r="E90" i="4"/>
  <c r="E600" i="4"/>
  <c r="E90" i="6"/>
  <c r="E600" i="6"/>
  <c r="G91" i="51"/>
  <c r="G91" i="53"/>
  <c r="D91" i="53"/>
  <c r="I585" i="53"/>
  <c r="B92" i="4"/>
  <c r="I596" i="3"/>
  <c r="B102" i="3"/>
  <c r="I638" i="4"/>
  <c r="F92" i="4"/>
  <c r="F652" i="4"/>
  <c r="I636" i="7"/>
  <c r="B90" i="7"/>
  <c r="I636" i="5"/>
  <c r="C90" i="3"/>
  <c r="D92" i="3"/>
  <c r="D14" i="3" s="1"/>
  <c r="I586" i="3"/>
  <c r="D600" i="4"/>
  <c r="I622" i="3"/>
  <c r="B626" i="3"/>
  <c r="G91" i="48"/>
  <c r="E92" i="3"/>
  <c r="E14" i="3" s="1"/>
  <c r="E92" i="4"/>
  <c r="E14" i="4" s="1"/>
  <c r="H91" i="53"/>
  <c r="H91" i="57"/>
  <c r="H91" i="58"/>
  <c r="I622" i="6"/>
  <c r="D92" i="5"/>
  <c r="D14" i="5" s="1"/>
  <c r="I638" i="6"/>
  <c r="B92" i="6"/>
  <c r="I638" i="7"/>
  <c r="B92" i="7"/>
  <c r="F92" i="3"/>
  <c r="F652" i="3"/>
  <c r="I636" i="4"/>
  <c r="B90" i="4"/>
  <c r="G90" i="6"/>
  <c r="B90" i="5"/>
  <c r="H90" i="4"/>
  <c r="G91" i="47"/>
  <c r="H91" i="50"/>
  <c r="D90" i="7"/>
  <c r="I584" i="7"/>
  <c r="D600" i="7"/>
  <c r="I586" i="5"/>
  <c r="C91" i="53"/>
  <c r="C91" i="56"/>
  <c r="G91" i="58"/>
  <c r="H92" i="58"/>
  <c r="H14" i="58" s="1"/>
  <c r="E91" i="58"/>
  <c r="G92" i="58"/>
  <c r="G14" i="58" s="1"/>
  <c r="C92" i="58"/>
  <c r="C14" i="58" s="1"/>
  <c r="C92" i="57"/>
  <c r="C14" i="57" s="1"/>
  <c r="H92" i="57"/>
  <c r="H14" i="57" s="1"/>
  <c r="N99" i="57"/>
  <c r="N21" i="57" s="1"/>
  <c r="E92" i="57"/>
  <c r="E14" i="57" s="1"/>
  <c r="G92" i="57"/>
  <c r="G14" i="57" s="1"/>
  <c r="C92" i="56"/>
  <c r="C14" i="56" s="1"/>
  <c r="G92" i="56"/>
  <c r="G14" i="56" s="1"/>
  <c r="H92" i="56"/>
  <c r="H14" i="56" s="1"/>
  <c r="H92" i="53"/>
  <c r="H14" i="53" s="1"/>
  <c r="C92" i="53"/>
  <c r="C14" i="53" s="1"/>
  <c r="G92" i="53"/>
  <c r="G14" i="53" s="1"/>
  <c r="H92" i="52"/>
  <c r="H14" i="52" s="1"/>
  <c r="E92" i="52"/>
  <c r="E14" i="52" s="1"/>
  <c r="C92" i="52"/>
  <c r="C14" i="52" s="1"/>
  <c r="G92" i="52"/>
  <c r="G14" i="52" s="1"/>
  <c r="G92" i="51"/>
  <c r="G14" i="51" s="1"/>
  <c r="E600" i="51"/>
  <c r="C92" i="51"/>
  <c r="C14" i="51" s="1"/>
  <c r="H92" i="51"/>
  <c r="H14" i="51" s="1"/>
  <c r="G92" i="50"/>
  <c r="G14" i="50" s="1"/>
  <c r="C92" i="50"/>
  <c r="C14" i="50" s="1"/>
  <c r="H92" i="50"/>
  <c r="H14" i="50" s="1"/>
  <c r="G92" i="48"/>
  <c r="G14" i="48" s="1"/>
  <c r="C92" i="48"/>
  <c r="C14" i="48" s="1"/>
  <c r="H92" i="48"/>
  <c r="H14" i="48" s="1"/>
  <c r="G92" i="47"/>
  <c r="G14" i="47" s="1"/>
  <c r="E91" i="47"/>
  <c r="C92" i="47"/>
  <c r="C14" i="47" s="1"/>
  <c r="H92" i="47"/>
  <c r="H14" i="47" s="1"/>
  <c r="G92" i="46"/>
  <c r="G14" i="46" s="1"/>
  <c r="C92" i="46"/>
  <c r="C14" i="46" s="1"/>
  <c r="H92" i="46"/>
  <c r="H14" i="46" s="1"/>
  <c r="Q92" i="42"/>
  <c r="Q92" i="40"/>
  <c r="M92" i="42"/>
  <c r="R92" i="41"/>
  <c r="M92" i="40"/>
  <c r="R92" i="42"/>
  <c r="Q92" i="43"/>
  <c r="Q92" i="41"/>
  <c r="M92" i="43"/>
  <c r="M92" i="41"/>
  <c r="R92" i="40"/>
  <c r="R92" i="43"/>
  <c r="E13" i="47" l="1"/>
  <c r="E13" i="58"/>
  <c r="R91" i="57"/>
  <c r="Q91" i="46"/>
  <c r="Q91" i="48"/>
  <c r="F91" i="50"/>
  <c r="F652" i="50"/>
  <c r="I593" i="51"/>
  <c r="P91" i="52"/>
  <c r="P106" i="52" s="1"/>
  <c r="P652" i="52"/>
  <c r="I637" i="52"/>
  <c r="B91" i="52"/>
  <c r="B91" i="53"/>
  <c r="B92" i="56"/>
  <c r="N99" i="56"/>
  <c r="N21" i="56" s="1"/>
  <c r="I637" i="57"/>
  <c r="B91" i="57"/>
  <c r="D91" i="57"/>
  <c r="I585" i="57"/>
  <c r="D600" i="57"/>
  <c r="M91" i="57"/>
  <c r="I586" i="58"/>
  <c r="C13" i="56"/>
  <c r="D12" i="7"/>
  <c r="G12" i="6"/>
  <c r="B14" i="6"/>
  <c r="H13" i="58"/>
  <c r="E90" i="5"/>
  <c r="D13" i="53"/>
  <c r="F106" i="48"/>
  <c r="F13" i="48"/>
  <c r="F28" i="48" s="1"/>
  <c r="G12" i="7"/>
  <c r="H12" i="3"/>
  <c r="E12" i="3"/>
  <c r="I102" i="4"/>
  <c r="B24" i="4"/>
  <c r="I24" i="4" s="1"/>
  <c r="G13" i="57"/>
  <c r="I102" i="7"/>
  <c r="B24" i="7"/>
  <c r="I24" i="7" s="1"/>
  <c r="I92" i="3"/>
  <c r="B14" i="3"/>
  <c r="C13" i="57"/>
  <c r="H13" i="47"/>
  <c r="I593" i="47"/>
  <c r="I586" i="51"/>
  <c r="F106" i="4"/>
  <c r="F14" i="4"/>
  <c r="F28" i="4" s="1"/>
  <c r="G13" i="56"/>
  <c r="H12" i="7"/>
  <c r="M91" i="46"/>
  <c r="I637" i="46"/>
  <c r="B91" i="46"/>
  <c r="D91" i="47"/>
  <c r="D13" i="47" s="1"/>
  <c r="I585" i="47"/>
  <c r="D600" i="47"/>
  <c r="Q91" i="47"/>
  <c r="M91" i="48"/>
  <c r="B91" i="48"/>
  <c r="M91" i="51"/>
  <c r="B92" i="52"/>
  <c r="O600" i="53"/>
  <c r="O600" i="56"/>
  <c r="I637" i="58"/>
  <c r="B91" i="58"/>
  <c r="Q91" i="58"/>
  <c r="E12" i="6"/>
  <c r="D92" i="6"/>
  <c r="D14" i="6" s="1"/>
  <c r="I586" i="6"/>
  <c r="H12" i="5"/>
  <c r="C12" i="5"/>
  <c r="C12" i="7"/>
  <c r="I638" i="40"/>
  <c r="B92" i="40"/>
  <c r="D91" i="46"/>
  <c r="D13" i="46" s="1"/>
  <c r="I585" i="46"/>
  <c r="D600" i="46"/>
  <c r="I593" i="48"/>
  <c r="D91" i="50"/>
  <c r="D13" i="50" s="1"/>
  <c r="I585" i="50"/>
  <c r="D600" i="50"/>
  <c r="R91" i="50"/>
  <c r="B92" i="51"/>
  <c r="R91" i="52"/>
  <c r="B92" i="53"/>
  <c r="M91" i="56"/>
  <c r="D91" i="56"/>
  <c r="I585" i="56"/>
  <c r="D600" i="56"/>
  <c r="I593" i="57"/>
  <c r="B92" i="58"/>
  <c r="C13" i="53"/>
  <c r="H13" i="50"/>
  <c r="I90" i="4"/>
  <c r="B12" i="4"/>
  <c r="H13" i="57"/>
  <c r="I596" i="6"/>
  <c r="B102" i="6"/>
  <c r="D92" i="4"/>
  <c r="D14" i="4" s="1"/>
  <c r="I586" i="4"/>
  <c r="G13" i="53"/>
  <c r="F106" i="5"/>
  <c r="F14" i="5"/>
  <c r="F28" i="5" s="1"/>
  <c r="C13" i="50"/>
  <c r="D12" i="6"/>
  <c r="G13" i="52"/>
  <c r="C12" i="6"/>
  <c r="D12" i="4"/>
  <c r="I638" i="42"/>
  <c r="B92" i="42"/>
  <c r="R91" i="46"/>
  <c r="E92" i="51"/>
  <c r="E14" i="51" s="1"/>
  <c r="E92" i="58"/>
  <c r="E14" i="58" s="1"/>
  <c r="G13" i="51"/>
  <c r="G12" i="3"/>
  <c r="I593" i="46"/>
  <c r="I638" i="47"/>
  <c r="B92" i="47"/>
  <c r="M91" i="47"/>
  <c r="F91" i="51"/>
  <c r="F652" i="51"/>
  <c r="R91" i="51"/>
  <c r="I637" i="48"/>
  <c r="Q91" i="52"/>
  <c r="M91" i="52"/>
  <c r="D91" i="52"/>
  <c r="I585" i="52"/>
  <c r="D600" i="52"/>
  <c r="N91" i="53"/>
  <c r="S585" i="53"/>
  <c r="N99" i="53"/>
  <c r="N21" i="53" s="1"/>
  <c r="I586" i="56"/>
  <c r="O91" i="56"/>
  <c r="R91" i="58"/>
  <c r="D90" i="5"/>
  <c r="I90" i="5" s="1"/>
  <c r="I584" i="5"/>
  <c r="D600" i="5"/>
  <c r="H12" i="4"/>
  <c r="B12" i="7"/>
  <c r="I102" i="3"/>
  <c r="B24" i="3"/>
  <c r="I24" i="3" s="1"/>
  <c r="E600" i="58"/>
  <c r="E12" i="4"/>
  <c r="E91" i="57"/>
  <c r="D92" i="7"/>
  <c r="D14" i="7" s="1"/>
  <c r="I586" i="7"/>
  <c r="H12" i="6"/>
  <c r="F106" i="7"/>
  <c r="F14" i="7"/>
  <c r="F28" i="7" s="1"/>
  <c r="B14" i="5"/>
  <c r="H13" i="52"/>
  <c r="H13" i="48"/>
  <c r="I90" i="6"/>
  <c r="B12" i="6"/>
  <c r="H13" i="46"/>
  <c r="C13" i="46"/>
  <c r="I638" i="41"/>
  <c r="B92" i="41"/>
  <c r="R91" i="47"/>
  <c r="I593" i="50"/>
  <c r="O91" i="46"/>
  <c r="I637" i="47"/>
  <c r="B91" i="47"/>
  <c r="D91" i="48"/>
  <c r="D13" i="48" s="1"/>
  <c r="I585" i="48"/>
  <c r="D600" i="48"/>
  <c r="I586" i="48"/>
  <c r="B91" i="50"/>
  <c r="Q91" i="50"/>
  <c r="I638" i="51"/>
  <c r="I637" i="51"/>
  <c r="B91" i="51"/>
  <c r="I593" i="53"/>
  <c r="Q91" i="53"/>
  <c r="I637" i="53"/>
  <c r="S593" i="56"/>
  <c r="O600" i="57"/>
  <c r="I638" i="58"/>
  <c r="I585" i="58"/>
  <c r="D600" i="58"/>
  <c r="E92" i="5"/>
  <c r="E14" i="5" s="1"/>
  <c r="E600" i="5"/>
  <c r="C13" i="47"/>
  <c r="C12" i="4"/>
  <c r="I102" i="5"/>
  <c r="B24" i="5"/>
  <c r="I24" i="5" s="1"/>
  <c r="H13" i="56"/>
  <c r="I90" i="3"/>
  <c r="B12" i="3"/>
  <c r="R91" i="48"/>
  <c r="I638" i="50"/>
  <c r="Q91" i="51"/>
  <c r="Q91" i="57"/>
  <c r="I92" i="4"/>
  <c r="B14" i="4"/>
  <c r="I14" i="4" s="1"/>
  <c r="G13" i="46"/>
  <c r="H13" i="51"/>
  <c r="P91" i="46"/>
  <c r="P652" i="46"/>
  <c r="F91" i="47"/>
  <c r="F652" i="47"/>
  <c r="P652" i="48"/>
  <c r="P91" i="48"/>
  <c r="B92" i="50"/>
  <c r="D91" i="51"/>
  <c r="I585" i="51"/>
  <c r="D600" i="51"/>
  <c r="N99" i="52"/>
  <c r="N21" i="52" s="1"/>
  <c r="M91" i="53"/>
  <c r="R91" i="53"/>
  <c r="O92" i="56"/>
  <c r="O14" i="56" s="1"/>
  <c r="E92" i="56"/>
  <c r="E14" i="56" s="1"/>
  <c r="I637" i="56"/>
  <c r="B91" i="56"/>
  <c r="D92" i="57"/>
  <c r="D14" i="57" s="1"/>
  <c r="I586" i="57"/>
  <c r="F91" i="58"/>
  <c r="M91" i="58"/>
  <c r="G13" i="58"/>
  <c r="G13" i="47"/>
  <c r="B12" i="5"/>
  <c r="F106" i="3"/>
  <c r="F14" i="3"/>
  <c r="F28" i="3" s="1"/>
  <c r="E600" i="52"/>
  <c r="G13" i="50"/>
  <c r="G12" i="4"/>
  <c r="F106" i="6"/>
  <c r="F14" i="6"/>
  <c r="F28" i="6" s="1"/>
  <c r="D12" i="3"/>
  <c r="E13" i="46"/>
  <c r="F106" i="52"/>
  <c r="F13" i="52"/>
  <c r="F28" i="52" s="1"/>
  <c r="C13" i="52"/>
  <c r="D92" i="47"/>
  <c r="D14" i="47" s="1"/>
  <c r="I586" i="47"/>
  <c r="I586" i="52"/>
  <c r="F91" i="53"/>
  <c r="N99" i="58"/>
  <c r="N21" i="58" s="1"/>
  <c r="C12" i="3"/>
  <c r="I638" i="43"/>
  <c r="B92" i="43"/>
  <c r="I638" i="46"/>
  <c r="B92" i="46"/>
  <c r="D92" i="46"/>
  <c r="D14" i="46" s="1"/>
  <c r="I586" i="46"/>
  <c r="I638" i="48"/>
  <c r="B92" i="48"/>
  <c r="D92" i="48"/>
  <c r="D14" i="48" s="1"/>
  <c r="D92" i="50"/>
  <c r="D14" i="50" s="1"/>
  <c r="I586" i="50"/>
  <c r="M91" i="50"/>
  <c r="N99" i="51"/>
  <c r="N21" i="51" s="1"/>
  <c r="I593" i="52"/>
  <c r="O91" i="52"/>
  <c r="D92" i="52"/>
  <c r="D14" i="52" s="1"/>
  <c r="O92" i="53"/>
  <c r="O14" i="53" s="1"/>
  <c r="E92" i="53"/>
  <c r="E14" i="53" s="1"/>
  <c r="R91" i="56"/>
  <c r="F91" i="56"/>
  <c r="Q91" i="56"/>
  <c r="F91" i="57"/>
  <c r="I638" i="57"/>
  <c r="B92" i="57"/>
  <c r="B14" i="7"/>
  <c r="H13" i="53"/>
  <c r="G13" i="48"/>
  <c r="E91" i="52"/>
  <c r="F106" i="46"/>
  <c r="F13" i="46"/>
  <c r="F28" i="46" s="1"/>
  <c r="D91" i="58"/>
  <c r="C13" i="51"/>
  <c r="C13" i="58"/>
  <c r="C13" i="48"/>
  <c r="E90" i="7"/>
  <c r="I90" i="7" s="1"/>
  <c r="E600" i="7"/>
  <c r="G12" i="5"/>
  <c r="O92" i="58"/>
  <c r="O14" i="58" s="1"/>
  <c r="O92" i="57"/>
  <c r="O14" i="57" s="1"/>
  <c r="R92" i="57"/>
  <c r="R14" i="57" s="1"/>
  <c r="Q92" i="57"/>
  <c r="Q14" i="57" s="1"/>
  <c r="M92" i="57"/>
  <c r="M14" i="57" s="1"/>
  <c r="R92" i="48"/>
  <c r="R14" i="48" s="1"/>
  <c r="M92" i="48"/>
  <c r="M14" i="48" s="1"/>
  <c r="Q92" i="48"/>
  <c r="Q14" i="48" s="1"/>
  <c r="O92" i="48"/>
  <c r="O14" i="48" s="1"/>
  <c r="R92" i="47"/>
  <c r="R14" i="47" s="1"/>
  <c r="M92" i="47"/>
  <c r="M14" i="47" s="1"/>
  <c r="Q92" i="47"/>
  <c r="Q14" i="47" s="1"/>
  <c r="O92" i="47"/>
  <c r="O14" i="47" s="1"/>
  <c r="O92" i="46"/>
  <c r="O14" i="46" s="1"/>
  <c r="R92" i="46"/>
  <c r="R14" i="46" s="1"/>
  <c r="M92" i="46"/>
  <c r="M14" i="46" s="1"/>
  <c r="Q92" i="46"/>
  <c r="Q14" i="46" s="1"/>
  <c r="H92" i="36"/>
  <c r="H92" i="34"/>
  <c r="C92" i="1"/>
  <c r="G92" i="1"/>
  <c r="G92" i="35"/>
  <c r="C92" i="32"/>
  <c r="G92" i="36"/>
  <c r="G92" i="32"/>
  <c r="H92" i="1"/>
  <c r="C92" i="35"/>
  <c r="H92" i="32"/>
  <c r="G92" i="34"/>
  <c r="C92" i="34"/>
  <c r="H92" i="35"/>
  <c r="C92" i="36"/>
  <c r="I14" i="7" l="1"/>
  <c r="I638" i="53"/>
  <c r="I14" i="5"/>
  <c r="I92" i="7"/>
  <c r="D92" i="58"/>
  <c r="D14" i="58" s="1"/>
  <c r="I638" i="52"/>
  <c r="O13" i="56"/>
  <c r="S638" i="41"/>
  <c r="L92" i="41"/>
  <c r="P91" i="47"/>
  <c r="P652" i="47"/>
  <c r="P91" i="56"/>
  <c r="E13" i="57"/>
  <c r="B13" i="53"/>
  <c r="I638" i="32"/>
  <c r="B92" i="32"/>
  <c r="N91" i="46"/>
  <c r="N13" i="46" s="1"/>
  <c r="S585" i="46"/>
  <c r="N600" i="46"/>
  <c r="S637" i="46"/>
  <c r="L91" i="46"/>
  <c r="N91" i="48"/>
  <c r="N13" i="48" s="1"/>
  <c r="S585" i="48"/>
  <c r="N600" i="48"/>
  <c r="Q92" i="50"/>
  <c r="Q14" i="50" s="1"/>
  <c r="S593" i="51"/>
  <c r="S593" i="53"/>
  <c r="S637" i="53"/>
  <c r="L91" i="53"/>
  <c r="Q92" i="56"/>
  <c r="Q14" i="56" s="1"/>
  <c r="P91" i="57"/>
  <c r="N92" i="57"/>
  <c r="N14" i="57" s="1"/>
  <c r="S586" i="57"/>
  <c r="B14" i="46"/>
  <c r="F13" i="53"/>
  <c r="F13" i="58"/>
  <c r="O600" i="46"/>
  <c r="R13" i="47"/>
  <c r="I12" i="6"/>
  <c r="I92" i="5"/>
  <c r="R13" i="58"/>
  <c r="D13" i="52"/>
  <c r="R13" i="51"/>
  <c r="M13" i="47"/>
  <c r="B14" i="53"/>
  <c r="B13" i="58"/>
  <c r="Q13" i="47"/>
  <c r="M13" i="46"/>
  <c r="D92" i="51"/>
  <c r="D14" i="51" s="1"/>
  <c r="E12" i="5"/>
  <c r="F106" i="50"/>
  <c r="F13" i="50"/>
  <c r="F28" i="50" s="1"/>
  <c r="E92" i="46"/>
  <c r="I92" i="46" s="1"/>
  <c r="E600" i="46"/>
  <c r="N91" i="52"/>
  <c r="S585" i="52"/>
  <c r="F13" i="57"/>
  <c r="S638" i="40"/>
  <c r="L92" i="40"/>
  <c r="S637" i="47"/>
  <c r="L91" i="47"/>
  <c r="N92" i="48"/>
  <c r="N14" i="48" s="1"/>
  <c r="S586" i="48"/>
  <c r="L92" i="51"/>
  <c r="N92" i="53"/>
  <c r="N14" i="53" s="1"/>
  <c r="S586" i="53"/>
  <c r="N92" i="56"/>
  <c r="N14" i="56" s="1"/>
  <c r="S586" i="56"/>
  <c r="S637" i="57"/>
  <c r="L91" i="57"/>
  <c r="S637" i="58"/>
  <c r="L91" i="58"/>
  <c r="E13" i="52"/>
  <c r="Q13" i="56"/>
  <c r="E92" i="47"/>
  <c r="E600" i="47"/>
  <c r="I12" i="3"/>
  <c r="O13" i="46"/>
  <c r="B14" i="47"/>
  <c r="R13" i="50"/>
  <c r="M13" i="51"/>
  <c r="I14" i="3"/>
  <c r="S593" i="58"/>
  <c r="I91" i="57"/>
  <c r="B13" i="57"/>
  <c r="L92" i="56"/>
  <c r="I638" i="36"/>
  <c r="B92" i="36"/>
  <c r="B92" i="1"/>
  <c r="N92" i="47"/>
  <c r="N14" i="47" s="1"/>
  <c r="S586" i="47"/>
  <c r="S593" i="50"/>
  <c r="P91" i="50"/>
  <c r="P106" i="50" s="1"/>
  <c r="P652" i="50"/>
  <c r="N91" i="51"/>
  <c r="S585" i="51"/>
  <c r="N600" i="51"/>
  <c r="L92" i="52"/>
  <c r="L14" i="52" s="1"/>
  <c r="S593" i="57"/>
  <c r="N92" i="58"/>
  <c r="N14" i="58" s="1"/>
  <c r="S586" i="58"/>
  <c r="Q13" i="51"/>
  <c r="M13" i="52"/>
  <c r="F106" i="51"/>
  <c r="F13" i="51"/>
  <c r="F28" i="51" s="1"/>
  <c r="I12" i="4"/>
  <c r="I92" i="58"/>
  <c r="B14" i="58"/>
  <c r="I14" i="58" s="1"/>
  <c r="S637" i="48"/>
  <c r="L91" i="48"/>
  <c r="Q13" i="57"/>
  <c r="E92" i="48"/>
  <c r="E14" i="48" s="1"/>
  <c r="E600" i="48"/>
  <c r="S638" i="42"/>
  <c r="L92" i="42"/>
  <c r="B92" i="8"/>
  <c r="N92" i="46"/>
  <c r="N14" i="46" s="1"/>
  <c r="S586" i="46"/>
  <c r="S638" i="48"/>
  <c r="L92" i="48"/>
  <c r="S593" i="48"/>
  <c r="N92" i="51"/>
  <c r="N14" i="51" s="1"/>
  <c r="S637" i="52"/>
  <c r="L91" i="52"/>
  <c r="S638" i="57"/>
  <c r="L92" i="57"/>
  <c r="F13" i="56"/>
  <c r="M13" i="50"/>
  <c r="B14" i="48"/>
  <c r="I91" i="58"/>
  <c r="R13" i="53"/>
  <c r="D13" i="51"/>
  <c r="E91" i="53"/>
  <c r="I91" i="53" s="1"/>
  <c r="Q13" i="50"/>
  <c r="E91" i="56"/>
  <c r="N600" i="53"/>
  <c r="D13" i="56"/>
  <c r="R13" i="52"/>
  <c r="O600" i="58"/>
  <c r="B13" i="48"/>
  <c r="I91" i="52"/>
  <c r="B13" i="52"/>
  <c r="Q13" i="46"/>
  <c r="R13" i="57"/>
  <c r="S593" i="52"/>
  <c r="S638" i="46"/>
  <c r="L92" i="46"/>
  <c r="N91" i="47"/>
  <c r="N13" i="47" s="1"/>
  <c r="S585" i="47"/>
  <c r="N600" i="47"/>
  <c r="S638" i="52"/>
  <c r="N91" i="56"/>
  <c r="S585" i="56"/>
  <c r="N600" i="56"/>
  <c r="L92" i="58"/>
  <c r="E12" i="7"/>
  <c r="I92" i="57"/>
  <c r="B14" i="57"/>
  <c r="I14" i="57" s="1"/>
  <c r="O13" i="52"/>
  <c r="E91" i="50"/>
  <c r="I91" i="56"/>
  <c r="B13" i="56"/>
  <c r="B14" i="50"/>
  <c r="F106" i="47"/>
  <c r="F13" i="47"/>
  <c r="F28" i="47" s="1"/>
  <c r="Q13" i="52"/>
  <c r="B14" i="51"/>
  <c r="O91" i="58"/>
  <c r="M13" i="57"/>
  <c r="Q13" i="48"/>
  <c r="P91" i="51"/>
  <c r="P652" i="51"/>
  <c r="N600" i="52"/>
  <c r="N91" i="57"/>
  <c r="S585" i="57"/>
  <c r="N600" i="57"/>
  <c r="S638" i="43"/>
  <c r="L92" i="43"/>
  <c r="S593" i="46"/>
  <c r="N92" i="50"/>
  <c r="N14" i="50" s="1"/>
  <c r="S586" i="50"/>
  <c r="L91" i="51"/>
  <c r="L92" i="53"/>
  <c r="P91" i="58"/>
  <c r="N91" i="58"/>
  <c r="S585" i="58"/>
  <c r="N600" i="58"/>
  <c r="D13" i="58"/>
  <c r="R13" i="56"/>
  <c r="M13" i="53"/>
  <c r="B13" i="51"/>
  <c r="I91" i="50"/>
  <c r="B13" i="50"/>
  <c r="I91" i="47"/>
  <c r="B13" i="47"/>
  <c r="N13" i="53"/>
  <c r="E91" i="48"/>
  <c r="O600" i="48"/>
  <c r="M13" i="56"/>
  <c r="O91" i="53"/>
  <c r="I91" i="46"/>
  <c r="B13" i="46"/>
  <c r="I13" i="46" s="1"/>
  <c r="B14" i="56"/>
  <c r="E92" i="50"/>
  <c r="E14" i="50" s="1"/>
  <c r="E600" i="50"/>
  <c r="P91" i="53"/>
  <c r="I92" i="6"/>
  <c r="D13" i="57"/>
  <c r="I638" i="34"/>
  <c r="B92" i="34"/>
  <c r="I638" i="35"/>
  <c r="B92" i="35"/>
  <c r="S638" i="47"/>
  <c r="L92" i="47"/>
  <c r="S593" i="47"/>
  <c r="L92" i="50"/>
  <c r="S637" i="50"/>
  <c r="L91" i="50"/>
  <c r="N91" i="50"/>
  <c r="N13" i="50" s="1"/>
  <c r="S585" i="50"/>
  <c r="N600" i="50"/>
  <c r="S637" i="56"/>
  <c r="L91" i="56"/>
  <c r="M13" i="58"/>
  <c r="R13" i="48"/>
  <c r="O91" i="57"/>
  <c r="Q13" i="53"/>
  <c r="I637" i="50"/>
  <c r="I12" i="7"/>
  <c r="D12" i="5"/>
  <c r="D92" i="56"/>
  <c r="D14" i="56" s="1"/>
  <c r="O91" i="48"/>
  <c r="R13" i="46"/>
  <c r="I102" i="6"/>
  <c r="B24" i="6"/>
  <c r="I24" i="6" s="1"/>
  <c r="D92" i="53"/>
  <c r="I92" i="53" s="1"/>
  <c r="I586" i="53"/>
  <c r="D600" i="53"/>
  <c r="E91" i="51"/>
  <c r="Q13" i="58"/>
  <c r="I92" i="52"/>
  <c r="B14" i="52"/>
  <c r="I14" i="52" s="1"/>
  <c r="M13" i="48"/>
  <c r="I14" i="6"/>
  <c r="I638" i="56"/>
  <c r="O600" i="47"/>
  <c r="C92" i="8"/>
  <c r="H92" i="8"/>
  <c r="S638" i="58" l="1"/>
  <c r="I14" i="48"/>
  <c r="S638" i="50"/>
  <c r="I92" i="50"/>
  <c r="I92" i="48"/>
  <c r="S638" i="51"/>
  <c r="L14" i="58"/>
  <c r="N13" i="52"/>
  <c r="G92" i="8"/>
  <c r="M92" i="53"/>
  <c r="L13" i="50"/>
  <c r="E13" i="48"/>
  <c r="S638" i="53"/>
  <c r="O13" i="58"/>
  <c r="R92" i="52"/>
  <c r="R92" i="51"/>
  <c r="I638" i="8"/>
  <c r="L14" i="51"/>
  <c r="S92" i="47"/>
  <c r="L14" i="47"/>
  <c r="I14" i="56"/>
  <c r="O13" i="53"/>
  <c r="N13" i="58"/>
  <c r="O92" i="51"/>
  <c r="O14" i="51" s="1"/>
  <c r="O600" i="51"/>
  <c r="I14" i="51"/>
  <c r="R92" i="56"/>
  <c r="I13" i="52"/>
  <c r="R92" i="53"/>
  <c r="E14" i="46"/>
  <c r="Q92" i="53"/>
  <c r="S92" i="53" s="1"/>
  <c r="E13" i="51"/>
  <c r="I13" i="51" s="1"/>
  <c r="O13" i="57"/>
  <c r="O91" i="51"/>
  <c r="L14" i="50"/>
  <c r="I92" i="56"/>
  <c r="I92" i="51"/>
  <c r="Q92" i="51"/>
  <c r="R92" i="50"/>
  <c r="L14" i="56"/>
  <c r="S91" i="57"/>
  <c r="L13" i="57"/>
  <c r="M92" i="50"/>
  <c r="S92" i="57"/>
  <c r="L14" i="57"/>
  <c r="S91" i="58"/>
  <c r="L13" i="58"/>
  <c r="I91" i="51"/>
  <c r="E13" i="53"/>
  <c r="O92" i="52"/>
  <c r="O600" i="52"/>
  <c r="S92" i="48"/>
  <c r="L14" i="48"/>
  <c r="S91" i="48"/>
  <c r="L13" i="48"/>
  <c r="S638" i="56"/>
  <c r="O91" i="47"/>
  <c r="M92" i="58"/>
  <c r="Q92" i="58"/>
  <c r="S91" i="51"/>
  <c r="L13" i="51"/>
  <c r="I12" i="5"/>
  <c r="S586" i="51"/>
  <c r="Q92" i="52"/>
  <c r="E14" i="47"/>
  <c r="I14" i="47" s="1"/>
  <c r="O13" i="48"/>
  <c r="I13" i="47"/>
  <c r="S637" i="51"/>
  <c r="N13" i="57"/>
  <c r="N13" i="56"/>
  <c r="S92" i="46"/>
  <c r="L14" i="46"/>
  <c r="I13" i="48"/>
  <c r="R92" i="58"/>
  <c r="I92" i="47"/>
  <c r="M92" i="56"/>
  <c r="S92" i="56" s="1"/>
  <c r="S91" i="47"/>
  <c r="L13" i="47"/>
  <c r="L14" i="53"/>
  <c r="S91" i="53"/>
  <c r="L13" i="53"/>
  <c r="D14" i="53"/>
  <c r="I14" i="53" s="1"/>
  <c r="S91" i="56"/>
  <c r="L13" i="56"/>
  <c r="N92" i="52"/>
  <c r="N14" i="52" s="1"/>
  <c r="S586" i="52"/>
  <c r="I14" i="50"/>
  <c r="E13" i="50"/>
  <c r="I13" i="50" s="1"/>
  <c r="M92" i="52"/>
  <c r="M14" i="52" s="1"/>
  <c r="I91" i="48"/>
  <c r="E13" i="56"/>
  <c r="I13" i="56" s="1"/>
  <c r="S91" i="52"/>
  <c r="L13" i="52"/>
  <c r="O91" i="50"/>
  <c r="N13" i="51"/>
  <c r="I13" i="57"/>
  <c r="M92" i="51"/>
  <c r="I13" i="58"/>
  <c r="I14" i="46"/>
  <c r="O92" i="50"/>
  <c r="O14" i="50" s="1"/>
  <c r="O600" i="50"/>
  <c r="S91" i="46"/>
  <c r="L13" i="46"/>
  <c r="S92" i="51" l="1"/>
  <c r="S92" i="50"/>
  <c r="S92" i="58"/>
  <c r="Q14" i="58"/>
  <c r="O13" i="47"/>
  <c r="R14" i="52"/>
  <c r="O13" i="50"/>
  <c r="R14" i="50"/>
  <c r="S91" i="50"/>
  <c r="M14" i="56"/>
  <c r="R14" i="58"/>
  <c r="O13" i="51"/>
  <c r="R14" i="53"/>
  <c r="M14" i="51"/>
  <c r="M14" i="53"/>
  <c r="I13" i="53"/>
  <c r="S92" i="52"/>
  <c r="Q14" i="52"/>
  <c r="O14" i="52"/>
  <c r="Q14" i="53"/>
  <c r="Q14" i="51"/>
  <c r="M14" i="58"/>
  <c r="M14" i="50"/>
  <c r="R14" i="56"/>
  <c r="R14" i="51"/>
  <c r="I566" i="43" l="1"/>
  <c r="I488" i="43"/>
  <c r="I514" i="43"/>
  <c r="I540" i="43"/>
  <c r="I536" i="43" l="1"/>
  <c r="I458" i="43"/>
  <c r="I562" i="43"/>
  <c r="I510" i="43"/>
  <c r="I507" i="43" l="1"/>
  <c r="I559" i="43"/>
  <c r="I553" i="43"/>
  <c r="I475" i="43"/>
  <c r="I527" i="43"/>
  <c r="I501" i="43"/>
  <c r="I456" i="43" l="1"/>
  <c r="I534" i="43"/>
  <c r="I508" i="43"/>
  <c r="I597" i="2" l="1"/>
  <c r="I600" i="2" s="1"/>
  <c r="B600" i="2"/>
  <c r="B601" i="2" s="1"/>
  <c r="D652" i="2"/>
  <c r="B103" i="2"/>
  <c r="B25" i="2" l="1"/>
  <c r="B106" i="2"/>
  <c r="H103" i="2"/>
  <c r="H652" i="2"/>
  <c r="E103" i="2"/>
  <c r="E652" i="2"/>
  <c r="E653" i="2" s="1"/>
  <c r="G103" i="2"/>
  <c r="G652" i="2"/>
  <c r="C103" i="2"/>
  <c r="C652" i="2"/>
  <c r="I649" i="2"/>
  <c r="I652" i="2" s="1"/>
  <c r="I653" i="2" s="1"/>
  <c r="B652" i="2"/>
  <c r="B653" i="2" s="1"/>
  <c r="F103" i="2"/>
  <c r="F652" i="2"/>
  <c r="F653" i="2" s="1"/>
  <c r="F601" i="2"/>
  <c r="I601" i="2"/>
  <c r="C601" i="2"/>
  <c r="H601" i="2"/>
  <c r="G601" i="2"/>
  <c r="D601" i="2"/>
  <c r="E601" i="2"/>
  <c r="F25" i="2" l="1"/>
  <c r="F28" i="2" s="1"/>
  <c r="F106" i="2"/>
  <c r="E25" i="2"/>
  <c r="H653" i="2"/>
  <c r="C653" i="2"/>
  <c r="H25" i="2"/>
  <c r="H28" i="2" s="1"/>
  <c r="H106" i="2"/>
  <c r="G25" i="2"/>
  <c r="C25" i="2"/>
  <c r="C28" i="2" s="1"/>
  <c r="C106" i="2"/>
  <c r="D653" i="2"/>
  <c r="B28" i="2"/>
  <c r="I597" i="5"/>
  <c r="I600" i="5" s="1"/>
  <c r="B600" i="5"/>
  <c r="G653" i="2"/>
  <c r="D652" i="3"/>
  <c r="D652" i="4"/>
  <c r="D652" i="5"/>
  <c r="B103" i="5"/>
  <c r="D652" i="6"/>
  <c r="D652" i="7"/>
  <c r="B25" i="5" l="1"/>
  <c r="B106" i="5"/>
  <c r="G103" i="4"/>
  <c r="G652" i="4"/>
  <c r="I595" i="51"/>
  <c r="I600" i="51" s="1"/>
  <c r="B600" i="51"/>
  <c r="I596" i="56"/>
  <c r="G103" i="7"/>
  <c r="G652" i="7"/>
  <c r="H103" i="5"/>
  <c r="H652" i="5"/>
  <c r="C103" i="7"/>
  <c r="C652" i="7"/>
  <c r="C103" i="5"/>
  <c r="C652" i="5"/>
  <c r="I595" i="46"/>
  <c r="I600" i="46" s="1"/>
  <c r="B600" i="46"/>
  <c r="I596" i="47"/>
  <c r="I596" i="51"/>
  <c r="I595" i="57"/>
  <c r="I600" i="57" s="1"/>
  <c r="B600" i="57"/>
  <c r="E103" i="4"/>
  <c r="E652" i="4"/>
  <c r="H103" i="7"/>
  <c r="H652" i="7"/>
  <c r="G103" i="3"/>
  <c r="G652" i="3"/>
  <c r="I596" i="46"/>
  <c r="I595" i="52"/>
  <c r="I600" i="52" s="1"/>
  <c r="B600" i="52"/>
  <c r="I596" i="57"/>
  <c r="I595" i="58"/>
  <c r="I600" i="58" s="1"/>
  <c r="B600" i="58"/>
  <c r="I597" i="7"/>
  <c r="I600" i="7" s="1"/>
  <c r="B103" i="7"/>
  <c r="B600" i="7"/>
  <c r="B601" i="7" s="1"/>
  <c r="B103" i="4"/>
  <c r="I597" i="4"/>
  <c r="I600" i="4" s="1"/>
  <c r="B600" i="4"/>
  <c r="I649" i="7"/>
  <c r="I652" i="7" s="1"/>
  <c r="D653" i="7" s="1"/>
  <c r="B652" i="7"/>
  <c r="E103" i="7"/>
  <c r="E652" i="7"/>
  <c r="H103" i="4"/>
  <c r="H652" i="4"/>
  <c r="I595" i="48"/>
  <c r="I600" i="48" s="1"/>
  <c r="B600" i="48"/>
  <c r="I596" i="52"/>
  <c r="I597" i="3"/>
  <c r="I600" i="3" s="1"/>
  <c r="B103" i="3"/>
  <c r="B600" i="3"/>
  <c r="I649" i="3"/>
  <c r="I652" i="3" s="1"/>
  <c r="B652" i="3"/>
  <c r="B653" i="3" s="1"/>
  <c r="I649" i="6"/>
  <c r="I652" i="6" s="1"/>
  <c r="B652" i="6"/>
  <c r="E103" i="3"/>
  <c r="E652" i="3"/>
  <c r="I596" i="48"/>
  <c r="I595" i="53"/>
  <c r="I600" i="53" s="1"/>
  <c r="B600" i="53"/>
  <c r="I596" i="58"/>
  <c r="I595" i="47"/>
  <c r="I600" i="47" s="1"/>
  <c r="B600" i="47"/>
  <c r="G103" i="6"/>
  <c r="G652" i="6"/>
  <c r="C103" i="4"/>
  <c r="C652" i="4"/>
  <c r="E103" i="6"/>
  <c r="E652" i="6"/>
  <c r="I595" i="50"/>
  <c r="I600" i="50" s="1"/>
  <c r="B600" i="50"/>
  <c r="G103" i="5"/>
  <c r="G652" i="5"/>
  <c r="H103" i="6"/>
  <c r="H652" i="6"/>
  <c r="H103" i="3"/>
  <c r="H652" i="3"/>
  <c r="C103" i="6"/>
  <c r="C652" i="6"/>
  <c r="I649" i="4"/>
  <c r="I652" i="4" s="1"/>
  <c r="D653" i="4" s="1"/>
  <c r="B652" i="4"/>
  <c r="I596" i="50"/>
  <c r="I596" i="53"/>
  <c r="I595" i="56"/>
  <c r="I600" i="56" s="1"/>
  <c r="B600" i="56"/>
  <c r="E103" i="5"/>
  <c r="E652" i="5"/>
  <c r="I649" i="5"/>
  <c r="I652" i="5" s="1"/>
  <c r="B652" i="5"/>
  <c r="C103" i="3"/>
  <c r="C652" i="3"/>
  <c r="C653" i="3" s="1"/>
  <c r="D653" i="5"/>
  <c r="D653" i="3"/>
  <c r="B601" i="5"/>
  <c r="F601" i="5"/>
  <c r="I601" i="5"/>
  <c r="G601" i="5"/>
  <c r="C601" i="5"/>
  <c r="H601" i="5"/>
  <c r="E601" i="5"/>
  <c r="D601" i="5"/>
  <c r="I597" i="6"/>
  <c r="I600" i="6" s="1"/>
  <c r="B103" i="6"/>
  <c r="B600" i="6"/>
  <c r="G102" i="58"/>
  <c r="G24" i="58" s="1"/>
  <c r="C102" i="58"/>
  <c r="C24" i="58" s="1"/>
  <c r="D102" i="58"/>
  <c r="D24" i="58" s="1"/>
  <c r="H102" i="58"/>
  <c r="H24" i="58" s="1"/>
  <c r="E102" i="58"/>
  <c r="E24" i="58" s="1"/>
  <c r="E101" i="58"/>
  <c r="E23" i="58" s="1"/>
  <c r="C102" i="57"/>
  <c r="C24" i="57" s="1"/>
  <c r="D102" i="57"/>
  <c r="D24" i="57" s="1"/>
  <c r="G102" i="57"/>
  <c r="G24" i="57" s="1"/>
  <c r="E102" i="57"/>
  <c r="E24" i="57" s="1"/>
  <c r="E101" i="57"/>
  <c r="E23" i="57" s="1"/>
  <c r="H102" i="57"/>
  <c r="H24" i="57" s="1"/>
  <c r="G102" i="56"/>
  <c r="G24" i="56" s="1"/>
  <c r="C102" i="56"/>
  <c r="C24" i="56" s="1"/>
  <c r="D102" i="56"/>
  <c r="D24" i="56" s="1"/>
  <c r="H102" i="56"/>
  <c r="H24" i="56" s="1"/>
  <c r="E102" i="56"/>
  <c r="E24" i="56" s="1"/>
  <c r="E101" i="56"/>
  <c r="E23" i="56" s="1"/>
  <c r="E102" i="53"/>
  <c r="E101" i="53"/>
  <c r="D102" i="53"/>
  <c r="H102" i="53"/>
  <c r="G102" i="53"/>
  <c r="C102" i="53"/>
  <c r="G102" i="52"/>
  <c r="G24" i="52" s="1"/>
  <c r="C102" i="52"/>
  <c r="C24" i="52" s="1"/>
  <c r="D102" i="52"/>
  <c r="D24" i="52" s="1"/>
  <c r="E102" i="52"/>
  <c r="E24" i="52" s="1"/>
  <c r="H102" i="52"/>
  <c r="H24" i="52" s="1"/>
  <c r="G102" i="51"/>
  <c r="G24" i="51" s="1"/>
  <c r="E102" i="51"/>
  <c r="E24" i="51" s="1"/>
  <c r="D102" i="51"/>
  <c r="D24" i="51" s="1"/>
  <c r="C102" i="51"/>
  <c r="C24" i="51" s="1"/>
  <c r="H102" i="51"/>
  <c r="H24" i="51" s="1"/>
  <c r="C102" i="50"/>
  <c r="C24" i="50" s="1"/>
  <c r="H102" i="50"/>
  <c r="H24" i="50" s="1"/>
  <c r="D652" i="50"/>
  <c r="E102" i="50"/>
  <c r="E24" i="50" s="1"/>
  <c r="G102" i="50"/>
  <c r="G24" i="50" s="1"/>
  <c r="G102" i="48"/>
  <c r="G24" i="48" s="1"/>
  <c r="H102" i="48"/>
  <c r="H24" i="48" s="1"/>
  <c r="D652" i="48"/>
  <c r="E102" i="48"/>
  <c r="E24" i="48" s="1"/>
  <c r="C102" i="48"/>
  <c r="C24" i="48" s="1"/>
  <c r="E102" i="47"/>
  <c r="E24" i="47" s="1"/>
  <c r="G102" i="47"/>
  <c r="G24" i="47" s="1"/>
  <c r="C102" i="47"/>
  <c r="C24" i="47" s="1"/>
  <c r="H102" i="47"/>
  <c r="H24" i="47" s="1"/>
  <c r="D652" i="47"/>
  <c r="G102" i="46"/>
  <c r="G24" i="46" s="1"/>
  <c r="H102" i="46"/>
  <c r="H24" i="46" s="1"/>
  <c r="D652" i="46"/>
  <c r="E102" i="46"/>
  <c r="E24" i="46" s="1"/>
  <c r="C102" i="46"/>
  <c r="C24" i="46" s="1"/>
  <c r="B601" i="4" l="1"/>
  <c r="C653" i="7"/>
  <c r="E653" i="7"/>
  <c r="I648" i="50"/>
  <c r="B601" i="6"/>
  <c r="G653" i="6"/>
  <c r="B653" i="7"/>
  <c r="I653" i="6"/>
  <c r="F653" i="6"/>
  <c r="B25" i="3"/>
  <c r="B106" i="3"/>
  <c r="S595" i="50"/>
  <c r="S600" i="50" s="1"/>
  <c r="L600" i="50"/>
  <c r="C101" i="50"/>
  <c r="C652" i="50"/>
  <c r="D101" i="51"/>
  <c r="D23" i="51" s="1"/>
  <c r="D652" i="51"/>
  <c r="G101" i="51"/>
  <c r="G23" i="51" s="1"/>
  <c r="G652" i="51"/>
  <c r="C101" i="52"/>
  <c r="C652" i="52"/>
  <c r="C101" i="53"/>
  <c r="C652" i="53"/>
  <c r="D101" i="53"/>
  <c r="D652" i="53"/>
  <c r="D101" i="56"/>
  <c r="D23" i="56" s="1"/>
  <c r="D652" i="56"/>
  <c r="S595" i="57"/>
  <c r="L600" i="57"/>
  <c r="S595" i="58"/>
  <c r="S600" i="58" s="1"/>
  <c r="L600" i="58"/>
  <c r="D101" i="58"/>
  <c r="D652" i="58"/>
  <c r="H653" i="6"/>
  <c r="G25" i="6"/>
  <c r="H601" i="53"/>
  <c r="G601" i="53"/>
  <c r="D601" i="53"/>
  <c r="F601" i="53"/>
  <c r="C601" i="53"/>
  <c r="E601" i="53"/>
  <c r="B601" i="53"/>
  <c r="B601" i="3"/>
  <c r="I601" i="3"/>
  <c r="F601" i="3"/>
  <c r="G601" i="3"/>
  <c r="C601" i="3"/>
  <c r="H601" i="3"/>
  <c r="E601" i="3"/>
  <c r="D601" i="3"/>
  <c r="B25" i="7"/>
  <c r="B106" i="7"/>
  <c r="E653" i="4"/>
  <c r="C25" i="7"/>
  <c r="C28" i="7" s="1"/>
  <c r="C106" i="7"/>
  <c r="C101" i="57"/>
  <c r="C652" i="57"/>
  <c r="G101" i="46"/>
  <c r="G23" i="46" s="1"/>
  <c r="G652" i="46"/>
  <c r="S595" i="47"/>
  <c r="L600" i="47"/>
  <c r="G101" i="48"/>
  <c r="G23" i="48" s="1"/>
  <c r="G652" i="48"/>
  <c r="I647" i="50"/>
  <c r="H101" i="52"/>
  <c r="H652" i="52"/>
  <c r="S595" i="56"/>
  <c r="S600" i="56" s="1"/>
  <c r="L600" i="56"/>
  <c r="G101" i="56"/>
  <c r="G23" i="56" s="1"/>
  <c r="G652" i="56"/>
  <c r="D101" i="57"/>
  <c r="D23" i="57" s="1"/>
  <c r="D652" i="57"/>
  <c r="S596" i="58"/>
  <c r="H25" i="6"/>
  <c r="H28" i="6" s="1"/>
  <c r="H106" i="6"/>
  <c r="B601" i="50"/>
  <c r="C601" i="50"/>
  <c r="H601" i="50"/>
  <c r="G601" i="50"/>
  <c r="E601" i="50"/>
  <c r="F601" i="50"/>
  <c r="D601" i="50"/>
  <c r="I653" i="3"/>
  <c r="F653" i="3"/>
  <c r="E25" i="7"/>
  <c r="D601" i="7"/>
  <c r="F601" i="7"/>
  <c r="I601" i="7"/>
  <c r="G601" i="7"/>
  <c r="C601" i="7"/>
  <c r="H601" i="7"/>
  <c r="E601" i="7"/>
  <c r="G601" i="52"/>
  <c r="C601" i="52"/>
  <c r="B601" i="52"/>
  <c r="H601" i="52"/>
  <c r="D601" i="52"/>
  <c r="E601" i="52"/>
  <c r="F601" i="52"/>
  <c r="E25" i="4"/>
  <c r="H653" i="5"/>
  <c r="G601" i="51"/>
  <c r="E601" i="51"/>
  <c r="F601" i="51"/>
  <c r="H601" i="51"/>
  <c r="D601" i="51"/>
  <c r="C601" i="51"/>
  <c r="B601" i="51"/>
  <c r="S596" i="47"/>
  <c r="H101" i="51"/>
  <c r="H652" i="51"/>
  <c r="G101" i="53"/>
  <c r="G652" i="53"/>
  <c r="S596" i="57"/>
  <c r="C25" i="3"/>
  <c r="C28" i="3" s="1"/>
  <c r="C106" i="3"/>
  <c r="F601" i="56"/>
  <c r="E601" i="56"/>
  <c r="D601" i="56"/>
  <c r="B601" i="56"/>
  <c r="G601" i="56"/>
  <c r="H601" i="56"/>
  <c r="C601" i="56"/>
  <c r="B653" i="4"/>
  <c r="D653" i="6"/>
  <c r="H25" i="5"/>
  <c r="H28" i="5" s="1"/>
  <c r="H106" i="5"/>
  <c r="G653" i="4"/>
  <c r="H25" i="7"/>
  <c r="H28" i="7" s="1"/>
  <c r="H106" i="7"/>
  <c r="I647" i="46"/>
  <c r="G101" i="47"/>
  <c r="G23" i="47" s="1"/>
  <c r="G652" i="47"/>
  <c r="I647" i="48"/>
  <c r="S596" i="50"/>
  <c r="G101" i="52"/>
  <c r="G23" i="52" s="1"/>
  <c r="G652" i="52"/>
  <c r="C101" i="56"/>
  <c r="C652" i="56"/>
  <c r="I647" i="57"/>
  <c r="I648" i="58"/>
  <c r="C101" i="58"/>
  <c r="C652" i="58"/>
  <c r="B653" i="5"/>
  <c r="I653" i="4"/>
  <c r="F653" i="4"/>
  <c r="G653" i="5"/>
  <c r="E653" i="6"/>
  <c r="C601" i="47"/>
  <c r="B601" i="47"/>
  <c r="G601" i="47"/>
  <c r="F601" i="47"/>
  <c r="D601" i="47"/>
  <c r="E601" i="47"/>
  <c r="H601" i="47"/>
  <c r="I653" i="7"/>
  <c r="F653" i="7"/>
  <c r="G653" i="7"/>
  <c r="G25" i="4"/>
  <c r="C101" i="47"/>
  <c r="C652" i="47"/>
  <c r="G101" i="50"/>
  <c r="G23" i="50" s="1"/>
  <c r="G652" i="50"/>
  <c r="C101" i="46"/>
  <c r="C652" i="46"/>
  <c r="S596" i="46"/>
  <c r="I648" i="46"/>
  <c r="H101" i="47"/>
  <c r="H652" i="47"/>
  <c r="C101" i="48"/>
  <c r="C652" i="48"/>
  <c r="S596" i="48"/>
  <c r="I648" i="48"/>
  <c r="E101" i="50"/>
  <c r="E23" i="50" s="1"/>
  <c r="E652" i="50"/>
  <c r="S595" i="51"/>
  <c r="L600" i="51"/>
  <c r="S595" i="53"/>
  <c r="L600" i="53"/>
  <c r="H101" i="56"/>
  <c r="H652" i="56"/>
  <c r="S596" i="56"/>
  <c r="I648" i="57"/>
  <c r="B25" i="6"/>
  <c r="B106" i="6"/>
  <c r="I653" i="5"/>
  <c r="F653" i="5"/>
  <c r="C653" i="6"/>
  <c r="G25" i="5"/>
  <c r="E25" i="6"/>
  <c r="E653" i="3"/>
  <c r="C601" i="58"/>
  <c r="B601" i="58"/>
  <c r="F601" i="58"/>
  <c r="D601" i="58"/>
  <c r="H601" i="58"/>
  <c r="G601" i="58"/>
  <c r="E601" i="58"/>
  <c r="G653" i="3"/>
  <c r="B101" i="57"/>
  <c r="B601" i="46"/>
  <c r="G601" i="46"/>
  <c r="F601" i="46"/>
  <c r="C601" i="46"/>
  <c r="H601" i="46"/>
  <c r="E601" i="46"/>
  <c r="D601" i="46"/>
  <c r="G25" i="7"/>
  <c r="E101" i="47"/>
  <c r="E23" i="47" s="1"/>
  <c r="E652" i="47"/>
  <c r="S595" i="46"/>
  <c r="L600" i="46"/>
  <c r="I647" i="47"/>
  <c r="S595" i="48"/>
  <c r="L600" i="48"/>
  <c r="H101" i="50"/>
  <c r="H652" i="50"/>
  <c r="C101" i="51"/>
  <c r="C652" i="51"/>
  <c r="E101" i="51"/>
  <c r="E23" i="51" s="1"/>
  <c r="E652" i="51"/>
  <c r="S595" i="52"/>
  <c r="S600" i="52" s="1"/>
  <c r="L600" i="52"/>
  <c r="D101" i="52"/>
  <c r="D23" i="52" s="1"/>
  <c r="D652" i="52"/>
  <c r="H101" i="53"/>
  <c r="H652" i="53"/>
  <c r="S596" i="53"/>
  <c r="H101" i="57"/>
  <c r="H652" i="57"/>
  <c r="B101" i="58"/>
  <c r="H101" i="58"/>
  <c r="H652" i="58"/>
  <c r="C601" i="6"/>
  <c r="I601" i="6"/>
  <c r="F601" i="6"/>
  <c r="G601" i="6"/>
  <c r="H601" i="6"/>
  <c r="E601" i="6"/>
  <c r="D601" i="6"/>
  <c r="E653" i="5"/>
  <c r="C25" i="6"/>
  <c r="C28" i="6" s="1"/>
  <c r="C106" i="6"/>
  <c r="C653" i="4"/>
  <c r="E25" i="3"/>
  <c r="G601" i="48"/>
  <c r="F601" i="48"/>
  <c r="E601" i="48"/>
  <c r="D601" i="48"/>
  <c r="C601" i="48"/>
  <c r="H601" i="48"/>
  <c r="B601" i="48"/>
  <c r="C601" i="4"/>
  <c r="I601" i="4"/>
  <c r="F601" i="4"/>
  <c r="G601" i="4"/>
  <c r="H601" i="4"/>
  <c r="D601" i="4"/>
  <c r="E601" i="4"/>
  <c r="B102" i="57"/>
  <c r="G25" i="3"/>
  <c r="F601" i="57"/>
  <c r="E601" i="57"/>
  <c r="B601" i="57"/>
  <c r="H601" i="57"/>
  <c r="D601" i="57"/>
  <c r="G601" i="57"/>
  <c r="C601" i="57"/>
  <c r="C653" i="5"/>
  <c r="B28" i="5"/>
  <c r="H25" i="3"/>
  <c r="H28" i="3" s="1"/>
  <c r="H106" i="3"/>
  <c r="H25" i="4"/>
  <c r="H28" i="4" s="1"/>
  <c r="H106" i="4"/>
  <c r="E101" i="46"/>
  <c r="E23" i="46" s="1"/>
  <c r="E652" i="46"/>
  <c r="H101" i="46"/>
  <c r="H652" i="46"/>
  <c r="I648" i="47"/>
  <c r="E101" i="48"/>
  <c r="E23" i="48" s="1"/>
  <c r="E652" i="48"/>
  <c r="H101" i="48"/>
  <c r="H652" i="48"/>
  <c r="S596" i="51"/>
  <c r="E101" i="52"/>
  <c r="E23" i="52" s="1"/>
  <c r="E652" i="52"/>
  <c r="S596" i="52"/>
  <c r="L102" i="52"/>
  <c r="I648" i="56"/>
  <c r="G101" i="57"/>
  <c r="G23" i="57" s="1"/>
  <c r="G652" i="57"/>
  <c r="G101" i="58"/>
  <c r="G652" i="58"/>
  <c r="E25" i="5"/>
  <c r="H653" i="3"/>
  <c r="C25" i="4"/>
  <c r="C28" i="4" s="1"/>
  <c r="C106" i="4"/>
  <c r="B102" i="58"/>
  <c r="B653" i="6"/>
  <c r="H653" i="4"/>
  <c r="B25" i="4"/>
  <c r="B106" i="4"/>
  <c r="H653" i="7"/>
  <c r="C25" i="5"/>
  <c r="C28" i="5" s="1"/>
  <c r="C106" i="5"/>
  <c r="B102" i="56"/>
  <c r="O101" i="58"/>
  <c r="O23" i="58" s="1"/>
  <c r="L102" i="57"/>
  <c r="M102" i="57"/>
  <c r="M24" i="57" s="1"/>
  <c r="Q102" i="57"/>
  <c r="Q24" i="57" s="1"/>
  <c r="O101" i="57"/>
  <c r="O23" i="57" s="1"/>
  <c r="N102" i="57"/>
  <c r="N24" i="57" s="1"/>
  <c r="R102" i="57"/>
  <c r="R24" i="57" s="1"/>
  <c r="L101" i="57"/>
  <c r="O101" i="56"/>
  <c r="O23" i="56" s="1"/>
  <c r="O101" i="53"/>
  <c r="N652" i="50"/>
  <c r="R102" i="48"/>
  <c r="R24" i="48" s="1"/>
  <c r="M102" i="48"/>
  <c r="M24" i="48" s="1"/>
  <c r="O102" i="48"/>
  <c r="O24" i="48" s="1"/>
  <c r="N652" i="48"/>
  <c r="Q102" i="48"/>
  <c r="Q24" i="48" s="1"/>
  <c r="M102" i="47"/>
  <c r="M24" i="47" s="1"/>
  <c r="O102" i="47"/>
  <c r="O24" i="47" s="1"/>
  <c r="N652" i="47"/>
  <c r="R102" i="47"/>
  <c r="R24" i="47" s="1"/>
  <c r="Q102" i="47"/>
  <c r="Q24" i="47" s="1"/>
  <c r="R102" i="46"/>
  <c r="R24" i="46" s="1"/>
  <c r="M102" i="46"/>
  <c r="M24" i="46" s="1"/>
  <c r="O102" i="46"/>
  <c r="O24" i="46" s="1"/>
  <c r="N652" i="46"/>
  <c r="Q102" i="46"/>
  <c r="Q24" i="46" s="1"/>
  <c r="S647" i="53" l="1"/>
  <c r="I601" i="48"/>
  <c r="S648" i="47"/>
  <c r="I601" i="53"/>
  <c r="L24" i="57"/>
  <c r="H23" i="48"/>
  <c r="H28" i="48" s="1"/>
  <c r="H106" i="48"/>
  <c r="S648" i="46"/>
  <c r="S647" i="46"/>
  <c r="Q101" i="50"/>
  <c r="Q23" i="50" s="1"/>
  <c r="Q652" i="50"/>
  <c r="O101" i="50"/>
  <c r="O23" i="50" s="1"/>
  <c r="O652" i="50"/>
  <c r="N101" i="51"/>
  <c r="N23" i="51" s="1"/>
  <c r="N652" i="51"/>
  <c r="N102" i="51"/>
  <c r="N24" i="51" s="1"/>
  <c r="R101" i="52"/>
  <c r="R652" i="52"/>
  <c r="M101" i="53"/>
  <c r="M106" i="53" s="1"/>
  <c r="M652" i="53"/>
  <c r="N102" i="53"/>
  <c r="M101" i="57"/>
  <c r="M652" i="57"/>
  <c r="O102" i="58"/>
  <c r="O24" i="58" s="1"/>
  <c r="H23" i="57"/>
  <c r="H28" i="57" s="1"/>
  <c r="H106" i="57"/>
  <c r="I648" i="51"/>
  <c r="B102" i="51"/>
  <c r="H23" i="51"/>
  <c r="H28" i="51" s="1"/>
  <c r="H106" i="51"/>
  <c r="C23" i="57"/>
  <c r="C106" i="57"/>
  <c r="C23" i="52"/>
  <c r="C28" i="52" s="1"/>
  <c r="C106" i="52"/>
  <c r="R102" i="56"/>
  <c r="R24" i="56" s="1"/>
  <c r="I101" i="57"/>
  <c r="B23" i="57"/>
  <c r="O101" i="46"/>
  <c r="O23" i="46" s="1"/>
  <c r="O652" i="46"/>
  <c r="S647" i="47"/>
  <c r="R101" i="47"/>
  <c r="R652" i="47"/>
  <c r="S648" i="48"/>
  <c r="Q102" i="51"/>
  <c r="Q24" i="51" s="1"/>
  <c r="Q101" i="52"/>
  <c r="Q23" i="52" s="1"/>
  <c r="Q652" i="52"/>
  <c r="O102" i="53"/>
  <c r="Q102" i="56"/>
  <c r="Q24" i="56" s="1"/>
  <c r="N102" i="56"/>
  <c r="N24" i="56" s="1"/>
  <c r="Q101" i="57"/>
  <c r="Q23" i="57" s="1"/>
  <c r="Q652" i="57"/>
  <c r="M102" i="58"/>
  <c r="I102" i="56"/>
  <c r="B24" i="56"/>
  <c r="I24" i="56" s="1"/>
  <c r="I647" i="56"/>
  <c r="B101" i="56"/>
  <c r="C23" i="51"/>
  <c r="C106" i="51"/>
  <c r="B28" i="6"/>
  <c r="L101" i="53"/>
  <c r="C23" i="47"/>
  <c r="C106" i="47"/>
  <c r="I601" i="52"/>
  <c r="O601" i="50"/>
  <c r="M601" i="50"/>
  <c r="P601" i="50"/>
  <c r="N601" i="50"/>
  <c r="R601" i="50"/>
  <c r="L601" i="50"/>
  <c r="Q601" i="50"/>
  <c r="R101" i="56"/>
  <c r="R652" i="56"/>
  <c r="I102" i="57"/>
  <c r="B24" i="57"/>
  <c r="I24" i="57" s="1"/>
  <c r="I647" i="53"/>
  <c r="B101" i="53"/>
  <c r="I101" i="53" s="1"/>
  <c r="P601" i="56"/>
  <c r="L601" i="56"/>
  <c r="Q601" i="56"/>
  <c r="O601" i="56"/>
  <c r="R601" i="56"/>
  <c r="N601" i="56"/>
  <c r="M601" i="56"/>
  <c r="L23" i="57"/>
  <c r="Q101" i="47"/>
  <c r="Q23" i="47" s="1"/>
  <c r="Q652" i="47"/>
  <c r="S647" i="48"/>
  <c r="M102" i="50"/>
  <c r="M24" i="50" s="1"/>
  <c r="S647" i="50"/>
  <c r="M102" i="51"/>
  <c r="M24" i="51" s="1"/>
  <c r="R102" i="52"/>
  <c r="R24" i="52" s="1"/>
  <c r="Q102" i="53"/>
  <c r="S648" i="57"/>
  <c r="O102" i="57"/>
  <c r="O24" i="57" s="1"/>
  <c r="R101" i="58"/>
  <c r="R652" i="58"/>
  <c r="I102" i="58"/>
  <c r="B24" i="58"/>
  <c r="I24" i="58" s="1"/>
  <c r="G23" i="58"/>
  <c r="G28" i="58" s="1"/>
  <c r="G106" i="58"/>
  <c r="I601" i="57"/>
  <c r="C23" i="56"/>
  <c r="C28" i="56" s="1"/>
  <c r="C106" i="56"/>
  <c r="D23" i="58"/>
  <c r="D106" i="58"/>
  <c r="L24" i="52"/>
  <c r="O101" i="48"/>
  <c r="O23" i="48" s="1"/>
  <c r="O652" i="48"/>
  <c r="M101" i="50"/>
  <c r="M652" i="50"/>
  <c r="O102" i="50"/>
  <c r="O24" i="50" s="1"/>
  <c r="Q101" i="51"/>
  <c r="Q23" i="51" s="1"/>
  <c r="Q652" i="51"/>
  <c r="O101" i="51"/>
  <c r="O23" i="51" s="1"/>
  <c r="O652" i="51"/>
  <c r="M101" i="51"/>
  <c r="M652" i="51"/>
  <c r="O102" i="52"/>
  <c r="O24" i="52" s="1"/>
  <c r="Q102" i="52"/>
  <c r="Q24" i="52" s="1"/>
  <c r="N101" i="53"/>
  <c r="N652" i="53"/>
  <c r="Q101" i="58"/>
  <c r="Q652" i="58"/>
  <c r="H23" i="50"/>
  <c r="H28" i="50" s="1"/>
  <c r="H106" i="50"/>
  <c r="C23" i="46"/>
  <c r="C28" i="46" s="1"/>
  <c r="C106" i="46"/>
  <c r="I601" i="56"/>
  <c r="I601" i="51"/>
  <c r="I647" i="52"/>
  <c r="B101" i="52"/>
  <c r="B28" i="3"/>
  <c r="O101" i="47"/>
  <c r="O23" i="47" s="1"/>
  <c r="O652" i="47"/>
  <c r="Q101" i="46"/>
  <c r="Q23" i="46" s="1"/>
  <c r="Q652" i="46"/>
  <c r="M101" i="46"/>
  <c r="M652" i="46"/>
  <c r="Q102" i="50"/>
  <c r="Q24" i="50" s="1"/>
  <c r="N101" i="52"/>
  <c r="N23" i="52" s="1"/>
  <c r="N652" i="52"/>
  <c r="M102" i="56"/>
  <c r="M24" i="56" s="1"/>
  <c r="M101" i="56"/>
  <c r="M652" i="56"/>
  <c r="R102" i="58"/>
  <c r="R24" i="58" s="1"/>
  <c r="Q102" i="58"/>
  <c r="Q24" i="58" s="1"/>
  <c r="H23" i="46"/>
  <c r="H28" i="46" s="1"/>
  <c r="H106" i="46"/>
  <c r="H23" i="58"/>
  <c r="H28" i="58" s="1"/>
  <c r="H106" i="58"/>
  <c r="L102" i="53"/>
  <c r="C23" i="48"/>
  <c r="C106" i="48"/>
  <c r="I648" i="53"/>
  <c r="B102" i="53"/>
  <c r="I102" i="53" s="1"/>
  <c r="O601" i="58"/>
  <c r="Q601" i="58"/>
  <c r="N601" i="58"/>
  <c r="R601" i="58"/>
  <c r="M601" i="58"/>
  <c r="L601" i="58"/>
  <c r="P601" i="58"/>
  <c r="Q101" i="56"/>
  <c r="Q23" i="56" s="1"/>
  <c r="Q652" i="56"/>
  <c r="N101" i="58"/>
  <c r="N652" i="58"/>
  <c r="R102" i="50"/>
  <c r="R24" i="50" s="1"/>
  <c r="R101" i="50"/>
  <c r="R652" i="50"/>
  <c r="O102" i="51"/>
  <c r="O24" i="51" s="1"/>
  <c r="R101" i="51"/>
  <c r="R652" i="51"/>
  <c r="R102" i="51"/>
  <c r="R24" i="51" s="1"/>
  <c r="M101" i="52"/>
  <c r="M652" i="52"/>
  <c r="R102" i="53"/>
  <c r="R101" i="53"/>
  <c r="R106" i="53" s="1"/>
  <c r="R652" i="53"/>
  <c r="S647" i="57"/>
  <c r="R101" i="57"/>
  <c r="R652" i="57"/>
  <c r="M101" i="58"/>
  <c r="M652" i="58"/>
  <c r="I101" i="58"/>
  <c r="B23" i="58"/>
  <c r="P601" i="52"/>
  <c r="L601" i="52"/>
  <c r="N601" i="52"/>
  <c r="M601" i="52"/>
  <c r="R601" i="52"/>
  <c r="Q601" i="52"/>
  <c r="O601" i="52"/>
  <c r="I601" i="47"/>
  <c r="C23" i="58"/>
  <c r="C28" i="58" s="1"/>
  <c r="C106" i="58"/>
  <c r="I647" i="51"/>
  <c r="B101" i="51"/>
  <c r="I601" i="50"/>
  <c r="B28" i="7"/>
  <c r="H23" i="56"/>
  <c r="H28" i="56" s="1"/>
  <c r="H106" i="56"/>
  <c r="R101" i="46"/>
  <c r="R652" i="46"/>
  <c r="M101" i="47"/>
  <c r="M652" i="47"/>
  <c r="R101" i="48"/>
  <c r="R652" i="48"/>
  <c r="Q101" i="48"/>
  <c r="Q23" i="48" s="1"/>
  <c r="Q652" i="48"/>
  <c r="M101" i="48"/>
  <c r="M652" i="48"/>
  <c r="N102" i="52"/>
  <c r="N24" i="52" s="1"/>
  <c r="M102" i="52"/>
  <c r="M24" i="52" s="1"/>
  <c r="M102" i="53"/>
  <c r="Q101" i="53"/>
  <c r="Q652" i="53"/>
  <c r="O102" i="56"/>
  <c r="O24" i="56" s="1"/>
  <c r="N101" i="56"/>
  <c r="N23" i="56" s="1"/>
  <c r="N652" i="56"/>
  <c r="N101" i="57"/>
  <c r="N23" i="57" s="1"/>
  <c r="N652" i="57"/>
  <c r="N102" i="58"/>
  <c r="N24" i="58" s="1"/>
  <c r="B28" i="4"/>
  <c r="H106" i="53"/>
  <c r="I601" i="46"/>
  <c r="I601" i="58"/>
  <c r="H23" i="47"/>
  <c r="H106" i="47"/>
  <c r="I647" i="58"/>
  <c r="I648" i="52"/>
  <c r="B102" i="52"/>
  <c r="H23" i="52"/>
  <c r="H28" i="52" s="1"/>
  <c r="H106" i="52"/>
  <c r="C106" i="53"/>
  <c r="C23" i="50"/>
  <c r="C28" i="50" s="1"/>
  <c r="C106" i="50"/>
  <c r="S101" i="57" l="1"/>
  <c r="R23" i="52"/>
  <c r="R28" i="52" s="1"/>
  <c r="R106" i="52"/>
  <c r="I101" i="51"/>
  <c r="B23" i="51"/>
  <c r="I23" i="51" s="1"/>
  <c r="M23" i="58"/>
  <c r="M28" i="58" s="1"/>
  <c r="M106" i="58"/>
  <c r="M23" i="56"/>
  <c r="M28" i="56" s="1"/>
  <c r="M106" i="56"/>
  <c r="R23" i="58"/>
  <c r="R28" i="58" s="1"/>
  <c r="R106" i="58"/>
  <c r="S601" i="56"/>
  <c r="R23" i="56"/>
  <c r="R28" i="56" s="1"/>
  <c r="R106" i="56"/>
  <c r="M24" i="58"/>
  <c r="S648" i="56"/>
  <c r="L102" i="56"/>
  <c r="S647" i="52"/>
  <c r="L101" i="52"/>
  <c r="I568" i="43"/>
  <c r="I102" i="52"/>
  <c r="B24" i="52"/>
  <c r="I24" i="52" s="1"/>
  <c r="M23" i="52"/>
  <c r="M28" i="52" s="1"/>
  <c r="M106" i="52"/>
  <c r="R23" i="50"/>
  <c r="R28" i="50" s="1"/>
  <c r="R106" i="50"/>
  <c r="Q23" i="58"/>
  <c r="Q28" i="58" s="1"/>
  <c r="Q106" i="58"/>
  <c r="M23" i="51"/>
  <c r="M28" i="51" s="1"/>
  <c r="M106" i="51"/>
  <c r="M23" i="50"/>
  <c r="M28" i="50" s="1"/>
  <c r="M106" i="50"/>
  <c r="I23" i="58"/>
  <c r="D28" i="58"/>
  <c r="S648" i="58"/>
  <c r="L102" i="58"/>
  <c r="L24" i="58" s="1"/>
  <c r="R23" i="47"/>
  <c r="R106" i="47"/>
  <c r="S648" i="51"/>
  <c r="L102" i="51"/>
  <c r="M23" i="48"/>
  <c r="M28" i="48" s="1"/>
  <c r="M106" i="48"/>
  <c r="N23" i="58"/>
  <c r="N28" i="58" s="1"/>
  <c r="N106" i="58"/>
  <c r="S24" i="52"/>
  <c r="S601" i="52"/>
  <c r="R23" i="57"/>
  <c r="R28" i="57" s="1"/>
  <c r="R106" i="57"/>
  <c r="S648" i="50"/>
  <c r="S601" i="50"/>
  <c r="I101" i="56"/>
  <c r="B23" i="56"/>
  <c r="I23" i="56" s="1"/>
  <c r="O101" i="52"/>
  <c r="O23" i="52" s="1"/>
  <c r="O652" i="52"/>
  <c r="S648" i="52"/>
  <c r="I542" i="43"/>
  <c r="R23" i="48"/>
  <c r="R28" i="48" s="1"/>
  <c r="R106" i="48"/>
  <c r="S647" i="56"/>
  <c r="L101" i="56"/>
  <c r="M23" i="46"/>
  <c r="M28" i="46" s="1"/>
  <c r="M106" i="46"/>
  <c r="S647" i="51"/>
  <c r="L101" i="51"/>
  <c r="S647" i="58"/>
  <c r="L101" i="58"/>
  <c r="S102" i="53"/>
  <c r="B23" i="52"/>
  <c r="I23" i="52" s="1"/>
  <c r="I101" i="52"/>
  <c r="I102" i="51"/>
  <c r="B24" i="51"/>
  <c r="I24" i="51" s="1"/>
  <c r="R23" i="46"/>
  <c r="R28" i="46" s="1"/>
  <c r="R106" i="46"/>
  <c r="I516" i="43"/>
  <c r="I490" i="43"/>
  <c r="M23" i="47"/>
  <c r="M106" i="47"/>
  <c r="R23" i="51"/>
  <c r="R28" i="51" s="1"/>
  <c r="R106" i="51"/>
  <c r="S601" i="58"/>
  <c r="S648" i="53"/>
  <c r="S102" i="52"/>
  <c r="S101" i="53"/>
  <c r="I23" i="57"/>
  <c r="S102" i="57"/>
  <c r="M23" i="57"/>
  <c r="M28" i="57" s="1"/>
  <c r="M106" i="57"/>
  <c r="S24" i="57"/>
  <c r="T24" i="57" s="1"/>
  <c r="S101" i="51" l="1"/>
  <c r="L23" i="51"/>
  <c r="S23" i="51" s="1"/>
  <c r="T23" i="51" s="1"/>
  <c r="S24" i="58"/>
  <c r="T24" i="58" s="1"/>
  <c r="S102" i="58"/>
  <c r="F74" i="43"/>
  <c r="I464" i="43"/>
  <c r="S102" i="51"/>
  <c r="L24" i="51"/>
  <c r="S24" i="51" s="1"/>
  <c r="T24" i="51" s="1"/>
  <c r="T24" i="52"/>
  <c r="S101" i="52"/>
  <c r="L23" i="52"/>
  <c r="S23" i="52" s="1"/>
  <c r="T23" i="52" s="1"/>
  <c r="S101" i="56"/>
  <c r="L23" i="56"/>
  <c r="S23" i="56" s="1"/>
  <c r="T23" i="56" s="1"/>
  <c r="P100" i="43"/>
  <c r="P22" i="43" s="1"/>
  <c r="S101" i="58"/>
  <c r="L23" i="58"/>
  <c r="S23" i="58" s="1"/>
  <c r="T23" i="58" s="1"/>
  <c r="S23" i="57"/>
  <c r="T23" i="57" s="1"/>
  <c r="S102" i="56"/>
  <c r="L24" i="56"/>
  <c r="S24" i="56" s="1"/>
  <c r="T24" i="56" s="1"/>
  <c r="F22" i="43" l="1"/>
  <c r="I74" i="43"/>
  <c r="I592" i="43" l="1"/>
  <c r="D100" i="43" l="1"/>
  <c r="N100" i="43" l="1"/>
  <c r="I594" i="43" l="1"/>
  <c r="B100" i="43"/>
  <c r="I100" i="43" s="1"/>
  <c r="S594" i="43" l="1"/>
  <c r="L100" i="43"/>
  <c r="S100" i="43" s="1"/>
  <c r="I505" i="40" l="1"/>
  <c r="I531" i="40"/>
  <c r="I506" i="40"/>
  <c r="I535" i="40"/>
  <c r="I480" i="40"/>
  <c r="I553" i="40"/>
  <c r="I478" i="40"/>
  <c r="I475" i="40"/>
  <c r="I527" i="40"/>
  <c r="I532" i="40"/>
  <c r="I558" i="40"/>
  <c r="I504" i="40"/>
  <c r="I501" i="40"/>
  <c r="I452" i="40"/>
  <c r="I483" i="40"/>
  <c r="I453" i="40"/>
  <c r="I530" i="40"/>
  <c r="I454" i="40"/>
  <c r="I557" i="40"/>
  <c r="I457" i="40"/>
  <c r="I509" i="40"/>
  <c r="I479" i="40"/>
  <c r="I556" i="40"/>
  <c r="F63" i="40" l="1"/>
  <c r="I457" i="41"/>
  <c r="I483" i="41"/>
  <c r="I453" i="41"/>
  <c r="I530" i="41"/>
  <c r="F11" i="40"/>
  <c r="I63" i="40"/>
  <c r="P88" i="40"/>
  <c r="S582" i="40"/>
  <c r="I509" i="41"/>
  <c r="I479" i="41"/>
  <c r="I556" i="41"/>
  <c r="AI244" i="40"/>
  <c r="I504" i="41"/>
  <c r="I535" i="41"/>
  <c r="I505" i="41"/>
  <c r="AI140" i="40"/>
  <c r="I475" i="41"/>
  <c r="I454" i="41"/>
  <c r="I531" i="41"/>
  <c r="AI114" i="40"/>
  <c r="P89" i="40"/>
  <c r="P11" i="40" s="1"/>
  <c r="I501" i="41"/>
  <c r="I480" i="41"/>
  <c r="I557" i="41"/>
  <c r="AI218" i="40"/>
  <c r="AI348" i="40"/>
  <c r="F64" i="40"/>
  <c r="F62" i="40"/>
  <c r="I527" i="41"/>
  <c r="I506" i="41"/>
  <c r="I452" i="41"/>
  <c r="AI400" i="40"/>
  <c r="AI296" i="40"/>
  <c r="AI166" i="40"/>
  <c r="P90" i="40"/>
  <c r="P12" i="40" s="1"/>
  <c r="I558" i="41"/>
  <c r="I553" i="41"/>
  <c r="I532" i="41"/>
  <c r="I478" i="41"/>
  <c r="AI322" i="40"/>
  <c r="AI270" i="40"/>
  <c r="AI374" i="40" l="1"/>
  <c r="AI426" i="40"/>
  <c r="AI140" i="41"/>
  <c r="S114" i="40"/>
  <c r="F10" i="40"/>
  <c r="I62" i="40"/>
  <c r="P10" i="40"/>
  <c r="S88" i="40"/>
  <c r="AI400" i="41"/>
  <c r="AI166" i="41"/>
  <c r="P89" i="41"/>
  <c r="P11" i="41" s="1"/>
  <c r="F62" i="41"/>
  <c r="F12" i="40"/>
  <c r="I64" i="40"/>
  <c r="AI426" i="41"/>
  <c r="AI296" i="41"/>
  <c r="AI322" i="41"/>
  <c r="P90" i="41"/>
  <c r="P12" i="41" s="1"/>
  <c r="F64" i="41"/>
  <c r="AI270" i="41"/>
  <c r="S400" i="40"/>
  <c r="F63" i="41"/>
  <c r="S374" i="40"/>
  <c r="P88" i="41"/>
  <c r="S582" i="41"/>
  <c r="AI114" i="41"/>
  <c r="AI374" i="41"/>
  <c r="AI218" i="41"/>
  <c r="S218" i="40" l="1"/>
  <c r="S244" i="40"/>
  <c r="S322" i="40"/>
  <c r="S296" i="40"/>
  <c r="S426" i="40"/>
  <c r="S166" i="40"/>
  <c r="AI348" i="41"/>
  <c r="S270" i="40"/>
  <c r="S348" i="40"/>
  <c r="AI244" i="41"/>
  <c r="I483" i="42"/>
  <c r="I453" i="42"/>
  <c r="I530" i="42"/>
  <c r="I348" i="40"/>
  <c r="I140" i="40"/>
  <c r="I558" i="42"/>
  <c r="I322" i="40"/>
  <c r="I509" i="42"/>
  <c r="I479" i="42"/>
  <c r="I556" i="42"/>
  <c r="I166" i="40"/>
  <c r="F12" i="41"/>
  <c r="I64" i="41"/>
  <c r="I535" i="42"/>
  <c r="I505" i="42"/>
  <c r="I400" i="40"/>
  <c r="I457" i="42"/>
  <c r="I454" i="42"/>
  <c r="I531" i="42"/>
  <c r="I426" i="40"/>
  <c r="S140" i="40"/>
  <c r="I244" i="40"/>
  <c r="I480" i="42"/>
  <c r="I557" i="42"/>
  <c r="I374" i="40"/>
  <c r="I296" i="40"/>
  <c r="I270" i="40"/>
  <c r="P10" i="41"/>
  <c r="S88" i="41"/>
  <c r="F10" i="41"/>
  <c r="I62" i="41"/>
  <c r="I504" i="42"/>
  <c r="F11" i="41"/>
  <c r="I63" i="41"/>
  <c r="I506" i="42"/>
  <c r="I452" i="42"/>
  <c r="S114" i="41"/>
  <c r="I532" i="42"/>
  <c r="I478" i="42"/>
  <c r="I114" i="40"/>
  <c r="I218" i="40"/>
  <c r="S426" i="41"/>
  <c r="S296" i="41" l="1"/>
  <c r="S348" i="41"/>
  <c r="S270" i="41"/>
  <c r="S400" i="41"/>
  <c r="S244" i="41"/>
  <c r="S166" i="41"/>
  <c r="S374" i="41"/>
  <c r="F62" i="42"/>
  <c r="F10" i="42" s="1"/>
  <c r="S322" i="41"/>
  <c r="S218" i="41"/>
  <c r="I140" i="41"/>
  <c r="AC36" i="42"/>
  <c r="P90" i="42"/>
  <c r="P12" i="42" s="1"/>
  <c r="I556" i="35"/>
  <c r="I453" i="35"/>
  <c r="I322" i="41"/>
  <c r="I558" i="35"/>
  <c r="Z36" i="42"/>
  <c r="I505" i="34"/>
  <c r="I505" i="35"/>
  <c r="I296" i="41"/>
  <c r="AD36" i="42"/>
  <c r="AA36" i="42"/>
  <c r="I454" i="35"/>
  <c r="I244" i="41"/>
  <c r="I531" i="34"/>
  <c r="AI426" i="42"/>
  <c r="AG36" i="42"/>
  <c r="AH36" i="42"/>
  <c r="I506" i="35"/>
  <c r="I114" i="41"/>
  <c r="I457" i="35"/>
  <c r="I557" i="34"/>
  <c r="I348" i="41"/>
  <c r="S140" i="41"/>
  <c r="I453" i="34"/>
  <c r="I506" i="34"/>
  <c r="I270" i="41"/>
  <c r="V36" i="42"/>
  <c r="AI114" i="42"/>
  <c r="I454" i="34"/>
  <c r="I452" i="35"/>
  <c r="I531" i="35"/>
  <c r="I530" i="35"/>
  <c r="P88" i="42"/>
  <c r="S582" i="42"/>
  <c r="I504" i="35"/>
  <c r="I535" i="35"/>
  <c r="I532" i="34"/>
  <c r="P89" i="42"/>
  <c r="P11" i="42" s="1"/>
  <c r="I426" i="41"/>
  <c r="I558" i="34"/>
  <c r="AI244" i="42"/>
  <c r="I400" i="41"/>
  <c r="I509" i="35"/>
  <c r="I457" i="34"/>
  <c r="I218" i="41"/>
  <c r="I166" i="41"/>
  <c r="AI166" i="42"/>
  <c r="W36" i="42"/>
  <c r="I557" i="35"/>
  <c r="AI400" i="42"/>
  <c r="AI296" i="42"/>
  <c r="F64" i="42"/>
  <c r="I509" i="34"/>
  <c r="AI374" i="42"/>
  <c r="AE36" i="42"/>
  <c r="I532" i="35"/>
  <c r="I374" i="41"/>
  <c r="I535" i="34"/>
  <c r="F63" i="42"/>
  <c r="I244" i="35"/>
  <c r="I348" i="35"/>
  <c r="I400" i="35"/>
  <c r="I166" i="35"/>
  <c r="I270" i="35"/>
  <c r="I296" i="35"/>
  <c r="I426" i="35"/>
  <c r="I218" i="35"/>
  <c r="AI270" i="42" l="1"/>
  <c r="I62" i="42"/>
  <c r="AI322" i="42"/>
  <c r="Y36" i="42"/>
  <c r="AI348" i="42"/>
  <c r="AI218" i="42"/>
  <c r="I374" i="35"/>
  <c r="AF36" i="42"/>
  <c r="AI140" i="42"/>
  <c r="I114" i="35"/>
  <c r="I487" i="1"/>
  <c r="F12" i="42"/>
  <c r="I64" i="42"/>
  <c r="AI192" i="42"/>
  <c r="F64" i="34"/>
  <c r="X36" i="42"/>
  <c r="I480" i="1"/>
  <c r="P10" i="42"/>
  <c r="S88" i="42"/>
  <c r="I488" i="1"/>
  <c r="I322" i="35"/>
  <c r="I492" i="1"/>
  <c r="AI36" i="42"/>
  <c r="F63" i="35"/>
  <c r="S374" i="42"/>
  <c r="I483" i="1"/>
  <c r="L36" i="42"/>
  <c r="S114" i="42"/>
  <c r="I491" i="1"/>
  <c r="S218" i="42"/>
  <c r="I479" i="1"/>
  <c r="F11" i="42"/>
  <c r="I63" i="42"/>
  <c r="S140" i="42"/>
  <c r="S400" i="42"/>
  <c r="S244" i="42"/>
  <c r="I490" i="1"/>
  <c r="S426" i="42"/>
  <c r="F62" i="35"/>
  <c r="F63" i="34"/>
  <c r="F64" i="35"/>
  <c r="S348" i="42" l="1"/>
  <c r="S166" i="42"/>
  <c r="N36" i="42"/>
  <c r="N10" i="42" s="1"/>
  <c r="Q36" i="42"/>
  <c r="Q10" i="42" s="1"/>
  <c r="R36" i="42"/>
  <c r="R10" i="42" s="1"/>
  <c r="S296" i="42"/>
  <c r="O36" i="42"/>
  <c r="O10" i="42" s="1"/>
  <c r="S270" i="42"/>
  <c r="S322" i="42"/>
  <c r="S192" i="42"/>
  <c r="I505" i="32"/>
  <c r="I564" i="32"/>
  <c r="I459" i="8"/>
  <c r="I565" i="1"/>
  <c r="H36" i="42"/>
  <c r="H10" i="42" s="1"/>
  <c r="I514" i="1"/>
  <c r="I348" i="42"/>
  <c r="I218" i="42"/>
  <c r="I509" i="32"/>
  <c r="I564" i="1"/>
  <c r="I514" i="32"/>
  <c r="I457" i="32"/>
  <c r="I535" i="8"/>
  <c r="L10" i="42"/>
  <c r="I63" i="35"/>
  <c r="F11" i="35"/>
  <c r="I501" i="34"/>
  <c r="I466" i="32"/>
  <c r="I454" i="1"/>
  <c r="I534" i="1"/>
  <c r="I507" i="8"/>
  <c r="I465" i="32"/>
  <c r="I539" i="1"/>
  <c r="I565" i="8"/>
  <c r="I559" i="8"/>
  <c r="I507" i="1"/>
  <c r="I543" i="1"/>
  <c r="I506" i="1"/>
  <c r="I453" i="8"/>
  <c r="I513" i="1"/>
  <c r="I166" i="42"/>
  <c r="I538" i="32"/>
  <c r="I508" i="1"/>
  <c r="I544" i="32"/>
  <c r="I64" i="35"/>
  <c r="F12" i="35"/>
  <c r="M36" i="42"/>
  <c r="M10" i="42" s="1"/>
  <c r="I569" i="1"/>
  <c r="I540" i="8"/>
  <c r="I322" i="42"/>
  <c r="I542" i="1"/>
  <c r="I538" i="8"/>
  <c r="I564" i="8"/>
  <c r="C36" i="42"/>
  <c r="C10" i="42" s="1"/>
  <c r="I531" i="32"/>
  <c r="I518" i="1"/>
  <c r="I513" i="32"/>
  <c r="I508" i="8"/>
  <c r="I539" i="32"/>
  <c r="I539" i="8"/>
  <c r="I565" i="32"/>
  <c r="I534" i="32"/>
  <c r="I513" i="8"/>
  <c r="I532" i="1"/>
  <c r="I532" i="8"/>
  <c r="I453" i="1"/>
  <c r="I553" i="35"/>
  <c r="I557" i="1"/>
  <c r="I296" i="42"/>
  <c r="I454" i="32"/>
  <c r="I558" i="1"/>
  <c r="I453" i="32"/>
  <c r="I461" i="32"/>
  <c r="I515" i="1"/>
  <c r="I509" i="8"/>
  <c r="I501" i="35"/>
  <c r="I64" i="34"/>
  <c r="F12" i="34"/>
  <c r="I570" i="1"/>
  <c r="I454" i="8"/>
  <c r="I457" i="1"/>
  <c r="I544" i="1"/>
  <c r="I534" i="8"/>
  <c r="I270" i="42"/>
  <c r="I566" i="8"/>
  <c r="G36" i="42"/>
  <c r="G10" i="42" s="1"/>
  <c r="I557" i="8"/>
  <c r="I506" i="32"/>
  <c r="I463" i="1"/>
  <c r="I509" i="1"/>
  <c r="I400" i="42"/>
  <c r="I543" i="32"/>
  <c r="I541" i="1"/>
  <c r="I540" i="32"/>
  <c r="I461" i="8"/>
  <c r="I244" i="42"/>
  <c r="I63" i="34"/>
  <c r="F11" i="34"/>
  <c r="I374" i="42"/>
  <c r="I518" i="32"/>
  <c r="I531" i="1"/>
  <c r="I527" i="34"/>
  <c r="I569" i="32"/>
  <c r="I540" i="1"/>
  <c r="I517" i="1"/>
  <c r="I557" i="32"/>
  <c r="I535" i="32"/>
  <c r="I461" i="1"/>
  <c r="I531" i="8"/>
  <c r="I559" i="1"/>
  <c r="I538" i="1"/>
  <c r="I568" i="1"/>
  <c r="I566" i="1"/>
  <c r="I514" i="8"/>
  <c r="I506" i="8"/>
  <c r="I192" i="42"/>
  <c r="I566" i="32"/>
  <c r="I457" i="8"/>
  <c r="I456" i="32"/>
  <c r="I558" i="32"/>
  <c r="I62" i="35"/>
  <c r="F10" i="35"/>
  <c r="I553" i="34"/>
  <c r="I505" i="8"/>
  <c r="I456" i="8"/>
  <c r="I140" i="42"/>
  <c r="I466" i="1"/>
  <c r="I516" i="1"/>
  <c r="I426" i="42"/>
  <c r="D36" i="42"/>
  <c r="D10" i="42" s="1"/>
  <c r="I517" i="32"/>
  <c r="I567" i="1"/>
  <c r="I505" i="1"/>
  <c r="I508" i="32"/>
  <c r="I465" i="1"/>
  <c r="I535" i="1"/>
  <c r="I558" i="8"/>
  <c r="I456" i="1"/>
  <c r="I570" i="32"/>
  <c r="I464" i="1"/>
  <c r="E36" i="42"/>
  <c r="E10" i="42" s="1"/>
  <c r="I532" i="32"/>
  <c r="I527" i="35"/>
  <c r="F71" i="1" l="1"/>
  <c r="F74" i="1"/>
  <c r="F75" i="1"/>
  <c r="S10" i="42"/>
  <c r="I558" i="36"/>
  <c r="I71" i="1"/>
  <c r="F19" i="1"/>
  <c r="I453" i="36"/>
  <c r="F64" i="32"/>
  <c r="F64" i="1"/>
  <c r="I509" i="36"/>
  <c r="I506" i="36"/>
  <c r="I531" i="36"/>
  <c r="I504" i="36"/>
  <c r="I457" i="36"/>
  <c r="F64" i="8"/>
  <c r="F75" i="32"/>
  <c r="F76" i="32"/>
  <c r="I454" i="36"/>
  <c r="I74" i="1"/>
  <c r="F22" i="1"/>
  <c r="S36" i="42"/>
  <c r="AJ36" i="42" s="1"/>
  <c r="I530" i="36"/>
  <c r="I557" i="36"/>
  <c r="I556" i="36"/>
  <c r="I535" i="36"/>
  <c r="I114" i="42"/>
  <c r="F63" i="32"/>
  <c r="F63" i="1"/>
  <c r="F63" i="8"/>
  <c r="I505" i="36"/>
  <c r="I532" i="36"/>
  <c r="I452" i="36"/>
  <c r="I75" i="1"/>
  <c r="F76" i="1"/>
  <c r="B36" i="42"/>
  <c r="I374" i="36"/>
  <c r="I218" i="36"/>
  <c r="I426" i="36"/>
  <c r="I166" i="36"/>
  <c r="I244" i="36"/>
  <c r="I270" i="36"/>
  <c r="I400" i="36"/>
  <c r="I296" i="36"/>
  <c r="I348" i="36"/>
  <c r="F63" i="36" l="1"/>
  <c r="I63" i="1"/>
  <c r="I63" i="32"/>
  <c r="F11" i="32"/>
  <c r="I501" i="32"/>
  <c r="I527" i="32"/>
  <c r="I36" i="42"/>
  <c r="B10" i="42"/>
  <c r="I10" i="42" s="1"/>
  <c r="T10" i="42" s="1"/>
  <c r="I553" i="32"/>
  <c r="F24" i="1"/>
  <c r="I76" i="1"/>
  <c r="I76" i="32"/>
  <c r="F24" i="32"/>
  <c r="F23" i="32"/>
  <c r="I75" i="32"/>
  <c r="I63" i="36"/>
  <c r="F11" i="36"/>
  <c r="F12" i="8"/>
  <c r="I64" i="8"/>
  <c r="I322" i="36"/>
  <c r="F62" i="36"/>
  <c r="I64" i="1"/>
  <c r="F12" i="1"/>
  <c r="I63" i="8"/>
  <c r="F11" i="8"/>
  <c r="F64" i="36"/>
  <c r="I64" i="32"/>
  <c r="F12" i="32"/>
  <c r="I64" i="36" l="1"/>
  <c r="F12" i="36"/>
  <c r="I501" i="36"/>
  <c r="I62" i="36"/>
  <c r="F10" i="36"/>
  <c r="I553" i="36"/>
  <c r="I527" i="36"/>
  <c r="I561" i="1" l="1"/>
  <c r="F67" i="1"/>
  <c r="I67" i="1" l="1"/>
  <c r="I464" i="42" l="1"/>
  <c r="I490" i="42"/>
  <c r="I516" i="42"/>
  <c r="I542" i="42"/>
  <c r="I568" i="42"/>
  <c r="P100" i="42" l="1"/>
  <c r="P22" i="42" s="1"/>
  <c r="F74" i="42"/>
  <c r="F22" i="42" l="1"/>
  <c r="I74" i="42"/>
  <c r="I178" i="1" l="1"/>
  <c r="I308" i="1"/>
  <c r="I256" i="1"/>
  <c r="I412" i="1"/>
  <c r="I126" i="1" l="1"/>
  <c r="I282" i="1"/>
  <c r="I438" i="1"/>
  <c r="I334" i="1" l="1"/>
  <c r="I386" i="1"/>
  <c r="I360" i="1"/>
  <c r="I140" i="1" l="1"/>
  <c r="I528" i="43" l="1"/>
  <c r="I502" i="43"/>
  <c r="I554" i="43"/>
  <c r="I476" i="43"/>
  <c r="I528" i="42" l="1"/>
  <c r="I502" i="42"/>
  <c r="I476" i="42"/>
  <c r="I554" i="42"/>
  <c r="I554" i="41" l="1"/>
  <c r="I502" i="41"/>
  <c r="I528" i="41"/>
  <c r="I476" i="41"/>
  <c r="AF36" i="41" l="1"/>
  <c r="AA36" i="41"/>
  <c r="Z36" i="41"/>
  <c r="Y36" i="41"/>
  <c r="X36" i="41"/>
  <c r="AG36" i="41" l="1"/>
  <c r="AD36" i="41"/>
  <c r="AE36" i="41"/>
  <c r="AC36" i="41"/>
  <c r="V36" i="41"/>
  <c r="AH36" i="41"/>
  <c r="W36" i="41"/>
  <c r="M36" i="41"/>
  <c r="M10" i="41" s="1"/>
  <c r="N36" i="41"/>
  <c r="N10" i="41" s="1"/>
  <c r="O36" i="41"/>
  <c r="O10" i="41" s="1"/>
  <c r="Q36" i="41"/>
  <c r="Q10" i="41" s="1"/>
  <c r="R36" i="41"/>
  <c r="R10" i="41" s="1"/>
  <c r="AI36" i="41" l="1"/>
  <c r="S192" i="41"/>
  <c r="L36" i="41"/>
  <c r="AI192" i="41"/>
  <c r="B36" i="41" l="1"/>
  <c r="H36" i="41"/>
  <c r="H10" i="41" s="1"/>
  <c r="D36" i="41"/>
  <c r="D10" i="41" s="1"/>
  <c r="S36" i="41"/>
  <c r="AJ36" i="41" s="1"/>
  <c r="L10" i="41"/>
  <c r="S10" i="41" s="1"/>
  <c r="E36" i="41"/>
  <c r="E10" i="41" s="1"/>
  <c r="G36" i="41"/>
  <c r="G10" i="41" s="1"/>
  <c r="C36" i="41"/>
  <c r="C10" i="41" s="1"/>
  <c r="I36" i="41" l="1"/>
  <c r="B10" i="41"/>
  <c r="I10" i="41" s="1"/>
  <c r="T10" i="41" s="1"/>
  <c r="I192" i="41"/>
  <c r="I540" i="40" l="1"/>
  <c r="I488" i="40"/>
  <c r="I566" i="40"/>
  <c r="I514" i="40"/>
  <c r="I528" i="40" l="1"/>
  <c r="I476" i="40"/>
  <c r="I502" i="40"/>
  <c r="I554" i="40"/>
  <c r="I542" i="40" l="1"/>
  <c r="I516" i="40"/>
  <c r="I464" i="40"/>
  <c r="I568" i="40"/>
  <c r="I490" i="40"/>
  <c r="P100" i="40" l="1"/>
  <c r="P22" i="40" s="1"/>
  <c r="F74" i="40"/>
  <c r="F22" i="40" l="1"/>
  <c r="I74" i="40"/>
  <c r="I516" i="36" l="1"/>
  <c r="I568" i="36"/>
  <c r="I464" i="36"/>
  <c r="I542" i="36"/>
  <c r="F74" i="36" l="1"/>
  <c r="I74" i="36" l="1"/>
  <c r="F22" i="36"/>
  <c r="I559" i="42" l="1"/>
  <c r="I507" i="42"/>
  <c r="I534" i="40" l="1"/>
  <c r="I456" i="40"/>
  <c r="I508" i="40"/>
  <c r="I458" i="40" l="1"/>
  <c r="I562" i="40"/>
  <c r="I536" i="40"/>
  <c r="I510" i="40"/>
  <c r="I507" i="41" l="1"/>
  <c r="I559" i="41"/>
  <c r="I489" i="1" l="1"/>
  <c r="F73" i="1"/>
  <c r="I533" i="1" l="1"/>
  <c r="I73" i="1"/>
  <c r="F21" i="1"/>
  <c r="I455" i="1"/>
  <c r="I560" i="1" l="1"/>
  <c r="I515" i="43" l="1"/>
  <c r="I567" i="43"/>
  <c r="I488" i="42" l="1"/>
  <c r="I514" i="42"/>
  <c r="I540" i="42" l="1"/>
  <c r="I566" i="42"/>
  <c r="I536" i="42" l="1"/>
  <c r="I510" i="42"/>
  <c r="I562" i="42"/>
  <c r="I458" i="42"/>
  <c r="I456" i="42" l="1"/>
  <c r="I534" i="42"/>
  <c r="I567" i="42"/>
  <c r="I515" i="42"/>
  <c r="I508" i="42" l="1"/>
  <c r="I592" i="42" l="1"/>
  <c r="C96" i="1" l="1"/>
  <c r="C36" i="1"/>
  <c r="C10" i="1" s="1"/>
  <c r="G36" i="1"/>
  <c r="G10" i="1" s="1"/>
  <c r="E36" i="1"/>
  <c r="E10" i="1" s="1"/>
  <c r="H36" i="1"/>
  <c r="H10" i="1" s="1"/>
  <c r="I642" i="1" l="1"/>
  <c r="I192" i="1"/>
  <c r="B36" i="1"/>
  <c r="D36" i="1"/>
  <c r="D10" i="1" s="1"/>
  <c r="B10" i="1" l="1"/>
  <c r="I36" i="1"/>
  <c r="H91" i="1"/>
  <c r="G91" i="1"/>
  <c r="C91" i="1"/>
  <c r="B91" i="1" l="1"/>
  <c r="F91" i="1"/>
  <c r="F88" i="1"/>
  <c r="I634" i="1"/>
  <c r="F10" i="1" l="1"/>
  <c r="I10" i="1" s="1"/>
  <c r="I88" i="1"/>
  <c r="I637" i="1"/>
  <c r="F93" i="1" l="1"/>
  <c r="F15" i="1" s="1"/>
  <c r="I639" i="1"/>
  <c r="E92" i="1" l="1"/>
  <c r="D92" i="1" l="1"/>
  <c r="I586" i="1"/>
  <c r="I610" i="1" l="1"/>
  <c r="I618" i="1" l="1"/>
  <c r="E90" i="1" l="1"/>
  <c r="G90" i="1"/>
  <c r="H90" i="1"/>
  <c r="I636" i="1" l="1"/>
  <c r="I476" i="1"/>
  <c r="C86" i="1"/>
  <c r="G86" i="1"/>
  <c r="H86" i="1"/>
  <c r="E86" i="1"/>
  <c r="I606" i="1"/>
  <c r="I554" i="1" l="1"/>
  <c r="F92" i="1"/>
  <c r="I92" i="1" s="1"/>
  <c r="I638" i="1"/>
  <c r="I528" i="1"/>
  <c r="I502" i="1"/>
  <c r="I605" i="1" l="1"/>
  <c r="I475" i="1"/>
  <c r="C85" i="1"/>
  <c r="G85" i="1"/>
  <c r="E85" i="1"/>
  <c r="H85" i="1"/>
  <c r="I617" i="1" l="1"/>
  <c r="G97" i="1"/>
  <c r="H97" i="1"/>
  <c r="E97" i="1"/>
  <c r="I553" i="1" l="1"/>
  <c r="F85" i="1"/>
  <c r="I631" i="1"/>
  <c r="D97" i="1"/>
  <c r="I527" i="1"/>
  <c r="I501" i="1"/>
  <c r="I643" i="1" l="1"/>
  <c r="F95" i="1" l="1"/>
  <c r="H98" i="1" l="1"/>
  <c r="G98" i="1"/>
  <c r="C98" i="1"/>
  <c r="E98" i="1"/>
  <c r="F103" i="1" l="1"/>
  <c r="I649" i="1"/>
  <c r="I103" i="1" l="1"/>
  <c r="F25" i="1"/>
  <c r="I25" i="1" s="1"/>
  <c r="C101" i="1"/>
  <c r="G102" i="1"/>
  <c r="G24" i="1" s="1"/>
  <c r="E101" i="1"/>
  <c r="E102" i="1"/>
  <c r="C102" i="1"/>
  <c r="H102" i="1"/>
  <c r="H24" i="1" s="1"/>
  <c r="H101" i="1"/>
  <c r="G101" i="1"/>
  <c r="I648" i="1" l="1"/>
  <c r="F98" i="1" l="1"/>
  <c r="I644" i="1"/>
  <c r="I540" i="41" l="1"/>
  <c r="I488" i="41"/>
  <c r="I566" i="41"/>
  <c r="I514" i="41"/>
  <c r="I542" i="41" l="1"/>
  <c r="I490" i="41"/>
  <c r="I464" i="41"/>
  <c r="I516" i="41"/>
  <c r="I568" i="41"/>
  <c r="F74" i="41" l="1"/>
  <c r="P100" i="41"/>
  <c r="P22" i="41" s="1"/>
  <c r="F22" i="41" l="1"/>
  <c r="I74" i="41"/>
  <c r="I536" i="41" l="1"/>
  <c r="I458" i="41"/>
  <c r="I562" i="41"/>
  <c r="I515" i="41"/>
  <c r="I510" i="41"/>
  <c r="I567" i="41"/>
  <c r="AI152" i="43" l="1"/>
  <c r="S152" i="43" l="1"/>
  <c r="I152" i="43"/>
  <c r="AI197" i="43" l="1"/>
  <c r="AI249" i="43"/>
  <c r="AI171" i="43"/>
  <c r="AI301" i="43"/>
  <c r="AI353" i="43" l="1"/>
  <c r="AI379" i="43"/>
  <c r="AG41" i="43"/>
  <c r="AI223" i="43"/>
  <c r="S301" i="43"/>
  <c r="V41" i="43"/>
  <c r="AI119" i="43"/>
  <c r="W41" i="43"/>
  <c r="AI327" i="43"/>
  <c r="AE41" i="43"/>
  <c r="AA41" i="43"/>
  <c r="S353" i="43"/>
  <c r="AI405" i="43"/>
  <c r="Z41" i="43"/>
  <c r="AH41" i="43"/>
  <c r="AD41" i="43"/>
  <c r="AC41" i="43"/>
  <c r="AI145" i="43" l="1"/>
  <c r="S249" i="43"/>
  <c r="AF41" i="43"/>
  <c r="X41" i="43"/>
  <c r="Y41" i="43"/>
  <c r="S379" i="43"/>
  <c r="S171" i="43"/>
  <c r="S197" i="43"/>
  <c r="AI275" i="43"/>
  <c r="I353" i="43"/>
  <c r="AI431" i="43"/>
  <c r="S145" i="43"/>
  <c r="I379" i="43"/>
  <c r="L41" i="43"/>
  <c r="S119" i="43"/>
  <c r="I301" i="43"/>
  <c r="I249" i="43"/>
  <c r="I197" i="43"/>
  <c r="I171" i="43"/>
  <c r="AI41" i="43"/>
  <c r="S275" i="43" l="1"/>
  <c r="S405" i="43"/>
  <c r="Q41" i="43"/>
  <c r="Q15" i="43" s="1"/>
  <c r="S431" i="43"/>
  <c r="S327" i="43"/>
  <c r="M41" i="43"/>
  <c r="M15" i="43" s="1"/>
  <c r="S223" i="43"/>
  <c r="R41" i="43"/>
  <c r="R15" i="43" s="1"/>
  <c r="I275" i="43"/>
  <c r="N41" i="43"/>
  <c r="N15" i="43" s="1"/>
  <c r="O41" i="43"/>
  <c r="I223" i="43"/>
  <c r="D41" i="43"/>
  <c r="D15" i="43" s="1"/>
  <c r="I405" i="43"/>
  <c r="C41" i="43"/>
  <c r="C15" i="43" s="1"/>
  <c r="H41" i="43"/>
  <c r="H15" i="43" s="1"/>
  <c r="I431" i="43"/>
  <c r="L15" i="43"/>
  <c r="G41" i="43"/>
  <c r="G15" i="43" s="1"/>
  <c r="AI190" i="43"/>
  <c r="I327" i="43"/>
  <c r="E41" i="43"/>
  <c r="I145" i="43"/>
  <c r="S41" i="43" l="1"/>
  <c r="AJ41" i="43" s="1"/>
  <c r="AH34" i="43"/>
  <c r="V34" i="43"/>
  <c r="AI112" i="43"/>
  <c r="AE34" i="43"/>
  <c r="AD34" i="43"/>
  <c r="I119" i="43"/>
  <c r="B41" i="43"/>
  <c r="AI216" i="43"/>
  <c r="AC34" i="43"/>
  <c r="Z34" i="43"/>
  <c r="AI126" i="43"/>
  <c r="AI320" i="43"/>
  <c r="AI294" i="43"/>
  <c r="AA34" i="43"/>
  <c r="S190" i="43"/>
  <c r="W34" i="43"/>
  <c r="AG34" i="43"/>
  <c r="AD48" i="43" l="1"/>
  <c r="AI398" i="43"/>
  <c r="AI372" i="43"/>
  <c r="AI268" i="43"/>
  <c r="AI242" i="43"/>
  <c r="AI346" i="43"/>
  <c r="AC48" i="43"/>
  <c r="AI424" i="43"/>
  <c r="AA48" i="43"/>
  <c r="AH48" i="43"/>
  <c r="X34" i="43"/>
  <c r="AI164" i="43"/>
  <c r="AE48" i="43"/>
  <c r="AG48" i="43"/>
  <c r="Z48" i="43"/>
  <c r="AF34" i="43"/>
  <c r="W48" i="43"/>
  <c r="Y34" i="43"/>
  <c r="L34" i="43"/>
  <c r="S112" i="43"/>
  <c r="I190" i="43"/>
  <c r="AI438" i="43"/>
  <c r="AI386" i="43"/>
  <c r="AI138" i="43"/>
  <c r="V48" i="43"/>
  <c r="I41" i="43"/>
  <c r="B15" i="43"/>
  <c r="S126" i="43"/>
  <c r="AI308" i="43"/>
  <c r="AI34" i="43"/>
  <c r="S398" i="43" l="1"/>
  <c r="AI360" i="43"/>
  <c r="S372" i="43"/>
  <c r="R34" i="43"/>
  <c r="S294" i="43"/>
  <c r="AI204" i="43"/>
  <c r="S242" i="43"/>
  <c r="AI256" i="43"/>
  <c r="L48" i="43"/>
  <c r="AI412" i="43"/>
  <c r="M34" i="43"/>
  <c r="S216" i="43"/>
  <c r="S268" i="43"/>
  <c r="Q34" i="43"/>
  <c r="S346" i="43"/>
  <c r="AI334" i="43"/>
  <c r="AI282" i="43"/>
  <c r="AI230" i="43"/>
  <c r="S320" i="43"/>
  <c r="S424" i="43"/>
  <c r="S138" i="43"/>
  <c r="O34" i="43"/>
  <c r="L22" i="43"/>
  <c r="I320" i="43"/>
  <c r="I164" i="43"/>
  <c r="N34" i="43"/>
  <c r="C34" i="43"/>
  <c r="S164" i="43"/>
  <c r="Y48" i="43"/>
  <c r="I346" i="43"/>
  <c r="H34" i="43"/>
  <c r="I138" i="43"/>
  <c r="S282" i="43"/>
  <c r="I268" i="43"/>
  <c r="D34" i="43"/>
  <c r="I372" i="43"/>
  <c r="X48" i="43"/>
  <c r="I216" i="43"/>
  <c r="AI178" i="43"/>
  <c r="G34" i="43"/>
  <c r="S308" i="43"/>
  <c r="E34" i="43"/>
  <c r="I242" i="43"/>
  <c r="I294" i="43"/>
  <c r="I126" i="43"/>
  <c r="I398" i="43"/>
  <c r="I424" i="43"/>
  <c r="AF48" i="43"/>
  <c r="S34" i="43" l="1"/>
  <c r="AJ34" i="43" s="1"/>
  <c r="S438" i="43"/>
  <c r="AI48" i="43"/>
  <c r="S360" i="43"/>
  <c r="D48" i="43"/>
  <c r="D22" i="43" s="1"/>
  <c r="S256" i="43"/>
  <c r="S230" i="43"/>
  <c r="S412" i="43"/>
  <c r="E48" i="43"/>
  <c r="E22" i="43" s="1"/>
  <c r="S204" i="43"/>
  <c r="S386" i="43"/>
  <c r="S334" i="43"/>
  <c r="B34" i="43"/>
  <c r="I34" i="43" s="1"/>
  <c r="I230" i="43"/>
  <c r="M48" i="43"/>
  <c r="O48" i="43"/>
  <c r="O22" i="43" s="1"/>
  <c r="N48" i="43"/>
  <c r="N22" i="43" s="1"/>
  <c r="R48" i="43"/>
  <c r="R22" i="43" s="1"/>
  <c r="I256" i="43"/>
  <c r="H48" i="43"/>
  <c r="H22" i="43" s="1"/>
  <c r="I438" i="43"/>
  <c r="C48" i="43"/>
  <c r="C22" i="43" s="1"/>
  <c r="I204" i="43"/>
  <c r="I334" i="43"/>
  <c r="I412" i="43"/>
  <c r="I308" i="43"/>
  <c r="I282" i="43"/>
  <c r="I386" i="43"/>
  <c r="S178" i="43"/>
  <c r="I360" i="43"/>
  <c r="G48" i="43"/>
  <c r="G22" i="43" s="1"/>
  <c r="Q48" i="43"/>
  <c r="Q22" i="43" s="1"/>
  <c r="I112" i="43"/>
  <c r="M22" i="43" l="1"/>
  <c r="S22" i="43" s="1"/>
  <c r="S48" i="43"/>
  <c r="AJ48" i="43" s="1"/>
  <c r="I178" i="43"/>
  <c r="B48" i="43"/>
  <c r="I48" i="43" l="1"/>
  <c r="B22" i="43"/>
  <c r="I22" i="43" s="1"/>
  <c r="T22" i="43"/>
  <c r="H91" i="43" l="1"/>
  <c r="C91" i="43"/>
  <c r="G91" i="43"/>
  <c r="Q91" i="43" l="1"/>
  <c r="R91" i="43"/>
  <c r="M91" i="43"/>
  <c r="F91" i="43" l="1"/>
  <c r="F106" i="43" s="1"/>
  <c r="F652" i="43"/>
  <c r="I637" i="43"/>
  <c r="B91" i="43"/>
  <c r="S637" i="43" l="1"/>
  <c r="L91" i="43"/>
  <c r="P91" i="43"/>
  <c r="P652" i="43"/>
  <c r="AI128" i="43" l="1"/>
  <c r="AF50" i="43"/>
  <c r="AD50" i="43"/>
  <c r="AE50" i="43"/>
  <c r="AH50" i="43" l="1"/>
  <c r="Z50" i="43"/>
  <c r="X50" i="43"/>
  <c r="AI388" i="43"/>
  <c r="AA50" i="43"/>
  <c r="W50" i="43"/>
  <c r="V50" i="43"/>
  <c r="AG50" i="43"/>
  <c r="AI232" i="43"/>
  <c r="Y50" i="43"/>
  <c r="AC50" i="43"/>
  <c r="I543" i="43"/>
  <c r="N50" i="43"/>
  <c r="I465" i="43"/>
  <c r="I544" i="43"/>
  <c r="AI310" i="43"/>
  <c r="AI258" i="43"/>
  <c r="Q50" i="43"/>
  <c r="I466" i="43"/>
  <c r="M50" i="43"/>
  <c r="I570" i="43"/>
  <c r="AI180" i="43"/>
  <c r="AI127" i="43"/>
  <c r="I569" i="43"/>
  <c r="AI440" i="43"/>
  <c r="AI284" i="43"/>
  <c r="I492" i="43"/>
  <c r="R50" i="43"/>
  <c r="I518" i="43"/>
  <c r="AI414" i="43"/>
  <c r="I517" i="43"/>
  <c r="AI154" i="43"/>
  <c r="AI336" i="43"/>
  <c r="I491" i="43"/>
  <c r="AI362" i="43"/>
  <c r="AI206" i="43"/>
  <c r="O50" i="43"/>
  <c r="AI50" i="43" l="1"/>
  <c r="Z49" i="43"/>
  <c r="W49" i="43"/>
  <c r="AE49" i="43"/>
  <c r="AD49" i="43"/>
  <c r="AA49" i="43"/>
  <c r="AH49" i="43"/>
  <c r="AC49" i="43"/>
  <c r="V49" i="43"/>
  <c r="AG49" i="43"/>
  <c r="P101" i="43"/>
  <c r="P23" i="43" s="1"/>
  <c r="P102" i="43"/>
  <c r="P24" i="43" s="1"/>
  <c r="S128" i="43"/>
  <c r="F76" i="43"/>
  <c r="AI413" i="43"/>
  <c r="F75" i="43"/>
  <c r="AI387" i="43"/>
  <c r="AI179" i="43"/>
  <c r="AI231" i="43"/>
  <c r="AI439" i="43"/>
  <c r="AI153" i="43"/>
  <c r="AI205" i="43"/>
  <c r="AI283" i="43"/>
  <c r="S127" i="43"/>
  <c r="AI257" i="43" l="1"/>
  <c r="L49" i="43"/>
  <c r="AI309" i="43"/>
  <c r="AI335" i="43"/>
  <c r="AI361" i="43"/>
  <c r="I127" i="43"/>
  <c r="S335" i="43"/>
  <c r="X49" i="43"/>
  <c r="S309" i="43"/>
  <c r="Y49" i="43"/>
  <c r="F24" i="43"/>
  <c r="I76" i="43"/>
  <c r="S153" i="43"/>
  <c r="AF49" i="43"/>
  <c r="S439" i="43"/>
  <c r="F23" i="43"/>
  <c r="I75" i="43"/>
  <c r="S361" i="43" l="1"/>
  <c r="S257" i="43"/>
  <c r="S231" i="43"/>
  <c r="S205" i="43"/>
  <c r="S179" i="43"/>
  <c r="Q49" i="43"/>
  <c r="B49" i="43"/>
  <c r="S387" i="43"/>
  <c r="S283" i="43"/>
  <c r="S413" i="43"/>
  <c r="AI49" i="43"/>
  <c r="B52" i="43"/>
  <c r="S414" i="43"/>
  <c r="S362" i="43"/>
  <c r="H52" i="43"/>
  <c r="H26" i="43" s="1"/>
  <c r="S388" i="43"/>
  <c r="C52" i="43"/>
  <c r="C26" i="43" s="1"/>
  <c r="S336" i="43"/>
  <c r="R49" i="43"/>
  <c r="O49" i="43"/>
  <c r="S154" i="43"/>
  <c r="S232" i="43"/>
  <c r="E52" i="43"/>
  <c r="E26" i="43" s="1"/>
  <c r="S206" i="43"/>
  <c r="S310" i="43"/>
  <c r="S284" i="43"/>
  <c r="S258" i="43"/>
  <c r="M49" i="43"/>
  <c r="N49" i="43"/>
  <c r="S440" i="43"/>
  <c r="G52" i="43"/>
  <c r="G26" i="43" s="1"/>
  <c r="S180" i="43"/>
  <c r="I309" i="43" l="1"/>
  <c r="I179" i="43"/>
  <c r="I439" i="43"/>
  <c r="I283" i="43"/>
  <c r="I257" i="43"/>
  <c r="I335" i="43"/>
  <c r="I231" i="43"/>
  <c r="I413" i="43"/>
  <c r="I205" i="43"/>
  <c r="I361" i="43"/>
  <c r="I387" i="43"/>
  <c r="G49" i="43"/>
  <c r="I52" i="43"/>
  <c r="B26" i="43"/>
  <c r="I26" i="43" s="1"/>
  <c r="G50" i="43"/>
  <c r="I180" i="43"/>
  <c r="I336" i="43"/>
  <c r="I130" i="43"/>
  <c r="I258" i="43"/>
  <c r="H49" i="43"/>
  <c r="I310" i="43"/>
  <c r="I284" i="43"/>
  <c r="I440" i="43"/>
  <c r="D49" i="43"/>
  <c r="C49" i="43"/>
  <c r="E49" i="43"/>
  <c r="H50" i="43"/>
  <c r="I414" i="43"/>
  <c r="I206" i="43"/>
  <c r="D50" i="43"/>
  <c r="C50" i="43"/>
  <c r="E50" i="43"/>
  <c r="L50" i="43"/>
  <c r="I362" i="43"/>
  <c r="I232" i="43"/>
  <c r="I388" i="43"/>
  <c r="I153" i="43"/>
  <c r="S49" i="43"/>
  <c r="AJ49" i="43" s="1"/>
  <c r="S50" i="43" l="1"/>
  <c r="AJ50" i="43" s="1"/>
  <c r="I154" i="43"/>
  <c r="B50" i="43"/>
  <c r="I49" i="43"/>
  <c r="I50" i="43" l="1"/>
  <c r="C102" i="43" l="1"/>
  <c r="C24" i="43" s="1"/>
  <c r="C101" i="43"/>
  <c r="C23" i="43" s="1"/>
  <c r="E102" i="43"/>
  <c r="E24" i="43" s="1"/>
  <c r="E101" i="43"/>
  <c r="E23" i="43" s="1"/>
  <c r="G101" i="43"/>
  <c r="G23" i="43" s="1"/>
  <c r="G102" i="43"/>
  <c r="G24" i="43" s="1"/>
  <c r="I648" i="43"/>
  <c r="H102" i="43"/>
  <c r="H24" i="43" s="1"/>
  <c r="H101" i="43"/>
  <c r="H23" i="43" s="1"/>
  <c r="I647" i="43" l="1"/>
  <c r="R101" i="43"/>
  <c r="R23" i="43" s="1"/>
  <c r="Q101" i="43"/>
  <c r="Q23" i="43" s="1"/>
  <c r="O102" i="43"/>
  <c r="O24" i="43" s="1"/>
  <c r="M102" i="43"/>
  <c r="M24" i="43" s="1"/>
  <c r="R102" i="43"/>
  <c r="R24" i="43" s="1"/>
  <c r="Q102" i="43"/>
  <c r="Q24" i="43" s="1"/>
  <c r="O101" i="43"/>
  <c r="O23" i="43" s="1"/>
  <c r="M101" i="43"/>
  <c r="M23" i="43" s="1"/>
  <c r="G98" i="43"/>
  <c r="E98" i="43"/>
  <c r="C98" i="43"/>
  <c r="H98" i="43"/>
  <c r="S648" i="43" l="1"/>
  <c r="S647" i="43"/>
  <c r="R98" i="43"/>
  <c r="O98" i="43"/>
  <c r="Q98" i="43"/>
  <c r="M98" i="43"/>
  <c r="I644" i="43"/>
  <c r="G86" i="43"/>
  <c r="G8" i="43" s="1"/>
  <c r="E86" i="43"/>
  <c r="E8" i="43" s="1"/>
  <c r="H86" i="43"/>
  <c r="H8" i="43" s="1"/>
  <c r="C86" i="43"/>
  <c r="C8" i="43" s="1"/>
  <c r="I632" i="43" l="1"/>
  <c r="R86" i="43"/>
  <c r="R8" i="43" s="1"/>
  <c r="Q86" i="43"/>
  <c r="Q8" i="43" s="1"/>
  <c r="S644" i="43"/>
  <c r="M86" i="43"/>
  <c r="M8" i="43" s="1"/>
  <c r="O86" i="43"/>
  <c r="O8" i="43" s="1"/>
  <c r="S632" i="43" l="1"/>
  <c r="C99" i="43"/>
  <c r="G99" i="43"/>
  <c r="H99" i="43"/>
  <c r="R99" i="43" l="1"/>
  <c r="Q99" i="43"/>
  <c r="M99" i="43"/>
  <c r="G91" i="42" l="1"/>
  <c r="C91" i="42"/>
  <c r="H91" i="42"/>
  <c r="R91" i="42" l="1"/>
  <c r="Q91" i="42"/>
  <c r="M91" i="42"/>
  <c r="I637" i="42" l="1"/>
  <c r="B91" i="42"/>
  <c r="F91" i="42"/>
  <c r="F106" i="42" s="1"/>
  <c r="F652" i="42"/>
  <c r="S637" i="42" l="1"/>
  <c r="L91" i="42"/>
  <c r="P91" i="42"/>
  <c r="P652" i="42"/>
  <c r="I487" i="42" l="1"/>
  <c r="I565" i="42" l="1"/>
  <c r="I461" i="42"/>
  <c r="I539" i="42"/>
  <c r="I513" i="42"/>
  <c r="P97" i="42" l="1"/>
  <c r="F71" i="42"/>
  <c r="F19" i="42" l="1"/>
  <c r="I71" i="42"/>
  <c r="I465" i="42" l="1"/>
  <c r="I491" i="42"/>
  <c r="I544" i="42"/>
  <c r="I466" i="42"/>
  <c r="I492" i="42"/>
  <c r="I543" i="42"/>
  <c r="I517" i="42" l="1"/>
  <c r="I570" i="42"/>
  <c r="I569" i="42"/>
  <c r="I518" i="42" l="1"/>
  <c r="F76" i="42"/>
  <c r="P101" i="42"/>
  <c r="P23" i="42" s="1"/>
  <c r="P102" i="42"/>
  <c r="P24" i="42" s="1"/>
  <c r="F75" i="42"/>
  <c r="F23" i="42" l="1"/>
  <c r="I75" i="42"/>
  <c r="F24" i="42"/>
  <c r="I76" i="42"/>
  <c r="C86" i="42"/>
  <c r="G86" i="42"/>
  <c r="H86" i="42"/>
  <c r="E86" i="42"/>
  <c r="Q86" i="42" l="1"/>
  <c r="I632" i="42"/>
  <c r="O86" i="42"/>
  <c r="R86" i="42"/>
  <c r="M86" i="42"/>
  <c r="S632" i="42" l="1"/>
  <c r="H99" i="42" l="1"/>
  <c r="G99" i="42"/>
  <c r="C99" i="42"/>
  <c r="R99" i="42" l="1"/>
  <c r="M99" i="42"/>
  <c r="Q99" i="42"/>
  <c r="I645" i="42" l="1"/>
  <c r="S645" i="42" l="1"/>
  <c r="H102" i="42" l="1"/>
  <c r="H101" i="42"/>
  <c r="I648" i="42"/>
  <c r="C101" i="42"/>
  <c r="C102" i="42"/>
  <c r="G102" i="42"/>
  <c r="G101" i="42"/>
  <c r="E101" i="42"/>
  <c r="E102" i="42"/>
  <c r="I647" i="42" l="1"/>
  <c r="O102" i="42"/>
  <c r="Q101" i="42"/>
  <c r="M102" i="42"/>
  <c r="R102" i="42"/>
  <c r="O101" i="42"/>
  <c r="Q102" i="42"/>
  <c r="M101" i="42"/>
  <c r="R101" i="42"/>
  <c r="S647" i="42" l="1"/>
  <c r="S648" i="42"/>
  <c r="C91" i="41" l="1"/>
  <c r="G91" i="41"/>
  <c r="H91" i="41"/>
  <c r="M91" i="41" l="1"/>
  <c r="R91" i="41"/>
  <c r="Q91" i="41"/>
  <c r="I637" i="41" l="1"/>
  <c r="B91" i="41"/>
  <c r="F91" i="41"/>
  <c r="F106" i="41" s="1"/>
  <c r="F652" i="41"/>
  <c r="S637" i="41" l="1"/>
  <c r="L91" i="41"/>
  <c r="P91" i="41"/>
  <c r="P652" i="41"/>
  <c r="E86" i="41" l="1"/>
  <c r="G86" i="41"/>
  <c r="C86" i="41"/>
  <c r="H86" i="41"/>
  <c r="I632" i="41" l="1"/>
  <c r="M86" i="41"/>
  <c r="O86" i="41"/>
  <c r="R86" i="41"/>
  <c r="Q86" i="41"/>
  <c r="S632" i="41" l="1"/>
  <c r="G99" i="41" l="1"/>
  <c r="C99" i="41"/>
  <c r="H99" i="41"/>
  <c r="R99" i="41" l="1"/>
  <c r="Q99" i="41"/>
  <c r="M99" i="41"/>
  <c r="I645" i="41" l="1"/>
  <c r="E98" i="41"/>
  <c r="H98" i="41"/>
  <c r="C98" i="41"/>
  <c r="G98" i="41"/>
  <c r="S645" i="41" l="1"/>
  <c r="Q98" i="41"/>
  <c r="R98" i="41"/>
  <c r="I644" i="41"/>
  <c r="M98" i="41"/>
  <c r="O98" i="41"/>
  <c r="S644" i="41" l="1"/>
  <c r="AI198" i="43" l="1"/>
  <c r="AI250" i="43"/>
  <c r="AI406" i="43"/>
  <c r="AI172" i="43"/>
  <c r="AI120" i="43"/>
  <c r="AI146" i="43"/>
  <c r="AI224" i="43"/>
  <c r="Z42" i="43"/>
  <c r="AA42" i="43"/>
  <c r="AI380" i="43" l="1"/>
  <c r="AI354" i="43"/>
  <c r="AI276" i="43"/>
  <c r="AI328" i="43"/>
  <c r="AD42" i="43"/>
  <c r="S120" i="43"/>
  <c r="X42" i="43"/>
  <c r="Y42" i="43"/>
  <c r="AE42" i="43"/>
  <c r="AG42" i="43"/>
  <c r="W42" i="43"/>
  <c r="AF42" i="43"/>
  <c r="S224" i="43"/>
  <c r="AH42" i="43"/>
  <c r="AC42" i="43"/>
  <c r="S276" i="43"/>
  <c r="V42" i="43"/>
  <c r="S328" i="43" l="1"/>
  <c r="S406" i="43"/>
  <c r="S146" i="43"/>
  <c r="S250" i="43"/>
  <c r="S380" i="43"/>
  <c r="S354" i="43"/>
  <c r="S172" i="43"/>
  <c r="S198" i="43"/>
  <c r="AI432" i="43"/>
  <c r="N42" i="43"/>
  <c r="Q42" i="43"/>
  <c r="I406" i="43"/>
  <c r="I146" i="43"/>
  <c r="I328" i="43"/>
  <c r="D42" i="43"/>
  <c r="O42" i="43"/>
  <c r="E42" i="43"/>
  <c r="I250" i="43"/>
  <c r="I172" i="43"/>
  <c r="I276" i="43"/>
  <c r="R42" i="43"/>
  <c r="I380" i="43"/>
  <c r="I354" i="43"/>
  <c r="I224" i="43"/>
  <c r="AI42" i="43"/>
  <c r="M42" i="43"/>
  <c r="I198" i="43"/>
  <c r="H42" i="43" l="1"/>
  <c r="G42" i="43"/>
  <c r="I120" i="43"/>
  <c r="I432" i="43"/>
  <c r="S432" i="43"/>
  <c r="L42" i="43"/>
  <c r="C42" i="43"/>
  <c r="H90" i="43"/>
  <c r="E90" i="43"/>
  <c r="G90" i="43"/>
  <c r="S42" i="43" l="1"/>
  <c r="AJ42" i="43" s="1"/>
  <c r="B42" i="43"/>
  <c r="I636" i="43"/>
  <c r="O90" i="43"/>
  <c r="R90" i="43"/>
  <c r="Q90" i="43"/>
  <c r="I42" i="43" l="1"/>
  <c r="S636" i="43"/>
  <c r="H94" i="43"/>
  <c r="H16" i="43" s="1"/>
  <c r="G94" i="43"/>
  <c r="G16" i="43" s="1"/>
  <c r="Q94" i="43" l="1"/>
  <c r="Q16" i="43" s="1"/>
  <c r="R94" i="43"/>
  <c r="R16" i="43" s="1"/>
  <c r="H89" i="43"/>
  <c r="G89" i="43"/>
  <c r="I640" i="43"/>
  <c r="S640" i="43" l="1"/>
  <c r="Q89" i="43"/>
  <c r="R89" i="43"/>
  <c r="I635" i="43"/>
  <c r="S635" i="43" l="1"/>
  <c r="Z37" i="43" l="1"/>
  <c r="AA46" i="43" l="1"/>
  <c r="AD37" i="43"/>
  <c r="W37" i="43"/>
  <c r="AC37" i="43"/>
  <c r="AI298" i="43"/>
  <c r="AI168" i="43"/>
  <c r="V37" i="43"/>
  <c r="AI115" i="43"/>
  <c r="AE38" i="43"/>
  <c r="V46" i="43"/>
  <c r="AI124" i="43"/>
  <c r="AC38" i="43"/>
  <c r="AH37" i="43"/>
  <c r="AA38" i="43"/>
  <c r="W46" i="43"/>
  <c r="AI427" i="43"/>
  <c r="W38" i="43"/>
  <c r="AE46" i="43"/>
  <c r="Z46" i="43"/>
  <c r="AI220" i="43"/>
  <c r="AH38" i="43"/>
  <c r="AC46" i="43"/>
  <c r="V38" i="43"/>
  <c r="AI116" i="43"/>
  <c r="Z38" i="43"/>
  <c r="AI272" i="43"/>
  <c r="AA37" i="43"/>
  <c r="AD38" i="43"/>
  <c r="AH46" i="43"/>
  <c r="AI306" i="43"/>
  <c r="AI254" i="43"/>
  <c r="AI376" i="43"/>
  <c r="AI350" i="43"/>
  <c r="AI410" i="43"/>
  <c r="AI358" i="43"/>
  <c r="AG37" i="43"/>
  <c r="AI193" i="43"/>
  <c r="AG46" i="43"/>
  <c r="AI436" i="43"/>
  <c r="AI384" i="43"/>
  <c r="AI228" i="43"/>
  <c r="AI176" i="43"/>
  <c r="AI150" i="43"/>
  <c r="AE37" i="43"/>
  <c r="AG38" i="43"/>
  <c r="AI349" i="43"/>
  <c r="AI323" i="43"/>
  <c r="AI245" i="43"/>
  <c r="AD46" i="43"/>
  <c r="Y38" i="43" l="1"/>
  <c r="AI280" i="43"/>
  <c r="AI194" i="43"/>
  <c r="AF37" i="43"/>
  <c r="X46" i="43"/>
  <c r="AI46" i="43" s="1"/>
  <c r="Y46" i="43"/>
  <c r="AI297" i="43"/>
  <c r="AF46" i="43"/>
  <c r="AI375" i="43"/>
  <c r="X38" i="43"/>
  <c r="AI428" i="43"/>
  <c r="AI219" i="43"/>
  <c r="AI324" i="43"/>
  <c r="AI332" i="43"/>
  <c r="AI401" i="43"/>
  <c r="AI246" i="43"/>
  <c r="AI141" i="43"/>
  <c r="AI167" i="43"/>
  <c r="AI402" i="43"/>
  <c r="AF38" i="43"/>
  <c r="AI271" i="43"/>
  <c r="AI202" i="43"/>
  <c r="X37" i="43"/>
  <c r="L38" i="43"/>
  <c r="S116" i="43"/>
  <c r="L46" i="43"/>
  <c r="S124" i="43"/>
  <c r="AI142" i="43"/>
  <c r="L37" i="43"/>
  <c r="S115" i="43"/>
  <c r="Y37" i="43"/>
  <c r="AI37" i="43" s="1"/>
  <c r="S219" i="43"/>
  <c r="S384" i="43"/>
  <c r="S332" i="43"/>
  <c r="AI38" i="43"/>
  <c r="S323" i="43" l="1"/>
  <c r="R37" i="43"/>
  <c r="R11" i="43" s="1"/>
  <c r="R46" i="43"/>
  <c r="R20" i="43" s="1"/>
  <c r="S271" i="43"/>
  <c r="S324" i="43"/>
  <c r="S410" i="43"/>
  <c r="S402" i="43"/>
  <c r="S349" i="43"/>
  <c r="S436" i="43"/>
  <c r="S350" i="43"/>
  <c r="S202" i="43"/>
  <c r="S254" i="43"/>
  <c r="S298" i="43"/>
  <c r="S150" i="43"/>
  <c r="M46" i="43"/>
  <c r="M20" i="43" s="1"/>
  <c r="S246" i="43"/>
  <c r="S376" i="43"/>
  <c r="S193" i="43"/>
  <c r="N38" i="43"/>
  <c r="S358" i="43"/>
  <c r="S427" i="43"/>
  <c r="S176" i="43"/>
  <c r="S228" i="43"/>
  <c r="S280" i="43"/>
  <c r="O38" i="43"/>
  <c r="O12" i="43" s="1"/>
  <c r="M37" i="43"/>
  <c r="S245" i="43"/>
  <c r="S194" i="43"/>
  <c r="S272" i="43"/>
  <c r="S167" i="43"/>
  <c r="S375" i="43"/>
  <c r="S297" i="43"/>
  <c r="S168" i="43"/>
  <c r="Q38" i="43"/>
  <c r="Q12" i="43" s="1"/>
  <c r="S428" i="43"/>
  <c r="Q46" i="43"/>
  <c r="Q20" i="43" s="1"/>
  <c r="R38" i="43"/>
  <c r="R12" i="43" s="1"/>
  <c r="S220" i="43"/>
  <c r="N37" i="43"/>
  <c r="S141" i="43"/>
  <c r="Q37" i="43"/>
  <c r="Q11" i="43" s="1"/>
  <c r="O46" i="43"/>
  <c r="O20" i="43" s="1"/>
  <c r="S306" i="43"/>
  <c r="S401" i="43"/>
  <c r="N46" i="43"/>
  <c r="I428" i="43"/>
  <c r="I246" i="43"/>
  <c r="E37" i="43"/>
  <c r="I194" i="43"/>
  <c r="I298" i="43"/>
  <c r="I193" i="43"/>
  <c r="I176" i="43"/>
  <c r="M38" i="43"/>
  <c r="I280" i="43"/>
  <c r="I167" i="43"/>
  <c r="G37" i="43"/>
  <c r="G11" i="43" s="1"/>
  <c r="I219" i="43"/>
  <c r="D46" i="43"/>
  <c r="H38" i="43"/>
  <c r="H12" i="43" s="1"/>
  <c r="I358" i="43"/>
  <c r="I245" i="43"/>
  <c r="C46" i="43"/>
  <c r="C20" i="43" s="1"/>
  <c r="I142" i="43"/>
  <c r="I401" i="43"/>
  <c r="S142" i="43"/>
  <c r="O37" i="43"/>
  <c r="I436" i="43"/>
  <c r="I254" i="43"/>
  <c r="I427" i="43"/>
  <c r="I168" i="43"/>
  <c r="C38" i="43"/>
  <c r="I349" i="43"/>
  <c r="S38" i="43"/>
  <c r="AJ38" i="43" s="1"/>
  <c r="I323" i="43"/>
  <c r="I220" i="43"/>
  <c r="I402" i="43"/>
  <c r="I376" i="43"/>
  <c r="I150" i="43"/>
  <c r="I384" i="43"/>
  <c r="E46" i="43"/>
  <c r="E20" i="43" s="1"/>
  <c r="I350" i="43"/>
  <c r="I306" i="43"/>
  <c r="G38" i="43"/>
  <c r="G12" i="43" s="1"/>
  <c r="I141" i="43"/>
  <c r="I332" i="43"/>
  <c r="I271" i="43"/>
  <c r="I202" i="43"/>
  <c r="I410" i="43"/>
  <c r="I272" i="43"/>
  <c r="H46" i="43"/>
  <c r="H20" i="43" s="1"/>
  <c r="I324" i="43"/>
  <c r="H37" i="43"/>
  <c r="H11" i="43" s="1"/>
  <c r="D37" i="43"/>
  <c r="I375" i="43"/>
  <c r="G46" i="43"/>
  <c r="G20" i="43" s="1"/>
  <c r="C37" i="43"/>
  <c r="D38" i="43"/>
  <c r="I228" i="43"/>
  <c r="E38" i="43"/>
  <c r="E12" i="43" s="1"/>
  <c r="I297" i="43"/>
  <c r="S46" i="43"/>
  <c r="AJ46" i="43" s="1"/>
  <c r="S37" i="43" l="1"/>
  <c r="AJ37" i="43" s="1"/>
  <c r="I116" i="43"/>
  <c r="B46" i="43"/>
  <c r="B38" i="43"/>
  <c r="I115" i="43"/>
  <c r="I595" i="43"/>
  <c r="B37" i="43"/>
  <c r="I124" i="43"/>
  <c r="I596" i="43"/>
  <c r="I46" i="43" l="1"/>
  <c r="I38" i="43"/>
  <c r="S595" i="43"/>
  <c r="I37" i="43"/>
  <c r="S596" i="43"/>
  <c r="I565" i="43" l="1"/>
  <c r="AI123" i="43" l="1"/>
  <c r="AI253" i="43"/>
  <c r="I539" i="43"/>
  <c r="AI383" i="43"/>
  <c r="AI305" i="43"/>
  <c r="AI149" i="43"/>
  <c r="I487" i="43"/>
  <c r="AI201" i="43"/>
  <c r="I461" i="43"/>
  <c r="AI357" i="43"/>
  <c r="I513" i="43"/>
  <c r="AI227" i="43"/>
  <c r="AA45" i="43"/>
  <c r="AI279" i="43" l="1"/>
  <c r="AI331" i="43"/>
  <c r="AI409" i="43"/>
  <c r="AI435" i="43"/>
  <c r="Z45" i="43"/>
  <c r="AF45" i="43"/>
  <c r="AC45" i="43"/>
  <c r="P97" i="43"/>
  <c r="F71" i="43"/>
  <c r="AH45" i="43"/>
  <c r="X45" i="43"/>
  <c r="AE45" i="43"/>
  <c r="W45" i="43"/>
  <c r="AD45" i="43"/>
  <c r="AG45" i="43"/>
  <c r="S123" i="43"/>
  <c r="Y45" i="43"/>
  <c r="H97" i="43"/>
  <c r="G97" i="43"/>
  <c r="E97" i="43"/>
  <c r="S435" i="43" l="1"/>
  <c r="S409" i="43"/>
  <c r="S383" i="43"/>
  <c r="S253" i="43"/>
  <c r="S331" i="43"/>
  <c r="S305" i="43"/>
  <c r="S357" i="43"/>
  <c r="S227" i="43"/>
  <c r="S201" i="43"/>
  <c r="S279" i="43"/>
  <c r="S149" i="43"/>
  <c r="AI175" i="43"/>
  <c r="V45" i="43"/>
  <c r="AI45" i="43" s="1"/>
  <c r="I331" i="43"/>
  <c r="D45" i="43"/>
  <c r="N45" i="43"/>
  <c r="E45" i="43"/>
  <c r="E19" i="43" s="1"/>
  <c r="O45" i="43"/>
  <c r="I383" i="43"/>
  <c r="M45" i="43"/>
  <c r="I357" i="43"/>
  <c r="I279" i="43"/>
  <c r="Q45" i="43"/>
  <c r="I591" i="43"/>
  <c r="I305" i="43"/>
  <c r="C97" i="43"/>
  <c r="I253" i="43"/>
  <c r="I409" i="43"/>
  <c r="I201" i="43"/>
  <c r="I149" i="43"/>
  <c r="L45" i="43"/>
  <c r="F19" i="43"/>
  <c r="I71" i="43"/>
  <c r="R45" i="43"/>
  <c r="I435" i="43"/>
  <c r="I227" i="43"/>
  <c r="M97" i="43"/>
  <c r="O97" i="43"/>
  <c r="R97" i="43"/>
  <c r="Q97" i="43"/>
  <c r="I643" i="43"/>
  <c r="C45" i="43" l="1"/>
  <c r="Q19" i="43"/>
  <c r="M19" i="43"/>
  <c r="R19" i="43"/>
  <c r="I123" i="43"/>
  <c r="G45" i="43"/>
  <c r="G19" i="43" s="1"/>
  <c r="O19" i="43"/>
  <c r="C19" i="43"/>
  <c r="H45" i="43"/>
  <c r="H19" i="43" s="1"/>
  <c r="S175" i="43"/>
  <c r="S591" i="43"/>
  <c r="I175" i="43"/>
  <c r="S45" i="43"/>
  <c r="AJ45" i="43" s="1"/>
  <c r="S643" i="43"/>
  <c r="B45" i="43" l="1"/>
  <c r="I45" i="43" l="1"/>
  <c r="I580" i="43" l="1"/>
  <c r="C90" i="43" l="1"/>
  <c r="C12" i="43" s="1"/>
  <c r="I584" i="43" l="1"/>
  <c r="M90" i="43"/>
  <c r="M12" i="43" s="1"/>
  <c r="S584" i="43" l="1"/>
  <c r="E89" i="43" l="1"/>
  <c r="E11" i="43" s="1"/>
  <c r="O89" i="43" l="1"/>
  <c r="O11" i="43" s="1"/>
  <c r="C89" i="43"/>
  <c r="C11" i="43" s="1"/>
  <c r="I583" i="43"/>
  <c r="M89" i="43" l="1"/>
  <c r="M11" i="43" s="1"/>
  <c r="S583" i="43"/>
  <c r="I513" i="41" l="1"/>
  <c r="I565" i="41"/>
  <c r="I487" i="41"/>
  <c r="F71" i="41"/>
  <c r="I461" i="41"/>
  <c r="I539" i="41"/>
  <c r="P97" i="41" l="1"/>
  <c r="F19" i="41"/>
  <c r="I71" i="41"/>
  <c r="B102" i="1" l="1"/>
  <c r="I595" i="1" l="1"/>
  <c r="I231" i="1" l="1"/>
  <c r="C50" i="1"/>
  <c r="C24" i="1" s="1"/>
  <c r="E50" i="1"/>
  <c r="E24" i="1" s="1"/>
  <c r="D50" i="1"/>
  <c r="I153" i="1" l="1"/>
  <c r="H49" i="1"/>
  <c r="H23" i="1" s="1"/>
  <c r="I335" i="1"/>
  <c r="I413" i="1"/>
  <c r="I361" i="1"/>
  <c r="I439" i="1"/>
  <c r="I205" i="1"/>
  <c r="I309" i="1"/>
  <c r="I283" i="1"/>
  <c r="I179" i="1"/>
  <c r="E49" i="1"/>
  <c r="E23" i="1" s="1"/>
  <c r="C49" i="1"/>
  <c r="C23" i="1" s="1"/>
  <c r="G49" i="1"/>
  <c r="G23" i="1" s="1"/>
  <c r="I257" i="1"/>
  <c r="I387" i="1" l="1"/>
  <c r="D49" i="1"/>
  <c r="B49" i="1"/>
  <c r="I127" i="1"/>
  <c r="I128" i="1" l="1"/>
  <c r="B50" i="1"/>
  <c r="I49" i="1"/>
  <c r="I50" i="1" l="1"/>
  <c r="B24" i="1"/>
  <c r="I561" i="41" l="1"/>
  <c r="F67" i="41"/>
  <c r="P93" i="41" l="1"/>
  <c r="F15" i="41"/>
  <c r="I67" i="41"/>
  <c r="I560" i="43" l="1"/>
  <c r="I561" i="42"/>
  <c r="F67" i="42"/>
  <c r="I560" i="42"/>
  <c r="F15" i="42" l="1"/>
  <c r="I67" i="42"/>
  <c r="P93" i="42"/>
  <c r="I561" i="43" l="1"/>
  <c r="F67" i="43"/>
  <c r="P93" i="43" l="1"/>
  <c r="F15" i="43"/>
  <c r="I67" i="43"/>
  <c r="F72" i="43" l="1"/>
  <c r="I462" i="43"/>
  <c r="P98" i="43" l="1"/>
  <c r="S592" i="43"/>
  <c r="F60" i="43"/>
  <c r="I450" i="43"/>
  <c r="F20" i="43"/>
  <c r="I72" i="43"/>
  <c r="P86" i="43" l="1"/>
  <c r="P8" i="43" s="1"/>
  <c r="S580" i="43"/>
  <c r="F8" i="43"/>
  <c r="I60" i="43"/>
  <c r="E93" i="43" l="1"/>
  <c r="I587" i="43"/>
  <c r="O93" i="43" l="1"/>
  <c r="S587" i="43"/>
  <c r="I93" i="43"/>
  <c r="E15" i="43"/>
  <c r="I15" i="43" s="1"/>
  <c r="S93" i="43" l="1"/>
  <c r="O15" i="43"/>
  <c r="Z39" i="43" l="1"/>
  <c r="AC39" i="43"/>
  <c r="AD39" i="43"/>
  <c r="I455" i="43"/>
  <c r="AH39" i="43"/>
  <c r="I533" i="43"/>
  <c r="V39" i="43"/>
  <c r="AI429" i="43"/>
  <c r="AE39" i="43"/>
  <c r="AA39" i="43"/>
  <c r="W39" i="43"/>
  <c r="AG39" i="43"/>
  <c r="AI117" i="43"/>
  <c r="AI221" i="43"/>
  <c r="AI273" i="43"/>
  <c r="AI325" i="43"/>
  <c r="P67" i="43"/>
  <c r="S483" i="43"/>
  <c r="AI377" i="43"/>
  <c r="AI143" i="43"/>
  <c r="AI195" i="43"/>
  <c r="AI351" i="43" l="1"/>
  <c r="AI247" i="43"/>
  <c r="AI299" i="43"/>
  <c r="AF39" i="43"/>
  <c r="AI169" i="43"/>
  <c r="AI403" i="43"/>
  <c r="S403" i="43"/>
  <c r="S117" i="43"/>
  <c r="X39" i="43"/>
  <c r="AI39" i="43" s="1"/>
  <c r="I541" i="43"/>
  <c r="E91" i="43"/>
  <c r="AI307" i="43"/>
  <c r="I484" i="43"/>
  <c r="F68" i="43"/>
  <c r="AI255" i="43"/>
  <c r="Q39" i="43"/>
  <c r="Q13" i="43" s="1"/>
  <c r="Y39" i="43"/>
  <c r="AI281" i="43"/>
  <c r="P15" i="43"/>
  <c r="S15" i="43" s="1"/>
  <c r="T15" i="43" s="1"/>
  <c r="S67" i="43"/>
  <c r="C39" i="43" l="1"/>
  <c r="C13" i="43" s="1"/>
  <c r="S429" i="43"/>
  <c r="AI203" i="43"/>
  <c r="AG47" i="43"/>
  <c r="R39" i="43"/>
  <c r="R13" i="43" s="1"/>
  <c r="I195" i="43"/>
  <c r="N39" i="43"/>
  <c r="AC47" i="43"/>
  <c r="S299" i="43"/>
  <c r="O39" i="43"/>
  <c r="AE47" i="43"/>
  <c r="M39" i="43"/>
  <c r="M13" i="43" s="1"/>
  <c r="H39" i="43"/>
  <c r="H13" i="43" s="1"/>
  <c r="AH47" i="43"/>
  <c r="S195" i="43"/>
  <c r="S351" i="43"/>
  <c r="S143" i="43"/>
  <c r="W47" i="43"/>
  <c r="G39" i="43"/>
  <c r="G13" i="43" s="1"/>
  <c r="O91" i="43"/>
  <c r="D91" i="43"/>
  <c r="I585" i="43"/>
  <c r="I351" i="43"/>
  <c r="S247" i="43"/>
  <c r="I143" i="43"/>
  <c r="I429" i="43"/>
  <c r="I247" i="43"/>
  <c r="S169" i="43"/>
  <c r="I403" i="43"/>
  <c r="E39" i="43"/>
  <c r="E13" i="43" s="1"/>
  <c r="I463" i="43"/>
  <c r="I299" i="43"/>
  <c r="F16" i="43"/>
  <c r="I68" i="43"/>
  <c r="L39" i="43"/>
  <c r="I169" i="43"/>
  <c r="AA47" i="43"/>
  <c r="Z47" i="43"/>
  <c r="AI385" i="43"/>
  <c r="AI151" i="43"/>
  <c r="S221" i="43"/>
  <c r="S325" i="43"/>
  <c r="AD47" i="43"/>
  <c r="AF47" i="43"/>
  <c r="S273" i="43"/>
  <c r="I221" i="43"/>
  <c r="I325" i="43"/>
  <c r="S377" i="43"/>
  <c r="I481" i="43"/>
  <c r="F65" i="43"/>
  <c r="V47" i="43"/>
  <c r="AI125" i="43"/>
  <c r="AI359" i="43"/>
  <c r="D39" i="43"/>
  <c r="AI411" i="43"/>
  <c r="I273" i="43"/>
  <c r="I377" i="43"/>
  <c r="S203" i="43" l="1"/>
  <c r="AI229" i="43"/>
  <c r="AI437" i="43"/>
  <c r="S281" i="43"/>
  <c r="S255" i="43"/>
  <c r="AI333" i="43"/>
  <c r="AI177" i="43"/>
  <c r="O13" i="43"/>
  <c r="Y47" i="43"/>
  <c r="S307" i="43"/>
  <c r="L47" i="43"/>
  <c r="S125" i="43"/>
  <c r="I281" i="43"/>
  <c r="I593" i="43"/>
  <c r="N91" i="43"/>
  <c r="S585" i="43"/>
  <c r="I307" i="43"/>
  <c r="X47" i="43"/>
  <c r="AI47" i="43" s="1"/>
  <c r="I117" i="43"/>
  <c r="S385" i="43"/>
  <c r="I255" i="43"/>
  <c r="S39" i="43"/>
  <c r="AJ39" i="43" s="1"/>
  <c r="L13" i="43"/>
  <c r="B39" i="43"/>
  <c r="I203" i="43"/>
  <c r="D13" i="43"/>
  <c r="I91" i="43"/>
  <c r="F13" i="43"/>
  <c r="I65" i="43"/>
  <c r="N47" i="43" l="1"/>
  <c r="S437" i="43"/>
  <c r="S229" i="43"/>
  <c r="S177" i="43"/>
  <c r="O47" i="43"/>
  <c r="O21" i="43" s="1"/>
  <c r="S151" i="43"/>
  <c r="R47" i="43"/>
  <c r="R21" i="43" s="1"/>
  <c r="S411" i="43"/>
  <c r="M47" i="43"/>
  <c r="M21" i="43" s="1"/>
  <c r="S333" i="43"/>
  <c r="Q47" i="43"/>
  <c r="Q21" i="43" s="1"/>
  <c r="S359" i="43"/>
  <c r="N13" i="43"/>
  <c r="S91" i="43"/>
  <c r="I333" i="43"/>
  <c r="E47" i="43"/>
  <c r="E21" i="43" s="1"/>
  <c r="I151" i="43"/>
  <c r="D47" i="43"/>
  <c r="I437" i="43"/>
  <c r="I385" i="43"/>
  <c r="G47" i="43"/>
  <c r="G21" i="43" s="1"/>
  <c r="I39" i="43"/>
  <c r="B13" i="43"/>
  <c r="I13" i="43" s="1"/>
  <c r="I411" i="43"/>
  <c r="I229" i="43"/>
  <c r="C47" i="43"/>
  <c r="C21" i="43" s="1"/>
  <c r="H47" i="43"/>
  <c r="H21" i="43" s="1"/>
  <c r="S593" i="43"/>
  <c r="I177" i="43"/>
  <c r="I359" i="43"/>
  <c r="I489" i="43"/>
  <c r="F73" i="43"/>
  <c r="S47" i="43" l="1"/>
  <c r="AJ47" i="43" s="1"/>
  <c r="I125" i="43"/>
  <c r="B47" i="43"/>
  <c r="F21" i="43"/>
  <c r="I73" i="43"/>
  <c r="I47" i="43" l="1"/>
  <c r="E94" i="43"/>
  <c r="E16" i="43" s="1"/>
  <c r="O94" i="43" l="1"/>
  <c r="O16" i="43" s="1"/>
  <c r="I588" i="43" l="1"/>
  <c r="C94" i="43"/>
  <c r="C16" i="43" s="1"/>
  <c r="S588" i="43" l="1"/>
  <c r="M94" i="43"/>
  <c r="M16" i="43" s="1"/>
  <c r="F60" i="42" l="1"/>
  <c r="I450" i="42"/>
  <c r="F72" i="42"/>
  <c r="I462" i="42"/>
  <c r="F20" i="42" l="1"/>
  <c r="I72" i="42"/>
  <c r="P98" i="42"/>
  <c r="S592" i="42"/>
  <c r="P86" i="42"/>
  <c r="P8" i="42" s="1"/>
  <c r="F8" i="42"/>
  <c r="I60" i="42"/>
  <c r="AI152" i="42" l="1"/>
  <c r="Z45" i="42" l="1"/>
  <c r="S152" i="42"/>
  <c r="V45" i="42"/>
  <c r="AI123" i="42"/>
  <c r="AI305" i="42"/>
  <c r="AC45" i="42"/>
  <c r="AI357" i="42"/>
  <c r="AD45" i="42"/>
  <c r="AI435" i="42"/>
  <c r="AE45" i="42"/>
  <c r="AI175" i="42"/>
  <c r="AA45" i="42"/>
  <c r="AG45" i="42"/>
  <c r="AI383" i="42"/>
  <c r="W45" i="42"/>
  <c r="I152" i="42"/>
  <c r="AH45" i="42"/>
  <c r="AI227" i="42"/>
  <c r="AI149" i="42" l="1"/>
  <c r="Y45" i="42"/>
  <c r="AI331" i="42"/>
  <c r="AI279" i="42"/>
  <c r="AI253" i="42"/>
  <c r="AI409" i="42"/>
  <c r="AF45" i="42"/>
  <c r="AI201" i="42"/>
  <c r="Y49" i="42"/>
  <c r="AH42" i="42"/>
  <c r="AF49" i="42"/>
  <c r="AI432" i="42"/>
  <c r="AC42" i="42"/>
  <c r="Z49" i="42"/>
  <c r="AI332" i="42"/>
  <c r="AI309" i="42"/>
  <c r="AA49" i="42"/>
  <c r="AI384" i="42"/>
  <c r="AE42" i="42"/>
  <c r="AA42" i="42"/>
  <c r="X45" i="42"/>
  <c r="AI228" i="42"/>
  <c r="L45" i="42"/>
  <c r="S123" i="42"/>
  <c r="AI302" i="42"/>
  <c r="Z42" i="42"/>
  <c r="V42" i="42"/>
  <c r="AI120" i="42"/>
  <c r="AI153" i="42"/>
  <c r="AI410" i="42"/>
  <c r="AI358" i="42"/>
  <c r="AI306" i="42"/>
  <c r="AI179" i="42"/>
  <c r="AI335" i="42"/>
  <c r="X49" i="42"/>
  <c r="AI354" i="42"/>
  <c r="W42" i="42"/>
  <c r="AG42" i="42"/>
  <c r="AI224" i="42"/>
  <c r="AI172" i="42"/>
  <c r="AI439" i="42"/>
  <c r="AI361" i="42"/>
  <c r="AI436" i="42"/>
  <c r="V49" i="42"/>
  <c r="AI127" i="42"/>
  <c r="AI45" i="42"/>
  <c r="AI276" i="42"/>
  <c r="AI328" i="42"/>
  <c r="AD42" i="42"/>
  <c r="AI413" i="42"/>
  <c r="AI150" i="42"/>
  <c r="AI231" i="42"/>
  <c r="S253" i="42"/>
  <c r="Z46" i="42"/>
  <c r="AA46" i="42"/>
  <c r="S149" i="42" l="1"/>
  <c r="AI283" i="42"/>
  <c r="AG49" i="42"/>
  <c r="AI280" i="42"/>
  <c r="N45" i="42"/>
  <c r="AI198" i="42"/>
  <c r="AI202" i="42"/>
  <c r="AE49" i="42"/>
  <c r="AI250" i="42"/>
  <c r="AH49" i="42"/>
  <c r="S409" i="42"/>
  <c r="S435" i="42"/>
  <c r="N49" i="42"/>
  <c r="S279" i="42"/>
  <c r="AH50" i="42"/>
  <c r="O45" i="42"/>
  <c r="AI387" i="42"/>
  <c r="AF46" i="42"/>
  <c r="AI258" i="42"/>
  <c r="S439" i="42"/>
  <c r="S153" i="42"/>
  <c r="S205" i="42"/>
  <c r="AI284" i="42"/>
  <c r="AI310" i="42"/>
  <c r="Y46" i="42"/>
  <c r="S227" i="42"/>
  <c r="AI205" i="42"/>
  <c r="M45" i="42"/>
  <c r="AI176" i="42"/>
  <c r="S201" i="42"/>
  <c r="M49" i="42"/>
  <c r="M23" i="42" s="1"/>
  <c r="S357" i="42"/>
  <c r="S383" i="42"/>
  <c r="S175" i="42"/>
  <c r="AD49" i="42"/>
  <c r="S331" i="42"/>
  <c r="AI440" i="42"/>
  <c r="AI257" i="42"/>
  <c r="AI380" i="42"/>
  <c r="Q45" i="42"/>
  <c r="Y42" i="42"/>
  <c r="S305" i="42"/>
  <c r="AC49" i="42"/>
  <c r="AI254" i="42"/>
  <c r="X42" i="42"/>
  <c r="AF42" i="42"/>
  <c r="AI406" i="42"/>
  <c r="R45" i="42"/>
  <c r="D45" i="42"/>
  <c r="V50" i="42"/>
  <c r="AI154" i="42"/>
  <c r="S283" i="42"/>
  <c r="E45" i="42"/>
  <c r="I149" i="42"/>
  <c r="X46" i="42"/>
  <c r="AH46" i="42"/>
  <c r="W49" i="42"/>
  <c r="AI49" i="42" s="1"/>
  <c r="AI146" i="42"/>
  <c r="AE50" i="42"/>
  <c r="W50" i="42"/>
  <c r="AC52" i="42"/>
  <c r="L49" i="42"/>
  <c r="S127" i="42"/>
  <c r="I331" i="42"/>
  <c r="S257" i="42"/>
  <c r="Q49" i="42"/>
  <c r="Q23" i="42" s="1"/>
  <c r="AF52" i="42"/>
  <c r="AI180" i="42"/>
  <c r="I305" i="42"/>
  <c r="W46" i="42"/>
  <c r="V46" i="42"/>
  <c r="AG50" i="42"/>
  <c r="I253" i="42"/>
  <c r="AC50" i="42"/>
  <c r="Y50" i="42"/>
  <c r="I357" i="42"/>
  <c r="X52" i="42"/>
  <c r="S179" i="42"/>
  <c r="AI414" i="42"/>
  <c r="AG46" i="42"/>
  <c r="AG52" i="42"/>
  <c r="S387" i="42"/>
  <c r="AI232" i="42"/>
  <c r="X50" i="42"/>
  <c r="AE52" i="42"/>
  <c r="C45" i="42"/>
  <c r="S413" i="42"/>
  <c r="AC46" i="42"/>
  <c r="L42" i="42"/>
  <c r="S120" i="42"/>
  <c r="Z52" i="42"/>
  <c r="S231" i="42"/>
  <c r="O49" i="42"/>
  <c r="O23" i="42" s="1"/>
  <c r="AF50" i="42"/>
  <c r="I409" i="42"/>
  <c r="S45" i="42"/>
  <c r="AJ45" i="42" s="1"/>
  <c r="AD52" i="42"/>
  <c r="Z50" i="42"/>
  <c r="W52" i="42"/>
  <c r="H45" i="42"/>
  <c r="V52" i="42"/>
  <c r="I383" i="42"/>
  <c r="AI362" i="42"/>
  <c r="AI388" i="42"/>
  <c r="AI206" i="42"/>
  <c r="AH52" i="42"/>
  <c r="AI336" i="42"/>
  <c r="I227" i="42"/>
  <c r="I435" i="42"/>
  <c r="I175" i="42"/>
  <c r="AD46" i="42"/>
  <c r="S436" i="42"/>
  <c r="AI42" i="42"/>
  <c r="AD50" i="42"/>
  <c r="I201" i="42"/>
  <c r="R49" i="42"/>
  <c r="R23" i="42" s="1"/>
  <c r="S276" i="42"/>
  <c r="Y52" i="42"/>
  <c r="G45" i="42"/>
  <c r="S361" i="42"/>
  <c r="AA50" i="42"/>
  <c r="AA52" i="42"/>
  <c r="S335" i="42"/>
  <c r="S309" i="42"/>
  <c r="I279" i="42"/>
  <c r="AE46" i="42"/>
  <c r="S306" i="42"/>
  <c r="S150" i="42"/>
  <c r="M52" i="42"/>
  <c r="M26" i="42" s="1"/>
  <c r="Q52" i="42"/>
  <c r="Q26" i="42" s="1"/>
  <c r="R52" i="42"/>
  <c r="R26" i="42" s="1"/>
  <c r="N52" i="42"/>
  <c r="N26" i="42" s="1"/>
  <c r="O52" i="42"/>
  <c r="O26" i="42" s="1"/>
  <c r="R42" i="42" l="1"/>
  <c r="S354" i="42"/>
  <c r="S328" i="42"/>
  <c r="S172" i="42"/>
  <c r="S198" i="42"/>
  <c r="S176" i="42"/>
  <c r="Q42" i="42"/>
  <c r="I283" i="42"/>
  <c r="I361" i="42"/>
  <c r="I231" i="42"/>
  <c r="S224" i="42"/>
  <c r="M42" i="42"/>
  <c r="S250" i="42"/>
  <c r="N46" i="42"/>
  <c r="R46" i="42"/>
  <c r="S302" i="42"/>
  <c r="S432" i="42"/>
  <c r="AI130" i="42"/>
  <c r="S384" i="42"/>
  <c r="S280" i="42"/>
  <c r="S146" i="42"/>
  <c r="O42" i="42"/>
  <c r="S380" i="42"/>
  <c r="S410" i="42"/>
  <c r="S202" i="42"/>
  <c r="S332" i="42"/>
  <c r="S358" i="42"/>
  <c r="S406" i="42"/>
  <c r="N42" i="42"/>
  <c r="S254" i="42"/>
  <c r="S228" i="42"/>
  <c r="G42" i="42"/>
  <c r="I172" i="42"/>
  <c r="O46" i="42"/>
  <c r="H42" i="42"/>
  <c r="I595" i="42"/>
  <c r="I224" i="42"/>
  <c r="I153" i="42"/>
  <c r="AI52" i="42"/>
  <c r="AI50" i="42"/>
  <c r="I358" i="42"/>
  <c r="I406" i="42"/>
  <c r="I280" i="42"/>
  <c r="AI379" i="42"/>
  <c r="I354" i="42"/>
  <c r="I228" i="42"/>
  <c r="I205" i="42"/>
  <c r="L50" i="42"/>
  <c r="S154" i="42"/>
  <c r="I387" i="42"/>
  <c r="B49" i="42"/>
  <c r="I127" i="42"/>
  <c r="Q46" i="42"/>
  <c r="I591" i="42"/>
  <c r="I306" i="42"/>
  <c r="I384" i="42"/>
  <c r="I302" i="42"/>
  <c r="I309" i="42"/>
  <c r="I335" i="42"/>
  <c r="L46" i="42"/>
  <c r="S124" i="42"/>
  <c r="I332" i="42"/>
  <c r="H49" i="42"/>
  <c r="H23" i="42" s="1"/>
  <c r="I250" i="42"/>
  <c r="I439" i="42"/>
  <c r="C49" i="42"/>
  <c r="C23" i="42" s="1"/>
  <c r="I596" i="42"/>
  <c r="I436" i="42"/>
  <c r="I380" i="42"/>
  <c r="D49" i="42"/>
  <c r="I146" i="42"/>
  <c r="I413" i="42"/>
  <c r="C42" i="42"/>
  <c r="E49" i="42"/>
  <c r="E23" i="42" s="1"/>
  <c r="I257" i="42"/>
  <c r="I123" i="42"/>
  <c r="AI124" i="42"/>
  <c r="S284" i="42"/>
  <c r="E42" i="42"/>
  <c r="I176" i="42"/>
  <c r="I328" i="42"/>
  <c r="I179" i="42"/>
  <c r="S258" i="42"/>
  <c r="AI145" i="42"/>
  <c r="AI275" i="42"/>
  <c r="B45" i="42"/>
  <c r="AI46" i="42"/>
  <c r="I276" i="42"/>
  <c r="I202" i="42"/>
  <c r="I198" i="42"/>
  <c r="I410" i="42"/>
  <c r="I150" i="42"/>
  <c r="I432" i="42"/>
  <c r="AI171" i="42"/>
  <c r="M46" i="42"/>
  <c r="D42" i="42"/>
  <c r="I254" i="42"/>
  <c r="G49" i="42"/>
  <c r="G23" i="42" s="1"/>
  <c r="L52" i="42"/>
  <c r="S130" i="42"/>
  <c r="AI197" i="42"/>
  <c r="S49" i="42"/>
  <c r="AJ49" i="42" s="1"/>
  <c r="AA41" i="42"/>
  <c r="Z41" i="42"/>
  <c r="AI301" i="42" l="1"/>
  <c r="S336" i="42"/>
  <c r="S310" i="42"/>
  <c r="S362" i="42"/>
  <c r="S42" i="42"/>
  <c r="AJ42" i="42" s="1"/>
  <c r="AI327" i="42"/>
  <c r="AI249" i="42"/>
  <c r="S388" i="42"/>
  <c r="M50" i="42"/>
  <c r="M24" i="42" s="1"/>
  <c r="O50" i="42"/>
  <c r="O24" i="42" s="1"/>
  <c r="AI223" i="42"/>
  <c r="AI353" i="42"/>
  <c r="AI405" i="42"/>
  <c r="AF41" i="42"/>
  <c r="AI431" i="42"/>
  <c r="Q50" i="42"/>
  <c r="Q24" i="42" s="1"/>
  <c r="R50" i="42"/>
  <c r="R24" i="42" s="1"/>
  <c r="S180" i="42"/>
  <c r="S232" i="42"/>
  <c r="N50" i="42"/>
  <c r="S414" i="42"/>
  <c r="C52" i="42"/>
  <c r="C26" i="42" s="1"/>
  <c r="B46" i="42"/>
  <c r="I232" i="42"/>
  <c r="E52" i="42"/>
  <c r="E26" i="42" s="1"/>
  <c r="C50" i="42"/>
  <c r="C24" i="42" s="1"/>
  <c r="I336" i="42"/>
  <c r="AH41" i="42"/>
  <c r="AG41" i="42"/>
  <c r="S206" i="42"/>
  <c r="I258" i="42"/>
  <c r="E46" i="42"/>
  <c r="I362" i="42"/>
  <c r="D46" i="42"/>
  <c r="B52" i="42"/>
  <c r="S596" i="42"/>
  <c r="G50" i="42"/>
  <c r="G24" i="42" s="1"/>
  <c r="W41" i="42"/>
  <c r="AD41" i="42"/>
  <c r="S301" i="42"/>
  <c r="E50" i="42"/>
  <c r="E24" i="42" s="1"/>
  <c r="H46" i="42"/>
  <c r="I440" i="42"/>
  <c r="S595" i="42"/>
  <c r="C46" i="42"/>
  <c r="S591" i="42"/>
  <c r="D50" i="42"/>
  <c r="V41" i="42"/>
  <c r="AE41" i="42"/>
  <c r="S52" i="42"/>
  <c r="AJ52" i="42" s="1"/>
  <c r="L26" i="42"/>
  <c r="S26" i="42" s="1"/>
  <c r="I206" i="42"/>
  <c r="H52" i="42"/>
  <c r="H26" i="42" s="1"/>
  <c r="G52" i="42"/>
  <c r="G26" i="42" s="1"/>
  <c r="I180" i="42"/>
  <c r="Y41" i="42"/>
  <c r="S440" i="42"/>
  <c r="S145" i="42"/>
  <c r="G46" i="42"/>
  <c r="I388" i="42"/>
  <c r="D52" i="42"/>
  <c r="D26" i="42" s="1"/>
  <c r="I284" i="42"/>
  <c r="X41" i="42"/>
  <c r="I45" i="42"/>
  <c r="I120" i="42"/>
  <c r="I49" i="42"/>
  <c r="I414" i="42"/>
  <c r="H50" i="42"/>
  <c r="H24" i="42" s="1"/>
  <c r="I310" i="42"/>
  <c r="AC41" i="42"/>
  <c r="S46" i="42"/>
  <c r="AJ46" i="42" s="1"/>
  <c r="B42" i="42"/>
  <c r="S249" i="42" l="1"/>
  <c r="S197" i="42"/>
  <c r="S223" i="42"/>
  <c r="S50" i="42"/>
  <c r="AJ50" i="42" s="1"/>
  <c r="R41" i="42"/>
  <c r="R15" i="42" s="1"/>
  <c r="S431" i="42"/>
  <c r="S353" i="42"/>
  <c r="S171" i="42"/>
  <c r="S327" i="42"/>
  <c r="S405" i="42"/>
  <c r="S379" i="42"/>
  <c r="S275" i="42"/>
  <c r="I223" i="42"/>
  <c r="I249" i="42"/>
  <c r="I171" i="42"/>
  <c r="I353" i="42"/>
  <c r="I42" i="42"/>
  <c r="L41" i="42"/>
  <c r="S119" i="42"/>
  <c r="I405" i="42"/>
  <c r="N41" i="42"/>
  <c r="N15" i="42" s="1"/>
  <c r="I275" i="42"/>
  <c r="AI119" i="42"/>
  <c r="I431" i="42"/>
  <c r="M41" i="42"/>
  <c r="M15" i="42" s="1"/>
  <c r="Q41" i="42"/>
  <c r="Q15" i="42" s="1"/>
  <c r="I145" i="42"/>
  <c r="AI41" i="42"/>
  <c r="I130" i="42"/>
  <c r="I124" i="42"/>
  <c r="I379" i="42"/>
  <c r="I197" i="42"/>
  <c r="O41" i="42"/>
  <c r="I327" i="42"/>
  <c r="I154" i="42"/>
  <c r="I52" i="42"/>
  <c r="B26" i="42"/>
  <c r="I26" i="42" s="1"/>
  <c r="I46" i="42"/>
  <c r="I301" i="42"/>
  <c r="B50" i="42"/>
  <c r="S41" i="42" l="1"/>
  <c r="AJ41" i="42" s="1"/>
  <c r="L15" i="42"/>
  <c r="D41" i="42"/>
  <c r="D15" i="42" s="1"/>
  <c r="G41" i="42"/>
  <c r="G15" i="42" s="1"/>
  <c r="C41" i="42"/>
  <c r="C15" i="42" s="1"/>
  <c r="H41" i="42"/>
  <c r="H15" i="42" s="1"/>
  <c r="I50" i="42"/>
  <c r="B41" i="42"/>
  <c r="E41" i="42"/>
  <c r="I41" i="42" l="1"/>
  <c r="B15" i="42"/>
  <c r="I119" i="42"/>
  <c r="G94" i="42" l="1"/>
  <c r="G16" i="42" s="1"/>
  <c r="H94" i="42"/>
  <c r="H16" i="42" s="1"/>
  <c r="I640" i="42" l="1"/>
  <c r="Q94" i="42"/>
  <c r="Q16" i="42" s="1"/>
  <c r="R94" i="42"/>
  <c r="R16" i="42" s="1"/>
  <c r="G97" i="42"/>
  <c r="G19" i="42" s="1"/>
  <c r="C97" i="42"/>
  <c r="C19" i="42" s="1"/>
  <c r="H97" i="42"/>
  <c r="H19" i="42" s="1"/>
  <c r="E97" i="42"/>
  <c r="E19" i="42" s="1"/>
  <c r="I643" i="42" l="1"/>
  <c r="R97" i="42"/>
  <c r="R19" i="42" s="1"/>
  <c r="Q97" i="42"/>
  <c r="Q19" i="42" s="1"/>
  <c r="S640" i="42"/>
  <c r="O97" i="42"/>
  <c r="O19" i="42" s="1"/>
  <c r="M97" i="42"/>
  <c r="M19" i="42" s="1"/>
  <c r="H89" i="42"/>
  <c r="G89" i="42"/>
  <c r="Q89" i="42" l="1"/>
  <c r="I635" i="42"/>
  <c r="S643" i="42"/>
  <c r="R89" i="42"/>
  <c r="S635" i="42" l="1"/>
  <c r="G90" i="42"/>
  <c r="H90" i="42"/>
  <c r="E90" i="42"/>
  <c r="AI215" i="40" l="1"/>
  <c r="AI242" i="40"/>
  <c r="AI346" i="40"/>
  <c r="AI372" i="40"/>
  <c r="AI398" i="40"/>
  <c r="AI293" i="40"/>
  <c r="AI345" i="40"/>
  <c r="AI397" i="40"/>
  <c r="AI164" i="40"/>
  <c r="AI294" i="40"/>
  <c r="AI320" i="40"/>
  <c r="AI138" i="40"/>
  <c r="AI190" i="40"/>
  <c r="Z34" i="40"/>
  <c r="AA34" i="40"/>
  <c r="I636" i="42"/>
  <c r="O90" i="42"/>
  <c r="R90" i="42"/>
  <c r="Q90" i="42"/>
  <c r="AF34" i="40" l="1"/>
  <c r="AI216" i="40"/>
  <c r="AI424" i="40"/>
  <c r="Y34" i="40"/>
  <c r="AI268" i="40"/>
  <c r="W34" i="40"/>
  <c r="AG34" i="40"/>
  <c r="S293" i="40"/>
  <c r="X34" i="40"/>
  <c r="AI371" i="40"/>
  <c r="AH34" i="40"/>
  <c r="AD34" i="40"/>
  <c r="AI267" i="40"/>
  <c r="S215" i="40"/>
  <c r="AE34" i="40"/>
  <c r="V34" i="40"/>
  <c r="S345" i="40"/>
  <c r="AI423" i="40"/>
  <c r="S397" i="40"/>
  <c r="AC34" i="40"/>
  <c r="AI163" i="40"/>
  <c r="S636" i="42"/>
  <c r="S320" i="40" l="1"/>
  <c r="S138" i="40"/>
  <c r="AI34" i="40"/>
  <c r="S398" i="40"/>
  <c r="S372" i="40"/>
  <c r="S164" i="40"/>
  <c r="S190" i="40"/>
  <c r="S294" i="40"/>
  <c r="S242" i="40"/>
  <c r="S424" i="40"/>
  <c r="N34" i="40"/>
  <c r="Q34" i="40"/>
  <c r="S346" i="40"/>
  <c r="S268" i="40"/>
  <c r="S216" i="40"/>
  <c r="R34" i="40"/>
  <c r="I215" i="40"/>
  <c r="I190" i="40"/>
  <c r="I242" i="40"/>
  <c r="I346" i="40"/>
  <c r="S423" i="40"/>
  <c r="AI241" i="40"/>
  <c r="I293" i="40"/>
  <c r="I268" i="40"/>
  <c r="I164" i="40"/>
  <c r="I398" i="40"/>
  <c r="I320" i="40"/>
  <c r="I345" i="40"/>
  <c r="L34" i="40"/>
  <c r="S112" i="40"/>
  <c r="AI189" i="40"/>
  <c r="S267" i="40"/>
  <c r="I138" i="40"/>
  <c r="S371" i="40"/>
  <c r="O34" i="40"/>
  <c r="M34" i="40"/>
  <c r="I372" i="40"/>
  <c r="S163" i="40"/>
  <c r="I294" i="40"/>
  <c r="I397" i="40"/>
  <c r="I424" i="40"/>
  <c r="I216" i="40"/>
  <c r="AI112" i="40"/>
  <c r="I371" i="40" l="1"/>
  <c r="H34" i="40"/>
  <c r="D34" i="40"/>
  <c r="I267" i="40"/>
  <c r="S189" i="40"/>
  <c r="G34" i="40"/>
  <c r="I423" i="40"/>
  <c r="S34" i="40"/>
  <c r="AJ34" i="40" s="1"/>
  <c r="S241" i="40"/>
  <c r="AI111" i="40"/>
  <c r="AI319" i="40"/>
  <c r="B34" i="40"/>
  <c r="C34" i="40"/>
  <c r="I163" i="40"/>
  <c r="E34" i="40"/>
  <c r="I112" i="40" l="1"/>
  <c r="S111" i="40"/>
  <c r="I34" i="40"/>
  <c r="S319" i="40"/>
  <c r="I189" i="40"/>
  <c r="I241" i="40"/>
  <c r="I111" i="40" l="1"/>
  <c r="I319" i="40"/>
  <c r="G98" i="42" l="1"/>
  <c r="G20" i="42" s="1"/>
  <c r="H98" i="42"/>
  <c r="H20" i="42" s="1"/>
  <c r="E98" i="42"/>
  <c r="E20" i="42" s="1"/>
  <c r="C98" i="42"/>
  <c r="C20" i="42" s="1"/>
  <c r="I644" i="42" l="1"/>
  <c r="O98" i="42"/>
  <c r="O20" i="42" s="1"/>
  <c r="Q98" i="42"/>
  <c r="Q20" i="42" s="1"/>
  <c r="M98" i="42"/>
  <c r="M20" i="42" s="1"/>
  <c r="R98" i="42"/>
  <c r="R20" i="42" s="1"/>
  <c r="S644" i="42" l="1"/>
  <c r="AI230" i="40" l="1"/>
  <c r="AI178" i="40" l="1"/>
  <c r="AI282" i="40"/>
  <c r="AI308" i="40"/>
  <c r="S282" i="40"/>
  <c r="S230" i="40"/>
  <c r="S308" i="40" l="1"/>
  <c r="S178" i="40"/>
  <c r="I282" i="40"/>
  <c r="I308" i="40"/>
  <c r="I230" i="40"/>
  <c r="I178" i="40"/>
  <c r="AI427" i="42" l="1"/>
  <c r="AC38" i="42"/>
  <c r="AE37" i="42"/>
  <c r="AD37" i="42"/>
  <c r="AI323" i="42"/>
  <c r="AD38" i="42"/>
  <c r="AG37" i="42"/>
  <c r="V37" i="42"/>
  <c r="AI115" i="42"/>
  <c r="AI346" i="42"/>
  <c r="W37" i="42"/>
  <c r="AC37" i="42"/>
  <c r="AI297" i="42"/>
  <c r="AI294" i="42"/>
  <c r="AI246" i="42"/>
  <c r="AE38" i="42"/>
  <c r="AA38" i="42"/>
  <c r="AH37" i="42"/>
  <c r="AI401" i="42"/>
  <c r="Z37" i="42"/>
  <c r="AH38" i="42"/>
  <c r="AI350" i="42"/>
  <c r="W38" i="42"/>
  <c r="AG38" i="42"/>
  <c r="AA37" i="42"/>
  <c r="AI375" i="42"/>
  <c r="AI424" i="42"/>
  <c r="AI372" i="42"/>
  <c r="AI376" i="42"/>
  <c r="AI219" i="42"/>
  <c r="AI272" i="42"/>
  <c r="AI168" i="42"/>
  <c r="AI190" i="42"/>
  <c r="Z38" i="42"/>
  <c r="V38" i="42"/>
  <c r="AI116" i="42"/>
  <c r="AI349" i="42"/>
  <c r="AF37" i="42"/>
  <c r="AI245" i="42"/>
  <c r="AA34" i="42"/>
  <c r="Z34" i="42"/>
  <c r="AF34" i="42"/>
  <c r="AI324" i="42" l="1"/>
  <c r="AF38" i="42"/>
  <c r="AI167" i="42"/>
  <c r="AI428" i="42"/>
  <c r="AI402" i="42"/>
  <c r="AI298" i="42"/>
  <c r="Y38" i="42"/>
  <c r="AI138" i="42"/>
  <c r="Y34" i="42"/>
  <c r="AI320" i="42"/>
  <c r="AI398" i="42"/>
  <c r="AI271" i="42"/>
  <c r="X37" i="42"/>
  <c r="AI142" i="42"/>
  <c r="Y37" i="42"/>
  <c r="AI194" i="42"/>
  <c r="AI164" i="42"/>
  <c r="AI220" i="42"/>
  <c r="AI242" i="42"/>
  <c r="AI216" i="42"/>
  <c r="AI268" i="42"/>
  <c r="AH34" i="42"/>
  <c r="V34" i="42"/>
  <c r="AI37" i="42"/>
  <c r="AI126" i="42"/>
  <c r="X38" i="42"/>
  <c r="AI38" i="42" s="1"/>
  <c r="W34" i="42"/>
  <c r="AE34" i="42"/>
  <c r="AG34" i="42"/>
  <c r="L38" i="42"/>
  <c r="S116" i="42"/>
  <c r="AI193" i="42"/>
  <c r="S271" i="42"/>
  <c r="X34" i="42"/>
  <c r="AC34" i="42"/>
  <c r="S164" i="42"/>
  <c r="S372" i="42"/>
  <c r="Q37" i="42"/>
  <c r="Q11" i="42" s="1"/>
  <c r="AI141" i="42"/>
  <c r="L37" i="42"/>
  <c r="S115" i="42"/>
  <c r="AD34" i="42"/>
  <c r="S138" i="42"/>
  <c r="S216" i="42" l="1"/>
  <c r="S320" i="42"/>
  <c r="S350" i="42"/>
  <c r="S142" i="42"/>
  <c r="S193" i="42"/>
  <c r="S245" i="42"/>
  <c r="AA48" i="42"/>
  <c r="AC48" i="42"/>
  <c r="S398" i="42"/>
  <c r="Z48" i="42"/>
  <c r="S324" i="42"/>
  <c r="S323" i="42"/>
  <c r="S246" i="42"/>
  <c r="AG48" i="42"/>
  <c r="W48" i="42"/>
  <c r="S268" i="42"/>
  <c r="S349" i="42"/>
  <c r="S141" i="42"/>
  <c r="R37" i="42"/>
  <c r="R11" i="42" s="1"/>
  <c r="S272" i="42"/>
  <c r="S242" i="42"/>
  <c r="S219" i="42"/>
  <c r="S424" i="42"/>
  <c r="S375" i="42"/>
  <c r="S220" i="42"/>
  <c r="M38" i="42"/>
  <c r="Q38" i="42"/>
  <c r="Q12" i="42" s="1"/>
  <c r="R38" i="42"/>
  <c r="R12" i="42" s="1"/>
  <c r="S297" i="42"/>
  <c r="O37" i="42"/>
  <c r="S294" i="42"/>
  <c r="O38" i="42"/>
  <c r="O12" i="42" s="1"/>
  <c r="S298" i="42"/>
  <c r="Q34" i="42"/>
  <c r="Q8" i="42" s="1"/>
  <c r="AH48" i="42"/>
  <c r="S346" i="42"/>
  <c r="S194" i="42"/>
  <c r="N37" i="42"/>
  <c r="S190" i="42"/>
  <c r="AE48" i="42"/>
  <c r="AD48" i="42"/>
  <c r="S376" i="42"/>
  <c r="S167" i="42"/>
  <c r="S402" i="42"/>
  <c r="S427" i="42"/>
  <c r="S401" i="42"/>
  <c r="S428" i="42"/>
  <c r="E38" i="42"/>
  <c r="E12" i="42" s="1"/>
  <c r="M34" i="42"/>
  <c r="M8" i="42" s="1"/>
  <c r="I428" i="42"/>
  <c r="G37" i="42"/>
  <c r="G11" i="42" s="1"/>
  <c r="O34" i="42"/>
  <c r="O8" i="42" s="1"/>
  <c r="I376" i="42"/>
  <c r="I350" i="42"/>
  <c r="I324" i="42"/>
  <c r="I194" i="42"/>
  <c r="I216" i="42"/>
  <c r="I349" i="42"/>
  <c r="G38" i="42"/>
  <c r="G12" i="42" s="1"/>
  <c r="I245" i="42"/>
  <c r="M37" i="42"/>
  <c r="AI112" i="42"/>
  <c r="I242" i="42"/>
  <c r="D38" i="42"/>
  <c r="I398" i="42"/>
  <c r="AI282" i="42"/>
  <c r="AI34" i="42"/>
  <c r="I323" i="42"/>
  <c r="D37" i="42"/>
  <c r="N34" i="42"/>
  <c r="AI230" i="42"/>
  <c r="I268" i="42"/>
  <c r="I297" i="42"/>
  <c r="I427" i="42"/>
  <c r="I246" i="42"/>
  <c r="I401" i="42"/>
  <c r="AI438" i="42"/>
  <c r="N38" i="42"/>
  <c r="I168" i="42"/>
  <c r="I402" i="42"/>
  <c r="I138" i="42"/>
  <c r="I271" i="42"/>
  <c r="I220" i="42"/>
  <c r="S168" i="42"/>
  <c r="H38" i="42"/>
  <c r="H12" i="42" s="1"/>
  <c r="I142" i="42"/>
  <c r="I164" i="42"/>
  <c r="I167" i="42"/>
  <c r="I141" i="42"/>
  <c r="I219" i="42"/>
  <c r="I193" i="42"/>
  <c r="I272" i="42"/>
  <c r="I346" i="42"/>
  <c r="C38" i="42"/>
  <c r="I375" i="42"/>
  <c r="R34" i="42"/>
  <c r="R8" i="42" s="1"/>
  <c r="AI308" i="42"/>
  <c r="I320" i="42"/>
  <c r="E37" i="42"/>
  <c r="I298" i="42"/>
  <c r="S126" i="42"/>
  <c r="I294" i="42"/>
  <c r="AI360" i="42"/>
  <c r="AI204" i="42"/>
  <c r="I372" i="42"/>
  <c r="I190" i="42"/>
  <c r="C37" i="42"/>
  <c r="L34" i="42"/>
  <c r="S112" i="42"/>
  <c r="I424" i="42"/>
  <c r="H37" i="42"/>
  <c r="H11" i="42" s="1"/>
  <c r="V48" i="42"/>
  <c r="L48" i="42"/>
  <c r="AI386" i="42" l="1"/>
  <c r="S38" i="42"/>
  <c r="AJ38" i="42" s="1"/>
  <c r="AI412" i="42"/>
  <c r="AI334" i="42"/>
  <c r="AI256" i="42"/>
  <c r="D34" i="42"/>
  <c r="B34" i="42"/>
  <c r="Y48" i="42"/>
  <c r="X48" i="42"/>
  <c r="AI48" i="42" s="1"/>
  <c r="S37" i="42"/>
  <c r="AJ37" i="42" s="1"/>
  <c r="AF48" i="42"/>
  <c r="I116" i="42"/>
  <c r="G34" i="42"/>
  <c r="G8" i="42" s="1"/>
  <c r="B38" i="42"/>
  <c r="B37" i="42"/>
  <c r="C34" i="42"/>
  <c r="C8" i="42" s="1"/>
  <c r="S230" i="42"/>
  <c r="AI178" i="42"/>
  <c r="H34" i="42"/>
  <c r="H8" i="42" s="1"/>
  <c r="E34" i="42"/>
  <c r="E8" i="42" s="1"/>
  <c r="S178" i="42"/>
  <c r="S34" i="42"/>
  <c r="AJ34" i="42" s="1"/>
  <c r="I115" i="42"/>
  <c r="D48" i="42" l="1"/>
  <c r="S412" i="42"/>
  <c r="S334" i="42"/>
  <c r="S256" i="42"/>
  <c r="E48" i="42"/>
  <c r="E22" i="42" s="1"/>
  <c r="S386" i="42"/>
  <c r="S204" i="42"/>
  <c r="S360" i="42"/>
  <c r="S308" i="42"/>
  <c r="S438" i="42"/>
  <c r="I126" i="42"/>
  <c r="S282" i="42"/>
  <c r="I360" i="42"/>
  <c r="I412" i="42"/>
  <c r="I37" i="42"/>
  <c r="I38" i="42"/>
  <c r="M48" i="42"/>
  <c r="I230" i="42"/>
  <c r="R48" i="42"/>
  <c r="R22" i="42" s="1"/>
  <c r="I112" i="42"/>
  <c r="I334" i="42"/>
  <c r="I438" i="42"/>
  <c r="H48" i="42"/>
  <c r="H22" i="42" s="1"/>
  <c r="C48" i="42"/>
  <c r="C22" i="42" s="1"/>
  <c r="Q48" i="42"/>
  <c r="Q22" i="42" s="1"/>
  <c r="I34" i="42"/>
  <c r="I282" i="42"/>
  <c r="I386" i="42"/>
  <c r="G48" i="42"/>
  <c r="G22" i="42" s="1"/>
  <c r="I308" i="42"/>
  <c r="N48" i="42"/>
  <c r="O48" i="42"/>
  <c r="O22" i="42" s="1"/>
  <c r="I204" i="42"/>
  <c r="I256" i="42"/>
  <c r="I178" i="42" l="1"/>
  <c r="B48" i="42"/>
  <c r="M22" i="42"/>
  <c r="S48" i="42"/>
  <c r="AJ48" i="42" s="1"/>
  <c r="E93" i="42"/>
  <c r="I587" i="42"/>
  <c r="I93" i="42" l="1"/>
  <c r="E15" i="42"/>
  <c r="I15" i="42" s="1"/>
  <c r="O93" i="42"/>
  <c r="S587" i="42"/>
  <c r="I48" i="42"/>
  <c r="S93" i="42" l="1"/>
  <c r="O15" i="42"/>
  <c r="P67" i="42" l="1"/>
  <c r="S483" i="42"/>
  <c r="I580" i="42" l="1"/>
  <c r="P15" i="42"/>
  <c r="S15" i="42" s="1"/>
  <c r="T15" i="42" s="1"/>
  <c r="S67" i="42"/>
  <c r="S580" i="42" l="1"/>
  <c r="D100" i="42" l="1"/>
  <c r="D22" i="42" s="1"/>
  <c r="N100" i="42" l="1"/>
  <c r="N22" i="42" s="1"/>
  <c r="I594" i="42" l="1"/>
  <c r="B100" i="42"/>
  <c r="S594" i="42" l="1"/>
  <c r="L100" i="42"/>
  <c r="I100" i="42"/>
  <c r="B22" i="42"/>
  <c r="I22" i="42" s="1"/>
  <c r="S100" i="42" l="1"/>
  <c r="L22" i="42"/>
  <c r="S22" i="42" s="1"/>
  <c r="T22" i="42" s="1"/>
  <c r="C90" i="42" l="1"/>
  <c r="C12" i="42" s="1"/>
  <c r="I584" i="42" l="1"/>
  <c r="M90" i="42"/>
  <c r="M12" i="42" s="1"/>
  <c r="S584" i="42" l="1"/>
  <c r="C94" i="42" l="1"/>
  <c r="C16" i="42" s="1"/>
  <c r="E94" i="42"/>
  <c r="E16" i="42" s="1"/>
  <c r="O94" i="42" l="1"/>
  <c r="O16" i="42" s="1"/>
  <c r="M94" i="42"/>
  <c r="M16" i="42" s="1"/>
  <c r="I588" i="42" l="1"/>
  <c r="E89" i="42" l="1"/>
  <c r="E11" i="42" s="1"/>
  <c r="S588" i="42"/>
  <c r="I583" i="42" l="1"/>
  <c r="C89" i="42"/>
  <c r="C11" i="42" s="1"/>
  <c r="O89" i="42"/>
  <c r="O11" i="42" s="1"/>
  <c r="M89" i="42" l="1"/>
  <c r="M11" i="42" s="1"/>
  <c r="S583" i="42"/>
  <c r="W39" i="42" l="1"/>
  <c r="AE39" i="42"/>
  <c r="AA39" i="42" l="1"/>
  <c r="AH39" i="42"/>
  <c r="AI351" i="42"/>
  <c r="AC39" i="42"/>
  <c r="AG39" i="42"/>
  <c r="I455" i="42"/>
  <c r="AD39" i="42"/>
  <c r="AI377" i="42"/>
  <c r="AI429" i="42"/>
  <c r="AI195" i="42"/>
  <c r="V39" i="42"/>
  <c r="AI117" i="42"/>
  <c r="AI221" i="42"/>
  <c r="AI247" i="42"/>
  <c r="I533" i="42"/>
  <c r="Z39" i="42"/>
  <c r="AI143" i="42"/>
  <c r="AI403" i="42"/>
  <c r="AI325" i="42"/>
  <c r="AI169" i="42" l="1"/>
  <c r="AI299" i="42"/>
  <c r="AI273" i="42"/>
  <c r="AF39" i="42"/>
  <c r="Y39" i="42"/>
  <c r="L39" i="42"/>
  <c r="S117" i="42"/>
  <c r="AI411" i="42"/>
  <c r="AI333" i="42"/>
  <c r="AI229" i="42"/>
  <c r="AI255" i="42"/>
  <c r="AI281" i="42"/>
  <c r="E91" i="42"/>
  <c r="AI359" i="42"/>
  <c r="AI385" i="42"/>
  <c r="X39" i="42"/>
  <c r="AI39" i="42" s="1"/>
  <c r="R39" i="42" l="1"/>
  <c r="R13" i="42" s="1"/>
  <c r="S195" i="42"/>
  <c r="S429" i="42"/>
  <c r="S221" i="42"/>
  <c r="S351" i="42"/>
  <c r="S247" i="42"/>
  <c r="M39" i="42"/>
  <c r="M13" i="42" s="1"/>
  <c r="N39" i="42"/>
  <c r="S143" i="42"/>
  <c r="S273" i="42"/>
  <c r="S169" i="42"/>
  <c r="W47" i="42"/>
  <c r="S377" i="42"/>
  <c r="S299" i="42"/>
  <c r="S325" i="42"/>
  <c r="S403" i="42"/>
  <c r="AI177" i="42"/>
  <c r="I273" i="42"/>
  <c r="H39" i="42"/>
  <c r="H13" i="42" s="1"/>
  <c r="AE47" i="42"/>
  <c r="AD47" i="42"/>
  <c r="O39" i="42"/>
  <c r="V47" i="42"/>
  <c r="AI125" i="42"/>
  <c r="I403" i="42"/>
  <c r="Q39" i="42"/>
  <c r="Q13" i="42" s="1"/>
  <c r="L13" i="42"/>
  <c r="I377" i="42"/>
  <c r="I169" i="42"/>
  <c r="D91" i="42"/>
  <c r="I585" i="42"/>
  <c r="AH47" i="42"/>
  <c r="I484" i="42"/>
  <c r="F68" i="42"/>
  <c r="I299" i="42"/>
  <c r="I195" i="42"/>
  <c r="AI437" i="42"/>
  <c r="AG47" i="42"/>
  <c r="C39" i="42"/>
  <c r="C13" i="42" s="1"/>
  <c r="O91" i="42"/>
  <c r="AI307" i="42"/>
  <c r="I481" i="42"/>
  <c r="F65" i="42"/>
  <c r="I247" i="42"/>
  <c r="E39" i="42"/>
  <c r="E13" i="42" s="1"/>
  <c r="I429" i="42"/>
  <c r="Y47" i="42"/>
  <c r="AA47" i="42"/>
  <c r="I351" i="42"/>
  <c r="I463" i="42"/>
  <c r="D39" i="42"/>
  <c r="AI203" i="42"/>
  <c r="G39" i="42"/>
  <c r="G13" i="42" s="1"/>
  <c r="I143" i="42"/>
  <c r="AC47" i="42"/>
  <c r="I221" i="42"/>
  <c r="AI151" i="42"/>
  <c r="I541" i="42"/>
  <c r="AF47" i="42"/>
  <c r="Z47" i="42"/>
  <c r="I325" i="42"/>
  <c r="S177" i="42" l="1"/>
  <c r="S333" i="42"/>
  <c r="S385" i="42"/>
  <c r="S255" i="42"/>
  <c r="S359" i="42"/>
  <c r="S281" i="42"/>
  <c r="S411" i="42"/>
  <c r="S229" i="42"/>
  <c r="X47" i="42"/>
  <c r="I385" i="42"/>
  <c r="AI47" i="42"/>
  <c r="O13" i="42"/>
  <c r="I359" i="42"/>
  <c r="I255" i="42"/>
  <c r="I333" i="42"/>
  <c r="F13" i="42"/>
  <c r="I65" i="42"/>
  <c r="F16" i="42"/>
  <c r="I68" i="42"/>
  <c r="S39" i="42"/>
  <c r="AJ39" i="42" s="1"/>
  <c r="I281" i="42"/>
  <c r="B39" i="42"/>
  <c r="I411" i="42"/>
  <c r="I229" i="42"/>
  <c r="I593" i="42"/>
  <c r="N91" i="42"/>
  <c r="S585" i="42"/>
  <c r="L47" i="42"/>
  <c r="S125" i="42"/>
  <c r="I177" i="42"/>
  <c r="Q47" i="42"/>
  <c r="Q21" i="42" s="1"/>
  <c r="I117" i="42"/>
  <c r="D13" i="42"/>
  <c r="I91" i="42"/>
  <c r="S203" i="42" l="1"/>
  <c r="O47" i="42"/>
  <c r="O21" i="42" s="1"/>
  <c r="S307" i="42"/>
  <c r="S437" i="42"/>
  <c r="M47" i="42"/>
  <c r="M21" i="42" s="1"/>
  <c r="R47" i="42"/>
  <c r="R21" i="42" s="1"/>
  <c r="N47" i="42"/>
  <c r="S151" i="42"/>
  <c r="I489" i="42"/>
  <c r="F73" i="42"/>
  <c r="C47" i="42"/>
  <c r="C21" i="42" s="1"/>
  <c r="E47" i="42"/>
  <c r="E21" i="42" s="1"/>
  <c r="I203" i="42"/>
  <c r="I437" i="42"/>
  <c r="H47" i="42"/>
  <c r="H21" i="42" s="1"/>
  <c r="G47" i="42"/>
  <c r="G21" i="42" s="1"/>
  <c r="D47" i="42"/>
  <c r="I151" i="42"/>
  <c r="I39" i="42"/>
  <c r="B13" i="42"/>
  <c r="I13" i="42" s="1"/>
  <c r="S593" i="42"/>
  <c r="I307" i="42"/>
  <c r="N13" i="42"/>
  <c r="S91" i="42"/>
  <c r="S47" i="42" l="1"/>
  <c r="AJ47" i="42" s="1"/>
  <c r="I125" i="42"/>
  <c r="F21" i="42"/>
  <c r="I73" i="42"/>
  <c r="B47" i="42"/>
  <c r="I47" i="42" l="1"/>
  <c r="AA36" i="40"/>
  <c r="Z36" i="40"/>
  <c r="AF36" i="40"/>
  <c r="X36" i="40"/>
  <c r="Y36" i="40"/>
  <c r="V36" i="40" l="1"/>
  <c r="AE36" i="40"/>
  <c r="AG36" i="40"/>
  <c r="W36" i="40"/>
  <c r="AC36" i="40"/>
  <c r="AH36" i="40"/>
  <c r="AD36" i="40"/>
  <c r="M36" i="40"/>
  <c r="M10" i="40" s="1"/>
  <c r="R36" i="40"/>
  <c r="R10" i="40" s="1"/>
  <c r="N36" i="40"/>
  <c r="N10" i="40" s="1"/>
  <c r="O36" i="40"/>
  <c r="O10" i="40" s="1"/>
  <c r="Q36" i="40"/>
  <c r="Q10" i="40" s="1"/>
  <c r="AI36" i="40" l="1"/>
  <c r="S192" i="40"/>
  <c r="L36" i="40"/>
  <c r="AI192" i="40"/>
  <c r="C36" i="40" l="1"/>
  <c r="C10" i="40" s="1"/>
  <c r="G36" i="40"/>
  <c r="G10" i="40" s="1"/>
  <c r="B36" i="40"/>
  <c r="D36" i="40"/>
  <c r="D10" i="40" s="1"/>
  <c r="S36" i="40"/>
  <c r="AJ36" i="40" s="1"/>
  <c r="L10" i="40"/>
  <c r="S10" i="40" s="1"/>
  <c r="E36" i="40"/>
  <c r="E10" i="40" s="1"/>
  <c r="H36" i="40"/>
  <c r="H10" i="40" s="1"/>
  <c r="I36" i="40" l="1"/>
  <c r="B10" i="40"/>
  <c r="I10" i="40" s="1"/>
  <c r="I192" i="40"/>
  <c r="T10" i="40"/>
  <c r="I560" i="40" l="1"/>
  <c r="C86" i="40"/>
  <c r="C8" i="40" s="1"/>
  <c r="E86" i="40"/>
  <c r="E8" i="40" s="1"/>
  <c r="H86" i="40"/>
  <c r="H8" i="40" s="1"/>
  <c r="G86" i="40"/>
  <c r="G8" i="40" s="1"/>
  <c r="Q86" i="40" l="1"/>
  <c r="Q8" i="40" s="1"/>
  <c r="M86" i="40"/>
  <c r="M8" i="40" s="1"/>
  <c r="I632" i="40"/>
  <c r="R86" i="40"/>
  <c r="R8" i="40" s="1"/>
  <c r="O86" i="40"/>
  <c r="O8" i="40" s="1"/>
  <c r="S632" i="40" l="1"/>
  <c r="I561" i="40" l="1"/>
  <c r="F67" i="40"/>
  <c r="P93" i="40" l="1"/>
  <c r="F15" i="40"/>
  <c r="I67" i="40"/>
  <c r="G101" i="40" l="1"/>
  <c r="G102" i="40"/>
  <c r="C102" i="40"/>
  <c r="C101" i="40"/>
  <c r="H102" i="40"/>
  <c r="H101" i="40"/>
  <c r="E102" i="40"/>
  <c r="E101" i="40"/>
  <c r="I647" i="40" l="1"/>
  <c r="I648" i="40"/>
  <c r="O101" i="40"/>
  <c r="R101" i="40"/>
  <c r="M101" i="40"/>
  <c r="Q102" i="40"/>
  <c r="O102" i="40"/>
  <c r="R102" i="40"/>
  <c r="M102" i="40"/>
  <c r="Q101" i="40"/>
  <c r="S648" i="40" l="1"/>
  <c r="S647" i="40"/>
  <c r="I567" i="40" l="1"/>
  <c r="I515" i="40"/>
  <c r="I559" i="40" l="1"/>
  <c r="I507" i="40"/>
  <c r="G91" i="40"/>
  <c r="H91" i="40"/>
  <c r="C91" i="40"/>
  <c r="M91" i="40" l="1"/>
  <c r="Q91" i="40"/>
  <c r="R91" i="40"/>
  <c r="F91" i="40" l="1"/>
  <c r="F106" i="40" s="1"/>
  <c r="F652" i="40"/>
  <c r="I637" i="40"/>
  <c r="B91" i="40"/>
  <c r="P91" i="40" l="1"/>
  <c r="P652" i="40"/>
  <c r="S637" i="40"/>
  <c r="L91" i="40"/>
  <c r="I540" i="36" l="1"/>
  <c r="I566" i="36"/>
  <c r="I514" i="36"/>
  <c r="I562" i="36" l="1"/>
  <c r="I510" i="36"/>
  <c r="I536" i="36"/>
  <c r="I458" i="36"/>
  <c r="I456" i="36" l="1"/>
  <c r="I534" i="36"/>
  <c r="I508" i="36"/>
  <c r="I507" i="36" l="1"/>
  <c r="I559" i="36"/>
  <c r="I533" i="36"/>
  <c r="C91" i="36"/>
  <c r="H91" i="36"/>
  <c r="G91" i="36"/>
  <c r="I637" i="36" l="1"/>
  <c r="B91" i="36"/>
  <c r="F652" i="36"/>
  <c r="F91" i="36"/>
  <c r="F106" i="36" s="1"/>
  <c r="I140" i="36" l="1"/>
  <c r="G86" i="36" l="1"/>
  <c r="C86" i="36"/>
  <c r="H86" i="36"/>
  <c r="E86" i="36"/>
  <c r="I632" i="36" l="1"/>
  <c r="I619" i="36" l="1"/>
  <c r="I592" i="40" l="1"/>
  <c r="I592" i="41" l="1"/>
  <c r="F60" i="40" l="1"/>
  <c r="I450" i="40"/>
  <c r="F60" i="41"/>
  <c r="I450" i="41"/>
  <c r="F72" i="40"/>
  <c r="I462" i="40"/>
  <c r="F72" i="41"/>
  <c r="I462" i="41"/>
  <c r="F20" i="41" l="1"/>
  <c r="I72" i="41"/>
  <c r="P86" i="40"/>
  <c r="P8" i="40" s="1"/>
  <c r="F20" i="40"/>
  <c r="I72" i="40"/>
  <c r="F8" i="41"/>
  <c r="I60" i="41"/>
  <c r="P98" i="40"/>
  <c r="S592" i="40"/>
  <c r="P98" i="41"/>
  <c r="S592" i="41"/>
  <c r="P86" i="41"/>
  <c r="P8" i="41" s="1"/>
  <c r="F8" i="40"/>
  <c r="I60" i="40"/>
  <c r="I450" i="1" l="1"/>
  <c r="F60" i="1"/>
  <c r="I60" i="1" l="1"/>
  <c r="I449" i="1"/>
  <c r="F59" i="1"/>
  <c r="I59" i="1" l="1"/>
  <c r="F7" i="1"/>
  <c r="I204" i="1" l="1"/>
  <c r="H48" i="1" l="1"/>
  <c r="H22" i="1" s="1"/>
  <c r="C48" i="1"/>
  <c r="C22" i="1" s="1"/>
  <c r="G48" i="1"/>
  <c r="G22" i="1" s="1"/>
  <c r="D48" i="1"/>
  <c r="E48" i="1"/>
  <c r="E22" i="1" s="1"/>
  <c r="I152" i="1" l="1"/>
  <c r="B48" i="1"/>
  <c r="I48" i="1" l="1"/>
  <c r="AI201" i="41" l="1"/>
  <c r="AI331" i="41"/>
  <c r="AI279" i="41"/>
  <c r="AI409" i="41"/>
  <c r="AI253" i="41"/>
  <c r="AI149" i="41"/>
  <c r="AI435" i="41"/>
  <c r="AI357" i="41"/>
  <c r="AA45" i="41"/>
  <c r="Z45" i="41"/>
  <c r="AI227" i="41" l="1"/>
  <c r="AI305" i="41"/>
  <c r="AC42" i="41"/>
  <c r="AG42" i="41"/>
  <c r="AI175" i="41"/>
  <c r="Y45" i="41"/>
  <c r="AD42" i="41"/>
  <c r="AI383" i="41"/>
  <c r="V45" i="41"/>
  <c r="AE42" i="41"/>
  <c r="AI150" i="41"/>
  <c r="AI228" i="41"/>
  <c r="AI436" i="41"/>
  <c r="AD45" i="41"/>
  <c r="AA42" i="41"/>
  <c r="AG45" i="41"/>
  <c r="AI254" i="41"/>
  <c r="AI276" i="41"/>
  <c r="AI358" i="41"/>
  <c r="AI332" i="41"/>
  <c r="AF45" i="41"/>
  <c r="W45" i="41"/>
  <c r="AH42" i="41"/>
  <c r="AI302" i="41"/>
  <c r="AI202" i="41"/>
  <c r="AI410" i="41"/>
  <c r="X45" i="41"/>
  <c r="V42" i="41"/>
  <c r="AI120" i="41"/>
  <c r="W42" i="41"/>
  <c r="AI406" i="41"/>
  <c r="AH45" i="41"/>
  <c r="AI354" i="41"/>
  <c r="AE45" i="41"/>
  <c r="AC45" i="41"/>
  <c r="Z42" i="41"/>
  <c r="AI328" i="41"/>
  <c r="AI250" i="41"/>
  <c r="Z46" i="41"/>
  <c r="AA46" i="41"/>
  <c r="S357" i="41" l="1"/>
  <c r="S175" i="41"/>
  <c r="AI380" i="41"/>
  <c r="S201" i="41"/>
  <c r="AI280" i="41"/>
  <c r="S409" i="41"/>
  <c r="AI172" i="41"/>
  <c r="S149" i="41"/>
  <c r="O45" i="41"/>
  <c r="Y46" i="41"/>
  <c r="S383" i="41"/>
  <c r="X42" i="41"/>
  <c r="N45" i="41"/>
  <c r="AI432" i="41"/>
  <c r="S253" i="41"/>
  <c r="AI176" i="41"/>
  <c r="S227" i="41"/>
  <c r="Y42" i="41"/>
  <c r="S331" i="41"/>
  <c r="AI198" i="41"/>
  <c r="S279" i="41"/>
  <c r="AI224" i="41"/>
  <c r="S435" i="41"/>
  <c r="AF42" i="41"/>
  <c r="S305" i="41"/>
  <c r="AI384" i="41"/>
  <c r="AI306" i="41"/>
  <c r="L42" i="41"/>
  <c r="S120" i="41"/>
  <c r="I227" i="41"/>
  <c r="I279" i="41"/>
  <c r="X46" i="41"/>
  <c r="AH46" i="41"/>
  <c r="AI123" i="41"/>
  <c r="W46" i="41"/>
  <c r="AD46" i="41"/>
  <c r="AE46" i="41"/>
  <c r="AI45" i="41"/>
  <c r="AI197" i="41"/>
  <c r="I357" i="41"/>
  <c r="I409" i="41"/>
  <c r="I435" i="41"/>
  <c r="AG46" i="41"/>
  <c r="V46" i="41"/>
  <c r="I149" i="41"/>
  <c r="I175" i="41"/>
  <c r="AI275" i="41"/>
  <c r="S436" i="41"/>
  <c r="L45" i="41"/>
  <c r="S123" i="41"/>
  <c r="I305" i="41"/>
  <c r="AI405" i="41"/>
  <c r="AF46" i="41"/>
  <c r="I253" i="41"/>
  <c r="Q45" i="41"/>
  <c r="R45" i="41"/>
  <c r="AC46" i="41"/>
  <c r="AI42" i="41"/>
  <c r="AI146" i="41"/>
  <c r="M45" i="41"/>
  <c r="I331" i="41"/>
  <c r="I383" i="41"/>
  <c r="I201" i="41"/>
  <c r="AI249" i="41"/>
  <c r="AI171" i="41"/>
  <c r="S406" i="41"/>
  <c r="S354" i="41"/>
  <c r="S150" i="41"/>
  <c r="AA41" i="41"/>
  <c r="Z41" i="41"/>
  <c r="X41" i="41"/>
  <c r="S432" i="41" l="1"/>
  <c r="S202" i="41"/>
  <c r="S146" i="41"/>
  <c r="S358" i="41"/>
  <c r="S172" i="41"/>
  <c r="M46" i="41"/>
  <c r="M20" i="41" s="1"/>
  <c r="S384" i="41"/>
  <c r="O42" i="41"/>
  <c r="S410" i="41"/>
  <c r="S306" i="41"/>
  <c r="AI327" i="41"/>
  <c r="AI379" i="41"/>
  <c r="M42" i="41"/>
  <c r="S280" i="41"/>
  <c r="S198" i="41"/>
  <c r="Q42" i="41"/>
  <c r="S176" i="41"/>
  <c r="S254" i="41"/>
  <c r="S328" i="41"/>
  <c r="S224" i="41"/>
  <c r="S276" i="41"/>
  <c r="R42" i="41"/>
  <c r="AI431" i="41"/>
  <c r="S332" i="41"/>
  <c r="S302" i="41"/>
  <c r="AI223" i="41"/>
  <c r="S380" i="41"/>
  <c r="S250" i="41"/>
  <c r="AI301" i="41"/>
  <c r="AI145" i="41"/>
  <c r="AI353" i="41"/>
  <c r="S228" i="41"/>
  <c r="I406" i="41"/>
  <c r="I328" i="41"/>
  <c r="D45" i="41"/>
  <c r="I254" i="41"/>
  <c r="AC41" i="41"/>
  <c r="C45" i="41"/>
  <c r="G42" i="41"/>
  <c r="L46" i="41"/>
  <c r="S124" i="41"/>
  <c r="I276" i="41"/>
  <c r="S45" i="41"/>
  <c r="AJ45" i="41" s="1"/>
  <c r="I280" i="41"/>
  <c r="I380" i="41"/>
  <c r="O46" i="41"/>
  <c r="O20" i="41" s="1"/>
  <c r="I432" i="41"/>
  <c r="E45" i="41"/>
  <c r="H42" i="41"/>
  <c r="AD41" i="41"/>
  <c r="AE41" i="41"/>
  <c r="I436" i="41"/>
  <c r="I302" i="41"/>
  <c r="N42" i="41"/>
  <c r="V41" i="41"/>
  <c r="I176" i="41"/>
  <c r="E42" i="41"/>
  <c r="I146" i="41"/>
  <c r="G45" i="41"/>
  <c r="I150" i="41"/>
  <c r="I358" i="41"/>
  <c r="W41" i="41"/>
  <c r="R46" i="41"/>
  <c r="R20" i="41" s="1"/>
  <c r="AI124" i="41"/>
  <c r="I384" i="41"/>
  <c r="S275" i="41"/>
  <c r="AI46" i="41"/>
  <c r="H45" i="41"/>
  <c r="N46" i="41"/>
  <c r="I198" i="41"/>
  <c r="I332" i="41"/>
  <c r="AF41" i="41"/>
  <c r="I228" i="41"/>
  <c r="D42" i="41"/>
  <c r="I250" i="41"/>
  <c r="I202" i="41"/>
  <c r="I410" i="41"/>
  <c r="Y41" i="41"/>
  <c r="Q46" i="41"/>
  <c r="Q20" i="41" s="1"/>
  <c r="B45" i="41"/>
  <c r="I224" i="41"/>
  <c r="AH41" i="41"/>
  <c r="I306" i="41"/>
  <c r="I172" i="41"/>
  <c r="I354" i="41"/>
  <c r="I591" i="41"/>
  <c r="AG41" i="41"/>
  <c r="C42" i="41"/>
  <c r="S171" i="41" l="1"/>
  <c r="S42" i="41"/>
  <c r="AJ42" i="41" s="1"/>
  <c r="S353" i="41"/>
  <c r="S379" i="41"/>
  <c r="S405" i="41"/>
  <c r="S327" i="41"/>
  <c r="S301" i="41"/>
  <c r="I123" i="41"/>
  <c r="S431" i="41"/>
  <c r="S249" i="41"/>
  <c r="S223" i="41"/>
  <c r="O41" i="41"/>
  <c r="S145" i="41"/>
  <c r="S197" i="41"/>
  <c r="AI119" i="41"/>
  <c r="I171" i="41"/>
  <c r="B46" i="41"/>
  <c r="I145" i="41"/>
  <c r="I353" i="41"/>
  <c r="G46" i="41"/>
  <c r="G20" i="41" s="1"/>
  <c r="I431" i="41"/>
  <c r="M41" i="41"/>
  <c r="M15" i="41" s="1"/>
  <c r="I45" i="41"/>
  <c r="S46" i="41"/>
  <c r="AJ46" i="41" s="1"/>
  <c r="I275" i="41"/>
  <c r="E46" i="41"/>
  <c r="E20" i="41" s="1"/>
  <c r="H46" i="41"/>
  <c r="H20" i="41" s="1"/>
  <c r="C46" i="41"/>
  <c r="C20" i="41" s="1"/>
  <c r="L41" i="41"/>
  <c r="S119" i="41"/>
  <c r="I405" i="41"/>
  <c r="N41" i="41"/>
  <c r="N15" i="41" s="1"/>
  <c r="I327" i="41"/>
  <c r="I301" i="41"/>
  <c r="I249" i="41"/>
  <c r="I379" i="41"/>
  <c r="R41" i="41"/>
  <c r="R15" i="41" s="1"/>
  <c r="I120" i="41"/>
  <c r="AI41" i="41"/>
  <c r="Q41" i="41"/>
  <c r="Q15" i="41" s="1"/>
  <c r="I197" i="41"/>
  <c r="I223" i="41"/>
  <c r="D46" i="41"/>
  <c r="S591" i="41"/>
  <c r="B42" i="41"/>
  <c r="B41" i="41" l="1"/>
  <c r="D41" i="41"/>
  <c r="D15" i="41" s="1"/>
  <c r="E41" i="41"/>
  <c r="C41" i="41"/>
  <c r="C15" i="41" s="1"/>
  <c r="I124" i="41"/>
  <c r="S41" i="41"/>
  <c r="AJ41" i="41" s="1"/>
  <c r="L15" i="41"/>
  <c r="I46" i="41"/>
  <c r="I42" i="41"/>
  <c r="H41" i="41"/>
  <c r="H15" i="41" s="1"/>
  <c r="G41" i="41"/>
  <c r="G15" i="41" s="1"/>
  <c r="AI332" i="40" l="1"/>
  <c r="AE46" i="40"/>
  <c r="AD46" i="40"/>
  <c r="AA46" i="40"/>
  <c r="Z46" i="40"/>
  <c r="AI150" i="40"/>
  <c r="AG46" i="40"/>
  <c r="W46" i="40"/>
  <c r="AC46" i="40"/>
  <c r="AH46" i="40"/>
  <c r="AI202" i="40"/>
  <c r="AI176" i="40"/>
  <c r="AI384" i="40"/>
  <c r="AI254" i="40"/>
  <c r="AI306" i="40"/>
  <c r="I119" i="41"/>
  <c r="V46" i="40"/>
  <c r="AI124" i="40"/>
  <c r="I41" i="41"/>
  <c r="B15" i="41"/>
  <c r="Y46" i="40" l="1"/>
  <c r="AI410" i="40"/>
  <c r="AI436" i="40"/>
  <c r="X46" i="40"/>
  <c r="AF46" i="40"/>
  <c r="AI280" i="40"/>
  <c r="AI358" i="40"/>
  <c r="AI120" i="40"/>
  <c r="AI119" i="40"/>
  <c r="AI228" i="40"/>
  <c r="AI276" i="40"/>
  <c r="AI354" i="40"/>
  <c r="L46" i="40"/>
  <c r="S124" i="40"/>
  <c r="AI353" i="40"/>
  <c r="AI406" i="40"/>
  <c r="AI46" i="40"/>
  <c r="AI379" i="40"/>
  <c r="AI302" i="40"/>
  <c r="AI275" i="40"/>
  <c r="AI146" i="40"/>
  <c r="S254" i="40"/>
  <c r="S410" i="40"/>
  <c r="AA41" i="40"/>
  <c r="AA42" i="40"/>
  <c r="AE42" i="40"/>
  <c r="AG42" i="40" l="1"/>
  <c r="W41" i="40"/>
  <c r="S332" i="40"/>
  <c r="AI198" i="40"/>
  <c r="AI197" i="40"/>
  <c r="AI172" i="40"/>
  <c r="O46" i="40"/>
  <c r="Z42" i="40"/>
  <c r="S306" i="40"/>
  <c r="AI250" i="40"/>
  <c r="S358" i="40"/>
  <c r="S280" i="40"/>
  <c r="AH42" i="40"/>
  <c r="AE41" i="40"/>
  <c r="W42" i="40"/>
  <c r="AG41" i="40"/>
  <c r="M46" i="40"/>
  <c r="V42" i="40"/>
  <c r="AC41" i="40"/>
  <c r="Z41" i="40"/>
  <c r="Q46" i="40"/>
  <c r="S202" i="40"/>
  <c r="S384" i="40"/>
  <c r="S436" i="40"/>
  <c r="AC42" i="40"/>
  <c r="AH41" i="40"/>
  <c r="AD41" i="40"/>
  <c r="S176" i="40"/>
  <c r="AI249" i="40"/>
  <c r="R46" i="40"/>
  <c r="AD42" i="40"/>
  <c r="S228" i="40"/>
  <c r="AI405" i="40"/>
  <c r="S150" i="40"/>
  <c r="H46" i="40"/>
  <c r="AI224" i="40"/>
  <c r="I306" i="40"/>
  <c r="I384" i="40"/>
  <c r="E46" i="40"/>
  <c r="I280" i="40"/>
  <c r="C46" i="40"/>
  <c r="AI223" i="40"/>
  <c r="S250" i="40"/>
  <c r="S119" i="40"/>
  <c r="I228" i="40"/>
  <c r="D46" i="40"/>
  <c r="I150" i="40"/>
  <c r="I358" i="40"/>
  <c r="V41" i="40"/>
  <c r="I176" i="40"/>
  <c r="G46" i="40"/>
  <c r="AI171" i="40"/>
  <c r="I254" i="40"/>
  <c r="N46" i="40"/>
  <c r="S46" i="40" s="1"/>
  <c r="AJ46" i="40" s="1"/>
  <c r="S379" i="40"/>
  <c r="I202" i="40"/>
  <c r="S353" i="40"/>
  <c r="I332" i="40"/>
  <c r="S120" i="40"/>
  <c r="I436" i="40"/>
  <c r="I410" i="40"/>
  <c r="AI327" i="40"/>
  <c r="AI431" i="40"/>
  <c r="S146" i="40"/>
  <c r="S172" i="40" l="1"/>
  <c r="S275" i="40"/>
  <c r="AI432" i="40"/>
  <c r="S406" i="40"/>
  <c r="AI380" i="40"/>
  <c r="AI328" i="40"/>
  <c r="S249" i="40"/>
  <c r="S302" i="40"/>
  <c r="S354" i="40"/>
  <c r="Y42" i="40"/>
  <c r="S276" i="40"/>
  <c r="S198" i="40"/>
  <c r="S197" i="40"/>
  <c r="AF42" i="40"/>
  <c r="X42" i="40"/>
  <c r="AI301" i="40"/>
  <c r="X41" i="40"/>
  <c r="I353" i="40"/>
  <c r="I146" i="40"/>
  <c r="I354" i="40"/>
  <c r="I124" i="40"/>
  <c r="I379" i="40"/>
  <c r="I172" i="40"/>
  <c r="I197" i="40"/>
  <c r="I406" i="40"/>
  <c r="B46" i="40"/>
  <c r="I250" i="40"/>
  <c r="I302" i="40"/>
  <c r="I249" i="40"/>
  <c r="I275" i="40"/>
  <c r="S328" i="40"/>
  <c r="Y41" i="40"/>
  <c r="AI41" i="40" s="1"/>
  <c r="AI145" i="40"/>
  <c r="I120" i="40"/>
  <c r="I276" i="40"/>
  <c r="I198" i="40"/>
  <c r="L42" i="40"/>
  <c r="L41" i="40"/>
  <c r="AF41" i="40"/>
  <c r="D41" i="40" l="1"/>
  <c r="D15" i="40" s="1"/>
  <c r="O42" i="40"/>
  <c r="S405" i="40"/>
  <c r="S171" i="40"/>
  <c r="S301" i="40"/>
  <c r="Q42" i="40"/>
  <c r="S432" i="40"/>
  <c r="E41" i="40"/>
  <c r="M42" i="40"/>
  <c r="E42" i="40"/>
  <c r="D42" i="40"/>
  <c r="S327" i="40"/>
  <c r="M41" i="40"/>
  <c r="M15" i="40" s="1"/>
  <c r="S431" i="40"/>
  <c r="S224" i="40"/>
  <c r="S380" i="40"/>
  <c r="S223" i="40"/>
  <c r="R42" i="40"/>
  <c r="AI42" i="40"/>
  <c r="I46" i="40"/>
  <c r="C42" i="40"/>
  <c r="N41" i="40"/>
  <c r="N15" i="40" s="1"/>
  <c r="I171" i="40"/>
  <c r="I301" i="40"/>
  <c r="I327" i="40"/>
  <c r="H42" i="40"/>
  <c r="H41" i="40"/>
  <c r="H15" i="40" s="1"/>
  <c r="I380" i="40"/>
  <c r="N42" i="40"/>
  <c r="I432" i="40"/>
  <c r="Q41" i="40"/>
  <c r="Q15" i="40" s="1"/>
  <c r="I223" i="40"/>
  <c r="I405" i="40"/>
  <c r="I431" i="40"/>
  <c r="C41" i="40"/>
  <c r="C15" i="40" s="1"/>
  <c r="I224" i="40"/>
  <c r="G42" i="40"/>
  <c r="S145" i="40"/>
  <c r="R41" i="40"/>
  <c r="R15" i="40" s="1"/>
  <c r="I328" i="40"/>
  <c r="L15" i="40"/>
  <c r="G41" i="40"/>
  <c r="G15" i="40" s="1"/>
  <c r="O41" i="40"/>
  <c r="I119" i="40"/>
  <c r="B42" i="40" l="1"/>
  <c r="AG34" i="41"/>
  <c r="AD34" i="41"/>
  <c r="AA34" i="41"/>
  <c r="W34" i="41"/>
  <c r="Z34" i="41"/>
  <c r="AE34" i="41"/>
  <c r="S42" i="40"/>
  <c r="AJ42" i="40" s="1"/>
  <c r="V34" i="41"/>
  <c r="AI112" i="41"/>
  <c r="AE38" i="41"/>
  <c r="AH38" i="41"/>
  <c r="AI298" i="41"/>
  <c r="W38" i="41"/>
  <c r="I42" i="40"/>
  <c r="AH34" i="41"/>
  <c r="AI294" i="41"/>
  <c r="AG38" i="41"/>
  <c r="AI372" i="41"/>
  <c r="Z38" i="41"/>
  <c r="S41" i="40"/>
  <c r="AJ41" i="40" s="1"/>
  <c r="I145" i="40"/>
  <c r="B41" i="40"/>
  <c r="AI424" i="41"/>
  <c r="V38" i="41"/>
  <c r="AI116" i="41"/>
  <c r="AI220" i="41"/>
  <c r="AA38" i="41"/>
  <c r="AI168" i="41"/>
  <c r="AI190" i="41"/>
  <c r="AI376" i="41"/>
  <c r="AI398" i="41"/>
  <c r="AI324" i="41"/>
  <c r="AI194" i="41"/>
  <c r="AD38" i="41"/>
  <c r="AC34" i="41"/>
  <c r="AC38" i="41"/>
  <c r="Y34" i="41" l="1"/>
  <c r="AI346" i="41"/>
  <c r="AI142" i="41"/>
  <c r="AI164" i="41"/>
  <c r="AI138" i="41"/>
  <c r="AF38" i="41"/>
  <c r="AI246" i="41"/>
  <c r="AI272" i="41"/>
  <c r="AI320" i="41"/>
  <c r="Y38" i="41"/>
  <c r="AI402" i="41"/>
  <c r="AF34" i="41"/>
  <c r="AI242" i="41"/>
  <c r="AI350" i="41"/>
  <c r="AI428" i="41"/>
  <c r="AI268" i="41"/>
  <c r="AI216" i="41"/>
  <c r="I41" i="40"/>
  <c r="B15" i="40"/>
  <c r="X38" i="41"/>
  <c r="AI38" i="41" s="1"/>
  <c r="L38" i="41"/>
  <c r="S116" i="41"/>
  <c r="X34" i="41"/>
  <c r="AI34" i="41" s="1"/>
  <c r="L34" i="41"/>
  <c r="S112" i="41"/>
  <c r="S428" i="41"/>
  <c r="S216" i="41"/>
  <c r="S424" i="41"/>
  <c r="S346" i="41"/>
  <c r="S268" i="41" l="1"/>
  <c r="S242" i="41"/>
  <c r="S272" i="41"/>
  <c r="S350" i="41"/>
  <c r="S376" i="41"/>
  <c r="S194" i="41"/>
  <c r="S402" i="41"/>
  <c r="S294" i="41"/>
  <c r="S168" i="41"/>
  <c r="N38" i="41"/>
  <c r="S220" i="41"/>
  <c r="N34" i="41"/>
  <c r="R38" i="41"/>
  <c r="S298" i="41"/>
  <c r="O38" i="41"/>
  <c r="R34" i="41"/>
  <c r="R8" i="41" s="1"/>
  <c r="S372" i="41"/>
  <c r="S324" i="41"/>
  <c r="S320" i="41"/>
  <c r="M34" i="41"/>
  <c r="M8" i="41" s="1"/>
  <c r="S138" i="41"/>
  <c r="Q38" i="41"/>
  <c r="S398" i="41"/>
  <c r="S246" i="41"/>
  <c r="O34" i="41"/>
  <c r="O8" i="41" s="1"/>
  <c r="S164" i="41"/>
  <c r="I242" i="41"/>
  <c r="I294" i="41"/>
  <c r="I424" i="41"/>
  <c r="I164" i="41"/>
  <c r="I246" i="41"/>
  <c r="I168" i="41"/>
  <c r="Q34" i="41"/>
  <c r="Q8" i="41" s="1"/>
  <c r="H38" i="41"/>
  <c r="G34" i="41"/>
  <c r="G8" i="41" s="1"/>
  <c r="I272" i="41"/>
  <c r="S190" i="41"/>
  <c r="S142" i="41"/>
  <c r="H34" i="41"/>
  <c r="H8" i="41" s="1"/>
  <c r="AI308" i="41"/>
  <c r="I268" i="41"/>
  <c r="I194" i="41"/>
  <c r="C34" i="41"/>
  <c r="C8" i="41" s="1"/>
  <c r="I320" i="41"/>
  <c r="E34" i="41"/>
  <c r="E8" i="41" s="1"/>
  <c r="I428" i="41"/>
  <c r="D38" i="41"/>
  <c r="AI282" i="41"/>
  <c r="I376" i="41"/>
  <c r="M38" i="41"/>
  <c r="D34" i="41"/>
  <c r="AI126" i="41"/>
  <c r="I346" i="41"/>
  <c r="G38" i="41"/>
  <c r="I190" i="41"/>
  <c r="I324" i="41"/>
  <c r="E38" i="41"/>
  <c r="I220" i="41"/>
  <c r="I138" i="41"/>
  <c r="I398" i="41"/>
  <c r="I216" i="41"/>
  <c r="I142" i="41"/>
  <c r="I298" i="41"/>
  <c r="I350" i="41"/>
  <c r="I372" i="41"/>
  <c r="I402" i="41"/>
  <c r="C38" i="41"/>
  <c r="AD50" i="40" l="1"/>
  <c r="AI230" i="41"/>
  <c r="S34" i="41"/>
  <c r="AJ34" i="41" s="1"/>
  <c r="AI388" i="40"/>
  <c r="AI178" i="41"/>
  <c r="AI412" i="41"/>
  <c r="AI438" i="41"/>
  <c r="AH50" i="40"/>
  <c r="AI336" i="40"/>
  <c r="AG50" i="40"/>
  <c r="AC50" i="40"/>
  <c r="I492" i="40"/>
  <c r="W50" i="40"/>
  <c r="AF50" i="40"/>
  <c r="I116" i="41"/>
  <c r="I491" i="40"/>
  <c r="V50" i="40"/>
  <c r="AI128" i="40"/>
  <c r="AE50" i="40"/>
  <c r="AI362" i="40"/>
  <c r="B38" i="41"/>
  <c r="Y50" i="40"/>
  <c r="AI154" i="40"/>
  <c r="I543" i="40"/>
  <c r="X50" i="40"/>
  <c r="AI206" i="40"/>
  <c r="AI310" i="40"/>
  <c r="S38" i="41"/>
  <c r="AJ38" i="41" s="1"/>
  <c r="S126" i="41"/>
  <c r="I544" i="40"/>
  <c r="AI440" i="40"/>
  <c r="AI180" i="40"/>
  <c r="AI258" i="40"/>
  <c r="AA50" i="40"/>
  <c r="I112" i="41"/>
  <c r="I466" i="40"/>
  <c r="I465" i="40"/>
  <c r="AI284" i="40"/>
  <c r="AI232" i="40"/>
  <c r="AI414" i="40"/>
  <c r="Z50" i="40"/>
  <c r="B34" i="41"/>
  <c r="S178" i="41" l="1"/>
  <c r="S412" i="41"/>
  <c r="S230" i="41"/>
  <c r="S438" i="41"/>
  <c r="S308" i="41"/>
  <c r="S282" i="41"/>
  <c r="I596" i="40"/>
  <c r="S128" i="40"/>
  <c r="AH49" i="40"/>
  <c r="I569" i="40"/>
  <c r="I126" i="41"/>
  <c r="AI50" i="40"/>
  <c r="I438" i="41"/>
  <c r="AE49" i="40"/>
  <c r="AI413" i="40"/>
  <c r="I570" i="40"/>
  <c r="I230" i="41"/>
  <c r="AI361" i="40"/>
  <c r="AG49" i="40"/>
  <c r="I412" i="41"/>
  <c r="I38" i="41"/>
  <c r="Z49" i="40"/>
  <c r="AC49" i="40"/>
  <c r="I34" i="41"/>
  <c r="I282" i="41"/>
  <c r="AA49" i="40"/>
  <c r="AD49" i="40"/>
  <c r="V49" i="40"/>
  <c r="AI127" i="40"/>
  <c r="I308" i="41"/>
  <c r="AI257" i="40"/>
  <c r="AI335" i="40"/>
  <c r="W49" i="40"/>
  <c r="AI387" i="40"/>
  <c r="I178" i="41"/>
  <c r="I595" i="40"/>
  <c r="AF49" i="40"/>
  <c r="Y49" i="40" l="1"/>
  <c r="AI231" i="40"/>
  <c r="AI283" i="40"/>
  <c r="AI153" i="40"/>
  <c r="AI179" i="40"/>
  <c r="AI205" i="40"/>
  <c r="AI439" i="40"/>
  <c r="AI309" i="40"/>
  <c r="S153" i="40"/>
  <c r="M49" i="40"/>
  <c r="M23" i="40" s="1"/>
  <c r="S283" i="40"/>
  <c r="P102" i="40"/>
  <c r="P24" i="40" s="1"/>
  <c r="N49" i="40"/>
  <c r="R49" i="40"/>
  <c r="R23" i="40" s="1"/>
  <c r="S387" i="40"/>
  <c r="I518" i="40"/>
  <c r="F76" i="40"/>
  <c r="S309" i="40"/>
  <c r="S231" i="40"/>
  <c r="S205" i="40"/>
  <c r="I517" i="40"/>
  <c r="F75" i="40"/>
  <c r="S257" i="40"/>
  <c r="L49" i="40"/>
  <c r="S127" i="40"/>
  <c r="AI386" i="41"/>
  <c r="S439" i="40"/>
  <c r="X49" i="40"/>
  <c r="AI49" i="40" s="1"/>
  <c r="S361" i="40"/>
  <c r="Q49" i="40"/>
  <c r="Q23" i="40" s="1"/>
  <c r="S179" i="40"/>
  <c r="P101" i="40"/>
  <c r="P23" i="40" s="1"/>
  <c r="I128" i="40"/>
  <c r="AI152" i="41"/>
  <c r="S335" i="40"/>
  <c r="S413" i="40"/>
  <c r="Q52" i="40"/>
  <c r="Q26" i="40" s="1"/>
  <c r="I257" i="40"/>
  <c r="M52" i="40"/>
  <c r="M26" i="40" s="1"/>
  <c r="O52" i="40"/>
  <c r="O26" i="40" s="1"/>
  <c r="R52" i="40"/>
  <c r="R26" i="40" s="1"/>
  <c r="N52" i="40"/>
  <c r="N26" i="40" s="1"/>
  <c r="I361" i="40" l="1"/>
  <c r="O49" i="40"/>
  <c r="O23" i="40" s="1"/>
  <c r="I387" i="40"/>
  <c r="I283" i="40"/>
  <c r="AI334" i="41"/>
  <c r="S596" i="40"/>
  <c r="G49" i="40"/>
  <c r="G23" i="40" s="1"/>
  <c r="I335" i="40"/>
  <c r="R50" i="40"/>
  <c r="R24" i="40" s="1"/>
  <c r="H49" i="40"/>
  <c r="H23" i="40" s="1"/>
  <c r="I413" i="40"/>
  <c r="S152" i="41"/>
  <c r="F23" i="40"/>
  <c r="I75" i="40"/>
  <c r="S232" i="40"/>
  <c r="I231" i="40"/>
  <c r="C49" i="40"/>
  <c r="C23" i="40" s="1"/>
  <c r="S284" i="40"/>
  <c r="S154" i="40"/>
  <c r="L50" i="40"/>
  <c r="I439" i="40"/>
  <c r="S595" i="40"/>
  <c r="I205" i="40"/>
  <c r="I179" i="40"/>
  <c r="AI360" i="41"/>
  <c r="I153" i="40"/>
  <c r="L52" i="40"/>
  <c r="S130" i="40"/>
  <c r="S336" i="40"/>
  <c r="D49" i="40"/>
  <c r="E49" i="40"/>
  <c r="E23" i="40" s="1"/>
  <c r="B49" i="40"/>
  <c r="I127" i="40"/>
  <c r="I309" i="40"/>
  <c r="G50" i="40"/>
  <c r="G24" i="40" s="1"/>
  <c r="F24" i="40"/>
  <c r="I76" i="40"/>
  <c r="Q50" i="40" l="1"/>
  <c r="Q24" i="40" s="1"/>
  <c r="S362" i="40"/>
  <c r="S49" i="40"/>
  <c r="AJ49" i="40" s="1"/>
  <c r="S386" i="41"/>
  <c r="S388" i="40"/>
  <c r="S258" i="40"/>
  <c r="O50" i="40"/>
  <c r="O24" i="40" s="1"/>
  <c r="S334" i="41"/>
  <c r="S310" i="40"/>
  <c r="S414" i="40"/>
  <c r="N50" i="40"/>
  <c r="S206" i="40"/>
  <c r="S440" i="40"/>
  <c r="I258" i="40"/>
  <c r="I152" i="41"/>
  <c r="G52" i="40"/>
  <c r="G26" i="40" s="1"/>
  <c r="I180" i="40"/>
  <c r="H52" i="40"/>
  <c r="H26" i="40" s="1"/>
  <c r="I49" i="40"/>
  <c r="H50" i="40"/>
  <c r="H24" i="40" s="1"/>
  <c r="C50" i="40"/>
  <c r="C24" i="40" s="1"/>
  <c r="I336" i="40"/>
  <c r="E52" i="40"/>
  <c r="E26" i="40" s="1"/>
  <c r="S52" i="40"/>
  <c r="AJ52" i="40" s="1"/>
  <c r="L26" i="40"/>
  <c r="S26" i="40" s="1"/>
  <c r="D52" i="40"/>
  <c r="D26" i="40" s="1"/>
  <c r="I310" i="40"/>
  <c r="B52" i="40"/>
  <c r="I232" i="40"/>
  <c r="D50" i="40"/>
  <c r="I386" i="41"/>
  <c r="I414" i="40"/>
  <c r="I284" i="40"/>
  <c r="I362" i="40"/>
  <c r="I440" i="40"/>
  <c r="I334" i="41"/>
  <c r="C52" i="40"/>
  <c r="C26" i="40" s="1"/>
  <c r="S180" i="40"/>
  <c r="M50" i="40"/>
  <c r="M24" i="40" s="1"/>
  <c r="I388" i="40"/>
  <c r="E50" i="40"/>
  <c r="E24" i="40" s="1"/>
  <c r="I206" i="40" l="1"/>
  <c r="S360" i="41"/>
  <c r="B50" i="40"/>
  <c r="I154" i="40"/>
  <c r="I360" i="41"/>
  <c r="I130" i="40"/>
  <c r="S50" i="40"/>
  <c r="AJ50" i="40" s="1"/>
  <c r="I52" i="40"/>
  <c r="B26" i="40"/>
  <c r="I26" i="40" s="1"/>
  <c r="I50" i="40" l="1"/>
  <c r="E97" i="41"/>
  <c r="E19" i="41" s="1"/>
  <c r="H97" i="41"/>
  <c r="H19" i="41" s="1"/>
  <c r="G97" i="41"/>
  <c r="G19" i="41" s="1"/>
  <c r="C97" i="41"/>
  <c r="C19" i="41" s="1"/>
  <c r="G90" i="41" l="1"/>
  <c r="G12" i="41" s="1"/>
  <c r="H90" i="41"/>
  <c r="H12" i="41" s="1"/>
  <c r="E90" i="41"/>
  <c r="E12" i="41" s="1"/>
  <c r="M97" i="41"/>
  <c r="M19" i="41" s="1"/>
  <c r="Q97" i="41"/>
  <c r="Q19" i="41" s="1"/>
  <c r="O97" i="41"/>
  <c r="O19" i="41" s="1"/>
  <c r="G90" i="40"/>
  <c r="H90" i="40"/>
  <c r="E90" i="40"/>
  <c r="I643" i="41"/>
  <c r="R97" i="41"/>
  <c r="R19" i="41" s="1"/>
  <c r="H94" i="40"/>
  <c r="H16" i="40" s="1"/>
  <c r="G94" i="40"/>
  <c r="G16" i="40" s="1"/>
  <c r="Q94" i="40" l="1"/>
  <c r="Q16" i="40" s="1"/>
  <c r="R94" i="40"/>
  <c r="R16" i="40" s="1"/>
  <c r="I636" i="40"/>
  <c r="R90" i="40"/>
  <c r="Q90" i="40"/>
  <c r="O90" i="41"/>
  <c r="O12" i="41" s="1"/>
  <c r="R90" i="41"/>
  <c r="R12" i="41" s="1"/>
  <c r="I640" i="40"/>
  <c r="S643" i="41"/>
  <c r="O90" i="40"/>
  <c r="I636" i="41"/>
  <c r="Q90" i="41"/>
  <c r="Q12" i="41" s="1"/>
  <c r="H94" i="41"/>
  <c r="H16" i="41" s="1"/>
  <c r="G94" i="41"/>
  <c r="G16" i="41" s="1"/>
  <c r="C85" i="41" l="1"/>
  <c r="H85" i="41"/>
  <c r="C85" i="40"/>
  <c r="E85" i="40"/>
  <c r="E85" i="41"/>
  <c r="I631" i="40"/>
  <c r="G85" i="40"/>
  <c r="I631" i="41"/>
  <c r="H85" i="40"/>
  <c r="G85" i="41"/>
  <c r="I640" i="41"/>
  <c r="Q94" i="41"/>
  <c r="Q16" i="41" s="1"/>
  <c r="S636" i="41"/>
  <c r="R94" i="41"/>
  <c r="R16" i="41" s="1"/>
  <c r="S640" i="40"/>
  <c r="S636" i="40"/>
  <c r="H89" i="40"/>
  <c r="G89" i="40"/>
  <c r="M85" i="40" l="1"/>
  <c r="R85" i="40"/>
  <c r="M85" i="41"/>
  <c r="Q85" i="40"/>
  <c r="Q85" i="41"/>
  <c r="R85" i="41"/>
  <c r="O85" i="40"/>
  <c r="S631" i="40"/>
  <c r="S631" i="41"/>
  <c r="O85" i="41"/>
  <c r="R89" i="40"/>
  <c r="G89" i="41"/>
  <c r="H89" i="41"/>
  <c r="Q89" i="40"/>
  <c r="I635" i="40"/>
  <c r="S640" i="41"/>
  <c r="S635" i="40" l="1"/>
  <c r="R89" i="41"/>
  <c r="I635" i="41"/>
  <c r="Q89" i="41"/>
  <c r="AH38" i="40" l="1"/>
  <c r="S635" i="41"/>
  <c r="AC38" i="40" l="1"/>
  <c r="AA38" i="40"/>
  <c r="W38" i="40"/>
  <c r="AI324" i="40"/>
  <c r="Z38" i="40"/>
  <c r="AD38" i="40"/>
  <c r="AI272" i="40"/>
  <c r="AG38" i="40"/>
  <c r="AI298" i="40"/>
  <c r="AI168" i="40"/>
  <c r="AI428" i="40"/>
  <c r="AE38" i="40"/>
  <c r="V38" i="40"/>
  <c r="AI116" i="40"/>
  <c r="AI350" i="40"/>
  <c r="AI246" i="40" l="1"/>
  <c r="AI142" i="40"/>
  <c r="AF38" i="40"/>
  <c r="AI220" i="40"/>
  <c r="Y38" i="40"/>
  <c r="AI376" i="40"/>
  <c r="AI194" i="40"/>
  <c r="AI402" i="40"/>
  <c r="S376" i="40"/>
  <c r="X38" i="40"/>
  <c r="AI38" i="40" s="1"/>
  <c r="L38" i="40"/>
  <c r="S116" i="40"/>
  <c r="S194" i="40"/>
  <c r="S428" i="40" l="1"/>
  <c r="S220" i="40"/>
  <c r="N38" i="40"/>
  <c r="S324" i="40"/>
  <c r="S168" i="40"/>
  <c r="S402" i="40"/>
  <c r="O38" i="40"/>
  <c r="O12" i="40" s="1"/>
  <c r="R38" i="40"/>
  <c r="R12" i="40" s="1"/>
  <c r="S246" i="40"/>
  <c r="M38" i="40"/>
  <c r="S350" i="40"/>
  <c r="S272" i="40"/>
  <c r="Q38" i="40"/>
  <c r="Q12" i="40" s="1"/>
  <c r="S298" i="40"/>
  <c r="S142" i="40"/>
  <c r="C38" i="40"/>
  <c r="I220" i="40"/>
  <c r="I298" i="40"/>
  <c r="G38" i="40"/>
  <c r="G12" i="40" s="1"/>
  <c r="I272" i="40"/>
  <c r="I402" i="40"/>
  <c r="I194" i="40"/>
  <c r="I350" i="40"/>
  <c r="I168" i="40"/>
  <c r="H38" i="40"/>
  <c r="H12" i="40" s="1"/>
  <c r="I142" i="40"/>
  <c r="I246" i="40"/>
  <c r="I324" i="40"/>
  <c r="D38" i="40"/>
  <c r="E38" i="40"/>
  <c r="E12" i="40" s="1"/>
  <c r="I376" i="40"/>
  <c r="I428" i="40"/>
  <c r="S38" i="40" l="1"/>
  <c r="AJ38" i="40" s="1"/>
  <c r="B38" i="40"/>
  <c r="I116" i="40"/>
  <c r="I38" i="40" l="1"/>
  <c r="G98" i="40"/>
  <c r="G20" i="40" s="1"/>
  <c r="H98" i="40"/>
  <c r="H20" i="40" s="1"/>
  <c r="E98" i="40"/>
  <c r="E20" i="40" s="1"/>
  <c r="C98" i="40"/>
  <c r="C20" i="40" s="1"/>
  <c r="I644" i="40" l="1"/>
  <c r="Q98" i="40"/>
  <c r="Q20" i="40" s="1"/>
  <c r="M98" i="40"/>
  <c r="M20" i="40" s="1"/>
  <c r="O98" i="40"/>
  <c r="O20" i="40" s="1"/>
  <c r="R98" i="40"/>
  <c r="R20" i="40" s="1"/>
  <c r="AG37" i="40" l="1"/>
  <c r="W37" i="40"/>
  <c r="S644" i="40"/>
  <c r="AI438" i="40" l="1"/>
  <c r="Z37" i="40"/>
  <c r="AC37" i="40"/>
  <c r="AI297" i="40"/>
  <c r="AE37" i="40"/>
  <c r="V37" i="40"/>
  <c r="AI115" i="40"/>
  <c r="AI427" i="40"/>
  <c r="AA37" i="40"/>
  <c r="AD37" i="40"/>
  <c r="AI141" i="40"/>
  <c r="AI323" i="40"/>
  <c r="AI193" i="40"/>
  <c r="AH37" i="40"/>
  <c r="AI349" i="40"/>
  <c r="AI412" i="40" l="1"/>
  <c r="AI219" i="40"/>
  <c r="AI245" i="40"/>
  <c r="AF37" i="40"/>
  <c r="AI167" i="40"/>
  <c r="AI401" i="40"/>
  <c r="AI375" i="40"/>
  <c r="AI271" i="40"/>
  <c r="L37" i="40"/>
  <c r="S115" i="40"/>
  <c r="S438" i="40"/>
  <c r="X37" i="40"/>
  <c r="Y37" i="40"/>
  <c r="AI126" i="40"/>
  <c r="AI37" i="40"/>
  <c r="S297" i="40"/>
  <c r="S167" i="40" l="1"/>
  <c r="S401" i="40"/>
  <c r="M37" i="40"/>
  <c r="S323" i="40"/>
  <c r="S375" i="40"/>
  <c r="S245" i="40"/>
  <c r="S193" i="40"/>
  <c r="S219" i="40"/>
  <c r="S412" i="40"/>
  <c r="N37" i="40"/>
  <c r="S349" i="40"/>
  <c r="S427" i="40"/>
  <c r="Q37" i="40"/>
  <c r="Q11" i="40" s="1"/>
  <c r="R37" i="40"/>
  <c r="R11" i="40" s="1"/>
  <c r="S271" i="40"/>
  <c r="O37" i="40"/>
  <c r="S37" i="40" s="1"/>
  <c r="AJ37" i="40" s="1"/>
  <c r="I401" i="40"/>
  <c r="I167" i="40"/>
  <c r="I412" i="40"/>
  <c r="I219" i="40"/>
  <c r="E37" i="40"/>
  <c r="I349" i="40"/>
  <c r="S141" i="40"/>
  <c r="H37" i="40"/>
  <c r="H11" i="40" s="1"/>
  <c r="I193" i="40"/>
  <c r="G37" i="40"/>
  <c r="G11" i="40" s="1"/>
  <c r="I427" i="40"/>
  <c r="D37" i="40"/>
  <c r="C37" i="40"/>
  <c r="I245" i="40"/>
  <c r="I375" i="40"/>
  <c r="I141" i="40"/>
  <c r="I438" i="40"/>
  <c r="I271" i="40"/>
  <c r="S126" i="40"/>
  <c r="I323" i="40"/>
  <c r="I297" i="40"/>
  <c r="I115" i="40" l="1"/>
  <c r="B37" i="40"/>
  <c r="I126" i="40"/>
  <c r="I37" i="40" l="1"/>
  <c r="F59" i="40" l="1"/>
  <c r="I449" i="40"/>
  <c r="P85" i="40" l="1"/>
  <c r="F59" i="41"/>
  <c r="I449" i="41"/>
  <c r="F7" i="40"/>
  <c r="I59" i="40"/>
  <c r="P85" i="41" l="1"/>
  <c r="F7" i="41"/>
  <c r="I59" i="41"/>
  <c r="P7" i="40"/>
  <c r="AI193" i="41" l="1"/>
  <c r="AI397" i="41"/>
  <c r="AI371" i="41"/>
  <c r="AI267" i="41"/>
  <c r="AI215" i="41"/>
  <c r="AI219" i="41"/>
  <c r="AI349" i="41"/>
  <c r="AI245" i="41"/>
  <c r="AI423" i="41"/>
  <c r="P7" i="41"/>
  <c r="AI271" i="41"/>
  <c r="AI141" i="41"/>
  <c r="AA37" i="41"/>
  <c r="AI297" i="41" l="1"/>
  <c r="AI323" i="41"/>
  <c r="AI375" i="41"/>
  <c r="AI167" i="41"/>
  <c r="AI401" i="41"/>
  <c r="AI427" i="41"/>
  <c r="AC37" i="41"/>
  <c r="AF37" i="41"/>
  <c r="AD37" i="41"/>
  <c r="AI293" i="41"/>
  <c r="Z37" i="41"/>
  <c r="AE37" i="41"/>
  <c r="AI345" i="41"/>
  <c r="X37" i="41"/>
  <c r="V37" i="41"/>
  <c r="S423" i="41"/>
  <c r="S267" i="41"/>
  <c r="S371" i="41"/>
  <c r="AH37" i="41"/>
  <c r="Y37" i="41"/>
  <c r="AI163" i="41"/>
  <c r="S397" i="41"/>
  <c r="S349" i="41"/>
  <c r="S215" i="41"/>
  <c r="S375" i="41"/>
  <c r="AG37" i="41"/>
  <c r="W37" i="41"/>
  <c r="S323" i="41" l="1"/>
  <c r="S193" i="41"/>
  <c r="S427" i="41"/>
  <c r="S219" i="41"/>
  <c r="S141" i="41"/>
  <c r="S297" i="41"/>
  <c r="S167" i="41"/>
  <c r="S245" i="41"/>
  <c r="S271" i="41"/>
  <c r="S401" i="41"/>
  <c r="I371" i="41"/>
  <c r="S345" i="41"/>
  <c r="M37" i="41"/>
  <c r="I167" i="41"/>
  <c r="I397" i="41"/>
  <c r="S163" i="41"/>
  <c r="Q37" i="41"/>
  <c r="Q11" i="41" s="1"/>
  <c r="I401" i="41"/>
  <c r="G37" i="41"/>
  <c r="G11" i="41" s="1"/>
  <c r="AI241" i="41"/>
  <c r="I375" i="41"/>
  <c r="I245" i="41"/>
  <c r="R37" i="41"/>
  <c r="R11" i="41" s="1"/>
  <c r="I267" i="41"/>
  <c r="I215" i="41"/>
  <c r="I297" i="41"/>
  <c r="I323" i="41"/>
  <c r="S293" i="41"/>
  <c r="O37" i="41"/>
  <c r="AI115" i="41"/>
  <c r="I423" i="41"/>
  <c r="I349" i="41"/>
  <c r="I193" i="41"/>
  <c r="I219" i="41"/>
  <c r="L37" i="41"/>
  <c r="S115" i="41"/>
  <c r="AI37" i="41"/>
  <c r="I141" i="41"/>
  <c r="I271" i="41"/>
  <c r="N37" i="41"/>
  <c r="I427" i="41"/>
  <c r="I293" i="41" l="1"/>
  <c r="H37" i="41"/>
  <c r="H11" i="41" s="1"/>
  <c r="AI189" i="41"/>
  <c r="AI319" i="41"/>
  <c r="B37" i="41"/>
  <c r="D37" i="41"/>
  <c r="I345" i="41"/>
  <c r="S37" i="41"/>
  <c r="AJ37" i="41" s="1"/>
  <c r="C37" i="41"/>
  <c r="AI111" i="41"/>
  <c r="I163" i="41"/>
  <c r="E37" i="41"/>
  <c r="S241" i="41"/>
  <c r="S319" i="41" l="1"/>
  <c r="S111" i="41"/>
  <c r="I241" i="41"/>
  <c r="S189" i="41"/>
  <c r="I115" i="41"/>
  <c r="I37" i="41"/>
  <c r="I189" i="41" l="1"/>
  <c r="I111" i="41"/>
  <c r="I319" i="41"/>
  <c r="D90" i="1" l="1"/>
  <c r="C90" i="1"/>
  <c r="I584" i="1" l="1"/>
  <c r="B90" i="1"/>
  <c r="I90" i="1" s="1"/>
  <c r="E93" i="1"/>
  <c r="I93" i="1" s="1"/>
  <c r="I587" i="1"/>
  <c r="I301" i="1" l="1"/>
  <c r="I145" i="1"/>
  <c r="I249" i="1"/>
  <c r="I197" i="1"/>
  <c r="I353" i="1"/>
  <c r="I431" i="1"/>
  <c r="I171" i="1"/>
  <c r="I379" i="1"/>
  <c r="I220" i="1" l="1"/>
  <c r="E236" i="1"/>
  <c r="I275" i="1"/>
  <c r="I327" i="1"/>
  <c r="I405" i="1"/>
  <c r="C41" i="1"/>
  <c r="C15" i="1" s="1"/>
  <c r="E41" i="1"/>
  <c r="E15" i="1" s="1"/>
  <c r="I246" i="1"/>
  <c r="G41" i="1"/>
  <c r="G15" i="1" s="1"/>
  <c r="H41" i="1"/>
  <c r="H15" i="1" s="1"/>
  <c r="D41" i="1"/>
  <c r="D15" i="1" s="1"/>
  <c r="I324" i="1"/>
  <c r="I350" i="1"/>
  <c r="I194" i="1"/>
  <c r="I298" i="1"/>
  <c r="I272" i="1"/>
  <c r="I142" i="1"/>
  <c r="I428" i="1"/>
  <c r="B41" i="1" l="1"/>
  <c r="I376" i="1"/>
  <c r="I119" i="1"/>
  <c r="I402" i="1"/>
  <c r="I41" i="1"/>
  <c r="B15" i="1"/>
  <c r="I15" i="1" s="1"/>
  <c r="I168" i="1"/>
  <c r="C38" i="1"/>
  <c r="C12" i="1" s="1"/>
  <c r="E38" i="1"/>
  <c r="E12" i="1" s="1"/>
  <c r="H38" i="1"/>
  <c r="H12" i="1" s="1"/>
  <c r="D38" i="1"/>
  <c r="D12" i="1" s="1"/>
  <c r="G38" i="1"/>
  <c r="G12" i="1" s="1"/>
  <c r="I116" i="1" l="1"/>
  <c r="B38" i="1"/>
  <c r="B12" i="1" l="1"/>
  <c r="I12" i="1" s="1"/>
  <c r="I38" i="1"/>
  <c r="E93" i="41" l="1"/>
  <c r="I587" i="41"/>
  <c r="O93" i="41" l="1"/>
  <c r="S587" i="41"/>
  <c r="I93" i="41"/>
  <c r="E15" i="41"/>
  <c r="I15" i="41" s="1"/>
  <c r="S93" i="41" l="1"/>
  <c r="O15" i="41"/>
  <c r="P67" i="41" l="1"/>
  <c r="S483" i="41"/>
  <c r="E93" i="40" l="1"/>
  <c r="I587" i="40"/>
  <c r="P15" i="41"/>
  <c r="S15" i="41" s="1"/>
  <c r="T15" i="41" s="1"/>
  <c r="S67" i="41"/>
  <c r="O93" i="40" l="1"/>
  <c r="S587" i="40"/>
  <c r="I93" i="40"/>
  <c r="E15" i="40"/>
  <c r="I15" i="40" s="1"/>
  <c r="S93" i="40" l="1"/>
  <c r="O15" i="40"/>
  <c r="P67" i="40" l="1"/>
  <c r="S483" i="40"/>
  <c r="AI360" i="40"/>
  <c r="AI386" i="40" l="1"/>
  <c r="AI256" i="41"/>
  <c r="AI334" i="40"/>
  <c r="P15" i="40"/>
  <c r="S15" i="40" s="1"/>
  <c r="T15" i="40" s="1"/>
  <c r="S67" i="40"/>
  <c r="AI204" i="40"/>
  <c r="AI256" i="40"/>
  <c r="AA48" i="40"/>
  <c r="Z48" i="40"/>
  <c r="Y48" i="40"/>
  <c r="Y48" i="41"/>
  <c r="AA48" i="41"/>
  <c r="Z48" i="41"/>
  <c r="X48" i="41" l="1"/>
  <c r="S360" i="40"/>
  <c r="AF48" i="41"/>
  <c r="X48" i="40"/>
  <c r="I360" i="40"/>
  <c r="AH48" i="40"/>
  <c r="AH48" i="41"/>
  <c r="V48" i="40"/>
  <c r="AE48" i="41"/>
  <c r="AC48" i="41"/>
  <c r="AD48" i="40"/>
  <c r="AE48" i="40"/>
  <c r="V48" i="41"/>
  <c r="W48" i="41"/>
  <c r="AG48" i="40"/>
  <c r="S256" i="40"/>
  <c r="AC48" i="40"/>
  <c r="AG48" i="41"/>
  <c r="AF48" i="40"/>
  <c r="W48" i="40"/>
  <c r="AD48" i="41"/>
  <c r="Q48" i="41"/>
  <c r="Q22" i="41" s="1"/>
  <c r="R48" i="40"/>
  <c r="R22" i="40" s="1"/>
  <c r="R48" i="41"/>
  <c r="R22" i="41" s="1"/>
  <c r="S256" i="41" l="1"/>
  <c r="N48" i="40"/>
  <c r="M48" i="41"/>
  <c r="M22" i="41" s="1"/>
  <c r="S334" i="40"/>
  <c r="S386" i="40"/>
  <c r="AI204" i="41"/>
  <c r="O48" i="40"/>
  <c r="O22" i="40" s="1"/>
  <c r="M48" i="40"/>
  <c r="M22" i="40" s="1"/>
  <c r="S204" i="40"/>
  <c r="O48" i="41"/>
  <c r="O22" i="41" s="1"/>
  <c r="I334" i="40"/>
  <c r="AI48" i="40"/>
  <c r="S204" i="41"/>
  <c r="L48" i="41"/>
  <c r="S152" i="40"/>
  <c r="L48" i="40"/>
  <c r="AI48" i="41"/>
  <c r="AI152" i="40"/>
  <c r="I256" i="40"/>
  <c r="Q48" i="40"/>
  <c r="Q22" i="40" s="1"/>
  <c r="N48" i="41"/>
  <c r="I386" i="40"/>
  <c r="I204" i="40"/>
  <c r="I256" i="41"/>
  <c r="D100" i="41"/>
  <c r="D100" i="40"/>
  <c r="S48" i="40" l="1"/>
  <c r="AJ48" i="40" s="1"/>
  <c r="G48" i="41"/>
  <c r="G22" i="41" s="1"/>
  <c r="S48" i="41"/>
  <c r="AJ48" i="41" s="1"/>
  <c r="G48" i="40"/>
  <c r="G22" i="40" s="1"/>
  <c r="H48" i="41"/>
  <c r="H22" i="41" s="1"/>
  <c r="D48" i="41"/>
  <c r="H48" i="40"/>
  <c r="H22" i="40" s="1"/>
  <c r="C48" i="40"/>
  <c r="C22" i="40" s="1"/>
  <c r="D48" i="40"/>
  <c r="D22" i="40" s="1"/>
  <c r="C48" i="41"/>
  <c r="C22" i="41" s="1"/>
  <c r="B48" i="41"/>
  <c r="E48" i="41"/>
  <c r="E22" i="41" s="1"/>
  <c r="B48" i="40"/>
  <c r="E48" i="40"/>
  <c r="E22" i="40" s="1"/>
  <c r="D22" i="41"/>
  <c r="N100" i="40"/>
  <c r="N22" i="40" s="1"/>
  <c r="N100" i="41"/>
  <c r="N22" i="41" s="1"/>
  <c r="I204" i="41" l="1"/>
  <c r="I594" i="40"/>
  <c r="B100" i="40"/>
  <c r="I100" i="40" s="1"/>
  <c r="I48" i="41"/>
  <c r="I594" i="41"/>
  <c r="B100" i="41"/>
  <c r="I100" i="41" s="1"/>
  <c r="I48" i="40"/>
  <c r="B22" i="40"/>
  <c r="I22" i="40" s="1"/>
  <c r="I152" i="40"/>
  <c r="S594" i="40" l="1"/>
  <c r="L100" i="40"/>
  <c r="S594" i="41"/>
  <c r="L100" i="41"/>
  <c r="B22" i="41"/>
  <c r="I22" i="41" s="1"/>
  <c r="S100" i="41" l="1"/>
  <c r="L22" i="41"/>
  <c r="S22" i="41" s="1"/>
  <c r="T22" i="41" s="1"/>
  <c r="S100" i="40"/>
  <c r="L22" i="40"/>
  <c r="S22" i="40" s="1"/>
  <c r="T22" i="40" s="1"/>
  <c r="I461" i="40" l="1"/>
  <c r="I487" i="40"/>
  <c r="I539" i="40"/>
  <c r="AC45" i="40" l="1"/>
  <c r="I565" i="40"/>
  <c r="AA45" i="40"/>
  <c r="W45" i="40"/>
  <c r="I513" i="40"/>
  <c r="AI305" i="40"/>
  <c r="AE45" i="40"/>
  <c r="Z45" i="40"/>
  <c r="AH45" i="40"/>
  <c r="AD45" i="40"/>
  <c r="AI409" i="40"/>
  <c r="AG45" i="40"/>
  <c r="AI435" i="40"/>
  <c r="AI227" i="40"/>
  <c r="AI201" i="40"/>
  <c r="V45" i="40"/>
  <c r="AI123" i="40"/>
  <c r="AI175" i="40"/>
  <c r="AI383" i="40"/>
  <c r="F71" i="40"/>
  <c r="Y45" i="40" l="1"/>
  <c r="AI149" i="40"/>
  <c r="AI279" i="40"/>
  <c r="AF45" i="40"/>
  <c r="AI357" i="40"/>
  <c r="AI331" i="40"/>
  <c r="AI253" i="40"/>
  <c r="P97" i="40"/>
  <c r="L45" i="40"/>
  <c r="S123" i="40"/>
  <c r="X45" i="40"/>
  <c r="AI45" i="40" s="1"/>
  <c r="F19" i="40"/>
  <c r="I71" i="40"/>
  <c r="M45" i="40"/>
  <c r="E97" i="40"/>
  <c r="C97" i="40"/>
  <c r="G97" i="40"/>
  <c r="H97" i="40"/>
  <c r="S201" i="40" l="1"/>
  <c r="Q45" i="40"/>
  <c r="S435" i="40"/>
  <c r="R45" i="40"/>
  <c r="S357" i="40"/>
  <c r="S383" i="40"/>
  <c r="S253" i="40"/>
  <c r="O45" i="40"/>
  <c r="S175" i="40"/>
  <c r="S305" i="40"/>
  <c r="S331" i="40"/>
  <c r="S279" i="40"/>
  <c r="S409" i="40"/>
  <c r="N45" i="40"/>
  <c r="S227" i="40"/>
  <c r="S149" i="40"/>
  <c r="C45" i="40"/>
  <c r="C19" i="40" s="1"/>
  <c r="I149" i="40"/>
  <c r="I253" i="40"/>
  <c r="I305" i="40"/>
  <c r="I227" i="40"/>
  <c r="G45" i="40"/>
  <c r="G19" i="40" s="1"/>
  <c r="I435" i="40"/>
  <c r="I591" i="40"/>
  <c r="H45" i="40"/>
  <c r="H19" i="40" s="1"/>
  <c r="D45" i="40"/>
  <c r="I201" i="40"/>
  <c r="I357" i="40"/>
  <c r="I279" i="40"/>
  <c r="I175" i="40"/>
  <c r="E45" i="40"/>
  <c r="E19" i="40" s="1"/>
  <c r="I383" i="40"/>
  <c r="I409" i="40"/>
  <c r="I331" i="40"/>
  <c r="I643" i="40"/>
  <c r="R97" i="40"/>
  <c r="R19" i="40" s="1"/>
  <c r="Q97" i="40"/>
  <c r="Q19" i="40" s="1"/>
  <c r="O97" i="40"/>
  <c r="O19" i="40" l="1"/>
  <c r="S45" i="40"/>
  <c r="AJ45" i="40" s="1"/>
  <c r="I123" i="40"/>
  <c r="B45" i="40"/>
  <c r="S591" i="40"/>
  <c r="M97" i="40"/>
  <c r="M19" i="40" s="1"/>
  <c r="I45" i="40" l="1"/>
  <c r="S643" i="40"/>
  <c r="I580" i="40" l="1"/>
  <c r="I580" i="41" l="1"/>
  <c r="S580" i="40"/>
  <c r="S580" i="41" l="1"/>
  <c r="D86" i="1" l="1"/>
  <c r="I580" i="1" l="1"/>
  <c r="B86" i="1"/>
  <c r="I482" i="1" l="1"/>
  <c r="F66" i="1"/>
  <c r="C97" i="1"/>
  <c r="I591" i="1" l="1"/>
  <c r="B97" i="1"/>
  <c r="I97" i="1" s="1"/>
  <c r="F14" i="1"/>
  <c r="I66" i="1"/>
  <c r="I175" i="1" l="1"/>
  <c r="I279" i="1" l="1"/>
  <c r="I149" i="1"/>
  <c r="I383" i="1"/>
  <c r="I253" i="1"/>
  <c r="I409" i="1"/>
  <c r="I331" i="1"/>
  <c r="I305" i="1"/>
  <c r="I201" i="1"/>
  <c r="I435" i="1"/>
  <c r="B45" i="1" l="1"/>
  <c r="H45" i="1"/>
  <c r="H19" i="1" s="1"/>
  <c r="G45" i="1"/>
  <c r="G19" i="1" s="1"/>
  <c r="C45" i="1"/>
  <c r="C19" i="1" s="1"/>
  <c r="E45" i="1"/>
  <c r="E19" i="1" s="1"/>
  <c r="I123" i="1" l="1"/>
  <c r="B19" i="1"/>
  <c r="I357" i="1"/>
  <c r="H89" i="1"/>
  <c r="I609" i="1"/>
  <c r="G89" i="1"/>
  <c r="I323" i="1" l="1"/>
  <c r="I583" i="1"/>
  <c r="B89" i="1"/>
  <c r="D89" i="1"/>
  <c r="D45" i="1"/>
  <c r="E89" i="1"/>
  <c r="C89" i="1"/>
  <c r="I271" i="1"/>
  <c r="I297" i="1"/>
  <c r="I349" i="1"/>
  <c r="I141" i="1"/>
  <c r="I167" i="1"/>
  <c r="I245" i="1"/>
  <c r="I193" i="1"/>
  <c r="I427" i="1"/>
  <c r="I375" i="1"/>
  <c r="I401" i="1"/>
  <c r="D19" i="1" l="1"/>
  <c r="I19" i="1" s="1"/>
  <c r="I45" i="1"/>
  <c r="H37" i="1"/>
  <c r="H11" i="1" s="1"/>
  <c r="G37" i="1"/>
  <c r="G11" i="1" s="1"/>
  <c r="C37" i="1"/>
  <c r="C11" i="1" s="1"/>
  <c r="D37" i="1"/>
  <c r="D11" i="1" s="1"/>
  <c r="E37" i="1"/>
  <c r="E11" i="1" s="1"/>
  <c r="F105" i="1" l="1"/>
  <c r="I651" i="1"/>
  <c r="I115" i="1"/>
  <c r="B37" i="1"/>
  <c r="B11" i="1" l="1"/>
  <c r="I37" i="1"/>
  <c r="F27" i="1"/>
  <c r="I27" i="1" s="1"/>
  <c r="I105" i="1"/>
  <c r="D100" i="1" l="1"/>
  <c r="D22" i="1" s="1"/>
  <c r="I594" i="1" l="1"/>
  <c r="B100" i="1"/>
  <c r="I100" i="1" l="1"/>
  <c r="B22" i="1"/>
  <c r="I22" i="1" s="1"/>
  <c r="C90" i="40" l="1"/>
  <c r="C12" i="40" s="1"/>
  <c r="C90" i="41"/>
  <c r="C12" i="41" s="1"/>
  <c r="I584" i="41" l="1"/>
  <c r="I584" i="40"/>
  <c r="M90" i="41"/>
  <c r="M12" i="41" s="1"/>
  <c r="M90" i="40"/>
  <c r="M12" i="40" s="1"/>
  <c r="S584" i="41" l="1"/>
  <c r="S584" i="40"/>
  <c r="C94" i="41"/>
  <c r="C16" i="41" s="1"/>
  <c r="E94" i="41"/>
  <c r="E16" i="41" s="1"/>
  <c r="E94" i="40"/>
  <c r="E16" i="40" s="1"/>
  <c r="C94" i="40"/>
  <c r="C16" i="40" s="1"/>
  <c r="M94" i="40" l="1"/>
  <c r="M16" i="40" s="1"/>
  <c r="O94" i="40"/>
  <c r="O16" i="40" s="1"/>
  <c r="O94" i="41"/>
  <c r="O16" i="41" s="1"/>
  <c r="M94" i="41"/>
  <c r="M16" i="41" s="1"/>
  <c r="I588" i="40" l="1"/>
  <c r="I588" i="41"/>
  <c r="S588" i="41" l="1"/>
  <c r="E89" i="40"/>
  <c r="E11" i="40" s="1"/>
  <c r="E89" i="41"/>
  <c r="E11" i="41" s="1"/>
  <c r="S588" i="40"/>
  <c r="C89" i="40" l="1"/>
  <c r="C11" i="40" s="1"/>
  <c r="C89" i="41"/>
  <c r="C11" i="41" s="1"/>
  <c r="I583" i="40"/>
  <c r="O89" i="40"/>
  <c r="O11" i="40" s="1"/>
  <c r="I583" i="41"/>
  <c r="O89" i="41"/>
  <c r="O11" i="41" s="1"/>
  <c r="M89" i="41" l="1"/>
  <c r="M11" i="41" s="1"/>
  <c r="M89" i="40"/>
  <c r="M11" i="40" s="1"/>
  <c r="S583" i="41"/>
  <c r="S583" i="40"/>
  <c r="I229" i="1" l="1"/>
  <c r="I619" i="1"/>
  <c r="I593" i="1" l="1"/>
  <c r="I359" i="1"/>
  <c r="I255" i="1"/>
  <c r="E99" i="1"/>
  <c r="I307" i="1"/>
  <c r="I281" i="1"/>
  <c r="I333" i="1"/>
  <c r="G99" i="1"/>
  <c r="B99" i="1"/>
  <c r="I203" i="1"/>
  <c r="I437" i="1"/>
  <c r="H99" i="1"/>
  <c r="C99" i="1"/>
  <c r="I151" i="1"/>
  <c r="I385" i="1" l="1"/>
  <c r="I177" i="1"/>
  <c r="I645" i="1"/>
  <c r="I411" i="1"/>
  <c r="D99" i="1"/>
  <c r="I99" i="1" s="1"/>
  <c r="C47" i="1"/>
  <c r="C21" i="1" s="1"/>
  <c r="E47" i="1"/>
  <c r="E21" i="1" s="1"/>
  <c r="G47" i="1"/>
  <c r="G21" i="1" s="1"/>
  <c r="H47" i="1"/>
  <c r="H21" i="1" s="1"/>
  <c r="D47" i="1"/>
  <c r="D21" i="1" s="1"/>
  <c r="I125" i="1" l="1"/>
  <c r="B47" i="1"/>
  <c r="F101" i="1" l="1"/>
  <c r="F23" i="1" s="1"/>
  <c r="I647" i="1"/>
  <c r="F104" i="1"/>
  <c r="I650" i="1"/>
  <c r="B21" i="1"/>
  <c r="I21" i="1" s="1"/>
  <c r="I47" i="1"/>
  <c r="I104" i="1" l="1"/>
  <c r="F26" i="1"/>
  <c r="I26" i="1" s="1"/>
  <c r="AE39" i="40" l="1"/>
  <c r="W39" i="40"/>
  <c r="I455" i="40"/>
  <c r="AH39" i="40"/>
  <c r="I455" i="41"/>
  <c r="AD39" i="40"/>
  <c r="AA39" i="40"/>
  <c r="AI299" i="41"/>
  <c r="AC39" i="40"/>
  <c r="AI169" i="41"/>
  <c r="AI169" i="40"/>
  <c r="AI403" i="41"/>
  <c r="AI429" i="41"/>
  <c r="AI143" i="40"/>
  <c r="AI377" i="40"/>
  <c r="AI143" i="41"/>
  <c r="AI325" i="41"/>
  <c r="AI273" i="40"/>
  <c r="AI325" i="40"/>
  <c r="AI247" i="40"/>
  <c r="V39" i="40"/>
  <c r="AI117" i="40"/>
  <c r="AI221" i="40"/>
  <c r="AI195" i="41"/>
  <c r="I533" i="41"/>
  <c r="AG39" i="40"/>
  <c r="AI429" i="40"/>
  <c r="AI351" i="41"/>
  <c r="AI195" i="40"/>
  <c r="AI299" i="40"/>
  <c r="Z39" i="40"/>
  <c r="AA39" i="41"/>
  <c r="Z39" i="41"/>
  <c r="AF39" i="40" l="1"/>
  <c r="X39" i="41"/>
  <c r="AI351" i="40"/>
  <c r="AI273" i="41"/>
  <c r="Y39" i="40"/>
  <c r="AI221" i="41"/>
  <c r="W47" i="41"/>
  <c r="AI247" i="41"/>
  <c r="AI377" i="41"/>
  <c r="AI403" i="40"/>
  <c r="I541" i="41"/>
  <c r="E91" i="41"/>
  <c r="AH47" i="41"/>
  <c r="E91" i="40"/>
  <c r="AC39" i="41"/>
  <c r="AA47" i="41"/>
  <c r="AH39" i="41"/>
  <c r="AD39" i="41"/>
  <c r="W39" i="41"/>
  <c r="V47" i="41"/>
  <c r="AI125" i="41"/>
  <c r="AC47" i="41"/>
  <c r="AI203" i="41"/>
  <c r="AI229" i="40"/>
  <c r="X39" i="40"/>
  <c r="AI39" i="40" s="1"/>
  <c r="AI333" i="41"/>
  <c r="AI125" i="40"/>
  <c r="Y39" i="41"/>
  <c r="AF39" i="41"/>
  <c r="AI437" i="41"/>
  <c r="AI307" i="41"/>
  <c r="S117" i="40"/>
  <c r="AE39" i="41"/>
  <c r="AE47" i="41"/>
  <c r="AI411" i="41"/>
  <c r="V39" i="41"/>
  <c r="AG39" i="41"/>
  <c r="Z47" i="41"/>
  <c r="AG47" i="41"/>
  <c r="AI151" i="41"/>
  <c r="I463" i="41"/>
  <c r="AI281" i="41"/>
  <c r="AD47" i="41"/>
  <c r="I533" i="40"/>
  <c r="AG47" i="40" l="1"/>
  <c r="AC47" i="40"/>
  <c r="AI255" i="41"/>
  <c r="AH47" i="40"/>
  <c r="Q39" i="40"/>
  <c r="Q13" i="40" s="1"/>
  <c r="N39" i="40"/>
  <c r="AI359" i="41"/>
  <c r="AI385" i="41"/>
  <c r="S429" i="41"/>
  <c r="AI229" i="41"/>
  <c r="S299" i="41"/>
  <c r="S195" i="41"/>
  <c r="X47" i="41"/>
  <c r="S169" i="41"/>
  <c r="S273" i="41"/>
  <c r="W47" i="40"/>
  <c r="AE47" i="40"/>
  <c r="S143" i="41"/>
  <c r="AI117" i="41"/>
  <c r="Z47" i="40"/>
  <c r="V47" i="40"/>
  <c r="AI39" i="41"/>
  <c r="AF47" i="41"/>
  <c r="L39" i="40"/>
  <c r="S377" i="40"/>
  <c r="O39" i="40"/>
  <c r="R39" i="40"/>
  <c r="R13" i="40" s="1"/>
  <c r="AD47" i="40"/>
  <c r="I143" i="40"/>
  <c r="I273" i="40"/>
  <c r="S247" i="40"/>
  <c r="I403" i="40"/>
  <c r="AA47" i="40"/>
  <c r="S299" i="40"/>
  <c r="S247" i="41"/>
  <c r="M39" i="40"/>
  <c r="M13" i="40" s="1"/>
  <c r="I429" i="40"/>
  <c r="L13" i="40"/>
  <c r="I299" i="41"/>
  <c r="I429" i="41"/>
  <c r="D91" i="40"/>
  <c r="I585" i="40"/>
  <c r="S351" i="40"/>
  <c r="I273" i="41"/>
  <c r="S351" i="41"/>
  <c r="D91" i="41"/>
  <c r="I585" i="41"/>
  <c r="Q39" i="41"/>
  <c r="Q13" i="41" s="1"/>
  <c r="D39" i="40"/>
  <c r="L47" i="41"/>
  <c r="S125" i="41"/>
  <c r="I377" i="40"/>
  <c r="E39" i="40"/>
  <c r="E13" i="40" s="1"/>
  <c r="AI177" i="41"/>
  <c r="S429" i="40"/>
  <c r="S195" i="40"/>
  <c r="I351" i="40"/>
  <c r="S325" i="40"/>
  <c r="I351" i="41"/>
  <c r="I299" i="40"/>
  <c r="R39" i="41"/>
  <c r="R13" i="41" s="1"/>
  <c r="I247" i="40"/>
  <c r="G39" i="40"/>
  <c r="G13" i="40" s="1"/>
  <c r="I463" i="40"/>
  <c r="I195" i="40"/>
  <c r="S377" i="41"/>
  <c r="I325" i="40"/>
  <c r="S437" i="41"/>
  <c r="AI411" i="40"/>
  <c r="C39" i="40"/>
  <c r="C13" i="40" s="1"/>
  <c r="AI177" i="40"/>
  <c r="I169" i="41"/>
  <c r="S221" i="41"/>
  <c r="S221" i="40"/>
  <c r="I377" i="41"/>
  <c r="I481" i="41"/>
  <c r="F65" i="41"/>
  <c r="S403" i="41"/>
  <c r="I541" i="40"/>
  <c r="I143" i="41"/>
  <c r="I221" i="41"/>
  <c r="S325" i="41"/>
  <c r="I221" i="40"/>
  <c r="Y47" i="41"/>
  <c r="AI47" i="41" s="1"/>
  <c r="I403" i="41"/>
  <c r="I247" i="41"/>
  <c r="O91" i="40"/>
  <c r="O13" i="40" s="1"/>
  <c r="O39" i="41"/>
  <c r="I484" i="40"/>
  <c r="F68" i="40"/>
  <c r="AI359" i="40"/>
  <c r="N39" i="41"/>
  <c r="L39" i="41"/>
  <c r="S117" i="41"/>
  <c r="O91" i="41"/>
  <c r="S143" i="40"/>
  <c r="I325" i="41"/>
  <c r="S169" i="40"/>
  <c r="I484" i="41"/>
  <c r="F68" i="41"/>
  <c r="H39" i="40"/>
  <c r="H13" i="40" s="1"/>
  <c r="M39" i="41"/>
  <c r="M13" i="41" s="1"/>
  <c r="S125" i="40"/>
  <c r="I195" i="41"/>
  <c r="S273" i="40"/>
  <c r="I481" i="40"/>
  <c r="F65" i="40"/>
  <c r="I169" i="40"/>
  <c r="S403" i="40"/>
  <c r="AI281" i="40" l="1"/>
  <c r="AI333" i="40"/>
  <c r="S333" i="41"/>
  <c r="AI437" i="40"/>
  <c r="AI255" i="40"/>
  <c r="S203" i="41"/>
  <c r="O47" i="41"/>
  <c r="O21" i="41" s="1"/>
  <c r="S255" i="41"/>
  <c r="AI307" i="40"/>
  <c r="N47" i="41"/>
  <c r="S411" i="41"/>
  <c r="AI203" i="40"/>
  <c r="S177" i="41"/>
  <c r="S281" i="41"/>
  <c r="S39" i="40"/>
  <c r="AJ39" i="40" s="1"/>
  <c r="S151" i="41"/>
  <c r="M47" i="41"/>
  <c r="M21" i="41" s="1"/>
  <c r="S359" i="41"/>
  <c r="S229" i="40"/>
  <c r="S385" i="41"/>
  <c r="AI385" i="40"/>
  <c r="Q47" i="41"/>
  <c r="Q21" i="41" s="1"/>
  <c r="S307" i="41"/>
  <c r="S229" i="41"/>
  <c r="R47" i="41"/>
  <c r="R21" i="41" s="1"/>
  <c r="Y47" i="40"/>
  <c r="C47" i="41"/>
  <c r="C21" i="41" s="1"/>
  <c r="AF47" i="40"/>
  <c r="I203" i="41"/>
  <c r="H47" i="41"/>
  <c r="H21" i="41" s="1"/>
  <c r="E47" i="41"/>
  <c r="E21" i="41" s="1"/>
  <c r="D39" i="41"/>
  <c r="D13" i="41" s="1"/>
  <c r="S39" i="41"/>
  <c r="AJ39" i="41" s="1"/>
  <c r="L13" i="41"/>
  <c r="X47" i="40"/>
  <c r="AI47" i="40" s="1"/>
  <c r="I91" i="41"/>
  <c r="I117" i="40"/>
  <c r="F13" i="40"/>
  <c r="I65" i="40"/>
  <c r="G47" i="41"/>
  <c r="G21" i="41" s="1"/>
  <c r="I255" i="41"/>
  <c r="C39" i="41"/>
  <c r="C13" i="41" s="1"/>
  <c r="I151" i="41"/>
  <c r="G39" i="41"/>
  <c r="G13" i="41" s="1"/>
  <c r="I593" i="40"/>
  <c r="S333" i="40"/>
  <c r="F16" i="40"/>
  <c r="I68" i="40"/>
  <c r="B39" i="40"/>
  <c r="I385" i="41"/>
  <c r="I333" i="41"/>
  <c r="I229" i="41"/>
  <c r="L47" i="40"/>
  <c r="AI151" i="40"/>
  <c r="H39" i="41"/>
  <c r="H13" i="41" s="1"/>
  <c r="E39" i="41"/>
  <c r="E13" i="41" s="1"/>
  <c r="I307" i="41"/>
  <c r="O13" i="41"/>
  <c r="N91" i="40"/>
  <c r="S585" i="40"/>
  <c r="I411" i="41"/>
  <c r="B39" i="41"/>
  <c r="I229" i="40"/>
  <c r="N91" i="41"/>
  <c r="S585" i="41"/>
  <c r="I177" i="41"/>
  <c r="I281" i="41"/>
  <c r="I593" i="41"/>
  <c r="I437" i="41"/>
  <c r="D47" i="41"/>
  <c r="D13" i="40"/>
  <c r="I91" i="40"/>
  <c r="F13" i="41"/>
  <c r="I65" i="41"/>
  <c r="I489" i="41"/>
  <c r="F73" i="41"/>
  <c r="I359" i="41"/>
  <c r="F16" i="41"/>
  <c r="I68" i="41"/>
  <c r="S281" i="40" l="1"/>
  <c r="S203" i="40"/>
  <c r="S307" i="40"/>
  <c r="S359" i="40"/>
  <c r="E47" i="40"/>
  <c r="E21" i="40" s="1"/>
  <c r="G47" i="40"/>
  <c r="S255" i="40"/>
  <c r="S177" i="40"/>
  <c r="N47" i="40"/>
  <c r="S385" i="40"/>
  <c r="S47" i="41"/>
  <c r="AJ47" i="41" s="1"/>
  <c r="S437" i="40"/>
  <c r="D47" i="40"/>
  <c r="S411" i="40"/>
  <c r="Q47" i="40"/>
  <c r="I203" i="40"/>
  <c r="S593" i="41"/>
  <c r="C47" i="40"/>
  <c r="D91" i="1"/>
  <c r="I91" i="1" s="1"/>
  <c r="I585" i="1"/>
  <c r="I177" i="40"/>
  <c r="I255" i="40"/>
  <c r="E91" i="1"/>
  <c r="N13" i="41"/>
  <c r="S91" i="41"/>
  <c r="O47" i="40"/>
  <c r="O21" i="40" s="1"/>
  <c r="M47" i="40"/>
  <c r="I437" i="40"/>
  <c r="F21" i="41"/>
  <c r="I73" i="41"/>
  <c r="H47" i="40"/>
  <c r="N13" i="40"/>
  <c r="S91" i="40"/>
  <c r="I125" i="40"/>
  <c r="I281" i="40"/>
  <c r="I411" i="40"/>
  <c r="I125" i="41"/>
  <c r="I39" i="40"/>
  <c r="B13" i="40"/>
  <c r="I13" i="40" s="1"/>
  <c r="I385" i="40"/>
  <c r="I307" i="40"/>
  <c r="I359" i="40"/>
  <c r="I117" i="41"/>
  <c r="B47" i="41"/>
  <c r="R47" i="40"/>
  <c r="I333" i="40"/>
  <c r="S151" i="40"/>
  <c r="S593" i="40"/>
  <c r="I39" i="41"/>
  <c r="B13" i="41"/>
  <c r="I13" i="41" s="1"/>
  <c r="I151" i="40" l="1"/>
  <c r="B47" i="40"/>
  <c r="I481" i="1"/>
  <c r="L481" i="1" s="1"/>
  <c r="F65" i="1"/>
  <c r="S47" i="40"/>
  <c r="AJ47" i="40" s="1"/>
  <c r="I47" i="41"/>
  <c r="I47" i="40" l="1"/>
  <c r="I65" i="1"/>
  <c r="F13" i="1"/>
  <c r="I489" i="40" l="1"/>
  <c r="F73" i="40"/>
  <c r="H99" i="40"/>
  <c r="H21" i="40" s="1"/>
  <c r="C99" i="40"/>
  <c r="C21" i="40" s="1"/>
  <c r="G99" i="40"/>
  <c r="G21" i="40" s="1"/>
  <c r="F21" i="40" l="1"/>
  <c r="I73" i="40"/>
  <c r="Q99" i="40"/>
  <c r="Q21" i="40" s="1"/>
  <c r="R99" i="40"/>
  <c r="R21" i="40" s="1"/>
  <c r="M99" i="40"/>
  <c r="M21" i="40" s="1"/>
  <c r="I645" i="40" l="1"/>
  <c r="S645" i="40"/>
  <c r="I542" i="8" l="1"/>
  <c r="I516" i="8"/>
  <c r="I568" i="8"/>
  <c r="I464" i="8"/>
  <c r="F74" i="8" l="1"/>
  <c r="I192" i="8"/>
  <c r="I74" i="8" l="1"/>
  <c r="F22" i="8"/>
  <c r="C96" i="8"/>
  <c r="I642" i="8"/>
  <c r="I561" i="8" l="1"/>
  <c r="F67" i="8"/>
  <c r="I560" i="8" l="1"/>
  <c r="I67" i="8"/>
  <c r="F15" i="8"/>
  <c r="C36" i="8" l="1"/>
  <c r="C10" i="8" s="1"/>
  <c r="B91" i="8" l="1"/>
  <c r="F91" i="8"/>
  <c r="F106" i="8" s="1"/>
  <c r="F652" i="8"/>
  <c r="E36" i="8"/>
  <c r="E10" i="8" s="1"/>
  <c r="D36" i="8"/>
  <c r="D10" i="8" s="1"/>
  <c r="G36" i="8"/>
  <c r="G10" i="8" s="1"/>
  <c r="H36" i="8"/>
  <c r="H10" i="8" s="1"/>
  <c r="I140" i="8" l="1"/>
  <c r="B36" i="8"/>
  <c r="H91" i="8"/>
  <c r="G91" i="8"/>
  <c r="C91" i="8" l="1"/>
  <c r="I637" i="8"/>
  <c r="B10" i="8"/>
  <c r="I10" i="8" s="1"/>
  <c r="I36" i="8"/>
  <c r="I618" i="8" l="1"/>
  <c r="E85" i="8" l="1"/>
  <c r="I631" i="8"/>
  <c r="G85" i="8" l="1"/>
  <c r="H85" i="8"/>
  <c r="C85" i="8"/>
  <c r="I527" i="8" l="1"/>
  <c r="I501" i="8"/>
  <c r="I553" i="8"/>
  <c r="E90" i="8"/>
  <c r="G90" i="8"/>
  <c r="I466" i="8" l="1"/>
  <c r="H90" i="8"/>
  <c r="I544" i="8"/>
  <c r="I569" i="8"/>
  <c r="I518" i="8"/>
  <c r="I543" i="8"/>
  <c r="I465" i="8"/>
  <c r="I570" i="8"/>
  <c r="I517" i="8"/>
  <c r="F76" i="8" l="1"/>
  <c r="F75" i="8"/>
  <c r="I636" i="8"/>
  <c r="I617" i="8"/>
  <c r="F23" i="8" l="1"/>
  <c r="I75" i="8"/>
  <c r="F24" i="8"/>
  <c r="I76" i="8"/>
  <c r="D97" i="8" l="1"/>
  <c r="E97" i="8" l="1"/>
  <c r="H97" i="8"/>
  <c r="G97" i="8"/>
  <c r="I643" i="8" l="1"/>
  <c r="C98" i="8"/>
  <c r="E98" i="8" l="1"/>
  <c r="G98" i="8"/>
  <c r="H98" i="8"/>
  <c r="I644" i="8"/>
  <c r="G102" i="8"/>
  <c r="G24" i="8" s="1"/>
  <c r="E101" i="8" l="1"/>
  <c r="E102" i="8"/>
  <c r="G101" i="8"/>
  <c r="C102" i="8"/>
  <c r="H101" i="8"/>
  <c r="H102" i="8"/>
  <c r="H24" i="8" s="1"/>
  <c r="C101" i="8" l="1"/>
  <c r="I647" i="8"/>
  <c r="I648" i="8"/>
  <c r="I463" i="8" l="1"/>
  <c r="I567" i="8" l="1"/>
  <c r="I515" i="8"/>
  <c r="I541" i="8"/>
  <c r="I463" i="36" l="1"/>
  <c r="I567" i="36"/>
  <c r="I541" i="36"/>
  <c r="I515" i="36"/>
  <c r="I516" i="34" l="1"/>
  <c r="I568" i="34"/>
  <c r="I566" i="34"/>
  <c r="I540" i="34"/>
  <c r="I464" i="34"/>
  <c r="I514" i="34"/>
  <c r="I542" i="34"/>
  <c r="I192" i="34"/>
  <c r="F74" i="34" l="1"/>
  <c r="F22" i="34" l="1"/>
  <c r="I74" i="34"/>
  <c r="I192" i="36" l="1"/>
  <c r="I618" i="34" l="1"/>
  <c r="E98" i="34" l="1"/>
  <c r="H98" i="34"/>
  <c r="C98" i="34"/>
  <c r="G98" i="34"/>
  <c r="I644" i="34" l="1"/>
  <c r="I540" i="35" l="1"/>
  <c r="I514" i="35"/>
  <c r="I542" i="35"/>
  <c r="I568" i="35"/>
  <c r="I464" i="35"/>
  <c r="I516" i="35"/>
  <c r="I566" i="35"/>
  <c r="F74" i="35" l="1"/>
  <c r="I74" i="35" l="1"/>
  <c r="F22" i="35"/>
  <c r="I619" i="35" l="1"/>
  <c r="I585" i="35" l="1"/>
  <c r="I507" i="35"/>
  <c r="I533" i="35"/>
  <c r="I456" i="35"/>
  <c r="I559" i="35"/>
  <c r="I508" i="35"/>
  <c r="I534" i="35"/>
  <c r="G91" i="35"/>
  <c r="H91" i="35"/>
  <c r="C91" i="35"/>
  <c r="E91" i="35"/>
  <c r="F91" i="35" l="1"/>
  <c r="F106" i="35" s="1"/>
  <c r="F652" i="35"/>
  <c r="D91" i="35"/>
  <c r="I637" i="35"/>
  <c r="B91" i="35"/>
  <c r="I91" i="35" s="1"/>
  <c r="I562" i="35"/>
  <c r="I458" i="35"/>
  <c r="I536" i="35" l="1"/>
  <c r="I510" i="35"/>
  <c r="I461" i="35" l="1"/>
  <c r="I513" i="35"/>
  <c r="I539" i="35"/>
  <c r="I140" i="35"/>
  <c r="I565" i="35"/>
  <c r="G36" i="35" l="1"/>
  <c r="G10" i="35" s="1"/>
  <c r="E36" i="35"/>
  <c r="E10" i="35" s="1"/>
  <c r="C36" i="35"/>
  <c r="C10" i="35" s="1"/>
  <c r="H36" i="35"/>
  <c r="H10" i="35" s="1"/>
  <c r="B36" i="35" l="1"/>
  <c r="D36" i="35"/>
  <c r="D10" i="35" s="1"/>
  <c r="I36" i="35" l="1"/>
  <c r="B10" i="35"/>
  <c r="I10" i="35" s="1"/>
  <c r="I192" i="35"/>
  <c r="I455" i="8" l="1"/>
  <c r="I455" i="35" l="1"/>
  <c r="I455" i="36" l="1"/>
  <c r="I533" i="8" l="1"/>
  <c r="I560" i="36" l="1"/>
  <c r="I560" i="35"/>
  <c r="I528" i="36" l="1"/>
  <c r="I554" i="36"/>
  <c r="I502" i="36"/>
  <c r="I561" i="35"/>
  <c r="F67" i="35"/>
  <c r="I67" i="35" l="1"/>
  <c r="F15" i="35"/>
  <c r="I561" i="36"/>
  <c r="F67" i="36"/>
  <c r="I67" i="36" l="1"/>
  <c r="F15" i="36"/>
  <c r="I515" i="35" l="1"/>
  <c r="I463" i="35"/>
  <c r="I541" i="35"/>
  <c r="I567" i="35"/>
  <c r="I145" i="8"/>
  <c r="I353" i="8"/>
  <c r="I431" i="8"/>
  <c r="I275" i="8"/>
  <c r="I327" i="8"/>
  <c r="I405" i="8"/>
  <c r="I592" i="35" l="1"/>
  <c r="I462" i="35"/>
  <c r="I460" i="8"/>
  <c r="I178" i="8"/>
  <c r="I171" i="8"/>
  <c r="D98" i="34"/>
  <c r="I411" i="8"/>
  <c r="I223" i="8"/>
  <c r="I177" i="8"/>
  <c r="I229" i="8"/>
  <c r="I301" i="8"/>
  <c r="I203" i="8" l="1"/>
  <c r="I462" i="34"/>
  <c r="F72" i="34"/>
  <c r="I462" i="36"/>
  <c r="I125" i="8"/>
  <c r="B98" i="34"/>
  <c r="I98" i="34" s="1"/>
  <c r="I592" i="34"/>
  <c r="I449" i="8"/>
  <c r="F59" i="8"/>
  <c r="I126" i="8"/>
  <c r="I450" i="36"/>
  <c r="F60" i="36"/>
  <c r="G41" i="8"/>
  <c r="G15" i="8" s="1"/>
  <c r="I308" i="8"/>
  <c r="I437" i="8"/>
  <c r="I282" i="8"/>
  <c r="I256" i="8"/>
  <c r="I255" i="8"/>
  <c r="I334" i="8"/>
  <c r="I281" i="8"/>
  <c r="I385" i="8"/>
  <c r="I249" i="8" l="1"/>
  <c r="I59" i="8"/>
  <c r="F7" i="8"/>
  <c r="I72" i="34"/>
  <c r="F20" i="34"/>
  <c r="I60" i="36"/>
  <c r="F8" i="36"/>
  <c r="I119" i="8"/>
  <c r="I307" i="8"/>
  <c r="I592" i="36"/>
  <c r="D41" i="8"/>
  <c r="D15" i="8" s="1"/>
  <c r="I438" i="8"/>
  <c r="I230" i="8"/>
  <c r="I197" i="8"/>
  <c r="C41" i="8"/>
  <c r="C15" i="8" s="1"/>
  <c r="G99" i="8"/>
  <c r="I412" i="8"/>
  <c r="C99" i="8" l="1"/>
  <c r="E99" i="8"/>
  <c r="I619" i="8"/>
  <c r="H99" i="8"/>
  <c r="I204" i="8"/>
  <c r="I360" i="8"/>
  <c r="I645" i="8" l="1"/>
  <c r="E41" i="8"/>
  <c r="H41" i="8"/>
  <c r="H15" i="8" s="1"/>
  <c r="I379" i="8" l="1"/>
  <c r="B41" i="8"/>
  <c r="B15" i="8" l="1"/>
  <c r="I41" i="8"/>
  <c r="I151" i="8"/>
  <c r="E47" i="8"/>
  <c r="E21" i="8" s="1"/>
  <c r="G47" i="8"/>
  <c r="G21" i="8" s="1"/>
  <c r="D47" i="8"/>
  <c r="I333" i="8"/>
  <c r="H47" i="8" l="1"/>
  <c r="H21" i="8" s="1"/>
  <c r="C47" i="8"/>
  <c r="C21" i="8" s="1"/>
  <c r="I359" i="8" l="1"/>
  <c r="B47" i="8"/>
  <c r="I47" i="8" l="1"/>
  <c r="I175" i="35"/>
  <c r="H45" i="35"/>
  <c r="E45" i="35"/>
  <c r="I435" i="35"/>
  <c r="I383" i="35"/>
  <c r="I305" i="35"/>
  <c r="I227" i="35"/>
  <c r="I409" i="35"/>
  <c r="I253" i="35"/>
  <c r="I149" i="35"/>
  <c r="C45" i="35"/>
  <c r="I201" i="35"/>
  <c r="I357" i="35"/>
  <c r="I331" i="35"/>
  <c r="D45" i="35"/>
  <c r="G45" i="35"/>
  <c r="I279" i="35"/>
  <c r="B45" i="35" l="1"/>
  <c r="I123" i="35"/>
  <c r="I591" i="35"/>
  <c r="I45" i="35" l="1"/>
  <c r="I591" i="36" l="1"/>
  <c r="I513" i="36"/>
  <c r="I565" i="36"/>
  <c r="I461" i="36"/>
  <c r="I539" i="36"/>
  <c r="I409" i="36"/>
  <c r="I435" i="36"/>
  <c r="I357" i="36"/>
  <c r="I331" i="36"/>
  <c r="I383" i="36"/>
  <c r="I253" i="36"/>
  <c r="I149" i="36"/>
  <c r="I201" i="36"/>
  <c r="I227" i="36"/>
  <c r="I305" i="36"/>
  <c r="I279" i="36"/>
  <c r="I175" i="36" l="1"/>
  <c r="C45" i="36"/>
  <c r="E45" i="36"/>
  <c r="G45" i="36"/>
  <c r="H45" i="36"/>
  <c r="D45" i="36"/>
  <c r="B45" i="36" l="1"/>
  <c r="I123" i="36"/>
  <c r="I45" i="36"/>
  <c r="I332" i="35" l="1"/>
  <c r="I306" i="35"/>
  <c r="I176" i="35"/>
  <c r="D46" i="35"/>
  <c r="H46" i="35"/>
  <c r="I436" i="35"/>
  <c r="C46" i="35"/>
  <c r="I358" i="35"/>
  <c r="G46" i="35"/>
  <c r="I254" i="35"/>
  <c r="I280" i="35"/>
  <c r="I202" i="35"/>
  <c r="I150" i="35"/>
  <c r="I124" i="35" l="1"/>
  <c r="E46" i="35"/>
  <c r="I410" i="35"/>
  <c r="I228" i="35"/>
  <c r="I384" i="35"/>
  <c r="B46" i="35" l="1"/>
  <c r="I46" i="35" l="1"/>
  <c r="I301" i="35"/>
  <c r="I249" i="35"/>
  <c r="I197" i="35"/>
  <c r="I223" i="35"/>
  <c r="I145" i="35"/>
  <c r="I353" i="35"/>
  <c r="H41" i="35"/>
  <c r="H15" i="35" s="1"/>
  <c r="D41" i="35"/>
  <c r="D15" i="35" s="1"/>
  <c r="I171" i="35"/>
  <c r="E41" i="35"/>
  <c r="G41" i="35"/>
  <c r="G15" i="35" s="1"/>
  <c r="I275" i="35"/>
  <c r="I431" i="35"/>
  <c r="I327" i="35"/>
  <c r="I405" i="35"/>
  <c r="B41" i="35" l="1"/>
  <c r="C41" i="35"/>
  <c r="C15" i="35" s="1"/>
  <c r="I119" i="35"/>
  <c r="I379" i="35"/>
  <c r="I280" i="34"/>
  <c r="I358" i="34"/>
  <c r="I176" i="34"/>
  <c r="I436" i="34"/>
  <c r="I306" i="34"/>
  <c r="I332" i="34"/>
  <c r="I228" i="34"/>
  <c r="I410" i="34"/>
  <c r="I150" i="34" l="1"/>
  <c r="I384" i="34"/>
  <c r="I202" i="34"/>
  <c r="I41" i="35"/>
  <c r="B15" i="35"/>
  <c r="I254" i="34"/>
  <c r="H46" i="34"/>
  <c r="H20" i="34" s="1"/>
  <c r="D46" i="34"/>
  <c r="D20" i="34" s="1"/>
  <c r="E46" i="34"/>
  <c r="E20" i="34" s="1"/>
  <c r="C46" i="34"/>
  <c r="C20" i="34" s="1"/>
  <c r="G46" i="34"/>
  <c r="G20" i="34" s="1"/>
  <c r="B46" i="34" l="1"/>
  <c r="I124" i="34"/>
  <c r="I46" i="34" l="1"/>
  <c r="B20" i="34"/>
  <c r="I20" i="34" s="1"/>
  <c r="I178" i="34"/>
  <c r="I308" i="34"/>
  <c r="I282" i="34" l="1"/>
  <c r="I256" i="34"/>
  <c r="I438" i="34"/>
  <c r="I230" i="34"/>
  <c r="I126" i="34" l="1"/>
  <c r="I334" i="34"/>
  <c r="D100" i="34"/>
  <c r="B100" i="34" l="1"/>
  <c r="I100" i="34" s="1"/>
  <c r="I594" i="34"/>
  <c r="I386" i="8"/>
  <c r="I204" i="34" l="1"/>
  <c r="H48" i="34" l="1"/>
  <c r="H22" i="34" s="1"/>
  <c r="I360" i="34"/>
  <c r="G48" i="34"/>
  <c r="G22" i="34" s="1"/>
  <c r="D48" i="34"/>
  <c r="D22" i="34" s="1"/>
  <c r="I412" i="34"/>
  <c r="C48" i="34" l="1"/>
  <c r="C22" i="34" s="1"/>
  <c r="I152" i="34"/>
  <c r="B48" i="34"/>
  <c r="I386" i="34"/>
  <c r="E48" i="34"/>
  <c r="E22" i="34" s="1"/>
  <c r="E46" i="36"/>
  <c r="I176" i="36"/>
  <c r="C46" i="36"/>
  <c r="I306" i="36"/>
  <c r="D46" i="36"/>
  <c r="I436" i="36"/>
  <c r="G46" i="36"/>
  <c r="H46" i="36"/>
  <c r="I358" i="36"/>
  <c r="I410" i="36"/>
  <c r="I202" i="36"/>
  <c r="I280" i="36"/>
  <c r="I150" i="36"/>
  <c r="I228" i="36" l="1"/>
  <c r="I254" i="36"/>
  <c r="I124" i="36"/>
  <c r="I332" i="36"/>
  <c r="B22" i="34"/>
  <c r="I22" i="34" s="1"/>
  <c r="I48" i="34"/>
  <c r="I384" i="36"/>
  <c r="I145" i="36"/>
  <c r="I198" i="36"/>
  <c r="I275" i="36"/>
  <c r="I431" i="36"/>
  <c r="I249" i="36"/>
  <c r="I276" i="36"/>
  <c r="I302" i="36"/>
  <c r="I354" i="36"/>
  <c r="I224" i="36"/>
  <c r="I223" i="36"/>
  <c r="I172" i="36"/>
  <c r="I146" i="36"/>
  <c r="I171" i="36"/>
  <c r="I250" i="36"/>
  <c r="I353" i="36"/>
  <c r="I432" i="36"/>
  <c r="I328" i="36"/>
  <c r="I327" i="36"/>
  <c r="I379" i="36"/>
  <c r="B46" i="36" l="1"/>
  <c r="I380" i="36"/>
  <c r="I406" i="36"/>
  <c r="D42" i="36"/>
  <c r="H42" i="36"/>
  <c r="C42" i="36"/>
  <c r="G42" i="36"/>
  <c r="E42" i="36"/>
  <c r="I197" i="36"/>
  <c r="I405" i="36"/>
  <c r="I301" i="36" l="1"/>
  <c r="B42" i="36"/>
  <c r="I120" i="36"/>
  <c r="I46" i="36"/>
  <c r="I42" i="36" l="1"/>
  <c r="I618" i="35" l="1"/>
  <c r="E90" i="35"/>
  <c r="G90" i="35"/>
  <c r="H90" i="35"/>
  <c r="I617" i="35" l="1"/>
  <c r="I618" i="36"/>
  <c r="I606" i="36"/>
  <c r="G90" i="36"/>
  <c r="I614" i="35"/>
  <c r="H90" i="36"/>
  <c r="E90" i="36"/>
  <c r="I636" i="35" l="1"/>
  <c r="I636" i="36"/>
  <c r="G99" i="35"/>
  <c r="G94" i="35"/>
  <c r="H97" i="35"/>
  <c r="H19" i="35" s="1"/>
  <c r="D97" i="35"/>
  <c r="D19" i="35" s="1"/>
  <c r="H99" i="35"/>
  <c r="I614" i="36"/>
  <c r="C99" i="35"/>
  <c r="E99" i="35"/>
  <c r="H94" i="35"/>
  <c r="G97" i="35"/>
  <c r="G19" i="35" s="1"/>
  <c r="E97" i="35"/>
  <c r="E19" i="35" s="1"/>
  <c r="C97" i="35"/>
  <c r="C19" i="35" s="1"/>
  <c r="I645" i="35" l="1"/>
  <c r="I640" i="35"/>
  <c r="I643" i="35"/>
  <c r="B97" i="35"/>
  <c r="I610" i="35"/>
  <c r="H94" i="36"/>
  <c r="H16" i="36" s="1"/>
  <c r="G94" i="36"/>
  <c r="G16" i="36" s="1"/>
  <c r="I609" i="36"/>
  <c r="I609" i="35"/>
  <c r="D99" i="35"/>
  <c r="I97" i="35" l="1"/>
  <c r="B19" i="35"/>
  <c r="I593" i="35"/>
  <c r="B99" i="35"/>
  <c r="I99" i="35" s="1"/>
  <c r="I610" i="36"/>
  <c r="H89" i="35"/>
  <c r="G89" i="36"/>
  <c r="H89" i="36"/>
  <c r="G89" i="35"/>
  <c r="I640" i="36" l="1"/>
  <c r="I635" i="35"/>
  <c r="I635" i="36" l="1"/>
  <c r="I487" i="35"/>
  <c r="F71" i="35"/>
  <c r="I593" i="36" l="1"/>
  <c r="I71" i="35"/>
  <c r="F19" i="35"/>
  <c r="I19" i="35" s="1"/>
  <c r="H97" i="36"/>
  <c r="H19" i="36" s="1"/>
  <c r="E97" i="36"/>
  <c r="E19" i="36" s="1"/>
  <c r="G97" i="36"/>
  <c r="G19" i="36" s="1"/>
  <c r="C97" i="36"/>
  <c r="C19" i="36" s="1"/>
  <c r="I643" i="36" l="1"/>
  <c r="D97" i="36"/>
  <c r="D19" i="36" s="1"/>
  <c r="I617" i="36"/>
  <c r="B97" i="36"/>
  <c r="H99" i="36"/>
  <c r="G99" i="36"/>
  <c r="C99" i="36"/>
  <c r="D99" i="36"/>
  <c r="E99" i="36"/>
  <c r="I97" i="36" l="1"/>
  <c r="B19" i="36"/>
  <c r="D98" i="35"/>
  <c r="D20" i="35" s="1"/>
  <c r="E98" i="35"/>
  <c r="E20" i="35" s="1"/>
  <c r="G98" i="35"/>
  <c r="G20" i="35" s="1"/>
  <c r="C98" i="35"/>
  <c r="C20" i="35" s="1"/>
  <c r="H98" i="35"/>
  <c r="H20" i="35" s="1"/>
  <c r="I644" i="35" l="1"/>
  <c r="B98" i="35"/>
  <c r="C98" i="36"/>
  <c r="C20" i="36" s="1"/>
  <c r="D98" i="36"/>
  <c r="D20" i="36" s="1"/>
  <c r="H98" i="36"/>
  <c r="H20" i="36" s="1"/>
  <c r="E98" i="36"/>
  <c r="E20" i="36" s="1"/>
  <c r="G98" i="36"/>
  <c r="G20" i="36" s="1"/>
  <c r="I487" i="36" l="1"/>
  <c r="F71" i="36"/>
  <c r="I98" i="35"/>
  <c r="B20" i="35"/>
  <c r="I644" i="36"/>
  <c r="B98" i="36"/>
  <c r="I98" i="36" l="1"/>
  <c r="B20" i="36"/>
  <c r="I71" i="36"/>
  <c r="F19" i="36"/>
  <c r="I19" i="36" s="1"/>
  <c r="I488" i="35" l="1"/>
  <c r="F72" i="35"/>
  <c r="I488" i="36" l="1"/>
  <c r="F72" i="36"/>
  <c r="F20" i="35"/>
  <c r="I20" i="35" s="1"/>
  <c r="I72" i="35"/>
  <c r="I72" i="36" l="1"/>
  <c r="F20" i="36"/>
  <c r="I20" i="36" s="1"/>
  <c r="I164" i="36" l="1"/>
  <c r="I294" i="36"/>
  <c r="I350" i="36"/>
  <c r="I220" i="36"/>
  <c r="I142" i="36"/>
  <c r="I424" i="36"/>
  <c r="I272" i="36"/>
  <c r="I190" i="36"/>
  <c r="I428" i="36"/>
  <c r="I194" i="36"/>
  <c r="I246" i="36"/>
  <c r="I138" i="36"/>
  <c r="I216" i="36"/>
  <c r="I268" i="36"/>
  <c r="I298" i="36"/>
  <c r="I242" i="36"/>
  <c r="I320" i="36" l="1"/>
  <c r="I324" i="36"/>
  <c r="I398" i="36"/>
  <c r="I372" i="36"/>
  <c r="I402" i="36"/>
  <c r="I168" i="36"/>
  <c r="I346" i="36"/>
  <c r="B41" i="36"/>
  <c r="I376" i="36"/>
  <c r="I427" i="36"/>
  <c r="D38" i="36"/>
  <c r="E36" i="36"/>
  <c r="E10" i="36" s="1"/>
  <c r="H36" i="36"/>
  <c r="H10" i="36" s="1"/>
  <c r="G34" i="36"/>
  <c r="G8" i="36" s="1"/>
  <c r="C41" i="36"/>
  <c r="C15" i="36" s="1"/>
  <c r="C34" i="36"/>
  <c r="C8" i="36" s="1"/>
  <c r="H41" i="36"/>
  <c r="H15" i="36" s="1"/>
  <c r="G41" i="36"/>
  <c r="G15" i="36" s="1"/>
  <c r="I271" i="36"/>
  <c r="H34" i="36"/>
  <c r="H8" i="36" s="1"/>
  <c r="E34" i="36"/>
  <c r="E8" i="36" s="1"/>
  <c r="I219" i="36"/>
  <c r="C38" i="36"/>
  <c r="H38" i="36"/>
  <c r="H12" i="36" s="1"/>
  <c r="G38" i="36"/>
  <c r="G12" i="36" s="1"/>
  <c r="C36" i="36"/>
  <c r="C10" i="36" s="1"/>
  <c r="D36" i="36"/>
  <c r="D10" i="36" s="1"/>
  <c r="I141" i="36"/>
  <c r="I323" i="36"/>
  <c r="D41" i="36"/>
  <c r="D15" i="36" s="1"/>
  <c r="E38" i="36"/>
  <c r="E12" i="36" s="1"/>
  <c r="D34" i="36"/>
  <c r="I297" i="36"/>
  <c r="E41" i="36"/>
  <c r="G36" i="36"/>
  <c r="G10" i="36" s="1"/>
  <c r="I193" i="36"/>
  <c r="I167" i="36"/>
  <c r="I349" i="36"/>
  <c r="I245" i="36"/>
  <c r="B34" i="36" l="1"/>
  <c r="I112" i="36"/>
  <c r="I111" i="36"/>
  <c r="I41" i="36"/>
  <c r="B15" i="36"/>
  <c r="I34" i="36"/>
  <c r="I401" i="36"/>
  <c r="B38" i="36"/>
  <c r="I116" i="36"/>
  <c r="B36" i="36"/>
  <c r="I114" i="36"/>
  <c r="I117" i="36"/>
  <c r="I375" i="36"/>
  <c r="I119" i="36"/>
  <c r="I308" i="36"/>
  <c r="I230" i="36"/>
  <c r="H37" i="36"/>
  <c r="H11" i="36" s="1"/>
  <c r="G37" i="36"/>
  <c r="G11" i="36" s="1"/>
  <c r="D37" i="36"/>
  <c r="E37" i="36"/>
  <c r="C37" i="36"/>
  <c r="B37" i="36" l="1"/>
  <c r="I115" i="36"/>
  <c r="I36" i="36"/>
  <c r="B10" i="36"/>
  <c r="I10" i="36" s="1"/>
  <c r="I38" i="36"/>
  <c r="I438" i="36"/>
  <c r="I282" i="36"/>
  <c r="I178" i="36"/>
  <c r="I334" i="36" l="1"/>
  <c r="I37" i="36"/>
  <c r="I412" i="36"/>
  <c r="D47" i="36"/>
  <c r="D21" i="36" s="1"/>
  <c r="C47" i="36"/>
  <c r="C21" i="36" s="1"/>
  <c r="G47" i="36"/>
  <c r="G21" i="36" s="1"/>
  <c r="H47" i="36"/>
  <c r="H21" i="36" s="1"/>
  <c r="I126" i="36" l="1"/>
  <c r="B47" i="36"/>
  <c r="E93" i="36" l="1"/>
  <c r="I587" i="36"/>
  <c r="I93" i="36" l="1"/>
  <c r="E15" i="36"/>
  <c r="I15" i="36" s="1"/>
  <c r="I324" i="35"/>
  <c r="I142" i="35"/>
  <c r="I220" i="35"/>
  <c r="I350" i="35"/>
  <c r="I298" i="35"/>
  <c r="I194" i="35"/>
  <c r="I376" i="35"/>
  <c r="I246" i="35"/>
  <c r="I272" i="35"/>
  <c r="I428" i="35"/>
  <c r="I402" i="35"/>
  <c r="I168" i="35" l="1"/>
  <c r="E38" i="35"/>
  <c r="E12" i="35" s="1"/>
  <c r="G38" i="35"/>
  <c r="G12" i="35" s="1"/>
  <c r="C38" i="35"/>
  <c r="D38" i="35"/>
  <c r="H38" i="35"/>
  <c r="H12" i="35" s="1"/>
  <c r="I116" i="35" l="1"/>
  <c r="B38" i="35"/>
  <c r="I178" i="35"/>
  <c r="I38" i="35" l="1"/>
  <c r="I126" i="35"/>
  <c r="I308" i="35"/>
  <c r="I333" i="35"/>
  <c r="I438" i="35"/>
  <c r="I256" i="35"/>
  <c r="I230" i="35"/>
  <c r="I282" i="35" l="1"/>
  <c r="I203" i="35"/>
  <c r="I334" i="35"/>
  <c r="I229" i="35"/>
  <c r="I385" i="35"/>
  <c r="I359" i="35"/>
  <c r="C47" i="35"/>
  <c r="C21" i="35" s="1"/>
  <c r="G47" i="35"/>
  <c r="G21" i="35" s="1"/>
  <c r="E47" i="35"/>
  <c r="E21" i="35" s="1"/>
  <c r="H47" i="35"/>
  <c r="H21" i="35" s="1"/>
  <c r="I177" i="35"/>
  <c r="I255" i="35"/>
  <c r="I437" i="35"/>
  <c r="I307" i="35"/>
  <c r="I151" i="35" l="1"/>
  <c r="D47" i="35"/>
  <c r="D21" i="35" s="1"/>
  <c r="I411" i="35"/>
  <c r="I281" i="35"/>
  <c r="I125" i="35"/>
  <c r="B47" i="35" l="1"/>
  <c r="H48" i="35"/>
  <c r="H22" i="35" s="1"/>
  <c r="G48" i="35"/>
  <c r="G22" i="35" s="1"/>
  <c r="I412" i="35"/>
  <c r="I360" i="35"/>
  <c r="D48" i="35" l="1"/>
  <c r="I152" i="35"/>
  <c r="B21" i="35"/>
  <c r="I47" i="35"/>
  <c r="E48" i="35"/>
  <c r="E22" i="35" s="1"/>
  <c r="C48" i="35"/>
  <c r="C22" i="35" s="1"/>
  <c r="I360" i="36"/>
  <c r="I204" i="35"/>
  <c r="I386" i="35"/>
  <c r="B48" i="35" l="1"/>
  <c r="I489" i="35"/>
  <c r="F73" i="35"/>
  <c r="D100" i="35"/>
  <c r="D22" i="35" s="1"/>
  <c r="I256" i="36"/>
  <c r="B100" i="35" l="1"/>
  <c r="I100" i="35" s="1"/>
  <c r="I594" i="35"/>
  <c r="I386" i="36"/>
  <c r="F21" i="35"/>
  <c r="I21" i="35" s="1"/>
  <c r="I73" i="35"/>
  <c r="I48" i="35"/>
  <c r="D100" i="36"/>
  <c r="H48" i="36"/>
  <c r="H22" i="36" s="1"/>
  <c r="C48" i="36"/>
  <c r="C22" i="36" s="1"/>
  <c r="D48" i="36"/>
  <c r="E48" i="36"/>
  <c r="E22" i="36" s="1"/>
  <c r="G48" i="36"/>
  <c r="G22" i="36" s="1"/>
  <c r="D22" i="36" l="1"/>
  <c r="B22" i="35"/>
  <c r="I22" i="35" s="1"/>
  <c r="B100" i="36"/>
  <c r="I100" i="36" s="1"/>
  <c r="I594" i="36"/>
  <c r="I152" i="36"/>
  <c r="I204" i="36" l="1"/>
  <c r="B48" i="36"/>
  <c r="I48" i="36" l="1"/>
  <c r="B22" i="36"/>
  <c r="I22" i="36" s="1"/>
  <c r="B100" i="8" l="1"/>
  <c r="D100" i="8" l="1"/>
  <c r="I100" i="8" s="1"/>
  <c r="I594" i="8"/>
  <c r="D86" i="36" l="1"/>
  <c r="D8" i="36" s="1"/>
  <c r="B86" i="36" l="1"/>
  <c r="I580" i="36"/>
  <c r="I86" i="36" l="1"/>
  <c r="B8" i="36"/>
  <c r="I8" i="36" s="1"/>
  <c r="E93" i="35" l="1"/>
  <c r="I587" i="35"/>
  <c r="I93" i="35" l="1"/>
  <c r="E15" i="35"/>
  <c r="I15" i="35" s="1"/>
  <c r="G86" i="35" l="1"/>
  <c r="C86" i="35"/>
  <c r="E86" i="35"/>
  <c r="H86" i="35"/>
  <c r="D86" i="35" l="1"/>
  <c r="I450" i="35"/>
  <c r="I632" i="35"/>
  <c r="I606" i="35"/>
  <c r="B86" i="35"/>
  <c r="I580" i="35"/>
  <c r="I164" i="35"/>
  <c r="I294" i="35"/>
  <c r="I138" i="35"/>
  <c r="H34" i="35"/>
  <c r="H8" i="35" s="1"/>
  <c r="E34" i="35"/>
  <c r="E8" i="35" s="1"/>
  <c r="D34" i="35"/>
  <c r="G34" i="35"/>
  <c r="G8" i="35" s="1"/>
  <c r="I320" i="35"/>
  <c r="I372" i="35"/>
  <c r="C34" i="35"/>
  <c r="C8" i="35" s="1"/>
  <c r="I216" i="35"/>
  <c r="I346" i="35"/>
  <c r="I268" i="35"/>
  <c r="I190" i="35"/>
  <c r="I242" i="35"/>
  <c r="I398" i="35"/>
  <c r="I424" i="35" l="1"/>
  <c r="I86" i="35"/>
  <c r="B34" i="35"/>
  <c r="I112" i="35"/>
  <c r="D8" i="35"/>
  <c r="I554" i="35" l="1"/>
  <c r="I34" i="35"/>
  <c r="B8" i="35"/>
  <c r="I502" i="35"/>
  <c r="F60" i="35"/>
  <c r="I528" i="35"/>
  <c r="D90" i="35"/>
  <c r="D12" i="35" s="1"/>
  <c r="C90" i="35"/>
  <c r="C12" i="35" s="1"/>
  <c r="I60" i="35" l="1"/>
  <c r="F8" i="35"/>
  <c r="I8" i="35" s="1"/>
  <c r="B90" i="35"/>
  <c r="I584" i="35"/>
  <c r="I90" i="35" l="1"/>
  <c r="B12" i="35"/>
  <c r="I12" i="35" s="1"/>
  <c r="D90" i="36"/>
  <c r="D12" i="36" s="1"/>
  <c r="C90" i="36"/>
  <c r="C12" i="36" s="1"/>
  <c r="I584" i="36" l="1"/>
  <c r="B90" i="36"/>
  <c r="I90" i="36" l="1"/>
  <c r="B12" i="36"/>
  <c r="I12" i="36" s="1"/>
  <c r="E93" i="8" l="1"/>
  <c r="I587" i="8"/>
  <c r="I93" i="8" l="1"/>
  <c r="E15" i="8"/>
  <c r="I15" i="8" s="1"/>
  <c r="D48" i="8" l="1"/>
  <c r="D22" i="8" s="1"/>
  <c r="C48" i="8"/>
  <c r="C22" i="8" s="1"/>
  <c r="E48" i="8"/>
  <c r="E22" i="8" s="1"/>
  <c r="G48" i="8"/>
  <c r="G22" i="8" s="1"/>
  <c r="H48" i="8"/>
  <c r="H22" i="8" s="1"/>
  <c r="I152" i="8" l="1"/>
  <c r="B48" i="8"/>
  <c r="B22" i="8" l="1"/>
  <c r="I22" i="8" s="1"/>
  <c r="I48" i="8"/>
  <c r="D86" i="8" l="1"/>
  <c r="D85" i="8"/>
  <c r="H86" i="8"/>
  <c r="C86" i="8"/>
  <c r="I580" i="8"/>
  <c r="E86" i="8"/>
  <c r="I138" i="8"/>
  <c r="I216" i="8"/>
  <c r="H34" i="8"/>
  <c r="H8" i="8" s="1"/>
  <c r="G34" i="8"/>
  <c r="I294" i="8"/>
  <c r="I190" i="8"/>
  <c r="I268" i="8"/>
  <c r="I164" i="8"/>
  <c r="I397" i="8"/>
  <c r="I346" i="8"/>
  <c r="I242" i="8"/>
  <c r="I424" i="8"/>
  <c r="E34" i="8"/>
  <c r="E8" i="8" s="1"/>
  <c r="C34" i="8"/>
  <c r="D34" i="8"/>
  <c r="D8" i="8" s="1"/>
  <c r="I372" i="8"/>
  <c r="C8" i="8" l="1"/>
  <c r="I423" i="8"/>
  <c r="I293" i="8"/>
  <c r="I215" i="8"/>
  <c r="I267" i="8"/>
  <c r="I320" i="8"/>
  <c r="I450" i="8"/>
  <c r="I112" i="8"/>
  <c r="G86" i="8"/>
  <c r="G8" i="8" s="1"/>
  <c r="I605" i="8"/>
  <c r="I163" i="8"/>
  <c r="I345" i="8"/>
  <c r="I579" i="8"/>
  <c r="B85" i="8"/>
  <c r="F60" i="8" l="1"/>
  <c r="I60" i="8"/>
  <c r="F8" i="8"/>
  <c r="I528" i="8"/>
  <c r="I606" i="8"/>
  <c r="B86" i="8"/>
  <c r="I86" i="8" s="1"/>
  <c r="I502" i="8"/>
  <c r="I398" i="8"/>
  <c r="C90" i="8"/>
  <c r="I554" i="8"/>
  <c r="B34" i="8"/>
  <c r="I584" i="8"/>
  <c r="I632" i="8"/>
  <c r="I137" i="8"/>
  <c r="I85" i="8"/>
  <c r="I428" i="8"/>
  <c r="I350" i="8"/>
  <c r="I298" i="8"/>
  <c r="I376" i="8"/>
  <c r="I111" i="8" l="1"/>
  <c r="I168" i="8"/>
  <c r="I189" i="8"/>
  <c r="D90" i="8"/>
  <c r="I402" i="8"/>
  <c r="B8" i="8"/>
  <c r="I8" i="8" s="1"/>
  <c r="I34" i="8"/>
  <c r="I371" i="8"/>
  <c r="I324" i="8"/>
  <c r="I319" i="8"/>
  <c r="I272" i="8"/>
  <c r="I142" i="8"/>
  <c r="I246" i="8"/>
  <c r="I220" i="8"/>
  <c r="I194" i="8"/>
  <c r="D33" i="8"/>
  <c r="G33" i="8"/>
  <c r="D7" i="8" l="1"/>
  <c r="G7" i="8"/>
  <c r="I610" i="8"/>
  <c r="B90" i="8"/>
  <c r="I90" i="8" s="1"/>
  <c r="B33" i="8"/>
  <c r="C38" i="8"/>
  <c r="C12" i="8" s="1"/>
  <c r="E38" i="8"/>
  <c r="E12" i="8" s="1"/>
  <c r="G38" i="8"/>
  <c r="G12" i="8" s="1"/>
  <c r="H38" i="8"/>
  <c r="H12" i="8" s="1"/>
  <c r="D38" i="8"/>
  <c r="D12" i="8" s="1"/>
  <c r="I241" i="8" l="1"/>
  <c r="B7" i="8"/>
  <c r="E33" i="8"/>
  <c r="C33" i="8"/>
  <c r="H33" i="8"/>
  <c r="I116" i="8"/>
  <c r="B38" i="8"/>
  <c r="E7" i="8" l="1"/>
  <c r="B12" i="8"/>
  <c r="I12" i="8" s="1"/>
  <c r="I38" i="8"/>
  <c r="H7" i="8"/>
  <c r="I33" i="8"/>
  <c r="C7" i="8"/>
  <c r="I7" i="8" l="1"/>
  <c r="I568" i="32" l="1"/>
  <c r="I464" i="32"/>
  <c r="I542" i="32"/>
  <c r="I516" i="32"/>
  <c r="C96" i="32"/>
  <c r="I192" i="32"/>
  <c r="F74" i="32" l="1"/>
  <c r="I642" i="32"/>
  <c r="I74" i="32" l="1"/>
  <c r="F22" i="32"/>
  <c r="G91" i="32" l="1"/>
  <c r="C91" i="32"/>
  <c r="H91" i="32"/>
  <c r="I637" i="32" l="1"/>
  <c r="B91" i="32"/>
  <c r="F91" i="32"/>
  <c r="F106" i="32" s="1"/>
  <c r="F652" i="32"/>
  <c r="H94" i="34" l="1"/>
  <c r="G94" i="34"/>
  <c r="I610" i="34"/>
  <c r="I614" i="34"/>
  <c r="H90" i="34"/>
  <c r="G90" i="34"/>
  <c r="E90" i="34"/>
  <c r="I508" i="34" l="1"/>
  <c r="I510" i="34"/>
  <c r="I562" i="34"/>
  <c r="I534" i="34"/>
  <c r="I456" i="34"/>
  <c r="I640" i="34"/>
  <c r="I458" i="34"/>
  <c r="I636" i="34"/>
  <c r="I376" i="34"/>
  <c r="I536" i="34"/>
  <c r="H91" i="34"/>
  <c r="G42" i="34"/>
  <c r="G16" i="34" s="1"/>
  <c r="I224" i="34"/>
  <c r="I276" i="34"/>
  <c r="D42" i="34"/>
  <c r="I194" i="34"/>
  <c r="I142" i="34"/>
  <c r="I298" i="34"/>
  <c r="C91" i="34"/>
  <c r="I432" i="34"/>
  <c r="I354" i="34"/>
  <c r="I428" i="34"/>
  <c r="I324" i="34"/>
  <c r="I327" i="34"/>
  <c r="C42" i="34"/>
  <c r="I350" i="34"/>
  <c r="I198" i="34"/>
  <c r="I302" i="34"/>
  <c r="I172" i="34"/>
  <c r="I272" i="34"/>
  <c r="I246" i="34"/>
  <c r="G38" i="34"/>
  <c r="G12" i="34" s="1"/>
  <c r="C38" i="34"/>
  <c r="E38" i="34"/>
  <c r="E12" i="34" s="1"/>
  <c r="G91" i="34"/>
  <c r="I250" i="34"/>
  <c r="I220" i="34"/>
  <c r="I146" i="34"/>
  <c r="D38" i="34"/>
  <c r="H38" i="34"/>
  <c r="H12" i="34" s="1"/>
  <c r="H42" i="34"/>
  <c r="H16" i="34" s="1"/>
  <c r="I328" i="34"/>
  <c r="I168" i="34"/>
  <c r="I406" i="34"/>
  <c r="I380" i="34" l="1"/>
  <c r="I559" i="34"/>
  <c r="E42" i="34"/>
  <c r="I116" i="34"/>
  <c r="I402" i="34"/>
  <c r="F91" i="34"/>
  <c r="F106" i="34" s="1"/>
  <c r="F652" i="34"/>
  <c r="B42" i="34"/>
  <c r="I120" i="34"/>
  <c r="I637" i="34"/>
  <c r="B91" i="34"/>
  <c r="D41" i="34"/>
  <c r="D15" i="34" s="1"/>
  <c r="I223" i="34"/>
  <c r="G89" i="34"/>
  <c r="I353" i="34"/>
  <c r="I197" i="34"/>
  <c r="I431" i="34"/>
  <c r="H41" i="34"/>
  <c r="H15" i="34" s="1"/>
  <c r="G41" i="34"/>
  <c r="G15" i="34" s="1"/>
  <c r="E41" i="34"/>
  <c r="H89" i="34"/>
  <c r="C41" i="34"/>
  <c r="C15" i="34" s="1"/>
  <c r="I145" i="34"/>
  <c r="I171" i="34"/>
  <c r="I249" i="34"/>
  <c r="I301" i="34"/>
  <c r="I379" i="34" l="1"/>
  <c r="I275" i="34"/>
  <c r="I609" i="34"/>
  <c r="I405" i="34"/>
  <c r="I507" i="34"/>
  <c r="I533" i="34"/>
  <c r="I42" i="34"/>
  <c r="I119" i="34"/>
  <c r="B41" i="34"/>
  <c r="I455" i="34"/>
  <c r="B38" i="34"/>
  <c r="E37" i="34"/>
  <c r="I349" i="34"/>
  <c r="G37" i="34"/>
  <c r="G11" i="34" s="1"/>
  <c r="C37" i="34"/>
  <c r="I427" i="34"/>
  <c r="I271" i="34"/>
  <c r="I167" i="34"/>
  <c r="D37" i="34"/>
  <c r="I219" i="34"/>
  <c r="I245" i="34"/>
  <c r="I193" i="34"/>
  <c r="G97" i="34"/>
  <c r="I297" i="34"/>
  <c r="H37" i="34"/>
  <c r="H11" i="34" s="1"/>
  <c r="E97" i="34"/>
  <c r="H97" i="34"/>
  <c r="I141" i="34"/>
  <c r="I617" i="34"/>
  <c r="I635" i="34" l="1"/>
  <c r="I375" i="34"/>
  <c r="I565" i="34"/>
  <c r="I539" i="34"/>
  <c r="I41" i="34"/>
  <c r="B15" i="34"/>
  <c r="B97" i="34"/>
  <c r="I591" i="34"/>
  <c r="I38" i="34"/>
  <c r="I115" i="34"/>
  <c r="D97" i="34"/>
  <c r="I323" i="34"/>
  <c r="I461" i="34"/>
  <c r="I513" i="34"/>
  <c r="I401" i="34"/>
  <c r="I305" i="34"/>
  <c r="G42" i="35"/>
  <c r="G16" i="35" s="1"/>
  <c r="E36" i="34"/>
  <c r="E10" i="34" s="1"/>
  <c r="D45" i="34"/>
  <c r="I146" i="35"/>
  <c r="I227" i="34"/>
  <c r="I253" i="34"/>
  <c r="D36" i="34"/>
  <c r="D10" i="34" s="1"/>
  <c r="G36" i="34"/>
  <c r="G10" i="34" s="1"/>
  <c r="H36" i="34"/>
  <c r="H10" i="34" s="1"/>
  <c r="I432" i="35"/>
  <c r="I276" i="35"/>
  <c r="I172" i="35"/>
  <c r="I383" i="34"/>
  <c r="I331" i="34"/>
  <c r="C45" i="34"/>
  <c r="I302" i="35"/>
  <c r="I409" i="34"/>
  <c r="I357" i="34"/>
  <c r="I175" i="34"/>
  <c r="I198" i="35"/>
  <c r="H42" i="35"/>
  <c r="H16" i="35" s="1"/>
  <c r="C42" i="35"/>
  <c r="I224" i="35"/>
  <c r="I149" i="34"/>
  <c r="I201" i="34"/>
  <c r="E42" i="35"/>
  <c r="I250" i="35"/>
  <c r="I435" i="34"/>
  <c r="G45" i="34"/>
  <c r="G19" i="34" s="1"/>
  <c r="E45" i="34"/>
  <c r="E19" i="34" s="1"/>
  <c r="H45" i="34"/>
  <c r="H19" i="34" s="1"/>
  <c r="G94" i="8"/>
  <c r="I354" i="35" l="1"/>
  <c r="I643" i="34"/>
  <c r="C97" i="34"/>
  <c r="C19" i="34" s="1"/>
  <c r="D42" i="35"/>
  <c r="B37" i="34"/>
  <c r="I37" i="34" s="1"/>
  <c r="I614" i="8"/>
  <c r="I510" i="8"/>
  <c r="I536" i="8"/>
  <c r="D19" i="34"/>
  <c r="C36" i="34"/>
  <c r="C10" i="34" s="1"/>
  <c r="I380" i="35"/>
  <c r="I97" i="34"/>
  <c r="I560" i="34"/>
  <c r="H94" i="8"/>
  <c r="I406" i="35"/>
  <c r="B36" i="34"/>
  <c r="I328" i="35"/>
  <c r="I123" i="34"/>
  <c r="I120" i="35"/>
  <c r="I562" i="8"/>
  <c r="I279" i="34"/>
  <c r="I245" i="35"/>
  <c r="I435" i="8"/>
  <c r="I297" i="35"/>
  <c r="I253" i="8"/>
  <c r="I224" i="8"/>
  <c r="I167" i="35"/>
  <c r="I349" i="35"/>
  <c r="I331" i="8"/>
  <c r="I219" i="35"/>
  <c r="I427" i="35"/>
  <c r="I357" i="8"/>
  <c r="I149" i="8"/>
  <c r="I201" i="8"/>
  <c r="I193" i="35"/>
  <c r="I271" i="35"/>
  <c r="I227" i="8"/>
  <c r="I141" i="35"/>
  <c r="I401" i="35"/>
  <c r="E45" i="8" l="1"/>
  <c r="E19" i="8" s="1"/>
  <c r="B42" i="35"/>
  <c r="I140" i="34"/>
  <c r="I640" i="8"/>
  <c r="I323" i="35"/>
  <c r="B10" i="34"/>
  <c r="I10" i="34" s="1"/>
  <c r="I36" i="34"/>
  <c r="B45" i="34"/>
  <c r="I42" i="35"/>
  <c r="I458" i="8"/>
  <c r="B97" i="8"/>
  <c r="I375" i="35"/>
  <c r="I432" i="8"/>
  <c r="I354" i="8"/>
  <c r="H37" i="35"/>
  <c r="H11" i="35" s="1"/>
  <c r="C45" i="8"/>
  <c r="D90" i="34"/>
  <c r="D12" i="34" s="1"/>
  <c r="I146" i="8"/>
  <c r="C37" i="35"/>
  <c r="E37" i="35"/>
  <c r="D37" i="35"/>
  <c r="H45" i="8"/>
  <c r="H19" i="8" s="1"/>
  <c r="I198" i="8"/>
  <c r="G45" i="8"/>
  <c r="G19" i="8" s="1"/>
  <c r="C97" i="8"/>
  <c r="I172" i="8"/>
  <c r="I302" i="8"/>
  <c r="G37" i="35"/>
  <c r="G11" i="35" s="1"/>
  <c r="I409" i="8"/>
  <c r="I276" i="8"/>
  <c r="I305" i="8"/>
  <c r="C90" i="34"/>
  <c r="C12" i="34" s="1"/>
  <c r="I250" i="8"/>
  <c r="I383" i="8"/>
  <c r="D45" i="8"/>
  <c r="D19" i="8" s="1"/>
  <c r="I406" i="8"/>
  <c r="I380" i="8" l="1"/>
  <c r="I279" i="8"/>
  <c r="B37" i="35"/>
  <c r="I115" i="35"/>
  <c r="I580" i="34"/>
  <c r="C19" i="8"/>
  <c r="I591" i="8"/>
  <c r="B90" i="34"/>
  <c r="I584" i="34"/>
  <c r="I97" i="8"/>
  <c r="I123" i="8"/>
  <c r="I45" i="34"/>
  <c r="B19" i="34"/>
  <c r="E86" i="34"/>
  <c r="I606" i="34"/>
  <c r="E94" i="35"/>
  <c r="E16" i="35" s="1"/>
  <c r="E42" i="8"/>
  <c r="H42" i="8"/>
  <c r="H16" i="8" s="1"/>
  <c r="G86" i="34"/>
  <c r="C94" i="35"/>
  <c r="C16" i="35" s="1"/>
  <c r="G42" i="8"/>
  <c r="G16" i="8" s="1"/>
  <c r="H86" i="34"/>
  <c r="C86" i="34"/>
  <c r="C42" i="8"/>
  <c r="D94" i="35"/>
  <c r="D16" i="35" s="1"/>
  <c r="D42" i="8"/>
  <c r="I37" i="35" l="1"/>
  <c r="I120" i="8"/>
  <c r="D86" i="34"/>
  <c r="I175" i="8"/>
  <c r="B45" i="8"/>
  <c r="E93" i="34"/>
  <c r="I587" i="34"/>
  <c r="B94" i="35"/>
  <c r="I588" i="35"/>
  <c r="I487" i="34"/>
  <c r="F71" i="34"/>
  <c r="I450" i="34"/>
  <c r="I90" i="34"/>
  <c r="B12" i="34"/>
  <c r="I12" i="34" s="1"/>
  <c r="B86" i="34"/>
  <c r="I86" i="34" s="1"/>
  <c r="I216" i="34"/>
  <c r="D89" i="35"/>
  <c r="D11" i="35" s="1"/>
  <c r="I190" i="34"/>
  <c r="I268" i="34"/>
  <c r="G34" i="34"/>
  <c r="G8" i="34" s="1"/>
  <c r="I346" i="34"/>
  <c r="I138" i="34"/>
  <c r="H34" i="34"/>
  <c r="H8" i="34" s="1"/>
  <c r="I372" i="34"/>
  <c r="E34" i="34"/>
  <c r="E8" i="34" s="1"/>
  <c r="C34" i="34"/>
  <c r="C8" i="34" s="1"/>
  <c r="I424" i="34"/>
  <c r="I294" i="34"/>
  <c r="D34" i="34"/>
  <c r="D8" i="34" s="1"/>
  <c r="I398" i="34"/>
  <c r="I320" i="34"/>
  <c r="I554" i="34" l="1"/>
  <c r="I112" i="34"/>
  <c r="I242" i="34"/>
  <c r="B89" i="35"/>
  <c r="I583" i="35"/>
  <c r="I632" i="34"/>
  <c r="I561" i="34"/>
  <c r="F67" i="34"/>
  <c r="I93" i="34"/>
  <c r="E15" i="34"/>
  <c r="C89" i="35"/>
  <c r="C11" i="35" s="1"/>
  <c r="I45" i="8"/>
  <c r="B19" i="8"/>
  <c r="E89" i="35"/>
  <c r="E11" i="35" s="1"/>
  <c r="I71" i="34"/>
  <c r="F19" i="34"/>
  <c r="I19" i="34" s="1"/>
  <c r="I94" i="35"/>
  <c r="B16" i="35"/>
  <c r="C94" i="36"/>
  <c r="C16" i="36" s="1"/>
  <c r="I219" i="8"/>
  <c r="E94" i="36"/>
  <c r="E16" i="36" s="1"/>
  <c r="D89" i="34"/>
  <c r="D11" i="34" s="1"/>
  <c r="I164" i="34"/>
  <c r="D94" i="36"/>
  <c r="D16" i="36" s="1"/>
  <c r="B94" i="36" l="1"/>
  <c r="I588" i="36"/>
  <c r="I583" i="34"/>
  <c r="B89" i="34"/>
  <c r="E89" i="34"/>
  <c r="E11" i="34" s="1"/>
  <c r="I528" i="34"/>
  <c r="I487" i="8"/>
  <c r="F71" i="8"/>
  <c r="B34" i="34"/>
  <c r="I328" i="8"/>
  <c r="B42" i="8"/>
  <c r="F15" i="34"/>
  <c r="I15" i="34" s="1"/>
  <c r="I67" i="34"/>
  <c r="I502" i="34"/>
  <c r="F60" i="34"/>
  <c r="C89" i="34"/>
  <c r="C11" i="34" s="1"/>
  <c r="I89" i="35"/>
  <c r="B11" i="35"/>
  <c r="I11" i="35" s="1"/>
  <c r="I427" i="8"/>
  <c r="I297" i="8"/>
  <c r="I167" i="8"/>
  <c r="C94" i="34"/>
  <c r="C16" i="34" s="1"/>
  <c r="I193" i="8"/>
  <c r="I349" i="8"/>
  <c r="I141" i="8"/>
  <c r="D94" i="34"/>
  <c r="D16" i="34" s="1"/>
  <c r="E94" i="34"/>
  <c r="E16" i="34" s="1"/>
  <c r="D89" i="36"/>
  <c r="D11" i="36" s="1"/>
  <c r="I245" i="8"/>
  <c r="I271" i="8"/>
  <c r="H89" i="8"/>
  <c r="G89" i="8"/>
  <c r="I401" i="8"/>
  <c r="I34" i="34" l="1"/>
  <c r="B8" i="34"/>
  <c r="F19" i="8"/>
  <c r="I19" i="8" s="1"/>
  <c r="I71" i="8"/>
  <c r="B94" i="34"/>
  <c r="I588" i="34"/>
  <c r="E89" i="36"/>
  <c r="E11" i="36" s="1"/>
  <c r="I635" i="8"/>
  <c r="I89" i="34"/>
  <c r="B11" i="34"/>
  <c r="I11" i="34" s="1"/>
  <c r="I323" i="8"/>
  <c r="I583" i="36"/>
  <c r="B89" i="36"/>
  <c r="I375" i="8"/>
  <c r="I484" i="35"/>
  <c r="F68" i="35"/>
  <c r="I42" i="8"/>
  <c r="I94" i="36"/>
  <c r="B16" i="36"/>
  <c r="E89" i="8"/>
  <c r="C89" i="36"/>
  <c r="C11" i="36" s="1"/>
  <c r="F8" i="34"/>
  <c r="I60" i="34"/>
  <c r="G37" i="8"/>
  <c r="G11" i="8" s="1"/>
  <c r="C37" i="8"/>
  <c r="E37" i="8"/>
  <c r="E11" i="8" s="1"/>
  <c r="D37" i="8"/>
  <c r="H37" i="8"/>
  <c r="H11" i="8" s="1"/>
  <c r="I583" i="8" l="1"/>
  <c r="B37" i="8"/>
  <c r="I94" i="34"/>
  <c r="B16" i="34"/>
  <c r="D89" i="8"/>
  <c r="D11" i="8" s="1"/>
  <c r="I68" i="35"/>
  <c r="F16" i="35"/>
  <c r="I16" i="35" s="1"/>
  <c r="I115" i="8"/>
  <c r="I89" i="36"/>
  <c r="B11" i="36"/>
  <c r="I11" i="36" s="1"/>
  <c r="I37" i="8"/>
  <c r="I8" i="34"/>
  <c r="C89" i="8"/>
  <c r="C11" i="8" s="1"/>
  <c r="I609" i="8" l="1"/>
  <c r="B89" i="8"/>
  <c r="I484" i="34" l="1"/>
  <c r="F68" i="34"/>
  <c r="I89" i="8"/>
  <c r="B11" i="8"/>
  <c r="I11" i="8" s="1"/>
  <c r="I68" i="34" l="1"/>
  <c r="F16" i="34"/>
  <c r="I16" i="34" s="1"/>
  <c r="I614" i="32" l="1"/>
  <c r="I617" i="32" l="1"/>
  <c r="I618" i="32"/>
  <c r="E97" i="32" l="1"/>
  <c r="G97" i="32"/>
  <c r="D97" i="32"/>
  <c r="H97" i="32"/>
  <c r="I643" i="32" l="1"/>
  <c r="G94" i="32"/>
  <c r="H94" i="32"/>
  <c r="I640" i="32" l="1"/>
  <c r="C36" i="32" l="1"/>
  <c r="C10" i="32" s="1"/>
  <c r="I560" i="32" l="1"/>
  <c r="G36" i="32"/>
  <c r="G10" i="32" s="1"/>
  <c r="H36" i="32"/>
  <c r="H10" i="32" s="1"/>
  <c r="E36" i="32"/>
  <c r="E10" i="32" s="1"/>
  <c r="D36" i="32"/>
  <c r="D10" i="32" s="1"/>
  <c r="I140" i="32" l="1"/>
  <c r="B36" i="32"/>
  <c r="D91" i="36" l="1"/>
  <c r="I585" i="36"/>
  <c r="D91" i="8"/>
  <c r="I585" i="8"/>
  <c r="E91" i="8"/>
  <c r="I36" i="32"/>
  <c r="B10" i="32"/>
  <c r="I10" i="32" s="1"/>
  <c r="E91" i="36"/>
  <c r="I484" i="36" l="1"/>
  <c r="F68" i="36"/>
  <c r="D91" i="34"/>
  <c r="I585" i="34"/>
  <c r="I91" i="8"/>
  <c r="E91" i="34"/>
  <c r="I91" i="36"/>
  <c r="I91" i="34" l="1"/>
  <c r="I68" i="36"/>
  <c r="F16" i="36"/>
  <c r="I16" i="36" s="1"/>
  <c r="C98" i="32" l="1"/>
  <c r="E98" i="32"/>
  <c r="G98" i="32"/>
  <c r="H98" i="32"/>
  <c r="I644" i="32" l="1"/>
  <c r="G101" i="32" l="1"/>
  <c r="E101" i="32"/>
  <c r="H102" i="32"/>
  <c r="H24" i="32" s="1"/>
  <c r="H101" i="32"/>
  <c r="C102" i="32"/>
  <c r="C101" i="32"/>
  <c r="G102" i="32"/>
  <c r="G24" i="32" s="1"/>
  <c r="E102" i="32"/>
  <c r="I648" i="32" l="1"/>
  <c r="I595" i="34"/>
  <c r="I647" i="32"/>
  <c r="G102" i="34"/>
  <c r="G24" i="34" s="1"/>
  <c r="E102" i="34"/>
  <c r="C101" i="34"/>
  <c r="H102" i="34"/>
  <c r="H24" i="34" s="1"/>
  <c r="H101" i="34"/>
  <c r="G101" i="34"/>
  <c r="E101" i="34"/>
  <c r="C102" i="34"/>
  <c r="I517" i="34" l="1"/>
  <c r="I543" i="34"/>
  <c r="I466" i="34"/>
  <c r="I465" i="34"/>
  <c r="I570" i="34"/>
  <c r="I647" i="34"/>
  <c r="I518" i="34"/>
  <c r="I648" i="34"/>
  <c r="B102" i="34"/>
  <c r="I544" i="34"/>
  <c r="I569" i="34"/>
  <c r="I439" i="34"/>
  <c r="I257" i="34" l="1"/>
  <c r="F75" i="34"/>
  <c r="F76" i="34"/>
  <c r="C50" i="34"/>
  <c r="C24" i="34" s="1"/>
  <c r="E50" i="34"/>
  <c r="E24" i="34" s="1"/>
  <c r="D50" i="34"/>
  <c r="I595" i="36" l="1"/>
  <c r="F24" i="34"/>
  <c r="I76" i="34"/>
  <c r="I75" i="34"/>
  <c r="F23" i="34"/>
  <c r="I231" i="34"/>
  <c r="I413" i="34"/>
  <c r="I205" i="34"/>
  <c r="I179" i="34"/>
  <c r="I335" i="34"/>
  <c r="E50" i="36"/>
  <c r="I361" i="34"/>
  <c r="C50" i="36"/>
  <c r="I283" i="34"/>
  <c r="I309" i="34"/>
  <c r="D50" i="36"/>
  <c r="I153" i="34"/>
  <c r="I569" i="36" l="1"/>
  <c r="I387" i="34"/>
  <c r="B49" i="34"/>
  <c r="I544" i="36"/>
  <c r="I518" i="36"/>
  <c r="I466" i="36"/>
  <c r="I517" i="36"/>
  <c r="I543" i="36"/>
  <c r="I465" i="36"/>
  <c r="I570" i="36"/>
  <c r="G49" i="36"/>
  <c r="I361" i="36"/>
  <c r="I257" i="36"/>
  <c r="H101" i="36"/>
  <c r="E49" i="34"/>
  <c r="E23" i="34" s="1"/>
  <c r="I153" i="36"/>
  <c r="E49" i="36"/>
  <c r="I309" i="36"/>
  <c r="I205" i="36"/>
  <c r="D49" i="34"/>
  <c r="C49" i="34"/>
  <c r="C23" i="34" s="1"/>
  <c r="I413" i="36"/>
  <c r="G101" i="36"/>
  <c r="E101" i="36"/>
  <c r="C102" i="36"/>
  <c r="C24" i="36" s="1"/>
  <c r="C101" i="36"/>
  <c r="I179" i="36"/>
  <c r="H49" i="36"/>
  <c r="D49" i="36"/>
  <c r="I283" i="36"/>
  <c r="H102" i="36"/>
  <c r="H24" i="36" s="1"/>
  <c r="G49" i="34"/>
  <c r="G23" i="34" s="1"/>
  <c r="I335" i="36"/>
  <c r="G102" i="36"/>
  <c r="G24" i="36" s="1"/>
  <c r="E102" i="36"/>
  <c r="E24" i="36" s="1"/>
  <c r="H49" i="34"/>
  <c r="H23" i="34" s="1"/>
  <c r="I439" i="36"/>
  <c r="F76" i="36" l="1"/>
  <c r="I387" i="36"/>
  <c r="C49" i="36"/>
  <c r="C23" i="36" s="1"/>
  <c r="H23" i="36"/>
  <c r="E23" i="36"/>
  <c r="I127" i="34"/>
  <c r="B49" i="36"/>
  <c r="I127" i="36"/>
  <c r="I647" i="36"/>
  <c r="I231" i="36"/>
  <c r="I49" i="34"/>
  <c r="I648" i="36"/>
  <c r="F75" i="36"/>
  <c r="I76" i="36"/>
  <c r="F24" i="36"/>
  <c r="B102" i="36"/>
  <c r="G23" i="36"/>
  <c r="I49" i="36" l="1"/>
  <c r="I128" i="34"/>
  <c r="B50" i="34"/>
  <c r="B50" i="36"/>
  <c r="I128" i="36"/>
  <c r="I75" i="36"/>
  <c r="F23" i="36"/>
  <c r="B24" i="36" l="1"/>
  <c r="I50" i="36"/>
  <c r="I50" i="34"/>
  <c r="B24" i="34"/>
  <c r="I561" i="32" l="1"/>
  <c r="F67" i="32"/>
  <c r="I67" i="32" l="1"/>
  <c r="F15" i="32"/>
  <c r="B102" i="32" l="1"/>
  <c r="I595" i="32" l="1"/>
  <c r="I231" i="32" l="1"/>
  <c r="D50" i="32"/>
  <c r="I179" i="32"/>
  <c r="C50" i="32"/>
  <c r="C24" i="32" s="1"/>
  <c r="E50" i="32"/>
  <c r="E24" i="32" s="1"/>
  <c r="I439" i="32"/>
  <c r="I361" i="32"/>
  <c r="I309" i="32"/>
  <c r="I283" i="32" l="1"/>
  <c r="C49" i="32"/>
  <c r="C23" i="32" s="1"/>
  <c r="I205" i="32"/>
  <c r="G49" i="32"/>
  <c r="G23" i="32" s="1"/>
  <c r="D49" i="32"/>
  <c r="I413" i="32"/>
  <c r="H49" i="32"/>
  <c r="H23" i="32" s="1"/>
  <c r="I153" i="32"/>
  <c r="I335" i="32"/>
  <c r="I257" i="32"/>
  <c r="I387" i="32" l="1"/>
  <c r="E49" i="32"/>
  <c r="E23" i="32" s="1"/>
  <c r="B49" i="32"/>
  <c r="I127" i="32"/>
  <c r="I49" i="32" l="1"/>
  <c r="I128" i="32"/>
  <c r="B50" i="32"/>
  <c r="B24" i="32" l="1"/>
  <c r="I50" i="32"/>
  <c r="I462" i="32" l="1"/>
  <c r="I460" i="32"/>
  <c r="G86" i="32" l="1"/>
  <c r="C86" i="32"/>
  <c r="E86" i="32"/>
  <c r="H86" i="32"/>
  <c r="I606" i="32"/>
  <c r="I632" i="32" l="1"/>
  <c r="I450" i="32"/>
  <c r="I190" i="32"/>
  <c r="I528" i="32" l="1"/>
  <c r="I502" i="32"/>
  <c r="F60" i="32"/>
  <c r="I554" i="32"/>
  <c r="F8" i="32" l="1"/>
  <c r="I60" i="32"/>
  <c r="I164" i="32"/>
  <c r="I268" i="32"/>
  <c r="I138" i="32"/>
  <c r="I346" i="32"/>
  <c r="H34" i="32"/>
  <c r="H8" i="32" s="1"/>
  <c r="C34" i="32"/>
  <c r="C8" i="32" s="1"/>
  <c r="I424" i="32"/>
  <c r="I294" i="32"/>
  <c r="I216" i="32"/>
  <c r="I242" i="32"/>
  <c r="G34" i="32"/>
  <c r="G8" i="32" s="1"/>
  <c r="D34" i="32" l="1"/>
  <c r="I320" i="32"/>
  <c r="I372" i="32"/>
  <c r="I398" i="32"/>
  <c r="I112" i="32"/>
  <c r="B34" i="32"/>
  <c r="E34" i="32"/>
  <c r="E8" i="32" s="1"/>
  <c r="I34" i="32" l="1"/>
  <c r="I152" i="32" l="1"/>
  <c r="I308" i="32"/>
  <c r="I282" i="32"/>
  <c r="I178" i="32"/>
  <c r="I230" i="32"/>
  <c r="I256" i="32" l="1"/>
  <c r="I412" i="32"/>
  <c r="I334" i="32"/>
  <c r="I438" i="32"/>
  <c r="I386" i="32" l="1"/>
  <c r="I126" i="32" l="1"/>
  <c r="I204" i="32"/>
  <c r="E93" i="32" l="1"/>
  <c r="I93" i="32" s="1"/>
  <c r="I587" i="32"/>
  <c r="C41" i="32"/>
  <c r="C15" i="32" s="1"/>
  <c r="I223" i="32"/>
  <c r="I249" i="32"/>
  <c r="I431" i="32"/>
  <c r="I171" i="32"/>
  <c r="E41" i="32"/>
  <c r="E15" i="32" s="1"/>
  <c r="I301" i="32"/>
  <c r="I405" i="32"/>
  <c r="H41" i="32"/>
  <c r="H15" i="32" s="1"/>
  <c r="I353" i="32"/>
  <c r="G41" i="32"/>
  <c r="G15" i="32" s="1"/>
  <c r="D41" i="32"/>
  <c r="D15" i="32" s="1"/>
  <c r="I197" i="32"/>
  <c r="I145" i="32"/>
  <c r="I379" i="32" l="1"/>
  <c r="I275" i="32"/>
  <c r="I327" i="32"/>
  <c r="I119" i="32"/>
  <c r="B41" i="32" l="1"/>
  <c r="B15" i="32" l="1"/>
  <c r="I15" i="32" s="1"/>
  <c r="I41" i="32"/>
  <c r="C48" i="32" l="1"/>
  <c r="C22" i="32" s="1"/>
  <c r="H48" i="32"/>
  <c r="H22" i="32" s="1"/>
  <c r="G48" i="32"/>
  <c r="G22" i="32" s="1"/>
  <c r="D48" i="32"/>
  <c r="E48" i="32"/>
  <c r="E22" i="32" s="1"/>
  <c r="I360" i="32" l="1"/>
  <c r="B48" i="32"/>
  <c r="D86" i="32"/>
  <c r="D8" i="32" s="1"/>
  <c r="I580" i="32" l="1"/>
  <c r="B86" i="32"/>
  <c r="I48" i="32"/>
  <c r="I86" i="32" l="1"/>
  <c r="B8" i="32"/>
  <c r="I8" i="32" s="1"/>
  <c r="C94" i="32" l="1"/>
  <c r="E90" i="32"/>
  <c r="H90" i="32"/>
  <c r="G90" i="32"/>
  <c r="D94" i="32"/>
  <c r="E94" i="32"/>
  <c r="C97" i="32"/>
  <c r="I591" i="32" l="1"/>
  <c r="B97" i="32"/>
  <c r="I97" i="32" s="1"/>
  <c r="I610" i="32"/>
  <c r="B90" i="32"/>
  <c r="I584" i="32"/>
  <c r="D90" i="32"/>
  <c r="C90" i="32"/>
  <c r="I588" i="32"/>
  <c r="B94" i="32"/>
  <c r="I94" i="32" s="1"/>
  <c r="I636" i="32" l="1"/>
  <c r="I458" i="32"/>
  <c r="I90" i="32"/>
  <c r="I350" i="32"/>
  <c r="G38" i="32"/>
  <c r="G12" i="32" s="1"/>
  <c r="H38" i="32"/>
  <c r="H12" i="32" s="1"/>
  <c r="I298" i="32"/>
  <c r="I272" i="32"/>
  <c r="I142" i="32"/>
  <c r="I220" i="32"/>
  <c r="I246" i="32"/>
  <c r="I194" i="32"/>
  <c r="I428" i="32"/>
  <c r="I376" i="32"/>
  <c r="I562" i="32" l="1"/>
  <c r="I510" i="32"/>
  <c r="I402" i="32"/>
  <c r="I536" i="32"/>
  <c r="I116" i="32"/>
  <c r="I324" i="32"/>
  <c r="D38" i="32"/>
  <c r="D12" i="32" s="1"/>
  <c r="C38" i="32"/>
  <c r="C12" i="32" s="1"/>
  <c r="E38" i="32"/>
  <c r="E12" i="32" s="1"/>
  <c r="I172" i="32"/>
  <c r="H42" i="32"/>
  <c r="H16" i="32" s="1"/>
  <c r="I201" i="32"/>
  <c r="I305" i="32"/>
  <c r="G42" i="32"/>
  <c r="G16" i="32" s="1"/>
  <c r="I146" i="32"/>
  <c r="I253" i="32"/>
  <c r="C45" i="32"/>
  <c r="C19" i="32" s="1"/>
  <c r="I435" i="32"/>
  <c r="I432" i="32"/>
  <c r="I302" i="32"/>
  <c r="H45" i="32"/>
  <c r="H19" i="32" s="1"/>
  <c r="I383" i="32"/>
  <c r="I227" i="32"/>
  <c r="I224" i="32"/>
  <c r="C42" i="32"/>
  <c r="C16" i="32" s="1"/>
  <c r="E42" i="32"/>
  <c r="E16" i="32" s="1"/>
  <c r="I409" i="32"/>
  <c r="I331" i="32"/>
  <c r="I354" i="32"/>
  <c r="I149" i="32"/>
  <c r="I198" i="32"/>
  <c r="I250" i="32"/>
  <c r="E45" i="32"/>
  <c r="E19" i="32" s="1"/>
  <c r="G45" i="32"/>
  <c r="G19" i="32" s="1"/>
  <c r="I406" i="32"/>
  <c r="I175" i="32"/>
  <c r="I168" i="32" l="1"/>
  <c r="I380" i="32"/>
  <c r="B38" i="32"/>
  <c r="I279" i="32"/>
  <c r="D42" i="32"/>
  <c r="D16" i="32" s="1"/>
  <c r="I123" i="32"/>
  <c r="I276" i="32"/>
  <c r="I120" i="32"/>
  <c r="G89" i="32"/>
  <c r="H89" i="32"/>
  <c r="I609" i="32" l="1"/>
  <c r="B45" i="32"/>
  <c r="B19" i="32"/>
  <c r="C89" i="32"/>
  <c r="D89" i="32"/>
  <c r="B89" i="32"/>
  <c r="I583" i="32"/>
  <c r="D45" i="32"/>
  <c r="D19" i="32" s="1"/>
  <c r="I357" i="32"/>
  <c r="B12" i="32"/>
  <c r="I12" i="32" s="1"/>
  <c r="I38" i="32"/>
  <c r="E89" i="32"/>
  <c r="I328" i="32" l="1"/>
  <c r="B42" i="32"/>
  <c r="I635" i="32"/>
  <c r="I45" i="32"/>
  <c r="I89" i="32"/>
  <c r="I193" i="32"/>
  <c r="I297" i="32"/>
  <c r="E37" i="32"/>
  <c r="E11" i="32" s="1"/>
  <c r="I349" i="32"/>
  <c r="I219" i="32"/>
  <c r="I167" i="32"/>
  <c r="H37" i="32"/>
  <c r="H11" i="32" s="1"/>
  <c r="I271" i="32"/>
  <c r="I245" i="32"/>
  <c r="I141" i="32"/>
  <c r="G37" i="32"/>
  <c r="G11" i="32" s="1"/>
  <c r="I427" i="32"/>
  <c r="I323" i="32"/>
  <c r="C37" i="32" l="1"/>
  <c r="C11" i="32" s="1"/>
  <c r="I487" i="32"/>
  <c r="F71" i="32"/>
  <c r="I115" i="32"/>
  <c r="D37" i="32"/>
  <c r="D11" i="32" s="1"/>
  <c r="I375" i="32"/>
  <c r="B16" i="32"/>
  <c r="I42" i="32"/>
  <c r="I401" i="32"/>
  <c r="B37" i="32" l="1"/>
  <c r="I71" i="32"/>
  <c r="F19" i="32"/>
  <c r="I19" i="32" s="1"/>
  <c r="B11" i="32" l="1"/>
  <c r="I11" i="32" s="1"/>
  <c r="I37" i="32"/>
  <c r="D98" i="32" l="1"/>
  <c r="B98" i="32" l="1"/>
  <c r="I98" i="32" s="1"/>
  <c r="I592" i="32"/>
  <c r="I358" i="32" l="1"/>
  <c r="I280" i="32"/>
  <c r="I410" i="32"/>
  <c r="I306" i="32"/>
  <c r="I436" i="32"/>
  <c r="H46" i="32"/>
  <c r="H20" i="32" s="1"/>
  <c r="C46" i="32"/>
  <c r="C20" i="32" s="1"/>
  <c r="I176" i="32"/>
  <c r="I202" i="32"/>
  <c r="I228" i="32"/>
  <c r="D46" i="32"/>
  <c r="D20" i="32" s="1"/>
  <c r="G46" i="32"/>
  <c r="G20" i="32" s="1"/>
  <c r="E46" i="32"/>
  <c r="E20" i="32" s="1"/>
  <c r="I384" i="32"/>
  <c r="I332" i="32" l="1"/>
  <c r="I254" i="32"/>
  <c r="B46" i="32"/>
  <c r="I124" i="32"/>
  <c r="I150" i="32"/>
  <c r="I46" i="32" l="1"/>
  <c r="B20" i="32"/>
  <c r="D100" i="32" l="1"/>
  <c r="D22" i="32" s="1"/>
  <c r="I594" i="32" l="1"/>
  <c r="B100" i="32"/>
  <c r="I488" i="32"/>
  <c r="F72" i="32"/>
  <c r="I100" i="32" l="1"/>
  <c r="B22" i="32"/>
  <c r="I22" i="32" s="1"/>
  <c r="I72" i="32"/>
  <c r="F20" i="32"/>
  <c r="I20" i="32" s="1"/>
  <c r="I484" i="32" l="1"/>
  <c r="F68" i="32"/>
  <c r="F16" i="32" l="1"/>
  <c r="I16" i="32" s="1"/>
  <c r="I68" i="32"/>
  <c r="D99" i="8" l="1"/>
  <c r="D21" i="8" s="1"/>
  <c r="B99" i="8" l="1"/>
  <c r="I593" i="8"/>
  <c r="I99" i="8" l="1"/>
  <c r="B21" i="8"/>
  <c r="I489" i="8" l="1"/>
  <c r="F73" i="8"/>
  <c r="I73" i="8" l="1"/>
  <c r="F21" i="8"/>
  <c r="I21" i="8" s="1"/>
  <c r="D91" i="32" l="1"/>
  <c r="I585" i="32"/>
  <c r="E91" i="32"/>
  <c r="I455" i="32" l="1"/>
  <c r="I533" i="32"/>
  <c r="I559" i="32"/>
  <c r="I507" i="32"/>
  <c r="I91" i="32"/>
  <c r="I619" i="32" l="1"/>
  <c r="I463" i="32" l="1"/>
  <c r="I541" i="32"/>
  <c r="I567" i="32"/>
  <c r="I593" i="32"/>
  <c r="I515" i="32"/>
  <c r="H47" i="34"/>
  <c r="G47" i="34"/>
  <c r="I619" i="34" l="1"/>
  <c r="E47" i="34"/>
  <c r="I125" i="34"/>
  <c r="C47" i="34"/>
  <c r="I593" i="34"/>
  <c r="I541" i="34"/>
  <c r="I463" i="34"/>
  <c r="I567" i="34"/>
  <c r="I515" i="34"/>
  <c r="D47" i="34"/>
  <c r="C99" i="32"/>
  <c r="D99" i="32"/>
  <c r="I255" i="34"/>
  <c r="I307" i="34"/>
  <c r="I359" i="34"/>
  <c r="G99" i="32"/>
  <c r="H99" i="32"/>
  <c r="I333" i="34"/>
  <c r="I177" i="34"/>
  <c r="E99" i="32"/>
  <c r="I437" i="34"/>
  <c r="I151" i="34"/>
  <c r="I385" i="34"/>
  <c r="I281" i="34"/>
  <c r="I229" i="34" l="1"/>
  <c r="I411" i="34"/>
  <c r="I645" i="32"/>
  <c r="B99" i="32"/>
  <c r="I99" i="32" s="1"/>
  <c r="I203" i="34"/>
  <c r="D99" i="34"/>
  <c r="D21" i="34" s="1"/>
  <c r="H47" i="32"/>
  <c r="H21" i="32" s="1"/>
  <c r="G47" i="32"/>
  <c r="G21" i="32" s="1"/>
  <c r="H99" i="34"/>
  <c r="H21" i="34" s="1"/>
  <c r="E99" i="34"/>
  <c r="E21" i="34" s="1"/>
  <c r="C99" i="34"/>
  <c r="C21" i="34" s="1"/>
  <c r="G99" i="34"/>
  <c r="G21" i="34" s="1"/>
  <c r="I645" i="34" l="1"/>
  <c r="B99" i="34"/>
  <c r="I99" i="34" s="1"/>
  <c r="I125" i="32"/>
  <c r="D47" i="32"/>
  <c r="D21" i="32" s="1"/>
  <c r="C47" i="32"/>
  <c r="C21" i="32" s="1"/>
  <c r="B47" i="34"/>
  <c r="E47" i="32"/>
  <c r="E21" i="32" s="1"/>
  <c r="I151" i="32"/>
  <c r="I177" i="32"/>
  <c r="I437" i="32"/>
  <c r="I359" i="32"/>
  <c r="I203" i="32"/>
  <c r="I255" i="32"/>
  <c r="I333" i="32"/>
  <c r="I307" i="32"/>
  <c r="I411" i="32"/>
  <c r="I281" i="32"/>
  <c r="I385" i="32"/>
  <c r="I47" i="34" l="1"/>
  <c r="B21" i="34"/>
  <c r="I229" i="32" l="1"/>
  <c r="B47" i="32"/>
  <c r="I489" i="32" l="1"/>
  <c r="F73" i="32"/>
  <c r="I489" i="34"/>
  <c r="F73" i="34"/>
  <c r="I47" i="32"/>
  <c r="B21" i="32"/>
  <c r="I73" i="34" l="1"/>
  <c r="F21" i="34"/>
  <c r="I21" i="34" s="1"/>
  <c r="I73" i="32"/>
  <c r="F21" i="32"/>
  <c r="I21" i="32" s="1"/>
  <c r="E92" i="8" l="1"/>
  <c r="D92" i="8"/>
  <c r="I586" i="8"/>
  <c r="I92" i="8" l="1"/>
  <c r="I176" i="8" l="1"/>
  <c r="B98" i="8" l="1"/>
  <c r="D98" i="8"/>
  <c r="I436" i="8"/>
  <c r="G46" i="8"/>
  <c r="G20" i="8" s="1"/>
  <c r="H46" i="8"/>
  <c r="H20" i="8" s="1"/>
  <c r="I332" i="8"/>
  <c r="I228" i="8" l="1"/>
  <c r="D46" i="8"/>
  <c r="D20" i="8" s="1"/>
  <c r="I410" i="8"/>
  <c r="I98" i="8"/>
  <c r="I124" i="8"/>
  <c r="I592" i="8"/>
  <c r="I202" i="8"/>
  <c r="C46" i="8"/>
  <c r="C20" i="8" s="1"/>
  <c r="E46" i="8"/>
  <c r="E20" i="8" s="1"/>
  <c r="I150" i="8"/>
  <c r="I358" i="8"/>
  <c r="I306" i="8"/>
  <c r="I384" i="8"/>
  <c r="I254" i="8"/>
  <c r="I280" i="8" l="1"/>
  <c r="B46" i="8"/>
  <c r="B20" i="8" l="1"/>
  <c r="I46" i="8"/>
  <c r="D92" i="32" l="1"/>
  <c r="I586" i="32"/>
  <c r="E92" i="32"/>
  <c r="I92" i="32" l="1"/>
  <c r="G95" i="32" l="1"/>
  <c r="I615" i="32"/>
  <c r="H95" i="32"/>
  <c r="I459" i="32" l="1"/>
  <c r="I563" i="32"/>
  <c r="I641" i="32"/>
  <c r="I537" i="32"/>
  <c r="I512" i="8" l="1"/>
  <c r="I460" i="1" l="1"/>
  <c r="I512" i="1"/>
  <c r="I512" i="32" l="1"/>
  <c r="C96" i="34" l="1"/>
  <c r="E92" i="34"/>
  <c r="I460" i="34" l="1"/>
  <c r="I564" i="34"/>
  <c r="I538" i="34"/>
  <c r="D92" i="34"/>
  <c r="I92" i="34" s="1"/>
  <c r="I586" i="34"/>
  <c r="I642" i="34" l="1"/>
  <c r="G95" i="34"/>
  <c r="H95" i="34"/>
  <c r="I615" i="34"/>
  <c r="I459" i="34" l="1"/>
  <c r="I563" i="34"/>
  <c r="I537" i="34"/>
  <c r="I641" i="34" l="1"/>
  <c r="I564" i="36" l="1"/>
  <c r="I538" i="36"/>
  <c r="I451" i="36" l="1"/>
  <c r="I460" i="36" l="1"/>
  <c r="I555" i="36"/>
  <c r="I529" i="36"/>
  <c r="I503" i="36"/>
  <c r="F61" i="36"/>
  <c r="I607" i="36" l="1"/>
  <c r="I61" i="36"/>
  <c r="F9" i="36"/>
  <c r="I555" i="40" l="1"/>
  <c r="I477" i="40"/>
  <c r="I529" i="40"/>
  <c r="F61" i="40"/>
  <c r="I451" i="40"/>
  <c r="I503" i="40"/>
  <c r="P87" i="40" l="1"/>
  <c r="F9" i="40"/>
  <c r="I61" i="40"/>
  <c r="P9" i="40" l="1"/>
  <c r="I538" i="40" l="1"/>
  <c r="I564" i="40"/>
  <c r="I460" i="40" l="1"/>
  <c r="AI414" i="41" l="1"/>
  <c r="X50" i="41"/>
  <c r="I465" i="41"/>
  <c r="AI362" i="41"/>
  <c r="AD50" i="41"/>
  <c r="I570" i="41"/>
  <c r="I491" i="41"/>
  <c r="AI154" i="41"/>
  <c r="I518" i="41"/>
  <c r="Z50" i="41"/>
  <c r="F76" i="41"/>
  <c r="I466" i="41"/>
  <c r="AI180" i="41"/>
  <c r="I569" i="41"/>
  <c r="I492" i="41"/>
  <c r="AI388" i="41"/>
  <c r="AI232" i="41"/>
  <c r="I517" i="41"/>
  <c r="AF50" i="41"/>
  <c r="AI440" i="41"/>
  <c r="I543" i="41"/>
  <c r="AI258" i="41"/>
  <c r="AE50" i="41"/>
  <c r="W50" i="41"/>
  <c r="I544" i="41"/>
  <c r="AI336" i="41"/>
  <c r="AI284" i="41"/>
  <c r="AI310" i="41"/>
  <c r="V50" i="41"/>
  <c r="AI128" i="41"/>
  <c r="AC50" i="41"/>
  <c r="AA50" i="41"/>
  <c r="AH50" i="41"/>
  <c r="AI206" i="41"/>
  <c r="AG50" i="41"/>
  <c r="Y50" i="41"/>
  <c r="AI179" i="41" l="1"/>
  <c r="AA49" i="41"/>
  <c r="AH49" i="41"/>
  <c r="AI257" i="41"/>
  <c r="AI335" i="41"/>
  <c r="W49" i="41"/>
  <c r="AD49" i="41"/>
  <c r="P102" i="41"/>
  <c r="P24" i="41" s="1"/>
  <c r="F24" i="41"/>
  <c r="I76" i="41"/>
  <c r="AI205" i="41"/>
  <c r="AE49" i="41"/>
  <c r="AI50" i="41"/>
  <c r="AG49" i="41"/>
  <c r="AI387" i="41"/>
  <c r="Z49" i="41"/>
  <c r="P101" i="41"/>
  <c r="P23" i="41" s="1"/>
  <c r="AI231" i="41"/>
  <c r="AC49" i="41"/>
  <c r="F75" i="41"/>
  <c r="S128" i="41"/>
  <c r="V49" i="41"/>
  <c r="AI127" i="41"/>
  <c r="AI361" i="41" l="1"/>
  <c r="Y49" i="41"/>
  <c r="AF49" i="41"/>
  <c r="AI283" i="41"/>
  <c r="AI439" i="41"/>
  <c r="AI413" i="41"/>
  <c r="X49" i="41"/>
  <c r="AI49" i="41" s="1"/>
  <c r="AI309" i="41"/>
  <c r="S361" i="41"/>
  <c r="Q49" i="41"/>
  <c r="I503" i="41"/>
  <c r="I529" i="41"/>
  <c r="S179" i="41"/>
  <c r="I477" i="41"/>
  <c r="S413" i="41"/>
  <c r="S439" i="41"/>
  <c r="M49" i="41"/>
  <c r="S335" i="41"/>
  <c r="F61" i="41"/>
  <c r="I451" i="41"/>
  <c r="R49" i="41"/>
  <c r="I555" i="41"/>
  <c r="I128" i="41"/>
  <c r="S283" i="41"/>
  <c r="S309" i="41"/>
  <c r="S257" i="41"/>
  <c r="S153" i="41"/>
  <c r="F23" i="41"/>
  <c r="I75" i="41"/>
  <c r="AI153" i="41"/>
  <c r="L49" i="41"/>
  <c r="S127" i="41"/>
  <c r="S387" i="41"/>
  <c r="M52" i="41"/>
  <c r="M26" i="41" s="1"/>
  <c r="N52" i="41"/>
  <c r="N26" i="41" s="1"/>
  <c r="O52" i="41"/>
  <c r="O26" i="41" s="1"/>
  <c r="Q52" i="41"/>
  <c r="Q26" i="41" s="1"/>
  <c r="I153" i="41"/>
  <c r="R52" i="41"/>
  <c r="R26" i="41" s="1"/>
  <c r="I179" i="41"/>
  <c r="I361" i="41"/>
  <c r="I335" i="41" l="1"/>
  <c r="N49" i="41"/>
  <c r="I257" i="41"/>
  <c r="S205" i="41"/>
  <c r="I439" i="41"/>
  <c r="I231" i="41"/>
  <c r="S231" i="41"/>
  <c r="I413" i="41"/>
  <c r="O49" i="41"/>
  <c r="C49" i="41"/>
  <c r="I283" i="41"/>
  <c r="E49" i="41"/>
  <c r="F9" i="41"/>
  <c r="I61" i="41"/>
  <c r="I387" i="41"/>
  <c r="S310" i="41"/>
  <c r="P87" i="41"/>
  <c r="L52" i="41"/>
  <c r="S130" i="41"/>
  <c r="S180" i="41"/>
  <c r="D49" i="41"/>
  <c r="I309" i="41"/>
  <c r="S206" i="41"/>
  <c r="S284" i="41"/>
  <c r="H49" i="41"/>
  <c r="I205" i="41"/>
  <c r="B49" i="41"/>
  <c r="L50" i="41"/>
  <c r="I456" i="41"/>
  <c r="G49" i="41"/>
  <c r="S49" i="41"/>
  <c r="AJ49" i="41" s="1"/>
  <c r="R50" i="41"/>
  <c r="S232" i="41" l="1"/>
  <c r="S414" i="41"/>
  <c r="S258" i="41"/>
  <c r="S336" i="41"/>
  <c r="S440" i="41"/>
  <c r="Q50" i="41"/>
  <c r="S388" i="41"/>
  <c r="S362" i="41"/>
  <c r="I127" i="41"/>
  <c r="I49" i="41"/>
  <c r="I388" i="41"/>
  <c r="S154" i="41"/>
  <c r="G50" i="41"/>
  <c r="M50" i="41"/>
  <c r="I414" i="41"/>
  <c r="C52" i="41"/>
  <c r="C26" i="41" s="1"/>
  <c r="B52" i="41"/>
  <c r="O50" i="41"/>
  <c r="H50" i="41"/>
  <c r="I440" i="41"/>
  <c r="I508" i="41"/>
  <c r="N50" i="41"/>
  <c r="P9" i="41"/>
  <c r="E50" i="41"/>
  <c r="I534" i="41"/>
  <c r="I258" i="41"/>
  <c r="I206" i="41"/>
  <c r="C50" i="41"/>
  <c r="I560" i="41"/>
  <c r="I180" i="41"/>
  <c r="I310" i="41"/>
  <c r="D52" i="41"/>
  <c r="D26" i="41" s="1"/>
  <c r="H52" i="41"/>
  <c r="H26" i="41" s="1"/>
  <c r="I336" i="41"/>
  <c r="S52" i="41"/>
  <c r="AJ52" i="41" s="1"/>
  <c r="L26" i="41"/>
  <c r="S26" i="41" s="1"/>
  <c r="E52" i="41"/>
  <c r="E26" i="41" s="1"/>
  <c r="D50" i="41"/>
  <c r="I362" i="41"/>
  <c r="G52" i="41"/>
  <c r="G26" i="41" s="1"/>
  <c r="B50" i="41" l="1"/>
  <c r="I232" i="41"/>
  <c r="I154" i="41"/>
  <c r="S50" i="41"/>
  <c r="AJ50" i="41" s="1"/>
  <c r="I50" i="41"/>
  <c r="I130" i="41"/>
  <c r="I52" i="41"/>
  <c r="B26" i="41"/>
  <c r="I26" i="41" s="1"/>
  <c r="I284" i="41"/>
  <c r="I564" i="41" l="1"/>
  <c r="I538" i="41"/>
  <c r="I460" i="41" l="1"/>
  <c r="G102" i="41"/>
  <c r="G24" i="41" s="1"/>
  <c r="G101" i="41"/>
  <c r="G23" i="41" s="1"/>
  <c r="E102" i="41"/>
  <c r="E24" i="41" s="1"/>
  <c r="E101" i="41"/>
  <c r="E23" i="41" s="1"/>
  <c r="C102" i="41"/>
  <c r="C24" i="41" s="1"/>
  <c r="C101" i="41"/>
  <c r="C23" i="41" s="1"/>
  <c r="H102" i="41"/>
  <c r="H24" i="41" s="1"/>
  <c r="H101" i="41"/>
  <c r="H23" i="41" s="1"/>
  <c r="I647" i="41" l="1"/>
  <c r="I648" i="41"/>
  <c r="M102" i="41"/>
  <c r="M24" i="41" s="1"/>
  <c r="O101" i="41"/>
  <c r="O23" i="41" s="1"/>
  <c r="Q102" i="41"/>
  <c r="Q24" i="41" s="1"/>
  <c r="R102" i="41"/>
  <c r="R24" i="41" s="1"/>
  <c r="R101" i="41"/>
  <c r="R23" i="41" s="1"/>
  <c r="M101" i="41"/>
  <c r="M23" i="41" s="1"/>
  <c r="O102" i="41"/>
  <c r="O24" i="41" s="1"/>
  <c r="Q101" i="41"/>
  <c r="Q23" i="41" s="1"/>
  <c r="S647" i="41" l="1"/>
  <c r="S648" i="41"/>
  <c r="I553" i="42" l="1"/>
  <c r="F59" i="42"/>
  <c r="I449" i="42"/>
  <c r="I475" i="42"/>
  <c r="I501" i="42"/>
  <c r="I527" i="42"/>
  <c r="AI423" i="42" l="1"/>
  <c r="AI241" i="42"/>
  <c r="AI163" i="42"/>
  <c r="AI293" i="42"/>
  <c r="AI345" i="42"/>
  <c r="AI267" i="42"/>
  <c r="AI215" i="42"/>
  <c r="AI189" i="42"/>
  <c r="F7" i="42"/>
  <c r="I59" i="42"/>
  <c r="P85" i="42"/>
  <c r="AI111" i="42"/>
  <c r="AI371" i="42"/>
  <c r="AI397" i="42"/>
  <c r="S241" i="42" l="1"/>
  <c r="S267" i="42"/>
  <c r="S215" i="42"/>
  <c r="S423" i="42"/>
  <c r="S397" i="42"/>
  <c r="P7" i="42"/>
  <c r="S293" i="42"/>
  <c r="S345" i="42"/>
  <c r="S371" i="42"/>
  <c r="S189" i="42"/>
  <c r="S111" i="42"/>
  <c r="S163" i="42"/>
  <c r="I423" i="42" l="1"/>
  <c r="I267" i="42"/>
  <c r="I371" i="42"/>
  <c r="I631" i="42"/>
  <c r="C85" i="42"/>
  <c r="G85" i="42"/>
  <c r="I111" i="42"/>
  <c r="I215" i="42"/>
  <c r="I345" i="42"/>
  <c r="H85" i="42"/>
  <c r="I163" i="42"/>
  <c r="I293" i="42"/>
  <c r="E85" i="42"/>
  <c r="I241" i="42"/>
  <c r="I397" i="42"/>
  <c r="I189" i="42"/>
  <c r="S631" i="42" l="1"/>
  <c r="M85" i="42"/>
  <c r="R85" i="42"/>
  <c r="O85" i="42"/>
  <c r="Q85" i="42"/>
  <c r="I503" i="42" l="1"/>
  <c r="F61" i="42"/>
  <c r="I451" i="42"/>
  <c r="I529" i="42"/>
  <c r="I477" i="42"/>
  <c r="I555" i="42"/>
  <c r="P87" i="42" l="1"/>
  <c r="F9" i="42"/>
  <c r="I61" i="42"/>
  <c r="P9" i="42" l="1"/>
  <c r="I538" i="42" l="1"/>
  <c r="I564" i="42"/>
  <c r="I460" i="42" l="1"/>
  <c r="C96" i="40" l="1"/>
  <c r="C96" i="42"/>
  <c r="C96" i="41"/>
  <c r="I372" i="1" l="1"/>
  <c r="M96" i="41"/>
  <c r="I424" i="1"/>
  <c r="M96" i="42"/>
  <c r="I242" i="1"/>
  <c r="M96" i="40"/>
  <c r="I268" i="1"/>
  <c r="I642" i="41"/>
  <c r="I294" i="1"/>
  <c r="I642" i="42"/>
  <c r="I642" i="40"/>
  <c r="I346" i="1"/>
  <c r="I320" i="1" l="1"/>
  <c r="I398" i="1"/>
  <c r="S642" i="40"/>
  <c r="S642" i="42"/>
  <c r="S642" i="41"/>
  <c r="C96" i="36"/>
  <c r="I642" i="36" l="1"/>
  <c r="I462" i="1"/>
  <c r="F72" i="1"/>
  <c r="I462" i="8"/>
  <c r="I72" i="1" l="1"/>
  <c r="F20" i="1"/>
  <c r="I449" i="34"/>
  <c r="F59" i="34"/>
  <c r="F7" i="34" l="1"/>
  <c r="I59" i="34"/>
  <c r="I488" i="8"/>
  <c r="F72" i="8"/>
  <c r="F20" i="8" l="1"/>
  <c r="I20" i="8" s="1"/>
  <c r="I72" i="8"/>
  <c r="I511" i="34"/>
  <c r="F69" i="34"/>
  <c r="I174" i="34"/>
  <c r="I304" i="34"/>
  <c r="I252" i="34"/>
  <c r="I408" i="34"/>
  <c r="I200" i="34"/>
  <c r="I356" i="34"/>
  <c r="I226" i="34"/>
  <c r="I278" i="34"/>
  <c r="I148" i="34"/>
  <c r="I382" i="34"/>
  <c r="I330" i="34"/>
  <c r="I434" i="34"/>
  <c r="I69" i="34" l="1"/>
  <c r="F17" i="34"/>
  <c r="H44" i="34" l="1"/>
  <c r="D44" i="34"/>
  <c r="G44" i="34"/>
  <c r="C44" i="34"/>
  <c r="C18" i="34" s="1"/>
  <c r="E44" i="34"/>
  <c r="I122" i="34" l="1"/>
  <c r="B44" i="34"/>
  <c r="I371" i="34" l="1"/>
  <c r="I407" i="34"/>
  <c r="I215" i="34"/>
  <c r="I163" i="34"/>
  <c r="I397" i="34"/>
  <c r="I267" i="34"/>
  <c r="I293" i="34"/>
  <c r="I345" i="34"/>
  <c r="I44" i="34"/>
  <c r="I137" i="34"/>
  <c r="I423" i="34"/>
  <c r="I329" i="34"/>
  <c r="I355" i="34"/>
  <c r="I173" i="34"/>
  <c r="I277" i="34"/>
  <c r="I225" i="34"/>
  <c r="I251" i="34"/>
  <c r="I433" i="34"/>
  <c r="I381" i="34" l="1"/>
  <c r="H43" i="34"/>
  <c r="H17" i="34" s="1"/>
  <c r="I199" i="34"/>
  <c r="I147" i="34"/>
  <c r="G43" i="34"/>
  <c r="G17" i="34" s="1"/>
  <c r="E43" i="34"/>
  <c r="I303" i="34"/>
  <c r="D43" i="34"/>
  <c r="C43" i="34"/>
  <c r="I121" i="34" l="1"/>
  <c r="B43" i="34"/>
  <c r="I319" i="34" l="1"/>
  <c r="I189" i="34"/>
  <c r="I241" i="34"/>
  <c r="I43" i="34"/>
  <c r="B33" i="34" l="1"/>
  <c r="I111" i="34"/>
  <c r="E33" i="34" l="1"/>
  <c r="G33" i="34"/>
  <c r="C33" i="34"/>
  <c r="D33" i="34"/>
  <c r="H33" i="34"/>
  <c r="I33" i="34" l="1"/>
  <c r="I295" i="36"/>
  <c r="I269" i="36"/>
  <c r="I165" i="36"/>
  <c r="I139" i="36"/>
  <c r="I425" i="36"/>
  <c r="I243" i="36"/>
  <c r="I217" i="36"/>
  <c r="I399" i="36"/>
  <c r="I321" i="36"/>
  <c r="I191" i="36" l="1"/>
  <c r="I347" i="36"/>
  <c r="AI321" i="42"/>
  <c r="AI139" i="42"/>
  <c r="I373" i="36"/>
  <c r="AI269" i="42" l="1"/>
  <c r="AI425" i="42"/>
  <c r="H35" i="36"/>
  <c r="AI165" i="42"/>
  <c r="AI399" i="42"/>
  <c r="B35" i="36"/>
  <c r="I113" i="36"/>
  <c r="C35" i="36"/>
  <c r="G35" i="36"/>
  <c r="D35" i="36"/>
  <c r="E35" i="36"/>
  <c r="AI347" i="42"/>
  <c r="AI243" i="42"/>
  <c r="AI295" i="42"/>
  <c r="AI217" i="42"/>
  <c r="AI373" i="42"/>
  <c r="AI191" i="42"/>
  <c r="I356" i="36"/>
  <c r="I148" i="36"/>
  <c r="I200" i="36"/>
  <c r="I252" i="36"/>
  <c r="I434" i="36"/>
  <c r="I278" i="36"/>
  <c r="I226" i="36"/>
  <c r="I304" i="36"/>
  <c r="I382" i="36"/>
  <c r="I174" i="36"/>
  <c r="I330" i="36"/>
  <c r="I408" i="36"/>
  <c r="S321" i="42" l="1"/>
  <c r="S139" i="42"/>
  <c r="S373" i="42"/>
  <c r="X35" i="42"/>
  <c r="S217" i="42"/>
  <c r="S399" i="42"/>
  <c r="AH35" i="42"/>
  <c r="V35" i="42"/>
  <c r="AI113" i="42"/>
  <c r="AI226" i="42"/>
  <c r="AE35" i="42"/>
  <c r="Y35" i="42"/>
  <c r="S165" i="42"/>
  <c r="S295" i="42"/>
  <c r="I321" i="42"/>
  <c r="AF35" i="42"/>
  <c r="S347" i="42"/>
  <c r="AC35" i="42"/>
  <c r="AD35" i="42"/>
  <c r="I35" i="36"/>
  <c r="AI200" i="42"/>
  <c r="W35" i="42"/>
  <c r="AA35" i="42"/>
  <c r="I139" i="42"/>
  <c r="S191" i="42"/>
  <c r="Z35" i="42"/>
  <c r="S243" i="42"/>
  <c r="AG35" i="42"/>
  <c r="S425" i="42"/>
  <c r="S269" i="42"/>
  <c r="AI174" i="42"/>
  <c r="Z44" i="42"/>
  <c r="AA44" i="42"/>
  <c r="AI356" i="42" l="1"/>
  <c r="AI408" i="42"/>
  <c r="AI278" i="42"/>
  <c r="AI434" i="42"/>
  <c r="AI304" i="42"/>
  <c r="X44" i="42"/>
  <c r="AI148" i="42"/>
  <c r="AI382" i="42"/>
  <c r="AI330" i="42"/>
  <c r="AF44" i="42"/>
  <c r="AI252" i="42"/>
  <c r="Y44" i="42"/>
  <c r="I243" i="42"/>
  <c r="I373" i="42"/>
  <c r="O35" i="42"/>
  <c r="V44" i="42"/>
  <c r="I347" i="42"/>
  <c r="AD44" i="42"/>
  <c r="L35" i="42"/>
  <c r="S113" i="42"/>
  <c r="AG44" i="42"/>
  <c r="M35" i="42"/>
  <c r="I191" i="42"/>
  <c r="I295" i="42"/>
  <c r="I217" i="42"/>
  <c r="I269" i="42"/>
  <c r="I425" i="42"/>
  <c r="I165" i="42"/>
  <c r="R35" i="42"/>
  <c r="AE44" i="42"/>
  <c r="Q35" i="42"/>
  <c r="I399" i="42"/>
  <c r="N35" i="42"/>
  <c r="AH44" i="42"/>
  <c r="AC44" i="42"/>
  <c r="W44" i="42"/>
  <c r="S408" i="42"/>
  <c r="AI35" i="42"/>
  <c r="S252" i="42" l="1"/>
  <c r="S356" i="42"/>
  <c r="S330" i="42"/>
  <c r="M44" i="42"/>
  <c r="M18" i="42" s="1"/>
  <c r="S382" i="42"/>
  <c r="S226" i="42"/>
  <c r="S200" i="42"/>
  <c r="S434" i="42"/>
  <c r="S278" i="42"/>
  <c r="S174" i="42"/>
  <c r="S304" i="42"/>
  <c r="S148" i="42"/>
  <c r="G35" i="42"/>
  <c r="I174" i="42"/>
  <c r="R44" i="42"/>
  <c r="I434" i="42"/>
  <c r="I356" i="42"/>
  <c r="I330" i="42"/>
  <c r="I226" i="42"/>
  <c r="I382" i="42"/>
  <c r="E35" i="42"/>
  <c r="I148" i="42"/>
  <c r="O44" i="42"/>
  <c r="N44" i="42"/>
  <c r="D35" i="42"/>
  <c r="I252" i="42"/>
  <c r="C35" i="42"/>
  <c r="I304" i="42"/>
  <c r="I278" i="42"/>
  <c r="I200" i="42"/>
  <c r="Q44" i="42"/>
  <c r="H35" i="42"/>
  <c r="I408" i="42"/>
  <c r="S35" i="42"/>
  <c r="AJ35" i="42" s="1"/>
  <c r="AI122" i="42"/>
  <c r="B35" i="42"/>
  <c r="I113" i="42"/>
  <c r="L44" i="42"/>
  <c r="S122" i="42"/>
  <c r="AI44" i="42"/>
  <c r="AI139" i="41" l="1"/>
  <c r="C44" i="42"/>
  <c r="C18" i="42" s="1"/>
  <c r="I35" i="42"/>
  <c r="AI425" i="41"/>
  <c r="AI321" i="41"/>
  <c r="AI217" i="41"/>
  <c r="H44" i="42"/>
  <c r="AI347" i="41"/>
  <c r="AI191" i="41"/>
  <c r="B44" i="42"/>
  <c r="S44" i="42"/>
  <c r="AJ44" i="42" s="1"/>
  <c r="G44" i="42"/>
  <c r="E44" i="42"/>
  <c r="AI295" i="41"/>
  <c r="AI373" i="41"/>
  <c r="AI269" i="41"/>
  <c r="AI165" i="41"/>
  <c r="D44" i="42"/>
  <c r="AI399" i="41"/>
  <c r="AI243" i="41"/>
  <c r="S139" i="41" l="1"/>
  <c r="AG35" i="41"/>
  <c r="AA35" i="41"/>
  <c r="AE35" i="41"/>
  <c r="Z35" i="41"/>
  <c r="I139" i="41"/>
  <c r="S373" i="41"/>
  <c r="S295" i="41"/>
  <c r="S191" i="41"/>
  <c r="S347" i="41"/>
  <c r="AF35" i="41"/>
  <c r="AH35" i="41"/>
  <c r="AD35" i="41"/>
  <c r="S165" i="41"/>
  <c r="AI252" i="41"/>
  <c r="AI148" i="41"/>
  <c r="Y35" i="41"/>
  <c r="S269" i="41"/>
  <c r="AI200" i="41"/>
  <c r="I122" i="42"/>
  <c r="AI434" i="41"/>
  <c r="I44" i="42"/>
  <c r="V35" i="41"/>
  <c r="AI113" i="41"/>
  <c r="S321" i="41"/>
  <c r="S425" i="41"/>
  <c r="AI408" i="41"/>
  <c r="AI174" i="41"/>
  <c r="S243" i="41"/>
  <c r="S399" i="41"/>
  <c r="X35" i="41"/>
  <c r="W35" i="41"/>
  <c r="AC35" i="41"/>
  <c r="S217" i="41"/>
  <c r="AI382" i="41"/>
  <c r="AA44" i="41"/>
  <c r="Z44" i="41"/>
  <c r="AI330" i="41" l="1"/>
  <c r="AI278" i="41"/>
  <c r="AI356" i="41"/>
  <c r="AI226" i="41"/>
  <c r="AI304" i="41"/>
  <c r="R35" i="41"/>
  <c r="I269" i="41"/>
  <c r="Y44" i="41"/>
  <c r="S356" i="41"/>
  <c r="I425" i="41"/>
  <c r="I191" i="41"/>
  <c r="I399" i="41"/>
  <c r="I217" i="41"/>
  <c r="I373" i="41"/>
  <c r="O35" i="41"/>
  <c r="AC44" i="41"/>
  <c r="I165" i="41"/>
  <c r="L35" i="41"/>
  <c r="S113" i="41"/>
  <c r="AE44" i="41"/>
  <c r="AD44" i="41"/>
  <c r="I321" i="41"/>
  <c r="AH44" i="41"/>
  <c r="AG44" i="41"/>
  <c r="M35" i="41"/>
  <c r="I347" i="41"/>
  <c r="I295" i="41"/>
  <c r="X44" i="41"/>
  <c r="V44" i="41"/>
  <c r="AI35" i="41"/>
  <c r="S226" i="41"/>
  <c r="Q35" i="41"/>
  <c r="I243" i="41"/>
  <c r="N35" i="41"/>
  <c r="W44" i="41"/>
  <c r="AF44" i="41"/>
  <c r="S408" i="41" l="1"/>
  <c r="S200" i="41"/>
  <c r="S174" i="41"/>
  <c r="S382" i="41"/>
  <c r="S252" i="41"/>
  <c r="S148" i="41"/>
  <c r="S278" i="41"/>
  <c r="S434" i="41"/>
  <c r="S330" i="41"/>
  <c r="M44" i="41"/>
  <c r="M18" i="41" s="1"/>
  <c r="N44" i="41"/>
  <c r="S304" i="41"/>
  <c r="S35" i="41"/>
  <c r="AJ35" i="41" s="1"/>
  <c r="L44" i="41"/>
  <c r="S122" i="41"/>
  <c r="O44" i="41"/>
  <c r="G35" i="41"/>
  <c r="I434" i="41"/>
  <c r="I200" i="41"/>
  <c r="I382" i="41"/>
  <c r="AI122" i="41"/>
  <c r="I252" i="41"/>
  <c r="I304" i="41"/>
  <c r="AI44" i="41"/>
  <c r="B35" i="41"/>
  <c r="I113" i="41"/>
  <c r="C35" i="41"/>
  <c r="I148" i="41"/>
  <c r="R44" i="41"/>
  <c r="I408" i="41"/>
  <c r="D35" i="41"/>
  <c r="I330" i="41"/>
  <c r="I278" i="41"/>
  <c r="AI139" i="40"/>
  <c r="Q44" i="41"/>
  <c r="I226" i="41"/>
  <c r="I174" i="41"/>
  <c r="I356" i="41"/>
  <c r="E35" i="41"/>
  <c r="H35" i="41"/>
  <c r="D44" i="41" l="1"/>
  <c r="AI165" i="40"/>
  <c r="AI425" i="40"/>
  <c r="B44" i="41"/>
  <c r="E44" i="41"/>
  <c r="AI217" i="40"/>
  <c r="C44" i="41"/>
  <c r="C18" i="41" s="1"/>
  <c r="S44" i="41"/>
  <c r="AJ44" i="41" s="1"/>
  <c r="AI347" i="40"/>
  <c r="G44" i="41"/>
  <c r="AI399" i="40"/>
  <c r="AI373" i="40"/>
  <c r="H44" i="41"/>
  <c r="AI269" i="40"/>
  <c r="I35" i="41"/>
  <c r="AI243" i="40"/>
  <c r="AI321" i="40"/>
  <c r="AI191" i="40"/>
  <c r="AI295" i="40"/>
  <c r="S139" i="40" l="1"/>
  <c r="AF35" i="40"/>
  <c r="AD35" i="40"/>
  <c r="S243" i="40"/>
  <c r="AC35" i="40"/>
  <c r="AH35" i="40"/>
  <c r="I122" i="41"/>
  <c r="I139" i="40"/>
  <c r="AE35" i="40"/>
  <c r="S295" i="40"/>
  <c r="Z35" i="40"/>
  <c r="AA35" i="40"/>
  <c r="I44" i="41"/>
  <c r="S321" i="40"/>
  <c r="S425" i="40"/>
  <c r="AG35" i="40"/>
  <c r="S165" i="40"/>
  <c r="S347" i="40"/>
  <c r="S399" i="40"/>
  <c r="S191" i="40"/>
  <c r="X35" i="40"/>
  <c r="S269" i="40"/>
  <c r="W35" i="40"/>
  <c r="V35" i="40"/>
  <c r="AI113" i="40"/>
  <c r="S373" i="40"/>
  <c r="Y35" i="40"/>
  <c r="S217" i="40"/>
  <c r="AI35" i="40" l="1"/>
  <c r="L35" i="40"/>
  <c r="S113" i="40"/>
  <c r="I217" i="40"/>
  <c r="Q35" i="40"/>
  <c r="I425" i="40"/>
  <c r="I373" i="40"/>
  <c r="I269" i="40"/>
  <c r="I191" i="40"/>
  <c r="I243" i="40"/>
  <c r="N35" i="40"/>
  <c r="O35" i="40"/>
  <c r="R35" i="40"/>
  <c r="I295" i="40"/>
  <c r="I321" i="40"/>
  <c r="I347" i="40"/>
  <c r="I165" i="40"/>
  <c r="I399" i="40"/>
  <c r="M35" i="40"/>
  <c r="E35" i="40" l="1"/>
  <c r="B35" i="40"/>
  <c r="I113" i="40"/>
  <c r="H35" i="40"/>
  <c r="D35" i="40"/>
  <c r="C35" i="40"/>
  <c r="G35" i="40"/>
  <c r="S35" i="40"/>
  <c r="AJ35" i="40" s="1"/>
  <c r="H85" i="36" l="1"/>
  <c r="C85" i="34"/>
  <c r="G85" i="36"/>
  <c r="C85" i="36"/>
  <c r="H85" i="34"/>
  <c r="I631" i="34"/>
  <c r="G85" i="34"/>
  <c r="E85" i="36"/>
  <c r="E85" i="34"/>
  <c r="I35" i="40"/>
  <c r="I631" i="36"/>
  <c r="C87" i="36"/>
  <c r="C9" i="36" s="1"/>
  <c r="G87" i="36"/>
  <c r="G9" i="36" s="1"/>
  <c r="D87" i="36"/>
  <c r="D9" i="36" s="1"/>
  <c r="H87" i="36"/>
  <c r="H9" i="36" s="1"/>
  <c r="E87" i="36"/>
  <c r="E9" i="36" s="1"/>
  <c r="E7" i="34" l="1"/>
  <c r="G87" i="42"/>
  <c r="I633" i="36"/>
  <c r="C87" i="42"/>
  <c r="H7" i="34"/>
  <c r="C7" i="34"/>
  <c r="E87" i="42"/>
  <c r="H87" i="42"/>
  <c r="I633" i="42"/>
  <c r="G7" i="34"/>
  <c r="C9" i="42" l="1"/>
  <c r="O87" i="42"/>
  <c r="S633" i="42"/>
  <c r="E9" i="42"/>
  <c r="G9" i="42"/>
  <c r="M87" i="42"/>
  <c r="Q87" i="42"/>
  <c r="R87" i="42"/>
  <c r="H9" i="42"/>
  <c r="M9" i="42" l="1"/>
  <c r="I633" i="40"/>
  <c r="X33" i="40"/>
  <c r="G87" i="41"/>
  <c r="E87" i="40"/>
  <c r="C87" i="41"/>
  <c r="R9" i="42"/>
  <c r="O9" i="42"/>
  <c r="Z33" i="40"/>
  <c r="H87" i="40"/>
  <c r="H87" i="41"/>
  <c r="AF33" i="40"/>
  <c r="Q9" i="42"/>
  <c r="E87" i="41"/>
  <c r="Y33" i="40"/>
  <c r="V33" i="40"/>
  <c r="AA33" i="40"/>
  <c r="G87" i="40"/>
  <c r="I633" i="41"/>
  <c r="C87" i="40"/>
  <c r="M87" i="41" l="1"/>
  <c r="AE33" i="40"/>
  <c r="S137" i="40"/>
  <c r="L33" i="40"/>
  <c r="O87" i="41"/>
  <c r="C9" i="40"/>
  <c r="G9" i="40"/>
  <c r="H9" i="40"/>
  <c r="O33" i="40"/>
  <c r="Q87" i="40"/>
  <c r="Q87" i="41"/>
  <c r="W33" i="40"/>
  <c r="E9" i="41"/>
  <c r="AG33" i="40"/>
  <c r="O87" i="40"/>
  <c r="G9" i="41"/>
  <c r="M33" i="40"/>
  <c r="AD33" i="40"/>
  <c r="C9" i="41"/>
  <c r="R87" i="40"/>
  <c r="S633" i="40"/>
  <c r="M87" i="40"/>
  <c r="AH33" i="40"/>
  <c r="AI137" i="40"/>
  <c r="H9" i="41"/>
  <c r="E9" i="40"/>
  <c r="Q33" i="40"/>
  <c r="R33" i="40"/>
  <c r="R87" i="41"/>
  <c r="S633" i="41"/>
  <c r="N33" i="40"/>
  <c r="AC33" i="40"/>
  <c r="R7" i="40" l="1"/>
  <c r="Q9" i="41"/>
  <c r="AI33" i="40"/>
  <c r="R9" i="41"/>
  <c r="Q7" i="40"/>
  <c r="M7" i="40"/>
  <c r="Q9" i="40"/>
  <c r="O7" i="40"/>
  <c r="M9" i="40"/>
  <c r="R9" i="40"/>
  <c r="O9" i="40"/>
  <c r="B33" i="40"/>
  <c r="O9" i="41"/>
  <c r="S33" i="40"/>
  <c r="M9" i="41"/>
  <c r="AJ33" i="40" l="1"/>
  <c r="C33" i="40"/>
  <c r="E33" i="40"/>
  <c r="G33" i="40"/>
  <c r="H33" i="40"/>
  <c r="I137" i="40"/>
  <c r="D33" i="40"/>
  <c r="E7" i="40" l="1"/>
  <c r="C7" i="40"/>
  <c r="G7" i="40"/>
  <c r="H7" i="40"/>
  <c r="I33" i="40"/>
  <c r="I512" i="40"/>
  <c r="I512" i="42" l="1"/>
  <c r="I512" i="41"/>
  <c r="I512" i="36" l="1"/>
  <c r="I449" i="36" l="1"/>
  <c r="F59" i="36"/>
  <c r="I512" i="34"/>
  <c r="I486" i="42" l="1"/>
  <c r="F70" i="42"/>
  <c r="I59" i="36"/>
  <c r="F7" i="36"/>
  <c r="I486" i="1"/>
  <c r="F70" i="1"/>
  <c r="F18" i="42" l="1"/>
  <c r="I70" i="42"/>
  <c r="I70" i="1"/>
  <c r="F18" i="1"/>
  <c r="I486" i="41" l="1"/>
  <c r="F70" i="41"/>
  <c r="AH33" i="41" l="1"/>
  <c r="AC33" i="41"/>
  <c r="Z33" i="41"/>
  <c r="AD33" i="41"/>
  <c r="AG33" i="41"/>
  <c r="AI137" i="41"/>
  <c r="V33" i="41"/>
  <c r="AA33" i="41"/>
  <c r="W33" i="41"/>
  <c r="F18" i="41"/>
  <c r="I70" i="41"/>
  <c r="Y33" i="41"/>
  <c r="AF33" i="41"/>
  <c r="X33" i="41"/>
  <c r="AE33" i="41"/>
  <c r="S137" i="41" l="1"/>
  <c r="L33" i="41"/>
  <c r="R33" i="41"/>
  <c r="O33" i="41"/>
  <c r="N33" i="41"/>
  <c r="AI33" i="41"/>
  <c r="M33" i="41"/>
  <c r="Q33" i="41"/>
  <c r="Q7" i="41" l="1"/>
  <c r="E33" i="41"/>
  <c r="C33" i="41"/>
  <c r="R7" i="41"/>
  <c r="I137" i="41"/>
  <c r="B33" i="41"/>
  <c r="D33" i="41"/>
  <c r="S33" i="41"/>
  <c r="H33" i="41"/>
  <c r="G33" i="41"/>
  <c r="M7" i="41"/>
  <c r="O7" i="41"/>
  <c r="G7" i="41" l="1"/>
  <c r="C7" i="41"/>
  <c r="H7" i="41"/>
  <c r="E7" i="41"/>
  <c r="I33" i="41"/>
  <c r="AJ33" i="41"/>
  <c r="D85" i="1" l="1"/>
  <c r="B85" i="1"/>
  <c r="I579" i="1"/>
  <c r="I85" i="1" l="1"/>
  <c r="I371" i="1"/>
  <c r="B33" i="1" l="1"/>
  <c r="B7" i="1" s="1"/>
  <c r="I189" i="1"/>
  <c r="I397" i="1"/>
  <c r="I345" i="1"/>
  <c r="I319" i="1"/>
  <c r="E33" i="1"/>
  <c r="I241" i="1"/>
  <c r="I267" i="1"/>
  <c r="H33" i="1"/>
  <c r="I137" i="1"/>
  <c r="I293" i="1"/>
  <c r="I163" i="1"/>
  <c r="D33" i="1"/>
  <c r="C33" i="1"/>
  <c r="I423" i="1"/>
  <c r="G33" i="1"/>
  <c r="I111" i="1"/>
  <c r="H7" i="1" l="1"/>
  <c r="C7" i="1"/>
  <c r="G7" i="1"/>
  <c r="E7" i="1"/>
  <c r="D7" i="1"/>
  <c r="I33" i="1"/>
  <c r="I7" i="1" l="1"/>
  <c r="AI137" i="42" l="1"/>
  <c r="S137" i="42" l="1"/>
  <c r="I137" i="42" l="1"/>
  <c r="Y33" i="42"/>
  <c r="AG33" i="42"/>
  <c r="AH33" i="42"/>
  <c r="AD33" i="42"/>
  <c r="AI319" i="42"/>
  <c r="V33" i="42"/>
  <c r="AE33" i="42"/>
  <c r="X33" i="42"/>
  <c r="AF33" i="42"/>
  <c r="AC33" i="42"/>
  <c r="Z33" i="42"/>
  <c r="W33" i="42"/>
  <c r="AA33" i="42"/>
  <c r="AI33" i="42" l="1"/>
  <c r="S319" i="42"/>
  <c r="L33" i="42"/>
  <c r="O33" i="42"/>
  <c r="M33" i="42"/>
  <c r="N33" i="42"/>
  <c r="Q33" i="42"/>
  <c r="R33" i="42"/>
  <c r="O7" i="42" l="1"/>
  <c r="I319" i="42"/>
  <c r="B33" i="42"/>
  <c r="Q7" i="42"/>
  <c r="G33" i="42"/>
  <c r="D33" i="42"/>
  <c r="H33" i="42"/>
  <c r="C33" i="42"/>
  <c r="E33" i="42"/>
  <c r="R7" i="42"/>
  <c r="M7" i="42"/>
  <c r="S33" i="42"/>
  <c r="H7" i="42" l="1"/>
  <c r="E7" i="42"/>
  <c r="G7" i="42"/>
  <c r="I33" i="42"/>
  <c r="AJ33" i="42"/>
  <c r="C7" i="42"/>
  <c r="I267" i="36" l="1"/>
  <c r="I215" i="36"/>
  <c r="I137" i="36"/>
  <c r="I423" i="36"/>
  <c r="I163" i="36"/>
  <c r="I397" i="36"/>
  <c r="I345" i="36"/>
  <c r="I293" i="36"/>
  <c r="I371" i="36"/>
  <c r="I241" i="36" l="1"/>
  <c r="C33" i="36"/>
  <c r="E33" i="36"/>
  <c r="I319" i="36"/>
  <c r="G33" i="36"/>
  <c r="H33" i="36"/>
  <c r="I189" i="36"/>
  <c r="B33" i="36"/>
  <c r="D33" i="36"/>
  <c r="H7" i="36" l="1"/>
  <c r="E7" i="36"/>
  <c r="I33" i="36"/>
  <c r="C7" i="36"/>
  <c r="G7" i="36"/>
  <c r="I112" i="1" l="1"/>
  <c r="E34" i="1"/>
  <c r="H34" i="1"/>
  <c r="G34" i="1" l="1"/>
  <c r="H8" i="1"/>
  <c r="E8" i="1"/>
  <c r="G8" i="1"/>
  <c r="I164" i="1"/>
  <c r="C34" i="1"/>
  <c r="I138" i="1"/>
  <c r="I190" i="1"/>
  <c r="B34" i="1"/>
  <c r="D34" i="1"/>
  <c r="D8" i="1" l="1"/>
  <c r="I34" i="1"/>
  <c r="B8" i="1"/>
  <c r="C8" i="1"/>
  <c r="D98" i="1" l="1"/>
  <c r="I592" i="1" l="1"/>
  <c r="B98" i="1"/>
  <c r="I98" i="1" s="1"/>
  <c r="I228" i="1" l="1"/>
  <c r="I236" i="1" s="1"/>
  <c r="B236" i="1"/>
  <c r="B237" i="1" s="1"/>
  <c r="I410" i="1"/>
  <c r="H46" i="1"/>
  <c r="H20" i="1" s="1"/>
  <c r="D46" i="1"/>
  <c r="D20" i="1" s="1"/>
  <c r="G46" i="1"/>
  <c r="G20" i="1" s="1"/>
  <c r="I176" i="1"/>
  <c r="I358" i="1"/>
  <c r="I150" i="1"/>
  <c r="C46" i="1"/>
  <c r="C20" i="1" s="1"/>
  <c r="I306" i="1"/>
  <c r="I332" i="1"/>
  <c r="I280" i="1"/>
  <c r="I254" i="1" l="1"/>
  <c r="I384" i="1"/>
  <c r="I124" i="1"/>
  <c r="E46" i="1"/>
  <c r="E20" i="1" s="1"/>
  <c r="I202" i="1"/>
  <c r="G237" i="1"/>
  <c r="I237" i="1"/>
  <c r="F237" i="1"/>
  <c r="C237" i="1"/>
  <c r="H237" i="1"/>
  <c r="D237" i="1"/>
  <c r="E237" i="1"/>
  <c r="I436" i="1" l="1"/>
  <c r="B46" i="1"/>
  <c r="I46" i="1" l="1"/>
  <c r="B20" i="1"/>
  <c r="I20" i="1" s="1"/>
  <c r="H44" i="36" l="1"/>
  <c r="E44" i="36"/>
  <c r="C44" i="36"/>
  <c r="C18" i="36" s="1"/>
  <c r="G44" i="36"/>
  <c r="D44" i="36"/>
  <c r="B44" i="36" l="1"/>
  <c r="I122" i="36"/>
  <c r="I44" i="36" l="1"/>
  <c r="I605" i="36" l="1"/>
  <c r="D85" i="36" l="1"/>
  <c r="I579" i="36"/>
  <c r="B85" i="36"/>
  <c r="AG44" i="40" l="1"/>
  <c r="AI330" i="40"/>
  <c r="AH44" i="40"/>
  <c r="V44" i="40"/>
  <c r="AI122" i="40"/>
  <c r="I85" i="36"/>
  <c r="B7" i="36"/>
  <c r="AI174" i="40"/>
  <c r="AA44" i="40"/>
  <c r="W44" i="40"/>
  <c r="AI408" i="40"/>
  <c r="AD44" i="40"/>
  <c r="AI278" i="40"/>
  <c r="AI226" i="40"/>
  <c r="Z44" i="40"/>
  <c r="AC44" i="40"/>
  <c r="AI382" i="40"/>
  <c r="D7" i="36"/>
  <c r="AE44" i="40"/>
  <c r="AF44" i="40" l="1"/>
  <c r="AI200" i="40"/>
  <c r="AI252" i="40"/>
  <c r="AI434" i="40"/>
  <c r="AI304" i="40"/>
  <c r="Y44" i="40"/>
  <c r="AI148" i="40"/>
  <c r="AI356" i="40"/>
  <c r="X44" i="40"/>
  <c r="I7" i="36"/>
  <c r="I486" i="40"/>
  <c r="F70" i="40"/>
  <c r="S330" i="40"/>
  <c r="L44" i="40"/>
  <c r="S122" i="40"/>
  <c r="S226" i="40" l="1"/>
  <c r="S304" i="40"/>
  <c r="AI44" i="40"/>
  <c r="S200" i="40"/>
  <c r="R44" i="40"/>
  <c r="O44" i="40"/>
  <c r="S408" i="40"/>
  <c r="S434" i="40"/>
  <c r="S148" i="40"/>
  <c r="Q44" i="40"/>
  <c r="S382" i="40"/>
  <c r="N44" i="40"/>
  <c r="S174" i="40"/>
  <c r="S278" i="40"/>
  <c r="S252" i="40"/>
  <c r="S356" i="40"/>
  <c r="I434" i="40"/>
  <c r="I226" i="40"/>
  <c r="G44" i="40"/>
  <c r="M44" i="40"/>
  <c r="M18" i="40" s="1"/>
  <c r="I252" i="40"/>
  <c r="I356" i="40"/>
  <c r="I408" i="40"/>
  <c r="C44" i="40"/>
  <c r="C18" i="40" s="1"/>
  <c r="I278" i="40"/>
  <c r="I174" i="40"/>
  <c r="I148" i="40"/>
  <c r="D44" i="40"/>
  <c r="I330" i="40"/>
  <c r="E44" i="40"/>
  <c r="I382" i="40"/>
  <c r="I304" i="40"/>
  <c r="I200" i="40"/>
  <c r="H44" i="40"/>
  <c r="F18" i="40"/>
  <c r="I70" i="40"/>
  <c r="I122" i="40" l="1"/>
  <c r="S44" i="40"/>
  <c r="AJ44" i="40" s="1"/>
  <c r="B44" i="40"/>
  <c r="I44" i="40" l="1"/>
  <c r="I511" i="32" l="1"/>
  <c r="F69" i="32"/>
  <c r="I69" i="32" l="1"/>
  <c r="F17" i="32"/>
  <c r="I581" i="34" l="1"/>
  <c r="H392" i="34"/>
  <c r="H158" i="34"/>
  <c r="I607" i="34"/>
  <c r="I581" i="42" l="1"/>
  <c r="I581" i="41"/>
  <c r="I373" i="34"/>
  <c r="I451" i="34"/>
  <c r="I470" i="34" s="1"/>
  <c r="F470" i="34"/>
  <c r="I581" i="40"/>
  <c r="B87" i="36"/>
  <c r="I581" i="36"/>
  <c r="I139" i="34"/>
  <c r="H236" i="34"/>
  <c r="H262" i="34"/>
  <c r="H366" i="34"/>
  <c r="I433" i="8"/>
  <c r="H418" i="34"/>
  <c r="D652" i="34"/>
  <c r="I147" i="8"/>
  <c r="I277" i="8"/>
  <c r="H444" i="34"/>
  <c r="I225" i="8"/>
  <c r="I615" i="8"/>
  <c r="G95" i="8"/>
  <c r="H95" i="8"/>
  <c r="I329" i="8"/>
  <c r="I399" i="34" l="1"/>
  <c r="I641" i="8"/>
  <c r="E87" i="34"/>
  <c r="E652" i="34"/>
  <c r="I579" i="34"/>
  <c r="I503" i="34"/>
  <c r="I522" i="34" s="1"/>
  <c r="F522" i="34"/>
  <c r="F523" i="34" s="1"/>
  <c r="S581" i="40"/>
  <c r="H87" i="34"/>
  <c r="H652" i="34"/>
  <c r="H653" i="34" s="1"/>
  <c r="I529" i="34"/>
  <c r="I548" i="34" s="1"/>
  <c r="F548" i="34"/>
  <c r="I563" i="8"/>
  <c r="I243" i="34"/>
  <c r="I555" i="34"/>
  <c r="I574" i="34" s="1"/>
  <c r="F574" i="34"/>
  <c r="S581" i="42"/>
  <c r="I87" i="36"/>
  <c r="B9" i="36"/>
  <c r="C87" i="34"/>
  <c r="C652" i="34"/>
  <c r="F61" i="34"/>
  <c r="I633" i="34"/>
  <c r="I652" i="34" s="1"/>
  <c r="B652" i="34"/>
  <c r="B653" i="34" s="1"/>
  <c r="I511" i="8"/>
  <c r="G87" i="34"/>
  <c r="G652" i="34"/>
  <c r="I537" i="8"/>
  <c r="I217" i="34"/>
  <c r="F471" i="34"/>
  <c r="C471" i="34"/>
  <c r="D471" i="34"/>
  <c r="E471" i="34"/>
  <c r="G471" i="34"/>
  <c r="I471" i="34"/>
  <c r="B471" i="34"/>
  <c r="H471" i="34"/>
  <c r="D87" i="34"/>
  <c r="I347" i="34"/>
  <c r="S581" i="41"/>
  <c r="I425" i="34"/>
  <c r="B87" i="34"/>
  <c r="I303" i="8"/>
  <c r="I251" i="8"/>
  <c r="I355" i="8"/>
  <c r="H314" i="34"/>
  <c r="H210" i="34"/>
  <c r="H288" i="34"/>
  <c r="H184" i="34"/>
  <c r="I173" i="8"/>
  <c r="H340" i="34"/>
  <c r="I199" i="8"/>
  <c r="I407" i="8"/>
  <c r="F549" i="34" l="1"/>
  <c r="I87" i="34"/>
  <c r="I381" i="8"/>
  <c r="I321" i="34"/>
  <c r="H35" i="34"/>
  <c r="I9" i="36"/>
  <c r="I269" i="34"/>
  <c r="F575" i="34"/>
  <c r="E575" i="34"/>
  <c r="C575" i="34"/>
  <c r="D575" i="34"/>
  <c r="I575" i="34"/>
  <c r="G575" i="34"/>
  <c r="B575" i="34"/>
  <c r="H575" i="34"/>
  <c r="I165" i="34"/>
  <c r="I653" i="34"/>
  <c r="F653" i="34"/>
  <c r="C653" i="34"/>
  <c r="C523" i="34"/>
  <c r="D523" i="34"/>
  <c r="E523" i="34"/>
  <c r="I523" i="34"/>
  <c r="H523" i="34"/>
  <c r="G523" i="34"/>
  <c r="B523" i="34"/>
  <c r="G653" i="34"/>
  <c r="E653" i="34"/>
  <c r="C35" i="34"/>
  <c r="D35" i="34"/>
  <c r="F9" i="34"/>
  <c r="I61" i="34"/>
  <c r="I113" i="34"/>
  <c r="I191" i="34"/>
  <c r="E35" i="34"/>
  <c r="B35" i="34"/>
  <c r="G35" i="34"/>
  <c r="I295" i="34"/>
  <c r="D653" i="34"/>
  <c r="G549" i="34"/>
  <c r="I549" i="34"/>
  <c r="B549" i="34"/>
  <c r="H549" i="34"/>
  <c r="C549" i="34"/>
  <c r="D549" i="34"/>
  <c r="E549" i="34"/>
  <c r="F69" i="8"/>
  <c r="D85" i="34" l="1"/>
  <c r="D9" i="34"/>
  <c r="I69" i="8"/>
  <c r="F17" i="8"/>
  <c r="G9" i="34"/>
  <c r="E9" i="34"/>
  <c r="H9" i="34"/>
  <c r="I605" i="34"/>
  <c r="B85" i="34"/>
  <c r="C9" i="34"/>
  <c r="I35" i="34"/>
  <c r="B9" i="34"/>
  <c r="G43" i="8"/>
  <c r="G17" i="8" s="1"/>
  <c r="E43" i="8"/>
  <c r="H43" i="8"/>
  <c r="H17" i="8" s="1"/>
  <c r="C43" i="8"/>
  <c r="D43" i="8"/>
  <c r="I9" i="34" l="1"/>
  <c r="D7" i="34"/>
  <c r="I85" i="34"/>
  <c r="B7" i="34"/>
  <c r="I121" i="8"/>
  <c r="B43" i="8"/>
  <c r="I43" i="8" l="1"/>
  <c r="I7" i="34"/>
  <c r="C87" i="8" l="1"/>
  <c r="C652" i="8"/>
  <c r="H87" i="1"/>
  <c r="G87" i="8"/>
  <c r="G652" i="8"/>
  <c r="I477" i="1"/>
  <c r="E87" i="8"/>
  <c r="E652" i="8"/>
  <c r="B652" i="8"/>
  <c r="G87" i="1"/>
  <c r="C87" i="1"/>
  <c r="I607" i="1"/>
  <c r="D87" i="1"/>
  <c r="E87" i="1"/>
  <c r="I633" i="1"/>
  <c r="I113" i="1" l="1"/>
  <c r="I581" i="1"/>
  <c r="B87" i="1"/>
  <c r="I451" i="8"/>
  <c r="I470" i="8" s="1"/>
  <c r="F470" i="8"/>
  <c r="I607" i="8"/>
  <c r="I113" i="8"/>
  <c r="I451" i="1"/>
  <c r="H87" i="8"/>
  <c r="H652" i="8"/>
  <c r="E35" i="8" l="1"/>
  <c r="E9" i="8" s="1"/>
  <c r="F61" i="1"/>
  <c r="F9" i="1" s="1"/>
  <c r="H35" i="8"/>
  <c r="H9" i="8" s="1"/>
  <c r="D35" i="8"/>
  <c r="H35" i="1"/>
  <c r="H9" i="1" s="1"/>
  <c r="E35" i="1"/>
  <c r="E9" i="1" s="1"/>
  <c r="G35" i="8"/>
  <c r="C35" i="1"/>
  <c r="C9" i="1" s="1"/>
  <c r="I399" i="1"/>
  <c r="G9" i="8"/>
  <c r="I503" i="8"/>
  <c r="I522" i="8" s="1"/>
  <c r="F522" i="8"/>
  <c r="I139" i="1"/>
  <c r="B35" i="1"/>
  <c r="D652" i="8"/>
  <c r="I633" i="8"/>
  <c r="I652" i="8" s="1"/>
  <c r="H653" i="8" s="1"/>
  <c r="I295" i="8"/>
  <c r="I373" i="8"/>
  <c r="I347" i="1"/>
  <c r="I87" i="1"/>
  <c r="I295" i="1"/>
  <c r="I217" i="8"/>
  <c r="I191" i="1"/>
  <c r="I269" i="8"/>
  <c r="I503" i="1"/>
  <c r="I373" i="1"/>
  <c r="I347" i="8"/>
  <c r="I191" i="8"/>
  <c r="I165" i="8"/>
  <c r="I425" i="1"/>
  <c r="F61" i="8"/>
  <c r="I529" i="8"/>
  <c r="I548" i="8" s="1"/>
  <c r="F548" i="8"/>
  <c r="I165" i="1"/>
  <c r="I581" i="8"/>
  <c r="B87" i="8"/>
  <c r="I399" i="8"/>
  <c r="I139" i="8"/>
  <c r="B35" i="8"/>
  <c r="I243" i="1"/>
  <c r="I555" i="1"/>
  <c r="D87" i="8"/>
  <c r="F471" i="8"/>
  <c r="E471" i="8"/>
  <c r="G471" i="8"/>
  <c r="H471" i="8"/>
  <c r="I471" i="8"/>
  <c r="C471" i="8"/>
  <c r="B471" i="8"/>
  <c r="D471" i="8"/>
  <c r="I269" i="1"/>
  <c r="I425" i="8"/>
  <c r="I243" i="8"/>
  <c r="F86" i="1"/>
  <c r="I632" i="1"/>
  <c r="I321" i="1"/>
  <c r="I555" i="8"/>
  <c r="I574" i="8" s="1"/>
  <c r="F574" i="8"/>
  <c r="F575" i="8" s="1"/>
  <c r="G35" i="1"/>
  <c r="I61" i="1"/>
  <c r="C35" i="8"/>
  <c r="I321" i="8"/>
  <c r="I529" i="1"/>
  <c r="F9" i="8" l="1"/>
  <c r="I61" i="8"/>
  <c r="D35" i="1"/>
  <c r="G9" i="1"/>
  <c r="C9" i="8"/>
  <c r="B9" i="1"/>
  <c r="C575" i="8"/>
  <c r="B575" i="8"/>
  <c r="H575" i="8"/>
  <c r="G575" i="8"/>
  <c r="I575" i="8"/>
  <c r="D575" i="8"/>
  <c r="E575" i="8"/>
  <c r="F8" i="1"/>
  <c r="I86" i="1"/>
  <c r="I87" i="8"/>
  <c r="B9" i="8"/>
  <c r="I35" i="8"/>
  <c r="F549" i="8"/>
  <c r="I653" i="8"/>
  <c r="F653" i="8"/>
  <c r="B653" i="8"/>
  <c r="C653" i="8"/>
  <c r="E653" i="8"/>
  <c r="G653" i="8"/>
  <c r="F523" i="8"/>
  <c r="D523" i="8"/>
  <c r="H523" i="8"/>
  <c r="I523" i="8"/>
  <c r="B523" i="8"/>
  <c r="E523" i="8"/>
  <c r="G523" i="8"/>
  <c r="C523" i="8"/>
  <c r="H549" i="8"/>
  <c r="E549" i="8"/>
  <c r="I549" i="8"/>
  <c r="D549" i="8"/>
  <c r="C549" i="8"/>
  <c r="G549" i="8"/>
  <c r="B549" i="8"/>
  <c r="D653" i="8"/>
  <c r="D9" i="8"/>
  <c r="I8" i="1" l="1"/>
  <c r="D9" i="1"/>
  <c r="I9" i="8"/>
  <c r="I35" i="1"/>
  <c r="I9" i="1"/>
  <c r="H85" i="32" l="1"/>
  <c r="E85" i="32"/>
  <c r="G85" i="32"/>
  <c r="I631" i="32"/>
  <c r="C85" i="32"/>
  <c r="I449" i="32" l="1"/>
  <c r="F59" i="32"/>
  <c r="I605" i="32"/>
  <c r="F7" i="32" l="1"/>
  <c r="I59" i="32"/>
  <c r="D95" i="32" l="1"/>
  <c r="E95" i="32" l="1"/>
  <c r="C95" i="32"/>
  <c r="C600" i="32"/>
  <c r="I589" i="32"/>
  <c r="B95" i="32"/>
  <c r="I95" i="32" s="1"/>
  <c r="I330" i="8" l="1"/>
  <c r="I200" i="8"/>
  <c r="I226" i="8"/>
  <c r="I382" i="8" l="1"/>
  <c r="I174" i="8"/>
  <c r="I434" i="8"/>
  <c r="I278" i="8"/>
  <c r="I356" i="8"/>
  <c r="I252" i="8"/>
  <c r="I148" i="8"/>
  <c r="I304" i="8"/>
  <c r="I122" i="8" l="1"/>
  <c r="D44" i="8"/>
  <c r="E44" i="8"/>
  <c r="H44" i="8"/>
  <c r="G44" i="8" l="1"/>
  <c r="C44" i="8"/>
  <c r="C18" i="8" s="1"/>
  <c r="I408" i="8" l="1"/>
  <c r="B44" i="8"/>
  <c r="I44" i="8" l="1"/>
  <c r="I581" i="32" l="1"/>
  <c r="D652" i="32"/>
  <c r="I607" i="32" l="1"/>
  <c r="E87" i="32"/>
  <c r="E652" i="32"/>
  <c r="G87" i="32"/>
  <c r="G652" i="32"/>
  <c r="D87" i="32"/>
  <c r="H87" i="32"/>
  <c r="H652" i="32"/>
  <c r="I633" i="32"/>
  <c r="I652" i="32" s="1"/>
  <c r="D653" i="32" s="1"/>
  <c r="B652" i="32"/>
  <c r="C87" i="32"/>
  <c r="C106" i="32" s="1"/>
  <c r="C652" i="32"/>
  <c r="B87" i="32"/>
  <c r="I425" i="32"/>
  <c r="I165" i="32"/>
  <c r="G35" i="32"/>
  <c r="E35" i="32"/>
  <c r="E9" i="32" s="1"/>
  <c r="I139" i="32"/>
  <c r="I243" i="32"/>
  <c r="I217" i="32"/>
  <c r="I269" i="32"/>
  <c r="I295" i="32"/>
  <c r="I191" i="32"/>
  <c r="I321" i="32"/>
  <c r="C35" i="32"/>
  <c r="C9" i="32" s="1"/>
  <c r="H35" i="32"/>
  <c r="H9" i="32" s="1"/>
  <c r="B653" i="32" l="1"/>
  <c r="G653" i="32"/>
  <c r="G9" i="32"/>
  <c r="E653" i="32"/>
  <c r="I87" i="32"/>
  <c r="H653" i="32"/>
  <c r="C653" i="32"/>
  <c r="I451" i="32"/>
  <c r="I470" i="32" s="1"/>
  <c r="F470" i="32"/>
  <c r="I399" i="32"/>
  <c r="I373" i="32"/>
  <c r="D35" i="32"/>
  <c r="D9" i="32" s="1"/>
  <c r="I653" i="32"/>
  <c r="F653" i="32"/>
  <c r="I113" i="32"/>
  <c r="I347" i="32"/>
  <c r="F471" i="32" l="1"/>
  <c r="B35" i="32"/>
  <c r="I503" i="32"/>
  <c r="I522" i="32" s="1"/>
  <c r="F522" i="32"/>
  <c r="I555" i="32"/>
  <c r="I574" i="32" s="1"/>
  <c r="F574" i="32"/>
  <c r="I529" i="32"/>
  <c r="I548" i="32" s="1"/>
  <c r="F548" i="32"/>
  <c r="F549" i="32" s="1"/>
  <c r="F61" i="32"/>
  <c r="E471" i="32"/>
  <c r="I471" i="32"/>
  <c r="G471" i="32"/>
  <c r="H471" i="32"/>
  <c r="B471" i="32"/>
  <c r="C471" i="32"/>
  <c r="D471" i="32"/>
  <c r="F575" i="32" l="1"/>
  <c r="I61" i="32"/>
  <c r="F9" i="32"/>
  <c r="E549" i="32"/>
  <c r="I549" i="32"/>
  <c r="B549" i="32"/>
  <c r="G549" i="32"/>
  <c r="H549" i="32"/>
  <c r="C549" i="32"/>
  <c r="D549" i="32"/>
  <c r="I575" i="32"/>
  <c r="E575" i="32"/>
  <c r="H575" i="32"/>
  <c r="D575" i="32"/>
  <c r="G575" i="32"/>
  <c r="B575" i="32"/>
  <c r="C575" i="32"/>
  <c r="F523" i="32"/>
  <c r="B523" i="32"/>
  <c r="E523" i="32"/>
  <c r="G523" i="32"/>
  <c r="I523" i="32"/>
  <c r="D523" i="32"/>
  <c r="H523" i="32"/>
  <c r="C523" i="32"/>
  <c r="I35" i="32"/>
  <c r="B9" i="32"/>
  <c r="I9" i="32" s="1"/>
  <c r="B85" i="32" l="1"/>
  <c r="I579" i="32"/>
  <c r="D85" i="32"/>
  <c r="I267" i="32" l="1"/>
  <c r="I215" i="32"/>
  <c r="I423" i="32"/>
  <c r="I293" i="32"/>
  <c r="I163" i="32"/>
  <c r="I397" i="32"/>
  <c r="I345" i="32"/>
  <c r="I85" i="32"/>
  <c r="I111" i="32" l="1"/>
  <c r="I137" i="32"/>
  <c r="I319" i="32" l="1"/>
  <c r="I189" i="32"/>
  <c r="G33" i="32"/>
  <c r="I241" i="32"/>
  <c r="E33" i="32"/>
  <c r="G7" i="32" l="1"/>
  <c r="E7" i="32"/>
  <c r="C33" i="32"/>
  <c r="H33" i="32" l="1"/>
  <c r="D33" i="32"/>
  <c r="C7" i="32"/>
  <c r="I371" i="32"/>
  <c r="B33" i="32"/>
  <c r="D7" i="32" l="1"/>
  <c r="B7" i="32"/>
  <c r="I33" i="32"/>
  <c r="H7" i="32"/>
  <c r="I7" i="32" l="1"/>
  <c r="AH40" i="41" l="1"/>
  <c r="AI326" i="40"/>
  <c r="W40" i="40"/>
  <c r="AF40" i="41"/>
  <c r="AI430" i="41"/>
  <c r="AI222" i="40"/>
  <c r="AI196" i="40"/>
  <c r="AI170" i="41"/>
  <c r="AI248" i="40"/>
  <c r="AI430" i="40"/>
  <c r="AI300" i="40"/>
  <c r="AD40" i="40"/>
  <c r="I482" i="41"/>
  <c r="F66" i="41"/>
  <c r="Y40" i="41"/>
  <c r="AI404" i="41"/>
  <c r="AI222" i="41"/>
  <c r="AI196" i="41"/>
  <c r="Y40" i="40"/>
  <c r="AI352" i="41"/>
  <c r="AI144" i="41"/>
  <c r="AI274" i="40"/>
  <c r="AI352" i="40"/>
  <c r="V40" i="40"/>
  <c r="AI118" i="40"/>
  <c r="AG40" i="41"/>
  <c r="AE40" i="41"/>
  <c r="AH40" i="40"/>
  <c r="X40" i="40"/>
  <c r="E92" i="36"/>
  <c r="D92" i="36"/>
  <c r="I586" i="36"/>
  <c r="Z40" i="40"/>
  <c r="AE40" i="40"/>
  <c r="AD40" i="41"/>
  <c r="W40" i="41"/>
  <c r="Z40" i="41"/>
  <c r="X40" i="41"/>
  <c r="AI300" i="41"/>
  <c r="AI404" i="40"/>
  <c r="AI248" i="41"/>
  <c r="AI326" i="41"/>
  <c r="AI378" i="41"/>
  <c r="AI170" i="40"/>
  <c r="AI378" i="40"/>
  <c r="AA40" i="40"/>
  <c r="AG40" i="40"/>
  <c r="I482" i="40"/>
  <c r="F66" i="40"/>
  <c r="V40" i="41"/>
  <c r="AI118" i="41"/>
  <c r="AC40" i="41"/>
  <c r="AA40" i="41"/>
  <c r="AI274" i="41"/>
  <c r="AI144" i="40"/>
  <c r="AC40" i="40"/>
  <c r="AF40" i="40"/>
  <c r="S378" i="41" l="1"/>
  <c r="D92" i="41"/>
  <c r="I586" i="41"/>
  <c r="O40" i="41"/>
  <c r="F14" i="40"/>
  <c r="I66" i="40"/>
  <c r="M40" i="40"/>
  <c r="S326" i="40"/>
  <c r="S196" i="41"/>
  <c r="S222" i="41"/>
  <c r="S404" i="40"/>
  <c r="S300" i="41"/>
  <c r="N40" i="41"/>
  <c r="S274" i="41"/>
  <c r="S170" i="40"/>
  <c r="S404" i="41"/>
  <c r="N40" i="40"/>
  <c r="D92" i="40"/>
  <c r="I586" i="40"/>
  <c r="AI40" i="40"/>
  <c r="O40" i="40"/>
  <c r="Q40" i="41"/>
  <c r="R40" i="40"/>
  <c r="S352" i="40"/>
  <c r="S430" i="40"/>
  <c r="S170" i="41"/>
  <c r="S430" i="41"/>
  <c r="L40" i="41"/>
  <c r="S118" i="41"/>
  <c r="S300" i="40"/>
  <c r="S274" i="40"/>
  <c r="S196" i="40"/>
  <c r="S144" i="41"/>
  <c r="E92" i="41"/>
  <c r="R40" i="41"/>
  <c r="Q40" i="40"/>
  <c r="M40" i="41"/>
  <c r="E92" i="40"/>
  <c r="S222" i="40"/>
  <c r="AI40" i="41"/>
  <c r="F14" i="41"/>
  <c r="I66" i="41"/>
  <c r="S378" i="40"/>
  <c r="S352" i="41"/>
  <c r="S326" i="41"/>
  <c r="S248" i="41"/>
  <c r="L40" i="40"/>
  <c r="S118" i="40"/>
  <c r="S144" i="40"/>
  <c r="S248" i="40"/>
  <c r="I92" i="36"/>
  <c r="O92" i="41"/>
  <c r="I144" i="40" l="1"/>
  <c r="B40" i="40"/>
  <c r="I118" i="40"/>
  <c r="I378" i="41"/>
  <c r="R14" i="40"/>
  <c r="I430" i="41"/>
  <c r="S40" i="40"/>
  <c r="L14" i="40"/>
  <c r="S40" i="41"/>
  <c r="L14" i="41"/>
  <c r="I326" i="40"/>
  <c r="I378" i="40"/>
  <c r="Q14" i="41"/>
  <c r="I196" i="40"/>
  <c r="N92" i="41"/>
  <c r="S586" i="41"/>
  <c r="E40" i="41"/>
  <c r="I170" i="41"/>
  <c r="I300" i="40"/>
  <c r="D40" i="41"/>
  <c r="D14" i="41" s="1"/>
  <c r="H40" i="41"/>
  <c r="I170" i="40"/>
  <c r="H40" i="40"/>
  <c r="I274" i="40"/>
  <c r="O92" i="40"/>
  <c r="I404" i="41"/>
  <c r="N92" i="40"/>
  <c r="S586" i="40"/>
  <c r="I404" i="40"/>
  <c r="I196" i="41"/>
  <c r="I352" i="41"/>
  <c r="I92" i="40"/>
  <c r="I92" i="41"/>
  <c r="C40" i="41"/>
  <c r="I352" i="40"/>
  <c r="I248" i="40"/>
  <c r="C40" i="40"/>
  <c r="I300" i="41"/>
  <c r="I222" i="41"/>
  <c r="E40" i="40"/>
  <c r="I222" i="40"/>
  <c r="G40" i="40"/>
  <c r="Q14" i="40"/>
  <c r="M14" i="40"/>
  <c r="I144" i="41"/>
  <c r="I248" i="41"/>
  <c r="B40" i="41"/>
  <c r="I118" i="41"/>
  <c r="I274" i="41"/>
  <c r="R14" i="41"/>
  <c r="I430" i="40"/>
  <c r="I326" i="41"/>
  <c r="D40" i="40"/>
  <c r="D14" i="40" s="1"/>
  <c r="G40" i="41"/>
  <c r="M14" i="41"/>
  <c r="O14" i="41"/>
  <c r="AJ40" i="41" l="1"/>
  <c r="I40" i="40"/>
  <c r="B14" i="40"/>
  <c r="G14" i="41"/>
  <c r="G14" i="40"/>
  <c r="E14" i="40"/>
  <c r="N14" i="40"/>
  <c r="S92" i="40"/>
  <c r="AJ40" i="40"/>
  <c r="C14" i="40"/>
  <c r="O14" i="40"/>
  <c r="E14" i="41"/>
  <c r="I40" i="41"/>
  <c r="B14" i="41"/>
  <c r="I14" i="41" s="1"/>
  <c r="C14" i="41"/>
  <c r="H14" i="40"/>
  <c r="H14" i="41"/>
  <c r="N14" i="41"/>
  <c r="S92" i="41"/>
  <c r="I14" i="40" l="1"/>
  <c r="I563" i="42" l="1"/>
  <c r="I574" i="42" s="1"/>
  <c r="F574" i="42"/>
  <c r="I537" i="42"/>
  <c r="I548" i="42" s="1"/>
  <c r="F548" i="42"/>
  <c r="I511" i="42"/>
  <c r="I522" i="42" s="1"/>
  <c r="F522" i="42"/>
  <c r="I459" i="42"/>
  <c r="I470" i="42" s="1"/>
  <c r="F470" i="42"/>
  <c r="P95" i="42" l="1"/>
  <c r="D523" i="42"/>
  <c r="E523" i="42"/>
  <c r="C523" i="42"/>
  <c r="B523" i="42"/>
  <c r="G523" i="42"/>
  <c r="H523" i="42"/>
  <c r="F523" i="42"/>
  <c r="G471" i="42"/>
  <c r="F471" i="42"/>
  <c r="D471" i="42"/>
  <c r="C471" i="42"/>
  <c r="H471" i="42"/>
  <c r="B471" i="42"/>
  <c r="E471" i="42"/>
  <c r="I537" i="41"/>
  <c r="I548" i="41" s="1"/>
  <c r="F548" i="41"/>
  <c r="I459" i="41"/>
  <c r="I470" i="41" s="1"/>
  <c r="F470" i="41"/>
  <c r="AI121" i="42"/>
  <c r="E549" i="42"/>
  <c r="D549" i="42"/>
  <c r="G549" i="42"/>
  <c r="F549" i="42"/>
  <c r="B549" i="42"/>
  <c r="C549" i="42"/>
  <c r="H549" i="42"/>
  <c r="H575" i="42"/>
  <c r="E575" i="42"/>
  <c r="C575" i="42"/>
  <c r="B575" i="42"/>
  <c r="G575" i="42"/>
  <c r="D575" i="42"/>
  <c r="F575" i="42"/>
  <c r="Y314" i="41"/>
  <c r="Z314" i="41"/>
  <c r="X314" i="41"/>
  <c r="AA314" i="41"/>
  <c r="AF314" i="41"/>
  <c r="Y184" i="41"/>
  <c r="Z184" i="41"/>
  <c r="X184" i="41"/>
  <c r="AA184" i="41"/>
  <c r="AF184" i="41"/>
  <c r="Y236" i="41"/>
  <c r="Z236" i="41"/>
  <c r="X236" i="41"/>
  <c r="AA236" i="41"/>
  <c r="AF236" i="41"/>
  <c r="X158" i="41"/>
  <c r="Z158" i="41"/>
  <c r="Y158" i="41"/>
  <c r="AF158" i="41"/>
  <c r="AA158" i="41"/>
  <c r="Y340" i="41"/>
  <c r="Z340" i="41"/>
  <c r="X340" i="41"/>
  <c r="AA340" i="41"/>
  <c r="AF340" i="41"/>
  <c r="X210" i="41"/>
  <c r="AF210" i="41"/>
  <c r="Z210" i="41"/>
  <c r="AA210" i="41"/>
  <c r="Y210" i="41"/>
  <c r="AF392" i="41"/>
  <c r="Z392" i="41"/>
  <c r="Y392" i="41"/>
  <c r="X392" i="41"/>
  <c r="AA392" i="41"/>
  <c r="X444" i="41"/>
  <c r="AF444" i="41"/>
  <c r="Z444" i="41"/>
  <c r="AA444" i="41"/>
  <c r="Y444" i="41"/>
  <c r="X262" i="41"/>
  <c r="Z262" i="41"/>
  <c r="AF262" i="41"/>
  <c r="AA262" i="41"/>
  <c r="Y262" i="41"/>
  <c r="AF288" i="41"/>
  <c r="AA288" i="41"/>
  <c r="Z288" i="41"/>
  <c r="X288" i="41"/>
  <c r="Y288" i="41"/>
  <c r="X418" i="41"/>
  <c r="AF418" i="41"/>
  <c r="Z418" i="41"/>
  <c r="AA418" i="41"/>
  <c r="Y418" i="41"/>
  <c r="X366" i="41"/>
  <c r="AF366" i="41"/>
  <c r="Z366" i="41"/>
  <c r="AA366" i="41"/>
  <c r="Y366" i="41"/>
  <c r="AH43" i="42"/>
  <c r="AA43" i="42" l="1"/>
  <c r="AE43" i="42"/>
  <c r="Z43" i="42"/>
  <c r="AC43" i="42"/>
  <c r="AD43" i="42"/>
  <c r="W43" i="42"/>
  <c r="AG43" i="42"/>
  <c r="AD288" i="41"/>
  <c r="W444" i="41"/>
  <c r="V366" i="41"/>
  <c r="V288" i="41"/>
  <c r="W288" i="41"/>
  <c r="AD132" i="41"/>
  <c r="AD392" i="41"/>
  <c r="AD340" i="41"/>
  <c r="AC158" i="41"/>
  <c r="AD236" i="41"/>
  <c r="AG184" i="41"/>
  <c r="W184" i="41"/>
  <c r="AD314" i="41"/>
  <c r="W210" i="41"/>
  <c r="E549" i="41"/>
  <c r="F549" i="41"/>
  <c r="C549" i="41"/>
  <c r="G549" i="41"/>
  <c r="B549" i="41"/>
  <c r="D549" i="41"/>
  <c r="H549" i="41"/>
  <c r="AC366" i="41"/>
  <c r="AE418" i="41"/>
  <c r="AG418" i="41"/>
  <c r="AC288" i="41"/>
  <c r="Z43" i="41"/>
  <c r="Z54" i="41" s="1"/>
  <c r="Z132" i="41"/>
  <c r="X43" i="41"/>
  <c r="X54" i="41" s="1"/>
  <c r="X132" i="41"/>
  <c r="W262" i="41"/>
  <c r="AE444" i="41"/>
  <c r="AG444" i="41"/>
  <c r="AH392" i="41"/>
  <c r="AE210" i="41"/>
  <c r="AG210" i="41"/>
  <c r="AH340" i="41"/>
  <c r="V340" i="41"/>
  <c r="W158" i="41"/>
  <c r="AH236" i="41"/>
  <c r="V236" i="41"/>
  <c r="AH314" i="41"/>
  <c r="V314" i="41"/>
  <c r="AI329" i="42"/>
  <c r="W418" i="41"/>
  <c r="AG392" i="41"/>
  <c r="AH366" i="41"/>
  <c r="AD418" i="41"/>
  <c r="AE288" i="41"/>
  <c r="Y43" i="41"/>
  <c r="Y54" i="41" s="1"/>
  <c r="Y132" i="41"/>
  <c r="W132" i="41"/>
  <c r="AD444" i="41"/>
  <c r="AD210" i="41"/>
  <c r="AE184" i="41"/>
  <c r="I575" i="42"/>
  <c r="V43" i="42"/>
  <c r="AG132" i="41"/>
  <c r="AI381" i="42"/>
  <c r="W366" i="41"/>
  <c r="AH132" i="41"/>
  <c r="AF43" i="41"/>
  <c r="AF54" i="41" s="1"/>
  <c r="AF132" i="41"/>
  <c r="AG262" i="41"/>
  <c r="AC392" i="41"/>
  <c r="AC340" i="41"/>
  <c r="AC236" i="41"/>
  <c r="AC314" i="41"/>
  <c r="I549" i="42"/>
  <c r="AG158" i="41"/>
  <c r="I511" i="41"/>
  <c r="I522" i="41" s="1"/>
  <c r="F522" i="41"/>
  <c r="AI355" i="42"/>
  <c r="S121" i="42"/>
  <c r="V418" i="41"/>
  <c r="AE132" i="41"/>
  <c r="AC132" i="41"/>
  <c r="AE262" i="41"/>
  <c r="V444" i="41"/>
  <c r="W392" i="41"/>
  <c r="V210" i="41"/>
  <c r="AG340" i="41"/>
  <c r="W340" i="41"/>
  <c r="AH158" i="41"/>
  <c r="AG236" i="41"/>
  <c r="W236" i="41"/>
  <c r="AD184" i="41"/>
  <c r="AG314" i="41"/>
  <c r="W314" i="41"/>
  <c r="E471" i="41"/>
  <c r="C471" i="41"/>
  <c r="D471" i="41"/>
  <c r="F471" i="41"/>
  <c r="G471" i="41"/>
  <c r="H471" i="41"/>
  <c r="B471" i="41"/>
  <c r="I471" i="42"/>
  <c r="AD262" i="41"/>
  <c r="AC184" i="41"/>
  <c r="I563" i="41"/>
  <c r="I574" i="41" s="1"/>
  <c r="F574" i="41"/>
  <c r="AI433" i="42"/>
  <c r="AE366" i="41"/>
  <c r="AG366" i="41"/>
  <c r="AC418" i="41"/>
  <c r="AH288" i="41"/>
  <c r="AG288" i="41"/>
  <c r="AA43" i="41"/>
  <c r="AA54" i="41" s="1"/>
  <c r="AA132" i="41"/>
  <c r="AC262" i="41"/>
  <c r="AC444" i="41"/>
  <c r="AC210" i="41"/>
  <c r="AE158" i="41"/>
  <c r="AH184" i="41"/>
  <c r="V184" i="41"/>
  <c r="I523" i="42"/>
  <c r="AI173" i="42"/>
  <c r="AI303" i="42"/>
  <c r="AI407" i="42"/>
  <c r="AI199" i="42"/>
  <c r="AD366" i="41"/>
  <c r="AH418" i="41"/>
  <c r="V43" i="41"/>
  <c r="AI121" i="41"/>
  <c r="V132" i="41"/>
  <c r="AH262" i="41"/>
  <c r="V262" i="41"/>
  <c r="AH444" i="41"/>
  <c r="V392" i="41"/>
  <c r="AE392" i="41"/>
  <c r="AH210" i="41"/>
  <c r="AE340" i="41"/>
  <c r="V158" i="41"/>
  <c r="AD158" i="41"/>
  <c r="AE236" i="41"/>
  <c r="AE314" i="41"/>
  <c r="M366" i="41"/>
  <c r="N366" i="41"/>
  <c r="Q366" i="41"/>
  <c r="M418" i="41"/>
  <c r="N418" i="41"/>
  <c r="Q418" i="41"/>
  <c r="M288" i="41"/>
  <c r="N288" i="41"/>
  <c r="O288" i="41"/>
  <c r="R262" i="41"/>
  <c r="N262" i="41"/>
  <c r="Q262" i="41"/>
  <c r="M444" i="41"/>
  <c r="N444" i="41"/>
  <c r="Q444" i="41"/>
  <c r="M392" i="41"/>
  <c r="N392" i="41"/>
  <c r="O210" i="41"/>
  <c r="R210" i="41"/>
  <c r="R340" i="41"/>
  <c r="N340" i="41"/>
  <c r="R158" i="41"/>
  <c r="Q158" i="41"/>
  <c r="R236" i="41"/>
  <c r="N236" i="41"/>
  <c r="R184" i="41"/>
  <c r="N184" i="41"/>
  <c r="R314" i="41"/>
  <c r="N314" i="41"/>
  <c r="O366" i="41"/>
  <c r="R366" i="41"/>
  <c r="O418" i="41"/>
  <c r="R418" i="41"/>
  <c r="Q288" i="41"/>
  <c r="R288" i="41"/>
  <c r="M262" i="41"/>
  <c r="O262" i="41"/>
  <c r="O444" i="41"/>
  <c r="R444" i="41"/>
  <c r="O392" i="41"/>
  <c r="Q392" i="41"/>
  <c r="R392" i="41"/>
  <c r="M210" i="41"/>
  <c r="N210" i="41"/>
  <c r="Q210" i="41"/>
  <c r="O340" i="41"/>
  <c r="Q340" i="41"/>
  <c r="M340" i="41"/>
  <c r="O158" i="41"/>
  <c r="M158" i="41"/>
  <c r="N158" i="41"/>
  <c r="O236" i="41"/>
  <c r="Q236" i="41"/>
  <c r="M236" i="41"/>
  <c r="O184" i="41"/>
  <c r="Q184" i="41"/>
  <c r="M184" i="41"/>
  <c r="O314" i="41"/>
  <c r="Q314" i="41"/>
  <c r="M314" i="41"/>
  <c r="AH43" i="41" l="1"/>
  <c r="AH54" i="41" s="1"/>
  <c r="AI381" i="41"/>
  <c r="AI132" i="41"/>
  <c r="X43" i="42"/>
  <c r="AI199" i="41"/>
  <c r="AI147" i="41"/>
  <c r="AI225" i="42"/>
  <c r="AF43" i="42"/>
  <c r="AI277" i="42"/>
  <c r="AI251" i="42"/>
  <c r="AI225" i="41"/>
  <c r="AE43" i="41"/>
  <c r="AE54" i="41" s="1"/>
  <c r="S381" i="41"/>
  <c r="S392" i="41" s="1"/>
  <c r="L392" i="41"/>
  <c r="L43" i="41"/>
  <c r="S121" i="41"/>
  <c r="S132" i="41" s="1"/>
  <c r="L132" i="41"/>
  <c r="AI392" i="41"/>
  <c r="V393" i="41" s="1"/>
  <c r="AI444" i="41"/>
  <c r="V445" i="41"/>
  <c r="AE445" i="41"/>
  <c r="AD43" i="41"/>
  <c r="AD54" i="41" s="1"/>
  <c r="AI355" i="41"/>
  <c r="S225" i="41"/>
  <c r="S236" i="41" s="1"/>
  <c r="L236" i="41"/>
  <c r="AC445" i="41"/>
  <c r="C575" i="41"/>
  <c r="F575" i="41"/>
  <c r="D575" i="41"/>
  <c r="H575" i="41"/>
  <c r="E575" i="41"/>
  <c r="B575" i="41"/>
  <c r="G575" i="41"/>
  <c r="AI433" i="41"/>
  <c r="AI314" i="41"/>
  <c r="V315" i="41"/>
  <c r="I549" i="41"/>
  <c r="AD393" i="41"/>
  <c r="R43" i="41"/>
  <c r="R132" i="41"/>
  <c r="O43" i="41"/>
  <c r="O132" i="41"/>
  <c r="AH445" i="41"/>
  <c r="V54" i="41"/>
  <c r="W315" i="41"/>
  <c r="AI418" i="41"/>
  <c r="AD419" i="41" s="1"/>
  <c r="AC315" i="41"/>
  <c r="W43" i="41"/>
  <c r="W54" i="41" s="1"/>
  <c r="AI303" i="41"/>
  <c r="S303" i="41"/>
  <c r="S314" i="41" s="1"/>
  <c r="L314" i="41"/>
  <c r="AI184" i="41"/>
  <c r="AC185" i="41" s="1"/>
  <c r="I471" i="41"/>
  <c r="AI210" i="41"/>
  <c r="V211" i="41" s="1"/>
  <c r="AI407" i="41"/>
  <c r="D523" i="41"/>
  <c r="G523" i="41"/>
  <c r="E523" i="41"/>
  <c r="B523" i="41"/>
  <c r="C523" i="41"/>
  <c r="H523" i="41"/>
  <c r="F523" i="41"/>
  <c r="AH315" i="41"/>
  <c r="AD315" i="41"/>
  <c r="AI288" i="41"/>
  <c r="AE289" i="41" s="1"/>
  <c r="S173" i="41"/>
  <c r="S184" i="41" s="1"/>
  <c r="L184" i="41"/>
  <c r="S251" i="41"/>
  <c r="S262" i="41" s="1"/>
  <c r="L262" i="41"/>
  <c r="S277" i="41"/>
  <c r="S288" i="41" s="1"/>
  <c r="L288" i="41"/>
  <c r="S407" i="41"/>
  <c r="S418" i="41" s="1"/>
  <c r="L418" i="41"/>
  <c r="S355" i="41"/>
  <c r="S366" i="41" s="1"/>
  <c r="L366" i="41"/>
  <c r="AH211" i="41"/>
  <c r="AI262" i="41"/>
  <c r="V263" i="41" s="1"/>
  <c r="AI173" i="41"/>
  <c r="AG315" i="41"/>
  <c r="L43" i="42"/>
  <c r="AI340" i="41"/>
  <c r="V341" i="41" s="1"/>
  <c r="AH393" i="41"/>
  <c r="AI277" i="41"/>
  <c r="AI147" i="42"/>
  <c r="W445" i="41"/>
  <c r="S199" i="41"/>
  <c r="S210" i="41" s="1"/>
  <c r="L210" i="41"/>
  <c r="N43" i="41"/>
  <c r="N54" i="41" s="1"/>
  <c r="N132" i="41"/>
  <c r="AI158" i="41"/>
  <c r="AG159" i="41" s="1"/>
  <c r="AI366" i="41"/>
  <c r="V367" i="41"/>
  <c r="Q43" i="41"/>
  <c r="Q132" i="41"/>
  <c r="P95" i="41"/>
  <c r="S329" i="41"/>
  <c r="S340" i="41" s="1"/>
  <c r="L340" i="41"/>
  <c r="M43" i="41"/>
  <c r="M132" i="41"/>
  <c r="AI251" i="41"/>
  <c r="AH185" i="41"/>
  <c r="AC211" i="41"/>
  <c r="AC43" i="41"/>
  <c r="AC54" i="41" s="1"/>
  <c r="AG43" i="41"/>
  <c r="AG54" i="41" s="1"/>
  <c r="AD445" i="41"/>
  <c r="AI329" i="41"/>
  <c r="AE315" i="41"/>
  <c r="S147" i="41"/>
  <c r="S158" i="41" s="1"/>
  <c r="L158" i="41"/>
  <c r="S433" i="41"/>
  <c r="S444" i="41" s="1"/>
  <c r="L444" i="41"/>
  <c r="AE393" i="41"/>
  <c r="Y43" i="42"/>
  <c r="AI43" i="42" s="1"/>
  <c r="AI236" i="41"/>
  <c r="W237" i="41" s="1"/>
  <c r="V237" i="41"/>
  <c r="AG445" i="41"/>
  <c r="AC367" i="41"/>
  <c r="W211" i="41"/>
  <c r="AD289" i="41"/>
  <c r="D652" i="42"/>
  <c r="C652" i="42"/>
  <c r="E652" i="42"/>
  <c r="W341" i="41" l="1"/>
  <c r="S173" i="42"/>
  <c r="AD341" i="41"/>
  <c r="S355" i="42"/>
  <c r="S225" i="42"/>
  <c r="AE211" i="41"/>
  <c r="S381" i="42"/>
  <c r="AH341" i="41"/>
  <c r="S433" i="42"/>
  <c r="S407" i="42"/>
  <c r="W185" i="41"/>
  <c r="V289" i="41"/>
  <c r="V185" i="41"/>
  <c r="D43" i="42"/>
  <c r="AD237" i="41"/>
  <c r="E43" i="42"/>
  <c r="W393" i="41"/>
  <c r="AD185" i="41"/>
  <c r="AD263" i="41"/>
  <c r="AD159" i="41"/>
  <c r="S303" i="42"/>
  <c r="S251" i="42"/>
  <c r="S329" i="42"/>
  <c r="AH159" i="41"/>
  <c r="AG393" i="41"/>
  <c r="AC393" i="41"/>
  <c r="S277" i="42"/>
  <c r="AH263" i="41"/>
  <c r="S199" i="42"/>
  <c r="I381" i="42"/>
  <c r="AI54" i="41"/>
  <c r="AC55" i="41" s="1"/>
  <c r="N393" i="41"/>
  <c r="P393" i="41"/>
  <c r="L393" i="41"/>
  <c r="Q393" i="41"/>
  <c r="M393" i="41"/>
  <c r="O393" i="41"/>
  <c r="R393" i="41"/>
  <c r="B262" i="41"/>
  <c r="C392" i="41"/>
  <c r="H340" i="41"/>
  <c r="H366" i="41"/>
  <c r="H288" i="41"/>
  <c r="I277" i="42"/>
  <c r="B366" i="41"/>
  <c r="B288" i="41"/>
  <c r="D262" i="41"/>
  <c r="B158" i="41"/>
  <c r="D236" i="41"/>
  <c r="D314" i="41"/>
  <c r="I355" i="42"/>
  <c r="B340" i="41"/>
  <c r="D158" i="41"/>
  <c r="C184" i="41"/>
  <c r="AB237" i="41"/>
  <c r="AF237" i="41"/>
  <c r="Y237" i="41"/>
  <c r="AA237" i="41"/>
  <c r="Z237" i="41"/>
  <c r="X237" i="41"/>
  <c r="M445" i="41"/>
  <c r="O445" i="41"/>
  <c r="R445" i="41"/>
  <c r="P445" i="41"/>
  <c r="L445" i="41"/>
  <c r="N445" i="41"/>
  <c r="Q445" i="41"/>
  <c r="C43" i="42"/>
  <c r="AB367" i="41"/>
  <c r="X367" i="41"/>
  <c r="Z367" i="41"/>
  <c r="Y367" i="41"/>
  <c r="AF367" i="41"/>
  <c r="AA367" i="41"/>
  <c r="M289" i="41"/>
  <c r="R289" i="41"/>
  <c r="P289" i="41"/>
  <c r="N289" i="41"/>
  <c r="O289" i="41"/>
  <c r="L289" i="41"/>
  <c r="Q289" i="41"/>
  <c r="AB289" i="41"/>
  <c r="AF289" i="41"/>
  <c r="Y289" i="41"/>
  <c r="AA289" i="41"/>
  <c r="X289" i="41"/>
  <c r="Z289" i="41"/>
  <c r="I523" i="41"/>
  <c r="W263" i="41"/>
  <c r="AE263" i="41"/>
  <c r="AI43" i="41"/>
  <c r="O43" i="42"/>
  <c r="Q43" i="42"/>
  <c r="B418" i="41"/>
  <c r="G132" i="41"/>
  <c r="D366" i="41"/>
  <c r="I199" i="42"/>
  <c r="E444" i="41"/>
  <c r="H392" i="41"/>
  <c r="G340" i="41"/>
  <c r="G184" i="41"/>
  <c r="I173" i="42"/>
  <c r="H132" i="41"/>
  <c r="AH419" i="41"/>
  <c r="AB341" i="41"/>
  <c r="X341" i="41"/>
  <c r="AI341" i="41" s="1"/>
  <c r="AA341" i="41"/>
  <c r="Z341" i="41"/>
  <c r="Y341" i="41"/>
  <c r="AF341" i="41"/>
  <c r="AE237" i="41"/>
  <c r="AG263" i="41"/>
  <c r="AG237" i="41"/>
  <c r="O54" i="41"/>
  <c r="I407" i="42"/>
  <c r="D288" i="41"/>
  <c r="G262" i="41"/>
  <c r="D392" i="41"/>
  <c r="D340" i="41"/>
  <c r="I433" i="42"/>
  <c r="E418" i="41"/>
  <c r="D132" i="41"/>
  <c r="I303" i="42"/>
  <c r="D418" i="41"/>
  <c r="C132" i="41"/>
  <c r="D444" i="41"/>
  <c r="H158" i="41"/>
  <c r="H184" i="41"/>
  <c r="C340" i="41"/>
  <c r="E236" i="41"/>
  <c r="E314" i="41"/>
  <c r="P341" i="41"/>
  <c r="N341" i="41"/>
  <c r="L341" i="41"/>
  <c r="O341" i="41"/>
  <c r="R341" i="41"/>
  <c r="Q341" i="41"/>
  <c r="M341" i="41"/>
  <c r="M263" i="41"/>
  <c r="O263" i="41"/>
  <c r="R263" i="41"/>
  <c r="P263" i="41"/>
  <c r="L263" i="41"/>
  <c r="N263" i="41"/>
  <c r="Q263" i="41"/>
  <c r="AC263" i="41"/>
  <c r="M43" i="42"/>
  <c r="S43" i="42" s="1"/>
  <c r="AJ43" i="42" s="1"/>
  <c r="W159" i="41"/>
  <c r="AC341" i="41"/>
  <c r="N43" i="42"/>
  <c r="AB315" i="41"/>
  <c r="AA315" i="41"/>
  <c r="AF315" i="41"/>
  <c r="Y315" i="41"/>
  <c r="Z315" i="41"/>
  <c r="X315" i="41"/>
  <c r="AE159" i="41"/>
  <c r="AC289" i="41"/>
  <c r="R43" i="42"/>
  <c r="AE367" i="41"/>
  <c r="S147" i="42"/>
  <c r="O237" i="41"/>
  <c r="R237" i="41"/>
  <c r="Q237" i="41"/>
  <c r="N237" i="41"/>
  <c r="M237" i="41"/>
  <c r="P237" i="41"/>
  <c r="L237" i="41"/>
  <c r="H444" i="41"/>
  <c r="D210" i="41"/>
  <c r="B236" i="41"/>
  <c r="B314" i="41"/>
  <c r="P159" i="41"/>
  <c r="Q159" i="41"/>
  <c r="L159" i="41"/>
  <c r="R159" i="41"/>
  <c r="O159" i="41"/>
  <c r="N159" i="41"/>
  <c r="M159" i="41"/>
  <c r="M54" i="41"/>
  <c r="AC419" i="41"/>
  <c r="G43" i="42"/>
  <c r="W419" i="41"/>
  <c r="R54" i="41"/>
  <c r="I575" i="41"/>
  <c r="AG289" i="41"/>
  <c r="E340" i="41"/>
  <c r="I329" i="42"/>
  <c r="C444" i="41"/>
  <c r="E210" i="41"/>
  <c r="G95" i="42"/>
  <c r="G652" i="42"/>
  <c r="I251" i="42"/>
  <c r="H418" i="41"/>
  <c r="I225" i="42"/>
  <c r="G418" i="41"/>
  <c r="G444" i="41"/>
  <c r="G158" i="41"/>
  <c r="D184" i="41"/>
  <c r="E132" i="41"/>
  <c r="C210" i="41"/>
  <c r="E158" i="41"/>
  <c r="G236" i="41"/>
  <c r="G314" i="41"/>
  <c r="H43" i="42"/>
  <c r="M367" i="41"/>
  <c r="L367" i="41"/>
  <c r="O367" i="41"/>
  <c r="P367" i="41"/>
  <c r="R367" i="41"/>
  <c r="N367" i="41"/>
  <c r="Q367" i="41"/>
  <c r="O185" i="41"/>
  <c r="L185" i="41"/>
  <c r="R185" i="41"/>
  <c r="N185" i="41"/>
  <c r="M185" i="41"/>
  <c r="P185" i="41"/>
  <c r="Q185" i="41"/>
  <c r="W367" i="41"/>
  <c r="AB185" i="41"/>
  <c r="AA185" i="41"/>
  <c r="X185" i="41"/>
  <c r="AF185" i="41"/>
  <c r="Z185" i="41"/>
  <c r="Y185" i="41"/>
  <c r="AH367" i="41"/>
  <c r="AG185" i="41"/>
  <c r="AD367" i="41"/>
  <c r="AG211" i="41"/>
  <c r="P133" i="41"/>
  <c r="L133" i="41"/>
  <c r="R133" i="41"/>
  <c r="O133" i="41"/>
  <c r="N133" i="41"/>
  <c r="Q133" i="41"/>
  <c r="M133" i="41"/>
  <c r="G392" i="41"/>
  <c r="E184" i="41"/>
  <c r="AG419" i="41"/>
  <c r="G366" i="41"/>
  <c r="E288" i="41"/>
  <c r="C418" i="41"/>
  <c r="C262" i="41"/>
  <c r="E392" i="41"/>
  <c r="G210" i="41"/>
  <c r="C236" i="41"/>
  <c r="C314" i="41"/>
  <c r="AG367" i="41"/>
  <c r="V159" i="41"/>
  <c r="O211" i="41"/>
  <c r="R211" i="41"/>
  <c r="Q211" i="41"/>
  <c r="N211" i="41"/>
  <c r="M211" i="41"/>
  <c r="P211" i="41"/>
  <c r="L211" i="41"/>
  <c r="AC159" i="41"/>
  <c r="W289" i="41"/>
  <c r="AE341" i="41"/>
  <c r="I121" i="42"/>
  <c r="AH237" i="41"/>
  <c r="AB445" i="41"/>
  <c r="Y445" i="41"/>
  <c r="Z445" i="41"/>
  <c r="X445" i="41"/>
  <c r="AA445" i="41"/>
  <c r="AF445" i="41"/>
  <c r="AB393" i="41"/>
  <c r="Z393" i="41"/>
  <c r="Y393" i="41"/>
  <c r="X393" i="41"/>
  <c r="AA393" i="41"/>
  <c r="AF393" i="41"/>
  <c r="S43" i="41"/>
  <c r="L54" i="41"/>
  <c r="E262" i="41"/>
  <c r="AB419" i="41"/>
  <c r="Z419" i="41"/>
  <c r="AA419" i="41"/>
  <c r="Y419" i="41"/>
  <c r="AF419" i="41"/>
  <c r="X419" i="41"/>
  <c r="B43" i="41"/>
  <c r="I121" i="41"/>
  <c r="I132" i="41" s="1"/>
  <c r="B132" i="41"/>
  <c r="B444" i="41"/>
  <c r="H210" i="41"/>
  <c r="I641" i="42"/>
  <c r="I652" i="42" s="1"/>
  <c r="B652" i="42"/>
  <c r="E366" i="41"/>
  <c r="G288" i="41"/>
  <c r="C366" i="41"/>
  <c r="C288" i="41"/>
  <c r="H262" i="41"/>
  <c r="B392" i="41"/>
  <c r="H236" i="41"/>
  <c r="H314" i="41"/>
  <c r="H95" i="42"/>
  <c r="H652" i="42"/>
  <c r="B210" i="41"/>
  <c r="C158" i="41"/>
  <c r="B184" i="41"/>
  <c r="AC237" i="41"/>
  <c r="Q54" i="41"/>
  <c r="AB159" i="41"/>
  <c r="AF159" i="41"/>
  <c r="X159" i="41"/>
  <c r="AA159" i="41"/>
  <c r="Y159" i="41"/>
  <c r="Z159" i="41"/>
  <c r="AE419" i="41"/>
  <c r="AB263" i="41"/>
  <c r="AF263" i="41"/>
  <c r="X263" i="41"/>
  <c r="Y263" i="41"/>
  <c r="Z263" i="41"/>
  <c r="AA263" i="41"/>
  <c r="M419" i="41"/>
  <c r="R419" i="41"/>
  <c r="P419" i="41"/>
  <c r="N419" i="41"/>
  <c r="Q419" i="41"/>
  <c r="L419" i="41"/>
  <c r="O419" i="41"/>
  <c r="AB211" i="41"/>
  <c r="AA211" i="41"/>
  <c r="AF211" i="41"/>
  <c r="Y211" i="41"/>
  <c r="X211" i="41"/>
  <c r="Z211" i="41"/>
  <c r="O315" i="41"/>
  <c r="P315" i="41"/>
  <c r="R315" i="41"/>
  <c r="L315" i="41"/>
  <c r="Q315" i="41"/>
  <c r="M315" i="41"/>
  <c r="N315" i="41"/>
  <c r="AE185" i="41"/>
  <c r="V419" i="41"/>
  <c r="AH289" i="41"/>
  <c r="AD211" i="41"/>
  <c r="AG341" i="41"/>
  <c r="D652" i="41"/>
  <c r="O652" i="42"/>
  <c r="E652" i="41"/>
  <c r="C652" i="41"/>
  <c r="M652" i="42"/>
  <c r="N652" i="42"/>
  <c r="G17" i="42" l="1"/>
  <c r="I381" i="41"/>
  <c r="I392" i="41" s="1"/>
  <c r="I433" i="41"/>
  <c r="I444" i="41" s="1"/>
  <c r="F445" i="41" s="1"/>
  <c r="AI211" i="41"/>
  <c r="I251" i="41"/>
  <c r="I262" i="41" s="1"/>
  <c r="C263" i="41" s="1"/>
  <c r="V55" i="41"/>
  <c r="AI393" i="41"/>
  <c r="AE55" i="41"/>
  <c r="AI367" i="41"/>
  <c r="S315" i="41"/>
  <c r="AG55" i="41"/>
  <c r="AI263" i="41"/>
  <c r="AI237" i="41"/>
  <c r="S133" i="41"/>
  <c r="AI289" i="41"/>
  <c r="AI315" i="41"/>
  <c r="AI445" i="41"/>
  <c r="W55" i="41"/>
  <c r="AI185" i="41"/>
  <c r="S159" i="41"/>
  <c r="AD55" i="41"/>
  <c r="I199" i="41"/>
  <c r="I210" i="41" s="1"/>
  <c r="E393" i="41"/>
  <c r="H393" i="41"/>
  <c r="F393" i="41"/>
  <c r="D393" i="41"/>
  <c r="B393" i="41"/>
  <c r="C393" i="41"/>
  <c r="G393" i="41"/>
  <c r="D445" i="41"/>
  <c r="H445" i="41"/>
  <c r="G445" i="41"/>
  <c r="E445" i="41"/>
  <c r="B445" i="41"/>
  <c r="C445" i="41"/>
  <c r="AJ43" i="41"/>
  <c r="S54" i="41"/>
  <c r="E43" i="41"/>
  <c r="AB55" i="41"/>
  <c r="AF55" i="41"/>
  <c r="AA55" i="41"/>
  <c r="Y55" i="41"/>
  <c r="AH55" i="41"/>
  <c r="Z55" i="41"/>
  <c r="X55" i="41"/>
  <c r="I407" i="41"/>
  <c r="I418" i="41" s="1"/>
  <c r="I277" i="41"/>
  <c r="I288" i="41" s="1"/>
  <c r="AI419" i="41"/>
  <c r="S419" i="41"/>
  <c r="C133" i="41"/>
  <c r="D133" i="41"/>
  <c r="B133" i="41"/>
  <c r="H133" i="41"/>
  <c r="F133" i="41"/>
  <c r="G133" i="41"/>
  <c r="E133" i="41"/>
  <c r="AI159" i="41"/>
  <c r="I147" i="42"/>
  <c r="B43" i="42"/>
  <c r="G263" i="41"/>
  <c r="H263" i="41"/>
  <c r="E263" i="41"/>
  <c r="F263" i="41"/>
  <c r="D263" i="41"/>
  <c r="B263" i="41"/>
  <c r="B54" i="41"/>
  <c r="S211" i="41"/>
  <c r="S185" i="41"/>
  <c r="S367" i="41"/>
  <c r="I355" i="41"/>
  <c r="I366" i="41" s="1"/>
  <c r="I225" i="41"/>
  <c r="I236" i="41" s="1"/>
  <c r="S641" i="42"/>
  <c r="S652" i="42" s="1"/>
  <c r="L652" i="42"/>
  <c r="H95" i="41"/>
  <c r="H652" i="41"/>
  <c r="I173" i="41"/>
  <c r="I184" i="41" s="1"/>
  <c r="B653" i="42"/>
  <c r="E653" i="42"/>
  <c r="C653" i="42"/>
  <c r="F653" i="42"/>
  <c r="H653" i="42"/>
  <c r="D653" i="42"/>
  <c r="G653" i="42"/>
  <c r="S237" i="41"/>
  <c r="D43" i="41"/>
  <c r="D54" i="41" s="1"/>
  <c r="H43" i="41"/>
  <c r="S393" i="41"/>
  <c r="G95" i="41"/>
  <c r="G652" i="41"/>
  <c r="R95" i="42"/>
  <c r="R652" i="42"/>
  <c r="I303" i="41"/>
  <c r="I314" i="41" s="1"/>
  <c r="R17" i="42"/>
  <c r="S263" i="41"/>
  <c r="G43" i="41"/>
  <c r="S289" i="41"/>
  <c r="S445" i="41"/>
  <c r="I329" i="41"/>
  <c r="I340" i="41" s="1"/>
  <c r="I147" i="41"/>
  <c r="I158" i="41" s="1"/>
  <c r="Q95" i="42"/>
  <c r="Q652" i="42"/>
  <c r="I641" i="41"/>
  <c r="I652" i="41" s="1"/>
  <c r="B652" i="41"/>
  <c r="H17" i="42"/>
  <c r="S341" i="41"/>
  <c r="C43" i="41"/>
  <c r="M652" i="41"/>
  <c r="O652" i="41"/>
  <c r="N652" i="41"/>
  <c r="I263" i="41" l="1"/>
  <c r="AI55" i="41"/>
  <c r="I43" i="41"/>
  <c r="I54" i="41" s="1"/>
  <c r="D55" i="41" s="1"/>
  <c r="G653" i="41"/>
  <c r="C653" i="41"/>
  <c r="B653" i="41"/>
  <c r="E653" i="41"/>
  <c r="H653" i="41"/>
  <c r="D653" i="41"/>
  <c r="F653" i="41"/>
  <c r="D237" i="41"/>
  <c r="C237" i="41"/>
  <c r="E237" i="41"/>
  <c r="H237" i="41"/>
  <c r="G237" i="41"/>
  <c r="F237" i="41"/>
  <c r="B237" i="41"/>
  <c r="I445" i="41"/>
  <c r="I393" i="41"/>
  <c r="H17" i="41"/>
  <c r="H54" i="41"/>
  <c r="H367" i="41"/>
  <c r="B367" i="41"/>
  <c r="F367" i="41"/>
  <c r="D367" i="41"/>
  <c r="G367" i="41"/>
  <c r="E367" i="41"/>
  <c r="C367" i="41"/>
  <c r="R653" i="42"/>
  <c r="Q653" i="42"/>
  <c r="P653" i="42"/>
  <c r="L653" i="42"/>
  <c r="B315" i="41"/>
  <c r="C315" i="41"/>
  <c r="G315" i="41"/>
  <c r="E315" i="41"/>
  <c r="H315" i="41"/>
  <c r="F315" i="41"/>
  <c r="D315" i="41"/>
  <c r="I653" i="42"/>
  <c r="C419" i="41"/>
  <c r="B419" i="41"/>
  <c r="F419" i="41"/>
  <c r="H419" i="41"/>
  <c r="D419" i="41"/>
  <c r="G419" i="41"/>
  <c r="E419" i="41"/>
  <c r="Q17" i="42"/>
  <c r="C159" i="41"/>
  <c r="B159" i="41"/>
  <c r="D159" i="41"/>
  <c r="E159" i="41"/>
  <c r="G159" i="41"/>
  <c r="F159" i="41"/>
  <c r="H159" i="41"/>
  <c r="H185" i="41"/>
  <c r="D185" i="41"/>
  <c r="B185" i="41"/>
  <c r="G185" i="41"/>
  <c r="E185" i="41"/>
  <c r="F185" i="41"/>
  <c r="C185" i="41"/>
  <c r="C54" i="41"/>
  <c r="G341" i="41"/>
  <c r="D341" i="41"/>
  <c r="H341" i="41"/>
  <c r="B341" i="41"/>
  <c r="F341" i="41"/>
  <c r="E341" i="41"/>
  <c r="C341" i="41"/>
  <c r="O653" i="42"/>
  <c r="E54" i="41"/>
  <c r="E55" i="41" s="1"/>
  <c r="G17" i="41"/>
  <c r="G54" i="41"/>
  <c r="G55" i="41" s="1"/>
  <c r="S641" i="41"/>
  <c r="S652" i="41" s="1"/>
  <c r="L652" i="41"/>
  <c r="Q95" i="41"/>
  <c r="Q652" i="41"/>
  <c r="M653" i="42"/>
  <c r="Q55" i="41"/>
  <c r="P55" i="41"/>
  <c r="L55" i="41"/>
  <c r="O55" i="41"/>
  <c r="R55" i="41"/>
  <c r="M55" i="41"/>
  <c r="AJ54" i="41"/>
  <c r="N55" i="41"/>
  <c r="E211" i="41"/>
  <c r="H211" i="41"/>
  <c r="C211" i="41"/>
  <c r="F211" i="41"/>
  <c r="D211" i="41"/>
  <c r="B211" i="41"/>
  <c r="G211" i="41"/>
  <c r="I43" i="42"/>
  <c r="R95" i="41"/>
  <c r="R652" i="41"/>
  <c r="I133" i="41"/>
  <c r="H289" i="41"/>
  <c r="D289" i="41"/>
  <c r="B289" i="41"/>
  <c r="C289" i="41"/>
  <c r="G289" i="41"/>
  <c r="F289" i="41"/>
  <c r="E289" i="41"/>
  <c r="N653" i="42"/>
  <c r="F55" i="41" l="1"/>
  <c r="B55" i="41"/>
  <c r="C55" i="41"/>
  <c r="I185" i="41"/>
  <c r="I159" i="41"/>
  <c r="I289" i="41"/>
  <c r="H55" i="41"/>
  <c r="I55" i="41" s="1"/>
  <c r="I211" i="41"/>
  <c r="I419" i="41"/>
  <c r="Q17" i="41"/>
  <c r="I315" i="41"/>
  <c r="I237" i="41"/>
  <c r="S55" i="41"/>
  <c r="AJ55" i="41" s="1"/>
  <c r="P653" i="41"/>
  <c r="L653" i="41"/>
  <c r="O653" i="41"/>
  <c r="R653" i="41"/>
  <c r="N653" i="41"/>
  <c r="Q653" i="41"/>
  <c r="M653" i="41"/>
  <c r="S653" i="42"/>
  <c r="R17" i="41"/>
  <c r="I367" i="41"/>
  <c r="I341" i="41"/>
  <c r="I653" i="41"/>
  <c r="S653" i="41" l="1"/>
  <c r="I579" i="40" l="1"/>
  <c r="I579" i="42"/>
  <c r="I579" i="41"/>
  <c r="S579" i="42" l="1"/>
  <c r="S579" i="40"/>
  <c r="S579" i="41"/>
  <c r="D92" i="35" l="1"/>
  <c r="I586" i="35"/>
  <c r="E92" i="35"/>
  <c r="I537" i="35" l="1"/>
  <c r="I459" i="35"/>
  <c r="I563" i="35"/>
  <c r="I92" i="35"/>
  <c r="I564" i="35" l="1"/>
  <c r="I538" i="35"/>
  <c r="C96" i="35"/>
  <c r="I460" i="35" l="1"/>
  <c r="I642" i="35" l="1"/>
  <c r="E85" i="35"/>
  <c r="I449" i="35"/>
  <c r="F59" i="35"/>
  <c r="I511" i="35"/>
  <c r="F69" i="35"/>
  <c r="H85" i="35"/>
  <c r="C85" i="35"/>
  <c r="I631" i="35"/>
  <c r="G85" i="35"/>
  <c r="I69" i="35" l="1"/>
  <c r="F17" i="35"/>
  <c r="I59" i="35"/>
  <c r="F7" i="35"/>
  <c r="I615" i="35" l="1"/>
  <c r="H95" i="35"/>
  <c r="G95" i="35"/>
  <c r="I641" i="35" l="1"/>
  <c r="I512" i="35" l="1"/>
  <c r="I537" i="40" l="1"/>
  <c r="I548" i="40" s="1"/>
  <c r="F548" i="40"/>
  <c r="I511" i="40"/>
  <c r="I522" i="40" s="1"/>
  <c r="F522" i="40"/>
  <c r="F69" i="40"/>
  <c r="I459" i="40"/>
  <c r="I470" i="40" s="1"/>
  <c r="F470" i="40"/>
  <c r="I563" i="40"/>
  <c r="I574" i="40" s="1"/>
  <c r="F574" i="40"/>
  <c r="I485" i="40"/>
  <c r="I496" i="40" s="1"/>
  <c r="F496" i="40"/>
  <c r="Z288" i="40"/>
  <c r="X288" i="40"/>
  <c r="AF288" i="40"/>
  <c r="AA288" i="40"/>
  <c r="Y288" i="40"/>
  <c r="Z444" i="40"/>
  <c r="X444" i="40"/>
  <c r="AA444" i="40"/>
  <c r="AF444" i="40"/>
  <c r="Y444" i="40"/>
  <c r="AF314" i="40"/>
  <c r="AA314" i="40"/>
  <c r="Y314" i="40"/>
  <c r="X314" i="40"/>
  <c r="Z314" i="40"/>
  <c r="AF262" i="40"/>
  <c r="Y262" i="40"/>
  <c r="AA262" i="40"/>
  <c r="X262" i="40"/>
  <c r="Z262" i="40"/>
  <c r="X366" i="40"/>
  <c r="Z366" i="40"/>
  <c r="AF366" i="40"/>
  <c r="Y366" i="40"/>
  <c r="AA366" i="40"/>
  <c r="AF184" i="40"/>
  <c r="Y184" i="40"/>
  <c r="AA184" i="40"/>
  <c r="X184" i="40"/>
  <c r="Z184" i="40"/>
  <c r="Y210" i="40"/>
  <c r="X210" i="40"/>
  <c r="Z210" i="40"/>
  <c r="AF210" i="40"/>
  <c r="AA210" i="40"/>
  <c r="I397" i="35"/>
  <c r="Z158" i="40"/>
  <c r="AF158" i="40"/>
  <c r="AA158" i="40"/>
  <c r="Y158" i="40"/>
  <c r="X158" i="40"/>
  <c r="AA418" i="40"/>
  <c r="Y418" i="40"/>
  <c r="AF418" i="40"/>
  <c r="Z418" i="40"/>
  <c r="X418" i="40"/>
  <c r="Y236" i="40"/>
  <c r="AA236" i="40"/>
  <c r="X236" i="40"/>
  <c r="AF236" i="40"/>
  <c r="Z236" i="40"/>
  <c r="X340" i="40"/>
  <c r="Z340" i="40"/>
  <c r="Y340" i="40"/>
  <c r="AF340" i="40"/>
  <c r="AA340" i="40"/>
  <c r="Y392" i="40"/>
  <c r="AF392" i="40"/>
  <c r="AA392" i="40"/>
  <c r="X392" i="40"/>
  <c r="Z392" i="40"/>
  <c r="I371" i="35" l="1"/>
  <c r="AD366" i="40"/>
  <c r="W236" i="40"/>
  <c r="AE158" i="40"/>
  <c r="AH158" i="40"/>
  <c r="W210" i="40"/>
  <c r="AG184" i="40"/>
  <c r="AG366" i="40"/>
  <c r="AH262" i="40"/>
  <c r="AE314" i="40"/>
  <c r="AD444" i="40"/>
  <c r="AD288" i="40"/>
  <c r="V288" i="40"/>
  <c r="AC132" i="40"/>
  <c r="V392" i="40"/>
  <c r="AD340" i="40"/>
  <c r="AE236" i="40"/>
  <c r="AH418" i="40"/>
  <c r="AD158" i="40"/>
  <c r="AC210" i="40"/>
  <c r="AE184" i="40"/>
  <c r="AC366" i="40"/>
  <c r="AD262" i="40"/>
  <c r="AC314" i="40"/>
  <c r="W444" i="40"/>
  <c r="AH444" i="40"/>
  <c r="AD132" i="40"/>
  <c r="AA43" i="40"/>
  <c r="AA54" i="40" s="1"/>
  <c r="AA132" i="40"/>
  <c r="AD236" i="40"/>
  <c r="AG288" i="40"/>
  <c r="AH340" i="40"/>
  <c r="V236" i="40"/>
  <c r="AD418" i="40"/>
  <c r="AC158" i="40"/>
  <c r="I267" i="35"/>
  <c r="AH210" i="40"/>
  <c r="AI199" i="40"/>
  <c r="V210" i="40"/>
  <c r="AE366" i="40"/>
  <c r="AE262" i="40"/>
  <c r="AE444" i="40"/>
  <c r="W288" i="40"/>
  <c r="AH132" i="40"/>
  <c r="W132" i="40"/>
  <c r="D497" i="40"/>
  <c r="F497" i="40"/>
  <c r="E497" i="40"/>
  <c r="H497" i="40"/>
  <c r="G497" i="40"/>
  <c r="C497" i="40"/>
  <c r="B497" i="40"/>
  <c r="E575" i="40"/>
  <c r="F575" i="40"/>
  <c r="B575" i="40"/>
  <c r="C575" i="40"/>
  <c r="G575" i="40"/>
  <c r="D575" i="40"/>
  <c r="H575" i="40"/>
  <c r="AH392" i="40"/>
  <c r="AH236" i="40"/>
  <c r="AC262" i="40"/>
  <c r="AG132" i="40"/>
  <c r="AE392" i="40"/>
  <c r="AC340" i="40"/>
  <c r="AG340" i="40"/>
  <c r="V158" i="40"/>
  <c r="AD184" i="40"/>
  <c r="AC184" i="40"/>
  <c r="W366" i="40"/>
  <c r="V262" i="40"/>
  <c r="Z43" i="40"/>
  <c r="Z54" i="40" s="1"/>
  <c r="Z132" i="40"/>
  <c r="AF43" i="40"/>
  <c r="AF54" i="40" s="1"/>
  <c r="AF132" i="40"/>
  <c r="F523" i="40"/>
  <c r="G523" i="40"/>
  <c r="D523" i="40"/>
  <c r="E523" i="40"/>
  <c r="B523" i="40"/>
  <c r="C523" i="40"/>
  <c r="H523" i="40"/>
  <c r="W392" i="40"/>
  <c r="AC288" i="40"/>
  <c r="I215" i="35"/>
  <c r="AG392" i="40"/>
  <c r="AE340" i="40"/>
  <c r="V340" i="40"/>
  <c r="AE418" i="40"/>
  <c r="W418" i="40"/>
  <c r="AE210" i="40"/>
  <c r="AH184" i="40"/>
  <c r="AH366" i="40"/>
  <c r="AG262" i="40"/>
  <c r="AH314" i="40"/>
  <c r="W314" i="40"/>
  <c r="AC444" i="40"/>
  <c r="V43" i="40"/>
  <c r="AI121" i="40"/>
  <c r="V132" i="40"/>
  <c r="Y43" i="40"/>
  <c r="Y54" i="40" s="1"/>
  <c r="Y132" i="40"/>
  <c r="I345" i="35"/>
  <c r="C471" i="40"/>
  <c r="B471" i="40"/>
  <c r="F471" i="40"/>
  <c r="E471" i="40"/>
  <c r="D471" i="40"/>
  <c r="G471" i="40"/>
  <c r="H471" i="40"/>
  <c r="AC418" i="40"/>
  <c r="AG210" i="40"/>
  <c r="AC392" i="40"/>
  <c r="AC236" i="40"/>
  <c r="AG418" i="40"/>
  <c r="W158" i="40"/>
  <c r="I163" i="35"/>
  <c r="P95" i="40"/>
  <c r="AD314" i="40"/>
  <c r="V444" i="40"/>
  <c r="AH288" i="40"/>
  <c r="X43" i="40"/>
  <c r="X54" i="40" s="1"/>
  <c r="X132" i="40"/>
  <c r="F17" i="40"/>
  <c r="F28" i="40" s="1"/>
  <c r="I69" i="40"/>
  <c r="I80" i="40" s="1"/>
  <c r="F80" i="40"/>
  <c r="G549" i="40"/>
  <c r="E549" i="40"/>
  <c r="B549" i="40"/>
  <c r="F549" i="40"/>
  <c r="C549" i="40"/>
  <c r="D549" i="40"/>
  <c r="H549" i="40"/>
  <c r="I293" i="35"/>
  <c r="I423" i="35"/>
  <c r="V314" i="40"/>
  <c r="AG444" i="40"/>
  <c r="I137" i="35"/>
  <c r="AD392" i="40"/>
  <c r="W340" i="40"/>
  <c r="AG236" i="40"/>
  <c r="V418" i="40"/>
  <c r="AG158" i="40"/>
  <c r="AD210" i="40"/>
  <c r="V184" i="40"/>
  <c r="W184" i="40"/>
  <c r="V366" i="40"/>
  <c r="W262" i="40"/>
  <c r="AG314" i="40"/>
  <c r="AE288" i="40"/>
  <c r="AE132" i="40"/>
  <c r="N392" i="40"/>
  <c r="Q392" i="40"/>
  <c r="O392" i="40"/>
  <c r="R392" i="40"/>
  <c r="O340" i="40"/>
  <c r="N340" i="40"/>
  <c r="N236" i="40"/>
  <c r="R236" i="40"/>
  <c r="O236" i="40"/>
  <c r="N418" i="40"/>
  <c r="O418" i="40"/>
  <c r="M158" i="40"/>
  <c r="O158" i="40"/>
  <c r="O210" i="40"/>
  <c r="O184" i="40"/>
  <c r="M184" i="40"/>
  <c r="R366" i="40"/>
  <c r="Q366" i="40"/>
  <c r="M262" i="40"/>
  <c r="R262" i="40"/>
  <c r="M314" i="40"/>
  <c r="R314" i="40"/>
  <c r="R444" i="40"/>
  <c r="Q444" i="40"/>
  <c r="N444" i="40"/>
  <c r="O288" i="40"/>
  <c r="N288" i="40"/>
  <c r="M392" i="40"/>
  <c r="R340" i="40"/>
  <c r="M340" i="40"/>
  <c r="Q340" i="40"/>
  <c r="Q236" i="40"/>
  <c r="M236" i="40"/>
  <c r="Q418" i="40"/>
  <c r="R418" i="40"/>
  <c r="M418" i="40"/>
  <c r="Q158" i="40"/>
  <c r="R158" i="40"/>
  <c r="N158" i="40"/>
  <c r="R210" i="40"/>
  <c r="N210" i="40"/>
  <c r="Q210" i="40"/>
  <c r="M210" i="40"/>
  <c r="N184" i="40"/>
  <c r="Q184" i="40"/>
  <c r="R184" i="40"/>
  <c r="O366" i="40"/>
  <c r="M366" i="40"/>
  <c r="N366" i="40"/>
  <c r="N262" i="40"/>
  <c r="Q262" i="40"/>
  <c r="O262" i="40"/>
  <c r="N314" i="40"/>
  <c r="Q314" i="40"/>
  <c r="O314" i="40"/>
  <c r="M444" i="40"/>
  <c r="O444" i="40"/>
  <c r="M288" i="40"/>
  <c r="R288" i="40"/>
  <c r="Q288" i="40"/>
  <c r="AI433" i="40" l="1"/>
  <c r="AI277" i="40"/>
  <c r="AE43" i="40"/>
  <c r="AE54" i="40" s="1"/>
  <c r="AI407" i="40"/>
  <c r="AI329" i="40"/>
  <c r="AI381" i="40"/>
  <c r="AI173" i="40"/>
  <c r="AG43" i="40"/>
  <c r="AG54" i="40" s="1"/>
  <c r="S147" i="40"/>
  <c r="S158" i="40" s="1"/>
  <c r="L158" i="40"/>
  <c r="I523" i="40"/>
  <c r="AH43" i="40"/>
  <c r="AH54" i="40" s="1"/>
  <c r="AI184" i="40"/>
  <c r="V185" i="40" s="1"/>
  <c r="S355" i="40"/>
  <c r="S366" i="40" s="1"/>
  <c r="L366" i="40"/>
  <c r="S173" i="40"/>
  <c r="S184" i="40" s="1"/>
  <c r="L184" i="40"/>
  <c r="S407" i="40"/>
  <c r="S418" i="40" s="1"/>
  <c r="L418" i="40"/>
  <c r="AI444" i="40"/>
  <c r="AE445" i="40" s="1"/>
  <c r="AI132" i="40"/>
  <c r="N43" i="40"/>
  <c r="N54" i="40" s="1"/>
  <c r="N132" i="40"/>
  <c r="O43" i="40"/>
  <c r="O132" i="40"/>
  <c r="E81" i="40"/>
  <c r="C81" i="40"/>
  <c r="G81" i="40"/>
  <c r="H81" i="40"/>
  <c r="F81" i="40"/>
  <c r="B81" i="40"/>
  <c r="D81" i="40"/>
  <c r="S303" i="40"/>
  <c r="S314" i="40" s="1"/>
  <c r="L314" i="40"/>
  <c r="S277" i="40"/>
  <c r="S288" i="40" s="1"/>
  <c r="L288" i="40"/>
  <c r="S199" i="40"/>
  <c r="S210" i="40" s="1"/>
  <c r="L210" i="40"/>
  <c r="S329" i="40"/>
  <c r="S340" i="40" s="1"/>
  <c r="L340" i="40"/>
  <c r="AI366" i="40"/>
  <c r="AD367" i="40" s="1"/>
  <c r="AI418" i="40"/>
  <c r="W419" i="40" s="1"/>
  <c r="AI314" i="40"/>
  <c r="AH315" i="40" s="1"/>
  <c r="V54" i="40"/>
  <c r="AI158" i="40"/>
  <c r="AC159" i="40" s="1"/>
  <c r="I575" i="40"/>
  <c r="AD419" i="40"/>
  <c r="AG367" i="40"/>
  <c r="L43" i="40"/>
  <c r="S121" i="40"/>
  <c r="S132" i="40" s="1"/>
  <c r="L132" i="40"/>
  <c r="S433" i="40"/>
  <c r="S444" i="40" s="1"/>
  <c r="L444" i="40"/>
  <c r="I189" i="35"/>
  <c r="AI355" i="40"/>
  <c r="AI303" i="40"/>
  <c r="I471" i="40"/>
  <c r="AI147" i="40"/>
  <c r="AE185" i="40"/>
  <c r="AH159" i="40"/>
  <c r="S251" i="40"/>
  <c r="S262" i="40" s="1"/>
  <c r="L262" i="40"/>
  <c r="R43" i="40"/>
  <c r="R132" i="40"/>
  <c r="Q43" i="40"/>
  <c r="Q132" i="40"/>
  <c r="M43" i="40"/>
  <c r="M132" i="40"/>
  <c r="I241" i="35"/>
  <c r="S225" i="40"/>
  <c r="S236" i="40" s="1"/>
  <c r="L236" i="40"/>
  <c r="AH367" i="40"/>
  <c r="AI262" i="40"/>
  <c r="V263" i="40" s="1"/>
  <c r="AI236" i="40"/>
  <c r="AE237" i="40" s="1"/>
  <c r="AC43" i="40"/>
  <c r="AC54" i="40" s="1"/>
  <c r="AG341" i="40"/>
  <c r="S381" i="40"/>
  <c r="S392" i="40" s="1"/>
  <c r="L392" i="40"/>
  <c r="I111" i="35"/>
  <c r="I549" i="40"/>
  <c r="AC237" i="40"/>
  <c r="AI340" i="40"/>
  <c r="AD341" i="40" s="1"/>
  <c r="AI251" i="40"/>
  <c r="I497" i="40"/>
  <c r="W43" i="40"/>
  <c r="W54" i="40" s="1"/>
  <c r="AI210" i="40"/>
  <c r="AC211" i="40" s="1"/>
  <c r="AI225" i="40"/>
  <c r="AD43" i="40"/>
  <c r="AD54" i="40" s="1"/>
  <c r="AD263" i="40"/>
  <c r="AH419" i="40"/>
  <c r="AI392" i="40"/>
  <c r="V393" i="40" s="1"/>
  <c r="AI288" i="40"/>
  <c r="AG289" i="40" s="1"/>
  <c r="AE159" i="40"/>
  <c r="E33" i="35"/>
  <c r="D33" i="35"/>
  <c r="AD315" i="40" l="1"/>
  <c r="AG237" i="40"/>
  <c r="V367" i="40"/>
  <c r="AD445" i="40"/>
  <c r="V237" i="40"/>
  <c r="AG393" i="40"/>
  <c r="V315" i="40"/>
  <c r="W445" i="40"/>
  <c r="V445" i="40"/>
  <c r="V341" i="40"/>
  <c r="AG185" i="40"/>
  <c r="AC445" i="40"/>
  <c r="AC315" i="40"/>
  <c r="V159" i="40"/>
  <c r="V419" i="40"/>
  <c r="AD211" i="40"/>
  <c r="AE315" i="40"/>
  <c r="W185" i="40"/>
  <c r="AD185" i="40"/>
  <c r="V211" i="40"/>
  <c r="AE419" i="40"/>
  <c r="AC367" i="40"/>
  <c r="AE341" i="40"/>
  <c r="AG419" i="40"/>
  <c r="E7" i="35"/>
  <c r="D262" i="40"/>
  <c r="S43" i="40"/>
  <c r="L54" i="40"/>
  <c r="H366" i="40"/>
  <c r="H158" i="40"/>
  <c r="H392" i="40"/>
  <c r="E236" i="40"/>
  <c r="C392" i="40"/>
  <c r="G236" i="40"/>
  <c r="C418" i="40"/>
  <c r="D314" i="40"/>
  <c r="H288" i="40"/>
  <c r="E132" i="40"/>
  <c r="AB263" i="40"/>
  <c r="AA263" i="40"/>
  <c r="Z263" i="40"/>
  <c r="AF263" i="40"/>
  <c r="X263" i="40"/>
  <c r="Y263" i="40"/>
  <c r="W393" i="40"/>
  <c r="AB159" i="40"/>
  <c r="X159" i="40"/>
  <c r="AF159" i="40"/>
  <c r="Y159" i="40"/>
  <c r="Z159" i="40"/>
  <c r="AA159" i="40"/>
  <c r="N341" i="40"/>
  <c r="O341" i="40"/>
  <c r="R341" i="40"/>
  <c r="Q341" i="40"/>
  <c r="P341" i="40"/>
  <c r="M341" i="40"/>
  <c r="L341" i="40"/>
  <c r="AE211" i="40"/>
  <c r="W263" i="40"/>
  <c r="W211" i="40"/>
  <c r="AH211" i="40"/>
  <c r="AH185" i="40"/>
  <c r="H184" i="40"/>
  <c r="G444" i="40"/>
  <c r="H236" i="40"/>
  <c r="C158" i="40"/>
  <c r="C210" i="40"/>
  <c r="E366" i="40"/>
  <c r="G262" i="40"/>
  <c r="C444" i="40"/>
  <c r="B366" i="40"/>
  <c r="C314" i="40"/>
  <c r="D444" i="40"/>
  <c r="C132" i="40"/>
  <c r="AB315" i="40"/>
  <c r="Y315" i="40"/>
  <c r="AF315" i="40"/>
  <c r="X315" i="40"/>
  <c r="Z315" i="40"/>
  <c r="AA315" i="40"/>
  <c r="P315" i="40"/>
  <c r="N315" i="40"/>
  <c r="M315" i="40"/>
  <c r="L315" i="40"/>
  <c r="R315" i="40"/>
  <c r="O315" i="40"/>
  <c r="Q315" i="40"/>
  <c r="AC393" i="40"/>
  <c r="AE289" i="40"/>
  <c r="W237" i="40"/>
  <c r="AE263" i="40"/>
  <c r="D236" i="40"/>
  <c r="B33" i="35"/>
  <c r="H262" i="40"/>
  <c r="E210" i="40"/>
  <c r="B288" i="40"/>
  <c r="D158" i="40"/>
  <c r="D392" i="40"/>
  <c r="E340" i="40"/>
  <c r="H340" i="40"/>
  <c r="C236" i="40"/>
  <c r="G158" i="40"/>
  <c r="G314" i="40"/>
  <c r="G288" i="40"/>
  <c r="H132" i="40"/>
  <c r="Q54" i="40"/>
  <c r="AD159" i="40"/>
  <c r="AD393" i="40"/>
  <c r="R211" i="40"/>
  <c r="P211" i="40"/>
  <c r="L211" i="40"/>
  <c r="O211" i="40"/>
  <c r="M211" i="40"/>
  <c r="N211" i="40"/>
  <c r="Q211" i="40"/>
  <c r="AG315" i="40"/>
  <c r="W159" i="40"/>
  <c r="AB185" i="40"/>
  <c r="AA185" i="40"/>
  <c r="X185" i="40"/>
  <c r="Y185" i="40"/>
  <c r="Z185" i="40"/>
  <c r="AF185" i="40"/>
  <c r="AG211" i="40"/>
  <c r="B184" i="40"/>
  <c r="Q263" i="40"/>
  <c r="P263" i="40"/>
  <c r="M263" i="40"/>
  <c r="L263" i="40"/>
  <c r="O263" i="40"/>
  <c r="R263" i="40"/>
  <c r="N263" i="40"/>
  <c r="M367" i="40"/>
  <c r="Q367" i="40"/>
  <c r="O367" i="40"/>
  <c r="P367" i="40"/>
  <c r="L367" i="40"/>
  <c r="R367" i="40"/>
  <c r="N367" i="40"/>
  <c r="B418" i="40"/>
  <c r="E158" i="40"/>
  <c r="H210" i="40"/>
  <c r="D184" i="40"/>
  <c r="C366" i="40"/>
  <c r="B262" i="40"/>
  <c r="E444" i="40"/>
  <c r="G366" i="40"/>
  <c r="H314" i="40"/>
  <c r="E288" i="40"/>
  <c r="V289" i="40"/>
  <c r="AB341" i="40"/>
  <c r="Y341" i="40"/>
  <c r="Z341" i="40"/>
  <c r="AA341" i="40"/>
  <c r="AF341" i="40"/>
  <c r="X341" i="40"/>
  <c r="P445" i="40"/>
  <c r="L445" i="40"/>
  <c r="R445" i="40"/>
  <c r="N445" i="40"/>
  <c r="O445" i="40"/>
  <c r="Q445" i="40"/>
  <c r="M445" i="40"/>
  <c r="AG263" i="40"/>
  <c r="I81" i="40"/>
  <c r="O54" i="40"/>
  <c r="P419" i="40"/>
  <c r="L419" i="40"/>
  <c r="M419" i="40"/>
  <c r="O419" i="40"/>
  <c r="R419" i="40"/>
  <c r="Q419" i="40"/>
  <c r="N419" i="40"/>
  <c r="AH263" i="40"/>
  <c r="AC263" i="40"/>
  <c r="R159" i="40"/>
  <c r="M159" i="40"/>
  <c r="N159" i="40"/>
  <c r="L159" i="40"/>
  <c r="Q159" i="40"/>
  <c r="P159" i="40"/>
  <c r="O159" i="40"/>
  <c r="E418" i="40"/>
  <c r="L237" i="40"/>
  <c r="P237" i="40"/>
  <c r="R237" i="40"/>
  <c r="O237" i="40"/>
  <c r="N237" i="40"/>
  <c r="Q237" i="40"/>
  <c r="M237" i="40"/>
  <c r="G392" i="40"/>
  <c r="D340" i="40"/>
  <c r="C340" i="40"/>
  <c r="G418" i="40"/>
  <c r="B444" i="40"/>
  <c r="G132" i="40"/>
  <c r="AB289" i="40"/>
  <c r="Z289" i="40"/>
  <c r="AA289" i="40"/>
  <c r="AF289" i="40"/>
  <c r="X289" i="40"/>
  <c r="Y289" i="40"/>
  <c r="M54" i="40"/>
  <c r="R54" i="40"/>
  <c r="AH341" i="40"/>
  <c r="AI54" i="40"/>
  <c r="AH55" i="40" s="1"/>
  <c r="AB419" i="40"/>
  <c r="X419" i="40"/>
  <c r="AF419" i="40"/>
  <c r="Y419" i="40"/>
  <c r="AA419" i="40"/>
  <c r="Z419" i="40"/>
  <c r="O289" i="40"/>
  <c r="L289" i="40"/>
  <c r="P289" i="40"/>
  <c r="R289" i="40"/>
  <c r="N289" i="40"/>
  <c r="Q289" i="40"/>
  <c r="M289" i="40"/>
  <c r="W289" i="40"/>
  <c r="AB445" i="40"/>
  <c r="X445" i="40"/>
  <c r="AF445" i="40"/>
  <c r="Z445" i="40"/>
  <c r="AA445" i="40"/>
  <c r="Y445" i="40"/>
  <c r="AD289" i="40"/>
  <c r="W341" i="40"/>
  <c r="E184" i="40"/>
  <c r="B340" i="40"/>
  <c r="D418" i="40"/>
  <c r="B43" i="40"/>
  <c r="I121" i="40"/>
  <c r="I132" i="40" s="1"/>
  <c r="B132" i="40"/>
  <c r="D210" i="40"/>
  <c r="G184" i="40"/>
  <c r="D366" i="40"/>
  <c r="B314" i="40"/>
  <c r="B210" i="40"/>
  <c r="C262" i="40"/>
  <c r="H444" i="40"/>
  <c r="D288" i="40"/>
  <c r="AB211" i="40"/>
  <c r="Y211" i="40"/>
  <c r="AF211" i="40"/>
  <c r="X211" i="40"/>
  <c r="Z211" i="40"/>
  <c r="AA211" i="40"/>
  <c r="P393" i="40"/>
  <c r="R393" i="40"/>
  <c r="Q393" i="40"/>
  <c r="L393" i="40"/>
  <c r="O393" i="40"/>
  <c r="M393" i="40"/>
  <c r="N393" i="40"/>
  <c r="AB237" i="40"/>
  <c r="X237" i="40"/>
  <c r="AA237" i="40"/>
  <c r="AF237" i="40"/>
  <c r="Y237" i="40"/>
  <c r="Z237" i="40"/>
  <c r="AH237" i="40"/>
  <c r="AI43" i="40"/>
  <c r="AC341" i="40"/>
  <c r="Q185" i="40"/>
  <c r="O185" i="40"/>
  <c r="M185" i="40"/>
  <c r="P185" i="40"/>
  <c r="R185" i="40"/>
  <c r="N185" i="40"/>
  <c r="L185" i="40"/>
  <c r="AH445" i="40"/>
  <c r="AG159" i="40"/>
  <c r="AG55" i="40"/>
  <c r="G210" i="40"/>
  <c r="E314" i="40"/>
  <c r="C184" i="40"/>
  <c r="B158" i="40"/>
  <c r="D132" i="40"/>
  <c r="E392" i="40"/>
  <c r="B236" i="40"/>
  <c r="B392" i="40"/>
  <c r="G340" i="40"/>
  <c r="H418" i="40"/>
  <c r="E262" i="40"/>
  <c r="C288" i="40"/>
  <c r="AB393" i="40"/>
  <c r="Z393" i="40"/>
  <c r="AF393" i="40"/>
  <c r="Y393" i="40"/>
  <c r="X393" i="40"/>
  <c r="AA393" i="40"/>
  <c r="W55" i="40"/>
  <c r="AH289" i="40"/>
  <c r="AH393" i="40"/>
  <c r="L133" i="40"/>
  <c r="Q133" i="40"/>
  <c r="O133" i="40"/>
  <c r="P133" i="40"/>
  <c r="R133" i="40"/>
  <c r="N133" i="40"/>
  <c r="M133" i="40"/>
  <c r="AE393" i="40"/>
  <c r="AC419" i="40"/>
  <c r="AB367" i="40"/>
  <c r="Z367" i="40"/>
  <c r="AF367" i="40"/>
  <c r="Y367" i="40"/>
  <c r="X367" i="40"/>
  <c r="AA367" i="40"/>
  <c r="AE367" i="40"/>
  <c r="W367" i="40"/>
  <c r="AC185" i="40"/>
  <c r="AG445" i="40"/>
  <c r="AD237" i="40"/>
  <c r="AC289" i="40"/>
  <c r="W315" i="40"/>
  <c r="E652" i="40"/>
  <c r="D652" i="40"/>
  <c r="C652" i="40"/>
  <c r="AI341" i="40" l="1"/>
  <c r="AI237" i="40"/>
  <c r="AI367" i="40"/>
  <c r="AI419" i="40"/>
  <c r="AI185" i="40"/>
  <c r="AI315" i="40"/>
  <c r="AI263" i="40"/>
  <c r="S419" i="40"/>
  <c r="AI445" i="40"/>
  <c r="V55" i="40"/>
  <c r="I319" i="35"/>
  <c r="AI159" i="40"/>
  <c r="AI211" i="40"/>
  <c r="AI393" i="40"/>
  <c r="I277" i="40"/>
  <c r="I288" i="40" s="1"/>
  <c r="I381" i="40"/>
  <c r="I392" i="40" s="1"/>
  <c r="I147" i="40"/>
  <c r="I158" i="40" s="1"/>
  <c r="S393" i="40"/>
  <c r="I251" i="40"/>
  <c r="I262" i="40" s="1"/>
  <c r="AC55" i="40"/>
  <c r="S315" i="40"/>
  <c r="H95" i="40"/>
  <c r="H652" i="40"/>
  <c r="I199" i="40"/>
  <c r="I210" i="40" s="1"/>
  <c r="S211" i="40"/>
  <c r="E43" i="40"/>
  <c r="I225" i="40"/>
  <c r="I236" i="40" s="1"/>
  <c r="I329" i="40"/>
  <c r="I340" i="40" s="1"/>
  <c r="I407" i="40"/>
  <c r="I418" i="40" s="1"/>
  <c r="I173" i="40"/>
  <c r="I184" i="40" s="1"/>
  <c r="S341" i="40"/>
  <c r="I641" i="40"/>
  <c r="I652" i="40" s="1"/>
  <c r="B652" i="40"/>
  <c r="I303" i="40"/>
  <c r="I314" i="40" s="1"/>
  <c r="F133" i="40"/>
  <c r="D133" i="40"/>
  <c r="G133" i="40"/>
  <c r="E133" i="40"/>
  <c r="B133" i="40"/>
  <c r="C133" i="40"/>
  <c r="H133" i="40"/>
  <c r="H43" i="40"/>
  <c r="AD55" i="40"/>
  <c r="I355" i="40"/>
  <c r="I366" i="40" s="1"/>
  <c r="G95" i="40"/>
  <c r="G652" i="40"/>
  <c r="S185" i="40"/>
  <c r="B54" i="40"/>
  <c r="S289" i="40"/>
  <c r="G43" i="40"/>
  <c r="S159" i="40"/>
  <c r="S445" i="40"/>
  <c r="AI289" i="40"/>
  <c r="S133" i="40"/>
  <c r="H33" i="35"/>
  <c r="AB55" i="40"/>
  <c r="AA55" i="40"/>
  <c r="Z55" i="40"/>
  <c r="X55" i="40"/>
  <c r="Y55" i="40"/>
  <c r="AE55" i="40"/>
  <c r="AF55" i="40"/>
  <c r="G33" i="35"/>
  <c r="S367" i="40"/>
  <c r="S263" i="40"/>
  <c r="C43" i="40"/>
  <c r="D43" i="40"/>
  <c r="D54" i="40" s="1"/>
  <c r="I433" i="40"/>
  <c r="I444" i="40" s="1"/>
  <c r="S237" i="40"/>
  <c r="C33" i="35"/>
  <c r="I33" i="35" s="1"/>
  <c r="AJ43" i="40"/>
  <c r="S54" i="40"/>
  <c r="M652" i="40"/>
  <c r="N652" i="40"/>
  <c r="O652" i="40"/>
  <c r="AI55" i="40" l="1"/>
  <c r="G445" i="40"/>
  <c r="F445" i="40"/>
  <c r="H445" i="40"/>
  <c r="B445" i="40"/>
  <c r="D445" i="40"/>
  <c r="E445" i="40"/>
  <c r="C445" i="40"/>
  <c r="E367" i="40"/>
  <c r="C367" i="40"/>
  <c r="H367" i="40"/>
  <c r="F367" i="40"/>
  <c r="D367" i="40"/>
  <c r="B367" i="40"/>
  <c r="G367" i="40"/>
  <c r="H341" i="40"/>
  <c r="E341" i="40"/>
  <c r="F341" i="40"/>
  <c r="B341" i="40"/>
  <c r="C341" i="40"/>
  <c r="D341" i="40"/>
  <c r="G341" i="40"/>
  <c r="E419" i="40"/>
  <c r="C419" i="40"/>
  <c r="H419" i="40"/>
  <c r="F419" i="40"/>
  <c r="D419" i="40"/>
  <c r="B419" i="40"/>
  <c r="G419" i="40"/>
  <c r="G237" i="40"/>
  <c r="E237" i="40"/>
  <c r="H237" i="40"/>
  <c r="F237" i="40"/>
  <c r="B237" i="40"/>
  <c r="C237" i="40"/>
  <c r="D237" i="40"/>
  <c r="B263" i="40"/>
  <c r="H263" i="40"/>
  <c r="F263" i="40"/>
  <c r="D263" i="40"/>
  <c r="G263" i="40"/>
  <c r="E263" i="40"/>
  <c r="C263" i="40"/>
  <c r="G17" i="40"/>
  <c r="G54" i="40"/>
  <c r="S641" i="40"/>
  <c r="S652" i="40" s="1"/>
  <c r="L652" i="40"/>
  <c r="C54" i="40"/>
  <c r="H17" i="40"/>
  <c r="H54" i="40"/>
  <c r="C315" i="40"/>
  <c r="F315" i="40"/>
  <c r="D315" i="40"/>
  <c r="B315" i="40"/>
  <c r="H315" i="40"/>
  <c r="G315" i="40"/>
  <c r="E315" i="40"/>
  <c r="E54" i="40"/>
  <c r="Q95" i="40"/>
  <c r="Q652" i="40"/>
  <c r="Q55" i="40"/>
  <c r="P55" i="40"/>
  <c r="L55" i="40"/>
  <c r="O55" i="40"/>
  <c r="R55" i="40"/>
  <c r="M55" i="40"/>
  <c r="AJ54" i="40"/>
  <c r="N55" i="40"/>
  <c r="F159" i="40"/>
  <c r="E159" i="40"/>
  <c r="G159" i="40"/>
  <c r="C159" i="40"/>
  <c r="H159" i="40"/>
  <c r="B159" i="40"/>
  <c r="D159" i="40"/>
  <c r="I43" i="40"/>
  <c r="I54" i="40" s="1"/>
  <c r="C653" i="40"/>
  <c r="F653" i="40"/>
  <c r="B653" i="40"/>
  <c r="H653" i="40"/>
  <c r="G653" i="40"/>
  <c r="E653" i="40"/>
  <c r="D653" i="40"/>
  <c r="H211" i="40"/>
  <c r="B211" i="40"/>
  <c r="F211" i="40"/>
  <c r="E211" i="40"/>
  <c r="D211" i="40"/>
  <c r="G211" i="40"/>
  <c r="C211" i="40"/>
  <c r="H393" i="40"/>
  <c r="B393" i="40"/>
  <c r="C393" i="40"/>
  <c r="E393" i="40"/>
  <c r="F393" i="40"/>
  <c r="G393" i="40"/>
  <c r="D393" i="40"/>
  <c r="R95" i="40"/>
  <c r="R652" i="40"/>
  <c r="C7" i="35"/>
  <c r="G7" i="35"/>
  <c r="I133" i="40"/>
  <c r="E289" i="40"/>
  <c r="D289" i="40"/>
  <c r="C289" i="40"/>
  <c r="G289" i="40"/>
  <c r="F289" i="40"/>
  <c r="B289" i="40"/>
  <c r="H289" i="40"/>
  <c r="H7" i="35"/>
  <c r="D185" i="40"/>
  <c r="E185" i="40"/>
  <c r="C185" i="40"/>
  <c r="H185" i="40"/>
  <c r="F185" i="40"/>
  <c r="G185" i="40"/>
  <c r="B185" i="40"/>
  <c r="R17" i="40" l="1"/>
  <c r="I315" i="40"/>
  <c r="I159" i="40"/>
  <c r="I185" i="40"/>
  <c r="Q17" i="40"/>
  <c r="P653" i="40"/>
  <c r="L653" i="40"/>
  <c r="O653" i="40"/>
  <c r="R653" i="40"/>
  <c r="Q653" i="40"/>
  <c r="M653" i="40"/>
  <c r="N653" i="40"/>
  <c r="I367" i="40"/>
  <c r="I653" i="40"/>
  <c r="I263" i="40"/>
  <c r="I445" i="40"/>
  <c r="I289" i="40"/>
  <c r="S55" i="40"/>
  <c r="AJ55" i="40" s="1"/>
  <c r="I419" i="40"/>
  <c r="I211" i="40"/>
  <c r="I341" i="40"/>
  <c r="I393" i="40"/>
  <c r="F55" i="40"/>
  <c r="G55" i="40"/>
  <c r="E55" i="40"/>
  <c r="D55" i="40"/>
  <c r="C55" i="40"/>
  <c r="B55" i="40"/>
  <c r="H55" i="40"/>
  <c r="I237" i="40"/>
  <c r="I615" i="36" l="1"/>
  <c r="I121" i="36"/>
  <c r="S653" i="40"/>
  <c r="I55" i="40"/>
  <c r="C652" i="36"/>
  <c r="I381" i="36"/>
  <c r="D652" i="36"/>
  <c r="E652" i="36"/>
  <c r="D43" i="36" l="1"/>
  <c r="E43" i="36"/>
  <c r="H43" i="36"/>
  <c r="I329" i="36"/>
  <c r="G43" i="36"/>
  <c r="G17" i="36" s="1"/>
  <c r="I407" i="36"/>
  <c r="I303" i="36"/>
  <c r="C43" i="36"/>
  <c r="I225" i="36"/>
  <c r="I251" i="36"/>
  <c r="H95" i="36"/>
  <c r="H652" i="36"/>
  <c r="I433" i="36"/>
  <c r="I355" i="36"/>
  <c r="I459" i="36"/>
  <c r="I470" i="36" s="1"/>
  <c r="F470" i="36"/>
  <c r="I147" i="36"/>
  <c r="B43" i="36"/>
  <c r="I173" i="36"/>
  <c r="I277" i="36"/>
  <c r="I199" i="36"/>
  <c r="I641" i="36"/>
  <c r="G95" i="36"/>
  <c r="G652" i="36"/>
  <c r="B471" i="36" l="1"/>
  <c r="G471" i="36"/>
  <c r="H471" i="36"/>
  <c r="I471" i="36"/>
  <c r="E471" i="36"/>
  <c r="C471" i="36"/>
  <c r="D471" i="36"/>
  <c r="I511" i="36"/>
  <c r="I522" i="36" s="1"/>
  <c r="F522" i="36"/>
  <c r="F523" i="36" s="1"/>
  <c r="I563" i="36"/>
  <c r="I574" i="36" s="1"/>
  <c r="F574" i="36"/>
  <c r="H17" i="36"/>
  <c r="I537" i="36"/>
  <c r="I548" i="36" s="1"/>
  <c r="F548" i="36"/>
  <c r="F549" i="36" s="1"/>
  <c r="I43" i="36"/>
  <c r="I605" i="35"/>
  <c r="F471" i="36"/>
  <c r="F575" i="36" l="1"/>
  <c r="H549" i="36"/>
  <c r="E549" i="36"/>
  <c r="D549" i="36"/>
  <c r="G549" i="36"/>
  <c r="B549" i="36"/>
  <c r="C549" i="36"/>
  <c r="I549" i="36"/>
  <c r="D575" i="36"/>
  <c r="G575" i="36"/>
  <c r="C575" i="36"/>
  <c r="B575" i="36"/>
  <c r="E575" i="36"/>
  <c r="I575" i="36"/>
  <c r="H575" i="36"/>
  <c r="H523" i="36"/>
  <c r="I523" i="36"/>
  <c r="C523" i="36"/>
  <c r="D523" i="36"/>
  <c r="E523" i="36"/>
  <c r="G523" i="36"/>
  <c r="B523" i="36"/>
  <c r="B85" i="35" l="1"/>
  <c r="I579" i="35"/>
  <c r="D85" i="35"/>
  <c r="D7" i="35" l="1"/>
  <c r="I85" i="35"/>
  <c r="B7" i="35"/>
  <c r="I7" i="35" l="1"/>
  <c r="C44" i="35" l="1"/>
  <c r="C18" i="35" s="1"/>
  <c r="I174" i="35"/>
  <c r="I200" i="35"/>
  <c r="I330" i="35"/>
  <c r="I252" i="35"/>
  <c r="D44" i="35"/>
  <c r="E44" i="35"/>
  <c r="G44" i="35"/>
  <c r="I434" i="35"/>
  <c r="I382" i="35"/>
  <c r="I278" i="35"/>
  <c r="H44" i="35"/>
  <c r="I356" i="35"/>
  <c r="I408" i="35"/>
  <c r="I304" i="35"/>
  <c r="I148" i="35"/>
  <c r="I226" i="35"/>
  <c r="B44" i="35" l="1"/>
  <c r="I122" i="35"/>
  <c r="I44" i="35" l="1"/>
  <c r="G43" i="35"/>
  <c r="G17" i="35" s="1"/>
  <c r="H43" i="35"/>
  <c r="H17" i="35" s="1"/>
  <c r="E43" i="35" l="1"/>
  <c r="I121" i="35"/>
  <c r="C43" i="35"/>
  <c r="D43" i="35"/>
  <c r="E95" i="35"/>
  <c r="I303" i="35"/>
  <c r="I433" i="35"/>
  <c r="I277" i="35"/>
  <c r="E95" i="42"/>
  <c r="E17" i="42" s="1"/>
  <c r="I407" i="35"/>
  <c r="I329" i="35"/>
  <c r="I173" i="35"/>
  <c r="I225" i="35"/>
  <c r="I147" i="35"/>
  <c r="I199" i="35"/>
  <c r="I355" i="35"/>
  <c r="I251" i="35"/>
  <c r="D95" i="35" l="1"/>
  <c r="B43" i="35"/>
  <c r="C95" i="35"/>
  <c r="C17" i="35" s="1"/>
  <c r="C600" i="35"/>
  <c r="I381" i="35"/>
  <c r="B95" i="35"/>
  <c r="I95" i="35" s="1"/>
  <c r="I589" i="35"/>
  <c r="D17" i="35"/>
  <c r="E17" i="35"/>
  <c r="O95" i="42"/>
  <c r="O17" i="42" s="1"/>
  <c r="I113" i="35" l="1"/>
  <c r="I607" i="35"/>
  <c r="I633" i="35"/>
  <c r="I589" i="42"/>
  <c r="D87" i="35"/>
  <c r="B87" i="35"/>
  <c r="I581" i="35"/>
  <c r="G87" i="35"/>
  <c r="C87" i="35"/>
  <c r="B17" i="35"/>
  <c r="I17" i="35" s="1"/>
  <c r="I43" i="35"/>
  <c r="C95" i="41"/>
  <c r="C600" i="41"/>
  <c r="E87" i="35"/>
  <c r="C95" i="40"/>
  <c r="C600" i="40"/>
  <c r="I589" i="41"/>
  <c r="E95" i="40"/>
  <c r="E17" i="40" s="1"/>
  <c r="C95" i="42"/>
  <c r="C600" i="42"/>
  <c r="E95" i="41"/>
  <c r="E17" i="41" s="1"/>
  <c r="I589" i="40"/>
  <c r="H87" i="35"/>
  <c r="E35" i="35"/>
  <c r="O95" i="41"/>
  <c r="O17" i="41" s="1"/>
  <c r="C35" i="35" l="1"/>
  <c r="I373" i="35"/>
  <c r="G35" i="35"/>
  <c r="H35" i="35"/>
  <c r="E9" i="35"/>
  <c r="H9" i="35"/>
  <c r="C9" i="35"/>
  <c r="E95" i="36"/>
  <c r="M95" i="42"/>
  <c r="M600" i="42"/>
  <c r="S589" i="41"/>
  <c r="I347" i="35"/>
  <c r="I295" i="35"/>
  <c r="M95" i="40"/>
  <c r="M600" i="40"/>
  <c r="C106" i="40"/>
  <c r="C17" i="40"/>
  <c r="C28" i="40" s="1"/>
  <c r="G9" i="35"/>
  <c r="C95" i="36"/>
  <c r="C600" i="36"/>
  <c r="O95" i="40"/>
  <c r="O17" i="40" s="1"/>
  <c r="I425" i="35"/>
  <c r="I139" i="35"/>
  <c r="B35" i="35"/>
  <c r="I451" i="35"/>
  <c r="C106" i="42"/>
  <c r="C17" i="42"/>
  <c r="D35" i="35"/>
  <c r="I165" i="35"/>
  <c r="I87" i="35"/>
  <c r="I321" i="35"/>
  <c r="I191" i="35"/>
  <c r="C106" i="41"/>
  <c r="C17" i="41"/>
  <c r="C28" i="41" s="1"/>
  <c r="D95" i="36"/>
  <c r="I217" i="35"/>
  <c r="S589" i="42"/>
  <c r="I269" i="35"/>
  <c r="I399" i="35"/>
  <c r="S589" i="40"/>
  <c r="M95" i="41"/>
  <c r="M600" i="41"/>
  <c r="B95" i="36"/>
  <c r="I589" i="36"/>
  <c r="I243" i="35"/>
  <c r="F61" i="35" l="1"/>
  <c r="M106" i="40"/>
  <c r="M17" i="40"/>
  <c r="M28" i="40" s="1"/>
  <c r="I95" i="36"/>
  <c r="B17" i="36"/>
  <c r="D9" i="35"/>
  <c r="C106" i="36"/>
  <c r="C17" i="36"/>
  <c r="E17" i="36"/>
  <c r="D17" i="36"/>
  <c r="M106" i="41"/>
  <c r="M17" i="41"/>
  <c r="M28" i="41" s="1"/>
  <c r="I485" i="41"/>
  <c r="I496" i="41" s="1"/>
  <c r="F496" i="41"/>
  <c r="F69" i="41"/>
  <c r="I485" i="42"/>
  <c r="F69" i="42"/>
  <c r="I503" i="35"/>
  <c r="I35" i="35"/>
  <c r="B9" i="35"/>
  <c r="I61" i="35"/>
  <c r="F9" i="35"/>
  <c r="I529" i="35"/>
  <c r="I555" i="35"/>
  <c r="M106" i="42"/>
  <c r="M17" i="42"/>
  <c r="F17" i="41" l="1"/>
  <c r="F28" i="41" s="1"/>
  <c r="I69" i="41"/>
  <c r="I80" i="41" s="1"/>
  <c r="F80" i="41"/>
  <c r="I9" i="35"/>
  <c r="G497" i="41"/>
  <c r="H497" i="41"/>
  <c r="E497" i="41"/>
  <c r="D497" i="41"/>
  <c r="F497" i="41"/>
  <c r="C497" i="41"/>
  <c r="B497" i="41"/>
  <c r="F17" i="42"/>
  <c r="I69" i="42"/>
  <c r="I485" i="36" l="1"/>
  <c r="F69" i="36"/>
  <c r="I497" i="41"/>
  <c r="E81" i="41"/>
  <c r="G81" i="41"/>
  <c r="D81" i="41"/>
  <c r="H81" i="41"/>
  <c r="B81" i="41"/>
  <c r="F81" i="41"/>
  <c r="C81" i="41"/>
  <c r="I69" i="36" l="1"/>
  <c r="F17" i="36"/>
  <c r="I17" i="36" s="1"/>
  <c r="I81" i="41"/>
  <c r="C50" i="35" l="1"/>
  <c r="E50" i="35"/>
  <c r="D50" i="35"/>
  <c r="H102" i="35" l="1"/>
  <c r="H24" i="35" s="1"/>
  <c r="I231" i="35"/>
  <c r="D652" i="35"/>
  <c r="C102" i="35"/>
  <c r="C24" i="35" s="1"/>
  <c r="E102" i="35"/>
  <c r="E24" i="35" s="1"/>
  <c r="G102" i="35"/>
  <c r="G24" i="35" s="1"/>
  <c r="I387" i="35"/>
  <c r="I283" i="35" l="1"/>
  <c r="G49" i="35"/>
  <c r="C49" i="35"/>
  <c r="I413" i="35"/>
  <c r="I257" i="35"/>
  <c r="D49" i="35"/>
  <c r="C101" i="35"/>
  <c r="C106" i="35" s="1"/>
  <c r="C652" i="35"/>
  <c r="C653" i="35" s="1"/>
  <c r="H49" i="35"/>
  <c r="E49" i="35"/>
  <c r="H101" i="35"/>
  <c r="H652" i="35"/>
  <c r="I309" i="35"/>
  <c r="I153" i="35"/>
  <c r="G101" i="35"/>
  <c r="G23" i="35" s="1"/>
  <c r="G652" i="35"/>
  <c r="I647" i="35"/>
  <c r="I652" i="35" s="1"/>
  <c r="B652" i="35"/>
  <c r="B653" i="35" s="1"/>
  <c r="I465" i="35"/>
  <c r="I470" i="35" s="1"/>
  <c r="F470" i="35"/>
  <c r="I335" i="35"/>
  <c r="I648" i="35"/>
  <c r="B49" i="35"/>
  <c r="I205" i="35"/>
  <c r="I127" i="35"/>
  <c r="I570" i="35"/>
  <c r="I361" i="35"/>
  <c r="D653" i="35"/>
  <c r="I544" i="35"/>
  <c r="E101" i="35"/>
  <c r="E652" i="35"/>
  <c r="E653" i="35" s="1"/>
  <c r="I518" i="35"/>
  <c r="I466" i="35"/>
  <c r="I439" i="35"/>
  <c r="I179" i="35"/>
  <c r="G653" i="35" l="1"/>
  <c r="E23" i="35"/>
  <c r="H23" i="35"/>
  <c r="I128" i="35"/>
  <c r="B50" i="35"/>
  <c r="F76" i="35"/>
  <c r="I517" i="35"/>
  <c r="I522" i="35" s="1"/>
  <c r="F522" i="35"/>
  <c r="F75" i="35"/>
  <c r="I569" i="35"/>
  <c r="I574" i="35" s="1"/>
  <c r="F574" i="35"/>
  <c r="F471" i="35"/>
  <c r="E471" i="35"/>
  <c r="B471" i="35"/>
  <c r="G471" i="35"/>
  <c r="H471" i="35"/>
  <c r="I471" i="35"/>
  <c r="C471" i="35"/>
  <c r="D471" i="35"/>
  <c r="H653" i="35"/>
  <c r="I543" i="35"/>
  <c r="I548" i="35" s="1"/>
  <c r="F548" i="35"/>
  <c r="F549" i="35" s="1"/>
  <c r="I49" i="35"/>
  <c r="I653" i="35"/>
  <c r="F653" i="35"/>
  <c r="C23" i="35"/>
  <c r="F23" i="35" l="1"/>
  <c r="I75" i="35"/>
  <c r="F523" i="35"/>
  <c r="D523" i="35"/>
  <c r="E523" i="35"/>
  <c r="G523" i="35"/>
  <c r="C523" i="35"/>
  <c r="I523" i="35"/>
  <c r="B523" i="35"/>
  <c r="H523" i="35"/>
  <c r="I549" i="35"/>
  <c r="C549" i="35"/>
  <c r="D549" i="35"/>
  <c r="H549" i="35"/>
  <c r="G549" i="35"/>
  <c r="E549" i="35"/>
  <c r="B549" i="35"/>
  <c r="F24" i="35"/>
  <c r="I76" i="35"/>
  <c r="I50" i="35"/>
  <c r="F575" i="35"/>
  <c r="B575" i="35"/>
  <c r="E575" i="35"/>
  <c r="G575" i="35"/>
  <c r="I575" i="35"/>
  <c r="H575" i="35"/>
  <c r="C575" i="35"/>
  <c r="D575" i="35"/>
  <c r="F59" i="43" l="1"/>
  <c r="I449" i="43"/>
  <c r="AI189" i="43" l="1"/>
  <c r="AI397" i="43"/>
  <c r="AI345" i="43"/>
  <c r="AI371" i="43"/>
  <c r="AI111" i="43"/>
  <c r="AI267" i="43"/>
  <c r="AI319" i="43"/>
  <c r="AI215" i="43"/>
  <c r="AI293" i="43"/>
  <c r="AI423" i="43"/>
  <c r="AI163" i="43"/>
  <c r="AI241" i="43"/>
  <c r="P85" i="43"/>
  <c r="F7" i="43"/>
  <c r="I59" i="43"/>
  <c r="S293" i="43" l="1"/>
  <c r="S111" i="43"/>
  <c r="P7" i="43"/>
  <c r="S397" i="43"/>
  <c r="S189" i="43"/>
  <c r="S423" i="43"/>
  <c r="S371" i="43"/>
  <c r="S241" i="43"/>
  <c r="S215" i="43"/>
  <c r="S345" i="43"/>
  <c r="S163" i="43"/>
  <c r="S319" i="43"/>
  <c r="S267" i="43"/>
  <c r="I241" i="43" l="1"/>
  <c r="E85" i="43"/>
  <c r="I163" i="43"/>
  <c r="I423" i="43"/>
  <c r="I371" i="43"/>
  <c r="H85" i="43"/>
  <c r="I579" i="43"/>
  <c r="I111" i="43"/>
  <c r="I319" i="43"/>
  <c r="I397" i="43"/>
  <c r="I267" i="43"/>
  <c r="G85" i="43"/>
  <c r="I215" i="43"/>
  <c r="C85" i="43"/>
  <c r="I189" i="43"/>
  <c r="I345" i="43"/>
  <c r="I631" i="43"/>
  <c r="I293" i="43"/>
  <c r="S631" i="43" l="1"/>
  <c r="O85" i="43"/>
  <c r="Q85" i="43"/>
  <c r="M85" i="43"/>
  <c r="S579" i="43"/>
  <c r="R85" i="43"/>
  <c r="I529" i="43" l="1"/>
  <c r="F61" i="43"/>
  <c r="I451" i="43"/>
  <c r="I477" i="43"/>
  <c r="I503" i="43"/>
  <c r="I555" i="43"/>
  <c r="F9" i="43" l="1"/>
  <c r="I61" i="43"/>
  <c r="P87" i="43"/>
  <c r="P9" i="43" l="1"/>
  <c r="I538" i="43" l="1"/>
  <c r="I564" i="43"/>
  <c r="I459" i="43" l="1"/>
  <c r="I563" i="43"/>
  <c r="I574" i="43" s="1"/>
  <c r="F574" i="43"/>
  <c r="I537" i="43"/>
  <c r="I548" i="43" s="1"/>
  <c r="F548" i="43"/>
  <c r="G549" i="43" l="1"/>
  <c r="E549" i="43"/>
  <c r="F549" i="43"/>
  <c r="B549" i="43"/>
  <c r="C549" i="43"/>
  <c r="D549" i="43"/>
  <c r="H549" i="43"/>
  <c r="H575" i="43"/>
  <c r="F575" i="43"/>
  <c r="D575" i="43"/>
  <c r="G575" i="43"/>
  <c r="C575" i="43"/>
  <c r="E575" i="43"/>
  <c r="B575" i="43"/>
  <c r="I549" i="43" l="1"/>
  <c r="I575" i="43"/>
  <c r="I460" i="43" l="1"/>
  <c r="I470" i="43" s="1"/>
  <c r="F470" i="43"/>
  <c r="I581" i="43"/>
  <c r="G471" i="43" l="1"/>
  <c r="H471" i="43"/>
  <c r="E471" i="43"/>
  <c r="C471" i="43"/>
  <c r="F471" i="43"/>
  <c r="D471" i="43"/>
  <c r="B471" i="43"/>
  <c r="S581" i="43"/>
  <c r="I471" i="43" l="1"/>
  <c r="C96" i="43"/>
  <c r="AI425" i="43" l="1"/>
  <c r="AI399" i="43"/>
  <c r="AI191" i="43"/>
  <c r="AI165" i="43"/>
  <c r="AI295" i="43"/>
  <c r="AI217" i="43"/>
  <c r="AI373" i="43"/>
  <c r="AI347" i="43"/>
  <c r="AI269" i="43"/>
  <c r="AI321" i="43"/>
  <c r="AI243" i="43"/>
  <c r="I642" i="43"/>
  <c r="M96" i="43"/>
  <c r="S269" i="43" l="1"/>
  <c r="S243" i="43"/>
  <c r="AD35" i="43"/>
  <c r="S321" i="43"/>
  <c r="S191" i="43"/>
  <c r="S425" i="43"/>
  <c r="Z35" i="43"/>
  <c r="V35" i="43"/>
  <c r="AI113" i="43"/>
  <c r="AA35" i="43"/>
  <c r="S373" i="43"/>
  <c r="X35" i="43"/>
  <c r="AE35" i="43"/>
  <c r="AH35" i="43"/>
  <c r="S295" i="43"/>
  <c r="Y35" i="43"/>
  <c r="AG35" i="43"/>
  <c r="S399" i="43"/>
  <c r="S347" i="43"/>
  <c r="AF35" i="43"/>
  <c r="AC35" i="43"/>
  <c r="AI139" i="43"/>
  <c r="S217" i="43"/>
  <c r="S165" i="43"/>
  <c r="W35" i="43"/>
  <c r="S642" i="43"/>
  <c r="I243" i="43" l="1"/>
  <c r="I373" i="43"/>
  <c r="I425" i="43"/>
  <c r="I295" i="43"/>
  <c r="I347" i="43"/>
  <c r="I321" i="43"/>
  <c r="R35" i="43"/>
  <c r="I165" i="43"/>
  <c r="I217" i="43"/>
  <c r="I269" i="43"/>
  <c r="AI35" i="43"/>
  <c r="L35" i="43"/>
  <c r="S113" i="43"/>
  <c r="N35" i="43"/>
  <c r="I399" i="43"/>
  <c r="Q35" i="43"/>
  <c r="I191" i="43"/>
  <c r="O35" i="43"/>
  <c r="S139" i="43" l="1"/>
  <c r="D35" i="43"/>
  <c r="H35" i="43"/>
  <c r="I139" i="43"/>
  <c r="C35" i="43"/>
  <c r="E35" i="43"/>
  <c r="M35" i="43"/>
  <c r="I113" i="43"/>
  <c r="G35" i="43"/>
  <c r="B35" i="43" l="1"/>
  <c r="S35" i="43"/>
  <c r="AJ35" i="43" s="1"/>
  <c r="I35" i="43" l="1"/>
  <c r="G95" i="43"/>
  <c r="H95" i="43"/>
  <c r="I641" i="43" l="1"/>
  <c r="Q95" i="43"/>
  <c r="R95" i="43"/>
  <c r="D652" i="43"/>
  <c r="H87" i="43" l="1"/>
  <c r="H652" i="43"/>
  <c r="I633" i="43"/>
  <c r="E87" i="43"/>
  <c r="E652" i="43"/>
  <c r="G87" i="43"/>
  <c r="G652" i="43"/>
  <c r="C87" i="43"/>
  <c r="C652" i="43"/>
  <c r="N652" i="43"/>
  <c r="S641" i="43"/>
  <c r="Q87" i="43" l="1"/>
  <c r="Q652" i="43"/>
  <c r="E9" i="43"/>
  <c r="O87" i="43"/>
  <c r="O652" i="43"/>
  <c r="G9" i="43"/>
  <c r="R87" i="43"/>
  <c r="R652" i="43"/>
  <c r="S633" i="43"/>
  <c r="M87" i="43"/>
  <c r="M652" i="43"/>
  <c r="C9" i="43"/>
  <c r="H9" i="43"/>
  <c r="AI252" i="43" l="1"/>
  <c r="AI434" i="43"/>
  <c r="M9" i="43"/>
  <c r="O9" i="43"/>
  <c r="AI304" i="43"/>
  <c r="AI148" i="43"/>
  <c r="AI408" i="43"/>
  <c r="AI356" i="43"/>
  <c r="AI278" i="43"/>
  <c r="AI330" i="43"/>
  <c r="R9" i="43"/>
  <c r="Q9" i="43"/>
  <c r="Z44" i="43"/>
  <c r="AA44" i="43"/>
  <c r="AI226" i="43" l="1"/>
  <c r="AI174" i="43"/>
  <c r="AI382" i="43"/>
  <c r="AI200" i="43"/>
  <c r="V44" i="43"/>
  <c r="AG44" i="43"/>
  <c r="AF44" i="43"/>
  <c r="X44" i="43"/>
  <c r="AH44" i="43"/>
  <c r="AC44" i="43"/>
  <c r="AD44" i="43"/>
  <c r="S304" i="43"/>
  <c r="S174" i="43"/>
  <c r="AE44" i="43"/>
  <c r="W44" i="43"/>
  <c r="S252" i="43"/>
  <c r="Y44" i="43"/>
  <c r="S226" i="43"/>
  <c r="M44" i="43" l="1"/>
  <c r="M18" i="43" s="1"/>
  <c r="S278" i="43"/>
  <c r="S408" i="43"/>
  <c r="S382" i="43"/>
  <c r="S330" i="43"/>
  <c r="S148" i="43"/>
  <c r="S434" i="43"/>
  <c r="O44" i="43"/>
  <c r="S356" i="43"/>
  <c r="S200" i="43"/>
  <c r="I200" i="43"/>
  <c r="I304" i="43"/>
  <c r="I148" i="43"/>
  <c r="I174" i="43"/>
  <c r="N44" i="43"/>
  <c r="AI122" i="43"/>
  <c r="I226" i="43"/>
  <c r="I278" i="43"/>
  <c r="I252" i="43"/>
  <c r="AI44" i="43"/>
  <c r="I434" i="43"/>
  <c r="I330" i="43"/>
  <c r="Q44" i="43"/>
  <c r="I408" i="43"/>
  <c r="I382" i="43"/>
  <c r="R44" i="43"/>
  <c r="L44" i="43"/>
  <c r="S122" i="43"/>
  <c r="I356" i="43"/>
  <c r="E44" i="43" l="1"/>
  <c r="D44" i="43"/>
  <c r="S44" i="43"/>
  <c r="AJ44" i="43" s="1"/>
  <c r="C44" i="43"/>
  <c r="C18" i="43" s="1"/>
  <c r="B44" i="43"/>
  <c r="G44" i="43"/>
  <c r="H44" i="43"/>
  <c r="I122" i="43" l="1"/>
  <c r="I44" i="43"/>
  <c r="I511" i="43" l="1"/>
  <c r="P95" i="43" l="1"/>
  <c r="I512" i="43" l="1"/>
  <c r="I522" i="43" s="1"/>
  <c r="F522" i="43"/>
  <c r="E523" i="43" l="1"/>
  <c r="D523" i="43"/>
  <c r="C523" i="43"/>
  <c r="B523" i="43"/>
  <c r="H523" i="43"/>
  <c r="F523" i="43"/>
  <c r="G523" i="43"/>
  <c r="I486" i="43" l="1"/>
  <c r="F70" i="43"/>
  <c r="I523" i="43"/>
  <c r="F18" i="43" l="1"/>
  <c r="I70" i="43"/>
  <c r="Z33" i="43" l="1"/>
  <c r="Y33" i="43"/>
  <c r="AF33" i="43"/>
  <c r="V33" i="43"/>
  <c r="X33" i="43"/>
  <c r="AA33" i="43"/>
  <c r="AI355" i="43" l="1"/>
  <c r="Q33" i="43"/>
  <c r="AD33" i="43"/>
  <c r="AI251" i="43"/>
  <c r="AE33" i="43"/>
  <c r="N33" i="43"/>
  <c r="S137" i="43"/>
  <c r="L33" i="43"/>
  <c r="W33" i="43"/>
  <c r="AI381" i="43"/>
  <c r="AI303" i="43"/>
  <c r="AI137" i="43"/>
  <c r="AH33" i="43"/>
  <c r="M33" i="43"/>
  <c r="AI329" i="43"/>
  <c r="AI225" i="43"/>
  <c r="R33" i="43"/>
  <c r="O33" i="43"/>
  <c r="AI407" i="43"/>
  <c r="AI199" i="43"/>
  <c r="AG33" i="43"/>
  <c r="AC33" i="43"/>
  <c r="AA43" i="43"/>
  <c r="Z43" i="43"/>
  <c r="AI173" i="43" l="1"/>
  <c r="AI277" i="43"/>
  <c r="AF43" i="43"/>
  <c r="AI147" i="43"/>
  <c r="AI433" i="43"/>
  <c r="M7" i="43"/>
  <c r="S33" i="43"/>
  <c r="Q7" i="43"/>
  <c r="AD43" i="43"/>
  <c r="S147" i="43"/>
  <c r="Y43" i="43"/>
  <c r="W43" i="43"/>
  <c r="R7" i="43"/>
  <c r="AI33" i="43"/>
  <c r="V43" i="43"/>
  <c r="S199" i="43"/>
  <c r="AE43" i="43"/>
  <c r="AG43" i="43"/>
  <c r="X43" i="43"/>
  <c r="O7" i="43"/>
  <c r="B33" i="43"/>
  <c r="AH43" i="43"/>
  <c r="AC43" i="43"/>
  <c r="I137" i="43" l="1"/>
  <c r="S173" i="43"/>
  <c r="S251" i="43"/>
  <c r="S433" i="43"/>
  <c r="S329" i="43"/>
  <c r="S225" i="43"/>
  <c r="N43" i="43"/>
  <c r="S381" i="43"/>
  <c r="S277" i="43"/>
  <c r="S407" i="43"/>
  <c r="M43" i="43"/>
  <c r="O43" i="43"/>
  <c r="S355" i="43"/>
  <c r="S303" i="43"/>
  <c r="AJ33" i="43"/>
  <c r="I433" i="43"/>
  <c r="I407" i="43"/>
  <c r="H33" i="43"/>
  <c r="I225" i="43"/>
  <c r="I329" i="43"/>
  <c r="I303" i="43"/>
  <c r="I173" i="43"/>
  <c r="I277" i="43"/>
  <c r="AI121" i="43"/>
  <c r="D33" i="43"/>
  <c r="AI43" i="43"/>
  <c r="Q43" i="43"/>
  <c r="Q17" i="43" s="1"/>
  <c r="I355" i="43"/>
  <c r="G33" i="43"/>
  <c r="C33" i="43"/>
  <c r="E33" i="43"/>
  <c r="I199" i="43"/>
  <c r="R43" i="43"/>
  <c r="R17" i="43" s="1"/>
  <c r="I251" i="43"/>
  <c r="L43" i="43"/>
  <c r="S121" i="43"/>
  <c r="I147" i="43"/>
  <c r="I381" i="43"/>
  <c r="I33" i="43" l="1"/>
  <c r="E7" i="43"/>
  <c r="C43" i="43"/>
  <c r="G43" i="43"/>
  <c r="G17" i="43" s="1"/>
  <c r="E43" i="43"/>
  <c r="H43" i="43"/>
  <c r="H17" i="43" s="1"/>
  <c r="S43" i="43"/>
  <c r="AJ43" i="43" s="1"/>
  <c r="C7" i="43"/>
  <c r="D43" i="43"/>
  <c r="B43" i="43"/>
  <c r="H7" i="43"/>
  <c r="G7" i="43"/>
  <c r="I121" i="43" l="1"/>
  <c r="I43" i="43"/>
  <c r="E95" i="43" l="1"/>
  <c r="E17" i="43" s="1"/>
  <c r="O95" i="43" l="1"/>
  <c r="O17" i="43" s="1"/>
  <c r="C95" i="43" l="1"/>
  <c r="C600" i="43"/>
  <c r="I589" i="43"/>
  <c r="I485" i="43"/>
  <c r="F69" i="43"/>
  <c r="M95" i="43" l="1"/>
  <c r="M600" i="43"/>
  <c r="F17" i="43"/>
  <c r="I69" i="43"/>
  <c r="S589" i="43"/>
  <c r="C106" i="43"/>
  <c r="C17" i="43"/>
  <c r="M106" i="43" l="1"/>
  <c r="M17" i="43"/>
  <c r="I482" i="43" l="1"/>
  <c r="I496" i="43" s="1"/>
  <c r="F66" i="43"/>
  <c r="F496" i="43"/>
  <c r="AI118" i="43"/>
  <c r="V132" i="43"/>
  <c r="Z132" i="43"/>
  <c r="AG132" i="43"/>
  <c r="AF132" i="43"/>
  <c r="X132" i="43"/>
  <c r="AE132" i="43"/>
  <c r="AD132" i="43"/>
  <c r="AA132" i="43"/>
  <c r="AH132" i="43"/>
  <c r="AC132" i="43"/>
  <c r="W132" i="43"/>
  <c r="Y132" i="43"/>
  <c r="X184" i="43"/>
  <c r="AF184" i="43"/>
  <c r="AA184" i="43"/>
  <c r="Z184" i="43"/>
  <c r="Y184" i="43"/>
  <c r="X210" i="43"/>
  <c r="AF210" i="43"/>
  <c r="Z210" i="43"/>
  <c r="AA210" i="43"/>
  <c r="Y210" i="43"/>
  <c r="X236" i="43"/>
  <c r="AA236" i="43"/>
  <c r="Z236" i="43"/>
  <c r="AF236" i="43"/>
  <c r="Y236" i="43"/>
  <c r="AA392" i="43"/>
  <c r="Y392" i="43"/>
  <c r="X392" i="43"/>
  <c r="Z392" i="43"/>
  <c r="AF392" i="43"/>
  <c r="Y262" i="43"/>
  <c r="AF262" i="43"/>
  <c r="X262" i="43"/>
  <c r="AA262" i="43"/>
  <c r="Z262" i="43"/>
  <c r="Z366" i="43"/>
  <c r="AF366" i="43"/>
  <c r="X366" i="43"/>
  <c r="Y366" i="43"/>
  <c r="AA366" i="43"/>
  <c r="X340" i="43"/>
  <c r="AF340" i="43"/>
  <c r="Z340" i="43"/>
  <c r="Y340" i="43"/>
  <c r="X158" i="43"/>
  <c r="AA158" i="43"/>
  <c r="Z158" i="43"/>
  <c r="AF158" i="43"/>
  <c r="Y158" i="43"/>
  <c r="AF444" i="43"/>
  <c r="Z444" i="43"/>
  <c r="Y444" i="43"/>
  <c r="X444" i="43"/>
  <c r="AA444" i="43"/>
  <c r="Y314" i="43"/>
  <c r="AA314" i="43"/>
  <c r="Z314" i="43"/>
  <c r="X314" i="43"/>
  <c r="AF314" i="43"/>
  <c r="AA288" i="43"/>
  <c r="X288" i="43"/>
  <c r="Y288" i="43"/>
  <c r="AF288" i="43"/>
  <c r="Z288" i="43"/>
  <c r="Y418" i="43"/>
  <c r="AF418" i="43"/>
  <c r="X418" i="43"/>
  <c r="AA418" i="43"/>
  <c r="Z418" i="43"/>
  <c r="I482" i="42" l="1"/>
  <c r="I496" i="42" s="1"/>
  <c r="F66" i="42"/>
  <c r="F496" i="42"/>
  <c r="W288" i="43"/>
  <c r="AH262" i="43"/>
  <c r="AG132" i="42"/>
  <c r="AC288" i="43"/>
  <c r="AE314" i="43"/>
  <c r="AH444" i="43"/>
  <c r="AD340" i="43"/>
  <c r="AC366" i="43"/>
  <c r="AD366" i="43"/>
  <c r="AG392" i="43"/>
  <c r="AH210" i="43"/>
  <c r="V184" i="43"/>
  <c r="Y132" i="42"/>
  <c r="AA132" i="42"/>
  <c r="Z40" i="43"/>
  <c r="Z54" i="43" s="1"/>
  <c r="V158" i="43"/>
  <c r="W236" i="43"/>
  <c r="M132" i="43"/>
  <c r="Q132" i="43"/>
  <c r="W418" i="43"/>
  <c r="AH288" i="43"/>
  <c r="AG314" i="43"/>
  <c r="AC444" i="43"/>
  <c r="AA340" i="43"/>
  <c r="AG366" i="43"/>
  <c r="V366" i="43"/>
  <c r="V392" i="43"/>
  <c r="AE236" i="43"/>
  <c r="W210" i="43"/>
  <c r="AG184" i="43"/>
  <c r="Z132" i="42"/>
  <c r="AH132" i="42"/>
  <c r="AI132" i="43"/>
  <c r="AE418" i="43"/>
  <c r="AC314" i="43"/>
  <c r="AG444" i="43"/>
  <c r="R132" i="43"/>
  <c r="AG340" i="43"/>
  <c r="AH366" i="43"/>
  <c r="W262" i="43"/>
  <c r="AC210" i="43"/>
  <c r="X132" i="42"/>
  <c r="AI118" i="42"/>
  <c r="V132" i="42"/>
  <c r="X40" i="43"/>
  <c r="X54" i="43" s="1"/>
  <c r="AE132" i="42"/>
  <c r="V418" i="43"/>
  <c r="AG288" i="43"/>
  <c r="AE444" i="43"/>
  <c r="AE340" i="43"/>
  <c r="W366" i="43"/>
  <c r="AE262" i="43"/>
  <c r="W392" i="43"/>
  <c r="AH236" i="43"/>
  <c r="AG236" i="43"/>
  <c r="V210" i="43"/>
  <c r="W184" i="43"/>
  <c r="AC132" i="42"/>
  <c r="AE210" i="43"/>
  <c r="AC184" i="43"/>
  <c r="N132" i="43"/>
  <c r="AG418" i="43"/>
  <c r="AD418" i="43"/>
  <c r="AE288" i="43"/>
  <c r="W314" i="43"/>
  <c r="AI430" i="43"/>
  <c r="V444" i="43"/>
  <c r="W444" i="43"/>
  <c r="AH340" i="43"/>
  <c r="V262" i="43"/>
  <c r="AE392" i="43"/>
  <c r="AC236" i="43"/>
  <c r="AD236" i="43"/>
  <c r="AD210" i="43"/>
  <c r="AE184" i="43"/>
  <c r="AF132" i="42"/>
  <c r="Y40" i="43"/>
  <c r="Y54" i="43" s="1"/>
  <c r="AF40" i="43"/>
  <c r="AF54" i="43" s="1"/>
  <c r="AD392" i="43"/>
  <c r="O132" i="43"/>
  <c r="AC418" i="43"/>
  <c r="AD288" i="43"/>
  <c r="AD314" i="43"/>
  <c r="V314" i="43"/>
  <c r="W340" i="43"/>
  <c r="AE366" i="43"/>
  <c r="AG262" i="43"/>
  <c r="AD262" i="43"/>
  <c r="AI222" i="43"/>
  <c r="V236" i="43"/>
  <c r="W132" i="42"/>
  <c r="F14" i="43"/>
  <c r="F28" i="43" s="1"/>
  <c r="I66" i="43"/>
  <c r="I80" i="43" s="1"/>
  <c r="F80" i="43"/>
  <c r="AC392" i="43"/>
  <c r="AH418" i="43"/>
  <c r="AI274" i="43"/>
  <c r="V288" i="43"/>
  <c r="AH314" i="43"/>
  <c r="AD444" i="43"/>
  <c r="S118" i="43"/>
  <c r="S132" i="43" s="1"/>
  <c r="L132" i="43"/>
  <c r="AC340" i="43"/>
  <c r="AC262" i="43"/>
  <c r="AH392" i="43"/>
  <c r="AG210" i="43"/>
  <c r="AD184" i="43"/>
  <c r="AH184" i="43"/>
  <c r="AD132" i="42"/>
  <c r="E497" i="43"/>
  <c r="H497" i="43"/>
  <c r="C497" i="43"/>
  <c r="D497" i="43"/>
  <c r="F497" i="43"/>
  <c r="G497" i="43"/>
  <c r="B497" i="43"/>
  <c r="N340" i="43"/>
  <c r="R340" i="43"/>
  <c r="M340" i="43"/>
  <c r="Q340" i="43"/>
  <c r="Y158" i="42"/>
  <c r="AF158" i="42"/>
  <c r="X158" i="42"/>
  <c r="AA158" i="42"/>
  <c r="Z158" i="42"/>
  <c r="Z210" i="42"/>
  <c r="AA210" i="42"/>
  <c r="X210" i="42"/>
  <c r="Y210" i="42"/>
  <c r="AF210" i="42"/>
  <c r="AF444" i="42"/>
  <c r="AA444" i="42"/>
  <c r="Z444" i="42"/>
  <c r="Y444" i="42"/>
  <c r="X444" i="42"/>
  <c r="AF340" i="42"/>
  <c r="Y340" i="42"/>
  <c r="X340" i="42"/>
  <c r="Z340" i="42"/>
  <c r="AA340" i="42"/>
  <c r="X288" i="42"/>
  <c r="AF288" i="42"/>
  <c r="AA288" i="42"/>
  <c r="Z288" i="42"/>
  <c r="Y288" i="42"/>
  <c r="X418" i="42"/>
  <c r="AA418" i="42"/>
  <c r="Z418" i="42"/>
  <c r="Y418" i="42"/>
  <c r="AF418" i="42"/>
  <c r="O418" i="43"/>
  <c r="Q418" i="43"/>
  <c r="R418" i="43"/>
  <c r="M288" i="43"/>
  <c r="O288" i="43"/>
  <c r="R314" i="43"/>
  <c r="Q314" i="43"/>
  <c r="O314" i="43"/>
  <c r="O444" i="43"/>
  <c r="Q444" i="43"/>
  <c r="M444" i="43"/>
  <c r="R444" i="43"/>
  <c r="M158" i="43"/>
  <c r="E92" i="43"/>
  <c r="O366" i="43"/>
  <c r="N366" i="43"/>
  <c r="N262" i="43"/>
  <c r="M262" i="43"/>
  <c r="Q392" i="43"/>
  <c r="M392" i="43"/>
  <c r="M236" i="43"/>
  <c r="O210" i="43"/>
  <c r="N210" i="43"/>
  <c r="R210" i="43"/>
  <c r="M184" i="43"/>
  <c r="O184" i="43"/>
  <c r="Q184" i="43"/>
  <c r="O340" i="43"/>
  <c r="Y314" i="42"/>
  <c r="Z314" i="42"/>
  <c r="AF314" i="42"/>
  <c r="AA314" i="42"/>
  <c r="X314" i="42"/>
  <c r="AA184" i="42"/>
  <c r="X184" i="42"/>
  <c r="Z184" i="42"/>
  <c r="Y184" i="42"/>
  <c r="AF184" i="42"/>
  <c r="Z366" i="42"/>
  <c r="Y366" i="42"/>
  <c r="X366" i="42"/>
  <c r="AF366" i="42"/>
  <c r="AA366" i="42"/>
  <c r="Y236" i="42"/>
  <c r="AA236" i="42"/>
  <c r="Z236" i="42"/>
  <c r="X236" i="42"/>
  <c r="AF236" i="42"/>
  <c r="AF262" i="42"/>
  <c r="Z262" i="42"/>
  <c r="Y262" i="42"/>
  <c r="X262" i="42"/>
  <c r="AA262" i="42"/>
  <c r="AF392" i="42"/>
  <c r="X392" i="42"/>
  <c r="Y392" i="42"/>
  <c r="AA392" i="42"/>
  <c r="Z392" i="42"/>
  <c r="N418" i="43"/>
  <c r="M418" i="43"/>
  <c r="N288" i="43"/>
  <c r="R288" i="43"/>
  <c r="Q288" i="43"/>
  <c r="N314" i="43"/>
  <c r="M314" i="43"/>
  <c r="N444" i="43"/>
  <c r="R158" i="43"/>
  <c r="N158" i="43"/>
  <c r="O158" i="43"/>
  <c r="Q158" i="43"/>
  <c r="M366" i="43"/>
  <c r="Q366" i="43"/>
  <c r="R366" i="43"/>
  <c r="O262" i="43"/>
  <c r="Q262" i="43"/>
  <c r="R262" i="43"/>
  <c r="R392" i="43"/>
  <c r="N392" i="43"/>
  <c r="O392" i="43"/>
  <c r="R236" i="43"/>
  <c r="N236" i="43"/>
  <c r="O236" i="43"/>
  <c r="Q236" i="43"/>
  <c r="M210" i="43"/>
  <c r="Q210" i="43"/>
  <c r="N184" i="43"/>
  <c r="R184" i="43"/>
  <c r="AI196" i="43" l="1"/>
  <c r="AI144" i="43"/>
  <c r="AA40" i="43"/>
  <c r="AA54" i="43" s="1"/>
  <c r="V40" i="42"/>
  <c r="I497" i="43"/>
  <c r="Y40" i="42"/>
  <c r="Y54" i="42" s="1"/>
  <c r="AI404" i="43"/>
  <c r="V54" i="42"/>
  <c r="AE314" i="42"/>
  <c r="S222" i="43"/>
  <c r="S236" i="43" s="1"/>
  <c r="L236" i="43"/>
  <c r="V210" i="42"/>
  <c r="AI366" i="43"/>
  <c r="V367" i="43" s="1"/>
  <c r="AI326" i="43"/>
  <c r="V340" i="43"/>
  <c r="AH392" i="42"/>
  <c r="AG262" i="42"/>
  <c r="AH236" i="42"/>
  <c r="AC184" i="42"/>
  <c r="W314" i="42"/>
  <c r="S404" i="43"/>
  <c r="S418" i="43" s="1"/>
  <c r="L418" i="43"/>
  <c r="G132" i="43"/>
  <c r="AG418" i="42"/>
  <c r="AG210" i="42"/>
  <c r="AI300" i="43"/>
  <c r="V40" i="43"/>
  <c r="AI352" i="43"/>
  <c r="AI184" i="43"/>
  <c r="AE185" i="43" s="1"/>
  <c r="AE392" i="42"/>
  <c r="AG236" i="42"/>
  <c r="AG392" i="42"/>
  <c r="AD366" i="42"/>
  <c r="AC314" i="42"/>
  <c r="R132" i="42"/>
  <c r="AD418" i="42"/>
  <c r="V418" i="42"/>
  <c r="AH340" i="42"/>
  <c r="AC444" i="42"/>
  <c r="AH210" i="42"/>
  <c r="O40" i="43"/>
  <c r="AF40" i="42"/>
  <c r="AF54" i="42" s="1"/>
  <c r="AC237" i="43"/>
  <c r="AI170" i="43"/>
  <c r="W184" i="42"/>
  <c r="V158" i="42"/>
  <c r="N132" i="42"/>
  <c r="S430" i="43"/>
  <c r="S444" i="43" s="1"/>
  <c r="L444" i="43"/>
  <c r="W392" i="42"/>
  <c r="AD392" i="42"/>
  <c r="AC262" i="42"/>
  <c r="AE366" i="42"/>
  <c r="V184" i="42"/>
  <c r="AH314" i="42"/>
  <c r="AG314" i="42"/>
  <c r="E132" i="43"/>
  <c r="AC418" i="42"/>
  <c r="AC288" i="42"/>
  <c r="AC340" i="42"/>
  <c r="W210" i="42"/>
  <c r="AC210" i="42"/>
  <c r="P133" i="43"/>
  <c r="L133" i="43"/>
  <c r="R133" i="43"/>
  <c r="O133" i="43"/>
  <c r="N133" i="43"/>
  <c r="Q133" i="43"/>
  <c r="M133" i="43"/>
  <c r="AG158" i="43"/>
  <c r="AG40" i="43"/>
  <c r="AG54" i="43" s="1"/>
  <c r="N40" i="43"/>
  <c r="N54" i="43" s="1"/>
  <c r="X40" i="42"/>
  <c r="X54" i="42" s="1"/>
  <c r="R40" i="43"/>
  <c r="AD367" i="43"/>
  <c r="AE262" i="42"/>
  <c r="AG366" i="42"/>
  <c r="S378" i="43"/>
  <c r="S392" i="43" s="1"/>
  <c r="L392" i="43"/>
  <c r="W340" i="42"/>
  <c r="AI314" i="43"/>
  <c r="AC315" i="43" s="1"/>
  <c r="S170" i="43"/>
  <c r="S184" i="43" s="1"/>
  <c r="L184" i="43"/>
  <c r="H132" i="43"/>
  <c r="AD236" i="42"/>
  <c r="V366" i="42"/>
  <c r="W366" i="42"/>
  <c r="AG184" i="42"/>
  <c r="Q132" i="42"/>
  <c r="S300" i="43"/>
  <c r="S314" i="43" s="1"/>
  <c r="L314" i="43"/>
  <c r="AH418" i="42"/>
  <c r="V288" i="42"/>
  <c r="AE288" i="42"/>
  <c r="AE340" i="42"/>
  <c r="V444" i="42"/>
  <c r="AD210" i="42"/>
  <c r="AH315" i="43"/>
  <c r="Z40" i="42"/>
  <c r="Z54" i="42" s="1"/>
  <c r="AG315" i="43"/>
  <c r="Q40" i="43"/>
  <c r="AG340" i="42"/>
  <c r="AC392" i="42"/>
  <c r="AD262" i="42"/>
  <c r="AC236" i="42"/>
  <c r="AC366" i="42"/>
  <c r="AD314" i="42"/>
  <c r="S118" i="42"/>
  <c r="S132" i="42" s="1"/>
  <c r="L132" i="42"/>
  <c r="D132" i="43"/>
  <c r="W288" i="42"/>
  <c r="AD340" i="42"/>
  <c r="W444" i="42"/>
  <c r="AD158" i="43"/>
  <c r="AD40" i="43"/>
  <c r="AD54" i="43" s="1"/>
  <c r="AH158" i="43"/>
  <c r="AH40" i="43"/>
  <c r="AH54" i="43" s="1"/>
  <c r="AI392" i="43"/>
  <c r="AD393" i="43" s="1"/>
  <c r="S248" i="43"/>
  <c r="S262" i="43" s="1"/>
  <c r="L262" i="43"/>
  <c r="I118" i="43"/>
  <c r="I132" i="43" s="1"/>
  <c r="B132" i="43"/>
  <c r="S274" i="43"/>
  <c r="S288" i="43" s="1"/>
  <c r="L288" i="43"/>
  <c r="W236" i="42"/>
  <c r="AE236" i="42"/>
  <c r="AH366" i="42"/>
  <c r="AD184" i="42"/>
  <c r="M132" i="42"/>
  <c r="S196" i="43"/>
  <c r="S210" i="43" s="1"/>
  <c r="L210" i="43"/>
  <c r="S352" i="43"/>
  <c r="S366" i="43" s="1"/>
  <c r="L366" i="43"/>
  <c r="S144" i="43"/>
  <c r="S158" i="43" s="1"/>
  <c r="L158" i="43"/>
  <c r="AG288" i="42"/>
  <c r="V340" i="42"/>
  <c r="AH444" i="42"/>
  <c r="AE444" i="42"/>
  <c r="AI236" i="43"/>
  <c r="AE237" i="43" s="1"/>
  <c r="AI262" i="43"/>
  <c r="W263" i="43" s="1"/>
  <c r="AI378" i="43"/>
  <c r="M40" i="43"/>
  <c r="AA40" i="42"/>
  <c r="AA54" i="42" s="1"/>
  <c r="AE315" i="43"/>
  <c r="F14" i="42"/>
  <c r="F28" i="42" s="1"/>
  <c r="I66" i="42"/>
  <c r="I80" i="42" s="1"/>
  <c r="F80" i="42"/>
  <c r="W262" i="42"/>
  <c r="AE418" i="42"/>
  <c r="AD444" i="42"/>
  <c r="AI444" i="43"/>
  <c r="AD445" i="43" s="1"/>
  <c r="D92" i="43"/>
  <c r="I586" i="43"/>
  <c r="AI378" i="42"/>
  <c r="V392" i="42"/>
  <c r="V262" i="42"/>
  <c r="AH262" i="42"/>
  <c r="AI222" i="42"/>
  <c r="V236" i="42"/>
  <c r="AE184" i="42"/>
  <c r="AH184" i="42"/>
  <c r="V314" i="42"/>
  <c r="O132" i="42"/>
  <c r="C132" i="43"/>
  <c r="W418" i="42"/>
  <c r="AH288" i="42"/>
  <c r="AD288" i="42"/>
  <c r="AG444" i="42"/>
  <c r="AE210" i="42"/>
  <c r="AC158" i="43"/>
  <c r="AC40" i="43"/>
  <c r="AC54" i="43" s="1"/>
  <c r="AI288" i="43"/>
  <c r="AD289" i="43" s="1"/>
  <c r="F81" i="43"/>
  <c r="H81" i="43"/>
  <c r="B81" i="43"/>
  <c r="C81" i="43"/>
  <c r="E81" i="43"/>
  <c r="D81" i="43"/>
  <c r="G81" i="43"/>
  <c r="AI248" i="43"/>
  <c r="AI210" i="43"/>
  <c r="V211" i="43" s="1"/>
  <c r="AE263" i="43"/>
  <c r="AE158" i="43"/>
  <c r="AE40" i="43"/>
  <c r="AE54" i="43" s="1"/>
  <c r="AI418" i="43"/>
  <c r="AG419" i="43" s="1"/>
  <c r="AI132" i="42"/>
  <c r="W158" i="43"/>
  <c r="W40" i="43"/>
  <c r="W54" i="43" s="1"/>
  <c r="W237" i="43"/>
  <c r="G497" i="42"/>
  <c r="H497" i="42"/>
  <c r="E497" i="42"/>
  <c r="F497" i="42"/>
  <c r="B497" i="42"/>
  <c r="C497" i="42"/>
  <c r="D497" i="42"/>
  <c r="Q392" i="42"/>
  <c r="N262" i="42"/>
  <c r="Q236" i="42"/>
  <c r="O236" i="42"/>
  <c r="M236" i="42"/>
  <c r="R366" i="42"/>
  <c r="Q366" i="42"/>
  <c r="M366" i="42"/>
  <c r="N366" i="42"/>
  <c r="M184" i="42"/>
  <c r="O184" i="42"/>
  <c r="O314" i="42"/>
  <c r="M418" i="42"/>
  <c r="N418" i="42"/>
  <c r="M288" i="42"/>
  <c r="N288" i="42"/>
  <c r="R288" i="42"/>
  <c r="M340" i="42"/>
  <c r="R444" i="42"/>
  <c r="R210" i="42"/>
  <c r="Q210" i="42"/>
  <c r="N210" i="42"/>
  <c r="N158" i="42"/>
  <c r="M158" i="42"/>
  <c r="N392" i="42"/>
  <c r="O392" i="42"/>
  <c r="M392" i="42"/>
  <c r="R392" i="42"/>
  <c r="O262" i="42"/>
  <c r="Q262" i="42"/>
  <c r="M262" i="42"/>
  <c r="R262" i="42"/>
  <c r="R236" i="42"/>
  <c r="N236" i="42"/>
  <c r="O366" i="42"/>
  <c r="R184" i="42"/>
  <c r="N184" i="42"/>
  <c r="Q184" i="42"/>
  <c r="Q314" i="42"/>
  <c r="R314" i="42"/>
  <c r="N314" i="42"/>
  <c r="M314" i="42"/>
  <c r="O92" i="43"/>
  <c r="R418" i="42"/>
  <c r="O418" i="42"/>
  <c r="Q418" i="42"/>
  <c r="O288" i="42"/>
  <c r="Q288" i="42"/>
  <c r="O340" i="42"/>
  <c r="N340" i="42"/>
  <c r="Q340" i="42"/>
  <c r="R340" i="42"/>
  <c r="Q444" i="42"/>
  <c r="M444" i="42"/>
  <c r="N444" i="42"/>
  <c r="O444" i="42"/>
  <c r="M210" i="42"/>
  <c r="O210" i="42"/>
  <c r="O158" i="42"/>
  <c r="Q158" i="42"/>
  <c r="R158" i="42"/>
  <c r="AC211" i="43" l="1"/>
  <c r="AE367" i="43"/>
  <c r="AC367" i="43"/>
  <c r="AG263" i="43"/>
  <c r="AH367" i="43"/>
  <c r="AG367" i="43"/>
  <c r="W367" i="43"/>
  <c r="AH289" i="43"/>
  <c r="V393" i="43"/>
  <c r="V185" i="43"/>
  <c r="V263" i="43"/>
  <c r="AG185" i="43"/>
  <c r="V315" i="43"/>
  <c r="AD185" i="43"/>
  <c r="AI300" i="42"/>
  <c r="L40" i="42"/>
  <c r="L54" i="42" s="1"/>
  <c r="AH263" i="43"/>
  <c r="W393" i="43"/>
  <c r="AC185" i="43"/>
  <c r="AH445" i="43"/>
  <c r="I497" i="42"/>
  <c r="AI248" i="42"/>
  <c r="V237" i="43"/>
  <c r="W185" i="43"/>
  <c r="AE393" i="43"/>
  <c r="AI170" i="42"/>
  <c r="AH185" i="43"/>
  <c r="B40" i="43"/>
  <c r="B14" i="43" s="1"/>
  <c r="AG393" i="43"/>
  <c r="AI326" i="42"/>
  <c r="AD237" i="43"/>
  <c r="L14" i="42"/>
  <c r="G236" i="43"/>
  <c r="B366" i="43"/>
  <c r="P133" i="42"/>
  <c r="O133" i="42"/>
  <c r="R133" i="42"/>
  <c r="N133" i="42"/>
  <c r="Q133" i="42"/>
  <c r="M133" i="42"/>
  <c r="L133" i="42"/>
  <c r="G132" i="42"/>
  <c r="S352" i="42"/>
  <c r="S366" i="42" s="1"/>
  <c r="L366" i="42"/>
  <c r="B444" i="43"/>
  <c r="E314" i="43"/>
  <c r="H444" i="43"/>
  <c r="C132" i="42"/>
  <c r="S300" i="42"/>
  <c r="S314" i="42" s="1"/>
  <c r="L314" i="42"/>
  <c r="S170" i="42"/>
  <c r="S184" i="42" s="1"/>
  <c r="L184" i="42"/>
  <c r="S222" i="42"/>
  <c r="S236" i="42" s="1"/>
  <c r="L236" i="42"/>
  <c r="D288" i="43"/>
  <c r="C314" i="43"/>
  <c r="I81" i="43"/>
  <c r="AI392" i="42"/>
  <c r="W393" i="42" s="1"/>
  <c r="AC419" i="43"/>
  <c r="P289" i="43"/>
  <c r="Q289" i="43"/>
  <c r="M289" i="43"/>
  <c r="O289" i="43"/>
  <c r="N289" i="43"/>
  <c r="R289" i="43"/>
  <c r="L289" i="43"/>
  <c r="AH158" i="42"/>
  <c r="AH40" i="42"/>
  <c r="AH54" i="42" s="1"/>
  <c r="AE289" i="43"/>
  <c r="R445" i="43"/>
  <c r="N445" i="43"/>
  <c r="L445" i="43"/>
  <c r="Q445" i="43"/>
  <c r="M445" i="43"/>
  <c r="O445" i="43"/>
  <c r="P445" i="43"/>
  <c r="AI404" i="42"/>
  <c r="AC289" i="43"/>
  <c r="AG237" i="43"/>
  <c r="AG158" i="42"/>
  <c r="AG40" i="42"/>
  <c r="AG54" i="42" s="1"/>
  <c r="N237" i="43"/>
  <c r="L237" i="43"/>
  <c r="Q237" i="43"/>
  <c r="R237" i="43"/>
  <c r="O237" i="43"/>
  <c r="M237" i="43"/>
  <c r="P237" i="43"/>
  <c r="D366" i="43"/>
  <c r="G418" i="43"/>
  <c r="B314" i="43"/>
  <c r="D262" i="43"/>
  <c r="G366" i="43"/>
  <c r="H262" i="43"/>
  <c r="H236" i="43"/>
  <c r="C210" i="43"/>
  <c r="H184" i="43"/>
  <c r="S326" i="42"/>
  <c r="S340" i="42" s="1"/>
  <c r="L340" i="42"/>
  <c r="S274" i="42"/>
  <c r="S288" i="42" s="1"/>
  <c r="L288" i="42"/>
  <c r="G392" i="43"/>
  <c r="B210" i="43"/>
  <c r="C184" i="43"/>
  <c r="C340" i="43"/>
  <c r="AB211" i="43"/>
  <c r="AF211" i="43"/>
  <c r="Z211" i="43"/>
  <c r="Y211" i="43"/>
  <c r="X211" i="43"/>
  <c r="AA211" i="43"/>
  <c r="O40" i="42"/>
  <c r="AE211" i="43"/>
  <c r="M40" i="42"/>
  <c r="AI366" i="42"/>
  <c r="AC367" i="42" s="1"/>
  <c r="N393" i="43"/>
  <c r="P393" i="43"/>
  <c r="O393" i="43"/>
  <c r="M393" i="43"/>
  <c r="L393" i="43"/>
  <c r="Q393" i="43"/>
  <c r="R393" i="43"/>
  <c r="AH211" i="43"/>
  <c r="S133" i="43"/>
  <c r="O14" i="43"/>
  <c r="O54" i="43"/>
  <c r="AD419" i="42"/>
  <c r="W211" i="43"/>
  <c r="AI40" i="43"/>
  <c r="V54" i="43"/>
  <c r="AB367" i="43"/>
  <c r="Y367" i="43"/>
  <c r="AF367" i="43"/>
  <c r="Z367" i="43"/>
  <c r="AA367" i="43"/>
  <c r="X367" i="43"/>
  <c r="AE158" i="42"/>
  <c r="AE40" i="42"/>
  <c r="AE54" i="42" s="1"/>
  <c r="N211" i="43"/>
  <c r="L211" i="43"/>
  <c r="P211" i="43"/>
  <c r="O211" i="43"/>
  <c r="R211" i="43"/>
  <c r="M211" i="43"/>
  <c r="Q211" i="43"/>
  <c r="L315" i="43"/>
  <c r="P315" i="43"/>
  <c r="M315" i="43"/>
  <c r="R315" i="43"/>
  <c r="N315" i="43"/>
  <c r="Q315" i="43"/>
  <c r="O315" i="43"/>
  <c r="AI418" i="42"/>
  <c r="AC419" i="42" s="1"/>
  <c r="V419" i="42"/>
  <c r="D418" i="43"/>
  <c r="D444" i="43"/>
  <c r="E444" i="43"/>
  <c r="H132" i="42"/>
  <c r="S248" i="42"/>
  <c r="S262" i="42" s="1"/>
  <c r="L262" i="42"/>
  <c r="H288" i="43"/>
  <c r="AH289" i="42"/>
  <c r="AI314" i="42"/>
  <c r="W315" i="42" s="1"/>
  <c r="AI236" i="42"/>
  <c r="V237" i="42" s="1"/>
  <c r="AE419" i="42"/>
  <c r="AD419" i="43"/>
  <c r="F133" i="43"/>
  <c r="G133" i="43"/>
  <c r="D133" i="43"/>
  <c r="B133" i="43"/>
  <c r="E133" i="43"/>
  <c r="C133" i="43"/>
  <c r="H133" i="43"/>
  <c r="AI288" i="42"/>
  <c r="AD289" i="42" s="1"/>
  <c r="Q40" i="42"/>
  <c r="AI352" i="42"/>
  <c r="AG367" i="42"/>
  <c r="AE419" i="43"/>
  <c r="N40" i="42"/>
  <c r="N54" i="42" s="1"/>
  <c r="AD315" i="43"/>
  <c r="AB185" i="43"/>
  <c r="Z185" i="43"/>
  <c r="AA185" i="43"/>
  <c r="Y185" i="43"/>
  <c r="AF185" i="43"/>
  <c r="X185" i="43"/>
  <c r="B236" i="43"/>
  <c r="D132" i="42"/>
  <c r="H418" i="43"/>
  <c r="C262" i="43"/>
  <c r="N92" i="43"/>
  <c r="S586" i="43"/>
  <c r="H366" i="43"/>
  <c r="H392" i="43"/>
  <c r="D236" i="43"/>
  <c r="G210" i="43"/>
  <c r="S196" i="42"/>
  <c r="S210" i="42" s="1"/>
  <c r="L210" i="42"/>
  <c r="S404" i="42"/>
  <c r="S418" i="42" s="1"/>
  <c r="L418" i="42"/>
  <c r="B418" i="43"/>
  <c r="C392" i="43"/>
  <c r="E210" i="43"/>
  <c r="E184" i="43"/>
  <c r="G340" i="43"/>
  <c r="V419" i="43"/>
  <c r="V289" i="43"/>
  <c r="W445" i="43"/>
  <c r="AB237" i="43"/>
  <c r="X237" i="43"/>
  <c r="Z237" i="43"/>
  <c r="AA237" i="43"/>
  <c r="Y237" i="43"/>
  <c r="AF237" i="43"/>
  <c r="O159" i="43"/>
  <c r="Q159" i="43"/>
  <c r="P159" i="43"/>
  <c r="L159" i="43"/>
  <c r="R159" i="43"/>
  <c r="N159" i="43"/>
  <c r="M159" i="43"/>
  <c r="AB393" i="43"/>
  <c r="Y393" i="43"/>
  <c r="Z393" i="43"/>
  <c r="AF393" i="43"/>
  <c r="AA393" i="43"/>
  <c r="X393" i="43"/>
  <c r="Q14" i="43"/>
  <c r="Q54" i="43"/>
  <c r="AI274" i="42"/>
  <c r="N185" i="43"/>
  <c r="Q185" i="43"/>
  <c r="P185" i="43"/>
  <c r="O185" i="43"/>
  <c r="M185" i="43"/>
  <c r="L185" i="43"/>
  <c r="R185" i="43"/>
  <c r="R14" i="43"/>
  <c r="R54" i="43"/>
  <c r="AC393" i="43"/>
  <c r="AC263" i="43"/>
  <c r="AI184" i="42"/>
  <c r="AC185" i="42" s="1"/>
  <c r="AE445" i="43"/>
  <c r="AD263" i="43"/>
  <c r="C366" i="43"/>
  <c r="E392" i="43"/>
  <c r="D184" i="43"/>
  <c r="H340" i="43"/>
  <c r="O419" i="43"/>
  <c r="R419" i="43"/>
  <c r="Q419" i="43"/>
  <c r="P419" i="43"/>
  <c r="M419" i="43"/>
  <c r="L419" i="43"/>
  <c r="N419" i="43"/>
  <c r="C418" i="43"/>
  <c r="H314" i="43"/>
  <c r="G444" i="43"/>
  <c r="B158" i="43"/>
  <c r="E132" i="42"/>
  <c r="G288" i="43"/>
  <c r="AB419" i="43"/>
  <c r="Z419" i="43"/>
  <c r="AF419" i="43"/>
  <c r="X419" i="43"/>
  <c r="Y419" i="43"/>
  <c r="AA419" i="43"/>
  <c r="AB289" i="43"/>
  <c r="AA289" i="43"/>
  <c r="AF289" i="43"/>
  <c r="X289" i="43"/>
  <c r="Y289" i="43"/>
  <c r="Z289" i="43"/>
  <c r="W419" i="42"/>
  <c r="AH185" i="42"/>
  <c r="I92" i="43"/>
  <c r="M14" i="43"/>
  <c r="M28" i="43" s="1"/>
  <c r="M54" i="43"/>
  <c r="AI340" i="42"/>
  <c r="V341" i="42" s="1"/>
  <c r="AD185" i="42"/>
  <c r="AI444" i="42"/>
  <c r="AH445" i="42" s="1"/>
  <c r="AH419" i="42"/>
  <c r="W158" i="42"/>
  <c r="W40" i="42"/>
  <c r="AH341" i="42"/>
  <c r="R40" i="42"/>
  <c r="AI158" i="43"/>
  <c r="W159" i="43" s="1"/>
  <c r="AH419" i="43"/>
  <c r="AI210" i="42"/>
  <c r="AH211" i="42" s="1"/>
  <c r="E418" i="43"/>
  <c r="G81" i="42"/>
  <c r="D81" i="42"/>
  <c r="C81" i="42"/>
  <c r="F81" i="42"/>
  <c r="E81" i="42"/>
  <c r="B81" i="42"/>
  <c r="H81" i="42"/>
  <c r="C288" i="43"/>
  <c r="E366" i="43"/>
  <c r="B392" i="43"/>
  <c r="E262" i="43"/>
  <c r="D392" i="43"/>
  <c r="E236" i="43"/>
  <c r="B184" i="43"/>
  <c r="S430" i="42"/>
  <c r="S444" i="42" s="1"/>
  <c r="L444" i="42"/>
  <c r="B340" i="43"/>
  <c r="C236" i="43"/>
  <c r="D210" i="43"/>
  <c r="G184" i="43"/>
  <c r="B262" i="43"/>
  <c r="D340" i="43"/>
  <c r="E340" i="43"/>
  <c r="V445" i="43"/>
  <c r="AB263" i="43"/>
  <c r="Y263" i="43"/>
  <c r="X263" i="43"/>
  <c r="AA263" i="43"/>
  <c r="AF263" i="43"/>
  <c r="Z263" i="43"/>
  <c r="AD158" i="42"/>
  <c r="AD40" i="42"/>
  <c r="AD54" i="42" s="1"/>
  <c r="R367" i="43"/>
  <c r="P367" i="43"/>
  <c r="Q367" i="43"/>
  <c r="L367" i="43"/>
  <c r="O367" i="43"/>
  <c r="M367" i="43"/>
  <c r="N367" i="43"/>
  <c r="L263" i="43"/>
  <c r="O263" i="43"/>
  <c r="R263" i="43"/>
  <c r="N263" i="43"/>
  <c r="Q263" i="43"/>
  <c r="P263" i="43"/>
  <c r="M263" i="43"/>
  <c r="AD159" i="43"/>
  <c r="AI430" i="42"/>
  <c r="AG185" i="42"/>
  <c r="AB315" i="43"/>
  <c r="Y315" i="43"/>
  <c r="X315" i="43"/>
  <c r="AF315" i="43"/>
  <c r="Z315" i="43"/>
  <c r="AA315" i="43"/>
  <c r="S326" i="43"/>
  <c r="S340" i="43" s="1"/>
  <c r="L340" i="43"/>
  <c r="AI144" i="42"/>
  <c r="W315" i="43"/>
  <c r="W419" i="43"/>
  <c r="AI196" i="42"/>
  <c r="E288" i="43"/>
  <c r="G262" i="43"/>
  <c r="S144" i="42"/>
  <c r="S158" i="42" s="1"/>
  <c r="L158" i="42"/>
  <c r="H210" i="43"/>
  <c r="D92" i="42"/>
  <c r="I586" i="42"/>
  <c r="B288" i="43"/>
  <c r="G314" i="43"/>
  <c r="C444" i="43"/>
  <c r="E92" i="42"/>
  <c r="I118" i="42"/>
  <c r="I132" i="42" s="1"/>
  <c r="B132" i="42"/>
  <c r="S378" i="42"/>
  <c r="S392" i="42" s="1"/>
  <c r="L392" i="42"/>
  <c r="D314" i="43"/>
  <c r="AE159" i="43"/>
  <c r="AC159" i="43"/>
  <c r="AE185" i="42"/>
  <c r="AI262" i="42"/>
  <c r="W263" i="42" s="1"/>
  <c r="AB445" i="43"/>
  <c r="X445" i="43"/>
  <c r="Z445" i="43"/>
  <c r="Y445" i="43"/>
  <c r="AA445" i="43"/>
  <c r="AF445" i="43"/>
  <c r="AG445" i="43"/>
  <c r="AD211" i="43"/>
  <c r="AG289" i="42"/>
  <c r="AG289" i="43"/>
  <c r="AG211" i="43"/>
  <c r="AC158" i="42"/>
  <c r="AC40" i="42"/>
  <c r="AC54" i="42" s="1"/>
  <c r="AE341" i="42"/>
  <c r="W341" i="42"/>
  <c r="W289" i="43"/>
  <c r="AH237" i="43"/>
  <c r="AC289" i="42"/>
  <c r="W185" i="42"/>
  <c r="AC315" i="42"/>
  <c r="AC445" i="43"/>
  <c r="AH393" i="43"/>
  <c r="AI340" i="43"/>
  <c r="V341" i="43"/>
  <c r="L40" i="43"/>
  <c r="AH367" i="42" l="1"/>
  <c r="AI315" i="43"/>
  <c r="V211" i="42"/>
  <c r="V367" i="42"/>
  <c r="AE367" i="42"/>
  <c r="W367" i="42"/>
  <c r="V289" i="42"/>
  <c r="AD367" i="42"/>
  <c r="AI185" i="43"/>
  <c r="AG159" i="43"/>
  <c r="AI263" i="43"/>
  <c r="V263" i="42"/>
  <c r="V185" i="42"/>
  <c r="V315" i="42"/>
  <c r="I81" i="42"/>
  <c r="AH159" i="43"/>
  <c r="I144" i="43"/>
  <c r="I158" i="43" s="1"/>
  <c r="AI393" i="43"/>
  <c r="AD341" i="42"/>
  <c r="I274" i="43"/>
  <c r="I288" i="43" s="1"/>
  <c r="S159" i="43"/>
  <c r="AI237" i="43"/>
  <c r="I170" i="43"/>
  <c r="I184" i="43" s="1"/>
  <c r="V445" i="42"/>
  <c r="W237" i="42"/>
  <c r="AI367" i="43"/>
  <c r="AI211" i="43"/>
  <c r="B54" i="43"/>
  <c r="AH237" i="42"/>
  <c r="AG237" i="42"/>
  <c r="AG445" i="42"/>
  <c r="AD237" i="42"/>
  <c r="S40" i="42"/>
  <c r="S54" i="42" s="1"/>
  <c r="F159" i="43"/>
  <c r="B159" i="43"/>
  <c r="C288" i="42"/>
  <c r="Q445" i="42"/>
  <c r="P445" i="42"/>
  <c r="N445" i="42"/>
  <c r="O445" i="42"/>
  <c r="M445" i="42"/>
  <c r="L445" i="42"/>
  <c r="R445" i="42"/>
  <c r="C392" i="42"/>
  <c r="C262" i="42"/>
  <c r="E366" i="42"/>
  <c r="G184" i="42"/>
  <c r="C314" i="42"/>
  <c r="AE393" i="42"/>
  <c r="C289" i="43"/>
  <c r="D289" i="43"/>
  <c r="E289" i="43"/>
  <c r="H289" i="43"/>
  <c r="F289" i="43"/>
  <c r="G289" i="43"/>
  <c r="B289" i="43"/>
  <c r="AB185" i="42"/>
  <c r="Y185" i="42"/>
  <c r="Z185" i="42"/>
  <c r="AA185" i="42"/>
  <c r="X185" i="42"/>
  <c r="AF185" i="42"/>
  <c r="W445" i="42"/>
  <c r="AI419" i="43"/>
  <c r="AB315" i="42"/>
  <c r="Z315" i="42"/>
  <c r="X315" i="42"/>
  <c r="Y315" i="42"/>
  <c r="AA315" i="42"/>
  <c r="AF315" i="42"/>
  <c r="AC237" i="42"/>
  <c r="M237" i="42"/>
  <c r="L237" i="42"/>
  <c r="R237" i="42"/>
  <c r="O237" i="42"/>
  <c r="P237" i="42"/>
  <c r="Q237" i="42"/>
  <c r="N237" i="42"/>
  <c r="M367" i="42"/>
  <c r="O367" i="42"/>
  <c r="Q367" i="42"/>
  <c r="N367" i="42"/>
  <c r="R367" i="42"/>
  <c r="L367" i="42"/>
  <c r="P367" i="42"/>
  <c r="H366" i="42"/>
  <c r="C444" i="42"/>
  <c r="L159" i="42"/>
  <c r="N159" i="42"/>
  <c r="R159" i="42"/>
  <c r="P159" i="42"/>
  <c r="Q159" i="42"/>
  <c r="O159" i="42"/>
  <c r="M159" i="42"/>
  <c r="AI289" i="43"/>
  <c r="AB393" i="42"/>
  <c r="Y393" i="42"/>
  <c r="AA393" i="42"/>
  <c r="AF393" i="42"/>
  <c r="X393" i="42"/>
  <c r="Z393" i="42"/>
  <c r="B262" i="42"/>
  <c r="O92" i="42"/>
  <c r="N92" i="42"/>
  <c r="S586" i="42"/>
  <c r="G236" i="42"/>
  <c r="G366" i="42"/>
  <c r="E184" i="42"/>
  <c r="D418" i="42"/>
  <c r="D288" i="42"/>
  <c r="B210" i="42"/>
  <c r="E288" i="42"/>
  <c r="G340" i="42"/>
  <c r="D444" i="42"/>
  <c r="S367" i="43"/>
  <c r="H185" i="43"/>
  <c r="C185" i="43"/>
  <c r="E185" i="43"/>
  <c r="F185" i="43"/>
  <c r="D185" i="43"/>
  <c r="G185" i="43"/>
  <c r="B185" i="43"/>
  <c r="I378" i="43"/>
  <c r="I392" i="43" s="1"/>
  <c r="W54" i="42"/>
  <c r="AI40" i="42"/>
  <c r="AJ40" i="42" s="1"/>
  <c r="N14" i="43"/>
  <c r="S92" i="43"/>
  <c r="C158" i="43"/>
  <c r="C159" i="43" s="1"/>
  <c r="C40" i="43"/>
  <c r="S211" i="43"/>
  <c r="O14" i="42"/>
  <c r="O54" i="42"/>
  <c r="B444" i="42"/>
  <c r="E210" i="42"/>
  <c r="B340" i="42"/>
  <c r="H444" i="42"/>
  <c r="H392" i="42"/>
  <c r="H262" i="42"/>
  <c r="B366" i="42"/>
  <c r="G314" i="42"/>
  <c r="S40" i="43"/>
  <c r="L14" i="43"/>
  <c r="L54" i="43"/>
  <c r="AB211" i="42"/>
  <c r="Y211" i="42"/>
  <c r="Z211" i="42"/>
  <c r="AF211" i="42"/>
  <c r="AA211" i="42"/>
  <c r="X211" i="42"/>
  <c r="AB445" i="42"/>
  <c r="Y445" i="42"/>
  <c r="Z445" i="42"/>
  <c r="X445" i="42"/>
  <c r="AF445" i="42"/>
  <c r="AA445" i="42"/>
  <c r="AG341" i="42"/>
  <c r="I404" i="43"/>
  <c r="I418" i="43" s="1"/>
  <c r="AE211" i="42"/>
  <c r="AC445" i="42"/>
  <c r="P289" i="42"/>
  <c r="L289" i="42"/>
  <c r="N289" i="42"/>
  <c r="Q289" i="42"/>
  <c r="M289" i="42"/>
  <c r="O289" i="42"/>
  <c r="R289" i="42"/>
  <c r="I300" i="43"/>
  <c r="I314" i="43" s="1"/>
  <c r="S445" i="43"/>
  <c r="AE237" i="42"/>
  <c r="O185" i="42"/>
  <c r="P185" i="42"/>
  <c r="N185" i="42"/>
  <c r="L185" i="42"/>
  <c r="M185" i="42"/>
  <c r="R185" i="42"/>
  <c r="Q185" i="42"/>
  <c r="G392" i="42"/>
  <c r="D340" i="42"/>
  <c r="R14" i="42"/>
  <c r="R54" i="42"/>
  <c r="M14" i="42"/>
  <c r="M28" i="42" s="1"/>
  <c r="M54" i="42"/>
  <c r="D210" i="42"/>
  <c r="E236" i="42"/>
  <c r="C366" i="42"/>
  <c r="E314" i="42"/>
  <c r="B418" i="42"/>
  <c r="H288" i="42"/>
  <c r="H418" i="42"/>
  <c r="G288" i="42"/>
  <c r="H340" i="42"/>
  <c r="E444" i="42"/>
  <c r="M393" i="42"/>
  <c r="Q393" i="42"/>
  <c r="L393" i="42"/>
  <c r="P393" i="42"/>
  <c r="N393" i="42"/>
  <c r="R393" i="42"/>
  <c r="O393" i="42"/>
  <c r="I92" i="42"/>
  <c r="O341" i="43"/>
  <c r="P341" i="43"/>
  <c r="L341" i="43"/>
  <c r="R341" i="43"/>
  <c r="N341" i="43"/>
  <c r="M341" i="43"/>
  <c r="Q341" i="43"/>
  <c r="AH393" i="42"/>
  <c r="I222" i="43"/>
  <c r="I236" i="43" s="1"/>
  <c r="Q14" i="42"/>
  <c r="Q54" i="42"/>
  <c r="S315" i="43"/>
  <c r="AB367" i="42"/>
  <c r="Y367" i="42"/>
  <c r="Z367" i="42"/>
  <c r="AF367" i="42"/>
  <c r="AA367" i="42"/>
  <c r="X367" i="42"/>
  <c r="S289" i="43"/>
  <c r="AE445" i="42"/>
  <c r="E158" i="43"/>
  <c r="E159" i="43" s="1"/>
  <c r="E40" i="43"/>
  <c r="AG393" i="42"/>
  <c r="C184" i="42"/>
  <c r="G418" i="42"/>
  <c r="H158" i="43"/>
  <c r="H159" i="43" s="1"/>
  <c r="H40" i="43"/>
  <c r="H210" i="42"/>
  <c r="D392" i="42"/>
  <c r="H236" i="42"/>
  <c r="H184" i="42"/>
  <c r="AB341" i="43"/>
  <c r="X341" i="43"/>
  <c r="AF341" i="43"/>
  <c r="Z341" i="43"/>
  <c r="Y341" i="43"/>
  <c r="AH341" i="43"/>
  <c r="AG341" i="43"/>
  <c r="AA341" i="43"/>
  <c r="AD341" i="43"/>
  <c r="W341" i="43"/>
  <c r="AE341" i="43"/>
  <c r="AC341" i="43"/>
  <c r="AB263" i="42"/>
  <c r="AA263" i="42"/>
  <c r="AF263" i="42"/>
  <c r="X263" i="42"/>
  <c r="Y263" i="42"/>
  <c r="Z263" i="42"/>
  <c r="AI158" i="42"/>
  <c r="W159" i="42" s="1"/>
  <c r="S419" i="43"/>
  <c r="L419" i="42"/>
  <c r="Q419" i="42"/>
  <c r="M419" i="42"/>
  <c r="P419" i="42"/>
  <c r="O419" i="42"/>
  <c r="R419" i="42"/>
  <c r="N419" i="42"/>
  <c r="AG263" i="42"/>
  <c r="I133" i="43"/>
  <c r="AB419" i="42"/>
  <c r="Z419" i="42"/>
  <c r="AF419" i="42"/>
  <c r="AA419" i="42"/>
  <c r="Y419" i="42"/>
  <c r="X419" i="42"/>
  <c r="AI54" i="43"/>
  <c r="V55" i="43" s="1"/>
  <c r="AD211" i="42"/>
  <c r="N341" i="42"/>
  <c r="L341" i="42"/>
  <c r="Q341" i="42"/>
  <c r="P341" i="42"/>
  <c r="M341" i="42"/>
  <c r="R341" i="42"/>
  <c r="O341" i="42"/>
  <c r="S237" i="43"/>
  <c r="Q315" i="42"/>
  <c r="M315" i="42"/>
  <c r="R315" i="42"/>
  <c r="O315" i="42"/>
  <c r="N315" i="42"/>
  <c r="L315" i="42"/>
  <c r="P315" i="42"/>
  <c r="AG315" i="42"/>
  <c r="B236" i="42"/>
  <c r="C418" i="42"/>
  <c r="D262" i="42"/>
  <c r="B158" i="42"/>
  <c r="E262" i="42"/>
  <c r="H314" i="42"/>
  <c r="B392" i="42"/>
  <c r="B184" i="42"/>
  <c r="C236" i="42"/>
  <c r="D366" i="42"/>
  <c r="B314" i="42"/>
  <c r="B288" i="42"/>
  <c r="C340" i="42"/>
  <c r="E418" i="42"/>
  <c r="E340" i="42"/>
  <c r="G444" i="42"/>
  <c r="C210" i="42"/>
  <c r="AC211" i="42"/>
  <c r="H133" i="42"/>
  <c r="F133" i="42"/>
  <c r="D133" i="42"/>
  <c r="B133" i="42"/>
  <c r="G133" i="42"/>
  <c r="E133" i="42"/>
  <c r="C133" i="42"/>
  <c r="D158" i="43"/>
  <c r="D159" i="43" s="1"/>
  <c r="D40" i="43"/>
  <c r="AC393" i="42"/>
  <c r="S263" i="43"/>
  <c r="AI445" i="43"/>
  <c r="I248" i="43"/>
  <c r="I262" i="43" s="1"/>
  <c r="I326" i="43"/>
  <c r="I340" i="43" s="1"/>
  <c r="AB159" i="43"/>
  <c r="Y159" i="43"/>
  <c r="AA159" i="43"/>
  <c r="Z159" i="43"/>
  <c r="AF159" i="43"/>
  <c r="X159" i="43"/>
  <c r="V159" i="43"/>
  <c r="AC341" i="42"/>
  <c r="AH263" i="42"/>
  <c r="AG419" i="42"/>
  <c r="AB289" i="42"/>
  <c r="AF289" i="42"/>
  <c r="AA289" i="42"/>
  <c r="X289" i="42"/>
  <c r="Z289" i="42"/>
  <c r="Y289" i="42"/>
  <c r="G158" i="43"/>
  <c r="G159" i="43" s="1"/>
  <c r="G40" i="43"/>
  <c r="AE315" i="42"/>
  <c r="AC263" i="42"/>
  <c r="S393" i="43"/>
  <c r="AD315" i="42"/>
  <c r="W211" i="42"/>
  <c r="AD445" i="42"/>
  <c r="S133" i="42"/>
  <c r="I352" i="43"/>
  <c r="I366" i="43" s="1"/>
  <c r="G210" i="42"/>
  <c r="E392" i="42"/>
  <c r="G262" i="42"/>
  <c r="D236" i="42"/>
  <c r="D184" i="42"/>
  <c r="D314" i="42"/>
  <c r="B40" i="42"/>
  <c r="AE263" i="42"/>
  <c r="AB341" i="42"/>
  <c r="X341" i="42"/>
  <c r="AA341" i="42"/>
  <c r="Y341" i="42"/>
  <c r="AF341" i="42"/>
  <c r="Z341" i="42"/>
  <c r="AD393" i="42"/>
  <c r="S185" i="43"/>
  <c r="Q211" i="42"/>
  <c r="L211" i="42"/>
  <c r="P211" i="42"/>
  <c r="O211" i="42"/>
  <c r="R211" i="42"/>
  <c r="N211" i="42"/>
  <c r="M211" i="42"/>
  <c r="AG211" i="42"/>
  <c r="AD263" i="42"/>
  <c r="AB237" i="42"/>
  <c r="Z237" i="42"/>
  <c r="AF237" i="42"/>
  <c r="Y237" i="42"/>
  <c r="X237" i="42"/>
  <c r="AA237" i="42"/>
  <c r="P263" i="42"/>
  <c r="O263" i="42"/>
  <c r="N263" i="42"/>
  <c r="L263" i="42"/>
  <c r="M263" i="42"/>
  <c r="R263" i="42"/>
  <c r="Q263" i="42"/>
  <c r="AH315" i="42"/>
  <c r="W289" i="42"/>
  <c r="AI289" i="42" s="1"/>
  <c r="I196" i="43"/>
  <c r="I210" i="43" s="1"/>
  <c r="AE289" i="42"/>
  <c r="V393" i="42"/>
  <c r="I430" i="43"/>
  <c r="I444" i="43" s="1"/>
  <c r="AI341" i="43" l="1"/>
  <c r="S341" i="43"/>
  <c r="AI445" i="42"/>
  <c r="AI237" i="42"/>
  <c r="AI367" i="42"/>
  <c r="AI315" i="42"/>
  <c r="AI185" i="42"/>
  <c r="AI211" i="42"/>
  <c r="AI419" i="42"/>
  <c r="I144" i="42"/>
  <c r="I158" i="42" s="1"/>
  <c r="B159" i="42" s="1"/>
  <c r="AI341" i="42"/>
  <c r="S341" i="42"/>
  <c r="AI263" i="42"/>
  <c r="I133" i="42"/>
  <c r="I222" i="42"/>
  <c r="I236" i="42" s="1"/>
  <c r="S393" i="42"/>
  <c r="S185" i="42"/>
  <c r="I352" i="42"/>
  <c r="I366" i="42" s="1"/>
  <c r="AG159" i="42"/>
  <c r="I289" i="43"/>
  <c r="C211" i="43"/>
  <c r="F211" i="43"/>
  <c r="D211" i="43"/>
  <c r="B211" i="43"/>
  <c r="H211" i="43"/>
  <c r="G211" i="43"/>
  <c r="E211" i="43"/>
  <c r="AD159" i="42"/>
  <c r="D237" i="43"/>
  <c r="C237" i="43"/>
  <c r="F237" i="43"/>
  <c r="H237" i="43"/>
  <c r="E237" i="43"/>
  <c r="G237" i="43"/>
  <c r="B237" i="43"/>
  <c r="B14" i="42"/>
  <c r="B54" i="42"/>
  <c r="I274" i="42"/>
  <c r="I288" i="42" s="1"/>
  <c r="I170" i="42"/>
  <c r="I184" i="42" s="1"/>
  <c r="E14" i="43"/>
  <c r="E54" i="43"/>
  <c r="D419" i="43"/>
  <c r="E419" i="43"/>
  <c r="B419" i="43"/>
  <c r="G419" i="43"/>
  <c r="C419" i="43"/>
  <c r="H419" i="43"/>
  <c r="F419" i="43"/>
  <c r="I326" i="42"/>
  <c r="I340" i="42" s="1"/>
  <c r="AI54" i="42"/>
  <c r="I248" i="42"/>
  <c r="I262" i="42" s="1"/>
  <c r="B367" i="43"/>
  <c r="G367" i="43"/>
  <c r="C367" i="43"/>
  <c r="E367" i="43"/>
  <c r="H367" i="43"/>
  <c r="F367" i="43"/>
  <c r="D367" i="43"/>
  <c r="G14" i="43"/>
  <c r="G54" i="43"/>
  <c r="D54" i="43"/>
  <c r="D14" i="43"/>
  <c r="S315" i="42"/>
  <c r="AB55" i="43"/>
  <c r="AA55" i="43"/>
  <c r="AF55" i="43"/>
  <c r="Y55" i="43"/>
  <c r="Z55" i="43"/>
  <c r="X55" i="43"/>
  <c r="AC55" i="43"/>
  <c r="AE55" i="43"/>
  <c r="AD55" i="43"/>
  <c r="W55" i="43"/>
  <c r="AG55" i="43"/>
  <c r="AH55" i="43"/>
  <c r="H14" i="43"/>
  <c r="H54" i="43"/>
  <c r="I404" i="42"/>
  <c r="I418" i="42" s="1"/>
  <c r="N14" i="42"/>
  <c r="S92" i="42"/>
  <c r="S367" i="42"/>
  <c r="AB159" i="42"/>
  <c r="X159" i="42"/>
  <c r="Y159" i="42"/>
  <c r="AA159" i="42"/>
  <c r="AF159" i="42"/>
  <c r="Z159" i="42"/>
  <c r="V159" i="42"/>
  <c r="I159" i="43"/>
  <c r="I300" i="42"/>
  <c r="I314" i="42" s="1"/>
  <c r="I378" i="42"/>
  <c r="I392" i="42" s="1"/>
  <c r="AE159" i="42"/>
  <c r="S419" i="42"/>
  <c r="AC159" i="42"/>
  <c r="AJ40" i="43"/>
  <c r="S54" i="43"/>
  <c r="C14" i="43"/>
  <c r="C54" i="43"/>
  <c r="I40" i="43"/>
  <c r="I54" i="43" s="1"/>
  <c r="H393" i="43"/>
  <c r="C393" i="43"/>
  <c r="G393" i="43"/>
  <c r="E393" i="43"/>
  <c r="B393" i="43"/>
  <c r="F393" i="43"/>
  <c r="D393" i="43"/>
  <c r="S445" i="42"/>
  <c r="P55" i="42"/>
  <c r="R55" i="42"/>
  <c r="N55" i="42"/>
  <c r="L55" i="42"/>
  <c r="AJ54" i="42"/>
  <c r="O55" i="42"/>
  <c r="M55" i="42"/>
  <c r="Q55" i="42"/>
  <c r="D445" i="43"/>
  <c r="G445" i="43"/>
  <c r="H445" i="43"/>
  <c r="B445" i="43"/>
  <c r="F445" i="43"/>
  <c r="E445" i="43"/>
  <c r="C445" i="43"/>
  <c r="AI393" i="42"/>
  <c r="S263" i="42"/>
  <c r="H341" i="43"/>
  <c r="G341" i="43"/>
  <c r="E341" i="43"/>
  <c r="D341" i="43"/>
  <c r="B341" i="43"/>
  <c r="C341" i="43"/>
  <c r="F341" i="43"/>
  <c r="H158" i="42"/>
  <c r="H159" i="42" s="1"/>
  <c r="H40" i="42"/>
  <c r="AH159" i="42"/>
  <c r="S289" i="42"/>
  <c r="D158" i="42"/>
  <c r="D159" i="42" s="1"/>
  <c r="D40" i="42"/>
  <c r="I185" i="43"/>
  <c r="E158" i="42"/>
  <c r="E159" i="42" s="1"/>
  <c r="E40" i="42"/>
  <c r="S159" i="42"/>
  <c r="G315" i="43"/>
  <c r="H315" i="43"/>
  <c r="F315" i="43"/>
  <c r="E315" i="43"/>
  <c r="B315" i="43"/>
  <c r="C315" i="43"/>
  <c r="D315" i="43"/>
  <c r="S211" i="42"/>
  <c r="C158" i="42"/>
  <c r="C159" i="42" s="1"/>
  <c r="C40" i="42"/>
  <c r="AI159" i="43"/>
  <c r="E263" i="43"/>
  <c r="C263" i="43"/>
  <c r="H263" i="43"/>
  <c r="F263" i="43"/>
  <c r="D263" i="43"/>
  <c r="G263" i="43"/>
  <c r="B263" i="43"/>
  <c r="G158" i="42"/>
  <c r="G159" i="42" s="1"/>
  <c r="G40" i="42"/>
  <c r="I430" i="42"/>
  <c r="I444" i="42" s="1"/>
  <c r="I196" i="42"/>
  <c r="I210" i="42" s="1"/>
  <c r="S237" i="42"/>
  <c r="F159" i="42" l="1"/>
  <c r="AI55" i="43"/>
  <c r="I40" i="42"/>
  <c r="I54" i="42" s="1"/>
  <c r="I393" i="43"/>
  <c r="AI159" i="42"/>
  <c r="S55" i="42"/>
  <c r="F55" i="42"/>
  <c r="B55" i="42"/>
  <c r="M55" i="43"/>
  <c r="R55" i="43"/>
  <c r="O55" i="43"/>
  <c r="N55" i="43"/>
  <c r="AJ54" i="43"/>
  <c r="L55" i="43"/>
  <c r="P55" i="43"/>
  <c r="Q55" i="43"/>
  <c r="AB55" i="42"/>
  <c r="Y55" i="42"/>
  <c r="AA55" i="42"/>
  <c r="AF55" i="42"/>
  <c r="X55" i="42"/>
  <c r="Z55" i="42"/>
  <c r="V55" i="42"/>
  <c r="AE55" i="42"/>
  <c r="AG55" i="42"/>
  <c r="AC55" i="42"/>
  <c r="AD55" i="42"/>
  <c r="AH55" i="42"/>
  <c r="I445" i="43"/>
  <c r="W55" i="42"/>
  <c r="H14" i="42"/>
  <c r="H54" i="42"/>
  <c r="H55" i="42" s="1"/>
  <c r="E341" i="42"/>
  <c r="G341" i="42"/>
  <c r="B341" i="42"/>
  <c r="D341" i="42"/>
  <c r="F341" i="42"/>
  <c r="H341" i="42"/>
  <c r="C341" i="42"/>
  <c r="I237" i="43"/>
  <c r="D211" i="42"/>
  <c r="B211" i="42"/>
  <c r="E211" i="42"/>
  <c r="C211" i="42"/>
  <c r="G211" i="42"/>
  <c r="H211" i="42"/>
  <c r="F211" i="42"/>
  <c r="E14" i="42"/>
  <c r="E54" i="42"/>
  <c r="E55" i="42" s="1"/>
  <c r="C419" i="42"/>
  <c r="F419" i="42"/>
  <c r="D419" i="42"/>
  <c r="B419" i="42"/>
  <c r="H419" i="42"/>
  <c r="G419" i="42"/>
  <c r="E419" i="42"/>
  <c r="H367" i="42"/>
  <c r="E367" i="42"/>
  <c r="F367" i="42"/>
  <c r="D367" i="42"/>
  <c r="B367" i="42"/>
  <c r="C367" i="42"/>
  <c r="G367" i="42"/>
  <c r="D445" i="42"/>
  <c r="C445" i="42"/>
  <c r="F445" i="42"/>
  <c r="H445" i="42"/>
  <c r="E445" i="42"/>
  <c r="G445" i="42"/>
  <c r="B445" i="42"/>
  <c r="I315" i="43"/>
  <c r="G14" i="42"/>
  <c r="G54" i="42"/>
  <c r="G55" i="42" s="1"/>
  <c r="H55" i="43"/>
  <c r="B55" i="43"/>
  <c r="G55" i="43"/>
  <c r="E55" i="43"/>
  <c r="C55" i="43"/>
  <c r="F55" i="43"/>
  <c r="D55" i="43"/>
  <c r="G393" i="42"/>
  <c r="E393" i="42"/>
  <c r="H393" i="42"/>
  <c r="B393" i="42"/>
  <c r="C393" i="42"/>
  <c r="F393" i="42"/>
  <c r="D393" i="42"/>
  <c r="I367" i="43"/>
  <c r="H185" i="42"/>
  <c r="G185" i="42"/>
  <c r="E185" i="42"/>
  <c r="D185" i="42"/>
  <c r="F185" i="42"/>
  <c r="C185" i="42"/>
  <c r="B185" i="42"/>
  <c r="I211" i="43"/>
  <c r="D54" i="42"/>
  <c r="D55" i="42" s="1"/>
  <c r="D14" i="42"/>
  <c r="I341" i="43"/>
  <c r="H315" i="42"/>
  <c r="F315" i="42"/>
  <c r="E315" i="42"/>
  <c r="D315" i="42"/>
  <c r="B315" i="42"/>
  <c r="G315" i="42"/>
  <c r="C315" i="42"/>
  <c r="F263" i="42"/>
  <c r="C263" i="42"/>
  <c r="D263" i="42"/>
  <c r="G263" i="42"/>
  <c r="B263" i="42"/>
  <c r="E263" i="42"/>
  <c r="H263" i="42"/>
  <c r="G289" i="42"/>
  <c r="B289" i="42"/>
  <c r="E289" i="42"/>
  <c r="H289" i="42"/>
  <c r="D289" i="42"/>
  <c r="C289" i="42"/>
  <c r="F289" i="42"/>
  <c r="I263" i="43"/>
  <c r="C14" i="42"/>
  <c r="C28" i="42" s="1"/>
  <c r="C54" i="42"/>
  <c r="C55" i="42" s="1"/>
  <c r="C28" i="43"/>
  <c r="I14" i="43"/>
  <c r="I419" i="43"/>
  <c r="D237" i="42"/>
  <c r="B237" i="42"/>
  <c r="H237" i="42"/>
  <c r="C237" i="42"/>
  <c r="E237" i="42"/>
  <c r="F237" i="42"/>
  <c r="G237" i="42"/>
  <c r="I159" i="42"/>
  <c r="I14" i="42" l="1"/>
  <c r="I55" i="42"/>
  <c r="I445" i="42"/>
  <c r="AI55" i="42"/>
  <c r="AJ55" i="42" s="1"/>
  <c r="I289" i="42"/>
  <c r="I393" i="42"/>
  <c r="I367" i="42"/>
  <c r="I419" i="42"/>
  <c r="S55" i="43"/>
  <c r="AJ55" i="43" s="1"/>
  <c r="I55" i="43"/>
  <c r="I341" i="42"/>
  <c r="I237" i="42"/>
  <c r="I315" i="42"/>
  <c r="I211" i="42"/>
  <c r="I263" i="42"/>
  <c r="I185" i="42"/>
  <c r="B102" i="35" l="1"/>
  <c r="I596" i="41" l="1"/>
  <c r="I595" i="41"/>
  <c r="I595" i="35"/>
  <c r="B24" i="35"/>
  <c r="B102" i="8"/>
  <c r="I595" i="8" l="1"/>
  <c r="S596" i="41"/>
  <c r="S595" i="41"/>
  <c r="C50" i="8"/>
  <c r="C24" i="8" s="1"/>
  <c r="E50" i="8"/>
  <c r="E24" i="8" s="1"/>
  <c r="D50" i="8"/>
  <c r="I153" i="8" l="1"/>
  <c r="I283" i="8"/>
  <c r="I231" i="8" l="1"/>
  <c r="I257" i="8"/>
  <c r="I309" i="8"/>
  <c r="I335" i="8"/>
  <c r="E49" i="8"/>
  <c r="E23" i="8" s="1"/>
  <c r="G49" i="8"/>
  <c r="G23" i="8" s="1"/>
  <c r="H49" i="8"/>
  <c r="H23" i="8" s="1"/>
  <c r="I439" i="8"/>
  <c r="C49" i="8"/>
  <c r="C23" i="8" s="1"/>
  <c r="B50" i="8"/>
  <c r="I128" i="8"/>
  <c r="D49" i="8"/>
  <c r="I205" i="8"/>
  <c r="I361" i="8"/>
  <c r="B49" i="8"/>
  <c r="I127" i="8"/>
  <c r="I413" i="8"/>
  <c r="I179" i="8"/>
  <c r="I387" i="8" l="1"/>
  <c r="B24" i="8"/>
  <c r="I50" i="8"/>
  <c r="I49" i="8"/>
  <c r="I615" i="1" l="1"/>
  <c r="I485" i="1" l="1"/>
  <c r="G43" i="1"/>
  <c r="H43" i="1"/>
  <c r="H17" i="1" s="1"/>
  <c r="H95" i="1"/>
  <c r="G95" i="1"/>
  <c r="I511" i="1" l="1"/>
  <c r="E95" i="1"/>
  <c r="D95" i="1"/>
  <c r="C43" i="1"/>
  <c r="I459" i="1"/>
  <c r="I121" i="1"/>
  <c r="G17" i="1"/>
  <c r="I589" i="1"/>
  <c r="B95" i="1"/>
  <c r="E43" i="1"/>
  <c r="I563" i="1"/>
  <c r="I537" i="1"/>
  <c r="D43" i="1"/>
  <c r="I199" i="1"/>
  <c r="I147" i="1"/>
  <c r="I251" i="1"/>
  <c r="I303" i="1"/>
  <c r="I277" i="1"/>
  <c r="I355" i="1"/>
  <c r="I433" i="1"/>
  <c r="I173" i="1"/>
  <c r="D17" i="1" l="1"/>
  <c r="I641" i="1"/>
  <c r="E17" i="1"/>
  <c r="C95" i="1"/>
  <c r="I95" i="1" s="1"/>
  <c r="F69" i="1"/>
  <c r="I329" i="1"/>
  <c r="I407" i="1"/>
  <c r="I381" i="1"/>
  <c r="C17" i="1" l="1"/>
  <c r="F17" i="1"/>
  <c r="I69" i="1"/>
  <c r="B43" i="1"/>
  <c r="F94" i="1"/>
  <c r="B17" i="1" l="1"/>
  <c r="I17" i="1" s="1"/>
  <c r="I43" i="1"/>
  <c r="H96" i="8" l="1"/>
  <c r="H600" i="8"/>
  <c r="B96" i="8"/>
  <c r="G600" i="8"/>
  <c r="D96" i="1"/>
  <c r="B18" i="8" l="1"/>
  <c r="H96" i="1"/>
  <c r="H600" i="1"/>
  <c r="G600" i="1"/>
  <c r="B96" i="1"/>
  <c r="I590" i="1"/>
  <c r="H106" i="8"/>
  <c r="H18" i="8"/>
  <c r="D96" i="8" l="1"/>
  <c r="I590" i="8"/>
  <c r="D18" i="8" l="1"/>
  <c r="B96" i="35" l="1"/>
  <c r="I590" i="35"/>
  <c r="I600" i="35" s="1"/>
  <c r="B600" i="35"/>
  <c r="E600" i="35"/>
  <c r="H96" i="35"/>
  <c r="H600" i="35"/>
  <c r="G600" i="35"/>
  <c r="D96" i="35"/>
  <c r="D600" i="35"/>
  <c r="D96" i="34"/>
  <c r="D18" i="34" s="1"/>
  <c r="D601" i="35" l="1"/>
  <c r="E601" i="35"/>
  <c r="G601" i="35"/>
  <c r="H601" i="35"/>
  <c r="B601" i="35"/>
  <c r="H96" i="36"/>
  <c r="H600" i="36"/>
  <c r="I590" i="42"/>
  <c r="I600" i="42" s="1"/>
  <c r="B600" i="42"/>
  <c r="D18" i="35"/>
  <c r="H96" i="42"/>
  <c r="H600" i="42"/>
  <c r="E44" i="32"/>
  <c r="D600" i="42"/>
  <c r="B96" i="34"/>
  <c r="I590" i="34"/>
  <c r="H96" i="34"/>
  <c r="H600" i="34"/>
  <c r="G600" i="36"/>
  <c r="G600" i="42"/>
  <c r="B18" i="35"/>
  <c r="D96" i="36"/>
  <c r="D600" i="36"/>
  <c r="I590" i="36"/>
  <c r="I600" i="36" s="1"/>
  <c r="B96" i="36"/>
  <c r="B600" i="36"/>
  <c r="E600" i="42"/>
  <c r="H18" i="35"/>
  <c r="H106" i="35"/>
  <c r="E44" i="1"/>
  <c r="D44" i="32"/>
  <c r="G600" i="34"/>
  <c r="E600" i="36"/>
  <c r="C601" i="35"/>
  <c r="F601" i="35"/>
  <c r="I601" i="35"/>
  <c r="I434" i="32"/>
  <c r="I304" i="32"/>
  <c r="I356" i="32"/>
  <c r="H44" i="32"/>
  <c r="I408" i="32"/>
  <c r="C44" i="1"/>
  <c r="C18" i="1" s="1"/>
  <c r="H44" i="1"/>
  <c r="H18" i="1" s="1"/>
  <c r="I200" i="32"/>
  <c r="I148" i="32"/>
  <c r="G44" i="1"/>
  <c r="I330" i="32"/>
  <c r="I252" i="32"/>
  <c r="I174" i="32"/>
  <c r="I382" i="32"/>
  <c r="C44" i="32"/>
  <c r="C18" i="32" s="1"/>
  <c r="G44" i="32"/>
  <c r="I278" i="32"/>
  <c r="I226" i="32"/>
  <c r="B18" i="34" l="1"/>
  <c r="H96" i="43"/>
  <c r="H600" i="43"/>
  <c r="I122" i="32"/>
  <c r="B44" i="32"/>
  <c r="B601" i="36"/>
  <c r="R96" i="42"/>
  <c r="R600" i="42"/>
  <c r="N600" i="42"/>
  <c r="I122" i="1"/>
  <c r="G600" i="43"/>
  <c r="E600" i="43"/>
  <c r="B18" i="36"/>
  <c r="G601" i="36"/>
  <c r="I590" i="43"/>
  <c r="I600" i="43" s="1"/>
  <c r="B600" i="43"/>
  <c r="E601" i="36"/>
  <c r="F601" i="36"/>
  <c r="I601" i="36"/>
  <c r="C601" i="36"/>
  <c r="H18" i="42"/>
  <c r="H28" i="42" s="1"/>
  <c r="H106" i="42"/>
  <c r="D600" i="43"/>
  <c r="D601" i="36"/>
  <c r="D601" i="42"/>
  <c r="C601" i="42"/>
  <c r="F601" i="42"/>
  <c r="H601" i="42"/>
  <c r="G601" i="42"/>
  <c r="B601" i="42"/>
  <c r="E601" i="42"/>
  <c r="Q600" i="42"/>
  <c r="L600" i="42"/>
  <c r="O600" i="42"/>
  <c r="D18" i="36"/>
  <c r="H601" i="36"/>
  <c r="H18" i="34"/>
  <c r="H106" i="34"/>
  <c r="H18" i="36"/>
  <c r="H106" i="36"/>
  <c r="I148" i="1"/>
  <c r="I408" i="1"/>
  <c r="I174" i="1"/>
  <c r="I434" i="1"/>
  <c r="I304" i="1"/>
  <c r="I330" i="1"/>
  <c r="I278" i="1"/>
  <c r="I382" i="1"/>
  <c r="I252" i="1"/>
  <c r="I356" i="1"/>
  <c r="I200" i="1" l="1"/>
  <c r="O600" i="43"/>
  <c r="I601" i="42"/>
  <c r="G601" i="43"/>
  <c r="C601" i="43"/>
  <c r="F601" i="43"/>
  <c r="B601" i="43"/>
  <c r="H601" i="43"/>
  <c r="D601" i="43"/>
  <c r="E601" i="43"/>
  <c r="R18" i="42"/>
  <c r="R28" i="42" s="1"/>
  <c r="R106" i="42"/>
  <c r="B96" i="32"/>
  <c r="I590" i="32"/>
  <c r="I600" i="32" s="1"/>
  <c r="B600" i="32"/>
  <c r="H96" i="32"/>
  <c r="H600" i="32"/>
  <c r="G600" i="32"/>
  <c r="H106" i="43"/>
  <c r="H18" i="43"/>
  <c r="H28" i="43" s="1"/>
  <c r="L600" i="43"/>
  <c r="B44" i="1"/>
  <c r="N600" i="43"/>
  <c r="I44" i="32"/>
  <c r="D44" i="1"/>
  <c r="D18" i="1" s="1"/>
  <c r="R96" i="43"/>
  <c r="R600" i="43"/>
  <c r="Q600" i="43"/>
  <c r="D96" i="32"/>
  <c r="D600" i="32"/>
  <c r="E600" i="32"/>
  <c r="I601" i="43" l="1"/>
  <c r="G601" i="32"/>
  <c r="I44" i="1"/>
  <c r="B18" i="1"/>
  <c r="E95" i="34"/>
  <c r="E600" i="34"/>
  <c r="E601" i="34" s="1"/>
  <c r="R106" i="43"/>
  <c r="R18" i="43"/>
  <c r="R28" i="43" s="1"/>
  <c r="B601" i="32"/>
  <c r="F601" i="32"/>
  <c r="I601" i="32"/>
  <c r="C601" i="32"/>
  <c r="E601" i="32"/>
  <c r="D95" i="34"/>
  <c r="D600" i="34"/>
  <c r="D601" i="34" s="1"/>
  <c r="I589" i="34"/>
  <c r="I600" i="34" s="1"/>
  <c r="B95" i="34"/>
  <c r="B600" i="34"/>
  <c r="B601" i="34" s="1"/>
  <c r="H601" i="32"/>
  <c r="D601" i="32"/>
  <c r="B18" i="32"/>
  <c r="H106" i="32"/>
  <c r="H18" i="32"/>
  <c r="C95" i="34"/>
  <c r="C600" i="34"/>
  <c r="D18" i="32"/>
  <c r="D17" i="34" l="1"/>
  <c r="E17" i="34"/>
  <c r="B95" i="8"/>
  <c r="C17" i="34"/>
  <c r="C106" i="34"/>
  <c r="I95" i="34"/>
  <c r="B17" i="34"/>
  <c r="I17" i="34" s="1"/>
  <c r="C601" i="34"/>
  <c r="F601" i="34"/>
  <c r="I601" i="34"/>
  <c r="H601" i="34"/>
  <c r="G601" i="34"/>
  <c r="E95" i="8"/>
  <c r="E17" i="8" s="1"/>
  <c r="C95" i="8"/>
  <c r="B17" i="8" l="1"/>
  <c r="C17" i="8"/>
  <c r="I121" i="32"/>
  <c r="D95" i="8"/>
  <c r="D17" i="8" s="1"/>
  <c r="G43" i="32"/>
  <c r="G17" i="32" s="1"/>
  <c r="H43" i="32"/>
  <c r="H17" i="32" s="1"/>
  <c r="I199" i="32" l="1"/>
  <c r="C43" i="32"/>
  <c r="C17" i="32" s="1"/>
  <c r="E43" i="32"/>
  <c r="E17" i="32" s="1"/>
  <c r="D43" i="32"/>
  <c r="D17" i="32" s="1"/>
  <c r="I381" i="32"/>
  <c r="G600" i="40"/>
  <c r="B43" i="32"/>
  <c r="I303" i="32"/>
  <c r="I590" i="40"/>
  <c r="I600" i="40" s="1"/>
  <c r="B600" i="40"/>
  <c r="I277" i="32"/>
  <c r="I407" i="32"/>
  <c r="I355" i="32"/>
  <c r="E600" i="40"/>
  <c r="I329" i="32"/>
  <c r="D600" i="40"/>
  <c r="I433" i="32"/>
  <c r="I251" i="32"/>
  <c r="I147" i="32"/>
  <c r="H96" i="40"/>
  <c r="H600" i="40"/>
  <c r="I17" i="8"/>
  <c r="I173" i="32"/>
  <c r="I225" i="32"/>
  <c r="I589" i="8"/>
  <c r="I95" i="8"/>
  <c r="D600" i="41" l="1"/>
  <c r="B601" i="40"/>
  <c r="H601" i="40"/>
  <c r="D601" i="40"/>
  <c r="C601" i="40"/>
  <c r="E601" i="40"/>
  <c r="G601" i="40"/>
  <c r="F601" i="40"/>
  <c r="H96" i="41"/>
  <c r="H600" i="41"/>
  <c r="N600" i="40"/>
  <c r="I590" i="41"/>
  <c r="I600" i="41" s="1"/>
  <c r="B600" i="41"/>
  <c r="H18" i="40"/>
  <c r="H28" i="40" s="1"/>
  <c r="H106" i="40"/>
  <c r="I43" i="32"/>
  <c r="B17" i="32"/>
  <c r="I17" i="32" s="1"/>
  <c r="L600" i="40"/>
  <c r="G600" i="41"/>
  <c r="O600" i="40"/>
  <c r="E600" i="41"/>
  <c r="Q600" i="40"/>
  <c r="R96" i="40"/>
  <c r="R600" i="40"/>
  <c r="R96" i="41" l="1"/>
  <c r="R600" i="41"/>
  <c r="O600" i="41"/>
  <c r="G601" i="41"/>
  <c r="C601" i="41"/>
  <c r="F601" i="41"/>
  <c r="E601" i="41"/>
  <c r="B601" i="41"/>
  <c r="H601" i="41"/>
  <c r="D601" i="41"/>
  <c r="L600" i="41"/>
  <c r="I601" i="40"/>
  <c r="N600" i="41"/>
  <c r="R18" i="40"/>
  <c r="R28" i="40" s="1"/>
  <c r="R106" i="40"/>
  <c r="H18" i="41"/>
  <c r="H28" i="41" s="1"/>
  <c r="H106" i="41"/>
  <c r="Q600" i="41"/>
  <c r="I601" i="41" l="1"/>
  <c r="R18" i="41"/>
  <c r="R28" i="41" s="1"/>
  <c r="R106" i="41"/>
  <c r="E652" i="1" l="1"/>
  <c r="D652" i="1"/>
  <c r="C652" i="1"/>
  <c r="H94" i="1" l="1"/>
  <c r="H106" i="1" s="1"/>
  <c r="H652" i="1"/>
  <c r="E94" i="1"/>
  <c r="E600" i="1"/>
  <c r="I640" i="1"/>
  <c r="B652" i="1"/>
  <c r="E94" i="8"/>
  <c r="E16" i="8" s="1"/>
  <c r="E600" i="8"/>
  <c r="G94" i="1"/>
  <c r="G652" i="1"/>
  <c r="I484" i="1"/>
  <c r="I496" i="1" s="1"/>
  <c r="F496" i="1"/>
  <c r="F497" i="1" s="1"/>
  <c r="I614" i="1"/>
  <c r="I588" i="1"/>
  <c r="I600" i="1" s="1"/>
  <c r="B94" i="1"/>
  <c r="B600" i="1"/>
  <c r="C94" i="8"/>
  <c r="C600" i="8"/>
  <c r="D94" i="8"/>
  <c r="D600" i="8"/>
  <c r="D94" i="1"/>
  <c r="D600" i="1"/>
  <c r="C94" i="1"/>
  <c r="C106" i="1" s="1"/>
  <c r="C600" i="1"/>
  <c r="I328" i="1"/>
  <c r="E366" i="1"/>
  <c r="C366" i="1"/>
  <c r="I276" i="1"/>
  <c r="D42" i="1"/>
  <c r="D16" i="1" s="1"/>
  <c r="D366" i="1"/>
  <c r="C601" i="1" l="1"/>
  <c r="B601" i="1"/>
  <c r="I406" i="1"/>
  <c r="E601" i="1"/>
  <c r="I198" i="1"/>
  <c r="I250" i="1"/>
  <c r="C42" i="1"/>
  <c r="C16" i="1" s="1"/>
  <c r="G42" i="1"/>
  <c r="G16" i="1" s="1"/>
  <c r="E42" i="1"/>
  <c r="E16" i="1" s="1"/>
  <c r="C497" i="1"/>
  <c r="I497" i="1"/>
  <c r="E497" i="1"/>
  <c r="D497" i="1"/>
  <c r="H497" i="1"/>
  <c r="B497" i="1"/>
  <c r="G497" i="1"/>
  <c r="I432" i="1"/>
  <c r="C16" i="8"/>
  <c r="C106" i="8"/>
  <c r="I146" i="1"/>
  <c r="B94" i="8"/>
  <c r="I588" i="8"/>
  <c r="I600" i="8" s="1"/>
  <c r="C601" i="8" s="1"/>
  <c r="B600" i="8"/>
  <c r="H42" i="1"/>
  <c r="H16" i="1" s="1"/>
  <c r="I458" i="1"/>
  <c r="I470" i="1" s="1"/>
  <c r="F470" i="1"/>
  <c r="I94" i="1"/>
  <c r="I302" i="1"/>
  <c r="I354" i="1"/>
  <c r="B366" i="1"/>
  <c r="D601" i="1"/>
  <c r="I601" i="1"/>
  <c r="F601" i="1"/>
  <c r="G601" i="1"/>
  <c r="H601" i="1"/>
  <c r="B42" i="1"/>
  <c r="I120" i="1"/>
  <c r="I172" i="1"/>
  <c r="D16" i="8"/>
  <c r="D601" i="8" l="1"/>
  <c r="I380" i="1"/>
  <c r="B16" i="1"/>
  <c r="I42" i="1"/>
  <c r="I562" i="1"/>
  <c r="I574" i="1" s="1"/>
  <c r="F574" i="1"/>
  <c r="F575" i="1" s="1"/>
  <c r="B601" i="8"/>
  <c r="I536" i="1"/>
  <c r="I548" i="1" s="1"/>
  <c r="F548" i="1"/>
  <c r="F89" i="1"/>
  <c r="I635" i="1"/>
  <c r="I652" i="1" s="1"/>
  <c r="F652" i="1"/>
  <c r="F653" i="1" s="1"/>
  <c r="F68" i="1"/>
  <c r="E601" i="8"/>
  <c r="F601" i="8"/>
  <c r="I601" i="8"/>
  <c r="G601" i="8"/>
  <c r="H601" i="8"/>
  <c r="F471" i="1"/>
  <c r="E471" i="1"/>
  <c r="H471" i="1"/>
  <c r="B471" i="1"/>
  <c r="G471" i="1"/>
  <c r="D471" i="1"/>
  <c r="I471" i="1"/>
  <c r="C471" i="1"/>
  <c r="I94" i="8"/>
  <c r="B16" i="8"/>
  <c r="I510" i="1"/>
  <c r="I522" i="1" s="1"/>
  <c r="F522" i="1"/>
  <c r="F549" i="1" l="1"/>
  <c r="I549" i="1"/>
  <c r="G549" i="1"/>
  <c r="H549" i="1"/>
  <c r="D549" i="1"/>
  <c r="C549" i="1"/>
  <c r="E549" i="1"/>
  <c r="B549" i="1"/>
  <c r="I68" i="1"/>
  <c r="I80" i="1" s="1"/>
  <c r="F16" i="1"/>
  <c r="I16" i="1" s="1"/>
  <c r="F80" i="1"/>
  <c r="F82" i="1" s="1"/>
  <c r="F523" i="1"/>
  <c r="B523" i="1"/>
  <c r="D523" i="1"/>
  <c r="H523" i="1"/>
  <c r="G523" i="1"/>
  <c r="I523" i="1"/>
  <c r="C523" i="1"/>
  <c r="E523" i="1"/>
  <c r="D575" i="1"/>
  <c r="H575" i="1"/>
  <c r="G575" i="1"/>
  <c r="I575" i="1"/>
  <c r="C575" i="1"/>
  <c r="E575" i="1"/>
  <c r="B575" i="1"/>
  <c r="I653" i="1"/>
  <c r="E653" i="1"/>
  <c r="D653" i="1"/>
  <c r="C653" i="1"/>
  <c r="G653" i="1"/>
  <c r="H653" i="1"/>
  <c r="B653" i="1"/>
  <c r="F11" i="1"/>
  <c r="I89" i="1"/>
  <c r="F106" i="1"/>
  <c r="I11" i="1" l="1"/>
  <c r="F28" i="1"/>
  <c r="I484" i="8"/>
  <c r="F68" i="8"/>
  <c r="F81" i="1"/>
  <c r="C81" i="1"/>
  <c r="G81" i="1"/>
  <c r="E81" i="1"/>
  <c r="I81" i="1"/>
  <c r="I82" i="1"/>
  <c r="D81" i="1"/>
  <c r="B81" i="1"/>
  <c r="H81" i="1"/>
  <c r="F16" i="8" l="1"/>
  <c r="I16" i="8" s="1"/>
  <c r="I68" i="8"/>
  <c r="I645" i="36" l="1"/>
  <c r="I652" i="36" s="1"/>
  <c r="B99" i="36"/>
  <c r="B652" i="36"/>
  <c r="B653" i="36" s="1"/>
  <c r="I99" i="36" l="1"/>
  <c r="B21" i="36"/>
  <c r="I653" i="36"/>
  <c r="F653" i="36"/>
  <c r="D653" i="36"/>
  <c r="E653" i="36"/>
  <c r="C653" i="36"/>
  <c r="G653" i="36"/>
  <c r="H653" i="36"/>
  <c r="I645" i="43" l="1"/>
  <c r="I652" i="43" s="1"/>
  <c r="B652" i="43"/>
  <c r="S645" i="43" l="1"/>
  <c r="S652" i="43" s="1"/>
  <c r="L652" i="43"/>
  <c r="B653" i="43"/>
  <c r="E653" i="43"/>
  <c r="D653" i="43"/>
  <c r="G653" i="43"/>
  <c r="H653" i="43"/>
  <c r="C653" i="43"/>
  <c r="F653" i="43"/>
  <c r="I653" i="43" l="1"/>
  <c r="O653" i="43"/>
  <c r="R653" i="43"/>
  <c r="N653" i="43"/>
  <c r="Q653" i="43"/>
  <c r="P653" i="43"/>
  <c r="L653" i="43"/>
  <c r="M653" i="43"/>
  <c r="S653" i="43" l="1"/>
  <c r="W158" i="47" l="1"/>
  <c r="W36" i="47"/>
  <c r="W54" i="47" s="1"/>
  <c r="X36" i="47" l="1"/>
  <c r="X54" i="47" s="1"/>
  <c r="X158" i="47"/>
  <c r="AF36" i="47"/>
  <c r="AF54" i="47" s="1"/>
  <c r="AF158" i="47"/>
  <c r="AH36" i="47"/>
  <c r="AH54" i="47" s="1"/>
  <c r="AH158" i="47"/>
  <c r="AA158" i="47"/>
  <c r="AA36" i="47"/>
  <c r="AA54" i="47" s="1"/>
  <c r="Y36" i="47"/>
  <c r="Y54" i="47" s="1"/>
  <c r="Y158" i="47"/>
  <c r="Z36" i="47"/>
  <c r="Z54" i="47" s="1"/>
  <c r="Z158" i="47"/>
  <c r="AC158" i="47"/>
  <c r="AC36" i="47"/>
  <c r="AC54" i="47" s="1"/>
  <c r="AE158" i="47"/>
  <c r="AE36" i="47"/>
  <c r="AE54" i="47" s="1"/>
  <c r="AG36" i="47"/>
  <c r="AG54" i="47" s="1"/>
  <c r="AG158" i="47"/>
  <c r="AD158" i="47"/>
  <c r="AD36" i="47"/>
  <c r="AD54" i="47" s="1"/>
  <c r="AI140" i="47"/>
  <c r="V36" i="47"/>
  <c r="V158" i="47"/>
  <c r="AI158" i="47" l="1"/>
  <c r="V159" i="47"/>
  <c r="AE159" i="47"/>
  <c r="AI36" i="47"/>
  <c r="V54" i="47"/>
  <c r="AA159" i="47"/>
  <c r="O36" i="47"/>
  <c r="O158" i="47"/>
  <c r="L36" i="47"/>
  <c r="L158" i="47"/>
  <c r="AH159" i="47"/>
  <c r="AC159" i="47"/>
  <c r="R36" i="47"/>
  <c r="R158" i="47"/>
  <c r="AD159" i="47"/>
  <c r="Z159" i="47"/>
  <c r="AF159" i="47"/>
  <c r="AG159" i="47"/>
  <c r="Y159" i="47"/>
  <c r="X159" i="47"/>
  <c r="N36" i="47"/>
  <c r="N158" i="47"/>
  <c r="Q36" i="47"/>
  <c r="Q158" i="47"/>
  <c r="G36" i="47" l="1"/>
  <c r="G158" i="47"/>
  <c r="N54" i="47"/>
  <c r="N10" i="47"/>
  <c r="C36" i="47"/>
  <c r="C158" i="47"/>
  <c r="O10" i="47"/>
  <c r="O54" i="47"/>
  <c r="AI54" i="47"/>
  <c r="V55" i="47" s="1"/>
  <c r="H36" i="47"/>
  <c r="H158" i="47"/>
  <c r="M36" i="47"/>
  <c r="S36" i="47" s="1"/>
  <c r="M158" i="47"/>
  <c r="I140" i="47"/>
  <c r="I158" i="47" s="1"/>
  <c r="B36" i="47"/>
  <c r="B158" i="47"/>
  <c r="D158" i="47"/>
  <c r="D36" i="47"/>
  <c r="E36" i="47"/>
  <c r="E158" i="47"/>
  <c r="L10" i="47"/>
  <c r="L54" i="47"/>
  <c r="R10" i="47"/>
  <c r="R28" i="47" s="1"/>
  <c r="R54" i="47"/>
  <c r="S140" i="47"/>
  <c r="Q10" i="47"/>
  <c r="Q54" i="47"/>
  <c r="AB159" i="47"/>
  <c r="W159" i="47"/>
  <c r="AI159" i="47" s="1"/>
  <c r="AJ36" i="47" l="1"/>
  <c r="S54" i="47"/>
  <c r="B159" i="47"/>
  <c r="G159" i="47"/>
  <c r="E159" i="47"/>
  <c r="F159" i="47"/>
  <c r="H159" i="47"/>
  <c r="D159" i="47"/>
  <c r="C159" i="47"/>
  <c r="M10" i="47"/>
  <c r="M28" i="47" s="1"/>
  <c r="M54" i="47"/>
  <c r="C10" i="47"/>
  <c r="E10" i="47"/>
  <c r="E54" i="47"/>
  <c r="I36" i="47"/>
  <c r="B10" i="47"/>
  <c r="B54" i="47"/>
  <c r="AJ140" i="47"/>
  <c r="S158" i="47"/>
  <c r="D54" i="47"/>
  <c r="D10" i="47"/>
  <c r="H10" i="47"/>
  <c r="H28" i="47" s="1"/>
  <c r="H54" i="47"/>
  <c r="AB55" i="47"/>
  <c r="W55" i="47"/>
  <c r="AH55" i="47"/>
  <c r="Z55" i="47"/>
  <c r="AF55" i="47"/>
  <c r="AE55" i="47"/>
  <c r="AA55" i="47"/>
  <c r="AG55" i="47"/>
  <c r="Y55" i="47"/>
  <c r="AC55" i="47"/>
  <c r="X55" i="47"/>
  <c r="AD55" i="47"/>
  <c r="G10" i="47"/>
  <c r="G54" i="47"/>
  <c r="AI55" i="47" l="1"/>
  <c r="L159" i="47"/>
  <c r="AJ158" i="47"/>
  <c r="O159" i="47"/>
  <c r="P159" i="47"/>
  <c r="Q159" i="47"/>
  <c r="M159" i="47"/>
  <c r="N159" i="47"/>
  <c r="R159" i="47"/>
  <c r="T158" i="47"/>
  <c r="I159" i="47"/>
  <c r="I10" i="47"/>
  <c r="S10" i="47"/>
  <c r="T10" i="47" s="1"/>
  <c r="L55" i="47"/>
  <c r="N55" i="47"/>
  <c r="M55" i="47"/>
  <c r="Q55" i="47"/>
  <c r="R55" i="47"/>
  <c r="O55" i="47"/>
  <c r="P55" i="47"/>
  <c r="T54" i="47"/>
  <c r="AJ54" i="47"/>
  <c r="S55" i="47" l="1"/>
  <c r="AJ55" i="47" s="1"/>
  <c r="S159" i="47"/>
  <c r="AJ159" i="47" s="1"/>
  <c r="P96" i="42" l="1"/>
  <c r="P106" i="42" s="1"/>
  <c r="P600" i="42"/>
  <c r="S590" i="42"/>
  <c r="S600" i="42" s="1"/>
  <c r="N601" i="42" l="1"/>
  <c r="P601" i="42"/>
  <c r="O601" i="42"/>
  <c r="R601" i="42"/>
  <c r="Q601" i="42"/>
  <c r="M601" i="42"/>
  <c r="L601" i="42"/>
  <c r="S601" i="42" l="1"/>
  <c r="P96" i="41" l="1"/>
  <c r="P106" i="41" s="1"/>
  <c r="P600" i="41"/>
  <c r="S590" i="41"/>
  <c r="S600" i="41" s="1"/>
  <c r="L601" i="41" l="1"/>
  <c r="O601" i="41"/>
  <c r="R601" i="41"/>
  <c r="Q601" i="41"/>
  <c r="N601" i="41"/>
  <c r="P601" i="41"/>
  <c r="M601" i="41"/>
  <c r="S601" i="41" l="1"/>
  <c r="P96" i="43" l="1"/>
  <c r="P106" i="43" s="1"/>
  <c r="P600" i="43"/>
  <c r="S590" i="43"/>
  <c r="S600" i="43" s="1"/>
  <c r="M601" i="43" l="1"/>
  <c r="R601" i="43"/>
  <c r="L601" i="43"/>
  <c r="O601" i="43"/>
  <c r="N601" i="43"/>
  <c r="Q601" i="43"/>
  <c r="P601" i="43"/>
  <c r="S601" i="43" l="1"/>
  <c r="D158" i="34" l="1"/>
  <c r="D40" i="34" l="1"/>
  <c r="D14" i="34" s="1"/>
  <c r="H40" i="34"/>
  <c r="H14" i="34" s="1"/>
  <c r="G40" i="34"/>
  <c r="G14" i="34" s="1"/>
  <c r="C40" i="34"/>
  <c r="C14" i="34" s="1"/>
  <c r="B40" i="34" l="1"/>
  <c r="I118" i="34"/>
  <c r="I404" i="34" l="1"/>
  <c r="I144" i="34"/>
  <c r="B14" i="34"/>
  <c r="I352" i="34"/>
  <c r="I274" i="34"/>
  <c r="I222" i="34"/>
  <c r="I326" i="34"/>
  <c r="I248" i="34"/>
  <c r="I430" i="34"/>
  <c r="I378" i="34"/>
  <c r="I196" i="34"/>
  <c r="I300" i="34"/>
  <c r="I170" i="34"/>
  <c r="D444" i="34"/>
  <c r="C158" i="34"/>
  <c r="D236" i="34"/>
  <c r="G340" i="34"/>
  <c r="G418" i="34"/>
  <c r="G184" i="34"/>
  <c r="C210" i="34"/>
  <c r="C444" i="34"/>
  <c r="G366" i="34"/>
  <c r="G392" i="34"/>
  <c r="C392" i="34"/>
  <c r="C418" i="34"/>
  <c r="D366" i="34"/>
  <c r="D392" i="34"/>
  <c r="G158" i="34"/>
  <c r="C314" i="34"/>
  <c r="C262" i="34"/>
  <c r="G262" i="34"/>
  <c r="D418" i="34"/>
  <c r="C184" i="34"/>
  <c r="C366" i="34"/>
  <c r="C288" i="34"/>
  <c r="G288" i="34"/>
  <c r="C340" i="34"/>
  <c r="D340" i="34"/>
  <c r="D314" i="34"/>
  <c r="D262" i="34"/>
  <c r="D184" i="34"/>
  <c r="D210" i="34"/>
  <c r="G444" i="34"/>
  <c r="D288" i="34"/>
  <c r="G314" i="34"/>
  <c r="G210" i="34"/>
  <c r="C236" i="34"/>
  <c r="G236" i="34"/>
  <c r="C39" i="34" l="1"/>
  <c r="C132" i="34"/>
  <c r="H39" i="34"/>
  <c r="H132" i="34"/>
  <c r="B444" i="34"/>
  <c r="B262" i="34"/>
  <c r="B418" i="34"/>
  <c r="B236" i="34"/>
  <c r="B158" i="34"/>
  <c r="E40" i="34"/>
  <c r="B392" i="34"/>
  <c r="D39" i="34"/>
  <c r="D132" i="34"/>
  <c r="B184" i="34"/>
  <c r="B314" i="34"/>
  <c r="G39" i="34"/>
  <c r="G132" i="34"/>
  <c r="B288" i="34"/>
  <c r="B340" i="34"/>
  <c r="B210" i="34"/>
  <c r="B39" i="34"/>
  <c r="B132" i="34"/>
  <c r="B366" i="34"/>
  <c r="E184" i="34"/>
  <c r="E392" i="34"/>
  <c r="E288" i="34"/>
  <c r="E340" i="34"/>
  <c r="I117" i="34"/>
  <c r="I132" i="34" s="1"/>
  <c r="E366" i="34"/>
  <c r="E236" i="34"/>
  <c r="E158" i="34"/>
  <c r="I325" i="34" l="1"/>
  <c r="I340" i="34" s="1"/>
  <c r="D341" i="34" s="1"/>
  <c r="I133" i="34"/>
  <c r="F133" i="34"/>
  <c r="D13" i="34"/>
  <c r="D54" i="34"/>
  <c r="D133" i="34"/>
  <c r="I351" i="34"/>
  <c r="I366" i="34" s="1"/>
  <c r="B367" i="34" s="1"/>
  <c r="I273" i="34"/>
  <c r="I288" i="34" s="1"/>
  <c r="B289" i="34" s="1"/>
  <c r="I377" i="34"/>
  <c r="I392" i="34" s="1"/>
  <c r="E393" i="34" s="1"/>
  <c r="H133" i="34"/>
  <c r="B133" i="34"/>
  <c r="G133" i="34"/>
  <c r="I169" i="34"/>
  <c r="I184" i="34" s="1"/>
  <c r="E185" i="34" s="1"/>
  <c r="H13" i="34"/>
  <c r="H28" i="34" s="1"/>
  <c r="H54" i="34"/>
  <c r="G341" i="34"/>
  <c r="I341" i="34"/>
  <c r="F341" i="34"/>
  <c r="H341" i="34"/>
  <c r="E289" i="34"/>
  <c r="C341" i="34"/>
  <c r="G13" i="34"/>
  <c r="G54" i="34"/>
  <c r="E14" i="34"/>
  <c r="I40" i="34"/>
  <c r="I221" i="34"/>
  <c r="I236" i="34" s="1"/>
  <c r="B237" i="34" s="1"/>
  <c r="E132" i="34"/>
  <c r="E133" i="34" s="1"/>
  <c r="E341" i="34"/>
  <c r="B13" i="34"/>
  <c r="B54" i="34"/>
  <c r="C133" i="34"/>
  <c r="B341" i="34"/>
  <c r="I143" i="34"/>
  <c r="I158" i="34" s="1"/>
  <c r="C13" i="34"/>
  <c r="C28" i="34" s="1"/>
  <c r="C54" i="34"/>
  <c r="E237" i="34" l="1"/>
  <c r="B393" i="34"/>
  <c r="E418" i="34"/>
  <c r="I403" i="34"/>
  <c r="I418" i="34" s="1"/>
  <c r="E262" i="34"/>
  <c r="I247" i="34"/>
  <c r="I262" i="34" s="1"/>
  <c r="E39" i="34"/>
  <c r="G393" i="34"/>
  <c r="I393" i="34"/>
  <c r="F393" i="34"/>
  <c r="H393" i="34"/>
  <c r="D393" i="34"/>
  <c r="C393" i="34"/>
  <c r="E210" i="34"/>
  <c r="I195" i="34"/>
  <c r="I210" i="34" s="1"/>
  <c r="G159" i="34"/>
  <c r="F159" i="34"/>
  <c r="I159" i="34"/>
  <c r="H159" i="34"/>
  <c r="D159" i="34"/>
  <c r="C159" i="34"/>
  <c r="B159" i="34"/>
  <c r="E159" i="34"/>
  <c r="B185" i="34"/>
  <c r="F185" i="34"/>
  <c r="I185" i="34"/>
  <c r="H185" i="34"/>
  <c r="C185" i="34"/>
  <c r="D185" i="34"/>
  <c r="G185" i="34"/>
  <c r="G289" i="34"/>
  <c r="I289" i="34"/>
  <c r="F289" i="34"/>
  <c r="H289" i="34"/>
  <c r="C289" i="34"/>
  <c r="D289" i="34"/>
  <c r="E444" i="34"/>
  <c r="I429" i="34"/>
  <c r="I444" i="34" s="1"/>
  <c r="F237" i="34"/>
  <c r="I237" i="34"/>
  <c r="H237" i="34"/>
  <c r="D237" i="34"/>
  <c r="C237" i="34"/>
  <c r="G237" i="34"/>
  <c r="E314" i="34"/>
  <c r="I299" i="34"/>
  <c r="I314" i="34" s="1"/>
  <c r="E367" i="34"/>
  <c r="F367" i="34"/>
  <c r="I367" i="34"/>
  <c r="H367" i="34"/>
  <c r="C367" i="34"/>
  <c r="D367" i="34"/>
  <c r="G367" i="34"/>
  <c r="E445" i="34" l="1"/>
  <c r="I445" i="34"/>
  <c r="F445" i="34"/>
  <c r="H445" i="34"/>
  <c r="D445" i="34"/>
  <c r="G445" i="34"/>
  <c r="C445" i="34"/>
  <c r="B445" i="34"/>
  <c r="H211" i="34"/>
  <c r="F211" i="34"/>
  <c r="I211" i="34"/>
  <c r="D211" i="34"/>
  <c r="G211" i="34"/>
  <c r="C211" i="34"/>
  <c r="B211" i="34"/>
  <c r="E263" i="34"/>
  <c r="I263" i="34"/>
  <c r="F263" i="34"/>
  <c r="H263" i="34"/>
  <c r="D263" i="34"/>
  <c r="G263" i="34"/>
  <c r="C263" i="34"/>
  <c r="B263" i="34"/>
  <c r="E211" i="34"/>
  <c r="I419" i="34"/>
  <c r="F419" i="34"/>
  <c r="H419" i="34"/>
  <c r="G419" i="34"/>
  <c r="D419" i="34"/>
  <c r="C419" i="34"/>
  <c r="B419" i="34"/>
  <c r="E315" i="34"/>
  <c r="I315" i="34"/>
  <c r="F315" i="34"/>
  <c r="H315" i="34"/>
  <c r="G315" i="34"/>
  <c r="C315" i="34"/>
  <c r="D315" i="34"/>
  <c r="B315" i="34"/>
  <c r="I482" i="34"/>
  <c r="F66" i="34"/>
  <c r="E13" i="34"/>
  <c r="E54" i="34"/>
  <c r="I39" i="34"/>
  <c r="I54" i="34" s="1"/>
  <c r="E419" i="34"/>
  <c r="I66" i="34" l="1"/>
  <c r="F14" i="34"/>
  <c r="I14" i="34" s="1"/>
  <c r="E55" i="34"/>
  <c r="F55" i="34"/>
  <c r="G55" i="34"/>
  <c r="C55" i="34"/>
  <c r="H55" i="34"/>
  <c r="D55" i="34"/>
  <c r="B55" i="34"/>
  <c r="I481" i="34" l="1"/>
  <c r="F65" i="34"/>
  <c r="I65" i="34" l="1"/>
  <c r="F13" i="34"/>
  <c r="L481" i="34"/>
  <c r="I404" i="36"/>
  <c r="I144" i="36"/>
  <c r="I430" i="36"/>
  <c r="H210" i="36"/>
  <c r="I326" i="36"/>
  <c r="I248" i="36"/>
  <c r="I170" i="36"/>
  <c r="I274" i="36"/>
  <c r="H366" i="36"/>
  <c r="I222" i="36"/>
  <c r="I300" i="36"/>
  <c r="I378" i="36"/>
  <c r="H40" i="36" l="1"/>
  <c r="H14" i="36" s="1"/>
  <c r="H132" i="36"/>
  <c r="E40" i="36"/>
  <c r="E14" i="36" s="1"/>
  <c r="G40" i="36"/>
  <c r="G14" i="36" s="1"/>
  <c r="G132" i="36"/>
  <c r="I118" i="36"/>
  <c r="B40" i="36"/>
  <c r="B132" i="36"/>
  <c r="I196" i="36"/>
  <c r="I352" i="36"/>
  <c r="I13" i="34"/>
  <c r="C40" i="36"/>
  <c r="C14" i="36" s="1"/>
  <c r="C132" i="36"/>
  <c r="D40" i="36"/>
  <c r="D14" i="36" s="1"/>
  <c r="D132" i="36"/>
  <c r="I40" i="36" l="1"/>
  <c r="B14" i="36"/>
  <c r="I482" i="36" l="1"/>
  <c r="F66" i="36"/>
  <c r="I66" i="36" l="1"/>
  <c r="F14" i="36"/>
  <c r="I14" i="36" s="1"/>
  <c r="D288" i="36" l="1"/>
  <c r="G288" i="36"/>
  <c r="H262" i="36"/>
  <c r="C210" i="36"/>
  <c r="I385" i="36"/>
  <c r="C236" i="36"/>
  <c r="H236" i="36"/>
  <c r="C288" i="36"/>
  <c r="G392" i="36"/>
  <c r="H288" i="36"/>
  <c r="D262" i="36"/>
  <c r="D210" i="36"/>
  <c r="H340" i="36"/>
  <c r="I229" i="36"/>
  <c r="G236" i="36"/>
  <c r="G418" i="36"/>
  <c r="G262" i="36"/>
  <c r="I255" i="36"/>
  <c r="H392" i="36"/>
  <c r="D314" i="36"/>
  <c r="G314" i="36"/>
  <c r="D366" i="36"/>
  <c r="H418" i="36"/>
  <c r="I177" i="36"/>
  <c r="G210" i="36"/>
  <c r="D444" i="36"/>
  <c r="I333" i="36"/>
  <c r="C340" i="36"/>
  <c r="I307" i="36"/>
  <c r="H314" i="36"/>
  <c r="I151" i="36"/>
  <c r="C184" i="36"/>
  <c r="C262" i="36"/>
  <c r="E262" i="36"/>
  <c r="G444" i="36"/>
  <c r="E418" i="36"/>
  <c r="I411" i="36"/>
  <c r="G184" i="36"/>
  <c r="H184" i="36"/>
  <c r="I281" i="36"/>
  <c r="C392" i="36"/>
  <c r="G340" i="36"/>
  <c r="D236" i="36"/>
  <c r="G366" i="36"/>
  <c r="C366" i="36"/>
  <c r="D418" i="36"/>
  <c r="C418" i="36"/>
  <c r="D184" i="36"/>
  <c r="C444" i="36"/>
  <c r="H444" i="36"/>
  <c r="I437" i="36"/>
  <c r="D392" i="36"/>
  <c r="D340" i="36"/>
  <c r="C314" i="36"/>
  <c r="E392" i="36" l="1"/>
  <c r="E39" i="36"/>
  <c r="E158" i="36"/>
  <c r="I299" i="36"/>
  <c r="I314" i="36" s="1"/>
  <c r="B314" i="36"/>
  <c r="B315" i="36" s="1"/>
  <c r="E314" i="36"/>
  <c r="E315" i="36" s="1"/>
  <c r="E288" i="36"/>
  <c r="I403" i="36"/>
  <c r="I418" i="36" s="1"/>
  <c r="G419" i="36" s="1"/>
  <c r="B418" i="36"/>
  <c r="I377" i="36"/>
  <c r="I392" i="36" s="1"/>
  <c r="H393" i="36" s="1"/>
  <c r="B392" i="36"/>
  <c r="B393" i="36" s="1"/>
  <c r="I325" i="36"/>
  <c r="I340" i="36" s="1"/>
  <c r="D341" i="36" s="1"/>
  <c r="B340" i="36"/>
  <c r="D39" i="36"/>
  <c r="D158" i="36"/>
  <c r="H39" i="36"/>
  <c r="H158" i="36"/>
  <c r="I247" i="36"/>
  <c r="I262" i="36" s="1"/>
  <c r="B262" i="36"/>
  <c r="G39" i="36"/>
  <c r="G158" i="36"/>
  <c r="H341" i="36"/>
  <c r="I203" i="36"/>
  <c r="E210" i="36"/>
  <c r="E444" i="36"/>
  <c r="C39" i="36"/>
  <c r="C158" i="36"/>
  <c r="I351" i="36"/>
  <c r="B366" i="36"/>
  <c r="E236" i="36"/>
  <c r="E47" i="36"/>
  <c r="I125" i="36"/>
  <c r="I132" i="36" s="1"/>
  <c r="E132" i="36"/>
  <c r="E133" i="36" s="1"/>
  <c r="I359" i="36"/>
  <c r="E366" i="36"/>
  <c r="G315" i="36"/>
  <c r="E393" i="36"/>
  <c r="I429" i="36"/>
  <c r="I444" i="36" s="1"/>
  <c r="G445" i="36" s="1"/>
  <c r="B444" i="36"/>
  <c r="I221" i="36"/>
  <c r="I236" i="36" s="1"/>
  <c r="G237" i="36" s="1"/>
  <c r="B236" i="36"/>
  <c r="I195" i="36"/>
  <c r="I210" i="36" s="1"/>
  <c r="C211" i="36" s="1"/>
  <c r="B210" i="36"/>
  <c r="I169" i="36"/>
  <c r="I184" i="36" s="1"/>
  <c r="D185" i="36" s="1"/>
  <c r="B184" i="36"/>
  <c r="H289" i="36"/>
  <c r="D393" i="36"/>
  <c r="I273" i="36"/>
  <c r="I288" i="36" s="1"/>
  <c r="B288" i="36"/>
  <c r="B289" i="36" s="1"/>
  <c r="G341" i="36"/>
  <c r="E184" i="36"/>
  <c r="I143" i="36"/>
  <c r="I158" i="36" s="1"/>
  <c r="B39" i="36"/>
  <c r="B158" i="36"/>
  <c r="D315" i="36"/>
  <c r="E340" i="36"/>
  <c r="E341" i="36" s="1"/>
  <c r="E185" i="36" l="1"/>
  <c r="H185" i="36"/>
  <c r="C419" i="36"/>
  <c r="H445" i="36"/>
  <c r="D419" i="36"/>
  <c r="B237" i="36"/>
  <c r="E419" i="36"/>
  <c r="D445" i="36"/>
  <c r="B419" i="36"/>
  <c r="E263" i="36"/>
  <c r="I263" i="36"/>
  <c r="F263" i="36"/>
  <c r="D159" i="36"/>
  <c r="I159" i="36"/>
  <c r="F159" i="36"/>
  <c r="C237" i="36"/>
  <c r="C133" i="36"/>
  <c r="F133" i="36"/>
  <c r="I133" i="36"/>
  <c r="G133" i="36"/>
  <c r="D133" i="36"/>
  <c r="B133" i="36"/>
  <c r="H133" i="36"/>
  <c r="D237" i="36"/>
  <c r="C13" i="36"/>
  <c r="C28" i="36" s="1"/>
  <c r="C54" i="36"/>
  <c r="E21" i="36"/>
  <c r="I47" i="36"/>
  <c r="H159" i="36"/>
  <c r="G211" i="36"/>
  <c r="I211" i="36"/>
  <c r="F211" i="36"/>
  <c r="H211" i="36"/>
  <c r="C263" i="36"/>
  <c r="H263" i="36"/>
  <c r="G159" i="36"/>
  <c r="H13" i="36"/>
  <c r="H28" i="36" s="1"/>
  <c r="H54" i="36"/>
  <c r="C393" i="36"/>
  <c r="I393" i="36"/>
  <c r="F393" i="36"/>
  <c r="C315" i="36"/>
  <c r="I315" i="36"/>
  <c r="F315" i="36"/>
  <c r="D263" i="36"/>
  <c r="G263" i="36"/>
  <c r="H237" i="36"/>
  <c r="I237" i="36"/>
  <c r="F237" i="36"/>
  <c r="E237" i="36"/>
  <c r="G13" i="36"/>
  <c r="G54" i="36"/>
  <c r="E159" i="36"/>
  <c r="D211" i="36"/>
  <c r="D13" i="36"/>
  <c r="D54" i="36"/>
  <c r="H419" i="36"/>
  <c r="F419" i="36"/>
  <c r="I419" i="36"/>
  <c r="E13" i="36"/>
  <c r="E54" i="36"/>
  <c r="D289" i="36"/>
  <c r="I289" i="36"/>
  <c r="F289" i="36"/>
  <c r="B185" i="36"/>
  <c r="F185" i="36"/>
  <c r="I185" i="36"/>
  <c r="B445" i="36"/>
  <c r="F445" i="36"/>
  <c r="I445" i="36"/>
  <c r="H315" i="36"/>
  <c r="I366" i="36"/>
  <c r="B367" i="36" s="1"/>
  <c r="G289" i="36"/>
  <c r="C185" i="36"/>
  <c r="B341" i="36"/>
  <c r="G393" i="36"/>
  <c r="G185" i="36"/>
  <c r="I39" i="36"/>
  <c r="B13" i="36"/>
  <c r="B54" i="36"/>
  <c r="E211" i="36"/>
  <c r="B159" i="36"/>
  <c r="B211" i="36"/>
  <c r="C289" i="36"/>
  <c r="C159" i="36"/>
  <c r="E445" i="36"/>
  <c r="B263" i="36"/>
  <c r="C341" i="36"/>
  <c r="I341" i="36"/>
  <c r="F341" i="36"/>
  <c r="E289" i="36"/>
  <c r="C445" i="36"/>
  <c r="I54" i="36" l="1"/>
  <c r="F55" i="36" s="1"/>
  <c r="E55" i="36"/>
  <c r="H55" i="36"/>
  <c r="G55" i="36"/>
  <c r="B55" i="36"/>
  <c r="C367" i="36"/>
  <c r="I367" i="36"/>
  <c r="F367" i="36"/>
  <c r="H367" i="36"/>
  <c r="D367" i="36"/>
  <c r="G367" i="36"/>
  <c r="D55" i="36"/>
  <c r="E367" i="36"/>
  <c r="C55" i="36"/>
  <c r="I489" i="36" l="1"/>
  <c r="F73" i="36"/>
  <c r="I73" i="36" l="1"/>
  <c r="F21" i="36"/>
  <c r="I21" i="36" s="1"/>
  <c r="I481" i="36" l="1"/>
  <c r="F65" i="36"/>
  <c r="I65" i="36" l="1"/>
  <c r="F13" i="36"/>
  <c r="L481" i="36"/>
  <c r="I13" i="36" l="1"/>
  <c r="D210" i="8" l="1"/>
  <c r="I352" i="1" l="1"/>
  <c r="D366" i="8"/>
  <c r="C40" i="1" l="1"/>
  <c r="C14" i="1" s="1"/>
  <c r="H40" i="8"/>
  <c r="H14" i="8" s="1"/>
  <c r="D40" i="1"/>
  <c r="D14" i="1" s="1"/>
  <c r="G40" i="8"/>
  <c r="G14" i="8" s="1"/>
  <c r="C418" i="35"/>
  <c r="D40" i="8"/>
  <c r="D14" i="8" s="1"/>
  <c r="G40" i="1"/>
  <c r="G14" i="1" s="1"/>
  <c r="C40" i="8"/>
  <c r="C14" i="8" s="1"/>
  <c r="B40" i="8" l="1"/>
  <c r="D444" i="8"/>
  <c r="D184" i="1"/>
  <c r="H418" i="8"/>
  <c r="G418" i="8"/>
  <c r="G158" i="8"/>
  <c r="G210" i="1"/>
  <c r="C210" i="1"/>
  <c r="D210" i="1"/>
  <c r="H314" i="8"/>
  <c r="D184" i="8"/>
  <c r="H340" i="1"/>
  <c r="D340" i="1"/>
  <c r="G340" i="1"/>
  <c r="C340" i="1"/>
  <c r="C288" i="1"/>
  <c r="G392" i="8"/>
  <c r="G236" i="8"/>
  <c r="C236" i="8"/>
  <c r="H210" i="1"/>
  <c r="H288" i="8"/>
  <c r="H210" i="8"/>
  <c r="G210" i="8"/>
  <c r="H184" i="8"/>
  <c r="G184" i="8"/>
  <c r="C262" i="8"/>
  <c r="H314" i="1"/>
  <c r="G418" i="1"/>
  <c r="D392" i="8"/>
  <c r="D236" i="8"/>
  <c r="C314" i="8"/>
  <c r="C210" i="8"/>
  <c r="C366" i="8"/>
  <c r="G366" i="8"/>
  <c r="H444" i="8"/>
  <c r="C340" i="8"/>
  <c r="H288" i="1"/>
  <c r="H184" i="1"/>
  <c r="G184" i="1"/>
  <c r="H392" i="8"/>
  <c r="C392" i="8"/>
  <c r="D418" i="8"/>
  <c r="D158" i="8"/>
  <c r="C158" i="8"/>
  <c r="C288" i="8"/>
  <c r="H262" i="8"/>
  <c r="G262" i="8"/>
  <c r="G444" i="8"/>
  <c r="C314" i="1"/>
  <c r="C418" i="1"/>
  <c r="C158" i="1"/>
  <c r="D158" i="1"/>
  <c r="H158" i="1"/>
  <c r="D288" i="1"/>
  <c r="H366" i="1"/>
  <c r="H236" i="8"/>
  <c r="D262" i="1"/>
  <c r="G392" i="1"/>
  <c r="C392" i="1"/>
  <c r="D392" i="1"/>
  <c r="G314" i="8"/>
  <c r="D262" i="8"/>
  <c r="D340" i="8"/>
  <c r="G444" i="1"/>
  <c r="D444" i="1"/>
  <c r="H418" i="1"/>
  <c r="G158" i="1"/>
  <c r="H262" i="1"/>
  <c r="C262" i="1"/>
  <c r="G262" i="1"/>
  <c r="H392" i="1"/>
  <c r="G288" i="8"/>
  <c r="D314" i="8"/>
  <c r="C184" i="8"/>
  <c r="H366" i="8"/>
  <c r="C444" i="8"/>
  <c r="H340" i="8"/>
  <c r="H444" i="1"/>
  <c r="C444" i="1"/>
  <c r="D418" i="1"/>
  <c r="G288" i="1"/>
  <c r="E210" i="8"/>
  <c r="C418" i="8"/>
  <c r="D288" i="8"/>
  <c r="G340" i="8"/>
  <c r="G314" i="1"/>
  <c r="D314" i="1"/>
  <c r="C184" i="1"/>
  <c r="H40" i="1"/>
  <c r="H14" i="1" s="1"/>
  <c r="E262" i="8"/>
  <c r="H158" i="8"/>
  <c r="B314" i="8" l="1"/>
  <c r="B158" i="8"/>
  <c r="I351" i="1"/>
  <c r="I366" i="1" s="1"/>
  <c r="G366" i="1"/>
  <c r="G367" i="1" s="1"/>
  <c r="I430" i="1"/>
  <c r="I248" i="1"/>
  <c r="G39" i="1"/>
  <c r="G132" i="1"/>
  <c r="B158" i="1"/>
  <c r="B392" i="8"/>
  <c r="I144" i="8"/>
  <c r="I274" i="1"/>
  <c r="I300" i="1"/>
  <c r="B340" i="8"/>
  <c r="C39" i="1"/>
  <c r="C132" i="1"/>
  <c r="C39" i="35"/>
  <c r="I430" i="8"/>
  <c r="B444" i="8"/>
  <c r="B39" i="8"/>
  <c r="B132" i="8"/>
  <c r="G39" i="35"/>
  <c r="G39" i="8"/>
  <c r="G132" i="8"/>
  <c r="I404" i="8"/>
  <c r="B314" i="1"/>
  <c r="I352" i="8"/>
  <c r="B288" i="8"/>
  <c r="I196" i="1"/>
  <c r="H367" i="1"/>
  <c r="I404" i="1"/>
  <c r="B444" i="1"/>
  <c r="H39" i="35"/>
  <c r="B39" i="1"/>
  <c r="B132" i="1"/>
  <c r="I248" i="8"/>
  <c r="H39" i="8"/>
  <c r="H132" i="8"/>
  <c r="C39" i="8"/>
  <c r="C132" i="8"/>
  <c r="I378" i="8"/>
  <c r="I144" i="1"/>
  <c r="I170" i="8"/>
  <c r="B236" i="8"/>
  <c r="I274" i="8"/>
  <c r="I247" i="8"/>
  <c r="B262" i="8"/>
  <c r="I118" i="8"/>
  <c r="B184" i="1"/>
  <c r="I195" i="8"/>
  <c r="B210" i="8"/>
  <c r="I170" i="1"/>
  <c r="B288" i="1"/>
  <c r="D39" i="1"/>
  <c r="D132" i="1"/>
  <c r="B40" i="1"/>
  <c r="I378" i="1"/>
  <c r="B14" i="8"/>
  <c r="B39" i="35"/>
  <c r="I300" i="8"/>
  <c r="B262" i="1"/>
  <c r="I222" i="8"/>
  <c r="B418" i="1"/>
  <c r="I326" i="1"/>
  <c r="B366" i="8"/>
  <c r="B418" i="8"/>
  <c r="I196" i="8"/>
  <c r="B392" i="1"/>
  <c r="I326" i="8"/>
  <c r="B210" i="1"/>
  <c r="D39" i="8"/>
  <c r="D132" i="8"/>
  <c r="D39" i="35"/>
  <c r="B184" i="8"/>
  <c r="B340" i="1"/>
  <c r="I143" i="35"/>
  <c r="I325" i="35"/>
  <c r="E340" i="8"/>
  <c r="E236" i="8" l="1"/>
  <c r="E314" i="8"/>
  <c r="I262" i="8"/>
  <c r="E262" i="1"/>
  <c r="B13" i="1"/>
  <c r="B54" i="1"/>
  <c r="E40" i="8"/>
  <c r="B13" i="35"/>
  <c r="G263" i="8"/>
  <c r="I263" i="8"/>
  <c r="F263" i="8"/>
  <c r="G13" i="8"/>
  <c r="G54" i="8"/>
  <c r="C13" i="1"/>
  <c r="C28" i="1" s="1"/>
  <c r="C54" i="1"/>
  <c r="H263" i="8"/>
  <c r="D13" i="35"/>
  <c r="I247" i="1"/>
  <c r="I262" i="1" s="1"/>
  <c r="B14" i="1"/>
  <c r="I210" i="8"/>
  <c r="B211" i="8" s="1"/>
  <c r="I221" i="8"/>
  <c r="I236" i="8" s="1"/>
  <c r="I221" i="35"/>
  <c r="C13" i="8"/>
  <c r="C28" i="8" s="1"/>
  <c r="C54" i="8"/>
  <c r="H13" i="35"/>
  <c r="G13" i="35"/>
  <c r="H13" i="8"/>
  <c r="H28" i="8" s="1"/>
  <c r="H54" i="8"/>
  <c r="D13" i="8"/>
  <c r="D54" i="8"/>
  <c r="D13" i="1"/>
  <c r="D54" i="1"/>
  <c r="D263" i="8"/>
  <c r="G13" i="1"/>
  <c r="G54" i="1"/>
  <c r="B13" i="8"/>
  <c r="B54" i="8"/>
  <c r="I169" i="35"/>
  <c r="I195" i="35"/>
  <c r="C13" i="35"/>
  <c r="I325" i="8"/>
  <c r="I340" i="8" s="1"/>
  <c r="B341" i="8" s="1"/>
  <c r="C367" i="1"/>
  <c r="F367" i="1"/>
  <c r="I367" i="1"/>
  <c r="D367" i="1"/>
  <c r="E367" i="1"/>
  <c r="B367" i="1"/>
  <c r="I299" i="8"/>
  <c r="I314" i="8" s="1"/>
  <c r="E315" i="8" s="1"/>
  <c r="C263" i="8" l="1"/>
  <c r="E263" i="8"/>
  <c r="B263" i="8"/>
  <c r="E263" i="1"/>
  <c r="F263" i="1"/>
  <c r="I263" i="1"/>
  <c r="C263" i="1"/>
  <c r="G263" i="1"/>
  <c r="H263" i="1"/>
  <c r="D263" i="1"/>
  <c r="E158" i="8"/>
  <c r="I143" i="8"/>
  <c r="I158" i="8" s="1"/>
  <c r="E392" i="8"/>
  <c r="I377" i="8"/>
  <c r="I392" i="8" s="1"/>
  <c r="E340" i="1"/>
  <c r="I325" i="1"/>
  <c r="I340" i="1" s="1"/>
  <c r="E288" i="1"/>
  <c r="I273" i="1"/>
  <c r="I288" i="1" s="1"/>
  <c r="E39" i="8"/>
  <c r="E132" i="8"/>
  <c r="I117" i="8"/>
  <c r="I132" i="8" s="1"/>
  <c r="E418" i="1"/>
  <c r="I403" i="1"/>
  <c r="I418" i="1" s="1"/>
  <c r="E158" i="1"/>
  <c r="I143" i="1"/>
  <c r="I158" i="1" s="1"/>
  <c r="E40" i="1"/>
  <c r="I118" i="1"/>
  <c r="H39" i="1"/>
  <c r="H132" i="1"/>
  <c r="H341" i="8"/>
  <c r="F341" i="8"/>
  <c r="I341" i="8"/>
  <c r="G341" i="8"/>
  <c r="C341" i="8"/>
  <c r="D341" i="8"/>
  <c r="I273" i="35"/>
  <c r="E444" i="1"/>
  <c r="I429" i="1"/>
  <c r="I444" i="1" s="1"/>
  <c r="I247" i="35"/>
  <c r="E288" i="8"/>
  <c r="I273" i="8"/>
  <c r="I288" i="8" s="1"/>
  <c r="E184" i="1"/>
  <c r="I169" i="1"/>
  <c r="I184" i="1" s="1"/>
  <c r="I299" i="35"/>
  <c r="E210" i="1"/>
  <c r="E211" i="1" s="1"/>
  <c r="I195" i="1"/>
  <c r="I210" i="1" s="1"/>
  <c r="E341" i="8"/>
  <c r="E444" i="8"/>
  <c r="I429" i="8"/>
  <c r="I444" i="8" s="1"/>
  <c r="B315" i="8"/>
  <c r="I315" i="8"/>
  <c r="F315" i="8"/>
  <c r="G315" i="8"/>
  <c r="C315" i="8"/>
  <c r="H315" i="8"/>
  <c r="D315" i="8"/>
  <c r="E39" i="35"/>
  <c r="I117" i="35"/>
  <c r="F237" i="8"/>
  <c r="I237" i="8"/>
  <c r="C237" i="8"/>
  <c r="H237" i="8"/>
  <c r="D237" i="8"/>
  <c r="G237" i="8"/>
  <c r="I403" i="35"/>
  <c r="E184" i="8"/>
  <c r="I169" i="8"/>
  <c r="I184" i="8" s="1"/>
  <c r="I351" i="35"/>
  <c r="D211" i="8"/>
  <c r="I211" i="8"/>
  <c r="F211" i="8"/>
  <c r="C211" i="8"/>
  <c r="G211" i="8"/>
  <c r="H211" i="8"/>
  <c r="E211" i="8"/>
  <c r="B237" i="8"/>
  <c r="B263" i="1"/>
  <c r="E237" i="8"/>
  <c r="I429" i="35"/>
  <c r="I377" i="35"/>
  <c r="E314" i="1"/>
  <c r="I299" i="1"/>
  <c r="I314" i="1" s="1"/>
  <c r="E418" i="8"/>
  <c r="I403" i="8"/>
  <c r="I418" i="8" s="1"/>
  <c r="E366" i="8"/>
  <c r="I351" i="8"/>
  <c r="I366" i="8" s="1"/>
  <c r="E392" i="1"/>
  <c r="I377" i="1"/>
  <c r="I392" i="1" s="1"/>
  <c r="E14" i="8"/>
  <c r="I40" i="8"/>
  <c r="E185" i="8" l="1"/>
  <c r="E185" i="1"/>
  <c r="E159" i="8"/>
  <c r="E445" i="8"/>
  <c r="E289" i="1"/>
  <c r="E367" i="8"/>
  <c r="B289" i="8"/>
  <c r="I289" i="8"/>
  <c r="F289" i="8"/>
  <c r="H289" i="8"/>
  <c r="G289" i="8"/>
  <c r="D289" i="8"/>
  <c r="C289" i="8"/>
  <c r="E419" i="8"/>
  <c r="H211" i="1"/>
  <c r="I211" i="1"/>
  <c r="F211" i="1"/>
  <c r="C211" i="1"/>
  <c r="G211" i="1"/>
  <c r="D211" i="1"/>
  <c r="B211" i="1"/>
  <c r="E289" i="8"/>
  <c r="E159" i="1"/>
  <c r="C419" i="8"/>
  <c r="I419" i="8"/>
  <c r="F419" i="8"/>
  <c r="D419" i="8"/>
  <c r="H419" i="8"/>
  <c r="G419" i="8"/>
  <c r="B419" i="8"/>
  <c r="G419" i="1"/>
  <c r="I419" i="1"/>
  <c r="F419" i="1"/>
  <c r="D419" i="1"/>
  <c r="C419" i="1"/>
  <c r="H419" i="1"/>
  <c r="B419" i="1"/>
  <c r="H341" i="1"/>
  <c r="F341" i="1"/>
  <c r="I341" i="1"/>
  <c r="D341" i="1"/>
  <c r="G341" i="1"/>
  <c r="C341" i="1"/>
  <c r="B341" i="1"/>
  <c r="E419" i="1"/>
  <c r="E341" i="1"/>
  <c r="D393" i="1"/>
  <c r="I393" i="1"/>
  <c r="F393" i="1"/>
  <c r="H393" i="1"/>
  <c r="C393" i="1"/>
  <c r="G393" i="1"/>
  <c r="B393" i="1"/>
  <c r="G315" i="1"/>
  <c r="I315" i="1"/>
  <c r="F315" i="1"/>
  <c r="D315" i="1"/>
  <c r="H315" i="1"/>
  <c r="C315" i="1"/>
  <c r="B315" i="1"/>
  <c r="E13" i="35"/>
  <c r="I39" i="35"/>
  <c r="E445" i="1"/>
  <c r="F445" i="1"/>
  <c r="I445" i="1"/>
  <c r="D445" i="1"/>
  <c r="H445" i="1"/>
  <c r="C445" i="1"/>
  <c r="G445" i="1"/>
  <c r="B445" i="1"/>
  <c r="I133" i="8"/>
  <c r="F133" i="8"/>
  <c r="H133" i="8"/>
  <c r="G133" i="8"/>
  <c r="C133" i="8"/>
  <c r="D133" i="8"/>
  <c r="B133" i="8"/>
  <c r="C393" i="8"/>
  <c r="I393" i="8"/>
  <c r="F393" i="8"/>
  <c r="D393" i="8"/>
  <c r="H393" i="8"/>
  <c r="G393" i="8"/>
  <c r="B393" i="8"/>
  <c r="E39" i="1"/>
  <c r="E132" i="1"/>
  <c r="I117" i="1"/>
  <c r="I132" i="1" s="1"/>
  <c r="E393" i="1"/>
  <c r="E315" i="1"/>
  <c r="E133" i="8"/>
  <c r="E393" i="8"/>
  <c r="H13" i="1"/>
  <c r="H28" i="1" s="1"/>
  <c r="H54" i="1"/>
  <c r="G367" i="8"/>
  <c r="F367" i="8"/>
  <c r="I367" i="8"/>
  <c r="D367" i="8"/>
  <c r="C367" i="8"/>
  <c r="H367" i="8"/>
  <c r="B367" i="8"/>
  <c r="C445" i="8"/>
  <c r="I445" i="8"/>
  <c r="F445" i="8"/>
  <c r="H445" i="8"/>
  <c r="D445" i="8"/>
  <c r="G445" i="8"/>
  <c r="B445" i="8"/>
  <c r="H185" i="1"/>
  <c r="I185" i="1"/>
  <c r="F185" i="1"/>
  <c r="D185" i="1"/>
  <c r="C185" i="1"/>
  <c r="G185" i="1"/>
  <c r="B185" i="1"/>
  <c r="E13" i="8"/>
  <c r="E54" i="8"/>
  <c r="I39" i="8"/>
  <c r="I54" i="8" s="1"/>
  <c r="C159" i="8"/>
  <c r="I159" i="8"/>
  <c r="F159" i="8"/>
  <c r="G159" i="8"/>
  <c r="H159" i="8"/>
  <c r="D159" i="8"/>
  <c r="B159" i="8"/>
  <c r="D159" i="1"/>
  <c r="I159" i="1"/>
  <c r="F159" i="1"/>
  <c r="C159" i="1"/>
  <c r="H159" i="1"/>
  <c r="G159" i="1"/>
  <c r="B159" i="1"/>
  <c r="H185" i="8"/>
  <c r="F185" i="8"/>
  <c r="I185" i="8"/>
  <c r="G185" i="8"/>
  <c r="D185" i="8"/>
  <c r="C185" i="8"/>
  <c r="B185" i="8"/>
  <c r="E14" i="1"/>
  <c r="I14" i="1" s="1"/>
  <c r="I40" i="1"/>
  <c r="D289" i="1"/>
  <c r="I289" i="1"/>
  <c r="F289" i="1"/>
  <c r="H289" i="1"/>
  <c r="C289" i="1"/>
  <c r="G289" i="1"/>
  <c r="B289" i="1"/>
  <c r="I481" i="8" l="1"/>
  <c r="F65" i="8"/>
  <c r="I482" i="8"/>
  <c r="F66" i="8"/>
  <c r="I133" i="1"/>
  <c r="F133" i="1"/>
  <c r="B133" i="1"/>
  <c r="C133" i="1"/>
  <c r="G133" i="1"/>
  <c r="D133" i="1"/>
  <c r="E133" i="1"/>
  <c r="H133" i="1"/>
  <c r="E55" i="8"/>
  <c r="F55" i="8"/>
  <c r="B55" i="8"/>
  <c r="G55" i="8"/>
  <c r="C55" i="8"/>
  <c r="D55" i="8"/>
  <c r="H55" i="8"/>
  <c r="E13" i="1"/>
  <c r="I13" i="1" s="1"/>
  <c r="E54" i="1"/>
  <c r="I39" i="1"/>
  <c r="L481" i="8" l="1"/>
  <c r="F13" i="8"/>
  <c r="I13" i="8" s="1"/>
  <c r="I65" i="8"/>
  <c r="F14" i="8"/>
  <c r="I14" i="8" s="1"/>
  <c r="I66" i="8"/>
  <c r="I481" i="35"/>
  <c r="F65" i="35"/>
  <c r="I54" i="1"/>
  <c r="E55" i="1" s="1"/>
  <c r="L481" i="35" l="1"/>
  <c r="F13" i="35"/>
  <c r="I65" i="35"/>
  <c r="B55" i="1"/>
  <c r="F55" i="1"/>
  <c r="D55" i="1"/>
  <c r="C55" i="1"/>
  <c r="G55" i="1"/>
  <c r="H55" i="1"/>
  <c r="I13" i="35" l="1"/>
  <c r="D366" i="32"/>
  <c r="D210" i="32"/>
  <c r="D158" i="32"/>
  <c r="G314" i="32" l="1"/>
  <c r="G366" i="32"/>
  <c r="H366" i="32"/>
  <c r="H418" i="32"/>
  <c r="H184" i="32"/>
  <c r="G444" i="32"/>
  <c r="G184" i="32"/>
  <c r="H444" i="32"/>
  <c r="H262" i="32"/>
  <c r="G210" i="32"/>
  <c r="H210" i="32"/>
  <c r="D340" i="32"/>
  <c r="G340" i="32"/>
  <c r="D314" i="32"/>
  <c r="D444" i="32"/>
  <c r="C366" i="32"/>
  <c r="G40" i="32"/>
  <c r="G14" i="32" s="1"/>
  <c r="C392" i="32"/>
  <c r="G418" i="32"/>
  <c r="C262" i="32"/>
  <c r="C210" i="32"/>
  <c r="G158" i="32"/>
  <c r="H340" i="32"/>
  <c r="H314" i="32"/>
  <c r="G392" i="32"/>
  <c r="C418" i="32"/>
  <c r="H236" i="32"/>
  <c r="C158" i="32"/>
  <c r="C444" i="32"/>
  <c r="C40" i="32"/>
  <c r="C14" i="32" s="1"/>
  <c r="D392" i="32"/>
  <c r="D418" i="32"/>
  <c r="C184" i="32"/>
  <c r="D184" i="32"/>
  <c r="C236" i="32"/>
  <c r="C288" i="32"/>
  <c r="G288" i="32"/>
  <c r="H392" i="32"/>
  <c r="G262" i="32"/>
  <c r="G236" i="32"/>
  <c r="H288" i="32"/>
  <c r="H158" i="32"/>
  <c r="C340" i="32"/>
  <c r="C314" i="32"/>
  <c r="D40" i="32"/>
  <c r="D14" i="32" s="1"/>
  <c r="H40" i="32"/>
  <c r="H14" i="32" s="1"/>
  <c r="D262" i="32"/>
  <c r="D236" i="32"/>
  <c r="D288" i="32"/>
  <c r="B288" i="32" l="1"/>
  <c r="B392" i="32"/>
  <c r="B366" i="32"/>
  <c r="B314" i="32"/>
  <c r="G39" i="32"/>
  <c r="G132" i="32"/>
  <c r="B210" i="32"/>
  <c r="B418" i="32"/>
  <c r="B236" i="32"/>
  <c r="C39" i="32"/>
  <c r="C132" i="32"/>
  <c r="B158" i="32"/>
  <c r="B39" i="32"/>
  <c r="B132" i="32"/>
  <c r="B40" i="32"/>
  <c r="H39" i="32"/>
  <c r="H132" i="32"/>
  <c r="B340" i="32"/>
  <c r="B262" i="32"/>
  <c r="B184" i="32"/>
  <c r="D39" i="32"/>
  <c r="D132" i="32"/>
  <c r="B444" i="32"/>
  <c r="I118" i="32"/>
  <c r="I117" i="32"/>
  <c r="I195" i="32"/>
  <c r="I132" i="32" l="1"/>
  <c r="I352" i="32"/>
  <c r="I248" i="32"/>
  <c r="I430" i="32"/>
  <c r="E288" i="32"/>
  <c r="I170" i="32"/>
  <c r="B14" i="32"/>
  <c r="I404" i="32"/>
  <c r="I300" i="32"/>
  <c r="I378" i="32"/>
  <c r="I273" i="32"/>
  <c r="I288" i="32" s="1"/>
  <c r="I274" i="32"/>
  <c r="B133" i="32"/>
  <c r="I222" i="32"/>
  <c r="D133" i="32"/>
  <c r="C133" i="32"/>
  <c r="G133" i="32"/>
  <c r="I196" i="32"/>
  <c r="I210" i="32" s="1"/>
  <c r="D13" i="32"/>
  <c r="D54" i="32"/>
  <c r="H133" i="32"/>
  <c r="B13" i="32"/>
  <c r="B54" i="32"/>
  <c r="C13" i="32"/>
  <c r="C28" i="32" s="1"/>
  <c r="C54" i="32"/>
  <c r="G13" i="32"/>
  <c r="G54" i="32"/>
  <c r="I326" i="32"/>
  <c r="H13" i="32"/>
  <c r="H28" i="32" s="1"/>
  <c r="H54" i="32"/>
  <c r="I377" i="32"/>
  <c r="E132" i="32"/>
  <c r="E133" i="32" s="1"/>
  <c r="I144" i="32"/>
  <c r="I403" i="32"/>
  <c r="I299" i="32"/>
  <c r="I314" i="32" s="1"/>
  <c r="E210" i="32" l="1"/>
  <c r="E314" i="32"/>
  <c r="E392" i="32"/>
  <c r="I392" i="32"/>
  <c r="B393" i="32" s="1"/>
  <c r="E211" i="32"/>
  <c r="I211" i="32"/>
  <c r="F211" i="32"/>
  <c r="D211" i="32"/>
  <c r="G211" i="32"/>
  <c r="H211" i="32"/>
  <c r="C211" i="32"/>
  <c r="B211" i="32"/>
  <c r="E158" i="32"/>
  <c r="I143" i="32"/>
  <c r="I158" i="32" s="1"/>
  <c r="H289" i="32"/>
  <c r="I289" i="32"/>
  <c r="F289" i="32"/>
  <c r="C289" i="32"/>
  <c r="D289" i="32"/>
  <c r="G289" i="32"/>
  <c r="B289" i="32"/>
  <c r="E289" i="32"/>
  <c r="E366" i="32"/>
  <c r="I351" i="32"/>
  <c r="I366" i="32" s="1"/>
  <c r="E340" i="32"/>
  <c r="I325" i="32"/>
  <c r="I340" i="32" s="1"/>
  <c r="E40" i="32"/>
  <c r="E262" i="32"/>
  <c r="I247" i="32"/>
  <c r="I262" i="32" s="1"/>
  <c r="E39" i="32"/>
  <c r="G393" i="32"/>
  <c r="E418" i="32"/>
  <c r="E184" i="32"/>
  <c r="I169" i="32"/>
  <c r="I184" i="32" s="1"/>
  <c r="E315" i="32"/>
  <c r="F315" i="32"/>
  <c r="I315" i="32"/>
  <c r="D315" i="32"/>
  <c r="G315" i="32"/>
  <c r="H315" i="32"/>
  <c r="C315" i="32"/>
  <c r="B315" i="32"/>
  <c r="E236" i="32"/>
  <c r="I221" i="32"/>
  <c r="I236" i="32" s="1"/>
  <c r="I418" i="32"/>
  <c r="E444" i="32"/>
  <c r="I429" i="32"/>
  <c r="I444" i="32" s="1"/>
  <c r="I133" i="32"/>
  <c r="F133" i="32"/>
  <c r="F393" i="32" l="1"/>
  <c r="I393" i="32"/>
  <c r="E185" i="32"/>
  <c r="H393" i="32"/>
  <c r="D393" i="32"/>
  <c r="E393" i="32"/>
  <c r="E419" i="32"/>
  <c r="C393" i="32"/>
  <c r="E445" i="32"/>
  <c r="E14" i="32"/>
  <c r="I40" i="32"/>
  <c r="G445" i="32"/>
  <c r="I445" i="32"/>
  <c r="F445" i="32"/>
  <c r="C445" i="32"/>
  <c r="D445" i="32"/>
  <c r="H445" i="32"/>
  <c r="B445" i="32"/>
  <c r="E159" i="32"/>
  <c r="F159" i="32"/>
  <c r="I159" i="32"/>
  <c r="D159" i="32"/>
  <c r="C159" i="32"/>
  <c r="G159" i="32"/>
  <c r="H159" i="32"/>
  <c r="B159" i="32"/>
  <c r="C419" i="32"/>
  <c r="I419" i="32"/>
  <c r="F419" i="32"/>
  <c r="H419" i="32"/>
  <c r="G419" i="32"/>
  <c r="D419" i="32"/>
  <c r="B419" i="32"/>
  <c r="H341" i="32"/>
  <c r="I341" i="32"/>
  <c r="F341" i="32"/>
  <c r="C341" i="32"/>
  <c r="D341" i="32"/>
  <c r="G341" i="32"/>
  <c r="B341" i="32"/>
  <c r="E237" i="32"/>
  <c r="F237" i="32"/>
  <c r="I237" i="32"/>
  <c r="G237" i="32"/>
  <c r="H237" i="32"/>
  <c r="C237" i="32"/>
  <c r="D237" i="32"/>
  <c r="B237" i="32"/>
  <c r="E341" i="32"/>
  <c r="E13" i="32"/>
  <c r="E54" i="32"/>
  <c r="I39" i="32"/>
  <c r="E367" i="32"/>
  <c r="I367" i="32"/>
  <c r="F367" i="32"/>
  <c r="D367" i="32"/>
  <c r="G367" i="32"/>
  <c r="H367" i="32"/>
  <c r="C367" i="32"/>
  <c r="B367" i="32"/>
  <c r="C185" i="32"/>
  <c r="I185" i="32"/>
  <c r="F185" i="32"/>
  <c r="G185" i="32"/>
  <c r="H185" i="32"/>
  <c r="D185" i="32"/>
  <c r="B185" i="32"/>
  <c r="E263" i="32"/>
  <c r="I263" i="32"/>
  <c r="F263" i="32"/>
  <c r="H263" i="32"/>
  <c r="G263" i="32"/>
  <c r="C263" i="32"/>
  <c r="D263" i="32"/>
  <c r="B263" i="32"/>
  <c r="I54" i="32" l="1"/>
  <c r="I481" i="32"/>
  <c r="F65" i="32"/>
  <c r="F55" i="32"/>
  <c r="B55" i="32"/>
  <c r="G55" i="32"/>
  <c r="D55" i="32"/>
  <c r="C55" i="32"/>
  <c r="H55" i="32"/>
  <c r="E55" i="32"/>
  <c r="I482" i="32" l="1"/>
  <c r="F66" i="32"/>
  <c r="F13" i="32"/>
  <c r="I65" i="32"/>
  <c r="L481" i="32"/>
  <c r="I13" i="32" l="1"/>
  <c r="I66" i="32"/>
  <c r="F14" i="32"/>
  <c r="I14" i="32" s="1"/>
  <c r="C158" i="35" l="1"/>
  <c r="H184" i="35"/>
  <c r="C210" i="35"/>
  <c r="D236" i="35"/>
  <c r="G236" i="35"/>
  <c r="G392" i="35"/>
  <c r="D392" i="35"/>
  <c r="H392" i="35"/>
  <c r="H314" i="35"/>
  <c r="C314" i="35"/>
  <c r="G418" i="35"/>
  <c r="H418" i="35"/>
  <c r="H288" i="35"/>
  <c r="C288" i="35"/>
  <c r="D314" i="35"/>
  <c r="G314" i="35"/>
  <c r="G366" i="35"/>
  <c r="H366" i="35"/>
  <c r="C262" i="35"/>
  <c r="D184" i="35"/>
  <c r="G184" i="35"/>
  <c r="D418" i="35"/>
  <c r="C184" i="35"/>
  <c r="G340" i="35"/>
  <c r="D340" i="35"/>
  <c r="H340" i="35"/>
  <c r="C340" i="35"/>
  <c r="D366" i="35"/>
  <c r="C366" i="35"/>
  <c r="G262" i="35"/>
  <c r="H262" i="35"/>
  <c r="D262" i="35"/>
  <c r="D210" i="35"/>
  <c r="G210" i="35"/>
  <c r="H210" i="35"/>
  <c r="H236" i="35"/>
  <c r="C236" i="35"/>
  <c r="C392" i="35"/>
  <c r="D288" i="35"/>
  <c r="G288" i="35"/>
  <c r="G444" i="35"/>
  <c r="D444" i="35"/>
  <c r="H444" i="35"/>
  <c r="C444" i="35"/>
  <c r="D158" i="35"/>
  <c r="H158" i="35"/>
  <c r="G158" i="35"/>
  <c r="P66" i="40" l="1"/>
  <c r="S482" i="40"/>
  <c r="P66" i="41"/>
  <c r="S482" i="41"/>
  <c r="B418" i="35"/>
  <c r="B184" i="35"/>
  <c r="P66" i="43"/>
  <c r="S482" i="43"/>
  <c r="C40" i="35"/>
  <c r="C132" i="35"/>
  <c r="B366" i="35"/>
  <c r="B288" i="35"/>
  <c r="H40" i="35"/>
  <c r="H132" i="35"/>
  <c r="B340" i="35"/>
  <c r="B392" i="35"/>
  <c r="B236" i="35"/>
  <c r="B262" i="35"/>
  <c r="B314" i="35"/>
  <c r="D40" i="35"/>
  <c r="D132" i="35"/>
  <c r="B158" i="35"/>
  <c r="B40" i="35"/>
  <c r="B132" i="35"/>
  <c r="P66" i="42"/>
  <c r="S482" i="42"/>
  <c r="B444" i="35"/>
  <c r="G40" i="35"/>
  <c r="G132" i="35"/>
  <c r="B210" i="35"/>
  <c r="E418" i="35"/>
  <c r="E184" i="35"/>
  <c r="E392" i="35"/>
  <c r="E236" i="35"/>
  <c r="I222" i="35" l="1"/>
  <c r="I236" i="35" s="1"/>
  <c r="I170" i="35"/>
  <c r="I184" i="35" s="1"/>
  <c r="B14" i="35"/>
  <c r="B54" i="35"/>
  <c r="I404" i="35"/>
  <c r="I418" i="35" s="1"/>
  <c r="E419" i="35" s="1"/>
  <c r="G14" i="35"/>
  <c r="G54" i="35"/>
  <c r="H14" i="35"/>
  <c r="H28" i="35" s="1"/>
  <c r="H54" i="35"/>
  <c r="P14" i="41"/>
  <c r="S14" i="41" s="1"/>
  <c r="T14" i="41" s="1"/>
  <c r="S66" i="41"/>
  <c r="D14" i="35"/>
  <c r="D54" i="35"/>
  <c r="E237" i="35"/>
  <c r="C14" i="35"/>
  <c r="C28" i="35" s="1"/>
  <c r="C54" i="35"/>
  <c r="P14" i="42"/>
  <c r="S14" i="42" s="1"/>
  <c r="T14" i="42" s="1"/>
  <c r="S66" i="42"/>
  <c r="I378" i="35"/>
  <c r="I392" i="35" s="1"/>
  <c r="S66" i="43"/>
  <c r="P14" i="43"/>
  <c r="S14" i="43" s="1"/>
  <c r="T14" i="43" s="1"/>
  <c r="P14" i="40"/>
  <c r="S14" i="40" s="1"/>
  <c r="T14" i="40" s="1"/>
  <c r="S66" i="40"/>
  <c r="E185" i="35" l="1"/>
  <c r="I185" i="35"/>
  <c r="F185" i="35"/>
  <c r="C185" i="35"/>
  <c r="H185" i="35"/>
  <c r="D185" i="35"/>
  <c r="G185" i="35"/>
  <c r="E393" i="35"/>
  <c r="I393" i="35"/>
  <c r="F393" i="35"/>
  <c r="H393" i="35"/>
  <c r="C393" i="35"/>
  <c r="G393" i="35"/>
  <c r="D393" i="35"/>
  <c r="E262" i="35"/>
  <c r="I248" i="35"/>
  <c r="I262" i="35" s="1"/>
  <c r="H237" i="35"/>
  <c r="F237" i="35"/>
  <c r="I237" i="35"/>
  <c r="D237" i="35"/>
  <c r="G237" i="35"/>
  <c r="C237" i="35"/>
  <c r="E40" i="35"/>
  <c r="E132" i="35"/>
  <c r="I118" i="35"/>
  <c r="I132" i="35" s="1"/>
  <c r="E366" i="35"/>
  <c r="I352" i="35"/>
  <c r="I366" i="35" s="1"/>
  <c r="E288" i="35"/>
  <c r="I274" i="35"/>
  <c r="I288" i="35" s="1"/>
  <c r="E158" i="35"/>
  <c r="I144" i="35"/>
  <c r="I158" i="35" s="1"/>
  <c r="E314" i="35"/>
  <c r="I300" i="35"/>
  <c r="I314" i="35" s="1"/>
  <c r="E444" i="35"/>
  <c r="I430" i="35"/>
  <c r="I444" i="35" s="1"/>
  <c r="B185" i="35"/>
  <c r="E210" i="35"/>
  <c r="I196" i="35"/>
  <c r="I210" i="35" s="1"/>
  <c r="H419" i="35"/>
  <c r="I419" i="35"/>
  <c r="F419" i="35"/>
  <c r="C419" i="35"/>
  <c r="G419" i="35"/>
  <c r="D419" i="35"/>
  <c r="B237" i="35"/>
  <c r="B393" i="35"/>
  <c r="E340" i="35"/>
  <c r="I326" i="35"/>
  <c r="I340" i="35" s="1"/>
  <c r="B419" i="35"/>
  <c r="E445" i="35" l="1"/>
  <c r="H341" i="35"/>
  <c r="I341" i="35"/>
  <c r="F341" i="35"/>
  <c r="C341" i="35"/>
  <c r="G341" i="35"/>
  <c r="D341" i="35"/>
  <c r="B341" i="35"/>
  <c r="E315" i="35"/>
  <c r="E263" i="35"/>
  <c r="I315" i="35"/>
  <c r="F315" i="35"/>
  <c r="H315" i="35"/>
  <c r="D315" i="35"/>
  <c r="C315" i="35"/>
  <c r="G315" i="35"/>
  <c r="B315" i="35"/>
  <c r="E341" i="35"/>
  <c r="B159" i="35"/>
  <c r="I159" i="35"/>
  <c r="F159" i="35"/>
  <c r="C159" i="35"/>
  <c r="H159" i="35"/>
  <c r="D159" i="35"/>
  <c r="G159" i="35"/>
  <c r="I367" i="35"/>
  <c r="F367" i="35"/>
  <c r="D367" i="35"/>
  <c r="G367" i="35"/>
  <c r="C367" i="35"/>
  <c r="H367" i="35"/>
  <c r="B367" i="35"/>
  <c r="E159" i="35"/>
  <c r="E367" i="35"/>
  <c r="E14" i="35"/>
  <c r="E54" i="35"/>
  <c r="I40" i="35"/>
  <c r="I54" i="35" s="1"/>
  <c r="H445" i="35"/>
  <c r="I445" i="35"/>
  <c r="F445" i="35"/>
  <c r="G445" i="35"/>
  <c r="C445" i="35"/>
  <c r="D445" i="35"/>
  <c r="B445" i="35"/>
  <c r="B211" i="35"/>
  <c r="F211" i="35"/>
  <c r="I211" i="35"/>
  <c r="C211" i="35"/>
  <c r="D211" i="35"/>
  <c r="H211" i="35"/>
  <c r="G211" i="35"/>
  <c r="H289" i="35"/>
  <c r="F289" i="35"/>
  <c r="I289" i="35"/>
  <c r="C289" i="35"/>
  <c r="G289" i="35"/>
  <c r="D289" i="35"/>
  <c r="B289" i="35"/>
  <c r="H263" i="35"/>
  <c r="I263" i="35"/>
  <c r="F263" i="35"/>
  <c r="C263" i="35"/>
  <c r="D263" i="35"/>
  <c r="G263" i="35"/>
  <c r="B263" i="35"/>
  <c r="E211" i="35"/>
  <c r="E289" i="35"/>
  <c r="E133" i="35"/>
  <c r="F133" i="35"/>
  <c r="I133" i="35"/>
  <c r="B133" i="35"/>
  <c r="D133" i="35"/>
  <c r="H133" i="35"/>
  <c r="G133" i="35"/>
  <c r="C133" i="35"/>
  <c r="F55" i="35" l="1"/>
  <c r="B55" i="35"/>
  <c r="C55" i="35"/>
  <c r="H55" i="35"/>
  <c r="G55" i="35"/>
  <c r="D55" i="35"/>
  <c r="I482" i="35"/>
  <c r="F66" i="35"/>
  <c r="E55" i="35"/>
  <c r="I66" i="35" l="1"/>
  <c r="F14" i="35"/>
  <c r="I14" i="35" s="1"/>
  <c r="P65" i="41" l="1"/>
  <c r="S481" i="41"/>
  <c r="P65" i="42"/>
  <c r="S481" i="42"/>
  <c r="P13" i="42" l="1"/>
  <c r="S65" i="42"/>
  <c r="S65" i="41"/>
  <c r="P13" i="41"/>
  <c r="S13" i="42" l="1"/>
  <c r="T13" i="42" s="1"/>
  <c r="S13" i="41"/>
  <c r="T13" i="41" s="1"/>
  <c r="P65" i="43"/>
  <c r="S481" i="43"/>
  <c r="P13" i="43" l="1"/>
  <c r="S65" i="43"/>
  <c r="S13" i="43" l="1"/>
  <c r="T13" i="43" s="1"/>
  <c r="P96" i="40" l="1"/>
  <c r="P106" i="40" s="1"/>
  <c r="P600" i="40"/>
  <c r="S590" i="40"/>
  <c r="S600" i="40" s="1"/>
  <c r="O601" i="40" l="1"/>
  <c r="N601" i="40"/>
  <c r="Q601" i="40"/>
  <c r="M601" i="40"/>
  <c r="R601" i="40"/>
  <c r="P601" i="40"/>
  <c r="L601" i="40"/>
  <c r="S601" i="40" s="1"/>
  <c r="S481" i="40" l="1"/>
  <c r="P65" i="40"/>
  <c r="P13" i="40" l="1"/>
  <c r="S65" i="40"/>
  <c r="S13" i="40" l="1"/>
  <c r="T13" i="40" s="1"/>
  <c r="C366" i="47" l="1"/>
  <c r="C42" i="47"/>
  <c r="I354" i="47"/>
  <c r="I366" i="47" s="1"/>
  <c r="C367" i="47" l="1"/>
  <c r="F367" i="47"/>
  <c r="H367" i="47"/>
  <c r="B367" i="47"/>
  <c r="E367" i="47"/>
  <c r="G367" i="47"/>
  <c r="D367" i="47"/>
  <c r="C16" i="47"/>
  <c r="C28" i="47" s="1"/>
  <c r="I42" i="47"/>
  <c r="I54" i="47" s="1"/>
  <c r="C54" i="47"/>
  <c r="I367" i="47" l="1"/>
  <c r="P96" i="47"/>
  <c r="P106" i="47" s="1"/>
  <c r="P600" i="47"/>
  <c r="S590" i="47"/>
  <c r="S600" i="47" s="1"/>
  <c r="H55" i="47"/>
  <c r="D55" i="47"/>
  <c r="G55" i="47"/>
  <c r="C55" i="47"/>
  <c r="F55" i="47"/>
  <c r="B55" i="47"/>
  <c r="E55" i="47"/>
  <c r="N601" i="47" l="1"/>
  <c r="Q601" i="47"/>
  <c r="M601" i="47"/>
  <c r="O601" i="47"/>
  <c r="L601" i="47"/>
  <c r="R601" i="47"/>
  <c r="P601" i="47"/>
  <c r="I55" i="47"/>
  <c r="S601" i="47" l="1"/>
  <c r="P96" i="48" l="1"/>
  <c r="P600" i="48"/>
  <c r="S590" i="48"/>
  <c r="S600" i="48" s="1"/>
  <c r="S486" i="48" l="1"/>
  <c r="P70" i="48"/>
  <c r="L601" i="48"/>
  <c r="O601" i="48"/>
  <c r="P601" i="48"/>
  <c r="N601" i="48"/>
  <c r="R601" i="48"/>
  <c r="M601" i="48"/>
  <c r="Q601" i="48"/>
  <c r="P106" i="48"/>
  <c r="S601" i="48" l="1"/>
  <c r="S70" i="48"/>
  <c r="P18" i="48"/>
  <c r="P96" i="46" l="1"/>
  <c r="P106" i="46" s="1"/>
  <c r="P600" i="46"/>
  <c r="S590" i="46"/>
  <c r="S600" i="46" s="1"/>
  <c r="M601" i="46" l="1"/>
  <c r="R601" i="46"/>
  <c r="L601" i="46"/>
  <c r="P601" i="46"/>
  <c r="N601" i="46"/>
  <c r="Q601" i="46"/>
  <c r="O601" i="46"/>
  <c r="S601" i="46" l="1"/>
  <c r="I645" i="46" l="1"/>
  <c r="I652" i="46" s="1"/>
  <c r="B652" i="46"/>
  <c r="S645" i="46" l="1"/>
  <c r="S652" i="46" s="1"/>
  <c r="L652" i="46"/>
  <c r="C653" i="46"/>
  <c r="B653" i="46"/>
  <c r="H653" i="46"/>
  <c r="G653" i="46"/>
  <c r="E653" i="46"/>
  <c r="F653" i="46"/>
  <c r="D653" i="46"/>
  <c r="I653" i="46" l="1"/>
  <c r="O653" i="46"/>
  <c r="N653" i="46"/>
  <c r="M653" i="46"/>
  <c r="L653" i="46"/>
  <c r="R653" i="46"/>
  <c r="Q653" i="46"/>
  <c r="P653" i="46"/>
  <c r="S653" i="46" l="1"/>
  <c r="P66" i="46" l="1"/>
  <c r="S482" i="46"/>
  <c r="P14" i="46" l="1"/>
  <c r="S14" i="46" s="1"/>
  <c r="T14" i="46" s="1"/>
  <c r="S66" i="46"/>
  <c r="P65" i="46" l="1"/>
  <c r="S481" i="46"/>
  <c r="S65" i="46" l="1"/>
  <c r="P13" i="46"/>
  <c r="S13" i="46" l="1"/>
  <c r="T13" i="46" s="1"/>
  <c r="I645" i="47" l="1"/>
  <c r="I652" i="47" s="1"/>
  <c r="B652" i="47"/>
  <c r="S645" i="47" l="1"/>
  <c r="S652" i="47" s="1"/>
  <c r="L652" i="47"/>
  <c r="D653" i="47"/>
  <c r="C653" i="47"/>
  <c r="B653" i="47"/>
  <c r="G653" i="47"/>
  <c r="E653" i="47"/>
  <c r="F653" i="47"/>
  <c r="H653" i="47"/>
  <c r="I653" i="47" l="1"/>
  <c r="N653" i="47"/>
  <c r="M653" i="47"/>
  <c r="L653" i="47"/>
  <c r="Q653" i="47"/>
  <c r="P653" i="47"/>
  <c r="O653" i="47"/>
  <c r="R653" i="47"/>
  <c r="S653" i="47" l="1"/>
  <c r="P66" i="47" l="1"/>
  <c r="S482" i="47"/>
  <c r="P14" i="47" l="1"/>
  <c r="S14" i="47" s="1"/>
  <c r="T14" i="47" s="1"/>
  <c r="S66" i="47"/>
  <c r="P65" i="47" l="1"/>
  <c r="S481" i="47"/>
  <c r="P13" i="47" l="1"/>
  <c r="S65" i="47"/>
  <c r="S13" i="47" l="1"/>
  <c r="T13" i="47" s="1"/>
  <c r="D89" i="48" l="1"/>
  <c r="D11" i="48" s="1"/>
  <c r="D95" i="48"/>
  <c r="D17" i="48" s="1"/>
  <c r="D87" i="50"/>
  <c r="D9" i="50" s="1"/>
  <c r="D90" i="50"/>
  <c r="D12" i="50" s="1"/>
  <c r="AF615" i="48"/>
  <c r="D99" i="50"/>
  <c r="D21" i="50" s="1"/>
  <c r="D97" i="48"/>
  <c r="D19" i="48" s="1"/>
  <c r="D94" i="50"/>
  <c r="D16" i="50" s="1"/>
  <c r="D89" i="50"/>
  <c r="D11" i="50" s="1"/>
  <c r="AF606" i="48"/>
  <c r="D90" i="48"/>
  <c r="D12" i="48" s="1"/>
  <c r="AF606" i="50"/>
  <c r="AF609" i="48"/>
  <c r="D87" i="48"/>
  <c r="D9" i="48" s="1"/>
  <c r="AF622" i="48"/>
  <c r="AF610" i="48"/>
  <c r="D98" i="48"/>
  <c r="D20" i="48" s="1"/>
  <c r="D98" i="50"/>
  <c r="D20" i="50" s="1"/>
  <c r="D97" i="50"/>
  <c r="D19" i="50" s="1"/>
  <c r="D95" i="50"/>
  <c r="D17" i="50" s="1"/>
  <c r="D94" i="48"/>
  <c r="D16" i="48" s="1"/>
  <c r="D99" i="48"/>
  <c r="D21" i="48" s="1"/>
  <c r="AF607" i="50"/>
  <c r="AF622" i="50"/>
  <c r="AF614" i="48" l="1"/>
  <c r="AF617" i="48"/>
  <c r="AF619" i="48"/>
  <c r="AF605" i="48"/>
  <c r="AF605" i="50"/>
  <c r="AF617" i="50"/>
  <c r="AF619" i="50"/>
  <c r="AF609" i="50"/>
  <c r="AF614" i="50"/>
  <c r="AF607" i="48"/>
  <c r="AF615" i="50"/>
  <c r="AF610" i="50"/>
  <c r="AF618" i="48"/>
  <c r="AF618" i="50"/>
  <c r="D86" i="50"/>
  <c r="D8" i="50" s="1"/>
  <c r="N99" i="48"/>
  <c r="N21" i="48" s="1"/>
  <c r="N90" i="48"/>
  <c r="N12" i="48" s="1"/>
  <c r="N94" i="48"/>
  <c r="N16" i="48" s="1"/>
  <c r="N98" i="50"/>
  <c r="N20" i="50" s="1"/>
  <c r="N94" i="50"/>
  <c r="N16" i="50" s="1"/>
  <c r="N90" i="50"/>
  <c r="N12" i="50" s="1"/>
  <c r="D101" i="50"/>
  <c r="D23" i="50" s="1"/>
  <c r="D102" i="50"/>
  <c r="D24" i="50" s="1"/>
  <c r="N95" i="50"/>
  <c r="N17" i="50" s="1"/>
  <c r="N98" i="48"/>
  <c r="N20" i="48" s="1"/>
  <c r="N89" i="50"/>
  <c r="N11" i="50" s="1"/>
  <c r="N97" i="48"/>
  <c r="N19" i="48" s="1"/>
  <c r="N95" i="48"/>
  <c r="N17" i="48" s="1"/>
  <c r="N87" i="48"/>
  <c r="N9" i="48" s="1"/>
  <c r="AF621" i="48"/>
  <c r="AF621" i="50"/>
  <c r="N97" i="50"/>
  <c r="N19" i="50" s="1"/>
  <c r="N89" i="48"/>
  <c r="N11" i="48" s="1"/>
  <c r="N87" i="50"/>
  <c r="N9" i="50" s="1"/>
  <c r="D101" i="48"/>
  <c r="D23" i="48" s="1"/>
  <c r="D102" i="48"/>
  <c r="D24" i="48" s="1"/>
  <c r="N99" i="50"/>
  <c r="N21" i="50" s="1"/>
  <c r="D86" i="48"/>
  <c r="D8" i="48" s="1"/>
  <c r="I609" i="48" l="1"/>
  <c r="B89" i="48"/>
  <c r="I606" i="48"/>
  <c r="B86" i="48"/>
  <c r="D85" i="48"/>
  <c r="I610" i="50"/>
  <c r="B90" i="50"/>
  <c r="I619" i="48"/>
  <c r="I617" i="48"/>
  <c r="B97" i="48"/>
  <c r="I621" i="50"/>
  <c r="B101" i="50"/>
  <c r="I615" i="48"/>
  <c r="B95" i="48"/>
  <c r="I622" i="50"/>
  <c r="B102" i="50"/>
  <c r="I605" i="50"/>
  <c r="B85" i="50"/>
  <c r="I607" i="50"/>
  <c r="B87" i="50"/>
  <c r="D85" i="50"/>
  <c r="I606" i="50"/>
  <c r="B86" i="50"/>
  <c r="I609" i="50"/>
  <c r="B89" i="50"/>
  <c r="I607" i="48"/>
  <c r="B87" i="48"/>
  <c r="I614" i="50"/>
  <c r="B94" i="50"/>
  <c r="I618" i="50"/>
  <c r="B98" i="50"/>
  <c r="I614" i="48"/>
  <c r="B94" i="48"/>
  <c r="I619" i="50"/>
  <c r="I618" i="48"/>
  <c r="B98" i="48"/>
  <c r="I622" i="48"/>
  <c r="B102" i="48"/>
  <c r="I610" i="48"/>
  <c r="B90" i="48"/>
  <c r="I617" i="50"/>
  <c r="B97" i="50"/>
  <c r="I615" i="50"/>
  <c r="B95" i="50"/>
  <c r="I621" i="48"/>
  <c r="B101" i="48"/>
  <c r="I605" i="48"/>
  <c r="B85" i="48"/>
  <c r="N86" i="50"/>
  <c r="N8" i="50" s="1"/>
  <c r="N86" i="48"/>
  <c r="N8" i="48" s="1"/>
  <c r="N102" i="48"/>
  <c r="N24" i="48" s="1"/>
  <c r="N101" i="48"/>
  <c r="N23" i="48" s="1"/>
  <c r="N102" i="50"/>
  <c r="N24" i="50" s="1"/>
  <c r="N101" i="50"/>
  <c r="N23" i="50" s="1"/>
  <c r="I87" i="50" l="1"/>
  <c r="B9" i="50"/>
  <c r="I9" i="50" s="1"/>
  <c r="S609" i="48"/>
  <c r="AG609" i="48" s="1"/>
  <c r="L89" i="48"/>
  <c r="S615" i="48"/>
  <c r="AG615" i="48" s="1"/>
  <c r="L95" i="48"/>
  <c r="I90" i="48"/>
  <c r="B12" i="48"/>
  <c r="I12" i="48" s="1"/>
  <c r="I94" i="48"/>
  <c r="B16" i="48"/>
  <c r="I89" i="50"/>
  <c r="B11" i="50"/>
  <c r="I11" i="50" s="1"/>
  <c r="I101" i="50"/>
  <c r="B23" i="50"/>
  <c r="I23" i="50" s="1"/>
  <c r="D7" i="48"/>
  <c r="I85" i="48"/>
  <c r="B7" i="48"/>
  <c r="S614" i="48"/>
  <c r="AG614" i="48" s="1"/>
  <c r="L94" i="48"/>
  <c r="S617" i="50"/>
  <c r="AG617" i="50" s="1"/>
  <c r="L97" i="50"/>
  <c r="S606" i="48"/>
  <c r="AG606" i="48" s="1"/>
  <c r="L86" i="48"/>
  <c r="I85" i="50"/>
  <c r="B7" i="50"/>
  <c r="N85" i="50"/>
  <c r="S619" i="48"/>
  <c r="I101" i="48"/>
  <c r="B23" i="48"/>
  <c r="I23" i="48" s="1"/>
  <c r="I102" i="48"/>
  <c r="B24" i="48"/>
  <c r="I24" i="48" s="1"/>
  <c r="I98" i="50"/>
  <c r="B20" i="50"/>
  <c r="I20" i="50" s="1"/>
  <c r="I86" i="50"/>
  <c r="B8" i="50"/>
  <c r="I8" i="50" s="1"/>
  <c r="I97" i="48"/>
  <c r="B19" i="48"/>
  <c r="I19" i="48" s="1"/>
  <c r="S610" i="50"/>
  <c r="AG610" i="50" s="1"/>
  <c r="L90" i="50"/>
  <c r="S617" i="48"/>
  <c r="AG617" i="48" s="1"/>
  <c r="L97" i="48"/>
  <c r="S614" i="50"/>
  <c r="AG614" i="50" s="1"/>
  <c r="L94" i="50"/>
  <c r="S607" i="50"/>
  <c r="AG607" i="50" s="1"/>
  <c r="L87" i="50"/>
  <c r="S607" i="48"/>
  <c r="AG607" i="48" s="1"/>
  <c r="L87" i="48"/>
  <c r="I86" i="48"/>
  <c r="B8" i="48"/>
  <c r="I8" i="48" s="1"/>
  <c r="S605" i="48"/>
  <c r="AG605" i="48" s="1"/>
  <c r="L85" i="48"/>
  <c r="S618" i="48"/>
  <c r="AG618" i="48" s="1"/>
  <c r="L98" i="48"/>
  <c r="S622" i="48"/>
  <c r="AG622" i="48" s="1"/>
  <c r="L102" i="48"/>
  <c r="S618" i="50"/>
  <c r="AG618" i="50" s="1"/>
  <c r="L98" i="50"/>
  <c r="S622" i="50"/>
  <c r="AG622" i="50" s="1"/>
  <c r="L102" i="50"/>
  <c r="I95" i="50"/>
  <c r="B17" i="50"/>
  <c r="I17" i="50" s="1"/>
  <c r="I98" i="48"/>
  <c r="B20" i="48"/>
  <c r="I20" i="48" s="1"/>
  <c r="I94" i="50"/>
  <c r="B16" i="50"/>
  <c r="I16" i="50" s="1"/>
  <c r="D7" i="50"/>
  <c r="I102" i="50"/>
  <c r="B24" i="50"/>
  <c r="I24" i="50" s="1"/>
  <c r="S619" i="50"/>
  <c r="S621" i="50"/>
  <c r="AG621" i="50" s="1"/>
  <c r="L101" i="50"/>
  <c r="S621" i="48"/>
  <c r="AG621" i="48" s="1"/>
  <c r="L101" i="48"/>
  <c r="S606" i="50"/>
  <c r="AG606" i="50" s="1"/>
  <c r="L86" i="50"/>
  <c r="I89" i="48"/>
  <c r="B11" i="48"/>
  <c r="I11" i="48" s="1"/>
  <c r="S615" i="50"/>
  <c r="AG615" i="50" s="1"/>
  <c r="L95" i="50"/>
  <c r="S605" i="50"/>
  <c r="AG605" i="50" s="1"/>
  <c r="L85" i="50"/>
  <c r="N85" i="48"/>
  <c r="S610" i="48"/>
  <c r="AG610" i="48" s="1"/>
  <c r="L90" i="48"/>
  <c r="S609" i="50"/>
  <c r="AG609" i="50" s="1"/>
  <c r="L89" i="50"/>
  <c r="I97" i="50"/>
  <c r="B19" i="50"/>
  <c r="I19" i="50" s="1"/>
  <c r="I87" i="48"/>
  <c r="B9" i="48"/>
  <c r="I9" i="48" s="1"/>
  <c r="I95" i="48"/>
  <c r="B17" i="48"/>
  <c r="I17" i="48" s="1"/>
  <c r="I90" i="50"/>
  <c r="B12" i="50"/>
  <c r="I12" i="50" s="1"/>
  <c r="S90" i="48" l="1"/>
  <c r="L12" i="48"/>
  <c r="S12" i="48" s="1"/>
  <c r="T12" i="48" s="1"/>
  <c r="S97" i="48"/>
  <c r="L19" i="48"/>
  <c r="S19" i="48" s="1"/>
  <c r="T19" i="48" s="1"/>
  <c r="N7" i="50"/>
  <c r="S97" i="50"/>
  <c r="L19" i="50"/>
  <c r="S19" i="50" s="1"/>
  <c r="T19" i="50" s="1"/>
  <c r="S102" i="48"/>
  <c r="L24" i="48"/>
  <c r="S24" i="48" s="1"/>
  <c r="T24" i="48" s="1"/>
  <c r="S95" i="48"/>
  <c r="L17" i="48"/>
  <c r="N7" i="48"/>
  <c r="AG619" i="50"/>
  <c r="S87" i="48"/>
  <c r="L9" i="48"/>
  <c r="S9" i="48" s="1"/>
  <c r="T9" i="48" s="1"/>
  <c r="S90" i="50"/>
  <c r="L12" i="50"/>
  <c r="S12" i="50" s="1"/>
  <c r="T12" i="50" s="1"/>
  <c r="I7" i="50"/>
  <c r="S94" i="48"/>
  <c r="L16" i="48"/>
  <c r="S86" i="50"/>
  <c r="L8" i="50"/>
  <c r="S8" i="50" s="1"/>
  <c r="T8" i="50" s="1"/>
  <c r="S98" i="48"/>
  <c r="L20" i="48"/>
  <c r="S20" i="48" s="1"/>
  <c r="T20" i="48" s="1"/>
  <c r="S89" i="48"/>
  <c r="L11" i="48"/>
  <c r="S11" i="48" s="1"/>
  <c r="T11" i="48" s="1"/>
  <c r="AG619" i="48"/>
  <c r="S85" i="50"/>
  <c r="L7" i="50"/>
  <c r="S87" i="50"/>
  <c r="L9" i="50"/>
  <c r="S9" i="50" s="1"/>
  <c r="T9" i="50" s="1"/>
  <c r="I7" i="48"/>
  <c r="S101" i="50"/>
  <c r="L23" i="50"/>
  <c r="S23" i="50" s="1"/>
  <c r="T23" i="50" s="1"/>
  <c r="S101" i="48"/>
  <c r="L23" i="48"/>
  <c r="S23" i="48" s="1"/>
  <c r="T23" i="48" s="1"/>
  <c r="S102" i="50"/>
  <c r="L24" i="50"/>
  <c r="S24" i="50" s="1"/>
  <c r="T24" i="50" s="1"/>
  <c r="S85" i="48"/>
  <c r="L7" i="48"/>
  <c r="S95" i="50"/>
  <c r="L17" i="50"/>
  <c r="S17" i="50" s="1"/>
  <c r="T17" i="50" s="1"/>
  <c r="S98" i="50"/>
  <c r="L20" i="50"/>
  <c r="S20" i="50" s="1"/>
  <c r="T20" i="50" s="1"/>
  <c r="S89" i="50"/>
  <c r="L11" i="50"/>
  <c r="S11" i="50" s="1"/>
  <c r="T11" i="50" s="1"/>
  <c r="S94" i="50"/>
  <c r="L16" i="50"/>
  <c r="S86" i="48"/>
  <c r="L8" i="48"/>
  <c r="S8" i="48" s="1"/>
  <c r="T8" i="48" s="1"/>
  <c r="S7" i="50" l="1"/>
  <c r="S484" i="50"/>
  <c r="P68" i="50"/>
  <c r="S7" i="48"/>
  <c r="T7" i="48" l="1"/>
  <c r="S68" i="50"/>
  <c r="P16" i="50"/>
  <c r="S16" i="50" s="1"/>
  <c r="T16" i="50" s="1"/>
  <c r="T7" i="50"/>
  <c r="D98" i="47" l="1"/>
  <c r="D20" i="47" s="1"/>
  <c r="D95" i="47"/>
  <c r="D17" i="47" s="1"/>
  <c r="AF606" i="47"/>
  <c r="D90" i="47"/>
  <c r="D12" i="47" s="1"/>
  <c r="AF615" i="47"/>
  <c r="D97" i="47"/>
  <c r="D19" i="47" s="1"/>
  <c r="D89" i="47"/>
  <c r="D11" i="47" s="1"/>
  <c r="D94" i="47"/>
  <c r="D16" i="47" s="1"/>
  <c r="D99" i="47"/>
  <c r="D21" i="47" s="1"/>
  <c r="D87" i="47"/>
  <c r="D9" i="47" s="1"/>
  <c r="AF617" i="47"/>
  <c r="AF614" i="47" l="1"/>
  <c r="AF610" i="47"/>
  <c r="AF618" i="47"/>
  <c r="AF619" i="47"/>
  <c r="AF607" i="47"/>
  <c r="AF605" i="47"/>
  <c r="C42" i="48"/>
  <c r="I354" i="48"/>
  <c r="I366" i="48" s="1"/>
  <c r="C366" i="48"/>
  <c r="AF622" i="47"/>
  <c r="AF609" i="47"/>
  <c r="D86" i="47"/>
  <c r="D8" i="47" s="1"/>
  <c r="N98" i="47"/>
  <c r="N20" i="47" s="1"/>
  <c r="N87" i="47"/>
  <c r="N9" i="47" s="1"/>
  <c r="N99" i="47"/>
  <c r="N21" i="47" s="1"/>
  <c r="N94" i="47"/>
  <c r="N16" i="47" s="1"/>
  <c r="AF621" i="47"/>
  <c r="N89" i="47"/>
  <c r="N11" i="47" s="1"/>
  <c r="N90" i="47"/>
  <c r="N12" i="47" s="1"/>
  <c r="N95" i="47"/>
  <c r="N17" i="47" s="1"/>
  <c r="D102" i="47"/>
  <c r="D24" i="47" s="1"/>
  <c r="D101" i="47"/>
  <c r="D23" i="47" s="1"/>
  <c r="N97" i="47"/>
  <c r="N19" i="47" s="1"/>
  <c r="G367" i="48" l="1"/>
  <c r="C367" i="48"/>
  <c r="B367" i="48"/>
  <c r="E367" i="48"/>
  <c r="H367" i="48"/>
  <c r="F367" i="48"/>
  <c r="D367" i="48"/>
  <c r="I606" i="47"/>
  <c r="B86" i="47"/>
  <c r="I621" i="47"/>
  <c r="B101" i="47"/>
  <c r="C16" i="48"/>
  <c r="I42" i="48"/>
  <c r="I54" i="48" s="1"/>
  <c r="C54" i="48"/>
  <c r="I619" i="47"/>
  <c r="B99" i="47"/>
  <c r="I622" i="47"/>
  <c r="B102" i="47"/>
  <c r="D85" i="47"/>
  <c r="I618" i="47"/>
  <c r="B98" i="47"/>
  <c r="I609" i="47"/>
  <c r="B89" i="47"/>
  <c r="I607" i="47"/>
  <c r="B87" i="47"/>
  <c r="I614" i="47"/>
  <c r="B94" i="47"/>
  <c r="I617" i="47"/>
  <c r="B97" i="47"/>
  <c r="I610" i="47"/>
  <c r="B90" i="47"/>
  <c r="I605" i="47"/>
  <c r="B85" i="47"/>
  <c r="I615" i="47"/>
  <c r="B95" i="47"/>
  <c r="N86" i="47"/>
  <c r="N8" i="47" s="1"/>
  <c r="N102" i="47"/>
  <c r="N24" i="47" s="1"/>
  <c r="N101" i="47"/>
  <c r="N23" i="47" s="1"/>
  <c r="S610" i="47" l="1"/>
  <c r="AG610" i="47" s="1"/>
  <c r="L90" i="47"/>
  <c r="I99" i="47"/>
  <c r="B21" i="47"/>
  <c r="I21" i="47" s="1"/>
  <c r="S619" i="47"/>
  <c r="AG619" i="47" s="1"/>
  <c r="L99" i="47"/>
  <c r="S614" i="47"/>
  <c r="AG614" i="47" s="1"/>
  <c r="L94" i="47"/>
  <c r="I97" i="47"/>
  <c r="B19" i="47"/>
  <c r="I19" i="47" s="1"/>
  <c r="I95" i="47"/>
  <c r="B17" i="47"/>
  <c r="I17" i="47" s="1"/>
  <c r="I98" i="47"/>
  <c r="B20" i="47"/>
  <c r="I20" i="47" s="1"/>
  <c r="S606" i="47"/>
  <c r="AG606" i="47" s="1"/>
  <c r="L86" i="47"/>
  <c r="I94" i="47"/>
  <c r="B16" i="47"/>
  <c r="I16" i="47" s="1"/>
  <c r="G55" i="48"/>
  <c r="D55" i="48"/>
  <c r="B55" i="48"/>
  <c r="H55" i="48"/>
  <c r="F55" i="48"/>
  <c r="E55" i="48"/>
  <c r="C55" i="48"/>
  <c r="S615" i="47"/>
  <c r="AG615" i="47" s="1"/>
  <c r="L95" i="47"/>
  <c r="S607" i="47"/>
  <c r="AG607" i="47" s="1"/>
  <c r="L87" i="47"/>
  <c r="I85" i="47"/>
  <c r="B7" i="47"/>
  <c r="D7" i="47"/>
  <c r="C28" i="48"/>
  <c r="I16" i="48"/>
  <c r="I89" i="47"/>
  <c r="B11" i="47"/>
  <c r="I11" i="47" s="1"/>
  <c r="I101" i="47"/>
  <c r="B23" i="47"/>
  <c r="I23" i="47" s="1"/>
  <c r="I367" i="48"/>
  <c r="S605" i="47"/>
  <c r="L85" i="47"/>
  <c r="S621" i="47"/>
  <c r="AG621" i="47" s="1"/>
  <c r="L101" i="47"/>
  <c r="N85" i="47"/>
  <c r="I87" i="47"/>
  <c r="B9" i="47"/>
  <c r="I9" i="47" s="1"/>
  <c r="I102" i="47"/>
  <c r="B24" i="47"/>
  <c r="I24" i="47" s="1"/>
  <c r="S617" i="47"/>
  <c r="AG617" i="47" s="1"/>
  <c r="L97" i="47"/>
  <c r="S609" i="47"/>
  <c r="AG609" i="47" s="1"/>
  <c r="L89" i="47"/>
  <c r="S618" i="47"/>
  <c r="AG618" i="47" s="1"/>
  <c r="L98" i="47"/>
  <c r="S622" i="47"/>
  <c r="AG622" i="47" s="1"/>
  <c r="L102" i="47"/>
  <c r="I90" i="47"/>
  <c r="B12" i="47"/>
  <c r="I12" i="47" s="1"/>
  <c r="I86" i="47"/>
  <c r="B8" i="47"/>
  <c r="I8" i="47" s="1"/>
  <c r="P69" i="48" l="1"/>
  <c r="S485" i="48"/>
  <c r="S97" i="47"/>
  <c r="L19" i="47"/>
  <c r="S101" i="47"/>
  <c r="L23" i="47"/>
  <c r="S23" i="47" s="1"/>
  <c r="T23" i="47" s="1"/>
  <c r="S99" i="47"/>
  <c r="L21" i="47"/>
  <c r="S87" i="47"/>
  <c r="L9" i="47"/>
  <c r="S9" i="47" s="1"/>
  <c r="T9" i="47" s="1"/>
  <c r="I55" i="48"/>
  <c r="S102" i="47"/>
  <c r="L24" i="47"/>
  <c r="S24" i="47" s="1"/>
  <c r="T24" i="47" s="1"/>
  <c r="S85" i="47"/>
  <c r="L7" i="47"/>
  <c r="AG605" i="47"/>
  <c r="S95" i="47"/>
  <c r="L17" i="47"/>
  <c r="S98" i="47"/>
  <c r="L20" i="47"/>
  <c r="S90" i="47"/>
  <c r="L12" i="47"/>
  <c r="S12" i="47" s="1"/>
  <c r="T12" i="47" s="1"/>
  <c r="S89" i="47"/>
  <c r="L11" i="47"/>
  <c r="S11" i="47" s="1"/>
  <c r="T11" i="47" s="1"/>
  <c r="N7" i="47"/>
  <c r="I7" i="47"/>
  <c r="S86" i="47"/>
  <c r="L8" i="47"/>
  <c r="S8" i="47" s="1"/>
  <c r="T8" i="47" s="1"/>
  <c r="S94" i="47"/>
  <c r="L16" i="47"/>
  <c r="D94" i="46"/>
  <c r="D16" i="46" s="1"/>
  <c r="AF614" i="46"/>
  <c r="AF618" i="46"/>
  <c r="D98" i="46"/>
  <c r="D20" i="46" s="1"/>
  <c r="D87" i="46"/>
  <c r="D9" i="46" s="1"/>
  <c r="D90" i="46"/>
  <c r="D12" i="46" s="1"/>
  <c r="D89" i="46"/>
  <c r="D11" i="46" s="1"/>
  <c r="AF606" i="46"/>
  <c r="D99" i="46"/>
  <c r="D21" i="46" s="1"/>
  <c r="D95" i="46"/>
  <c r="D17" i="46" s="1"/>
  <c r="AF610" i="46"/>
  <c r="AF622" i="46"/>
  <c r="AF615" i="46"/>
  <c r="AF609" i="46"/>
  <c r="D97" i="46"/>
  <c r="D19" i="46" s="1"/>
  <c r="AF607" i="46" l="1"/>
  <c r="S484" i="48"/>
  <c r="P68" i="48"/>
  <c r="P71" i="47"/>
  <c r="S487" i="47"/>
  <c r="AF617" i="46"/>
  <c r="P68" i="47"/>
  <c r="S484" i="47"/>
  <c r="AF619" i="46"/>
  <c r="P73" i="47"/>
  <c r="S489" i="47"/>
  <c r="P69" i="47"/>
  <c r="S485" i="47"/>
  <c r="AF605" i="46"/>
  <c r="P72" i="47"/>
  <c r="S488" i="47"/>
  <c r="S7" i="47"/>
  <c r="S69" i="48"/>
  <c r="P17" i="48"/>
  <c r="S17" i="48" s="1"/>
  <c r="T17" i="48" s="1"/>
  <c r="D86" i="46"/>
  <c r="D8" i="46" s="1"/>
  <c r="D94" i="41"/>
  <c r="D16" i="41" s="1"/>
  <c r="D95" i="40"/>
  <c r="D17" i="40" s="1"/>
  <c r="N94" i="46"/>
  <c r="N16" i="46" s="1"/>
  <c r="D98" i="41"/>
  <c r="D20" i="41" s="1"/>
  <c r="D97" i="41"/>
  <c r="D19" i="41" s="1"/>
  <c r="AF614" i="41"/>
  <c r="D90" i="43"/>
  <c r="D12" i="43" s="1"/>
  <c r="D94" i="42"/>
  <c r="D16" i="42" s="1"/>
  <c r="D98" i="43"/>
  <c r="D20" i="43" s="1"/>
  <c r="D97" i="42"/>
  <c r="D19" i="42" s="1"/>
  <c r="D99" i="42"/>
  <c r="D21" i="42" s="1"/>
  <c r="D95" i="41"/>
  <c r="D17" i="41" s="1"/>
  <c r="D99" i="43"/>
  <c r="D21" i="43" s="1"/>
  <c r="AF618" i="43"/>
  <c r="D102" i="46"/>
  <c r="D24" i="46" s="1"/>
  <c r="D101" i="46"/>
  <c r="D23" i="46" s="1"/>
  <c r="D87" i="42"/>
  <c r="D9" i="42" s="1"/>
  <c r="D95" i="43"/>
  <c r="D17" i="43" s="1"/>
  <c r="D89" i="40"/>
  <c r="D11" i="40" s="1"/>
  <c r="AF617" i="43"/>
  <c r="AF619" i="40"/>
  <c r="D99" i="40"/>
  <c r="D21" i="40" s="1"/>
  <c r="N99" i="46"/>
  <c r="N21" i="46" s="1"/>
  <c r="AF617" i="41"/>
  <c r="N90" i="46"/>
  <c r="N12" i="46" s="1"/>
  <c r="AF619" i="42"/>
  <c r="D89" i="41"/>
  <c r="D11" i="41" s="1"/>
  <c r="AF615" i="41"/>
  <c r="D87" i="40"/>
  <c r="D9" i="40" s="1"/>
  <c r="D97" i="43"/>
  <c r="D19" i="43" s="1"/>
  <c r="D89" i="43"/>
  <c r="D11" i="43" s="1"/>
  <c r="N98" i="46"/>
  <c r="N20" i="46" s="1"/>
  <c r="D90" i="41"/>
  <c r="D12" i="41" s="1"/>
  <c r="N97" i="46"/>
  <c r="N19" i="46" s="1"/>
  <c r="N86" i="46"/>
  <c r="N8" i="46" s="1"/>
  <c r="D95" i="42"/>
  <c r="D17" i="42" s="1"/>
  <c r="D98" i="40"/>
  <c r="D20" i="40" s="1"/>
  <c r="AF622" i="43"/>
  <c r="D87" i="41"/>
  <c r="D9" i="41" s="1"/>
  <c r="N89" i="46"/>
  <c r="N11" i="46" s="1"/>
  <c r="D94" i="43"/>
  <c r="D16" i="43" s="1"/>
  <c r="AF609" i="43"/>
  <c r="D97" i="40"/>
  <c r="D19" i="40" s="1"/>
  <c r="AF607" i="42"/>
  <c r="AF619" i="43"/>
  <c r="AF621" i="46"/>
  <c r="D98" i="42"/>
  <c r="D20" i="42" s="1"/>
  <c r="N87" i="46"/>
  <c r="N9" i="46" s="1"/>
  <c r="D94" i="40"/>
  <c r="D16" i="40" s="1"/>
  <c r="D99" i="41"/>
  <c r="D21" i="41" s="1"/>
  <c r="D90" i="40"/>
  <c r="D12" i="40" s="1"/>
  <c r="AF609" i="40"/>
  <c r="AF618" i="41"/>
  <c r="D89" i="42"/>
  <c r="D11" i="42" s="1"/>
  <c r="N95" i="46"/>
  <c r="N17" i="46" s="1"/>
  <c r="AF617" i="42"/>
  <c r="AF610" i="41"/>
  <c r="D87" i="43"/>
  <c r="D9" i="43" s="1"/>
  <c r="AF609" i="41"/>
  <c r="D90" i="42"/>
  <c r="D12" i="42" s="1"/>
  <c r="AF610" i="43" l="1"/>
  <c r="AF610" i="40"/>
  <c r="AF617" i="40"/>
  <c r="AF607" i="40"/>
  <c r="AF618" i="40"/>
  <c r="AF622" i="41"/>
  <c r="AF619" i="41"/>
  <c r="AF615" i="40"/>
  <c r="I618" i="46"/>
  <c r="B98" i="46"/>
  <c r="AF622" i="40"/>
  <c r="AF618" i="42"/>
  <c r="I619" i="46"/>
  <c r="B99" i="46"/>
  <c r="AF606" i="40"/>
  <c r="P17" i="47"/>
  <c r="S17" i="47" s="1"/>
  <c r="T17" i="47" s="1"/>
  <c r="S69" i="47"/>
  <c r="AF606" i="43"/>
  <c r="AF607" i="41"/>
  <c r="I615" i="46"/>
  <c r="B95" i="46"/>
  <c r="AF605" i="40"/>
  <c r="P16" i="47"/>
  <c r="S68" i="47"/>
  <c r="I607" i="46"/>
  <c r="B87" i="46"/>
  <c r="AF614" i="43"/>
  <c r="I617" i="46"/>
  <c r="B97" i="46"/>
  <c r="P19" i="47"/>
  <c r="S19" i="47" s="1"/>
  <c r="T19" i="47" s="1"/>
  <c r="S71" i="47"/>
  <c r="T7" i="47"/>
  <c r="AF605" i="43"/>
  <c r="I614" i="46"/>
  <c r="B94" i="46"/>
  <c r="AF622" i="42"/>
  <c r="I621" i="46"/>
  <c r="B101" i="46"/>
  <c r="AF614" i="42"/>
  <c r="I610" i="46"/>
  <c r="B90" i="46"/>
  <c r="P20" i="47"/>
  <c r="S20" i="47" s="1"/>
  <c r="T20" i="47" s="1"/>
  <c r="S72" i="47"/>
  <c r="P21" i="47"/>
  <c r="S21" i="47" s="1"/>
  <c r="T21" i="47" s="1"/>
  <c r="S73" i="47"/>
  <c r="S68" i="48"/>
  <c r="P16" i="48"/>
  <c r="S16" i="48" s="1"/>
  <c r="T16" i="48" s="1"/>
  <c r="AF615" i="43"/>
  <c r="I622" i="46"/>
  <c r="B102" i="46"/>
  <c r="AF605" i="41"/>
  <c r="AF615" i="42"/>
  <c r="AF614" i="40"/>
  <c r="I605" i="46"/>
  <c r="B85" i="46"/>
  <c r="AF607" i="43"/>
  <c r="AF609" i="42"/>
  <c r="D85" i="46"/>
  <c r="AF606" i="41"/>
  <c r="AF605" i="42"/>
  <c r="I609" i="46"/>
  <c r="B89" i="46"/>
  <c r="I606" i="46"/>
  <c r="B86" i="46"/>
  <c r="AF606" i="42"/>
  <c r="AF610" i="42"/>
  <c r="D86" i="43"/>
  <c r="D8" i="43" s="1"/>
  <c r="D86" i="40"/>
  <c r="D8" i="40" s="1"/>
  <c r="D86" i="41"/>
  <c r="D8" i="41" s="1"/>
  <c r="N97" i="41"/>
  <c r="N19" i="41" s="1"/>
  <c r="N87" i="43"/>
  <c r="N9" i="43" s="1"/>
  <c r="N99" i="41"/>
  <c r="N21" i="41" s="1"/>
  <c r="AF621" i="42"/>
  <c r="N99" i="40"/>
  <c r="N21" i="40" s="1"/>
  <c r="N87" i="42"/>
  <c r="N9" i="42" s="1"/>
  <c r="D101" i="41"/>
  <c r="D23" i="41" s="1"/>
  <c r="D102" i="41"/>
  <c r="D24" i="41" s="1"/>
  <c r="N94" i="41"/>
  <c r="N16" i="41" s="1"/>
  <c r="N89" i="42"/>
  <c r="N11" i="42" s="1"/>
  <c r="N94" i="40"/>
  <c r="N16" i="40" s="1"/>
  <c r="N97" i="40"/>
  <c r="N19" i="40" s="1"/>
  <c r="N89" i="40"/>
  <c r="N11" i="40" s="1"/>
  <c r="N101" i="46"/>
  <c r="N23" i="46" s="1"/>
  <c r="N98" i="43"/>
  <c r="N20" i="43" s="1"/>
  <c r="N98" i="41"/>
  <c r="N20" i="41" s="1"/>
  <c r="N95" i="42"/>
  <c r="N17" i="42" s="1"/>
  <c r="N98" i="40"/>
  <c r="N20" i="40" s="1"/>
  <c r="N99" i="42"/>
  <c r="N21" i="42" s="1"/>
  <c r="N94" i="42"/>
  <c r="N16" i="42" s="1"/>
  <c r="N90" i="40"/>
  <c r="N12" i="40" s="1"/>
  <c r="D102" i="40"/>
  <c r="D24" i="40" s="1"/>
  <c r="D101" i="40"/>
  <c r="D23" i="40" s="1"/>
  <c r="N102" i="46"/>
  <c r="N24" i="46" s="1"/>
  <c r="D102" i="42"/>
  <c r="D24" i="42" s="1"/>
  <c r="D101" i="42"/>
  <c r="D23" i="42" s="1"/>
  <c r="N87" i="40"/>
  <c r="N9" i="40" s="1"/>
  <c r="N89" i="41"/>
  <c r="N11" i="41" s="1"/>
  <c r="N95" i="43"/>
  <c r="N17" i="43" s="1"/>
  <c r="N99" i="43"/>
  <c r="N21" i="43" s="1"/>
  <c r="N95" i="40"/>
  <c r="N17" i="40" s="1"/>
  <c r="N97" i="42"/>
  <c r="N19" i="42" s="1"/>
  <c r="N90" i="42"/>
  <c r="N12" i="42" s="1"/>
  <c r="N98" i="42"/>
  <c r="N20" i="42" s="1"/>
  <c r="N94" i="43"/>
  <c r="N16" i="43" s="1"/>
  <c r="N87" i="41"/>
  <c r="N9" i="41" s="1"/>
  <c r="N97" i="43"/>
  <c r="N19" i="43" s="1"/>
  <c r="N89" i="43"/>
  <c r="N11" i="43" s="1"/>
  <c r="N95" i="41"/>
  <c r="N17" i="41" s="1"/>
  <c r="N90" i="41"/>
  <c r="N12" i="41" s="1"/>
  <c r="D86" i="42"/>
  <c r="D8" i="42" s="1"/>
  <c r="N90" i="43"/>
  <c r="N12" i="43" s="1"/>
  <c r="D102" i="43"/>
  <c r="D24" i="43" s="1"/>
  <c r="D101" i="43"/>
  <c r="D23" i="43" s="1"/>
  <c r="AF621" i="43" l="1"/>
  <c r="AF621" i="41"/>
  <c r="AF621" i="40"/>
  <c r="I621" i="40"/>
  <c r="B101" i="40"/>
  <c r="I86" i="46"/>
  <c r="B8" i="46"/>
  <c r="I8" i="46" s="1"/>
  <c r="D7" i="46"/>
  <c r="I621" i="42"/>
  <c r="B101" i="42"/>
  <c r="I614" i="42"/>
  <c r="B94" i="42"/>
  <c r="I622" i="40"/>
  <c r="B102" i="40"/>
  <c r="I615" i="43"/>
  <c r="B95" i="43"/>
  <c r="I607" i="43"/>
  <c r="B87" i="43"/>
  <c r="I614" i="41"/>
  <c r="B94" i="41"/>
  <c r="S609" i="46"/>
  <c r="AG609" i="46" s="1"/>
  <c r="L89" i="46"/>
  <c r="D85" i="41"/>
  <c r="I101" i="46"/>
  <c r="B23" i="46"/>
  <c r="I23" i="46" s="1"/>
  <c r="I622" i="42"/>
  <c r="B102" i="42"/>
  <c r="I609" i="41"/>
  <c r="B89" i="41"/>
  <c r="I605" i="40"/>
  <c r="B85" i="40"/>
  <c r="S607" i="46"/>
  <c r="AG607" i="46" s="1"/>
  <c r="L87" i="46"/>
  <c r="I606" i="40"/>
  <c r="B86" i="40"/>
  <c r="I606" i="43"/>
  <c r="B86" i="43"/>
  <c r="S617" i="46"/>
  <c r="AG617" i="46" s="1"/>
  <c r="L97" i="46"/>
  <c r="N85" i="46"/>
  <c r="I89" i="46"/>
  <c r="B11" i="46"/>
  <c r="I11" i="46" s="1"/>
  <c r="I98" i="46"/>
  <c r="B20" i="46"/>
  <c r="I20" i="46" s="1"/>
  <c r="I607" i="40"/>
  <c r="B87" i="40"/>
  <c r="S605" i="46"/>
  <c r="L85" i="46"/>
  <c r="I619" i="40"/>
  <c r="B99" i="40"/>
  <c r="I610" i="42"/>
  <c r="B90" i="42"/>
  <c r="S622" i="46"/>
  <c r="AG622" i="46" s="1"/>
  <c r="L102" i="46"/>
  <c r="I609" i="42"/>
  <c r="B89" i="42"/>
  <c r="I607" i="41"/>
  <c r="B87" i="41"/>
  <c r="I619" i="41"/>
  <c r="B99" i="41"/>
  <c r="I614" i="40"/>
  <c r="B94" i="40"/>
  <c r="I618" i="43"/>
  <c r="B98" i="43"/>
  <c r="S16" i="47"/>
  <c r="S610" i="46"/>
  <c r="AG610" i="46" s="1"/>
  <c r="L90" i="46"/>
  <c r="I610" i="40"/>
  <c r="B90" i="40"/>
  <c r="I609" i="43"/>
  <c r="B89" i="43"/>
  <c r="I606" i="41"/>
  <c r="B86" i="41"/>
  <c r="D85" i="42"/>
  <c r="I615" i="42"/>
  <c r="B95" i="42"/>
  <c r="I94" i="46"/>
  <c r="B16" i="46"/>
  <c r="I16" i="46" s="1"/>
  <c r="I97" i="46"/>
  <c r="B19" i="46"/>
  <c r="I19" i="46" s="1"/>
  <c r="D85" i="40"/>
  <c r="I617" i="43"/>
  <c r="B97" i="43"/>
  <c r="I609" i="40"/>
  <c r="B89" i="40"/>
  <c r="I614" i="43"/>
  <c r="B94" i="43"/>
  <c r="S614" i="46"/>
  <c r="AG614" i="46" s="1"/>
  <c r="L94" i="46"/>
  <c r="D85" i="43"/>
  <c r="I615" i="41"/>
  <c r="B95" i="41"/>
  <c r="I605" i="42"/>
  <c r="B85" i="42"/>
  <c r="S606" i="46"/>
  <c r="AG606" i="46" s="1"/>
  <c r="L86" i="46"/>
  <c r="I617" i="41"/>
  <c r="B97" i="41"/>
  <c r="S618" i="46"/>
  <c r="AG618" i="46" s="1"/>
  <c r="L98" i="46"/>
  <c r="I605" i="41"/>
  <c r="B85" i="41"/>
  <c r="I102" i="46"/>
  <c r="B24" i="46"/>
  <c r="I24" i="46" s="1"/>
  <c r="I618" i="40"/>
  <c r="B98" i="40"/>
  <c r="S621" i="46"/>
  <c r="AG621" i="46" s="1"/>
  <c r="L101" i="46"/>
  <c r="I621" i="41"/>
  <c r="B101" i="41"/>
  <c r="I607" i="42"/>
  <c r="B87" i="42"/>
  <c r="S619" i="46"/>
  <c r="AG619" i="46" s="1"/>
  <c r="L99" i="46"/>
  <c r="I618" i="41"/>
  <c r="B98" i="41"/>
  <c r="I606" i="42"/>
  <c r="B86" i="42"/>
  <c r="I615" i="40"/>
  <c r="B95" i="40"/>
  <c r="I619" i="42"/>
  <c r="B99" i="42"/>
  <c r="I622" i="43"/>
  <c r="B102" i="43"/>
  <c r="I610" i="43"/>
  <c r="B90" i="43"/>
  <c r="I85" i="46"/>
  <c r="B7" i="46"/>
  <c r="I90" i="46"/>
  <c r="B12" i="46"/>
  <c r="I12" i="46" s="1"/>
  <c r="I95" i="46"/>
  <c r="B17" i="46"/>
  <c r="I17" i="46" s="1"/>
  <c r="I99" i="46"/>
  <c r="B21" i="46"/>
  <c r="I21" i="46" s="1"/>
  <c r="I617" i="42"/>
  <c r="B97" i="42"/>
  <c r="S615" i="46"/>
  <c r="AG615" i="46" s="1"/>
  <c r="L95" i="46"/>
  <c r="I622" i="41"/>
  <c r="B102" i="41"/>
  <c r="I618" i="42"/>
  <c r="B98" i="42"/>
  <c r="I605" i="43"/>
  <c r="B85" i="43"/>
  <c r="I610" i="41"/>
  <c r="B90" i="41"/>
  <c r="I617" i="40"/>
  <c r="B97" i="40"/>
  <c r="I621" i="43"/>
  <c r="B101" i="43"/>
  <c r="I619" i="43"/>
  <c r="B99" i="43"/>
  <c r="I87" i="46"/>
  <c r="B9" i="46"/>
  <c r="I9" i="46" s="1"/>
  <c r="N86" i="43"/>
  <c r="N8" i="43" s="1"/>
  <c r="N86" i="40"/>
  <c r="N8" i="40" s="1"/>
  <c r="N86" i="41"/>
  <c r="N8" i="41" s="1"/>
  <c r="N102" i="40"/>
  <c r="N24" i="40" s="1"/>
  <c r="N101" i="41"/>
  <c r="N23" i="41" s="1"/>
  <c r="N86" i="42"/>
  <c r="N8" i="42" s="1"/>
  <c r="N101" i="42"/>
  <c r="N23" i="42" s="1"/>
  <c r="N101" i="43"/>
  <c r="N23" i="43" s="1"/>
  <c r="N102" i="42"/>
  <c r="N24" i="42" s="1"/>
  <c r="N102" i="43"/>
  <c r="N24" i="43" s="1"/>
  <c r="N101" i="40"/>
  <c r="N23" i="40" s="1"/>
  <c r="N102" i="41"/>
  <c r="N24" i="41" s="1"/>
  <c r="I85" i="40" l="1"/>
  <c r="B7" i="40"/>
  <c r="S610" i="43"/>
  <c r="AG610" i="43" s="1"/>
  <c r="L90" i="43"/>
  <c r="S605" i="42"/>
  <c r="L85" i="42"/>
  <c r="S614" i="42"/>
  <c r="AG614" i="42" s="1"/>
  <c r="L94" i="42"/>
  <c r="N85" i="41"/>
  <c r="S617" i="43"/>
  <c r="AG617" i="43" s="1"/>
  <c r="L97" i="43"/>
  <c r="S605" i="43"/>
  <c r="L85" i="43"/>
  <c r="N85" i="40"/>
  <c r="I99" i="43"/>
  <c r="B21" i="43"/>
  <c r="I21" i="43" s="1"/>
  <c r="I85" i="43"/>
  <c r="B7" i="43"/>
  <c r="I99" i="42"/>
  <c r="B21" i="42"/>
  <c r="I21" i="42" s="1"/>
  <c r="S99" i="46"/>
  <c r="L21" i="46"/>
  <c r="I98" i="40"/>
  <c r="B20" i="40"/>
  <c r="I20" i="40" s="1"/>
  <c r="S98" i="46"/>
  <c r="L20" i="46"/>
  <c r="I86" i="41"/>
  <c r="B8" i="41"/>
  <c r="I8" i="41" s="1"/>
  <c r="T16" i="47"/>
  <c r="I87" i="41"/>
  <c r="B9" i="41"/>
  <c r="I9" i="41" s="1"/>
  <c r="I99" i="40"/>
  <c r="B21" i="40"/>
  <c r="I21" i="40" s="1"/>
  <c r="D7" i="41"/>
  <c r="N85" i="42"/>
  <c r="I87" i="43"/>
  <c r="B9" i="43"/>
  <c r="I9" i="43" s="1"/>
  <c r="S619" i="43"/>
  <c r="AG619" i="43" s="1"/>
  <c r="L99" i="43"/>
  <c r="S605" i="40"/>
  <c r="L85" i="40"/>
  <c r="S621" i="43"/>
  <c r="AG621" i="43" s="1"/>
  <c r="L101" i="43"/>
  <c r="S619" i="41"/>
  <c r="AG619" i="41" s="1"/>
  <c r="L99" i="41"/>
  <c r="S619" i="40"/>
  <c r="AG619" i="40" s="1"/>
  <c r="L99" i="40"/>
  <c r="S621" i="41"/>
  <c r="AG621" i="41" s="1"/>
  <c r="L101" i="41"/>
  <c r="S622" i="43"/>
  <c r="AG622" i="43" s="1"/>
  <c r="L102" i="43"/>
  <c r="S609" i="40"/>
  <c r="AG609" i="40" s="1"/>
  <c r="L89" i="40"/>
  <c r="I97" i="42"/>
  <c r="B19" i="42"/>
  <c r="I19" i="42" s="1"/>
  <c r="I7" i="46"/>
  <c r="I95" i="41"/>
  <c r="B17" i="41"/>
  <c r="I17" i="41" s="1"/>
  <c r="I89" i="40"/>
  <c r="B11" i="40"/>
  <c r="I11" i="40" s="1"/>
  <c r="I86" i="43"/>
  <c r="B8" i="43"/>
  <c r="I8" i="43" s="1"/>
  <c r="I95" i="43"/>
  <c r="B17" i="43"/>
  <c r="I17" i="43" s="1"/>
  <c r="S606" i="40"/>
  <c r="AG606" i="40" s="1"/>
  <c r="L86" i="40"/>
  <c r="S614" i="40"/>
  <c r="AG614" i="40" s="1"/>
  <c r="L94" i="40"/>
  <c r="S607" i="40"/>
  <c r="AG607" i="40" s="1"/>
  <c r="L87" i="40"/>
  <c r="S615" i="41"/>
  <c r="AG615" i="41" s="1"/>
  <c r="L95" i="41"/>
  <c r="I101" i="43"/>
  <c r="B23" i="43"/>
  <c r="I23" i="43" s="1"/>
  <c r="I95" i="40"/>
  <c r="B17" i="40"/>
  <c r="I17" i="40" s="1"/>
  <c r="I87" i="42"/>
  <c r="B9" i="42"/>
  <c r="I9" i="42" s="1"/>
  <c r="I97" i="41"/>
  <c r="B19" i="41"/>
  <c r="I19" i="41" s="1"/>
  <c r="I89" i="43"/>
  <c r="B11" i="43"/>
  <c r="I11" i="43" s="1"/>
  <c r="I98" i="43"/>
  <c r="B20" i="43"/>
  <c r="I20" i="43" s="1"/>
  <c r="I89" i="42"/>
  <c r="B11" i="42"/>
  <c r="I11" i="42" s="1"/>
  <c r="S85" i="46"/>
  <c r="L7" i="46"/>
  <c r="I89" i="41"/>
  <c r="B11" i="41"/>
  <c r="I11" i="41" s="1"/>
  <c r="S89" i="46"/>
  <c r="L11" i="46"/>
  <c r="S11" i="46" s="1"/>
  <c r="T11" i="46" s="1"/>
  <c r="S95" i="46"/>
  <c r="L17" i="46"/>
  <c r="N85" i="43"/>
  <c r="S615" i="43"/>
  <c r="AG615" i="43" s="1"/>
  <c r="L95" i="43"/>
  <c r="S610" i="40"/>
  <c r="AG610" i="40" s="1"/>
  <c r="L90" i="40"/>
  <c r="S619" i="42"/>
  <c r="AG619" i="42" s="1"/>
  <c r="L99" i="42"/>
  <c r="S606" i="42"/>
  <c r="AG606" i="42" s="1"/>
  <c r="L86" i="42"/>
  <c r="S606" i="43"/>
  <c r="AG606" i="43" s="1"/>
  <c r="L86" i="43"/>
  <c r="S617" i="42"/>
  <c r="AG617" i="42" s="1"/>
  <c r="L97" i="42"/>
  <c r="S618" i="41"/>
  <c r="AG618" i="41" s="1"/>
  <c r="L98" i="41"/>
  <c r="S621" i="40"/>
  <c r="AG621" i="40" s="1"/>
  <c r="L101" i="40"/>
  <c r="S622" i="41"/>
  <c r="AG622" i="41" s="1"/>
  <c r="L102" i="41"/>
  <c r="S617" i="41"/>
  <c r="AG617" i="41" s="1"/>
  <c r="L97" i="41"/>
  <c r="S609" i="42"/>
  <c r="AG609" i="42" s="1"/>
  <c r="L89" i="42"/>
  <c r="I98" i="42"/>
  <c r="B20" i="42"/>
  <c r="I20" i="42" s="1"/>
  <c r="D7" i="43"/>
  <c r="I97" i="43"/>
  <c r="B19" i="43"/>
  <c r="I19" i="43" s="1"/>
  <c r="I95" i="42"/>
  <c r="B17" i="42"/>
  <c r="I17" i="42" s="1"/>
  <c r="I86" i="40"/>
  <c r="B8" i="40"/>
  <c r="I8" i="40" s="1"/>
  <c r="I102" i="40"/>
  <c r="B24" i="40"/>
  <c r="I24" i="40" s="1"/>
  <c r="I94" i="43"/>
  <c r="B16" i="43"/>
  <c r="I16" i="43" s="1"/>
  <c r="S610" i="42"/>
  <c r="AG610" i="42" s="1"/>
  <c r="L90" i="42"/>
  <c r="I97" i="40"/>
  <c r="B19" i="40"/>
  <c r="I19" i="40" s="1"/>
  <c r="I90" i="43"/>
  <c r="B12" i="43"/>
  <c r="I12" i="43" s="1"/>
  <c r="I86" i="42"/>
  <c r="B8" i="42"/>
  <c r="I8" i="42" s="1"/>
  <c r="I101" i="41"/>
  <c r="B23" i="41"/>
  <c r="I23" i="41" s="1"/>
  <c r="S86" i="46"/>
  <c r="L8" i="46"/>
  <c r="S8" i="46" s="1"/>
  <c r="T8" i="46" s="1"/>
  <c r="I90" i="40"/>
  <c r="B12" i="40"/>
  <c r="I12" i="40" s="1"/>
  <c r="I94" i="40"/>
  <c r="B16" i="40"/>
  <c r="I16" i="40" s="1"/>
  <c r="S102" i="46"/>
  <c r="L24" i="46"/>
  <c r="S24" i="46" s="1"/>
  <c r="T24" i="46" s="1"/>
  <c r="AG605" i="46"/>
  <c r="I102" i="42"/>
  <c r="B24" i="42"/>
  <c r="I24" i="42" s="1"/>
  <c r="I101" i="42"/>
  <c r="B23" i="42"/>
  <c r="I23" i="42" s="1"/>
  <c r="S622" i="42"/>
  <c r="AG622" i="42" s="1"/>
  <c r="L102" i="42"/>
  <c r="S609" i="41"/>
  <c r="AG609" i="41" s="1"/>
  <c r="L89" i="41"/>
  <c r="S615" i="42"/>
  <c r="AG615" i="42" s="1"/>
  <c r="L95" i="42"/>
  <c r="S607" i="42"/>
  <c r="AG607" i="42" s="1"/>
  <c r="L87" i="42"/>
  <c r="S606" i="41"/>
  <c r="AG606" i="41" s="1"/>
  <c r="L86" i="41"/>
  <c r="S618" i="43"/>
  <c r="AG618" i="43" s="1"/>
  <c r="L98" i="43"/>
  <c r="S618" i="42"/>
  <c r="AG618" i="42" s="1"/>
  <c r="L98" i="42"/>
  <c r="S614" i="43"/>
  <c r="AG614" i="43" s="1"/>
  <c r="L94" i="43"/>
  <c r="S610" i="41"/>
  <c r="AG610" i="41" s="1"/>
  <c r="L90" i="41"/>
  <c r="S615" i="40"/>
  <c r="AG615" i="40" s="1"/>
  <c r="L95" i="40"/>
  <c r="S609" i="43"/>
  <c r="AG609" i="43" s="1"/>
  <c r="L89" i="43"/>
  <c r="S621" i="42"/>
  <c r="AG621" i="42" s="1"/>
  <c r="L101" i="42"/>
  <c r="I102" i="41"/>
  <c r="B24" i="41"/>
  <c r="I24" i="41" s="1"/>
  <c r="I85" i="41"/>
  <c r="B7" i="41"/>
  <c r="S94" i="46"/>
  <c r="L16" i="46"/>
  <c r="D7" i="40"/>
  <c r="D7" i="42"/>
  <c r="I87" i="40"/>
  <c r="B9" i="40"/>
  <c r="I9" i="40" s="1"/>
  <c r="N7" i="46"/>
  <c r="S87" i="46"/>
  <c r="L9" i="46"/>
  <c r="S9" i="46" s="1"/>
  <c r="T9" i="46" s="1"/>
  <c r="I94" i="41"/>
  <c r="B16" i="41"/>
  <c r="I16" i="41" s="1"/>
  <c r="I94" i="42"/>
  <c r="B16" i="42"/>
  <c r="I16" i="42" s="1"/>
  <c r="I101" i="40"/>
  <c r="B23" i="40"/>
  <c r="I23" i="40" s="1"/>
  <c r="S97" i="46"/>
  <c r="L19" i="46"/>
  <c r="S607" i="41"/>
  <c r="AG607" i="41" s="1"/>
  <c r="L87" i="41"/>
  <c r="S614" i="41"/>
  <c r="AG614" i="41" s="1"/>
  <c r="L94" i="41"/>
  <c r="S622" i="40"/>
  <c r="AG622" i="40" s="1"/>
  <c r="L102" i="40"/>
  <c r="S605" i="41"/>
  <c r="L85" i="41"/>
  <c r="S617" i="40"/>
  <c r="AG617" i="40" s="1"/>
  <c r="L97" i="40"/>
  <c r="S618" i="40"/>
  <c r="AG618" i="40" s="1"/>
  <c r="L98" i="40"/>
  <c r="S607" i="43"/>
  <c r="AG607" i="43" s="1"/>
  <c r="L87" i="43"/>
  <c r="I90" i="41"/>
  <c r="B12" i="41"/>
  <c r="I12" i="41" s="1"/>
  <c r="I102" i="43"/>
  <c r="B24" i="43"/>
  <c r="I24" i="43" s="1"/>
  <c r="I98" i="41"/>
  <c r="B20" i="41"/>
  <c r="I20" i="41" s="1"/>
  <c r="S101" i="46"/>
  <c r="L23" i="46"/>
  <c r="S23" i="46" s="1"/>
  <c r="T23" i="46" s="1"/>
  <c r="I85" i="42"/>
  <c r="B7" i="42"/>
  <c r="S90" i="46"/>
  <c r="L12" i="46"/>
  <c r="S12" i="46" s="1"/>
  <c r="T12" i="46" s="1"/>
  <c r="I99" i="41"/>
  <c r="B21" i="41"/>
  <c r="I21" i="41" s="1"/>
  <c r="I90" i="42"/>
  <c r="B12" i="42"/>
  <c r="I12" i="42" s="1"/>
  <c r="S89" i="40" l="1"/>
  <c r="L11" i="40"/>
  <c r="S11" i="40" s="1"/>
  <c r="T11" i="40" s="1"/>
  <c r="S85" i="42"/>
  <c r="L7" i="42"/>
  <c r="S90" i="41"/>
  <c r="L12" i="41"/>
  <c r="S12" i="41" s="1"/>
  <c r="T12" i="41" s="1"/>
  <c r="S86" i="41"/>
  <c r="L8" i="41"/>
  <c r="S8" i="41" s="1"/>
  <c r="T8" i="41" s="1"/>
  <c r="S102" i="42"/>
  <c r="L24" i="42"/>
  <c r="S24" i="42" s="1"/>
  <c r="T24" i="42" s="1"/>
  <c r="S101" i="40"/>
  <c r="L23" i="40"/>
  <c r="S23" i="40" s="1"/>
  <c r="T23" i="40" s="1"/>
  <c r="S86" i="42"/>
  <c r="L8" i="42"/>
  <c r="S8" i="42" s="1"/>
  <c r="T8" i="42" s="1"/>
  <c r="N7" i="43"/>
  <c r="S7" i="46"/>
  <c r="S86" i="40"/>
  <c r="L8" i="40"/>
  <c r="S8" i="40" s="1"/>
  <c r="T8" i="40" s="1"/>
  <c r="AG605" i="43"/>
  <c r="AG605" i="42"/>
  <c r="S87" i="43"/>
  <c r="L9" i="43"/>
  <c r="S9" i="43" s="1"/>
  <c r="T9" i="43" s="1"/>
  <c r="AG605" i="41"/>
  <c r="S90" i="42"/>
  <c r="L12" i="42"/>
  <c r="S12" i="42" s="1"/>
  <c r="T12" i="42" s="1"/>
  <c r="S102" i="43"/>
  <c r="L24" i="43"/>
  <c r="S24" i="43" s="1"/>
  <c r="T24" i="43" s="1"/>
  <c r="S101" i="43"/>
  <c r="L23" i="43"/>
  <c r="S23" i="43" s="1"/>
  <c r="T23" i="43" s="1"/>
  <c r="S97" i="43"/>
  <c r="L19" i="43"/>
  <c r="S102" i="40"/>
  <c r="L24" i="40"/>
  <c r="S24" i="40" s="1"/>
  <c r="T24" i="40" s="1"/>
  <c r="S101" i="42"/>
  <c r="L23" i="42"/>
  <c r="S23" i="42" s="1"/>
  <c r="T23" i="42" s="1"/>
  <c r="S94" i="43"/>
  <c r="L16" i="43"/>
  <c r="S87" i="42"/>
  <c r="L9" i="42"/>
  <c r="S9" i="42" s="1"/>
  <c r="T9" i="42" s="1"/>
  <c r="S89" i="42"/>
  <c r="L11" i="42"/>
  <c r="S11" i="42" s="1"/>
  <c r="T11" i="42" s="1"/>
  <c r="S98" i="41"/>
  <c r="L20" i="41"/>
  <c r="S99" i="42"/>
  <c r="L21" i="42"/>
  <c r="S95" i="41"/>
  <c r="L17" i="41"/>
  <c r="S90" i="43"/>
  <c r="L12" i="43"/>
  <c r="S12" i="43" s="1"/>
  <c r="T12" i="43" s="1"/>
  <c r="P71" i="46"/>
  <c r="S487" i="46"/>
  <c r="S98" i="40"/>
  <c r="L20" i="40"/>
  <c r="S101" i="41"/>
  <c r="L23" i="41"/>
  <c r="S23" i="41" s="1"/>
  <c r="T23" i="41" s="1"/>
  <c r="S85" i="40"/>
  <c r="L7" i="40"/>
  <c r="N7" i="42"/>
  <c r="N7" i="41"/>
  <c r="P68" i="46"/>
  <c r="S484" i="46"/>
  <c r="S99" i="41"/>
  <c r="L21" i="41"/>
  <c r="P73" i="46"/>
  <c r="S489" i="46"/>
  <c r="S94" i="41"/>
  <c r="L16" i="41"/>
  <c r="S89" i="43"/>
  <c r="L11" i="43"/>
  <c r="S11" i="43" s="1"/>
  <c r="T11" i="43" s="1"/>
  <c r="S98" i="42"/>
  <c r="L20" i="42"/>
  <c r="S95" i="42"/>
  <c r="L17" i="42"/>
  <c r="S97" i="41"/>
  <c r="L19" i="41"/>
  <c r="S97" i="42"/>
  <c r="L19" i="42"/>
  <c r="S90" i="40"/>
  <c r="L12" i="40"/>
  <c r="S12" i="40" s="1"/>
  <c r="T12" i="40" s="1"/>
  <c r="S87" i="40"/>
  <c r="L9" i="40"/>
  <c r="S9" i="40" s="1"/>
  <c r="T9" i="40" s="1"/>
  <c r="N7" i="40"/>
  <c r="I7" i="40"/>
  <c r="I7" i="43"/>
  <c r="P72" i="46"/>
  <c r="S488" i="46"/>
  <c r="S97" i="40"/>
  <c r="L19" i="40"/>
  <c r="I7" i="41"/>
  <c r="S99" i="40"/>
  <c r="L21" i="40"/>
  <c r="AG605" i="40"/>
  <c r="S94" i="42"/>
  <c r="L16" i="42"/>
  <c r="S85" i="41"/>
  <c r="L7" i="41"/>
  <c r="P69" i="46"/>
  <c r="S485" i="46"/>
  <c r="I7" i="42"/>
  <c r="S87" i="41"/>
  <c r="L9" i="41"/>
  <c r="S9" i="41" s="1"/>
  <c r="T9" i="41" s="1"/>
  <c r="S95" i="40"/>
  <c r="L17" i="40"/>
  <c r="S98" i="43"/>
  <c r="L20" i="43"/>
  <c r="S89" i="41"/>
  <c r="L11" i="41"/>
  <c r="S11" i="41" s="1"/>
  <c r="T11" i="41" s="1"/>
  <c r="S102" i="41"/>
  <c r="L24" i="41"/>
  <c r="S24" i="41" s="1"/>
  <c r="T24" i="41" s="1"/>
  <c r="S86" i="43"/>
  <c r="L8" i="43"/>
  <c r="S8" i="43" s="1"/>
  <c r="T8" i="43" s="1"/>
  <c r="S95" i="43"/>
  <c r="L17" i="43"/>
  <c r="S94" i="40"/>
  <c r="L16" i="40"/>
  <c r="S99" i="43"/>
  <c r="L21" i="43"/>
  <c r="S85" i="43"/>
  <c r="L7" i="43"/>
  <c r="P68" i="42" l="1"/>
  <c r="S484" i="42"/>
  <c r="P69" i="42"/>
  <c r="S485" i="42"/>
  <c r="P71" i="41"/>
  <c r="S487" i="41"/>
  <c r="P20" i="46"/>
  <c r="S20" i="46" s="1"/>
  <c r="T20" i="46" s="1"/>
  <c r="S72" i="46"/>
  <c r="P69" i="40"/>
  <c r="S485" i="40"/>
  <c r="P73" i="42"/>
  <c r="S489" i="42"/>
  <c r="P21" i="46"/>
  <c r="S21" i="46" s="1"/>
  <c r="T21" i="46" s="1"/>
  <c r="S73" i="46"/>
  <c r="S7" i="41"/>
  <c r="P68" i="43"/>
  <c r="S484" i="43"/>
  <c r="P73" i="41"/>
  <c r="S489" i="41"/>
  <c r="S7" i="42"/>
  <c r="P72" i="43"/>
  <c r="S488" i="43"/>
  <c r="P71" i="40"/>
  <c r="S487" i="40"/>
  <c r="P72" i="41"/>
  <c r="S488" i="41"/>
  <c r="P69" i="41"/>
  <c r="S485" i="41"/>
  <c r="P72" i="42"/>
  <c r="S488" i="42"/>
  <c r="P73" i="43"/>
  <c r="S489" i="43"/>
  <c r="P69" i="43"/>
  <c r="S485" i="43"/>
  <c r="P72" i="40"/>
  <c r="S488" i="40"/>
  <c r="S7" i="40"/>
  <c r="T7" i="46"/>
  <c r="P71" i="43"/>
  <c r="S487" i="43"/>
  <c r="P71" i="42"/>
  <c r="S487" i="42"/>
  <c r="P73" i="40"/>
  <c r="S489" i="40"/>
  <c r="P68" i="40"/>
  <c r="S484" i="40"/>
  <c r="P68" i="41"/>
  <c r="S484" i="41"/>
  <c r="S7" i="43"/>
  <c r="P17" i="46"/>
  <c r="S17" i="46" s="1"/>
  <c r="T17" i="46" s="1"/>
  <c r="S69" i="46"/>
  <c r="P16" i="46"/>
  <c r="S68" i="46"/>
  <c r="P19" i="46"/>
  <c r="S19" i="46" s="1"/>
  <c r="T19" i="46" s="1"/>
  <c r="S71" i="46"/>
  <c r="P21" i="40" l="1"/>
  <c r="S73" i="40"/>
  <c r="T7" i="40"/>
  <c r="P17" i="43"/>
  <c r="S17" i="43" s="1"/>
  <c r="T17" i="43" s="1"/>
  <c r="S69" i="43"/>
  <c r="P20" i="43"/>
  <c r="S20" i="43" s="1"/>
  <c r="T20" i="43" s="1"/>
  <c r="S72" i="43"/>
  <c r="P21" i="41"/>
  <c r="S73" i="41"/>
  <c r="P19" i="41"/>
  <c r="S19" i="41" s="1"/>
  <c r="T19" i="41" s="1"/>
  <c r="S71" i="41"/>
  <c r="P16" i="40"/>
  <c r="S16" i="40" s="1"/>
  <c r="T16" i="40" s="1"/>
  <c r="S68" i="40"/>
  <c r="T7" i="43"/>
  <c r="P19" i="42"/>
  <c r="S19" i="42" s="1"/>
  <c r="T19" i="42" s="1"/>
  <c r="S71" i="42"/>
  <c r="P21" i="43"/>
  <c r="S73" i="43"/>
  <c r="P17" i="41"/>
  <c r="S17" i="41" s="1"/>
  <c r="T17" i="41" s="1"/>
  <c r="S69" i="41"/>
  <c r="T7" i="42"/>
  <c r="P17" i="42"/>
  <c r="S17" i="42" s="1"/>
  <c r="T17" i="42" s="1"/>
  <c r="S69" i="42"/>
  <c r="S16" i="46"/>
  <c r="P19" i="43"/>
  <c r="S19" i="43" s="1"/>
  <c r="T19" i="43" s="1"/>
  <c r="S71" i="43"/>
  <c r="P16" i="43"/>
  <c r="S16" i="43" s="1"/>
  <c r="T16" i="43" s="1"/>
  <c r="S68" i="43"/>
  <c r="P16" i="41"/>
  <c r="S16" i="41" s="1"/>
  <c r="T16" i="41" s="1"/>
  <c r="S68" i="41"/>
  <c r="P20" i="42"/>
  <c r="S20" i="42" s="1"/>
  <c r="T20" i="42" s="1"/>
  <c r="S72" i="42"/>
  <c r="P20" i="41"/>
  <c r="S20" i="41" s="1"/>
  <c r="T20" i="41" s="1"/>
  <c r="S72" i="41"/>
  <c r="P21" i="42"/>
  <c r="S73" i="42"/>
  <c r="P16" i="42"/>
  <c r="S16" i="42" s="1"/>
  <c r="T16" i="42" s="1"/>
  <c r="S68" i="42"/>
  <c r="P20" i="40"/>
  <c r="S20" i="40" s="1"/>
  <c r="T20" i="40" s="1"/>
  <c r="S72" i="40"/>
  <c r="P19" i="40"/>
  <c r="S19" i="40" s="1"/>
  <c r="T19" i="40" s="1"/>
  <c r="S71" i="40"/>
  <c r="T7" i="41"/>
  <c r="P17" i="40"/>
  <c r="S17" i="40" s="1"/>
  <c r="T17" i="40" s="1"/>
  <c r="S69" i="40"/>
  <c r="T16" i="46" l="1"/>
  <c r="S21" i="42"/>
  <c r="T21" i="42" s="1"/>
  <c r="S21" i="43"/>
  <c r="T21" i="43" s="1"/>
  <c r="S21" i="41"/>
  <c r="T21" i="41" s="1"/>
  <c r="S21" i="40"/>
  <c r="T21" i="40" s="1"/>
  <c r="B626" i="35" l="1"/>
  <c r="B101" i="35"/>
  <c r="D102" i="35"/>
  <c r="D101" i="35" l="1"/>
  <c r="D626" i="35"/>
  <c r="B101" i="34"/>
  <c r="B626" i="34"/>
  <c r="I101" i="35"/>
  <c r="B23" i="35"/>
  <c r="B106" i="35"/>
  <c r="D24" i="35"/>
  <c r="I24" i="35" s="1"/>
  <c r="I102" i="35"/>
  <c r="I621" i="35"/>
  <c r="D102" i="34"/>
  <c r="B28" i="35" l="1"/>
  <c r="I102" i="34"/>
  <c r="D24" i="34"/>
  <c r="I24" i="34" s="1"/>
  <c r="B23" i="34"/>
  <c r="B106" i="34"/>
  <c r="B101" i="32"/>
  <c r="B626" i="32"/>
  <c r="D23" i="35"/>
  <c r="D28" i="35" s="1"/>
  <c r="D106" i="35"/>
  <c r="D101" i="34" l="1"/>
  <c r="D626" i="34"/>
  <c r="I621" i="34"/>
  <c r="D102" i="32"/>
  <c r="B626" i="8"/>
  <c r="B101" i="8"/>
  <c r="D101" i="32"/>
  <c r="I101" i="32" s="1"/>
  <c r="D626" i="32"/>
  <c r="B23" i="32"/>
  <c r="B106" i="32"/>
  <c r="I621" i="32"/>
  <c r="B28" i="34"/>
  <c r="I23" i="35"/>
  <c r="I621" i="8"/>
  <c r="D101" i="8" l="1"/>
  <c r="D626" i="8"/>
  <c r="B28" i="32"/>
  <c r="I102" i="32"/>
  <c r="D24" i="32"/>
  <c r="I24" i="32" s="1"/>
  <c r="B101" i="1"/>
  <c r="B626" i="1"/>
  <c r="I623" i="2"/>
  <c r="D103" i="2"/>
  <c r="D626" i="2"/>
  <c r="D23" i="32"/>
  <c r="D28" i="32" s="1"/>
  <c r="D106" i="32"/>
  <c r="D23" i="34"/>
  <c r="D106" i="34"/>
  <c r="I101" i="34"/>
  <c r="I101" i="8"/>
  <c r="B23" i="8"/>
  <c r="B106" i="8"/>
  <c r="D102" i="1"/>
  <c r="I23" i="32" l="1"/>
  <c r="D25" i="2"/>
  <c r="D106" i="2"/>
  <c r="I103" i="2"/>
  <c r="I102" i="1"/>
  <c r="D24" i="1"/>
  <c r="I24" i="1" s="1"/>
  <c r="I623" i="3"/>
  <c r="D103" i="3"/>
  <c r="D626" i="3"/>
  <c r="B28" i="8"/>
  <c r="B23" i="1"/>
  <c r="B106" i="1"/>
  <c r="D102" i="8"/>
  <c r="D23" i="8"/>
  <c r="D28" i="8" s="1"/>
  <c r="D106" i="8"/>
  <c r="D28" i="34"/>
  <c r="I23" i="34"/>
  <c r="B101" i="36" l="1"/>
  <c r="B626" i="36"/>
  <c r="D25" i="3"/>
  <c r="D106" i="3"/>
  <c r="I103" i="3"/>
  <c r="B28" i="1"/>
  <c r="D28" i="2"/>
  <c r="I25" i="2"/>
  <c r="D101" i="1"/>
  <c r="D626" i="1"/>
  <c r="I621" i="1"/>
  <c r="I623" i="4"/>
  <c r="D103" i="4"/>
  <c r="D626" i="4"/>
  <c r="I102" i="8"/>
  <c r="D24" i="8"/>
  <c r="I24" i="8" s="1"/>
  <c r="I23" i="8"/>
  <c r="D102" i="36"/>
  <c r="D23" i="1" l="1"/>
  <c r="D106" i="1"/>
  <c r="I101" i="1"/>
  <c r="D28" i="3"/>
  <c r="I25" i="3"/>
  <c r="D101" i="36"/>
  <c r="I101" i="36" s="1"/>
  <c r="D626" i="36"/>
  <c r="B23" i="36"/>
  <c r="B106" i="36"/>
  <c r="D24" i="36"/>
  <c r="I24" i="36" s="1"/>
  <c r="I102" i="36"/>
  <c r="D25" i="4"/>
  <c r="D106" i="4"/>
  <c r="I103" i="4"/>
  <c r="I621" i="36"/>
  <c r="D28" i="1" l="1"/>
  <c r="I23" i="1"/>
  <c r="D28" i="4"/>
  <c r="I25" i="4"/>
  <c r="D23" i="36"/>
  <c r="D28" i="36" s="1"/>
  <c r="D106" i="36"/>
  <c r="I623" i="5"/>
  <c r="D103" i="5"/>
  <c r="D626" i="5"/>
  <c r="I23" i="36"/>
  <c r="B28" i="36"/>
  <c r="I623" i="6" l="1"/>
  <c r="D103" i="6"/>
  <c r="D626" i="6"/>
  <c r="D25" i="5"/>
  <c r="D106" i="5"/>
  <c r="I103" i="5"/>
  <c r="D103" i="7" l="1"/>
  <c r="I623" i="7"/>
  <c r="D626" i="7"/>
  <c r="D28" i="5"/>
  <c r="I25" i="5"/>
  <c r="D25" i="6"/>
  <c r="D106" i="6"/>
  <c r="I103" i="6"/>
  <c r="D25" i="7" l="1"/>
  <c r="D106" i="7"/>
  <c r="I103" i="7"/>
  <c r="D28" i="6"/>
  <c r="I25" i="6"/>
  <c r="D28" i="7" l="1"/>
  <c r="I25" i="7"/>
  <c r="P66" i="48" l="1"/>
  <c r="S482" i="48"/>
  <c r="P14" i="48" l="1"/>
  <c r="S14" i="48" s="1"/>
  <c r="T14" i="48" s="1"/>
  <c r="S66" i="48"/>
  <c r="I645" i="48" l="1"/>
  <c r="I652" i="48" s="1"/>
  <c r="B652" i="48"/>
  <c r="B99" i="48"/>
  <c r="S645" i="48" l="1"/>
  <c r="S652" i="48" s="1"/>
  <c r="L652" i="48"/>
  <c r="L99" i="48"/>
  <c r="I99" i="48"/>
  <c r="B21" i="48"/>
  <c r="I21" i="48" s="1"/>
  <c r="D653" i="48"/>
  <c r="C653" i="48"/>
  <c r="B653" i="48"/>
  <c r="I653" i="48" s="1"/>
  <c r="G653" i="48"/>
  <c r="E653" i="48"/>
  <c r="F653" i="48"/>
  <c r="H653" i="48"/>
  <c r="S99" i="48" l="1"/>
  <c r="L21" i="48"/>
  <c r="N653" i="48"/>
  <c r="M653" i="48"/>
  <c r="O653" i="48"/>
  <c r="R653" i="48"/>
  <c r="Q653" i="48"/>
  <c r="L653" i="48"/>
  <c r="S653" i="48" s="1"/>
  <c r="P653" i="48"/>
  <c r="P65" i="48" l="1"/>
  <c r="S481" i="48"/>
  <c r="P496" i="48"/>
  <c r="P73" i="48"/>
  <c r="S489" i="48"/>
  <c r="S496" i="48" s="1"/>
  <c r="P497" i="48" l="1"/>
  <c r="R497" i="48"/>
  <c r="Q497" i="48"/>
  <c r="N497" i="48"/>
  <c r="M497" i="48"/>
  <c r="L497" i="48"/>
  <c r="O497" i="48"/>
  <c r="P80" i="48"/>
  <c r="S73" i="48"/>
  <c r="P21" i="48"/>
  <c r="S21" i="48" s="1"/>
  <c r="T21" i="48" s="1"/>
  <c r="S65" i="48"/>
  <c r="P13" i="48"/>
  <c r="S497" i="48" l="1"/>
  <c r="P28" i="48"/>
  <c r="S13" i="48"/>
  <c r="S80" i="48"/>
  <c r="T13" i="48" l="1"/>
  <c r="M81" i="48"/>
  <c r="N81" i="48"/>
  <c r="O81" i="48"/>
  <c r="R81" i="48"/>
  <c r="Q81" i="48"/>
  <c r="L81" i="48"/>
  <c r="S81" i="48" s="1"/>
  <c r="P81" i="48"/>
  <c r="G626" i="2" l="1"/>
  <c r="G105" i="2"/>
  <c r="E626" i="2" l="1"/>
  <c r="I625" i="2"/>
  <c r="I626" i="2" s="1"/>
  <c r="E105" i="2"/>
  <c r="G27" i="2"/>
  <c r="G28" i="2" s="1"/>
  <c r="G106" i="2"/>
  <c r="G627" i="2"/>
  <c r="E27" i="2" l="1"/>
  <c r="I105" i="2"/>
  <c r="I106" i="2" s="1"/>
  <c r="E106" i="2"/>
  <c r="E107" i="2" s="1"/>
  <c r="F627" i="2"/>
  <c r="I627" i="2"/>
  <c r="H627" i="2"/>
  <c r="C627" i="2"/>
  <c r="B627" i="2"/>
  <c r="D627" i="2"/>
  <c r="E626" i="5"/>
  <c r="E105" i="5"/>
  <c r="E627" i="2"/>
  <c r="I107" i="2" l="1"/>
  <c r="B107" i="2"/>
  <c r="F107" i="2"/>
  <c r="H107" i="2"/>
  <c r="C107" i="2"/>
  <c r="D107" i="2"/>
  <c r="E27" i="5"/>
  <c r="E106" i="5"/>
  <c r="I625" i="6"/>
  <c r="I626" i="6" s="1"/>
  <c r="E626" i="6"/>
  <c r="E627" i="6" s="1"/>
  <c r="E105" i="6"/>
  <c r="I27" i="2"/>
  <c r="I28" i="2" s="1"/>
  <c r="E28" i="2"/>
  <c r="E29" i="2" s="1"/>
  <c r="I625" i="7"/>
  <c r="I626" i="7" s="1"/>
  <c r="E626" i="7"/>
  <c r="E105" i="7"/>
  <c r="G626" i="3"/>
  <c r="G105" i="3"/>
  <c r="G626" i="4"/>
  <c r="G105" i="4"/>
  <c r="G626" i="6"/>
  <c r="G627" i="6" s="1"/>
  <c r="G105" i="6"/>
  <c r="I625" i="4"/>
  <c r="I626" i="4" s="1"/>
  <c r="E626" i="4"/>
  <c r="E105" i="4"/>
  <c r="I625" i="3"/>
  <c r="I626" i="3" s="1"/>
  <c r="E626" i="3"/>
  <c r="E105" i="3"/>
  <c r="G626" i="7"/>
  <c r="G105" i="7"/>
  <c r="G107" i="2"/>
  <c r="E627" i="4" l="1"/>
  <c r="E627" i="7"/>
  <c r="I627" i="7"/>
  <c r="F627" i="7"/>
  <c r="C627" i="7"/>
  <c r="H627" i="7"/>
  <c r="B627" i="7"/>
  <c r="D627" i="7"/>
  <c r="C627" i="4"/>
  <c r="I627" i="4"/>
  <c r="F627" i="4"/>
  <c r="H627" i="4"/>
  <c r="B627" i="4"/>
  <c r="D627" i="4"/>
  <c r="G27" i="4"/>
  <c r="G28" i="4" s="1"/>
  <c r="G106" i="4"/>
  <c r="E28" i="5"/>
  <c r="G27" i="7"/>
  <c r="G28" i="7" s="1"/>
  <c r="G106" i="7"/>
  <c r="G626" i="5"/>
  <c r="G105" i="5"/>
  <c r="I625" i="5"/>
  <c r="I626" i="5" s="1"/>
  <c r="G627" i="4"/>
  <c r="G627" i="7"/>
  <c r="G27" i="3"/>
  <c r="G28" i="3" s="1"/>
  <c r="G106" i="3"/>
  <c r="B7" i="55"/>
  <c r="I29" i="2"/>
  <c r="H29" i="2"/>
  <c r="C29" i="2"/>
  <c r="B29" i="2"/>
  <c r="F29" i="2"/>
  <c r="D29" i="2"/>
  <c r="G29" i="2"/>
  <c r="E27" i="3"/>
  <c r="I105" i="3"/>
  <c r="I106" i="3" s="1"/>
  <c r="E106" i="3"/>
  <c r="E107" i="3" s="1"/>
  <c r="E27" i="6"/>
  <c r="I105" i="6"/>
  <c r="I106" i="6" s="1"/>
  <c r="E106" i="6"/>
  <c r="E627" i="3"/>
  <c r="G627" i="3"/>
  <c r="I627" i="3"/>
  <c r="F627" i="3"/>
  <c r="H627" i="3"/>
  <c r="C627" i="3"/>
  <c r="B627" i="3"/>
  <c r="D627" i="3"/>
  <c r="G27" i="6"/>
  <c r="G28" i="6" s="1"/>
  <c r="G106" i="6"/>
  <c r="G107" i="6" s="1"/>
  <c r="E27" i="7"/>
  <c r="I105" i="7"/>
  <c r="I106" i="7" s="1"/>
  <c r="E106" i="7"/>
  <c r="C627" i="6"/>
  <c r="F627" i="6"/>
  <c r="I627" i="6"/>
  <c r="H627" i="6"/>
  <c r="B627" i="6"/>
  <c r="D627" i="6"/>
  <c r="E27" i="4"/>
  <c r="I105" i="4"/>
  <c r="I106" i="4" s="1"/>
  <c r="E106" i="4"/>
  <c r="G107" i="7" l="1"/>
  <c r="E107" i="4"/>
  <c r="E107" i="6"/>
  <c r="E107" i="7"/>
  <c r="I627" i="5"/>
  <c r="F627" i="5"/>
  <c r="H627" i="5"/>
  <c r="C627" i="5"/>
  <c r="B627" i="5"/>
  <c r="D627" i="5"/>
  <c r="E627" i="5"/>
  <c r="I107" i="3"/>
  <c r="F107" i="3"/>
  <c r="B107" i="3"/>
  <c r="H107" i="3"/>
  <c r="C107" i="3"/>
  <c r="D107" i="3"/>
  <c r="G27" i="5"/>
  <c r="G106" i="5"/>
  <c r="I105" i="5"/>
  <c r="I27" i="3"/>
  <c r="I28" i="3" s="1"/>
  <c r="G29" i="3" s="1"/>
  <c r="E28" i="3"/>
  <c r="G627" i="5"/>
  <c r="G107" i="3"/>
  <c r="I27" i="7"/>
  <c r="I28" i="7" s="1"/>
  <c r="E28" i="7"/>
  <c r="I107" i="4"/>
  <c r="F107" i="4"/>
  <c r="C107" i="4"/>
  <c r="B107" i="4"/>
  <c r="H107" i="4"/>
  <c r="D107" i="4"/>
  <c r="I107" i="6"/>
  <c r="F107" i="6"/>
  <c r="B107" i="6"/>
  <c r="C107" i="6"/>
  <c r="H107" i="6"/>
  <c r="D107" i="6"/>
  <c r="I27" i="4"/>
  <c r="I28" i="4" s="1"/>
  <c r="G29" i="4" s="1"/>
  <c r="E28" i="4"/>
  <c r="F107" i="7"/>
  <c r="I107" i="7"/>
  <c r="B107" i="7"/>
  <c r="H107" i="7"/>
  <c r="C107" i="7"/>
  <c r="D107" i="7"/>
  <c r="I27" i="6"/>
  <c r="I28" i="6" s="1"/>
  <c r="G29" i="6" s="1"/>
  <c r="E28" i="6"/>
  <c r="G107" i="4"/>
  <c r="E29" i="6" l="1"/>
  <c r="B3" i="55"/>
  <c r="I29" i="3"/>
  <c r="F29" i="3"/>
  <c r="C29" i="3"/>
  <c r="H29" i="3"/>
  <c r="B29" i="3"/>
  <c r="D29" i="3"/>
  <c r="B6" i="55"/>
  <c r="I106" i="5"/>
  <c r="B29" i="6"/>
  <c r="I29" i="6"/>
  <c r="F29" i="6"/>
  <c r="C29" i="6"/>
  <c r="H29" i="6"/>
  <c r="D29" i="6"/>
  <c r="E29" i="7"/>
  <c r="I29" i="7"/>
  <c r="F29" i="7"/>
  <c r="H29" i="7"/>
  <c r="C29" i="7"/>
  <c r="B29" i="7"/>
  <c r="D29" i="7"/>
  <c r="B5" i="55"/>
  <c r="G29" i="7"/>
  <c r="G28" i="5"/>
  <c r="I27" i="5"/>
  <c r="E29" i="4"/>
  <c r="I29" i="4"/>
  <c r="F29" i="4"/>
  <c r="C29" i="4"/>
  <c r="H29" i="4"/>
  <c r="B29" i="4"/>
  <c r="D29" i="4"/>
  <c r="B2" i="55"/>
  <c r="E29" i="3"/>
  <c r="E107" i="5" l="1"/>
  <c r="I107" i="5"/>
  <c r="F107" i="5"/>
  <c r="B107" i="5"/>
  <c r="C107" i="5"/>
  <c r="H107" i="5"/>
  <c r="D107" i="5"/>
  <c r="G107" i="5"/>
  <c r="I28" i="5"/>
  <c r="H29" i="5" l="1"/>
  <c r="I29" i="5"/>
  <c r="F29" i="5"/>
  <c r="B29" i="5"/>
  <c r="C29" i="5"/>
  <c r="D29" i="5"/>
  <c r="E29" i="5"/>
  <c r="B4" i="55"/>
  <c r="G29" i="5"/>
  <c r="E626" i="1" l="1"/>
  <c r="E96" i="1"/>
  <c r="G626" i="8" l="1"/>
  <c r="G96" i="8"/>
  <c r="I616" i="8"/>
  <c r="I626" i="8" s="1"/>
  <c r="E626" i="8"/>
  <c r="E96" i="8"/>
  <c r="E18" i="1"/>
  <c r="E106" i="1"/>
  <c r="G626" i="1" l="1"/>
  <c r="G96" i="1"/>
  <c r="I616" i="1"/>
  <c r="I626" i="1" s="1"/>
  <c r="E106" i="8"/>
  <c r="E18" i="8"/>
  <c r="I96" i="8"/>
  <c r="I106" i="8" s="1"/>
  <c r="G626" i="32"/>
  <c r="G96" i="32"/>
  <c r="E627" i="8"/>
  <c r="F627" i="8"/>
  <c r="I627" i="8"/>
  <c r="H627" i="8"/>
  <c r="C627" i="8"/>
  <c r="B627" i="8"/>
  <c r="D627" i="8"/>
  <c r="G106" i="8"/>
  <c r="G18" i="8"/>
  <c r="G28" i="8" s="1"/>
  <c r="E28" i="1"/>
  <c r="G627" i="8"/>
  <c r="G107" i="8" l="1"/>
  <c r="I107" i="8"/>
  <c r="F107" i="8"/>
  <c r="H107" i="8"/>
  <c r="C107" i="8"/>
  <c r="B107" i="8"/>
  <c r="D107" i="8"/>
  <c r="E28" i="8"/>
  <c r="E107" i="8"/>
  <c r="I616" i="32"/>
  <c r="I626" i="32" s="1"/>
  <c r="E626" i="32"/>
  <c r="E627" i="32" s="1"/>
  <c r="E96" i="32"/>
  <c r="C627" i="1"/>
  <c r="I627" i="1"/>
  <c r="F627" i="1"/>
  <c r="H627" i="1"/>
  <c r="B627" i="1"/>
  <c r="D627" i="1"/>
  <c r="E627" i="1"/>
  <c r="G18" i="1"/>
  <c r="G106" i="1"/>
  <c r="I96" i="1"/>
  <c r="I106" i="1" s="1"/>
  <c r="G626" i="34"/>
  <c r="G96" i="34"/>
  <c r="G627" i="1"/>
  <c r="G106" i="32"/>
  <c r="G18" i="32"/>
  <c r="G28" i="32" s="1"/>
  <c r="G18" i="34" l="1"/>
  <c r="G28" i="34" s="1"/>
  <c r="G106" i="34"/>
  <c r="B627" i="32"/>
  <c r="I627" i="32"/>
  <c r="F627" i="32"/>
  <c r="C627" i="32"/>
  <c r="H627" i="32"/>
  <c r="D627" i="32"/>
  <c r="I107" i="1"/>
  <c r="C107" i="1"/>
  <c r="H107" i="1"/>
  <c r="F107" i="1"/>
  <c r="B107" i="1"/>
  <c r="D107" i="1"/>
  <c r="E107" i="1"/>
  <c r="G627" i="32"/>
  <c r="G107" i="1"/>
  <c r="G28" i="1"/>
  <c r="I18" i="1"/>
  <c r="I28" i="1" s="1"/>
  <c r="I486" i="8"/>
  <c r="I496" i="8" s="1"/>
  <c r="F70" i="8"/>
  <c r="F496" i="8"/>
  <c r="F497" i="8" s="1"/>
  <c r="E106" i="32"/>
  <c r="E18" i="32"/>
  <c r="I96" i="32"/>
  <c r="I106" i="32" s="1"/>
  <c r="G626" i="35"/>
  <c r="G96" i="35"/>
  <c r="H107" i="32" l="1"/>
  <c r="I107" i="32"/>
  <c r="F107" i="32"/>
  <c r="C107" i="32"/>
  <c r="B107" i="32"/>
  <c r="D107" i="32"/>
  <c r="E28" i="32"/>
  <c r="E107" i="32"/>
  <c r="I70" i="8"/>
  <c r="I80" i="8" s="1"/>
  <c r="F18" i="8"/>
  <c r="F80" i="8"/>
  <c r="F82" i="8" s="1"/>
  <c r="D497" i="8"/>
  <c r="G497" i="8"/>
  <c r="E497" i="8"/>
  <c r="C497" i="8"/>
  <c r="H497" i="8"/>
  <c r="B497" i="8"/>
  <c r="I497" i="8"/>
  <c r="E626" i="36"/>
  <c r="E96" i="36"/>
  <c r="B8" i="55"/>
  <c r="F29" i="1"/>
  <c r="C29" i="1"/>
  <c r="H29" i="1"/>
  <c r="B29" i="1"/>
  <c r="D29" i="1"/>
  <c r="E29" i="1"/>
  <c r="G29" i="1"/>
  <c r="G18" i="35"/>
  <c r="G28" i="35" s="1"/>
  <c r="G106" i="35"/>
  <c r="G107" i="32"/>
  <c r="I616" i="35"/>
  <c r="I626" i="35" s="1"/>
  <c r="E626" i="35"/>
  <c r="E627" i="35" s="1"/>
  <c r="E96" i="35"/>
  <c r="I616" i="34"/>
  <c r="I626" i="34" s="1"/>
  <c r="E626" i="34"/>
  <c r="E96" i="34"/>
  <c r="E18" i="34" l="1"/>
  <c r="I96" i="34"/>
  <c r="I106" i="34" s="1"/>
  <c r="E106" i="34"/>
  <c r="E627" i="34"/>
  <c r="G627" i="34"/>
  <c r="I627" i="34"/>
  <c r="F627" i="34"/>
  <c r="C627" i="34"/>
  <c r="H627" i="34"/>
  <c r="B627" i="34"/>
  <c r="D627" i="34"/>
  <c r="I486" i="32"/>
  <c r="I496" i="32" s="1"/>
  <c r="F70" i="32"/>
  <c r="F496" i="32"/>
  <c r="E18" i="35"/>
  <c r="E106" i="35"/>
  <c r="I96" i="35"/>
  <c r="I106" i="35" s="1"/>
  <c r="G107" i="35" s="1"/>
  <c r="F28" i="8"/>
  <c r="I18" i="8"/>
  <c r="F81" i="8"/>
  <c r="I81" i="8"/>
  <c r="I82" i="8"/>
  <c r="G81" i="8"/>
  <c r="C81" i="8"/>
  <c r="B81" i="8"/>
  <c r="D81" i="8"/>
  <c r="E81" i="8"/>
  <c r="H81" i="8"/>
  <c r="G627" i="35"/>
  <c r="F627" i="35"/>
  <c r="I627" i="35"/>
  <c r="H627" i="35"/>
  <c r="C627" i="35"/>
  <c r="B627" i="35"/>
  <c r="D627" i="35"/>
  <c r="E18" i="36"/>
  <c r="E106" i="36"/>
  <c r="E107" i="34" l="1"/>
  <c r="I486" i="34"/>
  <c r="I496" i="34" s="1"/>
  <c r="F70" i="34"/>
  <c r="F496" i="34"/>
  <c r="I28" i="8"/>
  <c r="I70" i="32"/>
  <c r="I80" i="32" s="1"/>
  <c r="F18" i="32"/>
  <c r="F80" i="32"/>
  <c r="F497" i="32"/>
  <c r="D497" i="32"/>
  <c r="E497" i="32"/>
  <c r="I497" i="32"/>
  <c r="B497" i="32"/>
  <c r="G497" i="32"/>
  <c r="H497" i="32"/>
  <c r="C497" i="32"/>
  <c r="E28" i="36"/>
  <c r="I107" i="35"/>
  <c r="F107" i="35"/>
  <c r="C107" i="35"/>
  <c r="H107" i="35"/>
  <c r="B107" i="35"/>
  <c r="D107" i="35"/>
  <c r="G626" i="36"/>
  <c r="G627" i="36" s="1"/>
  <c r="G96" i="36"/>
  <c r="I616" i="36"/>
  <c r="I626" i="36" s="1"/>
  <c r="E107" i="35"/>
  <c r="D107" i="34"/>
  <c r="I107" i="34"/>
  <c r="F107" i="34"/>
  <c r="H107" i="34"/>
  <c r="C107" i="34"/>
  <c r="B107" i="34"/>
  <c r="G107" i="34"/>
  <c r="E28" i="35"/>
  <c r="E28" i="34"/>
  <c r="H29" i="8" l="1"/>
  <c r="C29" i="8"/>
  <c r="B29" i="8"/>
  <c r="D29" i="8"/>
  <c r="G29" i="8"/>
  <c r="E29" i="8"/>
  <c r="B9" i="55"/>
  <c r="I486" i="35"/>
  <c r="I496" i="35" s="1"/>
  <c r="F70" i="35"/>
  <c r="F496" i="35"/>
  <c r="F497" i="35" s="1"/>
  <c r="F29" i="8"/>
  <c r="G81" i="32"/>
  <c r="I82" i="32"/>
  <c r="H81" i="32"/>
  <c r="C81" i="32"/>
  <c r="I81" i="32"/>
  <c r="D81" i="32"/>
  <c r="E81" i="32"/>
  <c r="B81" i="32"/>
  <c r="D627" i="36"/>
  <c r="F627" i="36"/>
  <c r="I627" i="36"/>
  <c r="H627" i="36"/>
  <c r="C627" i="36"/>
  <c r="B627" i="36"/>
  <c r="E627" i="36"/>
  <c r="F82" i="32"/>
  <c r="F81" i="32"/>
  <c r="F18" i="34"/>
  <c r="I70" i="34"/>
  <c r="I80" i="34" s="1"/>
  <c r="F80" i="34"/>
  <c r="F82" i="34" s="1"/>
  <c r="G18" i="36"/>
  <c r="G28" i="36" s="1"/>
  <c r="G106" i="36"/>
  <c r="I96" i="36"/>
  <c r="I106" i="36" s="1"/>
  <c r="F28" i="32"/>
  <c r="I18" i="32"/>
  <c r="I28" i="32" s="1"/>
  <c r="F497" i="34"/>
  <c r="G497" i="34"/>
  <c r="I497" i="34"/>
  <c r="B497" i="34"/>
  <c r="H497" i="34"/>
  <c r="C497" i="34"/>
  <c r="E497" i="34"/>
  <c r="D497" i="34"/>
  <c r="F81" i="34" l="1"/>
  <c r="E81" i="34"/>
  <c r="I82" i="34"/>
  <c r="D81" i="34"/>
  <c r="I81" i="34"/>
  <c r="G81" i="34"/>
  <c r="B81" i="34"/>
  <c r="H81" i="34"/>
  <c r="C81" i="34"/>
  <c r="G29" i="32"/>
  <c r="H29" i="32"/>
  <c r="C29" i="32"/>
  <c r="D29" i="32"/>
  <c r="B29" i="32"/>
  <c r="E29" i="32"/>
  <c r="F28" i="34"/>
  <c r="I18" i="34"/>
  <c r="I28" i="34" s="1"/>
  <c r="I70" i="35"/>
  <c r="I80" i="35" s="1"/>
  <c r="F18" i="35"/>
  <c r="F80" i="35"/>
  <c r="F82" i="35" s="1"/>
  <c r="F29" i="32"/>
  <c r="D497" i="35"/>
  <c r="C497" i="35"/>
  <c r="E497" i="35"/>
  <c r="B497" i="35"/>
  <c r="H497" i="35"/>
  <c r="G497" i="35"/>
  <c r="I497" i="35"/>
  <c r="I107" i="36"/>
  <c r="F107" i="36"/>
  <c r="C107" i="36"/>
  <c r="H107" i="36"/>
  <c r="B107" i="36"/>
  <c r="D107" i="36"/>
  <c r="E107" i="36"/>
  <c r="G107" i="36"/>
  <c r="B10" i="55"/>
  <c r="I486" i="36" l="1"/>
  <c r="I496" i="36" s="1"/>
  <c r="F70" i="36"/>
  <c r="F496" i="36"/>
  <c r="F497" i="36" s="1"/>
  <c r="F28" i="35"/>
  <c r="I18" i="35"/>
  <c r="I28" i="35" s="1"/>
  <c r="F81" i="35"/>
  <c r="B81" i="35"/>
  <c r="D81" i="35"/>
  <c r="I82" i="35"/>
  <c r="C81" i="35"/>
  <c r="E81" i="35"/>
  <c r="G81" i="35"/>
  <c r="H81" i="35"/>
  <c r="I81" i="35"/>
  <c r="H29" i="34"/>
  <c r="C29" i="34"/>
  <c r="B29" i="34"/>
  <c r="D29" i="34"/>
  <c r="G29" i="34"/>
  <c r="E29" i="34"/>
  <c r="F29" i="34"/>
  <c r="B11" i="55"/>
  <c r="H29" i="35" l="1"/>
  <c r="C29" i="35"/>
  <c r="D29" i="35"/>
  <c r="B29" i="35"/>
  <c r="G29" i="35"/>
  <c r="E29" i="35"/>
  <c r="F29" i="35"/>
  <c r="I70" i="36"/>
  <c r="F18" i="36"/>
  <c r="F80" i="36"/>
  <c r="B12" i="55"/>
  <c r="E497" i="36"/>
  <c r="C497" i="36"/>
  <c r="G497" i="36"/>
  <c r="D497" i="36"/>
  <c r="H497" i="36"/>
  <c r="B497" i="36"/>
  <c r="I497" i="36"/>
  <c r="F82" i="36" l="1"/>
  <c r="F28" i="36"/>
  <c r="I18" i="36"/>
  <c r="I80" i="36"/>
  <c r="I28" i="36" l="1"/>
  <c r="C81" i="36"/>
  <c r="B81" i="36"/>
  <c r="H81" i="36"/>
  <c r="D81" i="36"/>
  <c r="G81" i="36"/>
  <c r="I81" i="36"/>
  <c r="E81" i="36"/>
  <c r="I82" i="36"/>
  <c r="F29" i="36"/>
  <c r="F81" i="36"/>
  <c r="C29" i="36" l="1"/>
  <c r="H29" i="36"/>
  <c r="B29" i="36"/>
  <c r="D29" i="36"/>
  <c r="E29" i="36"/>
  <c r="G29" i="36"/>
  <c r="B13" i="55"/>
  <c r="S485" i="51" l="1"/>
  <c r="P69" i="51"/>
  <c r="I354" i="51" l="1"/>
  <c r="I366" i="51" s="1"/>
  <c r="C366" i="51"/>
  <c r="C42" i="51"/>
  <c r="P17" i="51"/>
  <c r="S17" i="51" s="1"/>
  <c r="T17" i="51" s="1"/>
  <c r="S69" i="51"/>
  <c r="C16" i="51" l="1"/>
  <c r="I42" i="51"/>
  <c r="I54" i="51" s="1"/>
  <c r="C54" i="51"/>
  <c r="D367" i="51"/>
  <c r="B367" i="51"/>
  <c r="F367" i="51"/>
  <c r="G367" i="51"/>
  <c r="H367" i="51"/>
  <c r="C367" i="51"/>
  <c r="E367" i="51"/>
  <c r="I367" i="51" l="1"/>
  <c r="G55" i="51"/>
  <c r="C55" i="51"/>
  <c r="D55" i="51"/>
  <c r="E55" i="51"/>
  <c r="H55" i="51"/>
  <c r="B55" i="51"/>
  <c r="F55" i="51"/>
  <c r="I16" i="51"/>
  <c r="C28" i="51"/>
  <c r="I55" i="51" l="1"/>
  <c r="P96" i="51" l="1"/>
  <c r="P106" i="51" s="1"/>
  <c r="P600" i="51"/>
  <c r="S590" i="51"/>
  <c r="S600" i="51" s="1"/>
  <c r="M601" i="51" l="1"/>
  <c r="L601" i="51"/>
  <c r="R601" i="51"/>
  <c r="P601" i="51"/>
  <c r="Q601" i="51"/>
  <c r="N601" i="51"/>
  <c r="O601" i="51"/>
  <c r="S486" i="51"/>
  <c r="P70" i="51"/>
  <c r="S601" i="51" l="1"/>
  <c r="S70" i="51"/>
  <c r="P18" i="51"/>
  <c r="I645" i="50" l="1"/>
  <c r="I652" i="50" s="1"/>
  <c r="B652" i="50"/>
  <c r="B99" i="50"/>
  <c r="I99" i="50" l="1"/>
  <c r="B21" i="50"/>
  <c r="I21" i="50" s="1"/>
  <c r="S645" i="50"/>
  <c r="S652" i="50" s="1"/>
  <c r="L652" i="50"/>
  <c r="L99" i="50"/>
  <c r="C653" i="50"/>
  <c r="F653" i="50"/>
  <c r="G653" i="50"/>
  <c r="B653" i="50"/>
  <c r="D653" i="50"/>
  <c r="H653" i="50"/>
  <c r="E653" i="50"/>
  <c r="S99" i="50" l="1"/>
  <c r="L21" i="50"/>
  <c r="N653" i="50"/>
  <c r="R653" i="50"/>
  <c r="M653" i="50"/>
  <c r="Q653" i="50"/>
  <c r="L653" i="50"/>
  <c r="P653" i="50"/>
  <c r="O653" i="50"/>
  <c r="I653" i="50"/>
  <c r="S653" i="50" l="1"/>
  <c r="S482" i="50" l="1"/>
  <c r="P66" i="50"/>
  <c r="S66" i="50" l="1"/>
  <c r="P14" i="50"/>
  <c r="S14" i="50" s="1"/>
  <c r="T14" i="50" s="1"/>
  <c r="P65" i="50" l="1"/>
  <c r="P496" i="50"/>
  <c r="S481" i="50"/>
  <c r="S489" i="50"/>
  <c r="P73" i="50"/>
  <c r="S73" i="50" l="1"/>
  <c r="P21" i="50"/>
  <c r="S21" i="50" s="1"/>
  <c r="T21" i="50" s="1"/>
  <c r="S496" i="50"/>
  <c r="S65" i="50"/>
  <c r="S80" i="50" s="1"/>
  <c r="P80" i="50"/>
  <c r="P13" i="50"/>
  <c r="P28" i="50" l="1"/>
  <c r="S13" i="50"/>
  <c r="L497" i="50"/>
  <c r="Q497" i="50"/>
  <c r="O497" i="50"/>
  <c r="M497" i="50"/>
  <c r="N497" i="50"/>
  <c r="P497" i="50"/>
  <c r="R497" i="50"/>
  <c r="Q81" i="50"/>
  <c r="O81" i="50"/>
  <c r="R81" i="50"/>
  <c r="P81" i="50"/>
  <c r="N81" i="50"/>
  <c r="L81" i="50"/>
  <c r="M81" i="50"/>
  <c r="S81" i="50" l="1"/>
  <c r="S497" i="50"/>
  <c r="T13" i="50"/>
  <c r="S484" i="51" l="1"/>
  <c r="P68" i="51"/>
  <c r="P16" i="51" l="1"/>
  <c r="S16" i="51" s="1"/>
  <c r="T16" i="51" s="1"/>
  <c r="S68" i="51"/>
  <c r="I645" i="52" l="1"/>
  <c r="I652" i="52" s="1"/>
  <c r="B99" i="52"/>
  <c r="B652" i="52"/>
  <c r="S645" i="52" l="1"/>
  <c r="S652" i="52" s="1"/>
  <c r="L652" i="52"/>
  <c r="L99" i="52"/>
  <c r="I645" i="51"/>
  <c r="I652" i="51" s="1"/>
  <c r="B652" i="51"/>
  <c r="B99" i="51"/>
  <c r="I99" i="52"/>
  <c r="B21" i="52"/>
  <c r="I21" i="52" s="1"/>
  <c r="F653" i="52"/>
  <c r="G653" i="52"/>
  <c r="C653" i="52"/>
  <c r="B653" i="52"/>
  <c r="E653" i="52"/>
  <c r="H653" i="52"/>
  <c r="D653" i="52"/>
  <c r="I99" i="51" l="1"/>
  <c r="B21" i="51"/>
  <c r="I21" i="51" s="1"/>
  <c r="I653" i="52"/>
  <c r="C653" i="51"/>
  <c r="D653" i="51"/>
  <c r="G653" i="51"/>
  <c r="F653" i="51"/>
  <c r="B653" i="51"/>
  <c r="I653" i="51" s="1"/>
  <c r="H653" i="51"/>
  <c r="E653" i="51"/>
  <c r="S645" i="51"/>
  <c r="S652" i="51" s="1"/>
  <c r="L652" i="51"/>
  <c r="L99" i="51"/>
  <c r="S99" i="52"/>
  <c r="L21" i="52"/>
  <c r="M653" i="52"/>
  <c r="P653" i="52"/>
  <c r="O653" i="52"/>
  <c r="N653" i="52"/>
  <c r="Q653" i="52"/>
  <c r="R653" i="52"/>
  <c r="L653" i="52"/>
  <c r="S99" i="51" l="1"/>
  <c r="L21" i="51"/>
  <c r="R653" i="51"/>
  <c r="L653" i="51"/>
  <c r="O653" i="51"/>
  <c r="M653" i="51"/>
  <c r="N653" i="51"/>
  <c r="P653" i="51"/>
  <c r="Q653" i="51"/>
  <c r="S653" i="52"/>
  <c r="S653" i="51" l="1"/>
  <c r="S482" i="51" l="1"/>
  <c r="P66" i="51"/>
  <c r="S66" i="51" l="1"/>
  <c r="P14" i="51"/>
  <c r="S14" i="51" s="1"/>
  <c r="T14" i="51" s="1"/>
  <c r="S489" i="51" l="1"/>
  <c r="P73" i="51"/>
  <c r="S481" i="51"/>
  <c r="S496" i="51" s="1"/>
  <c r="P65" i="51"/>
  <c r="P496" i="51"/>
  <c r="S65" i="51" l="1"/>
  <c r="P80" i="51"/>
  <c r="P13" i="51"/>
  <c r="R497" i="51"/>
  <c r="P497" i="51"/>
  <c r="N497" i="51"/>
  <c r="L497" i="51"/>
  <c r="M497" i="51"/>
  <c r="Q497" i="51"/>
  <c r="O497" i="51"/>
  <c r="S73" i="51"/>
  <c r="P21" i="51"/>
  <c r="S21" i="51" s="1"/>
  <c r="T21" i="51" s="1"/>
  <c r="P28" i="51" l="1"/>
  <c r="S13" i="51"/>
  <c r="S497" i="51"/>
  <c r="S80" i="51"/>
  <c r="T13" i="51" l="1"/>
  <c r="M81" i="51"/>
  <c r="N81" i="51"/>
  <c r="R81" i="51"/>
  <c r="L81" i="51"/>
  <c r="S81" i="51" s="1"/>
  <c r="P81" i="51"/>
  <c r="O81" i="51"/>
  <c r="Q81" i="51"/>
  <c r="S482" i="52" l="1"/>
  <c r="P66" i="52"/>
  <c r="S66" i="52" l="1"/>
  <c r="P14" i="52"/>
  <c r="S14" i="52" s="1"/>
  <c r="T14" i="52" s="1"/>
  <c r="P73" i="52" l="1"/>
  <c r="S489" i="52"/>
  <c r="S481" i="52" l="1"/>
  <c r="S496" i="52" s="1"/>
  <c r="P65" i="52"/>
  <c r="P496" i="52"/>
  <c r="S73" i="52"/>
  <c r="P21" i="52"/>
  <c r="S21" i="52" s="1"/>
  <c r="T21" i="52" s="1"/>
  <c r="S65" i="52" l="1"/>
  <c r="S80" i="52" s="1"/>
  <c r="P13" i="52"/>
  <c r="P80" i="52"/>
  <c r="N497" i="52"/>
  <c r="M497" i="52"/>
  <c r="O497" i="52"/>
  <c r="L497" i="52"/>
  <c r="R497" i="52"/>
  <c r="Q497" i="52"/>
  <c r="P497" i="52"/>
  <c r="S497" i="52" l="1"/>
  <c r="P28" i="52"/>
  <c r="S13" i="52"/>
  <c r="L81" i="52"/>
  <c r="N81" i="52"/>
  <c r="M81" i="52"/>
  <c r="Q81" i="52"/>
  <c r="P81" i="52"/>
  <c r="O81" i="52"/>
  <c r="R81" i="52"/>
  <c r="S81" i="52" l="1"/>
  <c r="T13" i="52"/>
  <c r="AI377" i="53" l="1"/>
  <c r="E99" i="53" l="1"/>
  <c r="E21" i="53" s="1"/>
  <c r="E652" i="53"/>
  <c r="F99" i="53"/>
  <c r="F652" i="53"/>
  <c r="O99" i="53" l="1"/>
  <c r="O21" i="53" s="1"/>
  <c r="O652" i="53"/>
  <c r="I645" i="53"/>
  <c r="I652" i="53" s="1"/>
  <c r="B652" i="53"/>
  <c r="B99" i="53"/>
  <c r="F21" i="53"/>
  <c r="F28" i="53" s="1"/>
  <c r="F106" i="53"/>
  <c r="I99" i="53" l="1"/>
  <c r="B21" i="53"/>
  <c r="I21" i="53" s="1"/>
  <c r="G653" i="53"/>
  <c r="F653" i="53"/>
  <c r="H653" i="53"/>
  <c r="E653" i="53"/>
  <c r="D653" i="53"/>
  <c r="C653" i="53"/>
  <c r="B653" i="53"/>
  <c r="S645" i="53"/>
  <c r="S652" i="53" s="1"/>
  <c r="L652" i="53"/>
  <c r="L99" i="53"/>
  <c r="P99" i="53"/>
  <c r="P652" i="53"/>
  <c r="S99" i="53" l="1"/>
  <c r="L21" i="53"/>
  <c r="N653" i="53"/>
  <c r="O653" i="53"/>
  <c r="Q653" i="53"/>
  <c r="M653" i="53"/>
  <c r="L653" i="53"/>
  <c r="S653" i="53" s="1"/>
  <c r="R653" i="53"/>
  <c r="P653" i="53"/>
  <c r="I653" i="53"/>
  <c r="AI430" i="53" l="1"/>
  <c r="AI300" i="53"/>
  <c r="AI196" i="53"/>
  <c r="AI404" i="53"/>
  <c r="AI352" i="53"/>
  <c r="AI170" i="53"/>
  <c r="AI274" i="53"/>
  <c r="AI326" i="53"/>
  <c r="AI144" i="53"/>
  <c r="AI222" i="53"/>
  <c r="AI248" i="53"/>
  <c r="AI378" i="53" l="1"/>
  <c r="S196" i="53" l="1"/>
  <c r="AJ196" i="53" s="1"/>
  <c r="S352" i="53"/>
  <c r="AJ352" i="53" s="1"/>
  <c r="AB40" i="53"/>
  <c r="AI40" i="53" s="1"/>
  <c r="AI118" i="53"/>
  <c r="S248" i="53"/>
  <c r="AJ248" i="53" s="1"/>
  <c r="S404" i="53"/>
  <c r="AJ404" i="53" s="1"/>
  <c r="S170" i="53"/>
  <c r="AJ170" i="53" s="1"/>
  <c r="S300" i="53"/>
  <c r="AJ300" i="53" s="1"/>
  <c r="S378" i="53"/>
  <c r="AJ378" i="53" s="1"/>
  <c r="S222" i="53"/>
  <c r="AJ222" i="53" s="1"/>
  <c r="S274" i="53"/>
  <c r="AJ274" i="53" s="1"/>
  <c r="S144" i="53"/>
  <c r="AJ144" i="53" s="1"/>
  <c r="S326" i="53"/>
  <c r="AJ326" i="53" s="1"/>
  <c r="S430" i="53"/>
  <c r="AJ430" i="53" s="1"/>
  <c r="P40" i="53" l="1"/>
  <c r="S118" i="53"/>
  <c r="AJ118" i="53" s="1"/>
  <c r="S40" i="53" l="1"/>
  <c r="AJ40" i="53" s="1"/>
  <c r="AI359" i="53" l="1"/>
  <c r="AI151" i="53"/>
  <c r="AI411" i="53"/>
  <c r="AI281" i="53"/>
  <c r="AI255" i="53"/>
  <c r="AI203" i="53"/>
  <c r="AI229" i="53"/>
  <c r="AI437" i="53"/>
  <c r="AI307" i="53"/>
  <c r="AI177" i="53"/>
  <c r="AI333" i="53"/>
  <c r="AB340" i="53" l="1"/>
  <c r="AI325" i="53"/>
  <c r="AB418" i="53"/>
  <c r="AI403" i="53"/>
  <c r="AB184" i="53"/>
  <c r="AI169" i="53"/>
  <c r="AB314" i="53"/>
  <c r="AI299" i="53"/>
  <c r="AB158" i="53"/>
  <c r="AI143" i="53"/>
  <c r="AB47" i="53"/>
  <c r="AI47" i="53" s="1"/>
  <c r="AI125" i="53"/>
  <c r="AI385" i="53"/>
  <c r="AB392" i="53"/>
  <c r="AB39" i="53"/>
  <c r="AB132" i="53"/>
  <c r="AI132" i="53" s="1"/>
  <c r="AI117" i="53"/>
  <c r="AB210" i="53"/>
  <c r="AI195" i="53"/>
  <c r="AB366" i="53"/>
  <c r="AI351" i="53"/>
  <c r="AB262" i="53"/>
  <c r="AI247" i="53"/>
  <c r="AB236" i="53"/>
  <c r="AI221" i="53"/>
  <c r="AB288" i="53"/>
  <c r="AI273" i="53"/>
  <c r="AB444" i="53"/>
  <c r="AI429" i="53"/>
  <c r="S281" i="53" l="1"/>
  <c r="AJ281" i="53" s="1"/>
  <c r="S429" i="53"/>
  <c r="S325" i="53"/>
  <c r="P288" i="53"/>
  <c r="S273" i="53"/>
  <c r="S143" i="53"/>
  <c r="AB54" i="53"/>
  <c r="AI39" i="53"/>
  <c r="AI314" i="53"/>
  <c r="S169" i="53"/>
  <c r="S203" i="53"/>
  <c r="AJ203" i="53" s="1"/>
  <c r="S359" i="53"/>
  <c r="AJ359" i="53" s="1"/>
  <c r="S385" i="53"/>
  <c r="AJ385" i="53" s="1"/>
  <c r="AI262" i="53"/>
  <c r="AB263" i="53" s="1"/>
  <c r="AI392" i="53"/>
  <c r="S195" i="53"/>
  <c r="P392" i="53"/>
  <c r="S377" i="53"/>
  <c r="S411" i="53"/>
  <c r="AJ411" i="53" s="1"/>
  <c r="AI184" i="53"/>
  <c r="S333" i="53"/>
  <c r="AJ333" i="53" s="1"/>
  <c r="AI444" i="53"/>
  <c r="AI366" i="53"/>
  <c r="AB367" i="53" s="1"/>
  <c r="S307" i="53"/>
  <c r="AJ307" i="53" s="1"/>
  <c r="P132" i="53"/>
  <c r="P39" i="53"/>
  <c r="S117" i="53"/>
  <c r="S229" i="53"/>
  <c r="AJ229" i="53" s="1"/>
  <c r="S403" i="53"/>
  <c r="S437" i="53"/>
  <c r="AJ437" i="53" s="1"/>
  <c r="S125" i="53"/>
  <c r="AJ125" i="53" s="1"/>
  <c r="AI418" i="53"/>
  <c r="AB419" i="53" s="1"/>
  <c r="S247" i="53"/>
  <c r="AI288" i="53"/>
  <c r="AI210" i="53"/>
  <c r="AJ325" i="53"/>
  <c r="AI236" i="53"/>
  <c r="AB237" i="53" s="1"/>
  <c r="S255" i="53"/>
  <c r="AJ255" i="53" s="1"/>
  <c r="S177" i="53"/>
  <c r="AJ177" i="53" s="1"/>
  <c r="S151" i="53"/>
  <c r="AJ151" i="53" s="1"/>
  <c r="P366" i="53"/>
  <c r="S351" i="53"/>
  <c r="S299" i="53"/>
  <c r="S221" i="53"/>
  <c r="AI340" i="53"/>
  <c r="P210" i="53" l="1"/>
  <c r="P314" i="53"/>
  <c r="P184" i="53"/>
  <c r="AH211" i="53"/>
  <c r="AC211" i="53"/>
  <c r="AF211" i="53"/>
  <c r="AG211" i="53"/>
  <c r="Z211" i="53"/>
  <c r="AE211" i="53"/>
  <c r="X211" i="53"/>
  <c r="AD211" i="53"/>
  <c r="W211" i="53"/>
  <c r="AA211" i="53"/>
  <c r="Y211" i="53"/>
  <c r="V211" i="53"/>
  <c r="AJ117" i="53"/>
  <c r="S132" i="53"/>
  <c r="Y445" i="53"/>
  <c r="AA445" i="53"/>
  <c r="AH445" i="53"/>
  <c r="AD445" i="53"/>
  <c r="X445" i="53"/>
  <c r="W445" i="53"/>
  <c r="AE445" i="53"/>
  <c r="AC445" i="53"/>
  <c r="Z445" i="53"/>
  <c r="AG445" i="53"/>
  <c r="AF445" i="53"/>
  <c r="V445" i="53"/>
  <c r="AJ377" i="53"/>
  <c r="S392" i="53"/>
  <c r="AA315" i="53"/>
  <c r="AG315" i="53"/>
  <c r="AF315" i="53"/>
  <c r="AE315" i="53"/>
  <c r="Y315" i="53"/>
  <c r="Z315" i="53"/>
  <c r="AD315" i="53"/>
  <c r="W315" i="53"/>
  <c r="X315" i="53"/>
  <c r="AC315" i="53"/>
  <c r="AH315" i="53"/>
  <c r="V315" i="53"/>
  <c r="S340" i="53"/>
  <c r="AF263" i="53"/>
  <c r="Z263" i="53"/>
  <c r="V263" i="53"/>
  <c r="Y263" i="53"/>
  <c r="AH263" i="53"/>
  <c r="AG263" i="53"/>
  <c r="AD263" i="53"/>
  <c r="X263" i="53"/>
  <c r="AE263" i="53"/>
  <c r="AA263" i="53"/>
  <c r="W263" i="53"/>
  <c r="AC263" i="53"/>
  <c r="AJ221" i="53"/>
  <c r="S236" i="53"/>
  <c r="AB211" i="53"/>
  <c r="P47" i="53"/>
  <c r="P54" i="53" s="1"/>
  <c r="S39" i="53"/>
  <c r="AB445" i="53"/>
  <c r="AB315" i="53"/>
  <c r="P340" i="53"/>
  <c r="Y341" i="53"/>
  <c r="AA341" i="53"/>
  <c r="X341" i="53"/>
  <c r="AG341" i="53"/>
  <c r="AC341" i="53"/>
  <c r="AH341" i="53"/>
  <c r="AD341" i="53"/>
  <c r="Z341" i="53"/>
  <c r="AF341" i="53"/>
  <c r="AE341" i="53"/>
  <c r="W341" i="53"/>
  <c r="V341" i="53"/>
  <c r="W367" i="53"/>
  <c r="AF367" i="53"/>
  <c r="AD367" i="53"/>
  <c r="AE367" i="53"/>
  <c r="AA367" i="53"/>
  <c r="X367" i="53"/>
  <c r="V367" i="53"/>
  <c r="AG367" i="53"/>
  <c r="AH367" i="53"/>
  <c r="Z367" i="53"/>
  <c r="Y367" i="53"/>
  <c r="AC367" i="53"/>
  <c r="AB341" i="53"/>
  <c r="AH289" i="53"/>
  <c r="AE289" i="53"/>
  <c r="AG289" i="53"/>
  <c r="Z289" i="53"/>
  <c r="V289" i="53"/>
  <c r="AF289" i="53"/>
  <c r="AC289" i="53"/>
  <c r="W289" i="53"/>
  <c r="X289" i="53"/>
  <c r="Y289" i="53"/>
  <c r="AD289" i="53"/>
  <c r="AA289" i="53"/>
  <c r="AJ195" i="53"/>
  <c r="S210" i="53"/>
  <c r="AJ429" i="53"/>
  <c r="S444" i="53"/>
  <c r="AJ299" i="53"/>
  <c r="S314" i="53"/>
  <c r="AB289" i="53"/>
  <c r="P444" i="53"/>
  <c r="AJ169" i="53"/>
  <c r="S184" i="53"/>
  <c r="P236" i="53"/>
  <c r="AJ247" i="53"/>
  <c r="S262" i="53"/>
  <c r="AJ403" i="53"/>
  <c r="S418" i="53"/>
  <c r="AC185" i="53"/>
  <c r="Z185" i="53"/>
  <c r="AA185" i="53"/>
  <c r="X185" i="53"/>
  <c r="AG185" i="53"/>
  <c r="AF185" i="53"/>
  <c r="AE185" i="53"/>
  <c r="W185" i="53"/>
  <c r="Y185" i="53"/>
  <c r="AD185" i="53"/>
  <c r="AH185" i="53"/>
  <c r="V185" i="53"/>
  <c r="X393" i="53"/>
  <c r="AH393" i="53"/>
  <c r="W393" i="53"/>
  <c r="AE393" i="53"/>
  <c r="Z393" i="53"/>
  <c r="AG393" i="53"/>
  <c r="Y393" i="53"/>
  <c r="AF393" i="53"/>
  <c r="AD393" i="53"/>
  <c r="AC393" i="53"/>
  <c r="AA393" i="53"/>
  <c r="V393" i="53"/>
  <c r="AJ143" i="53"/>
  <c r="AG419" i="53"/>
  <c r="V419" i="53"/>
  <c r="Z419" i="53"/>
  <c r="AC419" i="53"/>
  <c r="AE419" i="53"/>
  <c r="W419" i="53"/>
  <c r="AA419" i="53"/>
  <c r="X419" i="53"/>
  <c r="AF419" i="53"/>
  <c r="Y419" i="53"/>
  <c r="AH419" i="53"/>
  <c r="AD419" i="53"/>
  <c r="AJ273" i="53"/>
  <c r="S288" i="53"/>
  <c r="AJ351" i="53"/>
  <c r="S366" i="53"/>
  <c r="AA237" i="53"/>
  <c r="AE237" i="53"/>
  <c r="AH237" i="53"/>
  <c r="Y237" i="53"/>
  <c r="AD237" i="53"/>
  <c r="AC237" i="53"/>
  <c r="W237" i="53"/>
  <c r="Z237" i="53"/>
  <c r="X237" i="53"/>
  <c r="AF237" i="53"/>
  <c r="AG237" i="53"/>
  <c r="V237" i="53"/>
  <c r="P262" i="53"/>
  <c r="P418" i="53"/>
  <c r="AB185" i="53"/>
  <c r="AB393" i="53"/>
  <c r="P158" i="53"/>
  <c r="L211" i="53" l="1"/>
  <c r="AJ210" i="53"/>
  <c r="O211" i="53"/>
  <c r="N211" i="53"/>
  <c r="M211" i="53"/>
  <c r="P211" i="53"/>
  <c r="Q211" i="53"/>
  <c r="R211" i="53"/>
  <c r="T210" i="53"/>
  <c r="M133" i="53"/>
  <c r="R133" i="53"/>
  <c r="P133" i="53"/>
  <c r="L133" i="53"/>
  <c r="Q133" i="53"/>
  <c r="T132" i="53"/>
  <c r="AJ132" i="53"/>
  <c r="O133" i="53"/>
  <c r="N133" i="53"/>
  <c r="AI289" i="53"/>
  <c r="T184" i="53"/>
  <c r="O185" i="53"/>
  <c r="AJ184" i="53"/>
  <c r="P185" i="53"/>
  <c r="R185" i="53"/>
  <c r="N185" i="53"/>
  <c r="L185" i="53"/>
  <c r="M185" i="53"/>
  <c r="Q185" i="53"/>
  <c r="T366" i="53"/>
  <c r="R367" i="53"/>
  <c r="O367" i="53"/>
  <c r="AJ366" i="53"/>
  <c r="L367" i="53"/>
  <c r="Q367" i="53"/>
  <c r="P367" i="53"/>
  <c r="M367" i="53"/>
  <c r="N367" i="53"/>
  <c r="AI393" i="53"/>
  <c r="T418" i="53"/>
  <c r="R419" i="53"/>
  <c r="N419" i="53"/>
  <c r="AJ418" i="53"/>
  <c r="P419" i="53"/>
  <c r="M419" i="53"/>
  <c r="Q419" i="53"/>
  <c r="O419" i="53"/>
  <c r="L419" i="53"/>
  <c r="AJ39" i="53"/>
  <c r="AI263" i="53"/>
  <c r="AJ392" i="53"/>
  <c r="P393" i="53"/>
  <c r="M393" i="53"/>
  <c r="O393" i="53"/>
  <c r="R393" i="53"/>
  <c r="N393" i="53"/>
  <c r="T392" i="53"/>
  <c r="Q393" i="53"/>
  <c r="L393" i="53"/>
  <c r="AI211" i="53"/>
  <c r="AI341" i="53"/>
  <c r="AJ288" i="53"/>
  <c r="O289" i="53"/>
  <c r="M289" i="53"/>
  <c r="P289" i="53"/>
  <c r="Q289" i="53"/>
  <c r="R289" i="53"/>
  <c r="L289" i="53"/>
  <c r="T288" i="53"/>
  <c r="N289" i="53"/>
  <c r="M263" i="53"/>
  <c r="O263" i="53"/>
  <c r="N263" i="53"/>
  <c r="AJ262" i="53"/>
  <c r="L263" i="53"/>
  <c r="Q263" i="53"/>
  <c r="P263" i="53"/>
  <c r="R263" i="53"/>
  <c r="T262" i="53"/>
  <c r="L315" i="53"/>
  <c r="T314" i="53"/>
  <c r="AJ314" i="53"/>
  <c r="Q315" i="53"/>
  <c r="O315" i="53"/>
  <c r="P315" i="53"/>
  <c r="R315" i="53"/>
  <c r="N315" i="53"/>
  <c r="M315" i="53"/>
  <c r="AI367" i="53"/>
  <c r="AI445" i="53"/>
  <c r="N237" i="53"/>
  <c r="L237" i="53"/>
  <c r="AJ236" i="53"/>
  <c r="T236" i="53"/>
  <c r="O237" i="53"/>
  <c r="P237" i="53"/>
  <c r="M237" i="53"/>
  <c r="R237" i="53"/>
  <c r="Q237" i="53"/>
  <c r="S47" i="53"/>
  <c r="AJ47" i="53" s="1"/>
  <c r="T340" i="53"/>
  <c r="AJ340" i="53"/>
  <c r="N341" i="53"/>
  <c r="R341" i="53"/>
  <c r="M341" i="53"/>
  <c r="L341" i="53"/>
  <c r="P341" i="53"/>
  <c r="O341" i="53"/>
  <c r="Q341" i="53"/>
  <c r="AI237" i="53"/>
  <c r="AI419" i="53"/>
  <c r="AI185" i="53"/>
  <c r="Q445" i="53"/>
  <c r="AJ444" i="53"/>
  <c r="N445" i="53"/>
  <c r="R445" i="53"/>
  <c r="T444" i="53"/>
  <c r="O445" i="53"/>
  <c r="L445" i="53"/>
  <c r="P445" i="53"/>
  <c r="M445" i="53"/>
  <c r="AI315" i="53"/>
  <c r="S315" i="53" l="1"/>
  <c r="AJ315" i="53" s="1"/>
  <c r="S445" i="53"/>
  <c r="AJ445" i="53" s="1"/>
  <c r="S419" i="53"/>
  <c r="AJ419" i="53" s="1"/>
  <c r="S133" i="53"/>
  <c r="AJ133" i="53" s="1"/>
  <c r="S237" i="53"/>
  <c r="AJ237" i="53" s="1"/>
  <c r="S289" i="53"/>
  <c r="AJ289" i="53" s="1"/>
  <c r="S341" i="53"/>
  <c r="AJ341" i="53" s="1"/>
  <c r="S263" i="53"/>
  <c r="AJ263" i="53" s="1"/>
  <c r="S393" i="53"/>
  <c r="AJ393" i="53" s="1"/>
  <c r="S185" i="53"/>
  <c r="AJ185" i="53" s="1"/>
  <c r="S367" i="53"/>
  <c r="AJ367" i="53" s="1"/>
  <c r="S211" i="53"/>
  <c r="AJ211" i="53" s="1"/>
  <c r="AI377" i="56" l="1"/>
  <c r="F99" i="56" l="1"/>
  <c r="F652" i="56"/>
  <c r="E99" i="56"/>
  <c r="E21" i="56" s="1"/>
  <c r="E652" i="56"/>
  <c r="O99" i="56" l="1"/>
  <c r="O21" i="56" s="1"/>
  <c r="O652" i="56"/>
  <c r="I645" i="56"/>
  <c r="I652" i="56" s="1"/>
  <c r="B99" i="56"/>
  <c r="B652" i="56"/>
  <c r="F21" i="56"/>
  <c r="F28" i="56" s="1"/>
  <c r="F106" i="56"/>
  <c r="I99" i="56" l="1"/>
  <c r="B21" i="56"/>
  <c r="I21" i="56" s="1"/>
  <c r="G653" i="56"/>
  <c r="B653" i="56"/>
  <c r="D653" i="56"/>
  <c r="F653" i="56"/>
  <c r="C653" i="56"/>
  <c r="E653" i="56"/>
  <c r="H653" i="56"/>
  <c r="S645" i="56"/>
  <c r="S652" i="56" s="1"/>
  <c r="L99" i="56"/>
  <c r="L652" i="56"/>
  <c r="P99" i="56"/>
  <c r="P106" i="56" s="1"/>
  <c r="P652" i="56"/>
  <c r="I653" i="56" l="1"/>
  <c r="S99" i="56"/>
  <c r="L21" i="56"/>
  <c r="R653" i="56"/>
  <c r="M653" i="56"/>
  <c r="Q653" i="56"/>
  <c r="P653" i="56"/>
  <c r="O653" i="56"/>
  <c r="N653" i="56"/>
  <c r="L653" i="56"/>
  <c r="S653" i="56" l="1"/>
  <c r="AI326" i="56" l="1"/>
  <c r="AI300" i="56"/>
  <c r="AI248" i="56"/>
  <c r="AI274" i="56"/>
  <c r="AI170" i="56"/>
  <c r="AI352" i="56"/>
  <c r="AI196" i="56"/>
  <c r="AI222" i="56"/>
  <c r="AI430" i="56"/>
  <c r="AI144" i="56"/>
  <c r="AI404" i="56"/>
  <c r="AI378" i="56" l="1"/>
  <c r="S144" i="56"/>
  <c r="AJ144" i="56" s="1"/>
  <c r="S430" i="56"/>
  <c r="AJ430" i="56" s="1"/>
  <c r="S378" i="56"/>
  <c r="AJ378" i="56" s="1"/>
  <c r="S170" i="56"/>
  <c r="AJ170" i="56" s="1"/>
  <c r="S300" i="56"/>
  <c r="AJ300" i="56" s="1"/>
  <c r="S274" i="56"/>
  <c r="AJ274" i="56" s="1"/>
  <c r="S196" i="56"/>
  <c r="AJ196" i="56" s="1"/>
  <c r="S248" i="56"/>
  <c r="AJ248" i="56" s="1"/>
  <c r="S326" i="56"/>
  <c r="AJ326" i="56" s="1"/>
  <c r="S352" i="56"/>
  <c r="AJ352" i="56" s="1"/>
  <c r="S404" i="56"/>
  <c r="AJ404" i="56" s="1"/>
  <c r="S222" i="56"/>
  <c r="AJ222" i="56" s="1"/>
  <c r="AB40" i="56" l="1"/>
  <c r="AI40" i="56" s="1"/>
  <c r="AI118" i="56"/>
  <c r="P40" i="56" l="1"/>
  <c r="S118" i="56"/>
  <c r="AJ118" i="56" s="1"/>
  <c r="S40" i="56" l="1"/>
  <c r="AJ40" i="56" s="1"/>
  <c r="S482" i="56" l="1"/>
  <c r="P66" i="56"/>
  <c r="S66" i="56" l="1"/>
  <c r="P14" i="56"/>
  <c r="S14" i="56" s="1"/>
  <c r="T14" i="56" s="1"/>
  <c r="AI255" i="56" l="1"/>
  <c r="AI229" i="56"/>
  <c r="AI177" i="56"/>
  <c r="AI437" i="56"/>
  <c r="AI203" i="56"/>
  <c r="AI151" i="56"/>
  <c r="AI307" i="56"/>
  <c r="AI333" i="56"/>
  <c r="AI411" i="56"/>
  <c r="AI359" i="56"/>
  <c r="AI281" i="56"/>
  <c r="AB236" i="56" l="1"/>
  <c r="AI221" i="56"/>
  <c r="AB314" i="56"/>
  <c r="AI299" i="56"/>
  <c r="AB262" i="56"/>
  <c r="AI247" i="56"/>
  <c r="AB158" i="56"/>
  <c r="AI143" i="56"/>
  <c r="AB184" i="56"/>
  <c r="AI169" i="56"/>
  <c r="AB132" i="56"/>
  <c r="AI132" i="56" s="1"/>
  <c r="AB39" i="56"/>
  <c r="AI117" i="56"/>
  <c r="AB340" i="56"/>
  <c r="AI325" i="56"/>
  <c r="AB47" i="56"/>
  <c r="AI47" i="56" s="1"/>
  <c r="AI125" i="56"/>
  <c r="AB366" i="56"/>
  <c r="AI351" i="56"/>
  <c r="AB418" i="56"/>
  <c r="AI403" i="56"/>
  <c r="AB288" i="56"/>
  <c r="AI273" i="56"/>
  <c r="AI385" i="56"/>
  <c r="AB392" i="56"/>
  <c r="AB444" i="56"/>
  <c r="AI429" i="56"/>
  <c r="AB210" i="56"/>
  <c r="AI195" i="56"/>
  <c r="S359" i="56"/>
  <c r="AJ359" i="56" s="1"/>
  <c r="S411" i="56"/>
  <c r="AJ411" i="56" s="1"/>
  <c r="S177" i="56"/>
  <c r="AJ177" i="56" s="1"/>
  <c r="S281" i="56"/>
  <c r="AJ281" i="56" s="1"/>
  <c r="S437" i="56"/>
  <c r="AJ437" i="56" s="1"/>
  <c r="S333" i="56"/>
  <c r="AJ333" i="56" s="1"/>
  <c r="S229" i="56"/>
  <c r="AJ229" i="56" s="1"/>
  <c r="S307" i="56"/>
  <c r="AJ307" i="56" s="1"/>
  <c r="S385" i="56"/>
  <c r="S151" i="56"/>
  <c r="AJ151" i="56" s="1"/>
  <c r="S255" i="56"/>
  <c r="AJ255" i="56" s="1"/>
  <c r="S203" i="56"/>
  <c r="AJ203" i="56" s="1"/>
  <c r="AJ385" i="56" l="1"/>
  <c r="AI158" i="56"/>
  <c r="P366" i="56"/>
  <c r="S351" i="56"/>
  <c r="P47" i="56"/>
  <c r="S125" i="56"/>
  <c r="AJ125" i="56" s="1"/>
  <c r="AI288" i="56"/>
  <c r="AI340" i="56"/>
  <c r="P314" i="56"/>
  <c r="S299" i="56"/>
  <c r="P340" i="56"/>
  <c r="S325" i="56"/>
  <c r="AI210" i="56"/>
  <c r="AB211" i="56" s="1"/>
  <c r="AI418" i="56"/>
  <c r="AB54" i="56"/>
  <c r="AI39" i="56"/>
  <c r="AI262" i="56"/>
  <c r="AB263" i="56" s="1"/>
  <c r="P288" i="56"/>
  <c r="S273" i="56"/>
  <c r="P262" i="56"/>
  <c r="S247" i="56"/>
  <c r="P392" i="56"/>
  <c r="S377" i="56"/>
  <c r="P184" i="56"/>
  <c r="S169" i="56"/>
  <c r="P158" i="56"/>
  <c r="S143" i="56"/>
  <c r="AI444" i="56"/>
  <c r="AI366" i="56"/>
  <c r="AB367" i="56" s="1"/>
  <c r="AI314" i="56"/>
  <c r="AB315" i="56" s="1"/>
  <c r="AI392" i="56"/>
  <c r="AB393" i="56" s="1"/>
  <c r="AI184" i="56"/>
  <c r="P444" i="56"/>
  <c r="S429" i="56"/>
  <c r="P236" i="56"/>
  <c r="S221" i="56"/>
  <c r="P210" i="56"/>
  <c r="S195" i="56"/>
  <c r="P418" i="56"/>
  <c r="S403" i="56"/>
  <c r="P39" i="56"/>
  <c r="P132" i="56"/>
  <c r="S117" i="56"/>
  <c r="AI236" i="56"/>
  <c r="AJ195" i="56" l="1"/>
  <c r="S210" i="56"/>
  <c r="AJ143" i="56"/>
  <c r="S158" i="56"/>
  <c r="AD289" i="56"/>
  <c r="AE289" i="56"/>
  <c r="AA289" i="56"/>
  <c r="AH289" i="56"/>
  <c r="Y289" i="56"/>
  <c r="X289" i="56"/>
  <c r="Z289" i="56"/>
  <c r="W289" i="56"/>
  <c r="AC289" i="56"/>
  <c r="AG289" i="56"/>
  <c r="AF289" i="56"/>
  <c r="V289" i="56"/>
  <c r="AI289" i="56" s="1"/>
  <c r="V237" i="56"/>
  <c r="AG237" i="56"/>
  <c r="Z237" i="56"/>
  <c r="AA237" i="56"/>
  <c r="X237" i="56"/>
  <c r="AD237" i="56"/>
  <c r="W237" i="56"/>
  <c r="AC237" i="56"/>
  <c r="Y237" i="56"/>
  <c r="AH237" i="56"/>
  <c r="AF237" i="56"/>
  <c r="AE237" i="56"/>
  <c r="AB289" i="56"/>
  <c r="AD211" i="56"/>
  <c r="AC211" i="56"/>
  <c r="Y211" i="56"/>
  <c r="AG211" i="56"/>
  <c r="AA211" i="56"/>
  <c r="AE211" i="56"/>
  <c r="AF211" i="56"/>
  <c r="AH211" i="56"/>
  <c r="Z211" i="56"/>
  <c r="W211" i="56"/>
  <c r="X211" i="56"/>
  <c r="V211" i="56"/>
  <c r="AB237" i="56"/>
  <c r="AJ221" i="56"/>
  <c r="S236" i="56"/>
  <c r="W315" i="56"/>
  <c r="V315" i="56"/>
  <c r="AA315" i="56"/>
  <c r="AH315" i="56"/>
  <c r="AG315" i="56"/>
  <c r="Y315" i="56"/>
  <c r="AC315" i="56"/>
  <c r="AF315" i="56"/>
  <c r="AD315" i="56"/>
  <c r="Z315" i="56"/>
  <c r="X315" i="56"/>
  <c r="AE315" i="56"/>
  <c r="AJ169" i="56"/>
  <c r="S184" i="56"/>
  <c r="AA263" i="56"/>
  <c r="AC263" i="56"/>
  <c r="AE263" i="56"/>
  <c r="Y263" i="56"/>
  <c r="AF263" i="56"/>
  <c r="AD263" i="56"/>
  <c r="AG263" i="56"/>
  <c r="Z263" i="56"/>
  <c r="AH263" i="56"/>
  <c r="X263" i="56"/>
  <c r="W263" i="56"/>
  <c r="V263" i="56"/>
  <c r="AJ325" i="56"/>
  <c r="S340" i="56"/>
  <c r="V393" i="56"/>
  <c r="AE393" i="56"/>
  <c r="AA393" i="56"/>
  <c r="Y393" i="56"/>
  <c r="AG393" i="56"/>
  <c r="AD393" i="56"/>
  <c r="AH393" i="56"/>
  <c r="X393" i="56"/>
  <c r="AF393" i="56"/>
  <c r="AC393" i="56"/>
  <c r="Z393" i="56"/>
  <c r="W393" i="56"/>
  <c r="AJ117" i="56"/>
  <c r="S132" i="56"/>
  <c r="S47" i="56"/>
  <c r="AJ47" i="56" s="1"/>
  <c r="AJ273" i="56"/>
  <c r="S288" i="56"/>
  <c r="AJ429" i="56"/>
  <c r="S444" i="56"/>
  <c r="AF367" i="56"/>
  <c r="V367" i="56"/>
  <c r="AA367" i="56"/>
  <c r="AH367" i="56"/>
  <c r="X367" i="56"/>
  <c r="AG367" i="56"/>
  <c r="W367" i="56"/>
  <c r="Y367" i="56"/>
  <c r="Z367" i="56"/>
  <c r="AC367" i="56"/>
  <c r="AD367" i="56"/>
  <c r="AE367" i="56"/>
  <c r="AJ377" i="56"/>
  <c r="S392" i="56"/>
  <c r="AJ299" i="56"/>
  <c r="S314" i="56"/>
  <c r="AJ351" i="56"/>
  <c r="S366" i="56"/>
  <c r="P54" i="56"/>
  <c r="S39" i="56"/>
  <c r="AI54" i="56"/>
  <c r="AJ403" i="56"/>
  <c r="S418" i="56"/>
  <c r="V185" i="56"/>
  <c r="AE185" i="56"/>
  <c r="X185" i="56"/>
  <c r="AF185" i="56"/>
  <c r="AA185" i="56"/>
  <c r="Y185" i="56"/>
  <c r="AC185" i="56"/>
  <c r="AH185" i="56"/>
  <c r="AD185" i="56"/>
  <c r="AG185" i="56"/>
  <c r="W185" i="56"/>
  <c r="Z185" i="56"/>
  <c r="AH445" i="56"/>
  <c r="AE445" i="56"/>
  <c r="AC445" i="56"/>
  <c r="AA445" i="56"/>
  <c r="Z445" i="56"/>
  <c r="AG445" i="56"/>
  <c r="Y445" i="56"/>
  <c r="AF445" i="56"/>
  <c r="V445" i="56"/>
  <c r="X445" i="56"/>
  <c r="W445" i="56"/>
  <c r="AD445" i="56"/>
  <c r="AJ247" i="56"/>
  <c r="S262" i="56"/>
  <c r="AE419" i="56"/>
  <c r="V419" i="56"/>
  <c r="Z419" i="56"/>
  <c r="AA419" i="56"/>
  <c r="AC419" i="56"/>
  <c r="W419" i="56"/>
  <c r="AH419" i="56"/>
  <c r="X419" i="56"/>
  <c r="AD419" i="56"/>
  <c r="Y419" i="56"/>
  <c r="AG419" i="56"/>
  <c r="AF419" i="56"/>
  <c r="AD341" i="56"/>
  <c r="AC341" i="56"/>
  <c r="V341" i="56"/>
  <c r="Z341" i="56"/>
  <c r="AF341" i="56"/>
  <c r="X341" i="56"/>
  <c r="Y341" i="56"/>
  <c r="AE341" i="56"/>
  <c r="W341" i="56"/>
  <c r="AA341" i="56"/>
  <c r="AG341" i="56"/>
  <c r="AH341" i="56"/>
  <c r="W159" i="56"/>
  <c r="AE159" i="56"/>
  <c r="AH159" i="56"/>
  <c r="Z159" i="56"/>
  <c r="Y159" i="56"/>
  <c r="AD159" i="56"/>
  <c r="AC159" i="56"/>
  <c r="V159" i="56"/>
  <c r="AF159" i="56"/>
  <c r="AG159" i="56"/>
  <c r="AA159" i="56"/>
  <c r="X159" i="56"/>
  <c r="AB185" i="56"/>
  <c r="AB445" i="56"/>
  <c r="AB419" i="56"/>
  <c r="AB341" i="56"/>
  <c r="AB159" i="56"/>
  <c r="AI341" i="56" l="1"/>
  <c r="AI445" i="56"/>
  <c r="M289" i="56"/>
  <c r="P289" i="56"/>
  <c r="AJ288" i="56"/>
  <c r="L289" i="56"/>
  <c r="Q289" i="56"/>
  <c r="T288" i="56"/>
  <c r="O289" i="56"/>
  <c r="N289" i="56"/>
  <c r="R289" i="56"/>
  <c r="O237" i="56"/>
  <c r="T236" i="56"/>
  <c r="N237" i="56"/>
  <c r="Q237" i="56"/>
  <c r="R237" i="56"/>
  <c r="AJ236" i="56"/>
  <c r="P237" i="56"/>
  <c r="M237" i="56"/>
  <c r="L237" i="56"/>
  <c r="AI419" i="56"/>
  <c r="Y55" i="56"/>
  <c r="AD55" i="56"/>
  <c r="AG55" i="56"/>
  <c r="AH55" i="56"/>
  <c r="AA55" i="56"/>
  <c r="X55" i="56"/>
  <c r="AE55" i="56"/>
  <c r="AC55" i="56"/>
  <c r="AF55" i="56"/>
  <c r="Z55" i="56"/>
  <c r="W55" i="56"/>
  <c r="V55" i="56"/>
  <c r="T366" i="56"/>
  <c r="Q367" i="56"/>
  <c r="P367" i="56"/>
  <c r="AJ366" i="56"/>
  <c r="L367" i="56"/>
  <c r="R367" i="56"/>
  <c r="M367" i="56"/>
  <c r="O367" i="56"/>
  <c r="N367" i="56"/>
  <c r="AI367" i="56"/>
  <c r="S481" i="56"/>
  <c r="P65" i="56"/>
  <c r="P496" i="56"/>
  <c r="AB55" i="56"/>
  <c r="L185" i="56"/>
  <c r="Q185" i="56"/>
  <c r="AJ184" i="56"/>
  <c r="T184" i="56"/>
  <c r="P185" i="56"/>
  <c r="R185" i="56"/>
  <c r="M185" i="56"/>
  <c r="N185" i="56"/>
  <c r="O185" i="56"/>
  <c r="AI159" i="56"/>
  <c r="L263" i="56"/>
  <c r="AJ262" i="56"/>
  <c r="R263" i="56"/>
  <c r="P263" i="56"/>
  <c r="Q263" i="56"/>
  <c r="O263" i="56"/>
  <c r="N263" i="56"/>
  <c r="M263" i="56"/>
  <c r="T262" i="56"/>
  <c r="AJ39" i="56"/>
  <c r="S54" i="56"/>
  <c r="O315" i="56"/>
  <c r="AJ314" i="56"/>
  <c r="R315" i="56"/>
  <c r="N315" i="56"/>
  <c r="M315" i="56"/>
  <c r="T314" i="56"/>
  <c r="Q315" i="56"/>
  <c r="L315" i="56"/>
  <c r="P315" i="56"/>
  <c r="M445" i="56"/>
  <c r="Q445" i="56"/>
  <c r="R445" i="56"/>
  <c r="T444" i="56"/>
  <c r="AJ444" i="56"/>
  <c r="P445" i="56"/>
  <c r="O445" i="56"/>
  <c r="L445" i="56"/>
  <c r="N445" i="56"/>
  <c r="AI393" i="56"/>
  <c r="N159" i="56"/>
  <c r="M159" i="56"/>
  <c r="Q159" i="56"/>
  <c r="L159" i="56"/>
  <c r="O159" i="56"/>
  <c r="R159" i="56"/>
  <c r="AJ158" i="56"/>
  <c r="P159" i="56"/>
  <c r="T158" i="56"/>
  <c r="AI185" i="56"/>
  <c r="AJ132" i="56"/>
  <c r="O133" i="56"/>
  <c r="N133" i="56"/>
  <c r="L133" i="56"/>
  <c r="M133" i="56"/>
  <c r="T132" i="56"/>
  <c r="R133" i="56"/>
  <c r="Q133" i="56"/>
  <c r="P133" i="56"/>
  <c r="Q341" i="56"/>
  <c r="R341" i="56"/>
  <c r="M341" i="56"/>
  <c r="AJ340" i="56"/>
  <c r="T340" i="56"/>
  <c r="N341" i="56"/>
  <c r="O341" i="56"/>
  <c r="L341" i="56"/>
  <c r="P341" i="56"/>
  <c r="Q419" i="56"/>
  <c r="N419" i="56"/>
  <c r="R419" i="56"/>
  <c r="AJ418" i="56"/>
  <c r="L419" i="56"/>
  <c r="P419" i="56"/>
  <c r="T418" i="56"/>
  <c r="O419" i="56"/>
  <c r="M419" i="56"/>
  <c r="L393" i="56"/>
  <c r="O393" i="56"/>
  <c r="N393" i="56"/>
  <c r="M393" i="56"/>
  <c r="R393" i="56"/>
  <c r="P393" i="56"/>
  <c r="AJ392" i="56"/>
  <c r="Q393" i="56"/>
  <c r="T392" i="56"/>
  <c r="AI211" i="56"/>
  <c r="AI237" i="56"/>
  <c r="M211" i="56"/>
  <c r="P211" i="56"/>
  <c r="R211" i="56"/>
  <c r="L211" i="56"/>
  <c r="O211" i="56"/>
  <c r="Q211" i="56"/>
  <c r="AJ210" i="56"/>
  <c r="T210" i="56"/>
  <c r="N211" i="56"/>
  <c r="S489" i="56"/>
  <c r="P73" i="56"/>
  <c r="AI263" i="56"/>
  <c r="AI315" i="56"/>
  <c r="AI55" i="56" l="1"/>
  <c r="S419" i="56"/>
  <c r="AJ419" i="56" s="1"/>
  <c r="S185" i="56"/>
  <c r="AJ185" i="56" s="1"/>
  <c r="S367" i="56"/>
  <c r="AJ367" i="56" s="1"/>
  <c r="S289" i="56"/>
  <c r="AJ289" i="56" s="1"/>
  <c r="S393" i="56"/>
  <c r="AJ393" i="56" s="1"/>
  <c r="S133" i="56"/>
  <c r="AJ133" i="56" s="1"/>
  <c r="S445" i="56"/>
  <c r="AJ445" i="56" s="1"/>
  <c r="S65" i="56"/>
  <c r="P80" i="56"/>
  <c r="P13" i="56"/>
  <c r="S315" i="56"/>
  <c r="AJ315" i="56" s="1"/>
  <c r="L55" i="56"/>
  <c r="Q55" i="56"/>
  <c r="AJ54" i="56"/>
  <c r="R55" i="56"/>
  <c r="T54" i="56"/>
  <c r="P55" i="56"/>
  <c r="M55" i="56"/>
  <c r="O55" i="56"/>
  <c r="N55" i="56"/>
  <c r="S496" i="56"/>
  <c r="S237" i="56"/>
  <c r="AJ237" i="56" s="1"/>
  <c r="S211" i="56"/>
  <c r="AJ211" i="56" s="1"/>
  <c r="S159" i="56"/>
  <c r="AJ159" i="56" s="1"/>
  <c r="S73" i="56"/>
  <c r="P21" i="56"/>
  <c r="S21" i="56" s="1"/>
  <c r="T21" i="56" s="1"/>
  <c r="S341" i="56"/>
  <c r="AJ341" i="56" s="1"/>
  <c r="S263" i="56"/>
  <c r="AJ263" i="56" s="1"/>
  <c r="S80" i="56" l="1"/>
  <c r="S55" i="56"/>
  <c r="AJ55" i="56" s="1"/>
  <c r="R497" i="56"/>
  <c r="P497" i="56"/>
  <c r="M497" i="56"/>
  <c r="Q497" i="56"/>
  <c r="L497" i="56"/>
  <c r="O497" i="56"/>
  <c r="N497" i="56"/>
  <c r="Q81" i="56"/>
  <c r="M81" i="56"/>
  <c r="P81" i="56"/>
  <c r="N81" i="56"/>
  <c r="O81" i="56"/>
  <c r="L81" i="56"/>
  <c r="R81" i="56"/>
  <c r="P28" i="56"/>
  <c r="S13" i="56"/>
  <c r="S81" i="56" l="1"/>
  <c r="S497" i="56"/>
  <c r="T13" i="56"/>
  <c r="AI300" i="57" l="1"/>
  <c r="AI196" i="57"/>
  <c r="AI430" i="57"/>
  <c r="AI352" i="57"/>
  <c r="AI326" i="57"/>
  <c r="AI274" i="57"/>
  <c r="AI248" i="57"/>
  <c r="AI378" i="57"/>
  <c r="AI144" i="57"/>
  <c r="AI222" i="57"/>
  <c r="AI170" i="57"/>
  <c r="AI404" i="57"/>
  <c r="AB40" i="57" l="1"/>
  <c r="AI40" i="57" s="1"/>
  <c r="AI118" i="57"/>
  <c r="S274" i="57"/>
  <c r="AJ274" i="57" s="1"/>
  <c r="S326" i="57"/>
  <c r="AJ326" i="57" s="1"/>
  <c r="S248" i="57"/>
  <c r="AJ248" i="57" s="1"/>
  <c r="S352" i="57"/>
  <c r="AJ352" i="57" s="1"/>
  <c r="S378" i="57"/>
  <c r="AJ378" i="57" s="1"/>
  <c r="S170" i="57"/>
  <c r="AJ170" i="57" s="1"/>
  <c r="S430" i="57"/>
  <c r="AJ430" i="57" s="1"/>
  <c r="S222" i="57"/>
  <c r="AJ222" i="57" s="1"/>
  <c r="S196" i="57"/>
  <c r="AJ196" i="57" s="1"/>
  <c r="S404" i="57"/>
  <c r="AJ404" i="57" s="1"/>
  <c r="S144" i="57"/>
  <c r="AJ144" i="57" s="1"/>
  <c r="S300" i="57"/>
  <c r="AJ300" i="57" s="1"/>
  <c r="P40" i="57" l="1"/>
  <c r="S118" i="57"/>
  <c r="AJ118" i="57" s="1"/>
  <c r="S40" i="57" l="1"/>
  <c r="AJ40" i="57" s="1"/>
  <c r="AI377" i="57" l="1"/>
  <c r="F99" i="57" l="1"/>
  <c r="F652" i="57"/>
  <c r="O99" i="57"/>
  <c r="O21" i="57" s="1"/>
  <c r="O652" i="57"/>
  <c r="E99" i="57"/>
  <c r="E21" i="57" s="1"/>
  <c r="E652" i="57"/>
  <c r="P99" i="57" l="1"/>
  <c r="P652" i="57"/>
  <c r="I645" i="57"/>
  <c r="I652" i="57" s="1"/>
  <c r="B99" i="57"/>
  <c r="B652" i="57"/>
  <c r="F21" i="57"/>
  <c r="F28" i="57" s="1"/>
  <c r="F106" i="57"/>
  <c r="E653" i="57" l="1"/>
  <c r="B653" i="57"/>
  <c r="C653" i="57"/>
  <c r="D653" i="57"/>
  <c r="H653" i="57"/>
  <c r="F653" i="57"/>
  <c r="G653" i="57"/>
  <c r="S645" i="57"/>
  <c r="S652" i="57" s="1"/>
  <c r="L652" i="57"/>
  <c r="L99" i="57"/>
  <c r="I99" i="57"/>
  <c r="B21" i="57"/>
  <c r="I21" i="57" s="1"/>
  <c r="N653" i="57" l="1"/>
  <c r="O653" i="57"/>
  <c r="M653" i="57"/>
  <c r="L653" i="57"/>
  <c r="R653" i="57"/>
  <c r="Q653" i="57"/>
  <c r="P653" i="57"/>
  <c r="S99" i="57"/>
  <c r="L21" i="57"/>
  <c r="I653" i="57"/>
  <c r="S653" i="57" l="1"/>
  <c r="AI143" i="57" l="1"/>
  <c r="AI151" i="57"/>
  <c r="AI177" i="57"/>
  <c r="AI255" i="57"/>
  <c r="AI437" i="57"/>
  <c r="AI411" i="57"/>
  <c r="AI333" i="57"/>
  <c r="AI281" i="57"/>
  <c r="AI203" i="57"/>
  <c r="AI229" i="57"/>
  <c r="AI307" i="57"/>
  <c r="AI359" i="57"/>
  <c r="AB184" i="57" l="1"/>
  <c r="AI169" i="57"/>
  <c r="AB210" i="57"/>
  <c r="AI210" i="57" s="1"/>
  <c r="AI195" i="57"/>
  <c r="AB444" i="57"/>
  <c r="AI429" i="57"/>
  <c r="AB340" i="57"/>
  <c r="AI340" i="57" s="1"/>
  <c r="AI325" i="57"/>
  <c r="AB314" i="57"/>
  <c r="AI299" i="57"/>
  <c r="AB262" i="57"/>
  <c r="AI247" i="57"/>
  <c r="AB236" i="57"/>
  <c r="AI221" i="57"/>
  <c r="AB418" i="57"/>
  <c r="AI403" i="57"/>
  <c r="AB366" i="57"/>
  <c r="AI366" i="57" s="1"/>
  <c r="AI351" i="57"/>
  <c r="AB47" i="57"/>
  <c r="AI47" i="57" s="1"/>
  <c r="AI125" i="57"/>
  <c r="AB288" i="57"/>
  <c r="AI288" i="57" s="1"/>
  <c r="AI273" i="57"/>
  <c r="AB39" i="57"/>
  <c r="AB132" i="57"/>
  <c r="AI132" i="57" s="1"/>
  <c r="AI117" i="57"/>
  <c r="AI385" i="57"/>
  <c r="AB392" i="57"/>
  <c r="AB158" i="57"/>
  <c r="S359" i="57"/>
  <c r="AJ359" i="57" s="1"/>
  <c r="S281" i="57"/>
  <c r="AJ281" i="57" s="1"/>
  <c r="S255" i="57"/>
  <c r="AJ255" i="57" s="1"/>
  <c r="S333" i="57"/>
  <c r="AJ333" i="57" s="1"/>
  <c r="S177" i="57"/>
  <c r="AJ177" i="57" s="1"/>
  <c r="S151" i="57"/>
  <c r="AJ151" i="57" s="1"/>
  <c r="S307" i="57"/>
  <c r="AJ307" i="57" s="1"/>
  <c r="S437" i="57"/>
  <c r="AJ437" i="57" s="1"/>
  <c r="S229" i="57"/>
  <c r="AJ229" i="57" s="1"/>
  <c r="S385" i="57"/>
  <c r="AJ385" i="57" s="1"/>
  <c r="S203" i="57"/>
  <c r="AJ203" i="57" s="1"/>
  <c r="S411" i="57"/>
  <c r="AJ411" i="57" s="1"/>
  <c r="P262" i="57" l="1"/>
  <c r="S247" i="57"/>
  <c r="P418" i="57"/>
  <c r="S403" i="57"/>
  <c r="AB54" i="57"/>
  <c r="AI39" i="57"/>
  <c r="AI418" i="57"/>
  <c r="AB419" i="57" s="1"/>
  <c r="AB341" i="57"/>
  <c r="AC341" i="57"/>
  <c r="AH341" i="57"/>
  <c r="AE341" i="57"/>
  <c r="AF341" i="57"/>
  <c r="Z341" i="57"/>
  <c r="W341" i="57"/>
  <c r="AA341" i="57"/>
  <c r="Y341" i="57"/>
  <c r="AG341" i="57"/>
  <c r="X341" i="57"/>
  <c r="AD341" i="57"/>
  <c r="V341" i="57"/>
  <c r="P288" i="57"/>
  <c r="S273" i="57"/>
  <c r="AB289" i="57"/>
  <c r="AF289" i="57"/>
  <c r="AC289" i="57"/>
  <c r="Z289" i="57"/>
  <c r="AA289" i="57"/>
  <c r="AD289" i="57"/>
  <c r="X289" i="57"/>
  <c r="AG289" i="57"/>
  <c r="W289" i="57"/>
  <c r="AE289" i="57"/>
  <c r="Y289" i="57"/>
  <c r="AH289" i="57"/>
  <c r="V289" i="57"/>
  <c r="AI236" i="57"/>
  <c r="AI444" i="57"/>
  <c r="AB445" i="57" s="1"/>
  <c r="P39" i="57"/>
  <c r="P236" i="57"/>
  <c r="S221" i="57"/>
  <c r="P184" i="57"/>
  <c r="S169" i="57"/>
  <c r="AI158" i="57"/>
  <c r="AB159" i="57" s="1"/>
  <c r="P314" i="57"/>
  <c r="S299" i="57"/>
  <c r="P47" i="57"/>
  <c r="S125" i="57"/>
  <c r="AJ125" i="57" s="1"/>
  <c r="AI392" i="57"/>
  <c r="AB393" i="57" s="1"/>
  <c r="AI262" i="57"/>
  <c r="AB263" i="57" s="1"/>
  <c r="AB211" i="57"/>
  <c r="Y211" i="57"/>
  <c r="AD211" i="57"/>
  <c r="AH211" i="57"/>
  <c r="AA211" i="57"/>
  <c r="W211" i="57"/>
  <c r="AF211" i="57"/>
  <c r="Z211" i="57"/>
  <c r="X211" i="57"/>
  <c r="AC211" i="57"/>
  <c r="AE211" i="57"/>
  <c r="AG211" i="57"/>
  <c r="V211" i="57"/>
  <c r="P132" i="57"/>
  <c r="S117" i="57"/>
  <c r="P210" i="57"/>
  <c r="S195" i="57"/>
  <c r="P340" i="57"/>
  <c r="S325" i="57"/>
  <c r="P158" i="57"/>
  <c r="S143" i="57"/>
  <c r="P366" i="57"/>
  <c r="S351" i="57"/>
  <c r="P444" i="57"/>
  <c r="S429" i="57"/>
  <c r="AB367" i="57"/>
  <c r="AH367" i="57"/>
  <c r="AA367" i="57"/>
  <c r="AC367" i="57"/>
  <c r="AD367" i="57"/>
  <c r="AF367" i="57"/>
  <c r="Y367" i="57"/>
  <c r="W367" i="57"/>
  <c r="Z367" i="57"/>
  <c r="X367" i="57"/>
  <c r="AE367" i="57"/>
  <c r="AG367" i="57"/>
  <c r="V367" i="57"/>
  <c r="AI314" i="57"/>
  <c r="AI184" i="57"/>
  <c r="AB185" i="57" s="1"/>
  <c r="AI367" i="57" l="1"/>
  <c r="Z263" i="57"/>
  <c r="W263" i="57"/>
  <c r="AH263" i="57"/>
  <c r="AF263" i="57"/>
  <c r="AD263" i="57"/>
  <c r="AC263" i="57"/>
  <c r="AA263" i="57"/>
  <c r="AG263" i="57"/>
  <c r="AE263" i="57"/>
  <c r="Y263" i="57"/>
  <c r="V263" i="57"/>
  <c r="X263" i="57"/>
  <c r="AA445" i="57"/>
  <c r="AC445" i="57"/>
  <c r="Z445" i="57"/>
  <c r="AH445" i="57"/>
  <c r="X445" i="57"/>
  <c r="AE445" i="57"/>
  <c r="AD445" i="57"/>
  <c r="Y445" i="57"/>
  <c r="AF445" i="57"/>
  <c r="AG445" i="57"/>
  <c r="W445" i="57"/>
  <c r="V445" i="57"/>
  <c r="AJ273" i="57"/>
  <c r="S288" i="57"/>
  <c r="AD419" i="57"/>
  <c r="AE419" i="57"/>
  <c r="AF419" i="57"/>
  <c r="AH419" i="57"/>
  <c r="W419" i="57"/>
  <c r="AA419" i="57"/>
  <c r="AC419" i="57"/>
  <c r="Z419" i="57"/>
  <c r="AG419" i="57"/>
  <c r="X419" i="57"/>
  <c r="Y419" i="57"/>
  <c r="V419" i="57"/>
  <c r="AJ117" i="57"/>
  <c r="S132" i="57"/>
  <c r="AJ143" i="57"/>
  <c r="S158" i="57"/>
  <c r="P54" i="57"/>
  <c r="S39" i="57"/>
  <c r="AJ169" i="57"/>
  <c r="S184" i="57"/>
  <c r="AC237" i="57"/>
  <c r="Z237" i="57"/>
  <c r="AE237" i="57"/>
  <c r="AD237" i="57"/>
  <c r="AH237" i="57"/>
  <c r="AG237" i="57"/>
  <c r="V237" i="57"/>
  <c r="AA237" i="57"/>
  <c r="Y237" i="57"/>
  <c r="X237" i="57"/>
  <c r="W237" i="57"/>
  <c r="AF237" i="57"/>
  <c r="AJ351" i="57"/>
  <c r="S366" i="57"/>
  <c r="AI211" i="57"/>
  <c r="AD393" i="57"/>
  <c r="AF393" i="57"/>
  <c r="W393" i="57"/>
  <c r="AE393" i="57"/>
  <c r="Z393" i="57"/>
  <c r="AC393" i="57"/>
  <c r="X393" i="57"/>
  <c r="AA393" i="57"/>
  <c r="Y393" i="57"/>
  <c r="V393" i="57"/>
  <c r="AI393" i="57" s="1"/>
  <c r="AG393" i="57"/>
  <c r="AH393" i="57"/>
  <c r="AB237" i="57"/>
  <c r="AI341" i="57"/>
  <c r="AI54" i="57"/>
  <c r="AB55" i="57" s="1"/>
  <c r="AJ325" i="57"/>
  <c r="S340" i="57"/>
  <c r="AJ221" i="57"/>
  <c r="S236" i="57"/>
  <c r="AI289" i="57"/>
  <c r="AJ403" i="57"/>
  <c r="S418" i="57"/>
  <c r="X315" i="57"/>
  <c r="AA315" i="57"/>
  <c r="AE315" i="57"/>
  <c r="Y315" i="57"/>
  <c r="AG315" i="57"/>
  <c r="AD315" i="57"/>
  <c r="AC315" i="57"/>
  <c r="V315" i="57"/>
  <c r="AF315" i="57"/>
  <c r="W315" i="57"/>
  <c r="Z315" i="57"/>
  <c r="AH315" i="57"/>
  <c r="S47" i="57"/>
  <c r="AJ47" i="57" s="1"/>
  <c r="AE185" i="57"/>
  <c r="AG185" i="57"/>
  <c r="AA185" i="57"/>
  <c r="X185" i="57"/>
  <c r="AF185" i="57"/>
  <c r="Z185" i="57"/>
  <c r="AD185" i="57"/>
  <c r="AH185" i="57"/>
  <c r="AC185" i="57"/>
  <c r="W185" i="57"/>
  <c r="Y185" i="57"/>
  <c r="V185" i="57"/>
  <c r="AJ429" i="57"/>
  <c r="S444" i="57"/>
  <c r="AJ195" i="57"/>
  <c r="S210" i="57"/>
  <c r="AJ299" i="57"/>
  <c r="S314" i="57"/>
  <c r="P392" i="57"/>
  <c r="S377" i="57"/>
  <c r="AJ247" i="57"/>
  <c r="S262" i="57"/>
  <c r="AE159" i="57"/>
  <c r="Z159" i="57"/>
  <c r="AD159" i="57"/>
  <c r="Y159" i="57"/>
  <c r="AG159" i="57"/>
  <c r="AA159" i="57"/>
  <c r="AH159" i="57"/>
  <c r="W159" i="57"/>
  <c r="AC159" i="57"/>
  <c r="V159" i="57"/>
  <c r="X159" i="57"/>
  <c r="AF159" i="57"/>
  <c r="AB315" i="57"/>
  <c r="AI185" i="57" l="1"/>
  <c r="AI445" i="57"/>
  <c r="R185" i="57"/>
  <c r="P185" i="57"/>
  <c r="L185" i="57"/>
  <c r="M185" i="57"/>
  <c r="Q185" i="57"/>
  <c r="T184" i="57"/>
  <c r="AJ184" i="57"/>
  <c r="N185" i="57"/>
  <c r="O185" i="57"/>
  <c r="Q341" i="57"/>
  <c r="P341" i="57"/>
  <c r="L341" i="57"/>
  <c r="O341" i="57"/>
  <c r="N341" i="57"/>
  <c r="T340" i="57"/>
  <c r="M341" i="57"/>
  <c r="AJ340" i="57"/>
  <c r="R341" i="57"/>
  <c r="AI237" i="57"/>
  <c r="AI419" i="57"/>
  <c r="AJ132" i="57"/>
  <c r="L133" i="57"/>
  <c r="P133" i="57"/>
  <c r="Q133" i="57"/>
  <c r="R133" i="57"/>
  <c r="M133" i="57"/>
  <c r="O133" i="57"/>
  <c r="N133" i="57"/>
  <c r="T132" i="57"/>
  <c r="AJ377" i="57"/>
  <c r="S392" i="57"/>
  <c r="T314" i="57"/>
  <c r="N315" i="57"/>
  <c r="R315" i="57"/>
  <c r="P315" i="57"/>
  <c r="O315" i="57"/>
  <c r="AJ314" i="57"/>
  <c r="Q315" i="57"/>
  <c r="L315" i="57"/>
  <c r="M315" i="57"/>
  <c r="Q419" i="57"/>
  <c r="T418" i="57"/>
  <c r="M419" i="57"/>
  <c r="L419" i="57"/>
  <c r="AJ418" i="57"/>
  <c r="N419" i="57"/>
  <c r="P419" i="57"/>
  <c r="R419" i="57"/>
  <c r="O419" i="57"/>
  <c r="W55" i="57"/>
  <c r="AC55" i="57"/>
  <c r="Y55" i="57"/>
  <c r="AE55" i="57"/>
  <c r="X55" i="57"/>
  <c r="AG55" i="57"/>
  <c r="AD55" i="57"/>
  <c r="AA55" i="57"/>
  <c r="AF55" i="57"/>
  <c r="Z55" i="57"/>
  <c r="V55" i="57"/>
  <c r="AH55" i="57"/>
  <c r="AJ366" i="57"/>
  <c r="R367" i="57"/>
  <c r="N367" i="57"/>
  <c r="T366" i="57"/>
  <c r="O367" i="57"/>
  <c r="L367" i="57"/>
  <c r="Q367" i="57"/>
  <c r="M367" i="57"/>
  <c r="P367" i="57"/>
  <c r="AJ39" i="57"/>
  <c r="S54" i="57"/>
  <c r="AI263" i="57"/>
  <c r="AI315" i="57"/>
  <c r="R211" i="57"/>
  <c r="N211" i="57"/>
  <c r="Q211" i="57"/>
  <c r="M211" i="57"/>
  <c r="L211" i="57"/>
  <c r="O211" i="57"/>
  <c r="AJ210" i="57"/>
  <c r="P211" i="57"/>
  <c r="T210" i="57"/>
  <c r="N237" i="57"/>
  <c r="M237" i="57"/>
  <c r="R237" i="57"/>
  <c r="P237" i="57"/>
  <c r="Q237" i="57"/>
  <c r="L237" i="57"/>
  <c r="T236" i="57"/>
  <c r="AJ236" i="57"/>
  <c r="O237" i="57"/>
  <c r="Q159" i="57"/>
  <c r="O159" i="57"/>
  <c r="M159" i="57"/>
  <c r="N159" i="57"/>
  <c r="AJ158" i="57"/>
  <c r="P159" i="57"/>
  <c r="R159" i="57"/>
  <c r="L159" i="57"/>
  <c r="T158" i="57"/>
  <c r="L289" i="57"/>
  <c r="O289" i="57"/>
  <c r="N289" i="57"/>
  <c r="T288" i="57"/>
  <c r="P289" i="57"/>
  <c r="Q289" i="57"/>
  <c r="AJ288" i="57"/>
  <c r="R289" i="57"/>
  <c r="M289" i="57"/>
  <c r="AI159" i="57"/>
  <c r="M263" i="57"/>
  <c r="N263" i="57"/>
  <c r="Q263" i="57"/>
  <c r="L263" i="57"/>
  <c r="AJ262" i="57"/>
  <c r="R263" i="57"/>
  <c r="P263" i="57"/>
  <c r="O263" i="57"/>
  <c r="T262" i="57"/>
  <c r="L445" i="57"/>
  <c r="O445" i="57"/>
  <c r="P445" i="57"/>
  <c r="T444" i="57"/>
  <c r="R445" i="57"/>
  <c r="AJ444" i="57"/>
  <c r="M445" i="57"/>
  <c r="Q445" i="57"/>
  <c r="N445" i="57"/>
  <c r="T54" i="57" l="1"/>
  <c r="M55" i="57"/>
  <c r="R55" i="57"/>
  <c r="AJ54" i="57"/>
  <c r="P55" i="57"/>
  <c r="N55" i="57"/>
  <c r="Q55" i="57"/>
  <c r="L55" i="57"/>
  <c r="S55" i="57" s="1"/>
  <c r="AJ55" i="57" s="1"/>
  <c r="O55" i="57"/>
  <c r="S211" i="57"/>
  <c r="AJ211" i="57" s="1"/>
  <c r="S315" i="57"/>
  <c r="AJ315" i="57" s="1"/>
  <c r="N393" i="57"/>
  <c r="R393" i="57"/>
  <c r="M393" i="57"/>
  <c r="Q393" i="57"/>
  <c r="L393" i="57"/>
  <c r="S393" i="57" s="1"/>
  <c r="AJ393" i="57" s="1"/>
  <c r="T392" i="57"/>
  <c r="P393" i="57"/>
  <c r="AJ392" i="57"/>
  <c r="O393" i="57"/>
  <c r="S289" i="57"/>
  <c r="AJ289" i="57" s="1"/>
  <c r="S133" i="57"/>
  <c r="AJ133" i="57" s="1"/>
  <c r="S263" i="57"/>
  <c r="AJ263" i="57" s="1"/>
  <c r="S159" i="57"/>
  <c r="AJ159" i="57" s="1"/>
  <c r="AI55" i="57"/>
  <c r="S419" i="57"/>
  <c r="AJ419" i="57" s="1"/>
  <c r="S341" i="57"/>
  <c r="AJ341" i="57" s="1"/>
  <c r="S367" i="57"/>
  <c r="AJ367" i="57" s="1"/>
  <c r="S185" i="57"/>
  <c r="AJ185" i="57" s="1"/>
  <c r="S445" i="57"/>
  <c r="AJ445" i="57" s="1"/>
  <c r="S237" i="57"/>
  <c r="AJ237" i="57" s="1"/>
  <c r="I354" i="57" l="1"/>
  <c r="I366" i="57" s="1"/>
  <c r="C42" i="57"/>
  <c r="C366" i="57"/>
  <c r="C16" i="57" l="1"/>
  <c r="C54" i="57"/>
  <c r="I42" i="57"/>
  <c r="I54" i="57" s="1"/>
  <c r="E367" i="57"/>
  <c r="F367" i="57"/>
  <c r="H367" i="57"/>
  <c r="D367" i="57"/>
  <c r="B367" i="57"/>
  <c r="I367" i="57" s="1"/>
  <c r="G367" i="57"/>
  <c r="C367" i="57"/>
  <c r="D55" i="57" l="1"/>
  <c r="G55" i="57"/>
  <c r="F55" i="57"/>
  <c r="E55" i="57"/>
  <c r="C55" i="57"/>
  <c r="H55" i="57"/>
  <c r="B55" i="57"/>
  <c r="I16" i="57"/>
  <c r="C28" i="57"/>
  <c r="I55" i="57" l="1"/>
  <c r="S485" i="57"/>
  <c r="P69" i="57"/>
  <c r="S69" i="57" l="1"/>
  <c r="P17" i="57"/>
  <c r="S17" i="57" s="1"/>
  <c r="T17" i="57" s="1"/>
  <c r="S484" i="57"/>
  <c r="P68" i="57"/>
  <c r="P96" i="57"/>
  <c r="P106" i="57" s="1"/>
  <c r="P600" i="57"/>
  <c r="S590" i="57"/>
  <c r="S600" i="57" s="1"/>
  <c r="R601" i="57" l="1"/>
  <c r="N601" i="57"/>
  <c r="L601" i="57"/>
  <c r="M601" i="57"/>
  <c r="Q601" i="57"/>
  <c r="P601" i="57"/>
  <c r="O601" i="57"/>
  <c r="S68" i="57"/>
  <c r="P16" i="57"/>
  <c r="S16" i="57" s="1"/>
  <c r="T16" i="57" s="1"/>
  <c r="S486" i="57"/>
  <c r="P70" i="57"/>
  <c r="S601" i="57" l="1"/>
  <c r="S70" i="57"/>
  <c r="P18" i="57"/>
  <c r="S482" i="57" l="1"/>
  <c r="P66" i="57"/>
  <c r="S66" i="57" l="1"/>
  <c r="P14" i="57"/>
  <c r="S14" i="57" s="1"/>
  <c r="T14" i="57" s="1"/>
  <c r="P73" i="57" l="1"/>
  <c r="S489" i="57"/>
  <c r="P496" i="57"/>
  <c r="S481" i="57"/>
  <c r="S496" i="57" s="1"/>
  <c r="P65" i="57"/>
  <c r="O497" i="57" l="1"/>
  <c r="Q497" i="57"/>
  <c r="R497" i="57"/>
  <c r="M497" i="57"/>
  <c r="N497" i="57"/>
  <c r="P497" i="57"/>
  <c r="L497" i="57"/>
  <c r="S497" i="57" s="1"/>
  <c r="S65" i="57"/>
  <c r="S80" i="57" s="1"/>
  <c r="P80" i="57"/>
  <c r="P13" i="57"/>
  <c r="S73" i="57"/>
  <c r="P21" i="57"/>
  <c r="S21" i="57" s="1"/>
  <c r="T21" i="57" s="1"/>
  <c r="Q81" i="57" l="1"/>
  <c r="L81" i="57"/>
  <c r="N81" i="57"/>
  <c r="R81" i="57"/>
  <c r="M81" i="57"/>
  <c r="O81" i="57"/>
  <c r="P81" i="57"/>
  <c r="S81" i="57" s="1"/>
  <c r="P28" i="57"/>
  <c r="S13" i="57"/>
  <c r="T13" i="57" l="1"/>
  <c r="AA626" i="56" l="1"/>
  <c r="W626" i="57"/>
  <c r="AA626" i="57"/>
  <c r="X626" i="57"/>
  <c r="W626" i="53"/>
  <c r="AA626" i="53"/>
  <c r="W626" i="56"/>
  <c r="D626" i="57" l="1"/>
  <c r="D96" i="57"/>
  <c r="AC626" i="53"/>
  <c r="AC626" i="56"/>
  <c r="AC626" i="57"/>
  <c r="Z626" i="53"/>
  <c r="Z626" i="57"/>
  <c r="Z626" i="56"/>
  <c r="Y626" i="56" l="1"/>
  <c r="AB626" i="57"/>
  <c r="X626" i="52"/>
  <c r="W626" i="52"/>
  <c r="AA626" i="52"/>
  <c r="X626" i="56"/>
  <c r="N626" i="57"/>
  <c r="W630" i="57" s="1"/>
  <c r="N96" i="57"/>
  <c r="AB626" i="56"/>
  <c r="AC626" i="52"/>
  <c r="D18" i="57"/>
  <c r="D28" i="57" s="1"/>
  <c r="D106" i="57"/>
  <c r="V626" i="53"/>
  <c r="AB626" i="53"/>
  <c r="X626" i="53"/>
  <c r="Y626" i="53"/>
  <c r="Y626" i="57"/>
  <c r="Y626" i="52"/>
  <c r="G626" i="57" l="1"/>
  <c r="G96" i="57"/>
  <c r="V626" i="57"/>
  <c r="Z626" i="52"/>
  <c r="D626" i="56"/>
  <c r="D96" i="56"/>
  <c r="V626" i="56"/>
  <c r="G626" i="53"/>
  <c r="G96" i="53"/>
  <c r="G626" i="56"/>
  <c r="G96" i="56"/>
  <c r="AB626" i="52"/>
  <c r="N18" i="57"/>
  <c r="N28" i="57" s="1"/>
  <c r="N106" i="57"/>
  <c r="D626" i="53"/>
  <c r="D96" i="53"/>
  <c r="N626" i="56" l="1"/>
  <c r="W630" i="56" s="1"/>
  <c r="N96" i="56"/>
  <c r="G18" i="56"/>
  <c r="G28" i="56" s="1"/>
  <c r="G106" i="56"/>
  <c r="B626" i="57"/>
  <c r="B96" i="57"/>
  <c r="D18" i="53"/>
  <c r="D106" i="53"/>
  <c r="N626" i="53"/>
  <c r="W630" i="53" s="1"/>
  <c r="N96" i="53"/>
  <c r="Q626" i="56"/>
  <c r="AB630" i="56" s="1"/>
  <c r="Q96" i="56"/>
  <c r="D18" i="56"/>
  <c r="D28" i="56" s="1"/>
  <c r="D106" i="56"/>
  <c r="Q626" i="53"/>
  <c r="AB630" i="53" s="1"/>
  <c r="Q96" i="53"/>
  <c r="D626" i="52"/>
  <c r="D96" i="52"/>
  <c r="V626" i="52"/>
  <c r="B626" i="53"/>
  <c r="B96" i="53"/>
  <c r="G18" i="57"/>
  <c r="G28" i="57" s="1"/>
  <c r="G106" i="57"/>
  <c r="G626" i="52"/>
  <c r="G96" i="52"/>
  <c r="Q626" i="57"/>
  <c r="AB630" i="57" s="1"/>
  <c r="Q96" i="57"/>
  <c r="B626" i="56"/>
  <c r="B96" i="56"/>
  <c r="G18" i="53"/>
  <c r="G106" i="53"/>
  <c r="I616" i="56"/>
  <c r="I626" i="56" s="1"/>
  <c r="I616" i="53"/>
  <c r="I626" i="53" s="1"/>
  <c r="H627" i="56" l="1"/>
  <c r="D627" i="56"/>
  <c r="G627" i="56"/>
  <c r="C627" i="56"/>
  <c r="B627" i="56"/>
  <c r="F627" i="56"/>
  <c r="C627" i="53"/>
  <c r="H627" i="53"/>
  <c r="B627" i="53"/>
  <c r="D627" i="53"/>
  <c r="F627" i="53"/>
  <c r="G627" i="53"/>
  <c r="Q18" i="56"/>
  <c r="Q28" i="56" s="1"/>
  <c r="Q106" i="56"/>
  <c r="B18" i="57"/>
  <c r="B106" i="57"/>
  <c r="N626" i="52"/>
  <c r="W630" i="52" s="1"/>
  <c r="N96" i="52"/>
  <c r="E626" i="57"/>
  <c r="E96" i="57"/>
  <c r="G18" i="52"/>
  <c r="G28" i="52" s="1"/>
  <c r="G106" i="52"/>
  <c r="E626" i="56"/>
  <c r="E627" i="56" s="1"/>
  <c r="E96" i="56"/>
  <c r="I96" i="56" s="1"/>
  <c r="I106" i="56" s="1"/>
  <c r="Q626" i="52"/>
  <c r="AB630" i="52" s="1"/>
  <c r="Q96" i="52"/>
  <c r="D18" i="52"/>
  <c r="D28" i="52" s="1"/>
  <c r="D106" i="52"/>
  <c r="N18" i="53"/>
  <c r="N106" i="53"/>
  <c r="I616" i="57"/>
  <c r="I626" i="57" s="1"/>
  <c r="L626" i="56"/>
  <c r="V630" i="56" s="1"/>
  <c r="L96" i="56"/>
  <c r="AD626" i="56"/>
  <c r="AF616" i="56"/>
  <c r="AF626" i="56" s="1"/>
  <c r="B626" i="52"/>
  <c r="B96" i="52"/>
  <c r="Q18" i="57"/>
  <c r="Q28" i="57" s="1"/>
  <c r="Q106" i="57"/>
  <c r="L626" i="53"/>
  <c r="V630" i="53" s="1"/>
  <c r="L96" i="53"/>
  <c r="Q18" i="53"/>
  <c r="Q106" i="53"/>
  <c r="B18" i="56"/>
  <c r="B106" i="56"/>
  <c r="E626" i="53"/>
  <c r="E627" i="53" s="1"/>
  <c r="E96" i="53"/>
  <c r="I96" i="53" s="1"/>
  <c r="I106" i="53" s="1"/>
  <c r="AD626" i="53"/>
  <c r="AF616" i="53"/>
  <c r="AF626" i="53" s="1"/>
  <c r="AD626" i="57"/>
  <c r="AF616" i="57"/>
  <c r="AF626" i="57" s="1"/>
  <c r="B18" i="53"/>
  <c r="B106" i="53"/>
  <c r="N18" i="56"/>
  <c r="N28" i="56" s="1"/>
  <c r="N106" i="56"/>
  <c r="L626" i="57"/>
  <c r="V630" i="57" s="1"/>
  <c r="L96" i="57"/>
  <c r="S616" i="57"/>
  <c r="AD627" i="57" l="1"/>
  <c r="F107" i="53"/>
  <c r="D107" i="53"/>
  <c r="G107" i="53"/>
  <c r="H107" i="53"/>
  <c r="C107" i="53"/>
  <c r="B107" i="53"/>
  <c r="L18" i="53"/>
  <c r="L106" i="53"/>
  <c r="O626" i="53"/>
  <c r="Y630" i="53" s="1"/>
  <c r="O96" i="53"/>
  <c r="L626" i="52"/>
  <c r="V630" i="52" s="1"/>
  <c r="L96" i="52"/>
  <c r="O626" i="56"/>
  <c r="Y630" i="56" s="1"/>
  <c r="O96" i="56"/>
  <c r="S96" i="56" s="1"/>
  <c r="S106" i="56" s="1"/>
  <c r="W626" i="51"/>
  <c r="L18" i="57"/>
  <c r="L106" i="57"/>
  <c r="AF631" i="57"/>
  <c r="AF627" i="57"/>
  <c r="AE627" i="57"/>
  <c r="AA627" i="57"/>
  <c r="W627" i="57"/>
  <c r="X627" i="57"/>
  <c r="AC627" i="57"/>
  <c r="Z627" i="57"/>
  <c r="Y627" i="57"/>
  <c r="AB627" i="57"/>
  <c r="V627" i="57"/>
  <c r="S616" i="53"/>
  <c r="L18" i="56"/>
  <c r="L106" i="56"/>
  <c r="Q18" i="52"/>
  <c r="Q28" i="52" s="1"/>
  <c r="Q106" i="52"/>
  <c r="N18" i="52"/>
  <c r="N28" i="52" s="1"/>
  <c r="N106" i="52"/>
  <c r="I627" i="56"/>
  <c r="AD627" i="56"/>
  <c r="AF627" i="56"/>
  <c r="AE627" i="56"/>
  <c r="AF631" i="56"/>
  <c r="AA627" i="56"/>
  <c r="W627" i="56"/>
  <c r="Z627" i="56"/>
  <c r="AC627" i="56"/>
  <c r="AB627" i="56"/>
  <c r="X627" i="56"/>
  <c r="Y627" i="56"/>
  <c r="V627" i="56"/>
  <c r="E626" i="52"/>
  <c r="E96" i="52"/>
  <c r="I96" i="52" s="1"/>
  <c r="I106" i="52" s="1"/>
  <c r="B28" i="56"/>
  <c r="E18" i="53"/>
  <c r="E106" i="53"/>
  <c r="E107" i="53" s="1"/>
  <c r="E18" i="57"/>
  <c r="E28" i="57" s="1"/>
  <c r="E106" i="57"/>
  <c r="AG616" i="57"/>
  <c r="S626" i="57"/>
  <c r="AE627" i="53"/>
  <c r="AF627" i="53"/>
  <c r="AF631" i="53"/>
  <c r="AA627" i="53"/>
  <c r="W627" i="53"/>
  <c r="AC627" i="53"/>
  <c r="Z627" i="53"/>
  <c r="X627" i="53"/>
  <c r="V627" i="53"/>
  <c r="AB627" i="53"/>
  <c r="Y627" i="53"/>
  <c r="C107" i="56"/>
  <c r="B107" i="56"/>
  <c r="G107" i="56"/>
  <c r="D107" i="56"/>
  <c r="H107" i="56"/>
  <c r="F107" i="56"/>
  <c r="E107" i="56"/>
  <c r="S616" i="56"/>
  <c r="E18" i="56"/>
  <c r="E28" i="56" s="1"/>
  <c r="E106" i="56"/>
  <c r="AD627" i="53"/>
  <c r="B18" i="52"/>
  <c r="B106" i="52"/>
  <c r="G627" i="57"/>
  <c r="F627" i="57"/>
  <c r="B627" i="57"/>
  <c r="E627" i="57"/>
  <c r="C627" i="57"/>
  <c r="H627" i="57"/>
  <c r="D627" i="57"/>
  <c r="B28" i="57"/>
  <c r="I627" i="53"/>
  <c r="O626" i="57"/>
  <c r="Y630" i="57" s="1"/>
  <c r="O96" i="57"/>
  <c r="S96" i="57" s="1"/>
  <c r="S106" i="57" s="1"/>
  <c r="AD626" i="52"/>
  <c r="AF616" i="52"/>
  <c r="AF626" i="52" s="1"/>
  <c r="I96" i="57"/>
  <c r="I106" i="57" s="1"/>
  <c r="I616" i="52"/>
  <c r="I626" i="52" s="1"/>
  <c r="Y626" i="51"/>
  <c r="AB626" i="51"/>
  <c r="AC626" i="51"/>
  <c r="X626" i="51"/>
  <c r="AA626" i="51"/>
  <c r="Z626" i="51"/>
  <c r="M107" i="57" l="1"/>
  <c r="N107" i="57"/>
  <c r="Q107" i="57"/>
  <c r="L107" i="57"/>
  <c r="P107" i="57"/>
  <c r="R107" i="57"/>
  <c r="AF631" i="52"/>
  <c r="D627" i="52"/>
  <c r="B627" i="52"/>
  <c r="G627" i="52"/>
  <c r="E627" i="52"/>
  <c r="C627" i="52"/>
  <c r="F627" i="52"/>
  <c r="H627" i="52"/>
  <c r="H107" i="57"/>
  <c r="G107" i="57"/>
  <c r="C107" i="57"/>
  <c r="B107" i="57"/>
  <c r="F107" i="57"/>
  <c r="D107" i="57"/>
  <c r="E107" i="57"/>
  <c r="I18" i="57"/>
  <c r="I28" i="57" s="1"/>
  <c r="AG616" i="56"/>
  <c r="S626" i="56"/>
  <c r="L18" i="52"/>
  <c r="L106" i="52"/>
  <c r="I107" i="53"/>
  <c r="B28" i="52"/>
  <c r="L28" i="56"/>
  <c r="L28" i="57"/>
  <c r="AE627" i="52"/>
  <c r="AF627" i="52"/>
  <c r="X627" i="52"/>
  <c r="AC627" i="52"/>
  <c r="Y627" i="52"/>
  <c r="W627" i="52"/>
  <c r="AA627" i="52"/>
  <c r="AB627" i="52"/>
  <c r="Z627" i="52"/>
  <c r="V627" i="52"/>
  <c r="B107" i="52"/>
  <c r="G107" i="52"/>
  <c r="F107" i="52"/>
  <c r="H107" i="52"/>
  <c r="C107" i="52"/>
  <c r="D107" i="52"/>
  <c r="L107" i="56"/>
  <c r="R107" i="56"/>
  <c r="M107" i="56"/>
  <c r="Q107" i="56"/>
  <c r="N107" i="56"/>
  <c r="P107" i="56"/>
  <c r="AD627" i="52"/>
  <c r="I18" i="56"/>
  <c r="I28" i="56" s="1"/>
  <c r="AG616" i="53"/>
  <c r="S626" i="53"/>
  <c r="O18" i="53"/>
  <c r="O106" i="53"/>
  <c r="O18" i="57"/>
  <c r="O28" i="57" s="1"/>
  <c r="O106" i="57"/>
  <c r="O107" i="57" s="1"/>
  <c r="Q627" i="57"/>
  <c r="M627" i="57"/>
  <c r="L627" i="57"/>
  <c r="P627" i="57"/>
  <c r="AG626" i="57"/>
  <c r="O627" i="57"/>
  <c r="N627" i="57"/>
  <c r="R627" i="57"/>
  <c r="E18" i="52"/>
  <c r="E28" i="52" s="1"/>
  <c r="E106" i="52"/>
  <c r="E107" i="52" s="1"/>
  <c r="I627" i="57"/>
  <c r="I18" i="53"/>
  <c r="AF630" i="57"/>
  <c r="D626" i="51"/>
  <c r="D96" i="51"/>
  <c r="I107" i="56"/>
  <c r="O18" i="56"/>
  <c r="O28" i="56" s="1"/>
  <c r="O106" i="56"/>
  <c r="O107" i="56" s="1"/>
  <c r="S627" i="57" l="1"/>
  <c r="O626" i="52"/>
  <c r="Y630" i="52" s="1"/>
  <c r="O96" i="52"/>
  <c r="S616" i="52"/>
  <c r="B26" i="55"/>
  <c r="N29" i="57"/>
  <c r="B29" i="57"/>
  <c r="H29" i="57"/>
  <c r="D29" i="57"/>
  <c r="Q29" i="57"/>
  <c r="M29" i="57"/>
  <c r="F29" i="57"/>
  <c r="R29" i="57"/>
  <c r="C29" i="57"/>
  <c r="G29" i="57"/>
  <c r="O29" i="57"/>
  <c r="L29" i="57"/>
  <c r="E29" i="57"/>
  <c r="P29" i="57"/>
  <c r="S18" i="57"/>
  <c r="D18" i="51"/>
  <c r="D28" i="51" s="1"/>
  <c r="D106" i="51"/>
  <c r="Q627" i="53"/>
  <c r="M627" i="53"/>
  <c r="O627" i="53"/>
  <c r="N627" i="53"/>
  <c r="R627" i="53"/>
  <c r="AG626" i="53"/>
  <c r="L627" i="53"/>
  <c r="P627" i="53"/>
  <c r="AF630" i="53"/>
  <c r="V626" i="51"/>
  <c r="I107" i="52"/>
  <c r="S18" i="56"/>
  <c r="S107" i="57"/>
  <c r="G626" i="51"/>
  <c r="G96" i="51"/>
  <c r="B25" i="55"/>
  <c r="F29" i="56"/>
  <c r="Q29" i="56"/>
  <c r="N29" i="56"/>
  <c r="C29" i="56"/>
  <c r="H29" i="56"/>
  <c r="O29" i="56"/>
  <c r="B29" i="56"/>
  <c r="M29" i="56"/>
  <c r="E29" i="56"/>
  <c r="G29" i="56"/>
  <c r="P29" i="56"/>
  <c r="R29" i="56"/>
  <c r="D29" i="56"/>
  <c r="L29" i="56"/>
  <c r="S107" i="56"/>
  <c r="L28" i="52"/>
  <c r="L29" i="52" s="1"/>
  <c r="I107" i="57"/>
  <c r="I627" i="52"/>
  <c r="N626" i="51"/>
  <c r="W630" i="51" s="1"/>
  <c r="N96" i="51"/>
  <c r="I18" i="52"/>
  <c r="I28" i="52" s="1"/>
  <c r="M627" i="56"/>
  <c r="O627" i="56"/>
  <c r="L627" i="56"/>
  <c r="R627" i="56"/>
  <c r="P627" i="56"/>
  <c r="N627" i="56"/>
  <c r="Q627" i="56"/>
  <c r="AG626" i="56"/>
  <c r="AF630" i="56"/>
  <c r="I29" i="56" l="1"/>
  <c r="S29" i="56"/>
  <c r="I29" i="57"/>
  <c r="G18" i="51"/>
  <c r="G28" i="51" s="1"/>
  <c r="G106" i="51"/>
  <c r="N18" i="51"/>
  <c r="N28" i="51" s="1"/>
  <c r="N106" i="51"/>
  <c r="S627" i="53"/>
  <c r="T18" i="57"/>
  <c r="S28" i="57"/>
  <c r="T28" i="57" s="1"/>
  <c r="AG616" i="52"/>
  <c r="S626" i="52"/>
  <c r="S627" i="56"/>
  <c r="T18" i="56"/>
  <c r="S28" i="56"/>
  <c r="T28" i="56" s="1"/>
  <c r="S29" i="57"/>
  <c r="O18" i="52"/>
  <c r="O106" i="52"/>
  <c r="S96" i="52"/>
  <c r="S106" i="52" s="1"/>
  <c r="B626" i="51"/>
  <c r="B96" i="51"/>
  <c r="Q626" i="51"/>
  <c r="AB630" i="51" s="1"/>
  <c r="Q96" i="51"/>
  <c r="D29" i="52"/>
  <c r="Q29" i="52"/>
  <c r="C29" i="52"/>
  <c r="R29" i="52"/>
  <c r="H29" i="52"/>
  <c r="N29" i="52"/>
  <c r="M29" i="52"/>
  <c r="F29" i="52"/>
  <c r="E29" i="52"/>
  <c r="B29" i="52"/>
  <c r="G29" i="52"/>
  <c r="P29" i="52"/>
  <c r="W626" i="50"/>
  <c r="AD626" i="51" l="1"/>
  <c r="AF616" i="51"/>
  <c r="AF626" i="51" s="1"/>
  <c r="O28" i="52"/>
  <c r="O29" i="52" s="1"/>
  <c r="S29" i="52" s="1"/>
  <c r="S18" i="52"/>
  <c r="L626" i="51"/>
  <c r="V630" i="51" s="1"/>
  <c r="L96" i="51"/>
  <c r="Q18" i="51"/>
  <c r="Q28" i="51" s="1"/>
  <c r="Q106" i="51"/>
  <c r="E626" i="51"/>
  <c r="E96" i="51"/>
  <c r="I29" i="52"/>
  <c r="B18" i="51"/>
  <c r="B106" i="51"/>
  <c r="N107" i="52"/>
  <c r="M107" i="52"/>
  <c r="P107" i="52"/>
  <c r="R107" i="52"/>
  <c r="Q107" i="52"/>
  <c r="O107" i="52"/>
  <c r="L107" i="52"/>
  <c r="I616" i="51"/>
  <c r="I626" i="51" s="1"/>
  <c r="AG626" i="52"/>
  <c r="Q627" i="52"/>
  <c r="N627" i="52"/>
  <c r="P627" i="52"/>
  <c r="M627" i="52"/>
  <c r="O627" i="52"/>
  <c r="R627" i="52"/>
  <c r="L627" i="52"/>
  <c r="AF630" i="52"/>
  <c r="Z626" i="50"/>
  <c r="AA626" i="50"/>
  <c r="AB626" i="50"/>
  <c r="X626" i="50"/>
  <c r="Y626" i="50"/>
  <c r="S627" i="52" l="1"/>
  <c r="E18" i="51"/>
  <c r="E28" i="51" s="1"/>
  <c r="E106" i="51"/>
  <c r="D627" i="51"/>
  <c r="H627" i="51"/>
  <c r="B627" i="51"/>
  <c r="F627" i="51"/>
  <c r="G627" i="51"/>
  <c r="C627" i="51"/>
  <c r="E627" i="51"/>
  <c r="T18" i="52"/>
  <c r="S28" i="52"/>
  <c r="T28" i="52" s="1"/>
  <c r="AC626" i="50"/>
  <c r="D96" i="50"/>
  <c r="D626" i="50"/>
  <c r="S107" i="52"/>
  <c r="I18" i="51"/>
  <c r="I28" i="51" s="1"/>
  <c r="B28" i="51"/>
  <c r="V627" i="51"/>
  <c r="AF631" i="51"/>
  <c r="AE627" i="51"/>
  <c r="AF627" i="51"/>
  <c r="Z627" i="51"/>
  <c r="X627" i="51"/>
  <c r="AB627" i="51"/>
  <c r="AC627" i="51"/>
  <c r="AA627" i="51"/>
  <c r="W627" i="51"/>
  <c r="Y627" i="51"/>
  <c r="I96" i="51"/>
  <c r="I106" i="51" s="1"/>
  <c r="AD627" i="51"/>
  <c r="L18" i="51"/>
  <c r="L106" i="51"/>
  <c r="N96" i="50" l="1"/>
  <c r="N626" i="50"/>
  <c r="W630" i="50" s="1"/>
  <c r="I627" i="51"/>
  <c r="E29" i="51"/>
  <c r="F29" i="51"/>
  <c r="Q29" i="51"/>
  <c r="B29" i="51"/>
  <c r="H29" i="51"/>
  <c r="M29" i="51"/>
  <c r="G29" i="51"/>
  <c r="C29" i="51"/>
  <c r="D29" i="51"/>
  <c r="R29" i="51"/>
  <c r="N29" i="51"/>
  <c r="P29" i="51"/>
  <c r="D18" i="50"/>
  <c r="D28" i="50" s="1"/>
  <c r="D106" i="50"/>
  <c r="C107" i="51"/>
  <c r="F107" i="51"/>
  <c r="B107" i="51"/>
  <c r="D107" i="51"/>
  <c r="G107" i="51"/>
  <c r="E107" i="51"/>
  <c r="H107" i="51"/>
  <c r="G626" i="50"/>
  <c r="G96" i="50"/>
  <c r="O626" i="51"/>
  <c r="Y630" i="51" s="1"/>
  <c r="O96" i="51"/>
  <c r="S616" i="51"/>
  <c r="AF616" i="50"/>
  <c r="AF626" i="50" s="1"/>
  <c r="V626" i="50"/>
  <c r="L28" i="51"/>
  <c r="L29" i="51" s="1"/>
  <c r="AD626" i="50"/>
  <c r="I29" i="51" l="1"/>
  <c r="AE627" i="50"/>
  <c r="AF627" i="50"/>
  <c r="W627" i="50"/>
  <c r="AA627" i="50"/>
  <c r="Z627" i="50"/>
  <c r="AB627" i="50"/>
  <c r="Y627" i="50"/>
  <c r="X627" i="50"/>
  <c r="AD627" i="50"/>
  <c r="AG616" i="51"/>
  <c r="S626" i="51"/>
  <c r="O18" i="51"/>
  <c r="O106" i="51"/>
  <c r="S96" i="51"/>
  <c r="S106" i="51" s="1"/>
  <c r="I107" i="51"/>
  <c r="B96" i="50"/>
  <c r="B626" i="50"/>
  <c r="G18" i="50"/>
  <c r="G28" i="50" s="1"/>
  <c r="G106" i="50"/>
  <c r="AC627" i="50"/>
  <c r="Q626" i="50"/>
  <c r="AB630" i="50" s="1"/>
  <c r="Q96" i="50"/>
  <c r="V627" i="50"/>
  <c r="N18" i="50"/>
  <c r="N28" i="50" s="1"/>
  <c r="N106" i="50"/>
  <c r="W626" i="48"/>
  <c r="O28" i="51" l="1"/>
  <c r="O29" i="51" s="1"/>
  <c r="S29" i="51" s="1"/>
  <c r="S18" i="51"/>
  <c r="P627" i="51"/>
  <c r="Q627" i="51"/>
  <c r="O627" i="51"/>
  <c r="AG626" i="51"/>
  <c r="N627" i="51"/>
  <c r="L627" i="51"/>
  <c r="S627" i="51" s="1"/>
  <c r="M627" i="51"/>
  <c r="R627" i="51"/>
  <c r="AF630" i="51"/>
  <c r="B18" i="50"/>
  <c r="B28" i="50" s="1"/>
  <c r="B106" i="50"/>
  <c r="Q107" i="51"/>
  <c r="O107" i="51"/>
  <c r="R107" i="51"/>
  <c r="P107" i="51"/>
  <c r="M107" i="51"/>
  <c r="L107" i="51"/>
  <c r="N107" i="51"/>
  <c r="S616" i="50"/>
  <c r="L96" i="50"/>
  <c r="L626" i="50"/>
  <c r="V630" i="50" s="1"/>
  <c r="Q18" i="50"/>
  <c r="Q28" i="50" s="1"/>
  <c r="Q106" i="50"/>
  <c r="X626" i="48"/>
  <c r="AC626" i="48"/>
  <c r="AA626" i="48"/>
  <c r="Y626" i="48"/>
  <c r="Z626" i="48"/>
  <c r="AB626" i="48"/>
  <c r="AG616" i="50" l="1"/>
  <c r="S626" i="50"/>
  <c r="E626" i="50"/>
  <c r="E96" i="50"/>
  <c r="I616" i="50"/>
  <c r="I626" i="50" s="1"/>
  <c r="S107" i="51"/>
  <c r="O626" i="50"/>
  <c r="Y630" i="50" s="1"/>
  <c r="O96" i="50"/>
  <c r="S96" i="50" s="1"/>
  <c r="S106" i="50" s="1"/>
  <c r="T18" i="51"/>
  <c r="S28" i="51"/>
  <c r="T28" i="51" s="1"/>
  <c r="L18" i="50"/>
  <c r="L106" i="50"/>
  <c r="L28" i="50" l="1"/>
  <c r="O18" i="50"/>
  <c r="O28" i="50" s="1"/>
  <c r="O106" i="50"/>
  <c r="F627" i="50"/>
  <c r="G627" i="50"/>
  <c r="E627" i="50"/>
  <c r="D627" i="50"/>
  <c r="B627" i="50"/>
  <c r="C627" i="50"/>
  <c r="H627" i="50"/>
  <c r="AF631" i="50"/>
  <c r="E18" i="50"/>
  <c r="E106" i="50"/>
  <c r="I96" i="50"/>
  <c r="I106" i="50" s="1"/>
  <c r="G626" i="48"/>
  <c r="G96" i="48"/>
  <c r="P107" i="50"/>
  <c r="N107" i="50"/>
  <c r="Q107" i="50"/>
  <c r="O107" i="50"/>
  <c r="M107" i="50"/>
  <c r="L107" i="50"/>
  <c r="R107" i="50"/>
  <c r="D96" i="48"/>
  <c r="D626" i="48"/>
  <c r="N627" i="50"/>
  <c r="P627" i="50"/>
  <c r="M627" i="50"/>
  <c r="L627" i="50"/>
  <c r="Q627" i="50"/>
  <c r="R627" i="50"/>
  <c r="O627" i="50"/>
  <c r="AG626" i="50"/>
  <c r="AF630" i="50"/>
  <c r="V626" i="48" l="1"/>
  <c r="S107" i="50"/>
  <c r="F107" i="50"/>
  <c r="B107" i="50"/>
  <c r="C107" i="50"/>
  <c r="E107" i="50"/>
  <c r="D107" i="50"/>
  <c r="G107" i="50"/>
  <c r="H107" i="50"/>
  <c r="S627" i="50"/>
  <c r="Q626" i="48"/>
  <c r="AB630" i="48" s="1"/>
  <c r="Q96" i="48"/>
  <c r="I18" i="50"/>
  <c r="I28" i="50" s="1"/>
  <c r="E28" i="50"/>
  <c r="N96" i="48"/>
  <c r="N626" i="48"/>
  <c r="W630" i="48" s="1"/>
  <c r="D18" i="48"/>
  <c r="D28" i="48" s="1"/>
  <c r="D106" i="48"/>
  <c r="G18" i="48"/>
  <c r="G28" i="48" s="1"/>
  <c r="G106" i="48"/>
  <c r="I627" i="50"/>
  <c r="S18" i="50"/>
  <c r="W626" i="41"/>
  <c r="AA626" i="41" l="1"/>
  <c r="B96" i="48"/>
  <c r="B626" i="48"/>
  <c r="Q29" i="50"/>
  <c r="E29" i="50"/>
  <c r="N29" i="50"/>
  <c r="R29" i="50"/>
  <c r="D29" i="50"/>
  <c r="C29" i="50"/>
  <c r="M29" i="50"/>
  <c r="H29" i="50"/>
  <c r="F29" i="50"/>
  <c r="B29" i="50"/>
  <c r="O29" i="50"/>
  <c r="G29" i="50"/>
  <c r="P29" i="50"/>
  <c r="Q18" i="48"/>
  <c r="Q28" i="48" s="1"/>
  <c r="Q106" i="48"/>
  <c r="I107" i="50"/>
  <c r="T18" i="50"/>
  <c r="S28" i="50"/>
  <c r="T28" i="50" s="1"/>
  <c r="N18" i="48"/>
  <c r="N28" i="48" s="1"/>
  <c r="N106" i="48"/>
  <c r="L29" i="50"/>
  <c r="Y626" i="41"/>
  <c r="AC626" i="41"/>
  <c r="X626" i="41"/>
  <c r="I29" i="50" l="1"/>
  <c r="B18" i="48"/>
  <c r="B106" i="48"/>
  <c r="L96" i="48"/>
  <c r="L626" i="48"/>
  <c r="V630" i="48" s="1"/>
  <c r="AB626" i="41"/>
  <c r="AD626" i="48"/>
  <c r="AF616" i="48"/>
  <c r="AF626" i="48" s="1"/>
  <c r="S29" i="50"/>
  <c r="Z626" i="41"/>
  <c r="S616" i="48"/>
  <c r="AF627" i="48" l="1"/>
  <c r="AE627" i="48"/>
  <c r="W627" i="48"/>
  <c r="X627" i="48"/>
  <c r="Z627" i="48"/>
  <c r="AA627" i="48"/>
  <c r="Y627" i="48"/>
  <c r="AB627" i="48"/>
  <c r="AC627" i="48"/>
  <c r="V627" i="48"/>
  <c r="B28" i="48"/>
  <c r="AD627" i="48"/>
  <c r="D96" i="41"/>
  <c r="D626" i="41"/>
  <c r="E626" i="48"/>
  <c r="E96" i="48"/>
  <c r="I616" i="48"/>
  <c r="I626" i="48" s="1"/>
  <c r="AG616" i="48"/>
  <c r="S626" i="48"/>
  <c r="G626" i="41"/>
  <c r="G96" i="41"/>
  <c r="O626" i="48"/>
  <c r="Y630" i="48" s="1"/>
  <c r="O96" i="48"/>
  <c r="S96" i="48" s="1"/>
  <c r="S106" i="48" s="1"/>
  <c r="L18" i="48"/>
  <c r="L106" i="48"/>
  <c r="W626" i="42"/>
  <c r="N96" i="41" l="1"/>
  <c r="N626" i="41"/>
  <c r="W630" i="41" s="1"/>
  <c r="M627" i="48"/>
  <c r="L627" i="48"/>
  <c r="O627" i="48"/>
  <c r="R627" i="48"/>
  <c r="P627" i="48"/>
  <c r="N627" i="48"/>
  <c r="Q627" i="48"/>
  <c r="AG626" i="48"/>
  <c r="L28" i="48"/>
  <c r="E627" i="48"/>
  <c r="H627" i="48"/>
  <c r="D627" i="48"/>
  <c r="C627" i="48"/>
  <c r="F627" i="48"/>
  <c r="G627" i="48"/>
  <c r="B627" i="48"/>
  <c r="M107" i="48"/>
  <c r="Q107" i="48"/>
  <c r="L107" i="48"/>
  <c r="N107" i="48"/>
  <c r="P107" i="48"/>
  <c r="R107" i="48"/>
  <c r="E18" i="48"/>
  <c r="E106" i="48"/>
  <c r="I96" i="48"/>
  <c r="I106" i="48" s="1"/>
  <c r="AF630" i="48"/>
  <c r="O18" i="48"/>
  <c r="O28" i="48" s="1"/>
  <c r="O106" i="48"/>
  <c r="O107" i="48" s="1"/>
  <c r="AF631" i="48"/>
  <c r="D18" i="41"/>
  <c r="D28" i="41" s="1"/>
  <c r="D106" i="41"/>
  <c r="Q626" i="41"/>
  <c r="AB630" i="41" s="1"/>
  <c r="Q96" i="41"/>
  <c r="G18" i="41"/>
  <c r="G28" i="41" s="1"/>
  <c r="G106" i="41"/>
  <c r="AC626" i="42"/>
  <c r="AA626" i="42"/>
  <c r="X626" i="42"/>
  <c r="Z626" i="42"/>
  <c r="S107" i="48" l="1"/>
  <c r="Q18" i="41"/>
  <c r="Q28" i="41" s="1"/>
  <c r="Q106" i="41"/>
  <c r="E107" i="48"/>
  <c r="G107" i="48"/>
  <c r="D107" i="48"/>
  <c r="H107" i="48"/>
  <c r="B107" i="48"/>
  <c r="F107" i="48"/>
  <c r="C107" i="48"/>
  <c r="E28" i="48"/>
  <c r="I18" i="48"/>
  <c r="I28" i="48" s="1"/>
  <c r="I627" i="48"/>
  <c r="S18" i="48"/>
  <c r="S627" i="48"/>
  <c r="N18" i="41"/>
  <c r="N28" i="41" s="1"/>
  <c r="N106" i="41"/>
  <c r="Y626" i="42"/>
  <c r="AB626" i="42"/>
  <c r="I107" i="48" l="1"/>
  <c r="T18" i="48"/>
  <c r="S28" i="48"/>
  <c r="T28" i="48" s="1"/>
  <c r="D96" i="42"/>
  <c r="D626" i="42"/>
  <c r="O29" i="48"/>
  <c r="L29" i="48"/>
  <c r="H29" i="48"/>
  <c r="G29" i="48"/>
  <c r="D29" i="48"/>
  <c r="R29" i="48"/>
  <c r="B29" i="48"/>
  <c r="N29" i="48"/>
  <c r="E29" i="48"/>
  <c r="Q29" i="48"/>
  <c r="M29" i="48"/>
  <c r="C29" i="48"/>
  <c r="F29" i="48"/>
  <c r="P29" i="48"/>
  <c r="V626" i="42" l="1"/>
  <c r="I29" i="48"/>
  <c r="D18" i="42"/>
  <c r="D28" i="42" s="1"/>
  <c r="D106" i="42"/>
  <c r="S29" i="48"/>
  <c r="G626" i="42"/>
  <c r="G96" i="42"/>
  <c r="N96" i="42"/>
  <c r="N626" i="42"/>
  <c r="W630" i="42" s="1"/>
  <c r="AD626" i="42"/>
  <c r="Q626" i="42" l="1"/>
  <c r="AB630" i="42" s="1"/>
  <c r="Q96" i="42"/>
  <c r="G18" i="42"/>
  <c r="G28" i="42" s="1"/>
  <c r="G106" i="42"/>
  <c r="B96" i="42"/>
  <c r="B626" i="42"/>
  <c r="V627" i="42"/>
  <c r="N18" i="42"/>
  <c r="N28" i="42" s="1"/>
  <c r="N106" i="42"/>
  <c r="AF616" i="42"/>
  <c r="AF626" i="42" s="1"/>
  <c r="L96" i="42" l="1"/>
  <c r="L626" i="42"/>
  <c r="V630" i="42" s="1"/>
  <c r="B18" i="42"/>
  <c r="B106" i="42"/>
  <c r="E626" i="42"/>
  <c r="E96" i="42"/>
  <c r="AE627" i="42"/>
  <c r="AF627" i="42"/>
  <c r="W627" i="42"/>
  <c r="Z627" i="42"/>
  <c r="AC627" i="42"/>
  <c r="X627" i="42"/>
  <c r="AA627" i="42"/>
  <c r="Y627" i="42"/>
  <c r="AB627" i="42"/>
  <c r="I616" i="42"/>
  <c r="I626" i="42" s="1"/>
  <c r="AD627" i="42"/>
  <c r="Q18" i="42"/>
  <c r="Q28" i="42" s="1"/>
  <c r="Q106" i="42"/>
  <c r="W626" i="47"/>
  <c r="W626" i="43"/>
  <c r="E18" i="42" l="1"/>
  <c r="E28" i="42" s="1"/>
  <c r="E106" i="42"/>
  <c r="I18" i="42"/>
  <c r="B28" i="42"/>
  <c r="I96" i="42"/>
  <c r="I106" i="42" s="1"/>
  <c r="H627" i="42"/>
  <c r="B627" i="42"/>
  <c r="C627" i="42"/>
  <c r="E627" i="42"/>
  <c r="G627" i="42"/>
  <c r="F627" i="42"/>
  <c r="D627" i="42"/>
  <c r="S96" i="42"/>
  <c r="S106" i="42" s="1"/>
  <c r="L18" i="42"/>
  <c r="L106" i="42"/>
  <c r="O626" i="42"/>
  <c r="Y630" i="42" s="1"/>
  <c r="O96" i="42"/>
  <c r="AF631" i="42"/>
  <c r="S616" i="42"/>
  <c r="AC626" i="43"/>
  <c r="AA626" i="43"/>
  <c r="X626" i="43"/>
  <c r="I627" i="42" l="1"/>
  <c r="M107" i="42"/>
  <c r="L107" i="42"/>
  <c r="Q107" i="42"/>
  <c r="P107" i="42"/>
  <c r="N107" i="42"/>
  <c r="R107" i="42"/>
  <c r="AG616" i="42"/>
  <c r="S626" i="42"/>
  <c r="G107" i="42"/>
  <c r="B107" i="42"/>
  <c r="F107" i="42"/>
  <c r="D107" i="42"/>
  <c r="H107" i="42"/>
  <c r="E107" i="42"/>
  <c r="C107" i="42"/>
  <c r="O18" i="42"/>
  <c r="O28" i="42" s="1"/>
  <c r="O106" i="42"/>
  <c r="O107" i="42" s="1"/>
  <c r="I28" i="42"/>
  <c r="L28" i="42"/>
  <c r="Y626" i="43"/>
  <c r="AC626" i="47"/>
  <c r="AB626" i="43"/>
  <c r="X626" i="47"/>
  <c r="F29" i="42" l="1"/>
  <c r="E29" i="42"/>
  <c r="D29" i="42"/>
  <c r="C29" i="42"/>
  <c r="H29" i="42"/>
  <c r="G29" i="42"/>
  <c r="B29" i="42"/>
  <c r="D96" i="43"/>
  <c r="D626" i="43"/>
  <c r="Z626" i="43"/>
  <c r="AA626" i="47"/>
  <c r="I107" i="42"/>
  <c r="AF630" i="42"/>
  <c r="R627" i="42"/>
  <c r="AG626" i="42"/>
  <c r="P627" i="42"/>
  <c r="M627" i="42"/>
  <c r="O627" i="42"/>
  <c r="Q627" i="42"/>
  <c r="N627" i="42"/>
  <c r="L627" i="42"/>
  <c r="S107" i="42"/>
  <c r="P70" i="42"/>
  <c r="S486" i="42"/>
  <c r="S496" i="42" s="1"/>
  <c r="P496" i="42"/>
  <c r="Z626" i="47"/>
  <c r="Y626" i="47"/>
  <c r="AB626" i="47"/>
  <c r="I29" i="42" l="1"/>
  <c r="N96" i="43"/>
  <c r="N626" i="43"/>
  <c r="W630" i="43" s="1"/>
  <c r="G626" i="43"/>
  <c r="G96" i="43"/>
  <c r="Q497" i="42"/>
  <c r="N497" i="42"/>
  <c r="O497" i="42"/>
  <c r="L497" i="42"/>
  <c r="P497" i="42"/>
  <c r="M497" i="42"/>
  <c r="R497" i="42"/>
  <c r="P18" i="42"/>
  <c r="S70" i="42"/>
  <c r="S80" i="42" s="1"/>
  <c r="P80" i="42"/>
  <c r="D96" i="47"/>
  <c r="D626" i="47"/>
  <c r="S627" i="42"/>
  <c r="V626" i="47"/>
  <c r="D18" i="43"/>
  <c r="D28" i="43" s="1"/>
  <c r="D106" i="43"/>
  <c r="AD626" i="47"/>
  <c r="Q626" i="43" l="1"/>
  <c r="AB630" i="43" s="1"/>
  <c r="Q96" i="43"/>
  <c r="P81" i="42"/>
  <c r="R81" i="42"/>
  <c r="M81" i="42"/>
  <c r="L81" i="42"/>
  <c r="Q81" i="42"/>
  <c r="O81" i="42"/>
  <c r="N81" i="42"/>
  <c r="G626" i="47"/>
  <c r="G96" i="47"/>
  <c r="E626" i="47"/>
  <c r="E96" i="47"/>
  <c r="AF616" i="47"/>
  <c r="AF626" i="47" s="1"/>
  <c r="P28" i="42"/>
  <c r="S18" i="42"/>
  <c r="G106" i="43"/>
  <c r="G18" i="43"/>
  <c r="G28" i="43" s="1"/>
  <c r="I616" i="47"/>
  <c r="I626" i="47" s="1"/>
  <c r="B96" i="47"/>
  <c r="B626" i="47"/>
  <c r="D18" i="47"/>
  <c r="D28" i="47" s="1"/>
  <c r="D106" i="47"/>
  <c r="N96" i="47"/>
  <c r="N626" i="47"/>
  <c r="W630" i="47" s="1"/>
  <c r="S497" i="42"/>
  <c r="N18" i="43"/>
  <c r="N28" i="43" s="1"/>
  <c r="N106" i="43"/>
  <c r="W626" i="46"/>
  <c r="S81" i="42" l="1"/>
  <c r="AE627" i="47"/>
  <c r="AF627" i="47"/>
  <c r="AF631" i="47"/>
  <c r="W627" i="47"/>
  <c r="AC627" i="47"/>
  <c r="X627" i="47"/>
  <c r="AB627" i="47"/>
  <c r="AA627" i="47"/>
  <c r="Z627" i="47"/>
  <c r="Y627" i="47"/>
  <c r="S616" i="47"/>
  <c r="L96" i="47"/>
  <c r="L626" i="47"/>
  <c r="V630" i="47" s="1"/>
  <c r="I96" i="47"/>
  <c r="I106" i="47" s="1"/>
  <c r="B18" i="47"/>
  <c r="B106" i="47"/>
  <c r="E18" i="47"/>
  <c r="E28" i="47" s="1"/>
  <c r="E106" i="47"/>
  <c r="B627" i="47"/>
  <c r="G627" i="47"/>
  <c r="F627" i="47"/>
  <c r="C627" i="47"/>
  <c r="E627" i="47"/>
  <c r="D627" i="47"/>
  <c r="H627" i="47"/>
  <c r="AD627" i="47"/>
  <c r="G18" i="47"/>
  <c r="G28" i="47" s="1"/>
  <c r="G106" i="47"/>
  <c r="O626" i="47"/>
  <c r="Y630" i="47" s="1"/>
  <c r="O96" i="47"/>
  <c r="N18" i="47"/>
  <c r="N28" i="47" s="1"/>
  <c r="N106" i="47"/>
  <c r="V627" i="47"/>
  <c r="Q626" i="47"/>
  <c r="AB630" i="47" s="1"/>
  <c r="Q96" i="47"/>
  <c r="S28" i="42"/>
  <c r="T18" i="42"/>
  <c r="Q106" i="43"/>
  <c r="Q18" i="43"/>
  <c r="Q28" i="43" s="1"/>
  <c r="W626" i="40"/>
  <c r="AA626" i="46"/>
  <c r="AC626" i="46"/>
  <c r="X626" i="46"/>
  <c r="O18" i="47" l="1"/>
  <c r="O28" i="47" s="1"/>
  <c r="O106" i="47"/>
  <c r="E107" i="47"/>
  <c r="B107" i="47"/>
  <c r="H107" i="47"/>
  <c r="C107" i="47"/>
  <c r="F107" i="47"/>
  <c r="D107" i="47"/>
  <c r="G107" i="47"/>
  <c r="I18" i="47"/>
  <c r="I28" i="47" s="1"/>
  <c r="B28" i="47"/>
  <c r="N29" i="42"/>
  <c r="M29" i="42"/>
  <c r="O29" i="42"/>
  <c r="Q29" i="42"/>
  <c r="T28" i="42"/>
  <c r="R29" i="42"/>
  <c r="P29" i="42"/>
  <c r="L29" i="42"/>
  <c r="Q18" i="47"/>
  <c r="Q28" i="47" s="1"/>
  <c r="Q106" i="47"/>
  <c r="S96" i="47"/>
  <c r="S106" i="47" s="1"/>
  <c r="L18" i="47"/>
  <c r="L106" i="47"/>
  <c r="Z626" i="46"/>
  <c r="I627" i="47"/>
  <c r="AG616" i="47"/>
  <c r="S626" i="47"/>
  <c r="D96" i="46"/>
  <c r="D626" i="46"/>
  <c r="Y626" i="40"/>
  <c r="AC626" i="40"/>
  <c r="AA626" i="40"/>
  <c r="Y626" i="46"/>
  <c r="AB626" i="46"/>
  <c r="X626" i="40"/>
  <c r="Q107" i="47" l="1"/>
  <c r="P107" i="47"/>
  <c r="O107" i="47"/>
  <c r="L107" i="47"/>
  <c r="R107" i="47"/>
  <c r="N107" i="47"/>
  <c r="M107" i="47"/>
  <c r="L28" i="47"/>
  <c r="N627" i="47"/>
  <c r="R627" i="47"/>
  <c r="Q627" i="47"/>
  <c r="P627" i="47"/>
  <c r="L627" i="47"/>
  <c r="AG626" i="47"/>
  <c r="M627" i="47"/>
  <c r="O627" i="47"/>
  <c r="AF630" i="47"/>
  <c r="D96" i="40"/>
  <c r="D626" i="40"/>
  <c r="I107" i="47"/>
  <c r="N96" i="46"/>
  <c r="N626" i="46"/>
  <c r="W630" i="46" s="1"/>
  <c r="V626" i="41"/>
  <c r="S29" i="42"/>
  <c r="D18" i="46"/>
  <c r="D28" i="46" s="1"/>
  <c r="D106" i="46"/>
  <c r="E29" i="47"/>
  <c r="D29" i="47"/>
  <c r="B29" i="47"/>
  <c r="G29" i="47"/>
  <c r="C29" i="47"/>
  <c r="F29" i="47"/>
  <c r="H29" i="47"/>
  <c r="V626" i="46"/>
  <c r="Z626" i="40"/>
  <c r="AB626" i="40"/>
  <c r="AD626" i="46"/>
  <c r="AD626" i="41"/>
  <c r="S627" i="47" l="1"/>
  <c r="V626" i="43"/>
  <c r="D18" i="40"/>
  <c r="D28" i="40" s="1"/>
  <c r="D106" i="40"/>
  <c r="V626" i="40"/>
  <c r="I29" i="47"/>
  <c r="AF616" i="41"/>
  <c r="AF626" i="41" s="1"/>
  <c r="AD627" i="41" s="1"/>
  <c r="S107" i="47"/>
  <c r="N96" i="40"/>
  <c r="N626" i="40"/>
  <c r="W630" i="40" s="1"/>
  <c r="B96" i="46"/>
  <c r="B626" i="46"/>
  <c r="AF616" i="46"/>
  <c r="AF626" i="46" s="1"/>
  <c r="P70" i="47"/>
  <c r="S486" i="47"/>
  <c r="S496" i="47" s="1"/>
  <c r="P496" i="47"/>
  <c r="B96" i="41"/>
  <c r="B626" i="41"/>
  <c r="N18" i="46"/>
  <c r="N28" i="46" s="1"/>
  <c r="N106" i="46"/>
  <c r="G626" i="46"/>
  <c r="G96" i="46"/>
  <c r="AD626" i="40"/>
  <c r="B96" i="40" l="1"/>
  <c r="B626" i="40"/>
  <c r="P18" i="47"/>
  <c r="S70" i="47"/>
  <c r="S80" i="47" s="1"/>
  <c r="P80" i="47"/>
  <c r="AF616" i="40"/>
  <c r="AF626" i="40" s="1"/>
  <c r="V627" i="40" s="1"/>
  <c r="G626" i="40"/>
  <c r="G96" i="40"/>
  <c r="AE627" i="46"/>
  <c r="AF627" i="46"/>
  <c r="W627" i="46"/>
  <c r="AC627" i="46"/>
  <c r="X627" i="46"/>
  <c r="AA627" i="46"/>
  <c r="AB627" i="46"/>
  <c r="Y627" i="46"/>
  <c r="Z627" i="46"/>
  <c r="N18" i="40"/>
  <c r="N28" i="40" s="1"/>
  <c r="N106" i="40"/>
  <c r="AD627" i="46"/>
  <c r="Q626" i="46"/>
  <c r="AB630" i="46" s="1"/>
  <c r="Q96" i="46"/>
  <c r="V627" i="46"/>
  <c r="AF627" i="41"/>
  <c r="AE627" i="41"/>
  <c r="W627" i="41"/>
  <c r="AC627" i="41"/>
  <c r="X627" i="41"/>
  <c r="Y627" i="41"/>
  <c r="AA627" i="41"/>
  <c r="AB627" i="41"/>
  <c r="Z627" i="41"/>
  <c r="L96" i="41"/>
  <c r="L626" i="41"/>
  <c r="V630" i="41" s="1"/>
  <c r="I96" i="41"/>
  <c r="I106" i="41" s="1"/>
  <c r="B18" i="41"/>
  <c r="B106" i="41"/>
  <c r="V627" i="41"/>
  <c r="M497" i="47"/>
  <c r="P497" i="47"/>
  <c r="N497" i="47"/>
  <c r="R497" i="47"/>
  <c r="Q497" i="47"/>
  <c r="O497" i="47"/>
  <c r="L497" i="47"/>
  <c r="S497" i="47" s="1"/>
  <c r="E626" i="41"/>
  <c r="E96" i="41"/>
  <c r="L96" i="46"/>
  <c r="L626" i="46"/>
  <c r="V630" i="46" s="1"/>
  <c r="I616" i="41"/>
  <c r="I626" i="41" s="1"/>
  <c r="AF631" i="41" s="1"/>
  <c r="B18" i="46"/>
  <c r="B106" i="46"/>
  <c r="G18" i="46"/>
  <c r="G28" i="46" s="1"/>
  <c r="G106" i="46"/>
  <c r="B96" i="43"/>
  <c r="B626" i="43"/>
  <c r="I616" i="43"/>
  <c r="I626" i="43" s="1"/>
  <c r="AD627" i="40" l="1"/>
  <c r="H627" i="43"/>
  <c r="C627" i="43"/>
  <c r="D627" i="43"/>
  <c r="F627" i="43"/>
  <c r="B627" i="43"/>
  <c r="G627" i="43"/>
  <c r="B18" i="43"/>
  <c r="B106" i="43"/>
  <c r="M81" i="47"/>
  <c r="Q81" i="47"/>
  <c r="O81" i="47"/>
  <c r="P81" i="47"/>
  <c r="R81" i="47"/>
  <c r="L81" i="47"/>
  <c r="N81" i="47"/>
  <c r="Q626" i="40"/>
  <c r="AB630" i="40" s="1"/>
  <c r="Q96" i="40"/>
  <c r="L96" i="43"/>
  <c r="L626" i="43"/>
  <c r="V630" i="43" s="1"/>
  <c r="E626" i="46"/>
  <c r="E96" i="46"/>
  <c r="I616" i="46"/>
  <c r="I626" i="46" s="1"/>
  <c r="P28" i="47"/>
  <c r="S18" i="47"/>
  <c r="L96" i="40"/>
  <c r="L626" i="40"/>
  <c r="V630" i="40" s="1"/>
  <c r="B28" i="41"/>
  <c r="Q18" i="46"/>
  <c r="Q28" i="46" s="1"/>
  <c r="Q106" i="46"/>
  <c r="B18" i="40"/>
  <c r="B106" i="40"/>
  <c r="L18" i="46"/>
  <c r="L106" i="46"/>
  <c r="H107" i="41"/>
  <c r="F107" i="41"/>
  <c r="B107" i="41"/>
  <c r="E107" i="41"/>
  <c r="D107" i="41"/>
  <c r="G107" i="41"/>
  <c r="C107" i="41"/>
  <c r="G18" i="40"/>
  <c r="G28" i="40" s="1"/>
  <c r="G106" i="40"/>
  <c r="E626" i="43"/>
  <c r="E627" i="43" s="1"/>
  <c r="E96" i="43"/>
  <c r="I96" i="43" s="1"/>
  <c r="I106" i="43" s="1"/>
  <c r="B28" i="46"/>
  <c r="AD626" i="43"/>
  <c r="AF616" i="43"/>
  <c r="AF626" i="43" s="1"/>
  <c r="E627" i="41"/>
  <c r="G627" i="41"/>
  <c r="B627" i="41"/>
  <c r="H627" i="41"/>
  <c r="D627" i="41"/>
  <c r="C627" i="41"/>
  <c r="F627" i="41"/>
  <c r="E18" i="41"/>
  <c r="E28" i="41" s="1"/>
  <c r="E106" i="41"/>
  <c r="L18" i="41"/>
  <c r="L106" i="41"/>
  <c r="AE627" i="40"/>
  <c r="AF627" i="40"/>
  <c r="W627" i="40"/>
  <c r="X627" i="40"/>
  <c r="AA627" i="40"/>
  <c r="AC627" i="40"/>
  <c r="Y627" i="40"/>
  <c r="AB627" i="40"/>
  <c r="Z627" i="40"/>
  <c r="S616" i="40"/>
  <c r="I627" i="41" l="1"/>
  <c r="S81" i="47"/>
  <c r="AG616" i="40"/>
  <c r="S626" i="40"/>
  <c r="E626" i="40"/>
  <c r="E96" i="40"/>
  <c r="I616" i="40"/>
  <c r="I626" i="40" s="1"/>
  <c r="I107" i="41"/>
  <c r="I627" i="43"/>
  <c r="B28" i="40"/>
  <c r="AE627" i="43"/>
  <c r="AF627" i="43"/>
  <c r="AF631" i="43"/>
  <c r="W627" i="43"/>
  <c r="X627" i="43"/>
  <c r="AC627" i="43"/>
  <c r="AA627" i="43"/>
  <c r="Y627" i="43"/>
  <c r="AB627" i="43"/>
  <c r="Z627" i="43"/>
  <c r="V627" i="43"/>
  <c r="L18" i="40"/>
  <c r="L106" i="40"/>
  <c r="L18" i="43"/>
  <c r="L106" i="43"/>
  <c r="AD627" i="43"/>
  <c r="L28" i="41"/>
  <c r="E18" i="46"/>
  <c r="E106" i="46"/>
  <c r="I96" i="46"/>
  <c r="I106" i="46" s="1"/>
  <c r="L28" i="46"/>
  <c r="I18" i="41"/>
  <c r="I28" i="41" s="1"/>
  <c r="T18" i="47"/>
  <c r="S28" i="47"/>
  <c r="Q18" i="40"/>
  <c r="Q28" i="40" s="1"/>
  <c r="Q106" i="40"/>
  <c r="O626" i="46"/>
  <c r="Y630" i="46" s="1"/>
  <c r="O96" i="46"/>
  <c r="S616" i="46"/>
  <c r="O626" i="41"/>
  <c r="Y630" i="41" s="1"/>
  <c r="O96" i="41"/>
  <c r="S616" i="41"/>
  <c r="D107" i="43"/>
  <c r="B107" i="43"/>
  <c r="H107" i="43"/>
  <c r="C107" i="43"/>
  <c r="G107" i="43"/>
  <c r="F107" i="43"/>
  <c r="O626" i="40"/>
  <c r="Y630" i="40" s="1"/>
  <c r="O96" i="40"/>
  <c r="S96" i="40" s="1"/>
  <c r="S106" i="40" s="1"/>
  <c r="E18" i="43"/>
  <c r="E28" i="43" s="1"/>
  <c r="E106" i="43"/>
  <c r="E107" i="43" s="1"/>
  <c r="AF631" i="46"/>
  <c r="D627" i="46"/>
  <c r="B627" i="46"/>
  <c r="E627" i="46"/>
  <c r="F627" i="46"/>
  <c r="C627" i="46"/>
  <c r="G627" i="46"/>
  <c r="H627" i="46"/>
  <c r="I18" i="43"/>
  <c r="I28" i="43" s="1"/>
  <c r="B28" i="43"/>
  <c r="Q107" i="40" l="1"/>
  <c r="N107" i="40"/>
  <c r="P107" i="40"/>
  <c r="R107" i="40"/>
  <c r="L107" i="40"/>
  <c r="M107" i="40"/>
  <c r="I627" i="46"/>
  <c r="D29" i="41"/>
  <c r="C29" i="41"/>
  <c r="G29" i="41"/>
  <c r="H29" i="41"/>
  <c r="B29" i="41"/>
  <c r="E29" i="41"/>
  <c r="F29" i="41"/>
  <c r="L28" i="40"/>
  <c r="AG616" i="46"/>
  <c r="S626" i="46"/>
  <c r="E28" i="46"/>
  <c r="I18" i="46"/>
  <c r="I28" i="46" s="1"/>
  <c r="E29" i="43"/>
  <c r="B29" i="43"/>
  <c r="D29" i="43"/>
  <c r="G29" i="43"/>
  <c r="F29" i="43"/>
  <c r="C29" i="43"/>
  <c r="H29" i="43"/>
  <c r="O18" i="46"/>
  <c r="O106" i="46"/>
  <c r="S96" i="46"/>
  <c r="S106" i="46" s="1"/>
  <c r="H627" i="40"/>
  <c r="D627" i="40"/>
  <c r="B627" i="40"/>
  <c r="C627" i="40"/>
  <c r="F627" i="40"/>
  <c r="E627" i="40"/>
  <c r="G627" i="40"/>
  <c r="AF631" i="40"/>
  <c r="O18" i="41"/>
  <c r="O106" i="41"/>
  <c r="S96" i="41"/>
  <c r="S106" i="41" s="1"/>
  <c r="O626" i="43"/>
  <c r="Y630" i="43" s="1"/>
  <c r="O96" i="43"/>
  <c r="S616" i="43"/>
  <c r="E18" i="40"/>
  <c r="E106" i="40"/>
  <c r="I96" i="40"/>
  <c r="I106" i="40" s="1"/>
  <c r="I107" i="43"/>
  <c r="P70" i="41"/>
  <c r="S486" i="41"/>
  <c r="S496" i="41" s="1"/>
  <c r="P496" i="41"/>
  <c r="O18" i="40"/>
  <c r="O28" i="40" s="1"/>
  <c r="O106" i="40"/>
  <c r="O107" i="40" s="1"/>
  <c r="B107" i="46"/>
  <c r="F107" i="46"/>
  <c r="H107" i="46"/>
  <c r="C107" i="46"/>
  <c r="E107" i="46"/>
  <c r="G107" i="46"/>
  <c r="D107" i="46"/>
  <c r="L28" i="43"/>
  <c r="AF630" i="40"/>
  <c r="N627" i="40"/>
  <c r="P627" i="40"/>
  <c r="R627" i="40"/>
  <c r="AG626" i="40"/>
  <c r="L627" i="40"/>
  <c r="M627" i="40"/>
  <c r="O627" i="40"/>
  <c r="Q627" i="40"/>
  <c r="AG616" i="41"/>
  <c r="S626" i="41"/>
  <c r="P29" i="47"/>
  <c r="R29" i="47"/>
  <c r="N29" i="47"/>
  <c r="L29" i="47"/>
  <c r="T28" i="47"/>
  <c r="O29" i="47"/>
  <c r="M29" i="47"/>
  <c r="Q29" i="47"/>
  <c r="S627" i="40" l="1"/>
  <c r="I107" i="46"/>
  <c r="N107" i="46"/>
  <c r="R107" i="46"/>
  <c r="L107" i="46"/>
  <c r="Q107" i="46"/>
  <c r="M107" i="46"/>
  <c r="O107" i="46"/>
  <c r="P107" i="46"/>
  <c r="I29" i="43"/>
  <c r="S29" i="47"/>
  <c r="E28" i="40"/>
  <c r="I18" i="40"/>
  <c r="I28" i="40" s="1"/>
  <c r="S107" i="40"/>
  <c r="O28" i="41"/>
  <c r="AG616" i="43"/>
  <c r="S626" i="43"/>
  <c r="O28" i="46"/>
  <c r="G29" i="46"/>
  <c r="H29" i="46"/>
  <c r="F29" i="46"/>
  <c r="B29" i="46"/>
  <c r="D29" i="46"/>
  <c r="C29" i="46"/>
  <c r="E29" i="46"/>
  <c r="I29" i="41"/>
  <c r="P70" i="40"/>
  <c r="S486" i="40"/>
  <c r="S496" i="40" s="1"/>
  <c r="P496" i="40"/>
  <c r="P497" i="40" s="1"/>
  <c r="O18" i="43"/>
  <c r="O106" i="43"/>
  <c r="S96" i="43"/>
  <c r="S106" i="43" s="1"/>
  <c r="B107" i="40"/>
  <c r="D107" i="40"/>
  <c r="E107" i="40"/>
  <c r="H107" i="40"/>
  <c r="G107" i="40"/>
  <c r="C107" i="40"/>
  <c r="F107" i="40"/>
  <c r="Q497" i="41"/>
  <c r="P497" i="41"/>
  <c r="R497" i="41"/>
  <c r="M497" i="41"/>
  <c r="L497" i="41"/>
  <c r="O497" i="41"/>
  <c r="N497" i="41"/>
  <c r="R627" i="46"/>
  <c r="M627" i="46"/>
  <c r="N627" i="46"/>
  <c r="P627" i="46"/>
  <c r="L627" i="46"/>
  <c r="AG626" i="46"/>
  <c r="Q627" i="46"/>
  <c r="O627" i="46"/>
  <c r="AF630" i="46"/>
  <c r="AF630" i="41"/>
  <c r="Q627" i="41"/>
  <c r="O627" i="41"/>
  <c r="AG626" i="41"/>
  <c r="P627" i="41"/>
  <c r="M627" i="41"/>
  <c r="R627" i="41"/>
  <c r="L627" i="41"/>
  <c r="N627" i="41"/>
  <c r="P18" i="41"/>
  <c r="P28" i="41" s="1"/>
  <c r="S70" i="41"/>
  <c r="S80" i="41" s="1"/>
  <c r="P80" i="41"/>
  <c r="M107" i="41"/>
  <c r="Q107" i="41"/>
  <c r="P107" i="41"/>
  <c r="O107" i="41"/>
  <c r="L107" i="41"/>
  <c r="N107" i="41"/>
  <c r="R107" i="41"/>
  <c r="I627" i="40"/>
  <c r="S497" i="41" l="1"/>
  <c r="O28" i="43"/>
  <c r="I29" i="46"/>
  <c r="S18" i="41"/>
  <c r="S627" i="46"/>
  <c r="P70" i="43"/>
  <c r="S486" i="43"/>
  <c r="S496" i="43" s="1"/>
  <c r="P496" i="43"/>
  <c r="M81" i="41"/>
  <c r="L81" i="41"/>
  <c r="Q81" i="41"/>
  <c r="P81" i="41"/>
  <c r="R81" i="41"/>
  <c r="O81" i="41"/>
  <c r="N81" i="41"/>
  <c r="M497" i="40"/>
  <c r="Q497" i="40"/>
  <c r="R497" i="40"/>
  <c r="N497" i="40"/>
  <c r="O497" i="40"/>
  <c r="L497" i="40"/>
  <c r="P18" i="40"/>
  <c r="S70" i="40"/>
  <c r="S80" i="40" s="1"/>
  <c r="P80" i="40"/>
  <c r="F29" i="40"/>
  <c r="G29" i="40"/>
  <c r="C29" i="40"/>
  <c r="H29" i="40"/>
  <c r="B29" i="40"/>
  <c r="E29" i="40"/>
  <c r="D29" i="40"/>
  <c r="S107" i="46"/>
  <c r="S107" i="41"/>
  <c r="S627" i="41"/>
  <c r="P70" i="46"/>
  <c r="S486" i="46"/>
  <c r="S496" i="46" s="1"/>
  <c r="P496" i="46"/>
  <c r="I107" i="40"/>
  <c r="Q107" i="43"/>
  <c r="P107" i="43"/>
  <c r="O107" i="43"/>
  <c r="M107" i="43"/>
  <c r="L107" i="43"/>
  <c r="N107" i="43"/>
  <c r="R107" i="43"/>
  <c r="AG626" i="43"/>
  <c r="M627" i="43"/>
  <c r="O627" i="43"/>
  <c r="P627" i="43"/>
  <c r="L627" i="43"/>
  <c r="Q627" i="43"/>
  <c r="R627" i="43"/>
  <c r="N627" i="43"/>
  <c r="AF630" i="43"/>
  <c r="S497" i="40" l="1"/>
  <c r="P28" i="40"/>
  <c r="S18" i="40"/>
  <c r="P18" i="43"/>
  <c r="S70" i="43"/>
  <c r="S80" i="43" s="1"/>
  <c r="P80" i="43"/>
  <c r="I29" i="40"/>
  <c r="R497" i="46"/>
  <c r="P497" i="46"/>
  <c r="M497" i="46"/>
  <c r="O497" i="46"/>
  <c r="N497" i="46"/>
  <c r="Q497" i="46"/>
  <c r="L497" i="46"/>
  <c r="T18" i="41"/>
  <c r="S28" i="41"/>
  <c r="P497" i="43"/>
  <c r="O497" i="43"/>
  <c r="R497" i="43"/>
  <c r="Q497" i="43"/>
  <c r="L497" i="43"/>
  <c r="M497" i="43"/>
  <c r="N497" i="43"/>
  <c r="S107" i="43"/>
  <c r="P18" i="46"/>
  <c r="S70" i="46"/>
  <c r="S80" i="46" s="1"/>
  <c r="P80" i="46"/>
  <c r="S627" i="43"/>
  <c r="S81" i="41"/>
  <c r="L81" i="40"/>
  <c r="P81" i="40"/>
  <c r="Q81" i="40"/>
  <c r="M81" i="40"/>
  <c r="R81" i="40"/>
  <c r="O81" i="40"/>
  <c r="N81" i="40"/>
  <c r="R29" i="41" l="1"/>
  <c r="M29" i="41"/>
  <c r="T28" i="41"/>
  <c r="Q29" i="41"/>
  <c r="N29" i="41"/>
  <c r="O29" i="41"/>
  <c r="P29" i="41"/>
  <c r="L29" i="41"/>
  <c r="S29" i="41" s="1"/>
  <c r="P28" i="46"/>
  <c r="S18" i="46"/>
  <c r="S81" i="40"/>
  <c r="S497" i="46"/>
  <c r="S497" i="43"/>
  <c r="O81" i="43"/>
  <c r="P81" i="43"/>
  <c r="R81" i="43"/>
  <c r="N81" i="43"/>
  <c r="L81" i="43"/>
  <c r="Q81" i="43"/>
  <c r="M81" i="43"/>
  <c r="P28" i="43"/>
  <c r="S18" i="43"/>
  <c r="T18" i="40"/>
  <c r="S28" i="40"/>
  <c r="M81" i="46"/>
  <c r="L81" i="46"/>
  <c r="O81" i="46"/>
  <c r="Q81" i="46"/>
  <c r="N81" i="46"/>
  <c r="P81" i="46"/>
  <c r="R81" i="46"/>
  <c r="T18" i="43" l="1"/>
  <c r="S28" i="43"/>
  <c r="S81" i="46"/>
  <c r="S81" i="43"/>
  <c r="T18" i="46"/>
  <c r="S28" i="46"/>
  <c r="O29" i="40"/>
  <c r="N29" i="40"/>
  <c r="T28" i="40"/>
  <c r="M29" i="40"/>
  <c r="R29" i="40"/>
  <c r="Q29" i="40"/>
  <c r="P29" i="40"/>
  <c r="L29" i="40"/>
  <c r="S29" i="40" l="1"/>
  <c r="Q29" i="43"/>
  <c r="P29" i="43"/>
  <c r="N29" i="43"/>
  <c r="L29" i="43"/>
  <c r="M29" i="43"/>
  <c r="T28" i="43"/>
  <c r="R29" i="43"/>
  <c r="O29" i="43"/>
  <c r="L29" i="46"/>
  <c r="O29" i="46"/>
  <c r="P29" i="46"/>
  <c r="M29" i="46"/>
  <c r="T28" i="46"/>
  <c r="N29" i="46"/>
  <c r="Q29" i="46"/>
  <c r="R29" i="46"/>
  <c r="S29" i="43" l="1"/>
  <c r="S29" i="46"/>
  <c r="X52" i="53"/>
  <c r="AF50" i="53"/>
  <c r="AA50" i="53"/>
  <c r="AA53" i="53"/>
  <c r="X51" i="53"/>
  <c r="Z51" i="53"/>
  <c r="Y53" i="53"/>
  <c r="Y51" i="53"/>
  <c r="V53" i="53" l="1"/>
  <c r="AG51" i="53"/>
  <c r="AC53" i="53"/>
  <c r="N52" i="53"/>
  <c r="N26" i="53" s="1"/>
  <c r="Z52" i="53"/>
  <c r="W51" i="53"/>
  <c r="AH51" i="53"/>
  <c r="AC52" i="53"/>
  <c r="Z53" i="53"/>
  <c r="Q53" i="53"/>
  <c r="Q27" i="53" s="1"/>
  <c r="X53" i="53"/>
  <c r="W52" i="53"/>
  <c r="AE52" i="53"/>
  <c r="R52" i="53"/>
  <c r="R26" i="53" s="1"/>
  <c r="AF52" i="53"/>
  <c r="R51" i="53"/>
  <c r="R25" i="53" s="1"/>
  <c r="AF51" i="53"/>
  <c r="AD51" i="53"/>
  <c r="Q50" i="53"/>
  <c r="Q24" i="53" s="1"/>
  <c r="X50" i="53"/>
  <c r="AI155" i="53"/>
  <c r="V51" i="53"/>
  <c r="AH53" i="53"/>
  <c r="AH52" i="53"/>
  <c r="W50" i="53"/>
  <c r="M50" i="53"/>
  <c r="M24" i="53" s="1"/>
  <c r="Y50" i="53"/>
  <c r="AG53" i="53"/>
  <c r="AE51" i="53"/>
  <c r="AE53" i="53"/>
  <c r="AG50" i="53"/>
  <c r="AA51" i="53"/>
  <c r="AA52" i="53"/>
  <c r="AG52" i="53"/>
  <c r="AH50" i="53"/>
  <c r="AG158" i="53"/>
  <c r="AG49" i="53"/>
  <c r="AG54" i="53" s="1"/>
  <c r="AC50" i="53"/>
  <c r="W53" i="53"/>
  <c r="AD50" i="53"/>
  <c r="AC51" i="53"/>
  <c r="AD53" i="53"/>
  <c r="V52" i="53"/>
  <c r="R53" i="53"/>
  <c r="R27" i="53" s="1"/>
  <c r="AF53" i="53"/>
  <c r="Z50" i="53"/>
  <c r="V50" i="53"/>
  <c r="M52" i="53"/>
  <c r="M26" i="53" s="1"/>
  <c r="Y52" i="53"/>
  <c r="AE50" i="53"/>
  <c r="AD52" i="53"/>
  <c r="M53" i="53"/>
  <c r="M27" i="53" s="1"/>
  <c r="N50" i="53"/>
  <c r="N24" i="53" s="1"/>
  <c r="R50" i="53"/>
  <c r="R24" i="53" s="1"/>
  <c r="G50" i="53"/>
  <c r="G24" i="53" s="1"/>
  <c r="O53" i="53"/>
  <c r="O27" i="53" s="1"/>
  <c r="O51" i="53"/>
  <c r="O25" i="53" s="1"/>
  <c r="N53" i="53"/>
  <c r="N27" i="53" s="1"/>
  <c r="O52" i="53"/>
  <c r="O26" i="53" s="1"/>
  <c r="Q52" i="53"/>
  <c r="Q26" i="53" s="1"/>
  <c r="M51" i="53"/>
  <c r="M25" i="53" s="1"/>
  <c r="N51" i="53"/>
  <c r="N25" i="53" s="1"/>
  <c r="Q51" i="53"/>
  <c r="Q25" i="53" s="1"/>
  <c r="G53" i="53" l="1"/>
  <c r="G27" i="53" s="1"/>
  <c r="AI51" i="53"/>
  <c r="C50" i="53"/>
  <c r="C24" i="53" s="1"/>
  <c r="H52" i="53"/>
  <c r="H26" i="53" s="1"/>
  <c r="D52" i="53"/>
  <c r="D26" i="53" s="1"/>
  <c r="AI52" i="53"/>
  <c r="W158" i="53"/>
  <c r="W49" i="53"/>
  <c r="W54" i="53" s="1"/>
  <c r="AD158" i="53"/>
  <c r="AD49" i="53"/>
  <c r="AD54" i="53" s="1"/>
  <c r="Y158" i="53"/>
  <c r="Y49" i="53"/>
  <c r="Y54" i="53" s="1"/>
  <c r="S156" i="53"/>
  <c r="L52" i="53"/>
  <c r="L50" i="53"/>
  <c r="AI156" i="53"/>
  <c r="AF158" i="53"/>
  <c r="AF49" i="53"/>
  <c r="AF54" i="53" s="1"/>
  <c r="AH158" i="53"/>
  <c r="AH49" i="53"/>
  <c r="AH54" i="53" s="1"/>
  <c r="AI50" i="53"/>
  <c r="C52" i="53"/>
  <c r="C26" i="53" s="1"/>
  <c r="AE158" i="53"/>
  <c r="AE49" i="53"/>
  <c r="AE54" i="53" s="1"/>
  <c r="Z158" i="53"/>
  <c r="Z49" i="53"/>
  <c r="Z54" i="53" s="1"/>
  <c r="S157" i="53"/>
  <c r="L53" i="53"/>
  <c r="AI154" i="53"/>
  <c r="AC158" i="53"/>
  <c r="AC49" i="53"/>
  <c r="AC54" i="53" s="1"/>
  <c r="AA158" i="53"/>
  <c r="AA49" i="53"/>
  <c r="AA54" i="53" s="1"/>
  <c r="AI53" i="53"/>
  <c r="X158" i="53"/>
  <c r="X49" i="53"/>
  <c r="X54" i="53" s="1"/>
  <c r="AI153" i="53"/>
  <c r="V158" i="53"/>
  <c r="V49" i="53"/>
  <c r="E50" i="53"/>
  <c r="E24" i="53" s="1"/>
  <c r="O50" i="53"/>
  <c r="O24" i="53" s="1"/>
  <c r="AI157" i="53"/>
  <c r="D50" i="53"/>
  <c r="D24" i="53" s="1"/>
  <c r="H50" i="53"/>
  <c r="H24" i="53" s="1"/>
  <c r="AJ156" i="53" l="1"/>
  <c r="H51" i="53"/>
  <c r="H25" i="53" s="1"/>
  <c r="S154" i="53"/>
  <c r="D51" i="53"/>
  <c r="D25" i="53" s="1"/>
  <c r="D53" i="53"/>
  <c r="D27" i="53" s="1"/>
  <c r="G51" i="53"/>
  <c r="G25" i="53" s="1"/>
  <c r="H53" i="53"/>
  <c r="H27" i="53" s="1"/>
  <c r="N158" i="53"/>
  <c r="N49" i="53"/>
  <c r="E53" i="53"/>
  <c r="E27" i="53" s="1"/>
  <c r="AI49" i="53"/>
  <c r="V54" i="53"/>
  <c r="AI54" i="53" s="1"/>
  <c r="AA55" i="53" s="1"/>
  <c r="L27" i="53"/>
  <c r="S27" i="53" s="1"/>
  <c r="S53" i="53"/>
  <c r="AJ53" i="53" s="1"/>
  <c r="L26" i="53"/>
  <c r="S26" i="53" s="1"/>
  <c r="S52" i="53"/>
  <c r="AJ52" i="53" s="1"/>
  <c r="I154" i="53"/>
  <c r="B50" i="53"/>
  <c r="C51" i="53"/>
  <c r="C25" i="53" s="1"/>
  <c r="AI158" i="53"/>
  <c r="V159" i="53" s="1"/>
  <c r="AA159" i="53"/>
  <c r="AJ157" i="53"/>
  <c r="R158" i="53"/>
  <c r="R49" i="53"/>
  <c r="E52" i="53"/>
  <c r="E26" i="53" s="1"/>
  <c r="AH159" i="53"/>
  <c r="M158" i="53"/>
  <c r="M49" i="53"/>
  <c r="C53" i="53"/>
  <c r="C27" i="53" s="1"/>
  <c r="AC159" i="53"/>
  <c r="Z159" i="53"/>
  <c r="Y159" i="53"/>
  <c r="S153" i="53"/>
  <c r="L158" i="53"/>
  <c r="L49" i="53"/>
  <c r="B52" i="53"/>
  <c r="X159" i="53"/>
  <c r="AF159" i="53"/>
  <c r="Q49" i="53"/>
  <c r="Q158" i="53"/>
  <c r="O158" i="53"/>
  <c r="O49" i="53"/>
  <c r="E51" i="53"/>
  <c r="E25" i="53" s="1"/>
  <c r="G52" i="53"/>
  <c r="G26" i="53" s="1"/>
  <c r="AE159" i="53"/>
  <c r="S155" i="53"/>
  <c r="AJ155" i="53" s="1"/>
  <c r="L51" i="53"/>
  <c r="AJ154" i="53"/>
  <c r="S50" i="53"/>
  <c r="AJ50" i="53" s="1"/>
  <c r="L24" i="53"/>
  <c r="S24" i="53" s="1"/>
  <c r="W55" i="53"/>
  <c r="B51" i="53"/>
  <c r="AD55" i="53" l="1"/>
  <c r="AE55" i="53"/>
  <c r="Y55" i="53"/>
  <c r="Z55" i="53"/>
  <c r="AF55" i="53"/>
  <c r="AH55" i="53"/>
  <c r="X55" i="53"/>
  <c r="AC55" i="53"/>
  <c r="I153" i="53"/>
  <c r="I158" i="53" s="1"/>
  <c r="B158" i="53"/>
  <c r="B49" i="53"/>
  <c r="AJ153" i="53"/>
  <c r="S158" i="53"/>
  <c r="M23" i="53"/>
  <c r="M28" i="53" s="1"/>
  <c r="M54" i="53"/>
  <c r="R23" i="53"/>
  <c r="R28" i="53" s="1"/>
  <c r="R54" i="53"/>
  <c r="V55" i="53"/>
  <c r="AB55" i="53"/>
  <c r="AG55" i="53"/>
  <c r="C158" i="53"/>
  <c r="C49" i="53"/>
  <c r="B24" i="53"/>
  <c r="I24" i="53" s="1"/>
  <c r="T24" i="53" s="1"/>
  <c r="I50" i="53"/>
  <c r="E158" i="53"/>
  <c r="E49" i="53"/>
  <c r="G49" i="53"/>
  <c r="G158" i="53"/>
  <c r="H158" i="53"/>
  <c r="H49" i="53"/>
  <c r="D158" i="53"/>
  <c r="D49" i="53"/>
  <c r="L25" i="53"/>
  <c r="S25" i="53" s="1"/>
  <c r="S51" i="53"/>
  <c r="AJ51" i="53" s="1"/>
  <c r="O23" i="53"/>
  <c r="O28" i="53" s="1"/>
  <c r="O54" i="53"/>
  <c r="B26" i="53"/>
  <c r="I26" i="53" s="1"/>
  <c r="I52" i="53"/>
  <c r="N23" i="53"/>
  <c r="N28" i="53" s="1"/>
  <c r="N54" i="53"/>
  <c r="I155" i="53"/>
  <c r="I156" i="53"/>
  <c r="Q23" i="53"/>
  <c r="Q28" i="53" s="1"/>
  <c r="Q54" i="53"/>
  <c r="I51" i="53"/>
  <c r="B25" i="53"/>
  <c r="I25" i="53" s="1"/>
  <c r="B53" i="53"/>
  <c r="I157" i="53"/>
  <c r="S49" i="53"/>
  <c r="L23" i="53"/>
  <c r="L54" i="53"/>
  <c r="AD159" i="53"/>
  <c r="AB159" i="53"/>
  <c r="AG159" i="53"/>
  <c r="W159" i="53"/>
  <c r="AI159" i="53" s="1"/>
  <c r="AI55" i="53" l="1"/>
  <c r="H54" i="53"/>
  <c r="H23" i="53"/>
  <c r="H28" i="53" s="1"/>
  <c r="C54" i="53"/>
  <c r="C23" i="53"/>
  <c r="C28" i="53" s="1"/>
  <c r="S23" i="53"/>
  <c r="L28" i="53"/>
  <c r="AJ158" i="53"/>
  <c r="R159" i="53"/>
  <c r="M159" i="53"/>
  <c r="O159" i="53"/>
  <c r="N159" i="53"/>
  <c r="Q159" i="53"/>
  <c r="P159" i="53"/>
  <c r="L159" i="53"/>
  <c r="T158" i="53"/>
  <c r="AJ49" i="53"/>
  <c r="S54" i="53"/>
  <c r="G23" i="53"/>
  <c r="G28" i="53" s="1"/>
  <c r="G54" i="53"/>
  <c r="B27" i="53"/>
  <c r="I27" i="53" s="1"/>
  <c r="I53" i="53"/>
  <c r="E23" i="53"/>
  <c r="E28" i="53" s="1"/>
  <c r="E54" i="53"/>
  <c r="B23" i="53"/>
  <c r="I49" i="53"/>
  <c r="I54" i="53" s="1"/>
  <c r="B54" i="53"/>
  <c r="D54" i="53"/>
  <c r="D23" i="53"/>
  <c r="D28" i="53" s="1"/>
  <c r="G159" i="53"/>
  <c r="D159" i="53"/>
  <c r="E159" i="53"/>
  <c r="F159" i="53"/>
  <c r="B159" i="53"/>
  <c r="C159" i="53"/>
  <c r="H159" i="53"/>
  <c r="I23" i="53" l="1"/>
  <c r="I28" i="53" s="1"/>
  <c r="B28" i="53"/>
  <c r="S159" i="53"/>
  <c r="AJ159" i="53" s="1"/>
  <c r="T23" i="53"/>
  <c r="I159" i="53"/>
  <c r="B55" i="53"/>
  <c r="D55" i="53"/>
  <c r="F55" i="53"/>
  <c r="H55" i="53"/>
  <c r="C55" i="53"/>
  <c r="G55" i="53"/>
  <c r="E55" i="53"/>
  <c r="AJ54" i="53"/>
  <c r="T54" i="53"/>
  <c r="O55" i="53"/>
  <c r="Q55" i="53"/>
  <c r="N55" i="53"/>
  <c r="L55" i="53"/>
  <c r="R55" i="53"/>
  <c r="P55" i="53"/>
  <c r="M55" i="53"/>
  <c r="I55" i="53" l="1"/>
  <c r="S55" i="53"/>
  <c r="AJ55" i="53" s="1"/>
  <c r="B24" i="55"/>
  <c r="R29" i="53"/>
  <c r="N29" i="53"/>
  <c r="F29" i="53"/>
  <c r="O29" i="53"/>
  <c r="M29" i="53"/>
  <c r="H29" i="53"/>
  <c r="B29" i="53"/>
  <c r="Q29" i="53"/>
  <c r="E29" i="53"/>
  <c r="G29" i="53"/>
  <c r="L29" i="53"/>
  <c r="D29" i="53"/>
  <c r="C29" i="53"/>
  <c r="I29" i="53" l="1"/>
  <c r="AI430" i="58" l="1"/>
  <c r="E99" i="58" l="1"/>
  <c r="E652" i="58"/>
  <c r="AI196" i="58"/>
  <c r="AI404" i="58"/>
  <c r="AI326" i="58"/>
  <c r="S430" i="58"/>
  <c r="AJ430" i="58" s="1"/>
  <c r="S326" i="58"/>
  <c r="S404" i="58"/>
  <c r="AJ404" i="58" s="1"/>
  <c r="S196" i="58"/>
  <c r="AJ196" i="58" s="1"/>
  <c r="S144" i="58" l="1"/>
  <c r="AI248" i="58"/>
  <c r="S170" i="58"/>
  <c r="AI352" i="58"/>
  <c r="AJ352" i="58" s="1"/>
  <c r="S118" i="58"/>
  <c r="AI118" i="58"/>
  <c r="S300" i="58"/>
  <c r="AI300" i="58"/>
  <c r="AI144" i="58"/>
  <c r="AJ326" i="58"/>
  <c r="AI378" i="58"/>
  <c r="O99" i="58"/>
  <c r="O652" i="58"/>
  <c r="S222" i="58"/>
  <c r="AI222" i="58"/>
  <c r="AI274" i="58"/>
  <c r="E21" i="58"/>
  <c r="E28" i="58" s="1"/>
  <c r="E106" i="58"/>
  <c r="S352" i="58"/>
  <c r="AB40" i="58" l="1"/>
  <c r="AI40" i="58" s="1"/>
  <c r="AI170" i="58"/>
  <c r="S274" i="58"/>
  <c r="AJ274" i="58" s="1"/>
  <c r="AJ170" i="58"/>
  <c r="AJ222" i="58"/>
  <c r="S248" i="58"/>
  <c r="AJ248" i="58" s="1"/>
  <c r="AJ300" i="58"/>
  <c r="F99" i="58"/>
  <c r="F652" i="58"/>
  <c r="O21" i="58"/>
  <c r="O28" i="58" s="1"/>
  <c r="O106" i="58"/>
  <c r="AJ144" i="58"/>
  <c r="S378" i="58"/>
  <c r="AJ378" i="58" s="1"/>
  <c r="AJ118" i="58"/>
  <c r="I645" i="58" l="1"/>
  <c r="I652" i="58" s="1"/>
  <c r="B99" i="58"/>
  <c r="B652" i="58"/>
  <c r="P40" i="58"/>
  <c r="F21" i="58"/>
  <c r="F28" i="58" s="1"/>
  <c r="F106" i="58"/>
  <c r="S482" i="58"/>
  <c r="P66" i="58"/>
  <c r="S66" i="58" s="1"/>
  <c r="P14" i="58" l="1"/>
  <c r="S14" i="58" s="1"/>
  <c r="T14" i="58" s="1"/>
  <c r="S40" i="58"/>
  <c r="AJ40" i="58" s="1"/>
  <c r="S645" i="58"/>
  <c r="S652" i="58" s="1"/>
  <c r="L99" i="58"/>
  <c r="L652" i="58"/>
  <c r="I99" i="58"/>
  <c r="I106" i="58" s="1"/>
  <c r="B21" i="58"/>
  <c r="B106" i="58"/>
  <c r="C653" i="58"/>
  <c r="F653" i="58"/>
  <c r="E653" i="58"/>
  <c r="H653" i="58"/>
  <c r="G653" i="58"/>
  <c r="D653" i="58"/>
  <c r="B653" i="58"/>
  <c r="I653" i="58" s="1"/>
  <c r="P99" i="58"/>
  <c r="P106" i="58" s="1"/>
  <c r="P652" i="58"/>
  <c r="I21" i="58" l="1"/>
  <c r="I28" i="58" s="1"/>
  <c r="B28" i="58"/>
  <c r="B107" i="58"/>
  <c r="C107" i="58"/>
  <c r="D107" i="58"/>
  <c r="G107" i="58"/>
  <c r="E107" i="58"/>
  <c r="H107" i="58"/>
  <c r="F107" i="58"/>
  <c r="S99" i="58"/>
  <c r="S106" i="58" s="1"/>
  <c r="L21" i="58"/>
  <c r="L106" i="58"/>
  <c r="R653" i="58"/>
  <c r="P653" i="58"/>
  <c r="O653" i="58"/>
  <c r="Q653" i="58"/>
  <c r="M653" i="58"/>
  <c r="N653" i="58"/>
  <c r="L653" i="58"/>
  <c r="I107" i="58" l="1"/>
  <c r="S653" i="58"/>
  <c r="L28" i="58"/>
  <c r="L29" i="58" s="1"/>
  <c r="R107" i="58"/>
  <c r="P107" i="58"/>
  <c r="L107" i="58"/>
  <c r="M107" i="58"/>
  <c r="Q107" i="58"/>
  <c r="O107" i="58"/>
  <c r="N107" i="58"/>
  <c r="B27" i="55"/>
  <c r="E29" i="58"/>
  <c r="R29" i="58"/>
  <c r="O29" i="58"/>
  <c r="G29" i="58"/>
  <c r="D29" i="58"/>
  <c r="M29" i="58"/>
  <c r="B29" i="58"/>
  <c r="N29" i="58"/>
  <c r="F29" i="58"/>
  <c r="Q29" i="58"/>
  <c r="H29" i="58"/>
  <c r="C29" i="58"/>
  <c r="S107" i="58" l="1"/>
  <c r="I29" i="58"/>
  <c r="AI151" i="58" l="1"/>
  <c r="AI177" i="58"/>
  <c r="AI125" i="58"/>
  <c r="AI255" i="58"/>
  <c r="AI333" i="58"/>
  <c r="AI411" i="58"/>
  <c r="AI307" i="58"/>
  <c r="AI229" i="58"/>
  <c r="AI359" i="58"/>
  <c r="AI385" i="58"/>
  <c r="AI437" i="58"/>
  <c r="AI281" i="58"/>
  <c r="AB366" i="58" l="1"/>
  <c r="AI351" i="58"/>
  <c r="AB444" i="58"/>
  <c r="AI429" i="58"/>
  <c r="AB392" i="58"/>
  <c r="AI377" i="58"/>
  <c r="AB158" i="58"/>
  <c r="AI143" i="58"/>
  <c r="AB288" i="58"/>
  <c r="AI273" i="58"/>
  <c r="AB418" i="58"/>
  <c r="AI403" i="58"/>
  <c r="AB39" i="58"/>
  <c r="AB210" i="58"/>
  <c r="AI195" i="58"/>
  <c r="AB314" i="58"/>
  <c r="AI299" i="58"/>
  <c r="AB236" i="58"/>
  <c r="AI221" i="58"/>
  <c r="AB132" i="58"/>
  <c r="AI132" i="58" s="1"/>
  <c r="AI117" i="58"/>
  <c r="AB340" i="58"/>
  <c r="AI325" i="58"/>
  <c r="AB262" i="58"/>
  <c r="AI247" i="58"/>
  <c r="AB184" i="58"/>
  <c r="AI169" i="58"/>
  <c r="AB47" i="58"/>
  <c r="AI47" i="58" s="1"/>
  <c r="AI203" i="58"/>
  <c r="S437" i="58"/>
  <c r="AJ437" i="58" s="1"/>
  <c r="S333" i="58"/>
  <c r="AJ333" i="58" s="1"/>
  <c r="S385" i="58"/>
  <c r="AJ385" i="58" s="1"/>
  <c r="S255" i="58"/>
  <c r="AJ255" i="58" s="1"/>
  <c r="S229" i="58"/>
  <c r="AJ229" i="58" s="1"/>
  <c r="S177" i="58"/>
  <c r="AJ177" i="58" s="1"/>
  <c r="S359" i="58"/>
  <c r="AJ359" i="58" s="1"/>
  <c r="S151" i="58"/>
  <c r="AJ151" i="58" s="1"/>
  <c r="S281" i="58"/>
  <c r="AJ281" i="58" s="1"/>
  <c r="S307" i="58"/>
  <c r="AJ307" i="58" s="1"/>
  <c r="S203" i="58"/>
  <c r="AJ203" i="58" s="1"/>
  <c r="S411" i="58"/>
  <c r="AJ411" i="58" s="1"/>
  <c r="P444" i="58" l="1"/>
  <c r="S429" i="58"/>
  <c r="P184" i="58"/>
  <c r="S169" i="58"/>
  <c r="P340" i="58"/>
  <c r="S325" i="58"/>
  <c r="P158" i="58"/>
  <c r="S143" i="58"/>
  <c r="P210" i="58"/>
  <c r="S195" i="58"/>
  <c r="S210" i="58" s="1"/>
  <c r="P392" i="58"/>
  <c r="S377" i="58"/>
  <c r="P236" i="58"/>
  <c r="S221" i="58"/>
  <c r="P366" i="58"/>
  <c r="S351" i="58"/>
  <c r="AI418" i="58"/>
  <c r="AI392" i="58"/>
  <c r="AB393" i="58" s="1"/>
  <c r="AI184" i="58"/>
  <c r="AB185" i="58" s="1"/>
  <c r="AI236" i="58"/>
  <c r="AB54" i="58"/>
  <c r="AI39" i="58"/>
  <c r="P262" i="58"/>
  <c r="S247" i="58"/>
  <c r="AI288" i="58"/>
  <c r="AB289" i="58" s="1"/>
  <c r="AI444" i="58"/>
  <c r="AB445" i="58" s="1"/>
  <c r="P314" i="58"/>
  <c r="S299" i="58"/>
  <c r="P288" i="58"/>
  <c r="S273" i="58"/>
  <c r="P132" i="58"/>
  <c r="P39" i="58"/>
  <c r="S117" i="58"/>
  <c r="AI262" i="58"/>
  <c r="AB263" i="58" s="1"/>
  <c r="AI314" i="58"/>
  <c r="P47" i="58"/>
  <c r="S125" i="58"/>
  <c r="AJ125" i="58" s="1"/>
  <c r="P418" i="58"/>
  <c r="S403" i="58"/>
  <c r="AJ195" i="58"/>
  <c r="AI158" i="58"/>
  <c r="AB159" i="58" s="1"/>
  <c r="AI340" i="58"/>
  <c r="AB341" i="58" s="1"/>
  <c r="AI210" i="58"/>
  <c r="AB211" i="58" s="1"/>
  <c r="AI366" i="58"/>
  <c r="AB367" i="58" s="1"/>
  <c r="AE237" i="58" l="1"/>
  <c r="AA237" i="58"/>
  <c r="AC237" i="58"/>
  <c r="X237" i="58"/>
  <c r="Y237" i="58"/>
  <c r="W237" i="58"/>
  <c r="AD237" i="58"/>
  <c r="Z237" i="58"/>
  <c r="AH237" i="58"/>
  <c r="AF237" i="58"/>
  <c r="AG237" i="58"/>
  <c r="V237" i="58"/>
  <c r="AJ351" i="58"/>
  <c r="S366" i="58"/>
  <c r="AJ143" i="58"/>
  <c r="S158" i="58"/>
  <c r="AJ403" i="58"/>
  <c r="S418" i="58"/>
  <c r="AJ117" i="58"/>
  <c r="S132" i="58"/>
  <c r="AB237" i="58"/>
  <c r="W211" i="58"/>
  <c r="Z211" i="58"/>
  <c r="AF211" i="58"/>
  <c r="X211" i="58"/>
  <c r="Y211" i="58"/>
  <c r="AD211" i="58"/>
  <c r="AE211" i="58"/>
  <c r="AG211" i="58"/>
  <c r="AH211" i="58"/>
  <c r="AA211" i="58"/>
  <c r="AC211" i="58"/>
  <c r="V211" i="58"/>
  <c r="P54" i="58"/>
  <c r="S39" i="58"/>
  <c r="AG289" i="58"/>
  <c r="Z289" i="58"/>
  <c r="AA289" i="58"/>
  <c r="AF289" i="58"/>
  <c r="AD289" i="58"/>
  <c r="Y289" i="58"/>
  <c r="X289" i="58"/>
  <c r="AE289" i="58"/>
  <c r="W289" i="58"/>
  <c r="AH289" i="58"/>
  <c r="V289" i="58"/>
  <c r="AC289" i="58"/>
  <c r="Z185" i="58"/>
  <c r="AA185" i="58"/>
  <c r="Y185" i="58"/>
  <c r="X185" i="58"/>
  <c r="AF185" i="58"/>
  <c r="AC185" i="58"/>
  <c r="AD185" i="58"/>
  <c r="AE185" i="58"/>
  <c r="AG185" i="58"/>
  <c r="W185" i="58"/>
  <c r="V185" i="58"/>
  <c r="AH185" i="58"/>
  <c r="AJ221" i="58"/>
  <c r="S236" i="58"/>
  <c r="AJ325" i="58"/>
  <c r="S340" i="58"/>
  <c r="AG341" i="58"/>
  <c r="AA341" i="58"/>
  <c r="Z341" i="58"/>
  <c r="Y341" i="58"/>
  <c r="W341" i="58"/>
  <c r="X341" i="58"/>
  <c r="AE341" i="58"/>
  <c r="AF341" i="58"/>
  <c r="AD341" i="58"/>
  <c r="AH341" i="58"/>
  <c r="AC341" i="58"/>
  <c r="V341" i="58"/>
  <c r="S47" i="58"/>
  <c r="AJ47" i="58" s="1"/>
  <c r="AJ273" i="58"/>
  <c r="S288" i="58"/>
  <c r="AJ247" i="58"/>
  <c r="S262" i="58"/>
  <c r="AH393" i="58"/>
  <c r="AA393" i="58"/>
  <c r="X393" i="58"/>
  <c r="W393" i="58"/>
  <c r="Z393" i="58"/>
  <c r="Y393" i="58"/>
  <c r="AF393" i="58"/>
  <c r="AC393" i="58"/>
  <c r="AD393" i="58"/>
  <c r="AG393" i="58"/>
  <c r="AE393" i="58"/>
  <c r="V393" i="58"/>
  <c r="AJ377" i="58"/>
  <c r="S392" i="58"/>
  <c r="AJ169" i="58"/>
  <c r="S184" i="58"/>
  <c r="X315" i="58"/>
  <c r="Z315" i="58"/>
  <c r="AA315" i="58"/>
  <c r="AG315" i="58"/>
  <c r="AD315" i="58"/>
  <c r="AF315" i="58"/>
  <c r="W315" i="58"/>
  <c r="Y315" i="58"/>
  <c r="AE315" i="58"/>
  <c r="AC315" i="58"/>
  <c r="AH315" i="58"/>
  <c r="V315" i="58"/>
  <c r="AE367" i="58"/>
  <c r="Z367" i="58"/>
  <c r="AA367" i="58"/>
  <c r="AG367" i="58"/>
  <c r="AD367" i="58"/>
  <c r="AH367" i="58"/>
  <c r="Y367" i="58"/>
  <c r="AC367" i="58"/>
  <c r="AF367" i="58"/>
  <c r="W367" i="58"/>
  <c r="X367" i="58"/>
  <c r="V367" i="58"/>
  <c r="AE159" i="58"/>
  <c r="Z159" i="58"/>
  <c r="AH159" i="58"/>
  <c r="AG159" i="58"/>
  <c r="AD159" i="58"/>
  <c r="AA159" i="58"/>
  <c r="X159" i="58"/>
  <c r="Y159" i="58"/>
  <c r="W159" i="58"/>
  <c r="AF159" i="58"/>
  <c r="V159" i="58"/>
  <c r="AC159" i="58"/>
  <c r="AB315" i="58"/>
  <c r="AJ299" i="58"/>
  <c r="S314" i="58"/>
  <c r="AF419" i="58"/>
  <c r="AH419" i="58"/>
  <c r="AD419" i="58"/>
  <c r="X419" i="58"/>
  <c r="AA419" i="58"/>
  <c r="Z419" i="58"/>
  <c r="W419" i="58"/>
  <c r="AE419" i="58"/>
  <c r="AG419" i="58"/>
  <c r="Y419" i="58"/>
  <c r="AC419" i="58"/>
  <c r="V419" i="58"/>
  <c r="T210" i="58"/>
  <c r="Q211" i="58"/>
  <c r="AJ210" i="58"/>
  <c r="R211" i="58"/>
  <c r="N211" i="58"/>
  <c r="P211" i="58"/>
  <c r="O211" i="58"/>
  <c r="L211" i="58"/>
  <c r="M211" i="58"/>
  <c r="AJ429" i="58"/>
  <c r="S444" i="58"/>
  <c r="AF445" i="58"/>
  <c r="Z445" i="58"/>
  <c r="W445" i="58"/>
  <c r="AA445" i="58"/>
  <c r="AD445" i="58"/>
  <c r="AG445" i="58"/>
  <c r="AE445" i="58"/>
  <c r="AC445" i="58"/>
  <c r="AH445" i="58"/>
  <c r="X445" i="58"/>
  <c r="Y445" i="58"/>
  <c r="V445" i="58"/>
  <c r="V263" i="58"/>
  <c r="Z263" i="58"/>
  <c r="AG263" i="58"/>
  <c r="AC263" i="58"/>
  <c r="AF263" i="58"/>
  <c r="X263" i="58"/>
  <c r="AD263" i="58"/>
  <c r="Y263" i="58"/>
  <c r="AE263" i="58"/>
  <c r="AA263" i="58"/>
  <c r="W263" i="58"/>
  <c r="AH263" i="58"/>
  <c r="AI54" i="58"/>
  <c r="AB55" i="58" s="1"/>
  <c r="AB419" i="58"/>
  <c r="R393" i="58" l="1"/>
  <c r="O393" i="58"/>
  <c r="N393" i="58"/>
  <c r="Q393" i="58"/>
  <c r="AJ392" i="58"/>
  <c r="P393" i="58"/>
  <c r="M393" i="58"/>
  <c r="T392" i="58"/>
  <c r="L393" i="58"/>
  <c r="O341" i="58"/>
  <c r="M341" i="58"/>
  <c r="P341" i="58"/>
  <c r="N341" i="58"/>
  <c r="R341" i="58"/>
  <c r="Q341" i="58"/>
  <c r="T340" i="58"/>
  <c r="AJ340" i="58"/>
  <c r="L341" i="58"/>
  <c r="AI263" i="58"/>
  <c r="AI289" i="58"/>
  <c r="L289" i="58"/>
  <c r="AJ288" i="58"/>
  <c r="N289" i="58"/>
  <c r="T288" i="58"/>
  <c r="O289" i="58"/>
  <c r="Q289" i="58"/>
  <c r="R289" i="58"/>
  <c r="M289" i="58"/>
  <c r="P289" i="58"/>
  <c r="AI393" i="58"/>
  <c r="O237" i="58"/>
  <c r="L237" i="58"/>
  <c r="N237" i="58"/>
  <c r="M237" i="58"/>
  <c r="Q237" i="58"/>
  <c r="T236" i="58"/>
  <c r="R237" i="58"/>
  <c r="P237" i="58"/>
  <c r="AJ236" i="58"/>
  <c r="Q367" i="58"/>
  <c r="M367" i="58"/>
  <c r="R367" i="58"/>
  <c r="P367" i="58"/>
  <c r="L367" i="58"/>
  <c r="AJ366" i="58"/>
  <c r="O367" i="58"/>
  <c r="N367" i="58"/>
  <c r="T366" i="58"/>
  <c r="S489" i="58"/>
  <c r="P73" i="58"/>
  <c r="S211" i="58"/>
  <c r="AI419" i="58"/>
  <c r="AI159" i="58"/>
  <c r="AI445" i="58"/>
  <c r="AI341" i="58"/>
  <c r="AJ39" i="58"/>
  <c r="S54" i="58"/>
  <c r="L133" i="58"/>
  <c r="M133" i="58"/>
  <c r="P133" i="58"/>
  <c r="R133" i="58"/>
  <c r="O133" i="58"/>
  <c r="AJ132" i="58"/>
  <c r="N133" i="58"/>
  <c r="Q133" i="58"/>
  <c r="T132" i="58"/>
  <c r="AI237" i="58"/>
  <c r="T444" i="58"/>
  <c r="Q445" i="58"/>
  <c r="P445" i="58"/>
  <c r="AJ444" i="58"/>
  <c r="R445" i="58"/>
  <c r="L445" i="58"/>
  <c r="O445" i="58"/>
  <c r="N445" i="58"/>
  <c r="M445" i="58"/>
  <c r="AI185" i="58"/>
  <c r="AH55" i="58"/>
  <c r="Z55" i="58"/>
  <c r="Y55" i="58"/>
  <c r="AA55" i="58"/>
  <c r="AD55" i="58"/>
  <c r="AE55" i="58"/>
  <c r="X55" i="58"/>
  <c r="W55" i="58"/>
  <c r="AG55" i="58"/>
  <c r="AF55" i="58"/>
  <c r="AC55" i="58"/>
  <c r="V55" i="58"/>
  <c r="AI367" i="58"/>
  <c r="AI315" i="58"/>
  <c r="Q185" i="58"/>
  <c r="N185" i="58"/>
  <c r="R185" i="58"/>
  <c r="P185" i="58"/>
  <c r="O185" i="58"/>
  <c r="AJ184" i="58"/>
  <c r="T184" i="58"/>
  <c r="M185" i="58"/>
  <c r="L185" i="58"/>
  <c r="AJ262" i="58"/>
  <c r="R263" i="58"/>
  <c r="O263" i="58"/>
  <c r="M263" i="58"/>
  <c r="Q263" i="58"/>
  <c r="N263" i="58"/>
  <c r="L263" i="58"/>
  <c r="T262" i="58"/>
  <c r="P263" i="58"/>
  <c r="Q419" i="58"/>
  <c r="O419" i="58"/>
  <c r="N419" i="58"/>
  <c r="P419" i="58"/>
  <c r="M419" i="58"/>
  <c r="L419" i="58"/>
  <c r="AJ418" i="58"/>
  <c r="R419" i="58"/>
  <c r="T418" i="58"/>
  <c r="P159" i="58"/>
  <c r="AJ158" i="58"/>
  <c r="N159" i="58"/>
  <c r="M159" i="58"/>
  <c r="O159" i="58"/>
  <c r="T158" i="58"/>
  <c r="R159" i="58"/>
  <c r="Q159" i="58"/>
  <c r="L159" i="58"/>
  <c r="Q315" i="58"/>
  <c r="O315" i="58"/>
  <c r="M315" i="58"/>
  <c r="N315" i="58"/>
  <c r="L315" i="58"/>
  <c r="AJ314" i="58"/>
  <c r="P315" i="58"/>
  <c r="R315" i="58"/>
  <c r="T314" i="58"/>
  <c r="AI211" i="58"/>
  <c r="S481" i="58" l="1"/>
  <c r="S496" i="58" s="1"/>
  <c r="P496" i="58"/>
  <c r="P65" i="58"/>
  <c r="S315" i="58"/>
  <c r="AJ315" i="58" s="1"/>
  <c r="S185" i="58"/>
  <c r="AJ185" i="58" s="1"/>
  <c r="S367" i="58"/>
  <c r="AJ367" i="58" s="1"/>
  <c r="S419" i="58"/>
  <c r="AJ419" i="58" s="1"/>
  <c r="S263" i="58"/>
  <c r="AJ263" i="58" s="1"/>
  <c r="AJ211" i="58"/>
  <c r="S289" i="58"/>
  <c r="AJ289" i="58" s="1"/>
  <c r="S133" i="58"/>
  <c r="AJ133" i="58" s="1"/>
  <c r="S73" i="58"/>
  <c r="P21" i="58"/>
  <c r="S21" i="58" s="1"/>
  <c r="T21" i="58" s="1"/>
  <c r="AI55" i="58"/>
  <c r="S445" i="58"/>
  <c r="AJ445" i="58" s="1"/>
  <c r="O55" i="58"/>
  <c r="T54" i="58"/>
  <c r="N55" i="58"/>
  <c r="M55" i="58"/>
  <c r="Q55" i="58"/>
  <c r="P55" i="58"/>
  <c r="L55" i="58"/>
  <c r="AJ54" i="58"/>
  <c r="R55" i="58"/>
  <c r="S237" i="58"/>
  <c r="AJ237" i="58" s="1"/>
  <c r="S341" i="58"/>
  <c r="AJ341" i="58" s="1"/>
  <c r="S159" i="58"/>
  <c r="AJ159" i="58" s="1"/>
  <c r="S393" i="58"/>
  <c r="AJ393" i="58" s="1"/>
  <c r="S65" i="58" l="1"/>
  <c r="S80" i="58" s="1"/>
  <c r="P80" i="58"/>
  <c r="P13" i="58"/>
  <c r="S55" i="58"/>
  <c r="AJ55" i="58" s="1"/>
  <c r="R497" i="58"/>
  <c r="Q497" i="58"/>
  <c r="P497" i="58"/>
  <c r="O497" i="58"/>
  <c r="N497" i="58"/>
  <c r="M497" i="58"/>
  <c r="L497" i="58"/>
  <c r="P28" i="58" l="1"/>
  <c r="P29" i="58" s="1"/>
  <c r="S29" i="58" s="1"/>
  <c r="S13" i="58"/>
  <c r="S497" i="58"/>
  <c r="O81" i="58"/>
  <c r="N81" i="58"/>
  <c r="L81" i="58"/>
  <c r="P81" i="58"/>
  <c r="R81" i="58"/>
  <c r="Q81" i="58"/>
  <c r="M81" i="58"/>
  <c r="S81" i="58" l="1"/>
  <c r="T13" i="58"/>
  <c r="S28" i="58"/>
  <c r="T28" i="58" s="1"/>
  <c r="P96" i="53" l="1"/>
  <c r="P600" i="53"/>
  <c r="S590" i="53"/>
  <c r="S600" i="53" s="1"/>
  <c r="S486" i="53" l="1"/>
  <c r="P70" i="53"/>
  <c r="O601" i="53"/>
  <c r="Q601" i="53"/>
  <c r="L601" i="53"/>
  <c r="N601" i="53"/>
  <c r="R601" i="53"/>
  <c r="M601" i="53"/>
  <c r="P601" i="53"/>
  <c r="P106" i="53"/>
  <c r="S96" i="53"/>
  <c r="S106" i="53" s="1"/>
  <c r="S601" i="53" l="1"/>
  <c r="P18" i="53"/>
  <c r="S18" i="53" s="1"/>
  <c r="T18" i="53" s="1"/>
  <c r="S70" i="53"/>
  <c r="L107" i="53"/>
  <c r="O107" i="53"/>
  <c r="R107" i="53"/>
  <c r="Q107" i="53"/>
  <c r="P107" i="53"/>
  <c r="N107" i="53"/>
  <c r="M107" i="53"/>
  <c r="S107" i="53" l="1"/>
  <c r="S481" i="53" l="1"/>
  <c r="P65" i="53"/>
  <c r="S489" i="53"/>
  <c r="P73" i="53"/>
  <c r="S65" i="53" l="1"/>
  <c r="P13" i="53"/>
  <c r="P66" i="53"/>
  <c r="S482" i="53"/>
  <c r="S496" i="53"/>
  <c r="S73" i="53"/>
  <c r="P21" i="53"/>
  <c r="S21" i="53" s="1"/>
  <c r="T21" i="53" s="1"/>
  <c r="P496" i="53"/>
  <c r="S66" i="53" l="1"/>
  <c r="P14" i="53"/>
  <c r="S14" i="53" s="1"/>
  <c r="T14" i="53" s="1"/>
  <c r="P497" i="53"/>
  <c r="L497" i="53"/>
  <c r="M497" i="53"/>
  <c r="N497" i="53"/>
  <c r="Q497" i="53"/>
  <c r="R497" i="53"/>
  <c r="O497" i="53"/>
  <c r="P28" i="53"/>
  <c r="P29" i="53" s="1"/>
  <c r="S29" i="53" s="1"/>
  <c r="S13" i="53"/>
  <c r="P80" i="53"/>
  <c r="S80" i="53"/>
  <c r="S497" i="53" l="1"/>
  <c r="T13" i="53"/>
  <c r="S28" i="53"/>
  <c r="T28" i="53" s="1"/>
  <c r="P81" i="53"/>
  <c r="O81" i="53"/>
  <c r="L81" i="53"/>
  <c r="N81" i="53"/>
  <c r="M81" i="53"/>
  <c r="Q81" i="53"/>
  <c r="R81" i="53"/>
  <c r="S81" i="53" l="1"/>
</calcChain>
</file>

<file path=xl/comments1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12"/>
            <color indexed="81"/>
            <rFont val="Tahoma"/>
            <family val="2"/>
          </rPr>
          <t>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>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>Inklusive Standby</t>
        </r>
      </text>
    </comment>
  </commentList>
</comments>
</file>

<file path=xl/comments2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</commentList>
</comments>
</file>

<file path=xl/comments3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12"/>
            <color indexed="81"/>
            <rFont val="Tahoma"/>
            <family val="2"/>
          </rPr>
          <t>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>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>Inklusive Standby</t>
        </r>
      </text>
    </comment>
  </commentList>
</comments>
</file>

<file path=xl/comments4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12"/>
            <color indexed="81"/>
            <rFont val="Tahoma"/>
            <family val="2"/>
          </rPr>
          <t>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>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>Inklusive Standby</t>
        </r>
      </text>
    </comment>
  </commentList>
</comments>
</file>

<file path=xl/sharedStrings.xml><?xml version="1.0" encoding="utf-8"?>
<sst xmlns="http://schemas.openxmlformats.org/spreadsheetml/2006/main" count="42382" uniqueCount="176">
  <si>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</si>
  <si>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</si>
  <si>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</si>
  <si>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</si>
  <si>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</si>
  <si>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</si>
  <si>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</si>
  <si>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</si>
  <si>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</si>
  <si>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</si>
  <si>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</si>
  <si>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</si>
  <si>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</si>
  <si>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</si>
  <si>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</si>
  <si>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</si>
  <si>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</si>
  <si>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</si>
  <si>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</si>
  <si>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</si>
  <si>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</si>
  <si>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</si>
  <si>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</si>
  <si>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</si>
  <si>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</si>
  <si>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</si>
  <si>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</si>
  <si>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</si>
  <si>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</si>
  <si>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</si>
  <si>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</si>
  <si>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Elektro-chemische Zwecke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</si>
  <si>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</si>
  <si>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</si>
  <si>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</si>
  <si>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</si>
  <si>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</si>
  <si>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</si>
  <si>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</si>
  <si>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</si>
  <si>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</si>
  <si>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</si>
  <si>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</si>
  <si>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</si>
  <si>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</si>
  <si>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</si>
  <si>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</si>
  <si>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</si>
  <si>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</si>
  <si>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</si>
  <si>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</si>
  <si>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</si>
  <si>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</si>
  <si>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</si>
  <si>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</si>
  <si>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</si>
  <si>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</si>
  <si>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</si>
  <si>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</si>
  <si>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</si>
  <si>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</si>
  <si>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</si>
  <si>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</si>
  <si>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</si>
  <si>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</si>
  <si>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Umgebungswärme</t>
  </si>
  <si>
    <t>Torf</t>
  </si>
  <si>
    <t>Sonstiges</t>
  </si>
  <si>
    <t xml:space="preserve">Gasöl für Heizzwecke </t>
  </si>
  <si>
    <t>Maschinenbau</t>
  </si>
  <si>
    <t>Kochen</t>
  </si>
  <si>
    <t>Haushalts-kleingeräte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</si>
  <si>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</si>
  <si>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</si>
  <si>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</si>
  <si>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</si>
  <si>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</si>
  <si>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</si>
  <si>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</si>
  <si>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Raumwärme</t>
  </si>
  <si>
    <t>Warmwasser</t>
  </si>
  <si>
    <t>Kühlen und Gefrieren</t>
  </si>
  <si>
    <t>Großgeräte</t>
  </si>
  <si>
    <t>Büro- und Unter-haltungselektronik</t>
  </si>
  <si>
    <t>Beleuchtung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</si>
  <si>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</si>
  <si>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</si>
  <si>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</si>
  <si>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1998 - Traktion Energiebilanz-konform</t>
  </si>
  <si>
    <t>Burgenland Gesamt (ohne E1 - E7)</t>
  </si>
  <si>
    <t>Anteilig</t>
  </si>
  <si>
    <t>NIEDERÖSTERREICH GESAMT</t>
  </si>
  <si>
    <t>1999 - Nutzenergiekategorien: Struktur 1998; Energieträger: Struktur 2005; Mengen: Gleitender Duchschnitt 1998-2005; Traktion Energiebilanz-konform</t>
  </si>
  <si>
    <t>Terajoule</t>
  </si>
  <si>
    <t xml:space="preserve"> Terajoule</t>
  </si>
  <si>
    <t>2009 - Nutzenergiekategorien: Struktur 1998; Traktion Energiebilanz-konform</t>
  </si>
  <si>
    <t>2009 - Nutzenergiekategorien: Struktur 1998; Traktion Energiegesamtrechnung-konform</t>
  </si>
  <si>
    <t>2009 - Nutzenergiekategorien: Struktur 2005; Traktion Energiegesamtrechnung-konform (nur für produzierenden Bereich und Haushalte verfügbar)</t>
  </si>
  <si>
    <t>2008 - Nutzenergiekategorien: Struktur 1998; Traktion Energiebilanz-konform</t>
  </si>
  <si>
    <t>2008 - Nutzenergiekategorien: Struktur 1998; Traktion Energiegesamtrechnung-konform</t>
  </si>
  <si>
    <t>2008 -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</si>
  <si>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</si>
  <si>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</si>
  <si>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</si>
  <si>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</si>
  <si>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</si>
  <si>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</si>
  <si>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</si>
  <si>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</si>
  <si>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2004 - Nutzenergiekategorien: Struktur 1998; Energieträger: Struktur 2005; Mengen: Gleitender Duchschnitt 1998-2005; Traktion Energiebilanz-konform</t>
  </si>
  <si>
    <t>2003 -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</si>
  <si>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</si>
  <si>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</si>
  <si>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</si>
  <si>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1997 - Traktion Energiebilanz-konform</t>
  </si>
  <si>
    <t>1996 - Traktion Energiebilanz-konform</t>
  </si>
  <si>
    <t>1995 - Traktion Energiebilanz-konform</t>
  </si>
  <si>
    <t>1994 - Traktion Energiebilanz-konform</t>
  </si>
  <si>
    <t>1993 - Traktion Energiebilanz-konform</t>
  </si>
  <si>
    <t>in TJ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</si>
  <si>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</si>
  <si>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</si>
  <si>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</si>
  <si>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</si>
  <si>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Niederösterreich GESAMT</t>
  </si>
  <si>
    <t>2005 - Nutzenergiekategorien: Struktur 1998; Traktion Energiebilanz-konform.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</si>
  <si>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</si>
  <si>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</si>
  <si>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</si>
  <si>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</si>
  <si>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</si>
  <si>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</si>
  <si>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</si>
  <si>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</si>
  <si>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Niederösterreich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</si>
  <si>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</si>
  <si>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</si>
  <si>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</si>
  <si>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</si>
  <si>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</si>
  <si>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</si>
  <si>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</si>
  <si>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</si>
  <si>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</si>
  <si>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</si>
  <si>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</si>
  <si>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</si>
  <si>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</si>
  <si>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</si>
  <si>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</si>
  <si>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Jahr</t>
  </si>
  <si>
    <t>Check</t>
  </si>
  <si>
    <t>Cheks kopieren</t>
  </si>
  <si>
    <t>Bundesland im Check aktualisieren</t>
  </si>
  <si>
    <t>Checksummen einfügen</t>
  </si>
  <si>
    <t>J25 für NEA 93 bis 98</t>
  </si>
  <si>
    <t>Verknüpfung xlsx durch xlsb ersetzen</t>
  </si>
  <si>
    <t>Bezug 2015-11 löschen</t>
  </si>
  <si>
    <t>AF25 für NEA 99 bis 2004</t>
  </si>
  <si>
    <t>Checkformeln in Spalte K einfügen</t>
  </si>
  <si>
    <t>Gesamt Traktion und Summe verlinken</t>
  </si>
  <si>
    <t>Traktion verlinken</t>
  </si>
  <si>
    <t>Sonstiger Landverkehr verlinken</t>
  </si>
  <si>
    <t>dazu beide Dateien öffnen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</si>
  <si>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</si>
  <si>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</si>
  <si>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</si>
  <si>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</si>
  <si>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</si>
  <si>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</si>
  <si>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</si>
  <si>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</si>
  <si>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</si>
  <si>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</si>
  <si>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Erstellt am 12.12.2019 im Auftrag des Amtes der Niederösterreichischen Landesregierung</t>
  </si>
  <si>
    <t>Stand 12.12.2019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</si>
</sst>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-* #,##0.00_-;\-* #,##0.00_-;_-* &quot;-&quot;??_-;_-@_-"/>
    <numFmt numFmtId="164" formatCode="0.0%"/>
    <numFmt numFmtId="165" formatCode="#,##0_ ;[Red]\-#,##0\ "/>
    <numFmt numFmtId="166" formatCode="#,##0.0000"/>
    <numFmt numFmtId="167" formatCode="#,##0.00000000"/>
    <numFmt numFmtId="168" formatCode="_ [$€]\ * #,##0.00_ ;_ [$€]\ * \-#,##0.00_ ;_ [$€]\ * &quot;-&quot;??_ ;_ @_ "/>
    <numFmt numFmtId="169" formatCode="#,##0.000"/>
    <numFmt numFmtId="170" formatCode="#,##0.0"/>
    <numFmt numFmtId="171" formatCode="0.000"/>
    <numFmt numFmtId="172" formatCode="_-* #,##0.000_-;\-* #,##0.000_-;_-* &quot;-&quot;??_-;_-@_-"/>
  </numFmts>
  <fonts count="24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i/>
      <sz val="11"/>
      <name val="Arial"/>
      <family val="2"/>
    </font>
    <font>
      <sz val="12"/>
      <color indexed="81"/>
      <name val="Tahoma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b/>
      <sz val="26"/>
      <color theme="6" tint="-0.499984740745262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rgb="FFFF0000"/>
      <name val="Arial"/>
      <family val="2"/>
    </font>
    <font>
      <b/>
      <i/>
      <sz val="11"/>
      <name val="Arial"/>
      <family val="2"/>
    </font>
    <font>
      <u/>
      <sz val="8"/>
      <color indexed="12"/>
      <name val="Arial"/>
      <family val="2"/>
    </font>
    <font>
      <sz val="1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109">
    <border>
      <left/>
      <right/>
      <top/>
      <bottom/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medium">
        <color rgb="FFC00000"/>
      </left>
      <right style="thin">
        <color auto="1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1" fillId="0" borderId="0" applyNumberFormat="0" applyFill="0" applyBorder="0" applyAlignment="0" applyProtection="0">
      <alignment vertical="top"/>
      <protection locked="0"/>
    </xf>
    <xf numFmtId="168" fontId="18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43" fontId="23" fillId="0" borderId="0" applyFont="0" applyFill="0" applyBorder="0" applyAlignment="0" applyProtection="0"/>
  </cellStyleXfs>
  <cellXfs count="464">
    <xf numFmtId="0" fontId="0" fillId="0" borderId="0" xfId="0"/>
    <xf numFmtId="165" fontId="1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Fill="1"/>
    <xf numFmtId="0" fontId="1" fillId="0" borderId="0" xfId="0" applyFont="1"/>
    <xf numFmtId="165" fontId="1" fillId="0" borderId="0" xfId="0" applyNumberFormat="1" applyFont="1" applyFill="1" applyBorder="1"/>
    <xf numFmtId="165" fontId="1" fillId="0" borderId="0" xfId="0" applyNumberFormat="1" applyFont="1" applyFill="1" applyBorder="1" applyAlignment="1">
      <alignment horizontal="center" vertical="center" wrapText="1"/>
    </xf>
    <xf numFmtId="165" fontId="1" fillId="0" borderId="0" xfId="1" applyNumberFormat="1" applyFont="1" applyFill="1" applyBorder="1"/>
    <xf numFmtId="165" fontId="1" fillId="0" borderId="0" xfId="1" applyNumberFormat="1" applyFont="1"/>
    <xf numFmtId="165" fontId="1" fillId="2" borderId="0" xfId="1" applyNumberFormat="1" applyFont="1" applyFill="1"/>
    <xf numFmtId="165" fontId="3" fillId="0" borderId="0" xfId="1" applyNumberFormat="1" applyFont="1" applyFill="1"/>
    <xf numFmtId="165" fontId="1" fillId="0" borderId="0" xfId="0" applyNumberFormat="1" applyFont="1" applyFill="1"/>
    <xf numFmtId="165" fontId="3" fillId="0" borderId="0" xfId="0" applyNumberFormat="1" applyFont="1"/>
    <xf numFmtId="165" fontId="1" fillId="0" borderId="0" xfId="1" applyNumberFormat="1" applyFont="1" applyFill="1"/>
    <xf numFmtId="9" fontId="1" fillId="0" borderId="0" xfId="1" applyFont="1" applyFill="1"/>
    <xf numFmtId="9" fontId="1" fillId="0" borderId="0" xfId="1" applyFont="1"/>
    <xf numFmtId="164" fontId="1" fillId="0" borderId="0" xfId="1" applyNumberFormat="1" applyFont="1"/>
    <xf numFmtId="164" fontId="1" fillId="0" borderId="0" xfId="1" applyNumberFormat="1" applyFont="1" applyFill="1" applyBorder="1"/>
    <xf numFmtId="164" fontId="1" fillId="0" borderId="0" xfId="1" applyNumberFormat="1" applyFont="1" applyFill="1"/>
    <xf numFmtId="164" fontId="1" fillId="0" borderId="0" xfId="1" applyNumberFormat="1" applyFont="1" applyFill="1" applyBorder="1" applyAlignment="1">
      <alignment horizontal="center" vertical="center" wrapText="1"/>
    </xf>
    <xf numFmtId="9" fontId="3" fillId="0" borderId="0" xfId="1" applyFont="1" applyFill="1"/>
    <xf numFmtId="9" fontId="1" fillId="2" borderId="0" xfId="1" applyFont="1" applyFill="1"/>
    <xf numFmtId="9" fontId="0" fillId="0" borderId="0" xfId="1" applyFont="1"/>
    <xf numFmtId="0" fontId="0" fillId="0" borderId="0" xfId="0" applyBorder="1"/>
    <xf numFmtId="0" fontId="8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 wrapText="1"/>
    </xf>
    <xf numFmtId="0" fontId="8" fillId="0" borderId="0" xfId="0" applyFont="1" applyFill="1" applyBorder="1" applyAlignment="1">
      <alignment horizontal="center" vertical="center" wrapText="1"/>
    </xf>
    <xf numFmtId="3" fontId="9" fillId="0" borderId="29" xfId="0" applyNumberFormat="1" applyFont="1" applyBorder="1"/>
    <xf numFmtId="3" fontId="9" fillId="4" borderId="30" xfId="0" applyNumberFormat="1" applyFont="1" applyFill="1" applyBorder="1"/>
    <xf numFmtId="3" fontId="9" fillId="0" borderId="30" xfId="0" applyNumberFormat="1" applyFont="1" applyBorder="1"/>
    <xf numFmtId="3" fontId="3" fillId="0" borderId="30" xfId="0" applyNumberFormat="1" applyFont="1" applyFill="1" applyBorder="1"/>
    <xf numFmtId="3" fontId="3" fillId="0" borderId="31" xfId="0" applyNumberFormat="1" applyFont="1" applyBorder="1"/>
    <xf numFmtId="9" fontId="10" fillId="0" borderId="32" xfId="1" applyFont="1" applyBorder="1"/>
    <xf numFmtId="3" fontId="1" fillId="0" borderId="0" xfId="0" applyNumberFormat="1" applyFont="1" applyBorder="1"/>
    <xf numFmtId="3" fontId="3" fillId="0" borderId="30" xfId="0" applyNumberFormat="1" applyFont="1" applyBorder="1"/>
    <xf numFmtId="3" fontId="1" fillId="4" borderId="34" xfId="0" applyNumberFormat="1" applyFont="1" applyFill="1" applyBorder="1" applyAlignment="1">
      <alignment horizontal="center" vertical="center" wrapText="1"/>
    </xf>
    <xf numFmtId="3" fontId="1" fillId="4" borderId="35" xfId="0" applyNumberFormat="1" applyFont="1" applyFill="1" applyBorder="1" applyAlignment="1">
      <alignment horizontal="center" vertical="center" wrapText="1"/>
    </xf>
    <xf numFmtId="3" fontId="1" fillId="0" borderId="37" xfId="0" applyNumberFormat="1" applyFont="1" applyFill="1" applyBorder="1"/>
    <xf numFmtId="3" fontId="1" fillId="0" borderId="38" xfId="0" applyNumberFormat="1" applyFont="1" applyFill="1" applyBorder="1"/>
    <xf numFmtId="3" fontId="3" fillId="0" borderId="39" xfId="0" applyNumberFormat="1" applyFont="1" applyFill="1" applyBorder="1"/>
    <xf numFmtId="3" fontId="1" fillId="4" borderId="40" xfId="0" applyNumberFormat="1" applyFont="1" applyFill="1" applyBorder="1"/>
    <xf numFmtId="3" fontId="1" fillId="4" borderId="41" xfId="0" applyNumberFormat="1" applyFont="1" applyFill="1" applyBorder="1"/>
    <xf numFmtId="3" fontId="3" fillId="4" borderId="39" xfId="0" applyNumberFormat="1" applyFont="1" applyFill="1" applyBorder="1"/>
    <xf numFmtId="3" fontId="1" fillId="0" borderId="40" xfId="0" applyNumberFormat="1" applyFont="1" applyFill="1" applyBorder="1"/>
    <xf numFmtId="3" fontId="1" fillId="0" borderId="41" xfId="0" applyNumberFormat="1" applyFont="1" applyFill="1" applyBorder="1"/>
    <xf numFmtId="3" fontId="3" fillId="0" borderId="42" xfId="0" applyNumberFormat="1" applyFont="1" applyFill="1" applyBorder="1"/>
    <xf numFmtId="3" fontId="3" fillId="0" borderId="43" xfId="0" applyNumberFormat="1" applyFont="1" applyFill="1" applyBorder="1"/>
    <xf numFmtId="3" fontId="3" fillId="0" borderId="44" xfId="0" applyNumberFormat="1" applyFont="1" applyFill="1" applyBorder="1"/>
    <xf numFmtId="164" fontId="10" fillId="0" borderId="45" xfId="1" applyNumberFormat="1" applyFont="1" applyBorder="1"/>
    <xf numFmtId="164" fontId="10" fillId="0" borderId="46" xfId="1" applyNumberFormat="1" applyFont="1" applyBorder="1"/>
    <xf numFmtId="3" fontId="0" fillId="0" borderId="0" xfId="0" applyNumberFormat="1"/>
    <xf numFmtId="4" fontId="1" fillId="0" borderId="40" xfId="0" applyNumberFormat="1" applyFont="1" applyFill="1" applyBorder="1"/>
    <xf numFmtId="3" fontId="5" fillId="0" borderId="59" xfId="0" applyNumberFormat="1" applyFont="1" applyFill="1" applyBorder="1"/>
    <xf numFmtId="9" fontId="10" fillId="0" borderId="45" xfId="1" applyFont="1" applyBorder="1"/>
    <xf numFmtId="9" fontId="10" fillId="0" borderId="46" xfId="1" applyFont="1" applyBorder="1"/>
    <xf numFmtId="3" fontId="5" fillId="4" borderId="30" xfId="0" applyNumberFormat="1" applyFont="1" applyFill="1" applyBorder="1" applyAlignment="1">
      <alignment horizontal="left" indent="2"/>
    </xf>
    <xf numFmtId="3" fontId="5" fillId="0" borderId="30" xfId="0" applyNumberFormat="1" applyFont="1" applyBorder="1" applyAlignment="1">
      <alignment horizontal="left" indent="2"/>
    </xf>
    <xf numFmtId="3" fontId="5" fillId="0" borderId="60" xfId="0" applyNumberFormat="1" applyFont="1" applyBorder="1" applyAlignment="1">
      <alignment horizontal="left" indent="2"/>
    </xf>
    <xf numFmtId="164" fontId="10" fillId="0" borderId="32" xfId="1" applyNumberFormat="1" applyFont="1" applyBorder="1"/>
    <xf numFmtId="3" fontId="5" fillId="4" borderId="40" xfId="0" applyNumberFormat="1" applyFont="1" applyFill="1" applyBorder="1"/>
    <xf numFmtId="3" fontId="5" fillId="4" borderId="41" xfId="0" applyNumberFormat="1" applyFont="1" applyFill="1" applyBorder="1"/>
    <xf numFmtId="3" fontId="5" fillId="4" borderId="39" xfId="0" applyNumberFormat="1" applyFont="1" applyFill="1" applyBorder="1"/>
    <xf numFmtId="3" fontId="5" fillId="0" borderId="40" xfId="0" applyNumberFormat="1" applyFont="1" applyFill="1" applyBorder="1"/>
    <xf numFmtId="3" fontId="5" fillId="0" borderId="41" xfId="0" applyNumberFormat="1" applyFont="1" applyFill="1" applyBorder="1"/>
    <xf numFmtId="3" fontId="5" fillId="0" borderId="39" xfId="0" applyNumberFormat="1" applyFont="1" applyFill="1" applyBorder="1"/>
    <xf numFmtId="3" fontId="5" fillId="0" borderId="61" xfId="0" applyNumberFormat="1" applyFont="1" applyFill="1" applyBorder="1"/>
    <xf numFmtId="3" fontId="5" fillId="0" borderId="62" xfId="0" applyNumberFormat="1" applyFont="1" applyFill="1" applyBorder="1"/>
    <xf numFmtId="3" fontId="3" fillId="0" borderId="40" xfId="0" applyNumberFormat="1" applyFont="1" applyFill="1" applyBorder="1"/>
    <xf numFmtId="3" fontId="3" fillId="0" borderId="41" xfId="0" applyNumberFormat="1" applyFont="1" applyFill="1" applyBorder="1"/>
    <xf numFmtId="164" fontId="10" fillId="0" borderId="63" xfId="1" applyNumberFormat="1" applyFont="1" applyBorder="1"/>
    <xf numFmtId="3" fontId="9" fillId="0" borderId="66" xfId="0" applyNumberFormat="1" applyFont="1" applyFill="1" applyBorder="1"/>
    <xf numFmtId="3" fontId="9" fillId="5" borderId="66" xfId="0" applyNumberFormat="1" applyFont="1" applyFill="1" applyBorder="1"/>
    <xf numFmtId="3" fontId="9" fillId="0" borderId="66" xfId="0" applyNumberFormat="1" applyFont="1" applyBorder="1"/>
    <xf numFmtId="3" fontId="3" fillId="0" borderId="66" xfId="0" applyNumberFormat="1" applyFont="1" applyFill="1" applyBorder="1"/>
    <xf numFmtId="3" fontId="5" fillId="5" borderId="66" xfId="0" applyNumberFormat="1" applyFont="1" applyFill="1" applyBorder="1" applyAlignment="1">
      <alignment horizontal="left" indent="2"/>
    </xf>
    <xf numFmtId="3" fontId="5" fillId="0" borderId="66" xfId="0" applyNumberFormat="1" applyFont="1" applyBorder="1" applyAlignment="1">
      <alignment horizontal="left" indent="2"/>
    </xf>
    <xf numFmtId="3" fontId="5" fillId="0" borderId="67" xfId="0" applyNumberFormat="1" applyFont="1" applyBorder="1" applyAlignment="1">
      <alignment horizontal="left" indent="2"/>
    </xf>
    <xf numFmtId="3" fontId="3" fillId="0" borderId="66" xfId="0" applyNumberFormat="1" applyFont="1" applyBorder="1"/>
    <xf numFmtId="9" fontId="10" fillId="0" borderId="68" xfId="1" applyFont="1" applyBorder="1"/>
    <xf numFmtId="3" fontId="9" fillId="0" borderId="69" xfId="0" applyNumberFormat="1" applyFont="1" applyBorder="1"/>
    <xf numFmtId="3" fontId="1" fillId="5" borderId="70" xfId="0" applyNumberFormat="1" applyFont="1" applyFill="1" applyBorder="1" applyAlignment="1">
      <alignment horizontal="center" vertical="center" wrapText="1"/>
    </xf>
    <xf numFmtId="3" fontId="1" fillId="5" borderId="71" xfId="0" applyNumberFormat="1" applyFont="1" applyFill="1" applyBorder="1" applyAlignment="1">
      <alignment horizontal="center" vertical="center" wrapText="1"/>
    </xf>
    <xf numFmtId="3" fontId="1" fillId="0" borderId="73" xfId="0" applyNumberFormat="1" applyFont="1" applyFill="1" applyBorder="1"/>
    <xf numFmtId="3" fontId="3" fillId="0" borderId="74" xfId="0" applyNumberFormat="1" applyFont="1" applyFill="1" applyBorder="1"/>
    <xf numFmtId="3" fontId="1" fillId="5" borderId="40" xfId="0" applyNumberFormat="1" applyFont="1" applyFill="1" applyBorder="1"/>
    <xf numFmtId="3" fontId="1" fillId="5" borderId="73" xfId="0" applyNumberFormat="1" applyFont="1" applyFill="1" applyBorder="1"/>
    <xf numFmtId="3" fontId="3" fillId="5" borderId="74" xfId="0" applyNumberFormat="1" applyFont="1" applyFill="1" applyBorder="1"/>
    <xf numFmtId="3" fontId="5" fillId="5" borderId="40" xfId="0" applyNumberFormat="1" applyFont="1" applyFill="1" applyBorder="1"/>
    <xf numFmtId="3" fontId="5" fillId="5" borderId="73" xfId="0" applyNumberFormat="1" applyFont="1" applyFill="1" applyBorder="1"/>
    <xf numFmtId="3" fontId="5" fillId="5" borderId="74" xfId="0" applyNumberFormat="1" applyFont="1" applyFill="1" applyBorder="1"/>
    <xf numFmtId="3" fontId="5" fillId="0" borderId="73" xfId="0" applyNumberFormat="1" applyFont="1" applyFill="1" applyBorder="1"/>
    <xf numFmtId="3" fontId="5" fillId="0" borderId="74" xfId="0" applyNumberFormat="1" applyFont="1" applyFill="1" applyBorder="1"/>
    <xf numFmtId="3" fontId="5" fillId="0" borderId="75" xfId="0" applyNumberFormat="1" applyFont="1" applyFill="1" applyBorder="1"/>
    <xf numFmtId="3" fontId="5" fillId="0" borderId="76" xfId="0" applyNumberFormat="1" applyFont="1" applyFill="1" applyBorder="1"/>
    <xf numFmtId="3" fontId="3" fillId="0" borderId="77" xfId="0" applyNumberFormat="1" applyFont="1" applyFill="1" applyBorder="1"/>
    <xf numFmtId="164" fontId="10" fillId="0" borderId="78" xfId="1" applyNumberFormat="1" applyFont="1" applyBorder="1"/>
    <xf numFmtId="164" fontId="10" fillId="0" borderId="79" xfId="1" applyNumberFormat="1" applyFont="1" applyBorder="1"/>
    <xf numFmtId="164" fontId="10" fillId="0" borderId="80" xfId="1" applyNumberFormat="1" applyFont="1" applyBorder="1"/>
    <xf numFmtId="3" fontId="1" fillId="0" borderId="81" xfId="0" applyNumberFormat="1" applyFont="1" applyFill="1" applyBorder="1"/>
    <xf numFmtId="3" fontId="3" fillId="0" borderId="82" xfId="0" applyNumberFormat="1" applyFont="1" applyFill="1" applyBorder="1"/>
    <xf numFmtId="164" fontId="10" fillId="0" borderId="78" xfId="1" applyNumberFormat="1" applyFont="1" applyBorder="1" applyAlignment="1">
      <alignment horizontal="right"/>
    </xf>
    <xf numFmtId="3" fontId="9" fillId="0" borderId="88" xfId="0" applyNumberFormat="1" applyFont="1" applyBorder="1"/>
    <xf numFmtId="3" fontId="9" fillId="6" borderId="89" xfId="0" applyNumberFormat="1" applyFont="1" applyFill="1" applyBorder="1"/>
    <xf numFmtId="3" fontId="9" fillId="0" borderId="89" xfId="0" applyNumberFormat="1" applyFont="1" applyBorder="1"/>
    <xf numFmtId="3" fontId="3" fillId="0" borderId="89" xfId="0" applyNumberFormat="1" applyFont="1" applyFill="1" applyBorder="1"/>
    <xf numFmtId="3" fontId="5" fillId="6" borderId="89" xfId="0" applyNumberFormat="1" applyFont="1" applyFill="1" applyBorder="1" applyAlignment="1">
      <alignment horizontal="left" indent="2"/>
    </xf>
    <xf numFmtId="3" fontId="5" fillId="0" borderId="89" xfId="0" applyNumberFormat="1" applyFont="1" applyBorder="1" applyAlignment="1">
      <alignment horizontal="left" indent="2"/>
    </xf>
    <xf numFmtId="3" fontId="3" fillId="0" borderId="90" xfId="0" applyNumberFormat="1" applyFont="1" applyBorder="1"/>
    <xf numFmtId="9" fontId="10" fillId="0" borderId="91" xfId="1" applyFont="1" applyBorder="1"/>
    <xf numFmtId="9" fontId="10" fillId="0" borderId="89" xfId="1" applyFont="1" applyBorder="1"/>
    <xf numFmtId="9" fontId="10" fillId="0" borderId="92" xfId="1" applyFont="1" applyBorder="1"/>
    <xf numFmtId="3" fontId="3" fillId="6" borderId="93" xfId="0" applyNumberFormat="1" applyFont="1" applyFill="1" applyBorder="1" applyAlignment="1">
      <alignment horizontal="center" vertical="center" wrapText="1"/>
    </xf>
    <xf numFmtId="3" fontId="1" fillId="6" borderId="93" xfId="0" applyNumberFormat="1" applyFont="1" applyFill="1" applyBorder="1" applyAlignment="1">
      <alignment horizontal="center" vertical="center" wrapText="1"/>
    </xf>
    <xf numFmtId="3" fontId="3" fillId="6" borderId="94" xfId="0" applyNumberFormat="1" applyFont="1" applyFill="1" applyBorder="1" applyAlignment="1">
      <alignment horizontal="center" vertical="center"/>
    </xf>
    <xf numFmtId="3" fontId="1" fillId="0" borderId="97" xfId="0" applyNumberFormat="1" applyFont="1" applyFill="1" applyBorder="1"/>
    <xf numFmtId="3" fontId="3" fillId="0" borderId="97" xfId="0" applyNumberFormat="1" applyFont="1" applyFill="1" applyBorder="1"/>
    <xf numFmtId="3" fontId="1" fillId="2" borderId="97" xfId="0" applyNumberFormat="1" applyFont="1" applyFill="1" applyBorder="1"/>
    <xf numFmtId="3" fontId="3" fillId="2" borderId="98" xfId="0" applyNumberFormat="1" applyFont="1" applyFill="1" applyBorder="1"/>
    <xf numFmtId="3" fontId="1" fillId="6" borderId="97" xfId="0" applyNumberFormat="1" applyFont="1" applyFill="1" applyBorder="1"/>
    <xf numFmtId="3" fontId="3" fillId="6" borderId="97" xfId="0" applyNumberFormat="1" applyFont="1" applyFill="1" applyBorder="1"/>
    <xf numFmtId="3" fontId="3" fillId="6" borderId="98" xfId="0" applyNumberFormat="1" applyFont="1" applyFill="1" applyBorder="1"/>
    <xf numFmtId="3" fontId="5" fillId="6" borderId="97" xfId="0" applyNumberFormat="1" applyFont="1" applyFill="1" applyBorder="1"/>
    <xf numFmtId="3" fontId="5" fillId="6" borderId="97" xfId="1" applyNumberFormat="1" applyFont="1" applyFill="1" applyBorder="1"/>
    <xf numFmtId="3" fontId="5" fillId="6" borderId="98" xfId="0" applyNumberFormat="1" applyFont="1" applyFill="1" applyBorder="1"/>
    <xf numFmtId="3" fontId="5" fillId="0" borderId="97" xfId="0" applyNumberFormat="1" applyFont="1" applyFill="1" applyBorder="1"/>
    <xf numFmtId="3" fontId="5" fillId="2" borderId="97" xfId="0" applyNumberFormat="1" applyFont="1" applyFill="1" applyBorder="1"/>
    <xf numFmtId="3" fontId="5" fillId="2" borderId="98" xfId="0" applyNumberFormat="1" applyFont="1" applyFill="1" applyBorder="1"/>
    <xf numFmtId="3" fontId="3" fillId="0" borderId="99" xfId="0" applyNumberFormat="1" applyFont="1" applyFill="1" applyBorder="1"/>
    <xf numFmtId="3" fontId="3" fillId="2" borderId="99" xfId="0" applyNumberFormat="1" applyFont="1" applyFill="1" applyBorder="1"/>
    <xf numFmtId="3" fontId="3" fillId="2" borderId="100" xfId="0" applyNumberFormat="1" applyFont="1" applyFill="1" applyBorder="1"/>
    <xf numFmtId="164" fontId="10" fillId="0" borderId="101" xfId="1" applyNumberFormat="1" applyFont="1" applyBorder="1"/>
    <xf numFmtId="164" fontId="10" fillId="0" borderId="102" xfId="1" applyNumberFormat="1" applyFont="1" applyBorder="1"/>
    <xf numFmtId="4" fontId="0" fillId="0" borderId="0" xfId="0" applyNumberFormat="1"/>
    <xf numFmtId="4" fontId="3" fillId="0" borderId="0" xfId="0" applyNumberFormat="1" applyFont="1" applyFill="1" applyAlignment="1">
      <alignment horizontal="centerContinuous" vertical="center"/>
    </xf>
    <xf numFmtId="4" fontId="0" fillId="0" borderId="0" xfId="0" applyNumberFormat="1" applyFill="1"/>
    <xf numFmtId="3" fontId="3" fillId="0" borderId="0" xfId="0" applyNumberFormat="1" applyFont="1" applyFill="1"/>
    <xf numFmtId="3" fontId="5" fillId="0" borderId="0" xfId="0" applyNumberFormat="1" applyFont="1" applyFill="1"/>
    <xf numFmtId="9" fontId="0" fillId="0" borderId="0" xfId="1" applyFont="1" applyFill="1"/>
    <xf numFmtId="3" fontId="1" fillId="6" borderId="103" xfId="0" applyNumberFormat="1" applyFont="1" applyFill="1" applyBorder="1" applyAlignment="1">
      <alignment horizontal="center" vertical="center" wrapText="1"/>
    </xf>
    <xf numFmtId="3" fontId="3" fillId="6" borderId="94" xfId="0" applyNumberFormat="1" applyFont="1" applyFill="1" applyBorder="1" applyAlignment="1">
      <alignment horizontal="center" vertical="center" wrapText="1"/>
    </xf>
    <xf numFmtId="3" fontId="3" fillId="0" borderId="98" xfId="0" applyNumberFormat="1" applyFont="1" applyFill="1" applyBorder="1"/>
    <xf numFmtId="0" fontId="1" fillId="0" borderId="0" xfId="2"/>
    <xf numFmtId="0" fontId="1" fillId="0" borderId="0" xfId="2" applyBorder="1"/>
    <xf numFmtId="0" fontId="8" fillId="0" borderId="0" xfId="2" applyFont="1" applyBorder="1" applyAlignment="1">
      <alignment horizontal="center"/>
    </xf>
    <xf numFmtId="0" fontId="8" fillId="0" borderId="0" xfId="2" applyFont="1" applyBorder="1" applyAlignment="1">
      <alignment horizontal="center" wrapText="1"/>
    </xf>
    <xf numFmtId="3" fontId="1" fillId="4" borderId="34" xfId="2" applyNumberFormat="1" applyFont="1" applyFill="1" applyBorder="1" applyAlignment="1">
      <alignment horizontal="center" vertical="center" wrapText="1"/>
    </xf>
    <xf numFmtId="3" fontId="1" fillId="4" borderId="35" xfId="2" applyNumberFormat="1" applyFont="1" applyFill="1" applyBorder="1" applyAlignment="1">
      <alignment horizontal="center" vertical="center" wrapText="1"/>
    </xf>
    <xf numFmtId="3" fontId="1" fillId="5" borderId="70" xfId="2" applyNumberFormat="1" applyFont="1" applyFill="1" applyBorder="1" applyAlignment="1">
      <alignment horizontal="center" vertical="center" wrapText="1"/>
    </xf>
    <xf numFmtId="3" fontId="1" fillId="5" borderId="71" xfId="2" applyNumberFormat="1" applyFont="1" applyFill="1" applyBorder="1" applyAlignment="1">
      <alignment horizontal="center" vertical="center" wrapText="1"/>
    </xf>
    <xf numFmtId="3" fontId="1" fillId="0" borderId="0" xfId="2" applyNumberFormat="1"/>
    <xf numFmtId="4" fontId="1" fillId="0" borderId="0" xfId="2" applyNumberFormat="1"/>
    <xf numFmtId="3" fontId="9" fillId="0" borderId="29" xfId="2" applyNumberFormat="1" applyFont="1" applyBorder="1"/>
    <xf numFmtId="3" fontId="1" fillId="0" borderId="37" xfId="2" applyNumberFormat="1" applyFont="1" applyFill="1" applyBorder="1"/>
    <xf numFmtId="3" fontId="1" fillId="0" borderId="38" xfId="2" applyNumberFormat="1" applyFont="1" applyFill="1" applyBorder="1"/>
    <xf numFmtId="3" fontId="3" fillId="0" borderId="39" xfId="2" applyNumberFormat="1" applyFont="1" applyFill="1" applyBorder="1"/>
    <xf numFmtId="3" fontId="9" fillId="0" borderId="66" xfId="2" applyNumberFormat="1" applyFont="1" applyFill="1" applyBorder="1"/>
    <xf numFmtId="3" fontId="1" fillId="0" borderId="40" xfId="2" applyNumberFormat="1" applyFont="1" applyFill="1" applyBorder="1"/>
    <xf numFmtId="3" fontId="1" fillId="0" borderId="73" xfId="2" applyNumberFormat="1" applyFont="1" applyFill="1" applyBorder="1"/>
    <xf numFmtId="3" fontId="3" fillId="0" borderId="74" xfId="2" applyNumberFormat="1" applyFont="1" applyFill="1" applyBorder="1"/>
    <xf numFmtId="3" fontId="9" fillId="4" borderId="30" xfId="2" applyNumberFormat="1" applyFont="1" applyFill="1" applyBorder="1"/>
    <xf numFmtId="3" fontId="1" fillId="4" borderId="40" xfId="2" applyNumberFormat="1" applyFont="1" applyFill="1" applyBorder="1"/>
    <xf numFmtId="3" fontId="1" fillId="4" borderId="41" xfId="2" applyNumberFormat="1" applyFont="1" applyFill="1" applyBorder="1"/>
    <xf numFmtId="3" fontId="3" fillId="4" borderId="39" xfId="2" applyNumberFormat="1" applyFont="1" applyFill="1" applyBorder="1"/>
    <xf numFmtId="3" fontId="9" fillId="5" borderId="66" xfId="2" applyNumberFormat="1" applyFont="1" applyFill="1" applyBorder="1"/>
    <xf numFmtId="3" fontId="1" fillId="5" borderId="40" xfId="2" applyNumberFormat="1" applyFont="1" applyFill="1" applyBorder="1"/>
    <xf numFmtId="3" fontId="1" fillId="5" borderId="73" xfId="2" applyNumberFormat="1" applyFont="1" applyFill="1" applyBorder="1"/>
    <xf numFmtId="3" fontId="3" fillId="5" borderId="74" xfId="2" applyNumberFormat="1" applyFont="1" applyFill="1" applyBorder="1"/>
    <xf numFmtId="3" fontId="9" fillId="0" borderId="30" xfId="2" applyNumberFormat="1" applyFont="1" applyBorder="1"/>
    <xf numFmtId="3" fontId="1" fillId="0" borderId="41" xfId="2" applyNumberFormat="1" applyFont="1" applyFill="1" applyBorder="1"/>
    <xf numFmtId="3" fontId="9" fillId="0" borderId="66" xfId="2" applyNumberFormat="1" applyFont="1" applyBorder="1"/>
    <xf numFmtId="3" fontId="3" fillId="0" borderId="30" xfId="2" applyNumberFormat="1" applyFont="1" applyFill="1" applyBorder="1"/>
    <xf numFmtId="3" fontId="3" fillId="0" borderId="66" xfId="2" applyNumberFormat="1" applyFont="1" applyFill="1" applyBorder="1"/>
    <xf numFmtId="3" fontId="5" fillId="4" borderId="30" xfId="2" applyNumberFormat="1" applyFont="1" applyFill="1" applyBorder="1" applyAlignment="1">
      <alignment horizontal="left" indent="2"/>
    </xf>
    <xf numFmtId="3" fontId="5" fillId="4" borderId="40" xfId="2" applyNumberFormat="1" applyFont="1" applyFill="1" applyBorder="1"/>
    <xf numFmtId="3" fontId="5" fillId="4" borderId="41" xfId="2" applyNumberFormat="1" applyFont="1" applyFill="1" applyBorder="1"/>
    <xf numFmtId="3" fontId="5" fillId="4" borderId="39" xfId="2" applyNumberFormat="1" applyFont="1" applyFill="1" applyBorder="1"/>
    <xf numFmtId="3" fontId="5" fillId="5" borderId="66" xfId="2" applyNumberFormat="1" applyFont="1" applyFill="1" applyBorder="1" applyAlignment="1">
      <alignment horizontal="left" indent="2"/>
    </xf>
    <xf numFmtId="3" fontId="5" fillId="5" borderId="40" xfId="2" applyNumberFormat="1" applyFont="1" applyFill="1" applyBorder="1"/>
    <xf numFmtId="3" fontId="5" fillId="5" borderId="73" xfId="2" applyNumberFormat="1" applyFont="1" applyFill="1" applyBorder="1"/>
    <xf numFmtId="3" fontId="5" fillId="5" borderId="74" xfId="2" applyNumberFormat="1" applyFont="1" applyFill="1" applyBorder="1"/>
    <xf numFmtId="3" fontId="5" fillId="0" borderId="30" xfId="2" applyNumberFormat="1" applyFont="1" applyBorder="1" applyAlignment="1">
      <alignment horizontal="left" indent="2"/>
    </xf>
    <xf numFmtId="3" fontId="5" fillId="0" borderId="40" xfId="2" applyNumberFormat="1" applyFont="1" applyFill="1" applyBorder="1"/>
    <xf numFmtId="3" fontId="5" fillId="0" borderId="41" xfId="2" applyNumberFormat="1" applyFont="1" applyFill="1" applyBorder="1"/>
    <xf numFmtId="3" fontId="5" fillId="0" borderId="39" xfId="2" applyNumberFormat="1" applyFont="1" applyFill="1" applyBorder="1"/>
    <xf numFmtId="3" fontId="5" fillId="0" borderId="66" xfId="2" applyNumberFormat="1" applyFont="1" applyBorder="1" applyAlignment="1">
      <alignment horizontal="left" indent="2"/>
    </xf>
    <xf numFmtId="3" fontId="5" fillId="0" borderId="73" xfId="2" applyNumberFormat="1" applyFont="1" applyFill="1" applyBorder="1"/>
    <xf numFmtId="3" fontId="5" fillId="0" borderId="74" xfId="2" applyNumberFormat="1" applyFont="1" applyFill="1" applyBorder="1"/>
    <xf numFmtId="3" fontId="5" fillId="0" borderId="60" xfId="2" applyNumberFormat="1" applyFont="1" applyBorder="1" applyAlignment="1">
      <alignment horizontal="left" indent="2"/>
    </xf>
    <xf numFmtId="3" fontId="5" fillId="0" borderId="59" xfId="2" applyNumberFormat="1" applyFont="1" applyFill="1" applyBorder="1"/>
    <xf numFmtId="3" fontId="5" fillId="0" borderId="61" xfId="2" applyNumberFormat="1" applyFont="1" applyFill="1" applyBorder="1"/>
    <xf numFmtId="3" fontId="5" fillId="0" borderId="62" xfId="2" applyNumberFormat="1" applyFont="1" applyFill="1" applyBorder="1"/>
    <xf numFmtId="3" fontId="5" fillId="0" borderId="67" xfId="2" applyNumberFormat="1" applyFont="1" applyBorder="1" applyAlignment="1">
      <alignment horizontal="left" indent="2"/>
    </xf>
    <xf numFmtId="3" fontId="5" fillId="0" borderId="75" xfId="2" applyNumberFormat="1" applyFont="1" applyFill="1" applyBorder="1"/>
    <xf numFmtId="3" fontId="5" fillId="0" borderId="76" xfId="2" applyNumberFormat="1" applyFont="1" applyFill="1" applyBorder="1"/>
    <xf numFmtId="3" fontId="3" fillId="0" borderId="30" xfId="2" applyNumberFormat="1" applyFont="1" applyBorder="1"/>
    <xf numFmtId="3" fontId="3" fillId="0" borderId="40" xfId="2" applyNumberFormat="1" applyFont="1" applyFill="1" applyBorder="1"/>
    <xf numFmtId="3" fontId="3" fillId="0" borderId="66" xfId="2" applyNumberFormat="1" applyFont="1" applyBorder="1"/>
    <xf numFmtId="3" fontId="3" fillId="0" borderId="41" xfId="2" applyNumberFormat="1" applyFont="1" applyFill="1" applyBorder="1"/>
    <xf numFmtId="3" fontId="3" fillId="0" borderId="77" xfId="2" applyNumberFormat="1" applyFont="1" applyFill="1" applyBorder="1"/>
    <xf numFmtId="9" fontId="0" fillId="0" borderId="0" xfId="1" applyFont="1" applyBorder="1"/>
    <xf numFmtId="3" fontId="3" fillId="6" borderId="93" xfId="2" applyNumberFormat="1" applyFont="1" applyFill="1" applyBorder="1" applyAlignment="1">
      <alignment horizontal="center" vertical="center" wrapText="1"/>
    </xf>
    <xf numFmtId="3" fontId="1" fillId="6" borderId="93" xfId="2" applyNumberFormat="1" applyFont="1" applyFill="1" applyBorder="1" applyAlignment="1">
      <alignment horizontal="center" vertical="center" wrapText="1"/>
    </xf>
    <xf numFmtId="3" fontId="3" fillId="6" borderId="94" xfId="2" applyNumberFormat="1" applyFont="1" applyFill="1" applyBorder="1" applyAlignment="1">
      <alignment horizontal="center" vertical="center"/>
    </xf>
    <xf numFmtId="3" fontId="9" fillId="0" borderId="69" xfId="2" applyNumberFormat="1" applyFont="1" applyBorder="1"/>
    <xf numFmtId="3" fontId="1" fillId="0" borderId="81" xfId="2" applyNumberFormat="1" applyFont="1" applyFill="1" applyBorder="1"/>
    <xf numFmtId="3" fontId="3" fillId="0" borderId="82" xfId="2" applyNumberFormat="1" applyFont="1" applyFill="1" applyBorder="1"/>
    <xf numFmtId="3" fontId="9" fillId="0" borderId="88" xfId="2" applyNumberFormat="1" applyFont="1" applyBorder="1"/>
    <xf numFmtId="3" fontId="1" fillId="0" borderId="97" xfId="2" applyNumberFormat="1" applyFont="1" applyFill="1" applyBorder="1"/>
    <xf numFmtId="3" fontId="3" fillId="0" borderId="97" xfId="2" applyNumberFormat="1" applyFont="1" applyFill="1" applyBorder="1"/>
    <xf numFmtId="3" fontId="1" fillId="2" borderId="97" xfId="2" applyNumberFormat="1" applyFont="1" applyFill="1" applyBorder="1"/>
    <xf numFmtId="3" fontId="3" fillId="2" borderId="98" xfId="2" applyNumberFormat="1" applyFont="1" applyFill="1" applyBorder="1"/>
    <xf numFmtId="3" fontId="9" fillId="6" borderId="89" xfId="2" applyNumberFormat="1" applyFont="1" applyFill="1" applyBorder="1"/>
    <xf numFmtId="3" fontId="1" fillId="6" borderId="97" xfId="2" applyNumberFormat="1" applyFont="1" applyFill="1" applyBorder="1"/>
    <xf numFmtId="3" fontId="3" fillId="6" borderId="97" xfId="2" applyNumberFormat="1" applyFont="1" applyFill="1" applyBorder="1"/>
    <xf numFmtId="3" fontId="3" fillId="6" borderId="98" xfId="2" applyNumberFormat="1" applyFont="1" applyFill="1" applyBorder="1"/>
    <xf numFmtId="3" fontId="9" fillId="0" borderId="89" xfId="2" applyNumberFormat="1" applyFont="1" applyBorder="1"/>
    <xf numFmtId="3" fontId="3" fillId="0" borderId="89" xfId="2" applyNumberFormat="1" applyFont="1" applyFill="1" applyBorder="1"/>
    <xf numFmtId="3" fontId="5" fillId="6" borderId="89" xfId="2" applyNumberFormat="1" applyFont="1" applyFill="1" applyBorder="1" applyAlignment="1">
      <alignment horizontal="left" indent="2"/>
    </xf>
    <xf numFmtId="3" fontId="5" fillId="6" borderId="97" xfId="2" applyNumberFormat="1" applyFont="1" applyFill="1" applyBorder="1"/>
    <xf numFmtId="3" fontId="5" fillId="6" borderId="98" xfId="2" applyNumberFormat="1" applyFont="1" applyFill="1" applyBorder="1"/>
    <xf numFmtId="3" fontId="5" fillId="0" borderId="89" xfId="2" applyNumberFormat="1" applyFont="1" applyBorder="1" applyAlignment="1">
      <alignment horizontal="left" indent="2"/>
    </xf>
    <xf numFmtId="3" fontId="5" fillId="0" borderId="97" xfId="2" applyNumberFormat="1" applyFont="1" applyFill="1" applyBorder="1"/>
    <xf numFmtId="3" fontId="5" fillId="2" borderId="97" xfId="2" applyNumberFormat="1" applyFont="1" applyFill="1" applyBorder="1"/>
    <xf numFmtId="3" fontId="5" fillId="2" borderId="98" xfId="2" applyNumberFormat="1" applyFont="1" applyFill="1" applyBorder="1"/>
    <xf numFmtId="3" fontId="3" fillId="0" borderId="90" xfId="2" applyNumberFormat="1" applyFont="1" applyBorder="1"/>
    <xf numFmtId="3" fontId="3" fillId="0" borderId="99" xfId="2" applyNumberFormat="1" applyFont="1" applyFill="1" applyBorder="1"/>
    <xf numFmtId="3" fontId="3" fillId="2" borderId="99" xfId="2" applyNumberFormat="1" applyFont="1" applyFill="1" applyBorder="1"/>
    <xf numFmtId="3" fontId="3" fillId="2" borderId="100" xfId="2" applyNumberFormat="1" applyFont="1" applyFill="1" applyBorder="1"/>
    <xf numFmtId="3" fontId="1" fillId="0" borderId="0" xfId="2" applyNumberFormat="1" applyFont="1"/>
    <xf numFmtId="4" fontId="3" fillId="0" borderId="0" xfId="2" applyNumberFormat="1" applyFont="1" applyFill="1" applyAlignment="1">
      <alignment horizontal="centerContinuous" vertical="center"/>
    </xf>
    <xf numFmtId="4" fontId="1" fillId="0" borderId="0" xfId="2" applyNumberFormat="1" applyFill="1"/>
    <xf numFmtId="3" fontId="3" fillId="0" borderId="0" xfId="2" applyNumberFormat="1" applyFont="1" applyFill="1"/>
    <xf numFmtId="3" fontId="5" fillId="0" borderId="0" xfId="2" applyNumberFormat="1" applyFont="1" applyFill="1"/>
    <xf numFmtId="3" fontId="1" fillId="0" borderId="0" xfId="2" applyNumberFormat="1" applyFont="1" applyBorder="1"/>
    <xf numFmtId="3" fontId="1" fillId="0" borderId="0" xfId="2" applyNumberFormat="1" applyFont="1" applyFill="1"/>
    <xf numFmtId="165" fontId="1" fillId="0" borderId="0" xfId="2" applyNumberFormat="1"/>
    <xf numFmtId="3" fontId="1" fillId="0" borderId="0" xfId="2" applyNumberFormat="1" applyFill="1"/>
    <xf numFmtId="165" fontId="1" fillId="0" borderId="0" xfId="2" applyNumberFormat="1" applyFill="1"/>
    <xf numFmtId="3" fontId="1" fillId="6" borderId="103" xfId="2" applyNumberFormat="1" applyFont="1" applyFill="1" applyBorder="1" applyAlignment="1">
      <alignment horizontal="center" vertical="center" wrapText="1"/>
    </xf>
    <xf numFmtId="3" fontId="3" fillId="6" borderId="94" xfId="2" applyNumberFormat="1" applyFont="1" applyFill="1" applyBorder="1" applyAlignment="1">
      <alignment horizontal="center" vertical="center" wrapText="1"/>
    </xf>
    <xf numFmtId="3" fontId="1" fillId="0" borderId="0" xfId="2" applyNumberFormat="1" applyFont="1" applyFill="1" applyBorder="1" applyAlignment="1">
      <alignment horizontal="center" vertical="center" wrapText="1"/>
    </xf>
    <xf numFmtId="0" fontId="1" fillId="0" borderId="0" xfId="2" applyFill="1" applyBorder="1" applyAlignment="1"/>
    <xf numFmtId="3" fontId="1" fillId="2" borderId="105" xfId="2" applyNumberFormat="1" applyFont="1" applyFill="1" applyBorder="1"/>
    <xf numFmtId="3" fontId="1" fillId="6" borderId="105" xfId="2" applyNumberFormat="1" applyFont="1" applyFill="1" applyBorder="1"/>
    <xf numFmtId="3" fontId="1" fillId="0" borderId="105" xfId="2" applyNumberFormat="1" applyFont="1" applyFill="1" applyBorder="1"/>
    <xf numFmtId="3" fontId="3" fillId="0" borderId="98" xfId="2" applyNumberFormat="1" applyFont="1" applyFill="1" applyBorder="1"/>
    <xf numFmtId="3" fontId="3" fillId="0" borderId="100" xfId="2" applyNumberFormat="1" applyFont="1" applyFill="1" applyBorder="1"/>
    <xf numFmtId="164" fontId="10" fillId="0" borderId="101" xfId="1" applyNumberFormat="1" applyFont="1" applyFill="1" applyBorder="1"/>
    <xf numFmtId="164" fontId="10" fillId="0" borderId="102" xfId="1" applyNumberFormat="1" applyFont="1" applyFill="1" applyBorder="1"/>
    <xf numFmtId="164" fontId="10" fillId="0" borderId="0" xfId="1" applyNumberFormat="1" applyFont="1" applyFill="1" applyBorder="1"/>
    <xf numFmtId="166" fontId="5" fillId="5" borderId="74" xfId="2" applyNumberFormat="1" applyFont="1" applyFill="1" applyBorder="1"/>
    <xf numFmtId="0" fontId="11" fillId="0" borderId="0" xfId="3" applyFill="1" applyAlignment="1" applyProtection="1">
      <alignment horizontal="center"/>
    </xf>
    <xf numFmtId="0" fontId="4" fillId="0" borderId="0" xfId="0" applyFont="1" applyFill="1"/>
    <xf numFmtId="0" fontId="4" fillId="0" borderId="0" xfId="0" applyFont="1" applyFill="1" applyAlignment="1">
      <alignment vertical="center"/>
    </xf>
    <xf numFmtId="0" fontId="12" fillId="0" borderId="0" xfId="0" applyFont="1" applyFill="1" applyAlignment="1">
      <alignment horizontal="centerContinuous" vertical="center"/>
    </xf>
    <xf numFmtId="0" fontId="4" fillId="0" borderId="0" xfId="0" applyFont="1" applyFill="1" applyAlignment="1">
      <alignment horizontal="centerContinuous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/>
    <xf numFmtId="0" fontId="13" fillId="0" borderId="0" xfId="0" applyFont="1" applyAlignment="1">
      <alignment horizontal="center"/>
    </xf>
    <xf numFmtId="3" fontId="14" fillId="0" borderId="0" xfId="0" applyNumberFormat="1" applyFont="1" applyFill="1" applyBorder="1"/>
    <xf numFmtId="0" fontId="0" fillId="0" borderId="0" xfId="0" applyFill="1" applyBorder="1"/>
    <xf numFmtId="3" fontId="0" fillId="0" borderId="0" xfId="0" applyNumberFormat="1" applyFill="1"/>
    <xf numFmtId="0" fontId="15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67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17" fillId="0" borderId="0" xfId="0" applyNumberFormat="1" applyFont="1" applyFill="1" applyBorder="1" applyAlignment="1">
      <alignment vertical="justify" textRotation="90"/>
    </xf>
    <xf numFmtId="0" fontId="14" fillId="0" borderId="0" xfId="0" applyFont="1" applyFill="1" applyBorder="1" applyAlignment="1">
      <alignment horizontal="right"/>
    </xf>
    <xf numFmtId="3" fontId="9" fillId="0" borderId="89" xfId="0" applyNumberFormat="1" applyFont="1" applyFill="1" applyBorder="1"/>
    <xf numFmtId="3" fontId="9" fillId="0" borderId="106" xfId="0" applyNumberFormat="1" applyFont="1" applyFill="1" applyBorder="1"/>
    <xf numFmtId="3" fontId="9" fillId="0" borderId="106" xfId="0" applyNumberFormat="1" applyFont="1" applyBorder="1"/>
    <xf numFmtId="3" fontId="19" fillId="0" borderId="106" xfId="0" applyNumberFormat="1" applyFont="1" applyFill="1" applyBorder="1"/>
    <xf numFmtId="3" fontId="5" fillId="6" borderId="107" xfId="0" applyNumberFormat="1" applyFont="1" applyFill="1" applyBorder="1"/>
    <xf numFmtId="3" fontId="5" fillId="0" borderId="106" xfId="0" applyNumberFormat="1" applyFont="1" applyBorder="1" applyAlignment="1">
      <alignment horizontal="left" indent="2"/>
    </xf>
    <xf numFmtId="3" fontId="5" fillId="0" borderId="108" xfId="0" applyNumberFormat="1" applyFont="1" applyBorder="1" applyAlignment="1">
      <alignment horizontal="left" indent="2"/>
    </xf>
    <xf numFmtId="3" fontId="1" fillId="0" borderId="0" xfId="0" applyNumberFormat="1" applyFont="1" applyFill="1" applyBorder="1"/>
    <xf numFmtId="3" fontId="5" fillId="0" borderId="0" xfId="0" applyNumberFormat="1" applyFont="1" applyFill="1" applyBorder="1"/>
    <xf numFmtId="3" fontId="3" fillId="0" borderId="0" xfId="0" applyNumberFormat="1" applyFont="1" applyFill="1" applyBorder="1"/>
    <xf numFmtId="0" fontId="4" fillId="0" borderId="0" xfId="0" applyFont="1" applyAlignment="1">
      <alignment horizontal="center"/>
    </xf>
    <xf numFmtId="165" fontId="1" fillId="10" borderId="0" xfId="0" applyNumberFormat="1" applyFont="1" applyFill="1"/>
    <xf numFmtId="0" fontId="1" fillId="0" borderId="0" xfId="0" applyFont="1" applyFill="1"/>
    <xf numFmtId="3" fontId="20" fillId="0" borderId="0" xfId="0" applyNumberFormat="1" applyFont="1" applyFill="1"/>
    <xf numFmtId="3" fontId="21" fillId="6" borderId="97" xfId="0" applyNumberFormat="1" applyFont="1" applyFill="1" applyBorder="1"/>
    <xf numFmtId="3" fontId="21" fillId="0" borderId="97" xfId="0" applyNumberFormat="1" applyFont="1" applyFill="1" applyBorder="1"/>
    <xf numFmtId="169" fontId="1" fillId="5" borderId="40" xfId="2" applyNumberFormat="1" applyFont="1" applyFill="1" applyBorder="1"/>
    <xf numFmtId="0" fontId="22" fillId="0" borderId="0" xfId="3" applyFont="1" applyFill="1" applyAlignment="1" applyProtection="1">
      <alignment horizontal="center"/>
    </xf>
    <xf numFmtId="0" fontId="22" fillId="0" borderId="0" xfId="3" applyFont="1" applyFill="1" applyAlignment="1" applyProtection="1">
      <alignment horizontal="center" vertical="center"/>
    </xf>
    <xf numFmtId="165" fontId="1" fillId="11" borderId="0" xfId="0" applyNumberFormat="1" applyFont="1" applyFill="1"/>
    <xf numFmtId="170" fontId="1" fillId="0" borderId="0" xfId="0" applyNumberFormat="1" applyFont="1"/>
    <xf numFmtId="4" fontId="1" fillId="0" borderId="0" xfId="0" applyNumberFormat="1" applyFont="1"/>
    <xf numFmtId="169" fontId="1" fillId="0" borderId="0" xfId="0" applyNumberFormat="1" applyFont="1"/>
    <xf numFmtId="169" fontId="0" fillId="10" borderId="0" xfId="0" applyNumberFormat="1" applyFill="1"/>
    <xf numFmtId="172" fontId="0" fillId="12" borderId="0" xfId="7" applyNumberFormat="1" applyFont="1" applyFill="1"/>
    <xf numFmtId="43" fontId="0" fillId="0" borderId="0" xfId="7" applyFont="1"/>
    <xf numFmtId="171" fontId="1" fillId="0" borderId="0" xfId="2" applyNumberFormat="1"/>
    <xf numFmtId="169" fontId="0" fillId="0" borderId="0" xfId="0" applyNumberFormat="1"/>
    <xf numFmtId="169" fontId="1" fillId="0" borderId="40" xfId="0" applyNumberFormat="1" applyFont="1" applyFill="1" applyBorder="1"/>
    <xf numFmtId="169" fontId="3" fillId="0" borderId="39" xfId="0" applyNumberFormat="1" applyFont="1" applyFill="1" applyBorder="1"/>
    <xf numFmtId="43" fontId="1" fillId="12" borderId="0" xfId="7" applyFont="1" applyFill="1"/>
    <xf numFmtId="3" fontId="7" fillId="7" borderId="27" xfId="2" applyNumberFormat="1" applyFont="1" applyFill="1" applyBorder="1" applyAlignment="1">
      <alignment horizontal="center" vertical="center" wrapText="1"/>
    </xf>
    <xf numFmtId="3" fontId="7" fillId="7" borderId="28" xfId="2" applyNumberFormat="1" applyFont="1" applyFill="1" applyBorder="1" applyAlignment="1">
      <alignment horizontal="center" vertical="center" wrapText="1"/>
    </xf>
    <xf numFmtId="3" fontId="7" fillId="7" borderId="64" xfId="2" applyNumberFormat="1" applyFont="1" applyFill="1" applyBorder="1" applyAlignment="1">
      <alignment horizontal="center" vertical="center" wrapText="1"/>
    </xf>
    <xf numFmtId="3" fontId="7" fillId="7" borderId="65" xfId="2" applyNumberFormat="1" applyFont="1" applyFill="1" applyBorder="1" applyAlignment="1">
      <alignment horizontal="center" vertical="center" wrapText="1"/>
    </xf>
    <xf numFmtId="3" fontId="7" fillId="7" borderId="86" xfId="2" applyNumberFormat="1" applyFont="1" applyFill="1" applyBorder="1" applyAlignment="1">
      <alignment horizontal="center" vertical="center" wrapText="1"/>
    </xf>
    <xf numFmtId="3" fontId="7" fillId="7" borderId="87" xfId="2" applyNumberFormat="1" applyFont="1" applyFill="1" applyBorder="1" applyAlignment="1">
      <alignment horizontal="center" vertical="center" wrapText="1"/>
    </xf>
    <xf numFmtId="165" fontId="3" fillId="4" borderId="25" xfId="2" applyNumberFormat="1" applyFont="1" applyFill="1" applyBorder="1" applyAlignment="1">
      <alignment horizontal="center"/>
    </xf>
    <xf numFmtId="165" fontId="3" fillId="4" borderId="26" xfId="2" applyNumberFormat="1" applyFont="1" applyFill="1" applyBorder="1" applyAlignment="1">
      <alignment horizontal="center"/>
    </xf>
    <xf numFmtId="165" fontId="3" fillId="4" borderId="36" xfId="2" applyNumberFormat="1" applyFont="1" applyFill="1" applyBorder="1" applyAlignment="1">
      <alignment horizontal="center"/>
    </xf>
    <xf numFmtId="165" fontId="3" fillId="5" borderId="25" xfId="2" applyNumberFormat="1" applyFont="1" applyFill="1" applyBorder="1" applyAlignment="1">
      <alignment horizontal="center"/>
    </xf>
    <xf numFmtId="165" fontId="3" fillId="5" borderId="26" xfId="2" applyNumberFormat="1" applyFont="1" applyFill="1" applyBorder="1" applyAlignment="1">
      <alignment horizontal="center"/>
    </xf>
    <xf numFmtId="165" fontId="3" fillId="5" borderId="72" xfId="2" applyNumberFormat="1" applyFont="1" applyFill="1" applyBorder="1" applyAlignment="1">
      <alignment horizontal="center"/>
    </xf>
    <xf numFmtId="165" fontId="3" fillId="6" borderId="95" xfId="2" applyNumberFormat="1" applyFont="1" applyFill="1" applyBorder="1" applyAlignment="1">
      <alignment horizontal="center"/>
    </xf>
    <xf numFmtId="165" fontId="3" fillId="6" borderId="96" xfId="2" applyNumberFormat="1" applyFont="1" applyFill="1" applyBorder="1" applyAlignment="1">
      <alignment horizontal="center"/>
    </xf>
    <xf numFmtId="0" fontId="8" fillId="4" borderId="1" xfId="2" applyFont="1" applyFill="1" applyBorder="1" applyAlignment="1">
      <alignment horizontal="center" vertical="center" wrapText="1"/>
    </xf>
    <xf numFmtId="0" fontId="8" fillId="4" borderId="2" xfId="2" applyFont="1" applyFill="1" applyBorder="1" applyAlignment="1">
      <alignment horizontal="center" vertical="center"/>
    </xf>
    <xf numFmtId="0" fontId="8" fillId="4" borderId="3" xfId="2" applyFont="1" applyFill="1" applyBorder="1" applyAlignment="1">
      <alignment horizontal="center" vertical="center"/>
    </xf>
    <xf numFmtId="0" fontId="8" fillId="4" borderId="10" xfId="2" applyFont="1" applyFill="1" applyBorder="1" applyAlignment="1">
      <alignment horizontal="center" vertical="center"/>
    </xf>
    <xf numFmtId="0" fontId="8" fillId="4" borderId="0" xfId="2" applyFont="1" applyFill="1" applyBorder="1" applyAlignment="1">
      <alignment horizontal="center" vertical="center"/>
    </xf>
    <xf numFmtId="0" fontId="8" fillId="4" borderId="11" xfId="2" applyFont="1" applyFill="1" applyBorder="1" applyAlignment="1">
      <alignment horizontal="center" vertical="center"/>
    </xf>
    <xf numFmtId="0" fontId="8" fillId="4" borderId="16" xfId="2" applyFont="1" applyFill="1" applyBorder="1" applyAlignment="1">
      <alignment horizontal="center" vertical="center"/>
    </xf>
    <xf numFmtId="0" fontId="8" fillId="4" borderId="17" xfId="2" applyFont="1" applyFill="1" applyBorder="1" applyAlignment="1">
      <alignment horizontal="center" vertical="center"/>
    </xf>
    <xf numFmtId="0" fontId="8" fillId="4" borderId="18" xfId="2" applyFont="1" applyFill="1" applyBorder="1" applyAlignment="1">
      <alignment horizontal="center" vertical="center"/>
    </xf>
    <xf numFmtId="0" fontId="8" fillId="5" borderId="4" xfId="2" applyFont="1" applyFill="1" applyBorder="1" applyAlignment="1">
      <alignment horizontal="center" vertical="center" wrapText="1"/>
    </xf>
    <xf numFmtId="0" fontId="8" fillId="5" borderId="5" xfId="2" applyFont="1" applyFill="1" applyBorder="1" applyAlignment="1">
      <alignment horizontal="center" vertical="center"/>
    </xf>
    <xf numFmtId="0" fontId="8" fillId="5" borderId="6" xfId="2" applyFont="1" applyFill="1" applyBorder="1" applyAlignment="1">
      <alignment horizontal="center" vertical="center"/>
    </xf>
    <xf numFmtId="0" fontId="8" fillId="5" borderId="12" xfId="2" applyFont="1" applyFill="1" applyBorder="1" applyAlignment="1">
      <alignment horizontal="center" vertical="center"/>
    </xf>
    <xf numFmtId="0" fontId="8" fillId="5" borderId="0" xfId="2" applyFont="1" applyFill="1" applyBorder="1" applyAlignment="1">
      <alignment horizontal="center" vertical="center"/>
    </xf>
    <xf numFmtId="0" fontId="8" fillId="5" borderId="13" xfId="2" applyFont="1" applyFill="1" applyBorder="1" applyAlignment="1">
      <alignment horizontal="center" vertical="center"/>
    </xf>
    <xf numFmtId="0" fontId="8" fillId="5" borderId="19" xfId="2" applyFont="1" applyFill="1" applyBorder="1" applyAlignment="1">
      <alignment horizontal="center" vertical="center"/>
    </xf>
    <xf numFmtId="0" fontId="8" fillId="5" borderId="20" xfId="2" applyFont="1" applyFill="1" applyBorder="1" applyAlignment="1">
      <alignment horizontal="center" vertical="center"/>
    </xf>
    <xf numFmtId="0" fontId="8" fillId="5" borderId="21" xfId="2" applyFont="1" applyFill="1" applyBorder="1" applyAlignment="1">
      <alignment horizontal="center" vertical="center"/>
    </xf>
    <xf numFmtId="0" fontId="8" fillId="6" borderId="7" xfId="2" applyFont="1" applyFill="1" applyBorder="1" applyAlignment="1">
      <alignment horizontal="center" vertical="center" wrapText="1"/>
    </xf>
    <xf numFmtId="0" fontId="8" fillId="6" borderId="8" xfId="2" applyFont="1" applyFill="1" applyBorder="1" applyAlignment="1">
      <alignment horizontal="center" vertical="center" wrapText="1"/>
    </xf>
    <xf numFmtId="0" fontId="8" fillId="6" borderId="9" xfId="2" applyFont="1" applyFill="1" applyBorder="1" applyAlignment="1">
      <alignment horizontal="center" vertical="center" wrapText="1"/>
    </xf>
    <xf numFmtId="0" fontId="8" fillId="6" borderId="14" xfId="2" applyFont="1" applyFill="1" applyBorder="1" applyAlignment="1">
      <alignment horizontal="center" vertical="center" wrapText="1"/>
    </xf>
    <xf numFmtId="0" fontId="8" fillId="6" borderId="0" xfId="2" applyFont="1" applyFill="1" applyBorder="1" applyAlignment="1">
      <alignment horizontal="center" vertical="center" wrapText="1"/>
    </xf>
    <xf numFmtId="0" fontId="8" fillId="6" borderId="15" xfId="2" applyFont="1" applyFill="1" applyBorder="1" applyAlignment="1">
      <alignment horizontal="center" vertical="center" wrapText="1"/>
    </xf>
    <xf numFmtId="0" fontId="8" fillId="6" borderId="22" xfId="2" applyFont="1" applyFill="1" applyBorder="1" applyAlignment="1">
      <alignment horizontal="center" vertical="center" wrapText="1"/>
    </xf>
    <xf numFmtId="0" fontId="8" fillId="6" borderId="23" xfId="2" applyFont="1" applyFill="1" applyBorder="1" applyAlignment="1">
      <alignment horizontal="center" vertical="center" wrapText="1"/>
    </xf>
    <xf numFmtId="0" fontId="8" fillId="6" borderId="24" xfId="2" applyFont="1" applyFill="1" applyBorder="1" applyAlignment="1">
      <alignment horizontal="center" vertical="center" wrapText="1"/>
    </xf>
    <xf numFmtId="3" fontId="7" fillId="3" borderId="27" xfId="2" applyNumberFormat="1" applyFont="1" applyFill="1" applyBorder="1" applyAlignment="1">
      <alignment horizontal="center" vertical="center"/>
    </xf>
    <xf numFmtId="3" fontId="7" fillId="3" borderId="28" xfId="2" applyNumberFormat="1" applyFont="1" applyFill="1" applyBorder="1" applyAlignment="1">
      <alignment horizontal="center" vertical="center"/>
    </xf>
    <xf numFmtId="3" fontId="7" fillId="3" borderId="64" xfId="2" applyNumberFormat="1" applyFont="1" applyFill="1" applyBorder="1" applyAlignment="1">
      <alignment horizontal="center" vertical="center"/>
    </xf>
    <xf numFmtId="3" fontId="7" fillId="3" borderId="65" xfId="2" applyNumberFormat="1" applyFont="1" applyFill="1" applyBorder="1" applyAlignment="1">
      <alignment horizontal="center" vertical="center"/>
    </xf>
    <xf numFmtId="3" fontId="7" fillId="9" borderId="27" xfId="2" applyNumberFormat="1" applyFont="1" applyFill="1" applyBorder="1" applyAlignment="1">
      <alignment horizontal="center" vertical="center" wrapText="1"/>
    </xf>
    <xf numFmtId="3" fontId="7" fillId="9" borderId="28" xfId="2" applyNumberFormat="1" applyFont="1" applyFill="1" applyBorder="1" applyAlignment="1">
      <alignment horizontal="center" vertical="center" wrapText="1"/>
    </xf>
    <xf numFmtId="3" fontId="7" fillId="9" borderId="64" xfId="2" applyNumberFormat="1" applyFont="1" applyFill="1" applyBorder="1" applyAlignment="1">
      <alignment horizontal="center" vertical="center" wrapText="1"/>
    </xf>
    <xf numFmtId="3" fontId="7" fillId="9" borderId="65" xfId="2" applyNumberFormat="1" applyFont="1" applyFill="1" applyBorder="1" applyAlignment="1">
      <alignment horizontal="center" vertical="center" wrapText="1"/>
    </xf>
    <xf numFmtId="3" fontId="1" fillId="0" borderId="47" xfId="2" applyNumberFormat="1" applyFont="1" applyFill="1" applyBorder="1" applyAlignment="1">
      <alignment horizontal="center"/>
    </xf>
    <xf numFmtId="3" fontId="1" fillId="0" borderId="48" xfId="2" applyNumberFormat="1" applyFont="1" applyFill="1" applyBorder="1" applyAlignment="1">
      <alignment horizontal="center"/>
    </xf>
    <xf numFmtId="3" fontId="1" fillId="0" borderId="49" xfId="2" applyNumberFormat="1" applyFont="1" applyFill="1" applyBorder="1" applyAlignment="1">
      <alignment horizontal="center"/>
    </xf>
    <xf numFmtId="3" fontId="7" fillId="8" borderId="27" xfId="2" applyNumberFormat="1" applyFont="1" applyFill="1" applyBorder="1" applyAlignment="1">
      <alignment horizontal="center" vertical="center" wrapText="1"/>
    </xf>
    <xf numFmtId="3" fontId="7" fillId="8" borderId="28" xfId="2" applyNumberFormat="1" applyFont="1" applyFill="1" applyBorder="1" applyAlignment="1">
      <alignment horizontal="center" vertical="center" wrapText="1"/>
    </xf>
    <xf numFmtId="3" fontId="7" fillId="8" borderId="64" xfId="2" applyNumberFormat="1" applyFont="1" applyFill="1" applyBorder="1" applyAlignment="1">
      <alignment horizontal="center" vertical="center" wrapText="1"/>
    </xf>
    <xf numFmtId="3" fontId="7" fillId="8" borderId="65" xfId="2" applyNumberFormat="1" applyFont="1" applyFill="1" applyBorder="1" applyAlignment="1">
      <alignment horizontal="center" vertical="center" wrapText="1"/>
    </xf>
    <xf numFmtId="3" fontId="1" fillId="0" borderId="50" xfId="2" applyNumberFormat="1" applyFont="1" applyFill="1" applyBorder="1" applyAlignment="1">
      <alignment horizontal="center"/>
    </xf>
    <xf numFmtId="3" fontId="1" fillId="0" borderId="51" xfId="2" applyNumberFormat="1" applyFont="1" applyFill="1" applyBorder="1" applyAlignment="1">
      <alignment horizontal="center"/>
    </xf>
    <xf numFmtId="3" fontId="1" fillId="0" borderId="52" xfId="2" applyNumberFormat="1" applyFont="1" applyFill="1" applyBorder="1" applyAlignment="1">
      <alignment horizontal="center"/>
    </xf>
    <xf numFmtId="3" fontId="1" fillId="0" borderId="53" xfId="2" applyNumberFormat="1" applyFont="1" applyFill="1" applyBorder="1" applyAlignment="1">
      <alignment horizontal="center"/>
    </xf>
    <xf numFmtId="3" fontId="1" fillId="0" borderId="54" xfId="2" applyNumberFormat="1" applyFont="1" applyFill="1" applyBorder="1" applyAlignment="1">
      <alignment horizontal="center"/>
    </xf>
    <xf numFmtId="3" fontId="1" fillId="0" borderId="55" xfId="2" applyNumberFormat="1" applyFont="1" applyFill="1" applyBorder="1" applyAlignment="1">
      <alignment horizontal="center"/>
    </xf>
    <xf numFmtId="3" fontId="1" fillId="0" borderId="56" xfId="2" applyNumberFormat="1" applyFont="1" applyFill="1" applyBorder="1" applyAlignment="1">
      <alignment horizontal="center"/>
    </xf>
    <xf numFmtId="3" fontId="1" fillId="0" borderId="57" xfId="2" applyNumberFormat="1" applyFont="1" applyFill="1" applyBorder="1" applyAlignment="1">
      <alignment horizontal="center"/>
    </xf>
    <xf numFmtId="3" fontId="1" fillId="0" borderId="58" xfId="2" applyNumberFormat="1" applyFont="1" applyFill="1" applyBorder="1" applyAlignment="1">
      <alignment horizontal="center"/>
    </xf>
    <xf numFmtId="3" fontId="1" fillId="0" borderId="83" xfId="2" applyNumberFormat="1" applyFont="1" applyFill="1" applyBorder="1" applyAlignment="1">
      <alignment horizontal="center"/>
    </xf>
    <xf numFmtId="3" fontId="1" fillId="0" borderId="84" xfId="2" applyNumberFormat="1" applyFont="1" applyFill="1" applyBorder="1" applyAlignment="1">
      <alignment horizontal="center"/>
    </xf>
    <xf numFmtId="3" fontId="1" fillId="0" borderId="85" xfId="2" applyNumberFormat="1" applyFont="1" applyFill="1" applyBorder="1" applyAlignment="1">
      <alignment horizontal="center"/>
    </xf>
    <xf numFmtId="3" fontId="7" fillId="9" borderId="27" xfId="2" applyNumberFormat="1" applyFont="1" applyFill="1" applyBorder="1" applyAlignment="1">
      <alignment horizontal="center" vertical="center"/>
    </xf>
    <xf numFmtId="3" fontId="7" fillId="9" borderId="33" xfId="2" applyNumberFormat="1" applyFont="1" applyFill="1" applyBorder="1" applyAlignment="1">
      <alignment horizontal="center" vertical="center"/>
    </xf>
    <xf numFmtId="3" fontId="7" fillId="9" borderId="64" xfId="2" applyNumberFormat="1" applyFont="1" applyFill="1" applyBorder="1" applyAlignment="1">
      <alignment horizontal="center" vertical="center"/>
    </xf>
    <xf numFmtId="3" fontId="7" fillId="9" borderId="65" xfId="2" applyNumberFormat="1" applyFont="1" applyFill="1" applyBorder="1" applyAlignment="1">
      <alignment horizontal="center" vertical="center"/>
    </xf>
    <xf numFmtId="3" fontId="7" fillId="9" borderId="86" xfId="2" applyNumberFormat="1" applyFont="1" applyFill="1" applyBorder="1" applyAlignment="1">
      <alignment horizontal="center" vertical="center" wrapText="1"/>
    </xf>
    <xf numFmtId="3" fontId="7" fillId="9" borderId="87" xfId="2" applyNumberFormat="1" applyFont="1" applyFill="1" applyBorder="1" applyAlignment="1">
      <alignment horizontal="center" vertical="center" wrapText="1"/>
    </xf>
    <xf numFmtId="165" fontId="3" fillId="6" borderId="25" xfId="2" applyNumberFormat="1" applyFont="1" applyFill="1" applyBorder="1" applyAlignment="1">
      <alignment horizontal="center"/>
    </xf>
    <xf numFmtId="165" fontId="3" fillId="6" borderId="26" xfId="2" applyNumberFormat="1" applyFont="1" applyFill="1" applyBorder="1" applyAlignment="1">
      <alignment horizontal="center"/>
    </xf>
    <xf numFmtId="165" fontId="3" fillId="6" borderId="104" xfId="2" applyNumberFormat="1" applyFont="1" applyFill="1" applyBorder="1" applyAlignment="1">
      <alignment horizontal="center"/>
    </xf>
    <xf numFmtId="3" fontId="7" fillId="9" borderId="86" xfId="0" applyNumberFormat="1" applyFont="1" applyFill="1" applyBorder="1" applyAlignment="1">
      <alignment horizontal="center" vertical="center" wrapText="1"/>
    </xf>
    <xf numFmtId="3" fontId="7" fillId="9" borderId="87" xfId="0" applyNumberFormat="1" applyFont="1" applyFill="1" applyBorder="1" applyAlignment="1">
      <alignment horizontal="center" vertical="center" wrapText="1"/>
    </xf>
    <xf numFmtId="165" fontId="3" fillId="6" borderId="25" xfId="0" applyNumberFormat="1" applyFont="1" applyFill="1" applyBorder="1" applyAlignment="1">
      <alignment horizontal="center"/>
    </xf>
    <xf numFmtId="165" fontId="3" fillId="6" borderId="26" xfId="0" applyNumberFormat="1" applyFont="1" applyFill="1" applyBorder="1" applyAlignment="1">
      <alignment horizontal="center"/>
    </xf>
    <xf numFmtId="165" fontId="3" fillId="6" borderId="104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8" fillId="6" borderId="9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  <xf numFmtId="0" fontId="8" fillId="6" borderId="0" xfId="0" applyFont="1" applyFill="1" applyBorder="1" applyAlignment="1">
      <alignment horizontal="center" vertical="center" wrapText="1"/>
    </xf>
    <xf numFmtId="0" fontId="8" fillId="6" borderId="15" xfId="0" applyFont="1" applyFill="1" applyBorder="1" applyAlignment="1">
      <alignment horizontal="center" vertical="center" wrapText="1"/>
    </xf>
    <xf numFmtId="0" fontId="8" fillId="6" borderId="22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 wrapText="1"/>
    </xf>
    <xf numFmtId="0" fontId="8" fillId="6" borderId="24" xfId="0" applyFont="1" applyFill="1" applyBorder="1" applyAlignment="1">
      <alignment horizontal="center" vertical="center" wrapText="1"/>
    </xf>
    <xf numFmtId="165" fontId="3" fillId="4" borderId="25" xfId="0" applyNumberFormat="1" applyFont="1" applyFill="1" applyBorder="1" applyAlignment="1">
      <alignment horizontal="center"/>
    </xf>
    <xf numFmtId="165" fontId="3" fillId="4" borderId="26" xfId="0" applyNumberFormat="1" applyFont="1" applyFill="1" applyBorder="1" applyAlignment="1">
      <alignment horizontal="center"/>
    </xf>
    <xf numFmtId="165" fontId="3" fillId="4" borderId="36" xfId="0" applyNumberFormat="1" applyFont="1" applyFill="1" applyBorder="1" applyAlignment="1">
      <alignment horizontal="center"/>
    </xf>
    <xf numFmtId="165" fontId="3" fillId="5" borderId="25" xfId="0" applyNumberFormat="1" applyFont="1" applyFill="1" applyBorder="1" applyAlignment="1">
      <alignment horizontal="center"/>
    </xf>
    <xf numFmtId="165" fontId="3" fillId="5" borderId="26" xfId="0" applyNumberFormat="1" applyFont="1" applyFill="1" applyBorder="1" applyAlignment="1">
      <alignment horizontal="center"/>
    </xf>
    <xf numFmtId="165" fontId="3" fillId="5" borderId="72" xfId="0" applyNumberFormat="1" applyFont="1" applyFill="1" applyBorder="1" applyAlignment="1">
      <alignment horizontal="center"/>
    </xf>
    <xf numFmtId="3" fontId="7" fillId="3" borderId="27" xfId="0" applyNumberFormat="1" applyFont="1" applyFill="1" applyBorder="1" applyAlignment="1">
      <alignment horizontal="center" vertical="center"/>
    </xf>
    <xf numFmtId="3" fontId="7" fillId="3" borderId="28" xfId="0" applyNumberFormat="1" applyFont="1" applyFill="1" applyBorder="1" applyAlignment="1">
      <alignment horizontal="center" vertical="center"/>
    </xf>
    <xf numFmtId="3" fontId="7" fillId="7" borderId="86" xfId="0" applyNumberFormat="1" applyFont="1" applyFill="1" applyBorder="1" applyAlignment="1">
      <alignment horizontal="center" vertical="center" wrapText="1"/>
    </xf>
    <xf numFmtId="3" fontId="7" fillId="7" borderId="87" xfId="0" applyNumberFormat="1" applyFont="1" applyFill="1" applyBorder="1" applyAlignment="1">
      <alignment horizontal="center" vertical="center" wrapText="1"/>
    </xf>
    <xf numFmtId="165" fontId="3" fillId="6" borderId="95" xfId="0" applyNumberFormat="1" applyFont="1" applyFill="1" applyBorder="1" applyAlignment="1">
      <alignment horizontal="center"/>
    </xf>
    <xf numFmtId="165" fontId="3" fillId="6" borderId="96" xfId="0" applyNumberFormat="1" applyFont="1" applyFill="1" applyBorder="1" applyAlignment="1">
      <alignment horizontal="center"/>
    </xf>
    <xf numFmtId="3" fontId="1" fillId="0" borderId="47" xfId="0" applyNumberFormat="1" applyFont="1" applyFill="1" applyBorder="1" applyAlignment="1">
      <alignment horizontal="center"/>
    </xf>
    <xf numFmtId="3" fontId="1" fillId="0" borderId="48" xfId="0" applyNumberFormat="1" applyFont="1" applyFill="1" applyBorder="1" applyAlignment="1">
      <alignment horizontal="center"/>
    </xf>
    <xf numFmtId="3" fontId="1" fillId="0" borderId="49" xfId="0" applyNumberFormat="1" applyFont="1" applyFill="1" applyBorder="1" applyAlignment="1">
      <alignment horizontal="center"/>
    </xf>
    <xf numFmtId="3" fontId="7" fillId="7" borderId="64" xfId="0" applyNumberFormat="1" applyFont="1" applyFill="1" applyBorder="1" applyAlignment="1">
      <alignment horizontal="center" vertical="center" wrapText="1"/>
    </xf>
    <xf numFmtId="3" fontId="7" fillId="7" borderId="65" xfId="0" applyNumberFormat="1" applyFont="1" applyFill="1" applyBorder="1" applyAlignment="1">
      <alignment horizontal="center" vertical="center" wrapText="1"/>
    </xf>
    <xf numFmtId="3" fontId="7" fillId="8" borderId="64" xfId="0" applyNumberFormat="1" applyFont="1" applyFill="1" applyBorder="1" applyAlignment="1">
      <alignment horizontal="center" vertical="center" wrapText="1"/>
    </xf>
    <xf numFmtId="3" fontId="7" fillId="8" borderId="65" xfId="0" applyNumberFormat="1" applyFont="1" applyFill="1" applyBorder="1" applyAlignment="1">
      <alignment horizontal="center" vertical="center" wrapText="1"/>
    </xf>
    <xf numFmtId="3" fontId="1" fillId="0" borderId="50" xfId="0" applyNumberFormat="1" applyFont="1" applyFill="1" applyBorder="1" applyAlignment="1">
      <alignment horizontal="center"/>
    </xf>
    <xf numFmtId="3" fontId="1" fillId="0" borderId="51" xfId="0" applyNumberFormat="1" applyFont="1" applyFill="1" applyBorder="1" applyAlignment="1">
      <alignment horizontal="center"/>
    </xf>
    <xf numFmtId="3" fontId="1" fillId="0" borderId="52" xfId="0" applyNumberFormat="1" applyFont="1" applyFill="1" applyBorder="1" applyAlignment="1">
      <alignment horizontal="center"/>
    </xf>
    <xf numFmtId="3" fontId="1" fillId="0" borderId="53" xfId="0" applyNumberFormat="1" applyFont="1" applyFill="1" applyBorder="1" applyAlignment="1">
      <alignment horizontal="center"/>
    </xf>
    <xf numFmtId="3" fontId="1" fillId="0" borderId="54" xfId="0" applyNumberFormat="1" applyFont="1" applyFill="1" applyBorder="1" applyAlignment="1">
      <alignment horizontal="center"/>
    </xf>
    <xf numFmtId="3" fontId="1" fillId="0" borderId="55" xfId="0" applyNumberFormat="1" applyFont="1" applyFill="1" applyBorder="1" applyAlignment="1">
      <alignment horizontal="center"/>
    </xf>
    <xf numFmtId="3" fontId="1" fillId="0" borderId="56" xfId="0" applyNumberFormat="1" applyFont="1" applyFill="1" applyBorder="1" applyAlignment="1">
      <alignment horizontal="center"/>
    </xf>
    <xf numFmtId="3" fontId="1" fillId="0" borderId="57" xfId="0" applyNumberFormat="1" applyFont="1" applyFill="1" applyBorder="1" applyAlignment="1">
      <alignment horizontal="center"/>
    </xf>
    <xf numFmtId="3" fontId="1" fillId="0" borderId="58" xfId="0" applyNumberFormat="1" applyFont="1" applyFill="1" applyBorder="1" applyAlignment="1">
      <alignment horizontal="center"/>
    </xf>
    <xf numFmtId="3" fontId="1" fillId="0" borderId="83" xfId="0" applyNumberFormat="1" applyFont="1" applyFill="1" applyBorder="1" applyAlignment="1">
      <alignment horizontal="center"/>
    </xf>
    <xf numFmtId="3" fontId="1" fillId="0" borderId="84" xfId="0" applyNumberFormat="1" applyFont="1" applyFill="1" applyBorder="1" applyAlignment="1">
      <alignment horizontal="center"/>
    </xf>
    <xf numFmtId="3" fontId="1" fillId="0" borderId="85" xfId="0" applyNumberFormat="1" applyFont="1" applyFill="1" applyBorder="1" applyAlignment="1">
      <alignment horizontal="center"/>
    </xf>
    <xf numFmtId="3" fontId="7" fillId="9" borderId="64" xfId="0" applyNumberFormat="1" applyFont="1" applyFill="1" applyBorder="1" applyAlignment="1">
      <alignment horizontal="center" vertical="center" wrapText="1"/>
    </xf>
    <xf numFmtId="3" fontId="7" fillId="9" borderId="65" xfId="0" applyNumberFormat="1" applyFont="1" applyFill="1" applyBorder="1" applyAlignment="1">
      <alignment horizontal="center" vertical="center" wrapText="1"/>
    </xf>
    <xf numFmtId="3" fontId="7" fillId="9" borderId="64" xfId="0" applyNumberFormat="1" applyFont="1" applyFill="1" applyBorder="1" applyAlignment="1">
      <alignment horizontal="center" vertical="center"/>
    </xf>
    <xf numFmtId="3" fontId="7" fillId="9" borderId="65" xfId="0" applyNumberFormat="1" applyFont="1" applyFill="1" applyBorder="1" applyAlignment="1">
      <alignment horizontal="center" vertical="center"/>
    </xf>
    <xf numFmtId="3" fontId="7" fillId="7" borderId="27" xfId="0" applyNumberFormat="1" applyFont="1" applyFill="1" applyBorder="1" applyAlignment="1">
      <alignment horizontal="center" vertical="center" wrapText="1"/>
    </xf>
    <xf numFmtId="3" fontId="7" fillId="7" borderId="28" xfId="0" applyNumberFormat="1" applyFont="1" applyFill="1" applyBorder="1" applyAlignment="1">
      <alignment horizontal="center" vertical="center" wrapText="1"/>
    </xf>
    <xf numFmtId="3" fontId="7" fillId="8" borderId="27" xfId="0" applyNumberFormat="1" applyFont="1" applyFill="1" applyBorder="1" applyAlignment="1">
      <alignment horizontal="center" vertical="center" wrapText="1"/>
    </xf>
    <xf numFmtId="3" fontId="7" fillId="8" borderId="28" xfId="0" applyNumberFormat="1" applyFont="1" applyFill="1" applyBorder="1" applyAlignment="1">
      <alignment horizontal="center" vertical="center" wrapText="1"/>
    </xf>
    <xf numFmtId="3" fontId="7" fillId="9" borderId="27" xfId="0" applyNumberFormat="1" applyFont="1" applyFill="1" applyBorder="1" applyAlignment="1">
      <alignment horizontal="center" vertical="center" wrapText="1"/>
    </xf>
    <xf numFmtId="3" fontId="7" fillId="9" borderId="28" xfId="0" applyNumberFormat="1" applyFont="1" applyFill="1" applyBorder="1" applyAlignment="1">
      <alignment horizontal="center" vertical="center" wrapText="1"/>
    </xf>
    <xf numFmtId="3" fontId="7" fillId="3" borderId="64" xfId="0" applyNumberFormat="1" applyFont="1" applyFill="1" applyBorder="1" applyAlignment="1">
      <alignment horizontal="center" vertical="center"/>
    </xf>
    <xf numFmtId="3" fontId="7" fillId="3" borderId="65" xfId="0" applyNumberFormat="1" applyFont="1" applyFill="1" applyBorder="1" applyAlignment="1">
      <alignment horizontal="center" vertical="center"/>
    </xf>
    <xf numFmtId="3" fontId="7" fillId="9" borderId="27" xfId="0" applyNumberFormat="1" applyFont="1" applyFill="1" applyBorder="1" applyAlignment="1">
      <alignment horizontal="center" vertical="center"/>
    </xf>
    <xf numFmtId="3" fontId="7" fillId="9" borderId="33" xfId="0" applyNumberFormat="1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0" fontId="8" fillId="4" borderId="16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169" fontId="1" fillId="0" borderId="0" xfId="2" applyNumberFormat="1" applyFill="1"/>
  </cellXfs>
  <cellStyles count="8">
    <cellStyle name="Euro" xfId="4"/>
    <cellStyle name="Hyperlink" xfId="3" builtinId="8"/>
    <cellStyle name="Komma" xfId="7" builtinId="3"/>
    <cellStyle name="Normal_CoalTimeSeries" xfId="5"/>
    <cellStyle name="Prozent" xfId="1" builtinId="5"/>
    <cellStyle name="Prozent 2" xfId="6"/>
    <cellStyle name="Standard" xfId="0" builtinId="0"/>
    <cellStyle name="Standard 2" xfId="2"/>
  </cellStyles>
  <dxfs count="5"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  <color rgb="FFFFFF99"/>
      <color rgb="FF0099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0</xdr:col>
      <xdr:colOff>2162175</xdr:colOff>
      <xdr:row>1</xdr:row>
      <xdr:rowOff>0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215265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customWidth="1"/>
  </cols>
  <sheetData>
    <row r="1" spans="1:8" ht="49.5" customHeight="1">
      <c r="A1" s="251" t="s">
        <v>126</v>
      </c>
      <c r="B1" s="252"/>
      <c r="C1" s="252"/>
      <c r="D1" s="252"/>
      <c r="E1" s="252"/>
      <c r="F1" s="252"/>
      <c r="G1" s="252"/>
      <c r="H1" s="252"/>
    </row>
    <row r="2" spans="1:8">
      <c r="A2" s="286" t="s">
        <v>127</v>
      </c>
      <c r="B2" s="253"/>
      <c r="C2" s="253"/>
      <c r="D2" s="254"/>
      <c r="E2" s="255"/>
      <c r="F2" s="253"/>
      <c r="G2" s="253"/>
      <c r="H2" s="253"/>
    </row>
    <row r="3" spans="1:8">
      <c r="A3" s="256" t="s">
        <v>128</v>
      </c>
      <c r="B3" s="253"/>
      <c r="C3" s="253"/>
      <c r="D3" s="254"/>
      <c r="E3" s="255"/>
      <c r="F3" s="253"/>
      <c r="G3" s="253"/>
      <c r="H3" s="253"/>
    </row>
    <row r="4" spans="1:8">
      <c r="A4" s="256" t="s">
        <v>129</v>
      </c>
      <c r="B4" s="253"/>
      <c r="C4" s="253"/>
      <c r="D4" s="254"/>
      <c r="E4" s="255"/>
      <c r="F4" s="253"/>
      <c r="G4" s="253"/>
      <c r="H4" s="253"/>
    </row>
    <row r="5" spans="1:8">
      <c r="A5" s="256" t="s">
        <v>130</v>
      </c>
      <c r="B5" s="253"/>
      <c r="C5" s="253"/>
      <c r="D5" s="254"/>
      <c r="E5" s="255"/>
      <c r="F5" s="253"/>
      <c r="G5" s="253"/>
      <c r="H5" s="253"/>
    </row>
    <row r="6" spans="1:8">
      <c r="A6" s="287" t="s">
        <v>131</v>
      </c>
      <c r="B6" s="253"/>
      <c r="C6" s="253"/>
      <c r="D6" s="254"/>
      <c r="E6" s="255"/>
      <c r="F6" s="253"/>
      <c r="G6" s="253"/>
      <c r="H6" s="253"/>
    </row>
    <row r="7" spans="1:8">
      <c r="A7" s="256" t="s">
        <v>132</v>
      </c>
      <c r="B7" s="253"/>
      <c r="C7" s="253"/>
      <c r="D7" s="254"/>
      <c r="E7" s="255"/>
      <c r="F7" s="253"/>
      <c r="G7" s="253"/>
      <c r="H7" s="253"/>
    </row>
    <row r="8" spans="1:8">
      <c r="A8" s="287" t="s">
        <v>133</v>
      </c>
      <c r="B8" s="256"/>
      <c r="C8" s="256"/>
      <c r="D8" s="256"/>
      <c r="E8" s="256"/>
      <c r="F8" s="256"/>
      <c r="G8" s="256"/>
      <c r="H8" s="256"/>
    </row>
    <row r="9" spans="1:8" ht="33.75">
      <c r="A9" s="257"/>
      <c r="B9" s="257"/>
      <c r="C9" s="258" t="s">
        <v>134</v>
      </c>
      <c r="D9" s="257"/>
      <c r="E9" s="257"/>
      <c r="F9" s="257"/>
      <c r="G9" s="257"/>
      <c r="H9" s="257"/>
    </row>
    <row r="10" spans="1:8">
      <c r="A10" s="257"/>
      <c r="B10" s="257"/>
      <c r="C10" s="257"/>
      <c r="D10" s="257"/>
      <c r="E10" s="257"/>
      <c r="F10" s="257"/>
      <c r="G10" s="257"/>
      <c r="H10" s="257"/>
    </row>
    <row r="11" spans="1:8">
      <c r="A11" s="259"/>
      <c r="B11" s="260"/>
      <c r="C11" s="260"/>
      <c r="D11" s="257"/>
      <c r="E11" s="257"/>
      <c r="F11" s="257"/>
      <c r="G11" s="257"/>
      <c r="H11" s="257"/>
    </row>
    <row r="12" spans="1:8" ht="35.25">
      <c r="A12" s="260"/>
      <c r="B12" s="261"/>
      <c r="C12" s="262"/>
      <c r="D12" s="257"/>
      <c r="E12" s="257"/>
      <c r="F12" s="257"/>
      <c r="G12" s="257"/>
      <c r="H12" s="257"/>
    </row>
    <row r="13" spans="1:8" ht="23.25">
      <c r="A13" s="259"/>
      <c r="B13" s="261"/>
      <c r="C13" s="263" t="s">
        <v>173</v>
      </c>
      <c r="D13" s="257"/>
      <c r="E13" s="264"/>
      <c r="F13" s="257"/>
      <c r="G13" s="257"/>
      <c r="H13" s="257"/>
    </row>
    <row r="14" spans="1:8">
      <c r="A14" s="259"/>
      <c r="B14" s="261"/>
      <c r="C14" s="261"/>
      <c r="D14" s="257"/>
      <c r="E14" s="264"/>
      <c r="F14" s="257"/>
      <c r="G14" s="257"/>
      <c r="H14" s="257"/>
    </row>
    <row r="15" spans="1:8">
      <c r="A15" s="259"/>
      <c r="B15" s="261"/>
      <c r="C15" s="261"/>
      <c r="D15" s="257"/>
      <c r="E15" s="264"/>
      <c r="F15" s="257"/>
      <c r="G15" s="257"/>
      <c r="H15" s="257"/>
    </row>
    <row r="16" spans="1:8">
      <c r="A16" s="259"/>
      <c r="C16" s="265" t="s">
        <v>174</v>
      </c>
      <c r="D16" s="257"/>
      <c r="E16" s="264"/>
      <c r="F16" s="257"/>
      <c r="G16" s="257"/>
      <c r="H16" s="257"/>
    </row>
    <row r="17" spans="1:8">
      <c r="A17" s="259"/>
      <c r="B17" s="266"/>
      <c r="C17" s="279" t="s">
        <v>175</v>
      </c>
      <c r="D17" s="257"/>
      <c r="E17" s="257"/>
      <c r="F17" s="257"/>
      <c r="G17" s="257"/>
      <c r="H17" s="257"/>
    </row>
    <row r="18" spans="1:8">
      <c r="A18" s="267"/>
      <c r="B18" s="261"/>
      <c r="C18" s="261"/>
      <c r="D18" s="257"/>
      <c r="E18" s="264"/>
      <c r="F18" s="257"/>
      <c r="G18" s="257"/>
      <c r="H18" s="257"/>
    </row>
    <row r="19" spans="1:8">
      <c r="A19" s="259"/>
      <c r="B19" s="261"/>
      <c r="C19" s="261"/>
      <c r="D19" s="257"/>
      <c r="E19" s="264"/>
      <c r="F19" s="257"/>
      <c r="G19" s="257"/>
      <c r="H19" s="257"/>
    </row>
    <row r="20" spans="1:8">
      <c r="A20" s="259"/>
      <c r="B20" s="261"/>
      <c r="C20" s="261"/>
      <c r="D20" s="257"/>
      <c r="E20" s="264"/>
      <c r="F20" s="257"/>
      <c r="G20" s="257"/>
      <c r="H20" s="257"/>
    </row>
    <row r="21" spans="1:8">
      <c r="A21" s="259"/>
      <c r="B21" s="261"/>
      <c r="C21" s="261"/>
      <c r="D21" s="257"/>
      <c r="E21" s="264"/>
      <c r="F21" s="257"/>
      <c r="G21" s="257"/>
      <c r="H21" s="257"/>
    </row>
    <row r="22" spans="1:8">
      <c r="A22" s="259"/>
      <c r="B22" s="261"/>
      <c r="C22" s="261"/>
      <c r="D22" s="257"/>
      <c r="E22" s="264"/>
      <c r="F22" s="257"/>
      <c r="G22" s="257"/>
      <c r="H22" s="257"/>
    </row>
    <row r="23" spans="1:8">
      <c r="A23" s="259"/>
      <c r="B23" s="261"/>
      <c r="C23" s="261"/>
      <c r="D23" s="257"/>
      <c r="E23" s="264"/>
      <c r="F23" s="257"/>
      <c r="G23" s="257"/>
      <c r="H23" s="257"/>
    </row>
    <row r="24" spans="1:8">
      <c r="A24" s="259"/>
      <c r="B24" s="261"/>
      <c r="C24" s="261"/>
      <c r="D24" s="257"/>
      <c r="E24" s="264"/>
      <c r="F24" s="257"/>
      <c r="G24" s="257"/>
      <c r="H24" s="257"/>
    </row>
    <row r="25" spans="1:8">
      <c r="A25" s="259"/>
      <c r="B25" s="261"/>
      <c r="C25" s="261"/>
      <c r="D25" s="257"/>
      <c r="E25" s="257"/>
      <c r="F25" s="257"/>
      <c r="G25" s="257"/>
      <c r="H25" s="257"/>
    </row>
    <row r="26" spans="1:8">
      <c r="A26" s="268"/>
      <c r="B26" s="261"/>
      <c r="C26" s="261"/>
      <c r="D26" s="257"/>
      <c r="E26" s="257"/>
      <c r="F26" s="257"/>
      <c r="G26" s="257"/>
      <c r="H26" s="257"/>
    </row>
    <row r="27" spans="1:8">
      <c r="A27" s="268"/>
      <c r="B27" s="261"/>
      <c r="C27" s="261"/>
      <c r="D27" s="257"/>
      <c r="E27" s="257"/>
      <c r="F27" s="257"/>
      <c r="G27" s="257"/>
      <c r="H27" s="257"/>
    </row>
    <row r="28" spans="1:8">
      <c r="A28" s="268"/>
      <c r="B28" s="261"/>
      <c r="C28" s="261"/>
      <c r="D28" s="257"/>
      <c r="E28" s="257"/>
      <c r="F28" s="257"/>
      <c r="G28" s="257"/>
      <c r="H28" s="257"/>
    </row>
    <row r="29" spans="1:8">
      <c r="A29" s="268"/>
      <c r="B29" s="257"/>
      <c r="C29" s="257"/>
      <c r="D29" s="257"/>
      <c r="E29" s="257"/>
      <c r="F29" s="257"/>
      <c r="G29" s="257"/>
      <c r="H29" s="257"/>
    </row>
  </sheetData>
  <hyperlinks>
    <hyperlink ref="A1" r:id="rId1"/>
    <hyperlink ref="A2" r:id="rId2"/>
    <hyperlink ref="A6" r:id="rId3" display="Internet: www.astatistik.at"/>
    <hyperlink ref="A8" r:id="rId4"/>
  </hyperlinks>
  <pageMargins left="0.7" right="0.7" top="0.78740157499999996" bottom="0.78740157499999996" header="0.3" footer="0.3"/>
  <pageSetup paperSize="9" orientation="portrait" horizontalDpi="4294967293" verticalDpi="4294967293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41" customWidth="1"/>
    <col min="2" max="9" width="16.625" style="149" customWidth="1"/>
    <col min="10" max="10" width="11.625" style="141" customWidth="1"/>
    <col min="11" max="11" width="42.6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170</v>
      </c>
      <c r="B1" s="315"/>
      <c r="C1" s="315"/>
      <c r="D1" s="315"/>
      <c r="E1" s="315"/>
      <c r="F1" s="315"/>
      <c r="G1" s="315"/>
      <c r="H1" s="315"/>
      <c r="I1" s="316"/>
      <c r="K1" s="323" t="s">
        <v>171</v>
      </c>
      <c r="L1" s="324"/>
      <c r="M1" s="324"/>
      <c r="N1" s="324"/>
      <c r="O1" s="324"/>
      <c r="P1" s="324"/>
      <c r="Q1" s="324"/>
      <c r="R1" s="324"/>
      <c r="S1" s="325"/>
      <c r="U1" s="332" t="s">
        <v>172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253.07212850744088</v>
      </c>
      <c r="C7" s="37">
        <f t="shared" ref="C7:E7" si="0">C33+C85</f>
        <v>1189.9893021802504</v>
      </c>
      <c r="D7" s="37">
        <f t="shared" si="0"/>
        <v>138.34385780188816</v>
      </c>
      <c r="E7" s="37">
        <f t="shared" si="0"/>
        <v>0</v>
      </c>
      <c r="F7" s="37">
        <f>F59+F85</f>
        <v>2.0851591684884263</v>
      </c>
      <c r="G7" s="37">
        <f t="shared" ref="G7:H22" si="1">G33+G85</f>
        <v>0</v>
      </c>
      <c r="H7" s="37">
        <f t="shared" si="1"/>
        <v>0</v>
      </c>
      <c r="I7" s="154">
        <f>SUM(B7:H7)</f>
        <v>1583.490447658068</v>
      </c>
      <c r="J7" s="149"/>
      <c r="K7" s="155" t="s">
        <v>7</v>
      </c>
      <c r="L7" s="37">
        <f>L33+L85</f>
        <v>253.07212850744088</v>
      </c>
      <c r="M7" s="37">
        <f t="shared" ref="M7:O7" si="2">M33+M85</f>
        <v>1189.9893021802504</v>
      </c>
      <c r="N7" s="37">
        <f t="shared" si="2"/>
        <v>138.34385780188816</v>
      </c>
      <c r="O7" s="37">
        <f t="shared" si="2"/>
        <v>0</v>
      </c>
      <c r="P7" s="156">
        <f>P33+P59+P85</f>
        <v>2.0851591684884263</v>
      </c>
      <c r="Q7" s="37">
        <f t="shared" ref="Q7:R22" si="3">Q33+Q85</f>
        <v>0</v>
      </c>
      <c r="R7" s="37">
        <f t="shared" si="3"/>
        <v>0</v>
      </c>
      <c r="S7" s="158">
        <f>SUM(L7:R7)</f>
        <v>1583.490447658068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3" si="4">B34+B86</f>
        <v>23.371644335976708</v>
      </c>
      <c r="C8" s="40">
        <f t="shared" si="4"/>
        <v>0</v>
      </c>
      <c r="D8" s="40">
        <f t="shared" si="4"/>
        <v>355.21533199654027</v>
      </c>
      <c r="E8" s="40">
        <f t="shared" si="4"/>
        <v>0</v>
      </c>
      <c r="F8" s="40">
        <f t="shared" ref="F8:F27" si="5">F60+F86</f>
        <v>0</v>
      </c>
      <c r="G8" s="40">
        <f t="shared" si="1"/>
        <v>0</v>
      </c>
      <c r="H8" s="40">
        <f t="shared" si="1"/>
        <v>0</v>
      </c>
      <c r="I8" s="162">
        <f t="shared" ref="I8:I27" si="6">SUM(B8:H8)</f>
        <v>378.586976332517</v>
      </c>
      <c r="J8" s="149"/>
      <c r="K8" s="163" t="s">
        <v>8</v>
      </c>
      <c r="L8" s="84">
        <f t="shared" ref="L8:O23" si="7">L34+L86</f>
        <v>23.371644335976708</v>
      </c>
      <c r="M8" s="84">
        <f t="shared" si="7"/>
        <v>0</v>
      </c>
      <c r="N8" s="84">
        <f t="shared" si="7"/>
        <v>355.21533199654027</v>
      </c>
      <c r="O8" s="84">
        <f t="shared" si="7"/>
        <v>0</v>
      </c>
      <c r="P8" s="164">
        <f t="shared" ref="P8:P27" si="8">P34+P60+P86</f>
        <v>0</v>
      </c>
      <c r="Q8" s="84">
        <f t="shared" si="3"/>
        <v>0</v>
      </c>
      <c r="R8" s="84">
        <f t="shared" si="3"/>
        <v>0</v>
      </c>
      <c r="S8" s="166">
        <f t="shared" ref="S8:S27" si="9">SUM(L8:R8)</f>
        <v>378.586976332517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145.57365230235709</v>
      </c>
      <c r="C9" s="43">
        <f t="shared" si="4"/>
        <v>0</v>
      </c>
      <c r="D9" s="43">
        <f t="shared" si="4"/>
        <v>230.48614099750623</v>
      </c>
      <c r="E9" s="43">
        <f t="shared" si="4"/>
        <v>0</v>
      </c>
      <c r="F9" s="43">
        <f t="shared" si="5"/>
        <v>0</v>
      </c>
      <c r="G9" s="43">
        <f t="shared" si="1"/>
        <v>0</v>
      </c>
      <c r="H9" s="43">
        <f t="shared" si="1"/>
        <v>0</v>
      </c>
      <c r="I9" s="154">
        <f t="shared" si="6"/>
        <v>376.05979329986332</v>
      </c>
      <c r="J9" s="149"/>
      <c r="K9" s="155" t="s">
        <v>10</v>
      </c>
      <c r="L9" s="43">
        <f t="shared" si="7"/>
        <v>145.57365230235709</v>
      </c>
      <c r="M9" s="43">
        <f t="shared" si="7"/>
        <v>0</v>
      </c>
      <c r="N9" s="43">
        <f t="shared" si="7"/>
        <v>230.48614099750623</v>
      </c>
      <c r="O9" s="43">
        <f t="shared" si="7"/>
        <v>0</v>
      </c>
      <c r="P9" s="156">
        <f t="shared" si="8"/>
        <v>0</v>
      </c>
      <c r="Q9" s="43">
        <f t="shared" si="3"/>
        <v>0</v>
      </c>
      <c r="R9" s="43">
        <f t="shared" si="3"/>
        <v>0</v>
      </c>
      <c r="S9" s="158">
        <f t="shared" si="9"/>
        <v>376.05979329986332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93.815328800000046</v>
      </c>
      <c r="D10" s="40">
        <f t="shared" si="4"/>
        <v>393.25738436900428</v>
      </c>
      <c r="E10" s="40">
        <f t="shared" si="4"/>
        <v>0</v>
      </c>
      <c r="F10" s="40">
        <f t="shared" si="5"/>
        <v>0</v>
      </c>
      <c r="G10" s="40">
        <f t="shared" si="1"/>
        <v>0</v>
      </c>
      <c r="H10" s="40">
        <f t="shared" si="1"/>
        <v>0</v>
      </c>
      <c r="I10" s="162">
        <f t="shared" si="6"/>
        <v>487.07271316900432</v>
      </c>
      <c r="J10" s="149"/>
      <c r="K10" s="163" t="s">
        <v>56</v>
      </c>
      <c r="L10" s="84">
        <f t="shared" si="7"/>
        <v>0</v>
      </c>
      <c r="M10" s="84">
        <f t="shared" si="7"/>
        <v>93.815328800000046</v>
      </c>
      <c r="N10" s="84">
        <f t="shared" si="7"/>
        <v>393.25738436900428</v>
      </c>
      <c r="O10" s="84">
        <f t="shared" si="7"/>
        <v>0</v>
      </c>
      <c r="P10" s="164">
        <f t="shared" si="8"/>
        <v>0</v>
      </c>
      <c r="Q10" s="84">
        <f t="shared" si="3"/>
        <v>0</v>
      </c>
      <c r="R10" s="84">
        <f t="shared" si="3"/>
        <v>0</v>
      </c>
      <c r="S10" s="166">
        <f t="shared" si="9"/>
        <v>487.07271316900432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138.24955362298937</v>
      </c>
      <c r="C11" s="43">
        <f t="shared" si="4"/>
        <v>113.77095687902866</v>
      </c>
      <c r="D11" s="43">
        <f t="shared" si="4"/>
        <v>78.272552645163174</v>
      </c>
      <c r="E11" s="43">
        <f t="shared" si="4"/>
        <v>1.7932322212576814</v>
      </c>
      <c r="F11" s="43">
        <f t="shared" si="5"/>
        <v>0</v>
      </c>
      <c r="G11" s="43">
        <f t="shared" si="1"/>
        <v>0</v>
      </c>
      <c r="H11" s="43">
        <f t="shared" si="1"/>
        <v>0</v>
      </c>
      <c r="I11" s="154">
        <f t="shared" si="6"/>
        <v>332.08629536843887</v>
      </c>
      <c r="J11" s="149"/>
      <c r="K11" s="155" t="s">
        <v>16</v>
      </c>
      <c r="L11" s="43">
        <f t="shared" si="7"/>
        <v>138.24955362298937</v>
      </c>
      <c r="M11" s="43">
        <f t="shared" si="7"/>
        <v>113.77095687902866</v>
      </c>
      <c r="N11" s="43">
        <f t="shared" si="7"/>
        <v>78.272552645163174</v>
      </c>
      <c r="O11" s="43">
        <f t="shared" si="7"/>
        <v>1.7932322212576814</v>
      </c>
      <c r="P11" s="156">
        <f t="shared" si="8"/>
        <v>0</v>
      </c>
      <c r="Q11" s="43">
        <f t="shared" si="3"/>
        <v>0</v>
      </c>
      <c r="R11" s="43">
        <f t="shared" si="3"/>
        <v>0</v>
      </c>
      <c r="S11" s="158">
        <f t="shared" si="9"/>
        <v>332.08629536843887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7235.2787564907676</v>
      </c>
      <c r="C12" s="40">
        <f t="shared" si="4"/>
        <v>16.225514861709744</v>
      </c>
      <c r="D12" s="40">
        <f t="shared" si="4"/>
        <v>708.02309528899252</v>
      </c>
      <c r="E12" s="40">
        <f t="shared" si="4"/>
        <v>0</v>
      </c>
      <c r="F12" s="40">
        <f t="shared" si="5"/>
        <v>0</v>
      </c>
      <c r="G12" s="40">
        <f t="shared" si="1"/>
        <v>0</v>
      </c>
      <c r="H12" s="40">
        <f t="shared" si="1"/>
        <v>0</v>
      </c>
      <c r="I12" s="162">
        <f t="shared" si="6"/>
        <v>7959.5273666414696</v>
      </c>
      <c r="J12" s="149"/>
      <c r="K12" s="163" t="s">
        <v>15</v>
      </c>
      <c r="L12" s="84">
        <f t="shared" si="7"/>
        <v>7235.2787564907676</v>
      </c>
      <c r="M12" s="84">
        <f t="shared" si="7"/>
        <v>16.225514861709744</v>
      </c>
      <c r="N12" s="84">
        <f t="shared" si="7"/>
        <v>708.02309528899252</v>
      </c>
      <c r="O12" s="84">
        <f t="shared" si="7"/>
        <v>0</v>
      </c>
      <c r="P12" s="164">
        <f t="shared" si="8"/>
        <v>0</v>
      </c>
      <c r="Q12" s="84">
        <f t="shared" si="3"/>
        <v>0</v>
      </c>
      <c r="R12" s="84">
        <f t="shared" si="3"/>
        <v>0</v>
      </c>
      <c r="S12" s="166">
        <f t="shared" si="9"/>
        <v>7959.5273666414696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1.6248387636824198</v>
      </c>
      <c r="D13" s="43">
        <f t="shared" si="4"/>
        <v>0.34106505272114168</v>
      </c>
      <c r="E13" s="43">
        <f t="shared" si="4"/>
        <v>1674.3998157929896</v>
      </c>
      <c r="F13" s="43">
        <f t="shared" si="5"/>
        <v>58595.079217298902</v>
      </c>
      <c r="G13" s="43">
        <f t="shared" si="1"/>
        <v>0</v>
      </c>
      <c r="H13" s="43">
        <f t="shared" si="1"/>
        <v>0</v>
      </c>
      <c r="I13" s="154">
        <f t="shared" si="6"/>
        <v>60271.444936908294</v>
      </c>
      <c r="J13" s="149"/>
      <c r="K13" s="169" t="s">
        <v>58</v>
      </c>
      <c r="L13" s="43">
        <f t="shared" si="7"/>
        <v>0</v>
      </c>
      <c r="M13" s="43">
        <f t="shared" si="7"/>
        <v>1.6248387636824198</v>
      </c>
      <c r="N13" s="43">
        <f t="shared" si="7"/>
        <v>0.34106505272114168</v>
      </c>
      <c r="O13" s="43">
        <f t="shared" si="7"/>
        <v>1674.3998157929896</v>
      </c>
      <c r="P13" s="156">
        <f t="shared" si="8"/>
        <v>58595.079217298902</v>
      </c>
      <c r="Q13" s="43">
        <f t="shared" si="3"/>
        <v>0</v>
      </c>
      <c r="R13" s="43">
        <f t="shared" si="3"/>
        <v>0</v>
      </c>
      <c r="S13" s="158">
        <f t="shared" si="9"/>
        <v>60271.444936908294</v>
      </c>
      <c r="T13" s="149" t="str">
        <f t="shared" si="10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2.9542026100297689E-2</v>
      </c>
      <c r="E14" s="40">
        <f t="shared" si="4"/>
        <v>43.763436778560326</v>
      </c>
      <c r="F14" s="40">
        <f t="shared" si="5"/>
        <v>14660.524400644019</v>
      </c>
      <c r="G14" s="40">
        <f t="shared" si="1"/>
        <v>0</v>
      </c>
      <c r="H14" s="40">
        <f t="shared" si="1"/>
        <v>0</v>
      </c>
      <c r="I14" s="162">
        <f t="shared" si="6"/>
        <v>14704.317379448679</v>
      </c>
      <c r="J14" s="149"/>
      <c r="K14" s="163" t="s">
        <v>12</v>
      </c>
      <c r="L14" s="84">
        <f t="shared" si="7"/>
        <v>0</v>
      </c>
      <c r="M14" s="84">
        <f t="shared" si="7"/>
        <v>0</v>
      </c>
      <c r="N14" s="84">
        <f t="shared" si="7"/>
        <v>2.9542026100297689E-2</v>
      </c>
      <c r="O14" s="84">
        <f t="shared" si="7"/>
        <v>43.763436778560326</v>
      </c>
      <c r="P14" s="164">
        <f t="shared" si="8"/>
        <v>14660.524400644019</v>
      </c>
      <c r="Q14" s="84">
        <f t="shared" si="3"/>
        <v>0</v>
      </c>
      <c r="R14" s="84">
        <f t="shared" si="3"/>
        <v>0</v>
      </c>
      <c r="S14" s="166">
        <f t="shared" si="9"/>
        <v>14704.317379448679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0</v>
      </c>
      <c r="E15" s="43">
        <f t="shared" si="4"/>
        <v>0</v>
      </c>
      <c r="F15" s="43">
        <f t="shared" si="5"/>
        <v>29406.420166188545</v>
      </c>
      <c r="G15" s="43">
        <f t="shared" si="1"/>
        <v>0</v>
      </c>
      <c r="H15" s="43">
        <f t="shared" si="1"/>
        <v>0</v>
      </c>
      <c r="I15" s="154">
        <f t="shared" si="6"/>
        <v>29406.420166188545</v>
      </c>
      <c r="J15" s="149"/>
      <c r="K15" s="169" t="s">
        <v>59</v>
      </c>
      <c r="L15" s="43">
        <f t="shared" si="7"/>
        <v>0</v>
      </c>
      <c r="M15" s="43">
        <f t="shared" si="7"/>
        <v>0</v>
      </c>
      <c r="N15" s="43">
        <f t="shared" si="7"/>
        <v>0</v>
      </c>
      <c r="O15" s="43">
        <f t="shared" si="7"/>
        <v>0</v>
      </c>
      <c r="P15" s="156">
        <f t="shared" si="8"/>
        <v>29406.420166188545</v>
      </c>
      <c r="Q15" s="43">
        <f t="shared" si="3"/>
        <v>0</v>
      </c>
      <c r="R15" s="43">
        <f t="shared" si="3"/>
        <v>0</v>
      </c>
      <c r="S15" s="158">
        <f t="shared" si="9"/>
        <v>29406.420166188545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329.70123626192458</v>
      </c>
      <c r="C16" s="40">
        <f t="shared" si="4"/>
        <v>1.8254476672225315</v>
      </c>
      <c r="D16" s="40">
        <f t="shared" si="4"/>
        <v>315.52464481708608</v>
      </c>
      <c r="E16" s="40">
        <f t="shared" si="4"/>
        <v>47.733598980815962</v>
      </c>
      <c r="F16" s="40">
        <f t="shared" si="5"/>
        <v>15.683552832835117</v>
      </c>
      <c r="G16" s="40">
        <f t="shared" si="1"/>
        <v>0</v>
      </c>
      <c r="H16" s="40">
        <f t="shared" si="1"/>
        <v>0</v>
      </c>
      <c r="I16" s="162">
        <f t="shared" si="6"/>
        <v>710.46848055988414</v>
      </c>
      <c r="J16" s="149"/>
      <c r="K16" s="163" t="s">
        <v>17</v>
      </c>
      <c r="L16" s="84">
        <f t="shared" si="7"/>
        <v>329.70123626192458</v>
      </c>
      <c r="M16" s="84">
        <f t="shared" si="7"/>
        <v>1.8254476672225315</v>
      </c>
      <c r="N16" s="84">
        <f t="shared" si="7"/>
        <v>315.52464481708608</v>
      </c>
      <c r="O16" s="84">
        <f t="shared" si="7"/>
        <v>47.733598980815962</v>
      </c>
      <c r="P16" s="164">
        <f t="shared" si="8"/>
        <v>15.683552832834884</v>
      </c>
      <c r="Q16" s="84">
        <f t="shared" si="3"/>
        <v>0</v>
      </c>
      <c r="R16" s="84">
        <f t="shared" si="3"/>
        <v>0</v>
      </c>
      <c r="S16" s="166">
        <f t="shared" si="9"/>
        <v>710.46848055988391</v>
      </c>
      <c r="T16" s="149" t="str">
        <f>IF(ABS(S16-I16)&gt;0.01,S16-I16,"")</f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19132.354170351562</v>
      </c>
      <c r="C17" s="43">
        <f t="shared" si="4"/>
        <v>12986.995890094542</v>
      </c>
      <c r="D17" s="43">
        <f t="shared" si="4"/>
        <v>8758.7327137518514</v>
      </c>
      <c r="E17" s="43">
        <f t="shared" si="4"/>
        <v>418.28200752199768</v>
      </c>
      <c r="F17" s="43">
        <f t="shared" si="5"/>
        <v>4863.5729618138439</v>
      </c>
      <c r="G17" s="43">
        <f t="shared" si="1"/>
        <v>0.96871496622067388</v>
      </c>
      <c r="H17" s="43">
        <f t="shared" si="1"/>
        <v>0</v>
      </c>
      <c r="I17" s="154">
        <f t="shared" si="6"/>
        <v>46160.906458500023</v>
      </c>
      <c r="J17" s="149"/>
      <c r="K17" s="169" t="s">
        <v>140</v>
      </c>
      <c r="L17" s="43">
        <f t="shared" si="7"/>
        <v>19132.354170351562</v>
      </c>
      <c r="M17" s="43">
        <f t="shared" si="7"/>
        <v>12986.995890094542</v>
      </c>
      <c r="N17" s="43">
        <f t="shared" si="7"/>
        <v>8758.7327137518514</v>
      </c>
      <c r="O17" s="43">
        <f t="shared" si="7"/>
        <v>418.28200752199768</v>
      </c>
      <c r="P17" s="156">
        <f t="shared" si="8"/>
        <v>4863.5729618138439</v>
      </c>
      <c r="Q17" s="43">
        <f t="shared" si="3"/>
        <v>0.96871496622067388</v>
      </c>
      <c r="R17" s="43">
        <f t="shared" si="3"/>
        <v>0</v>
      </c>
      <c r="S17" s="158">
        <f t="shared" si="9"/>
        <v>46160.906458500023</v>
      </c>
      <c r="T17" s="149" t="str">
        <f t="shared" si="10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4328.8187758650993</v>
      </c>
      <c r="C18" s="40">
        <f t="shared" si="4"/>
        <v>567.43316783896239</v>
      </c>
      <c r="D18" s="40">
        <f t="shared" si="4"/>
        <v>9108.5166657311674</v>
      </c>
      <c r="E18" s="40">
        <f t="shared" si="4"/>
        <v>21043.306739193351</v>
      </c>
      <c r="F18" s="40">
        <f t="shared" si="5"/>
        <v>1602.2459337078831</v>
      </c>
      <c r="G18" s="40">
        <f t="shared" si="1"/>
        <v>5728.3875522109447</v>
      </c>
      <c r="H18" s="40">
        <f t="shared" si="1"/>
        <v>90.582512284213948</v>
      </c>
      <c r="I18" s="162">
        <f t="shared" si="6"/>
        <v>42469.291346831626</v>
      </c>
      <c r="J18" s="149"/>
      <c r="K18" s="163" t="s">
        <v>25</v>
      </c>
      <c r="L18" s="84">
        <f t="shared" si="7"/>
        <v>4328.8187758650993</v>
      </c>
      <c r="M18" s="84">
        <f t="shared" si="7"/>
        <v>567.43316783896239</v>
      </c>
      <c r="N18" s="84">
        <f t="shared" si="7"/>
        <v>9108.5166657311674</v>
      </c>
      <c r="O18" s="84">
        <f t="shared" si="7"/>
        <v>21043.306739193351</v>
      </c>
      <c r="P18" s="164">
        <f t="shared" si="8"/>
        <v>1602.2459337078831</v>
      </c>
      <c r="Q18" s="84">
        <f t="shared" si="3"/>
        <v>5728.3875522109447</v>
      </c>
      <c r="R18" s="84">
        <f t="shared" si="3"/>
        <v>90.582512284213948</v>
      </c>
      <c r="S18" s="166">
        <f t="shared" si="9"/>
        <v>42469.291346831626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7924.5886135985293</v>
      </c>
      <c r="C19" s="43">
        <f t="shared" si="4"/>
        <v>1244.7684251834387</v>
      </c>
      <c r="D19" s="43">
        <f t="shared" si="4"/>
        <v>1641.2649724969103</v>
      </c>
      <c r="E19" s="43">
        <f t="shared" si="4"/>
        <v>0</v>
      </c>
      <c r="F19" s="43">
        <f t="shared" si="5"/>
        <v>0</v>
      </c>
      <c r="G19" s="43">
        <f t="shared" si="1"/>
        <v>0</v>
      </c>
      <c r="H19" s="43">
        <f t="shared" si="1"/>
        <v>0</v>
      </c>
      <c r="I19" s="154">
        <f t="shared" si="6"/>
        <v>10810.622011278878</v>
      </c>
      <c r="J19" s="149"/>
      <c r="K19" s="169" t="s">
        <v>24</v>
      </c>
      <c r="L19" s="43">
        <f t="shared" si="7"/>
        <v>7924.5886135985293</v>
      </c>
      <c r="M19" s="43">
        <f t="shared" si="7"/>
        <v>1244.7684251834387</v>
      </c>
      <c r="N19" s="43">
        <f t="shared" si="7"/>
        <v>1641.2649724969103</v>
      </c>
      <c r="O19" s="43">
        <f t="shared" si="7"/>
        <v>0</v>
      </c>
      <c r="P19" s="156">
        <f t="shared" si="8"/>
        <v>0</v>
      </c>
      <c r="Q19" s="43">
        <f t="shared" si="3"/>
        <v>0</v>
      </c>
      <c r="R19" s="43">
        <f t="shared" si="3"/>
        <v>0</v>
      </c>
      <c r="S19" s="158">
        <f t="shared" si="9"/>
        <v>10810.622011278878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13501.946653520123</v>
      </c>
      <c r="C20" s="40">
        <f t="shared" si="4"/>
        <v>24.814650655576209</v>
      </c>
      <c r="D20" s="40">
        <f t="shared" si="4"/>
        <v>1426.1235043308423</v>
      </c>
      <c r="E20" s="40">
        <f t="shared" si="4"/>
        <v>0</v>
      </c>
      <c r="F20" s="40">
        <f t="shared" si="5"/>
        <v>0</v>
      </c>
      <c r="G20" s="40">
        <f t="shared" si="1"/>
        <v>0</v>
      </c>
      <c r="H20" s="40">
        <f t="shared" si="1"/>
        <v>0</v>
      </c>
      <c r="I20" s="162">
        <f t="shared" si="6"/>
        <v>14952.884808506542</v>
      </c>
      <c r="J20" s="149"/>
      <c r="K20" s="163" t="s">
        <v>60</v>
      </c>
      <c r="L20" s="84">
        <f t="shared" si="7"/>
        <v>13501.946653520123</v>
      </c>
      <c r="M20" s="84">
        <f t="shared" si="7"/>
        <v>24.814650655576209</v>
      </c>
      <c r="N20" s="84">
        <f t="shared" si="7"/>
        <v>1426.1235043308423</v>
      </c>
      <c r="O20" s="84">
        <f t="shared" si="7"/>
        <v>0</v>
      </c>
      <c r="P20" s="164">
        <f t="shared" si="8"/>
        <v>0</v>
      </c>
      <c r="Q20" s="84">
        <f t="shared" si="3"/>
        <v>0</v>
      </c>
      <c r="R20" s="84">
        <f t="shared" si="3"/>
        <v>0</v>
      </c>
      <c r="S20" s="166">
        <f t="shared" si="9"/>
        <v>14952.884808506542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4991.5891103402018</v>
      </c>
      <c r="C21" s="43">
        <f t="shared" si="4"/>
        <v>1667.2805146719293</v>
      </c>
      <c r="D21" s="43">
        <f t="shared" si="4"/>
        <v>3607.9616896000302</v>
      </c>
      <c r="E21" s="43">
        <f t="shared" si="4"/>
        <v>62.217240893794646</v>
      </c>
      <c r="F21" s="43">
        <f t="shared" si="5"/>
        <v>4444.5214295782034</v>
      </c>
      <c r="G21" s="43">
        <f t="shared" si="1"/>
        <v>0</v>
      </c>
      <c r="H21" s="43">
        <f t="shared" si="1"/>
        <v>0</v>
      </c>
      <c r="I21" s="154">
        <f t="shared" si="6"/>
        <v>14773.569985084159</v>
      </c>
      <c r="J21" s="149"/>
      <c r="K21" s="169" t="s">
        <v>22</v>
      </c>
      <c r="L21" s="43">
        <f t="shared" si="7"/>
        <v>4991.5891103402018</v>
      </c>
      <c r="M21" s="43">
        <f t="shared" si="7"/>
        <v>1667.2805146719293</v>
      </c>
      <c r="N21" s="43">
        <f t="shared" si="7"/>
        <v>3607.9616896000302</v>
      </c>
      <c r="O21" s="43">
        <f t="shared" si="7"/>
        <v>62.217240893794646</v>
      </c>
      <c r="P21" s="156">
        <f t="shared" si="8"/>
        <v>4444.5214295782034</v>
      </c>
      <c r="Q21" s="43">
        <f t="shared" si="3"/>
        <v>0</v>
      </c>
      <c r="R21" s="43">
        <f t="shared" si="3"/>
        <v>0</v>
      </c>
      <c r="S21" s="158">
        <f t="shared" si="9"/>
        <v>14773.569985084159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172.20034908703451</v>
      </c>
      <c r="C22" s="40">
        <f t="shared" si="4"/>
        <v>895.6930594811223</v>
      </c>
      <c r="D22" s="40">
        <f t="shared" si="4"/>
        <v>2551.4533545493941</v>
      </c>
      <c r="E22" s="40">
        <f t="shared" si="4"/>
        <v>0</v>
      </c>
      <c r="F22" s="40">
        <f t="shared" si="5"/>
        <v>0</v>
      </c>
      <c r="G22" s="40">
        <f t="shared" si="1"/>
        <v>0</v>
      </c>
      <c r="H22" s="40">
        <f t="shared" si="1"/>
        <v>0</v>
      </c>
      <c r="I22" s="162">
        <f t="shared" si="6"/>
        <v>3619.3467631175508</v>
      </c>
      <c r="J22" s="149"/>
      <c r="K22" s="163" t="s">
        <v>21</v>
      </c>
      <c r="L22" s="84">
        <f t="shared" si="7"/>
        <v>172.20034908703451</v>
      </c>
      <c r="M22" s="84">
        <f t="shared" si="7"/>
        <v>895.6930594811223</v>
      </c>
      <c r="N22" s="84">
        <f t="shared" si="7"/>
        <v>2551.4533545493941</v>
      </c>
      <c r="O22" s="84">
        <f t="shared" si="7"/>
        <v>0</v>
      </c>
      <c r="P22" s="164">
        <f t="shared" si="8"/>
        <v>0</v>
      </c>
      <c r="Q22" s="84">
        <f t="shared" si="3"/>
        <v>0</v>
      </c>
      <c r="R22" s="84">
        <f t="shared" si="3"/>
        <v>0</v>
      </c>
      <c r="S22" s="166">
        <f t="shared" si="9"/>
        <v>3619.3467631175508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3607.2362911045152</v>
      </c>
      <c r="C23" s="43">
        <f t="shared" si="4"/>
        <v>0</v>
      </c>
      <c r="D23" s="43">
        <f t="shared" si="4"/>
        <v>1108.0601339738689</v>
      </c>
      <c r="E23" s="43">
        <f t="shared" si="4"/>
        <v>0</v>
      </c>
      <c r="F23" s="43">
        <f t="shared" si="5"/>
        <v>0</v>
      </c>
      <c r="G23" s="43">
        <f t="shared" ref="G23:H27" si="11">G49+G101</f>
        <v>0</v>
      </c>
      <c r="H23" s="43">
        <f t="shared" si="11"/>
        <v>0</v>
      </c>
      <c r="I23" s="154">
        <f t="shared" si="6"/>
        <v>4715.2964250783843</v>
      </c>
      <c r="J23" s="149"/>
      <c r="K23" s="171" t="s">
        <v>64</v>
      </c>
      <c r="L23" s="43">
        <f t="shared" si="7"/>
        <v>3607.2362911045152</v>
      </c>
      <c r="M23" s="43">
        <f t="shared" si="7"/>
        <v>0</v>
      </c>
      <c r="N23" s="43">
        <f t="shared" si="7"/>
        <v>1108.0601339738689</v>
      </c>
      <c r="O23" s="43">
        <f t="shared" si="7"/>
        <v>0</v>
      </c>
      <c r="P23" s="156">
        <f t="shared" si="8"/>
        <v>0</v>
      </c>
      <c r="Q23" s="43">
        <f t="shared" ref="Q23:R27" si="12">Q49+Q101</f>
        <v>0</v>
      </c>
      <c r="R23" s="43">
        <f t="shared" si="12"/>
        <v>0</v>
      </c>
      <c r="S23" s="158">
        <f t="shared" si="9"/>
        <v>4715.2964250783843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ref="B24:E27" si="13">B50+B102</f>
        <v>3607.2362911045152</v>
      </c>
      <c r="C24" s="59">
        <f t="shared" si="13"/>
        <v>0</v>
      </c>
      <c r="D24" s="59">
        <f t="shared" si="13"/>
        <v>1108.0601339738689</v>
      </c>
      <c r="E24" s="59">
        <f t="shared" si="13"/>
        <v>0</v>
      </c>
      <c r="F24" s="59">
        <f t="shared" si="5"/>
        <v>0</v>
      </c>
      <c r="G24" s="59">
        <f t="shared" si="11"/>
        <v>0</v>
      </c>
      <c r="H24" s="59">
        <f t="shared" si="11"/>
        <v>0</v>
      </c>
      <c r="I24" s="175">
        <f t="shared" si="6"/>
        <v>4715.2964250783843</v>
      </c>
      <c r="J24" s="149"/>
      <c r="K24" s="176" t="s">
        <v>23</v>
      </c>
      <c r="L24" s="87">
        <f t="shared" ref="L24:O27" si="14">L50+L102</f>
        <v>3607.2362911045152</v>
      </c>
      <c r="M24" s="87">
        <f t="shared" si="14"/>
        <v>0</v>
      </c>
      <c r="N24" s="87">
        <f t="shared" si="14"/>
        <v>1108.0601339738689</v>
      </c>
      <c r="O24" s="87">
        <f t="shared" si="14"/>
        <v>0</v>
      </c>
      <c r="P24" s="177">
        <f t="shared" si="8"/>
        <v>0</v>
      </c>
      <c r="Q24" s="87">
        <f t="shared" si="12"/>
        <v>0</v>
      </c>
      <c r="R24" s="87">
        <f t="shared" si="12"/>
        <v>0</v>
      </c>
      <c r="S24" s="179">
        <f t="shared" si="9"/>
        <v>4715.2964250783843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13"/>
        <v>0</v>
      </c>
      <c r="C25" s="62">
        <f t="shared" si="13"/>
        <v>0</v>
      </c>
      <c r="D25" s="62">
        <f t="shared" si="13"/>
        <v>0</v>
      </c>
      <c r="E25" s="62">
        <f t="shared" si="13"/>
        <v>0</v>
      </c>
      <c r="F25" s="62">
        <f t="shared" si="5"/>
        <v>0</v>
      </c>
      <c r="G25" s="62">
        <f t="shared" si="11"/>
        <v>0</v>
      </c>
      <c r="H25" s="62">
        <f t="shared" si="11"/>
        <v>0</v>
      </c>
      <c r="I25" s="183">
        <f t="shared" si="6"/>
        <v>0</v>
      </c>
      <c r="J25" s="149"/>
      <c r="K25" s="184" t="s">
        <v>19</v>
      </c>
      <c r="L25" s="62">
        <f t="shared" si="14"/>
        <v>0</v>
      </c>
      <c r="M25" s="62">
        <f t="shared" si="14"/>
        <v>0</v>
      </c>
      <c r="N25" s="62">
        <f t="shared" si="14"/>
        <v>0</v>
      </c>
      <c r="O25" s="62">
        <f t="shared" si="14"/>
        <v>0</v>
      </c>
      <c r="P25" s="181">
        <f t="shared" si="8"/>
        <v>0</v>
      </c>
      <c r="Q25" s="62">
        <f t="shared" si="12"/>
        <v>0</v>
      </c>
      <c r="R25" s="62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13"/>
        <v>0</v>
      </c>
      <c r="C26" s="59">
        <f t="shared" si="13"/>
        <v>0</v>
      </c>
      <c r="D26" s="59">
        <f t="shared" si="13"/>
        <v>0</v>
      </c>
      <c r="E26" s="59">
        <f t="shared" si="13"/>
        <v>0</v>
      </c>
      <c r="F26" s="59">
        <f t="shared" si="5"/>
        <v>0</v>
      </c>
      <c r="G26" s="59">
        <f t="shared" si="11"/>
        <v>0</v>
      </c>
      <c r="H26" s="59">
        <f t="shared" si="11"/>
        <v>0</v>
      </c>
      <c r="I26" s="175">
        <f t="shared" si="6"/>
        <v>0</v>
      </c>
      <c r="J26" s="149"/>
      <c r="K26" s="176" t="s">
        <v>20</v>
      </c>
      <c r="L26" s="87">
        <f t="shared" si="14"/>
        <v>0</v>
      </c>
      <c r="M26" s="87">
        <f t="shared" si="14"/>
        <v>0</v>
      </c>
      <c r="N26" s="87">
        <f t="shared" si="14"/>
        <v>0</v>
      </c>
      <c r="O26" s="87">
        <f t="shared" si="14"/>
        <v>0</v>
      </c>
      <c r="P26" s="177">
        <f t="shared" si="8"/>
        <v>0</v>
      </c>
      <c r="Q26" s="87">
        <f t="shared" si="12"/>
        <v>0</v>
      </c>
      <c r="R26" s="87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13"/>
        <v>0</v>
      </c>
      <c r="C27" s="52">
        <f t="shared" si="13"/>
        <v>0</v>
      </c>
      <c r="D27" s="52">
        <f t="shared" si="13"/>
        <v>0</v>
      </c>
      <c r="E27" s="52">
        <f t="shared" si="13"/>
        <v>0</v>
      </c>
      <c r="F27" s="52">
        <f t="shared" si="5"/>
        <v>0</v>
      </c>
      <c r="G27" s="52">
        <f t="shared" si="11"/>
        <v>0</v>
      </c>
      <c r="H27" s="52">
        <f t="shared" si="11"/>
        <v>0</v>
      </c>
      <c r="I27" s="190">
        <f t="shared" si="6"/>
        <v>0</v>
      </c>
      <c r="J27" s="149"/>
      <c r="K27" s="191" t="s">
        <v>66</v>
      </c>
      <c r="L27" s="52">
        <f t="shared" si="14"/>
        <v>0</v>
      </c>
      <c r="M27" s="52">
        <f t="shared" si="14"/>
        <v>0</v>
      </c>
      <c r="N27" s="52">
        <f t="shared" si="14"/>
        <v>0</v>
      </c>
      <c r="O27" s="52">
        <f t="shared" si="14"/>
        <v>0</v>
      </c>
      <c r="P27" s="188">
        <f t="shared" si="8"/>
        <v>0</v>
      </c>
      <c r="Q27" s="52">
        <f t="shared" si="12"/>
        <v>0</v>
      </c>
      <c r="R27" s="52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61783.980935388521</v>
      </c>
      <c r="C28" s="195">
        <f t="shared" ref="C28:I28" si="15">SUM(C7:C23)</f>
        <v>18804.237097077468</v>
      </c>
      <c r="D28" s="195">
        <f t="shared" si="15"/>
        <v>30421.606649429064</v>
      </c>
      <c r="E28" s="195">
        <f t="shared" si="15"/>
        <v>23291.496071382768</v>
      </c>
      <c r="F28" s="195">
        <f t="shared" si="15"/>
        <v>113590.13282123272</v>
      </c>
      <c r="G28" s="195">
        <f t="shared" si="15"/>
        <v>5729.3562671771651</v>
      </c>
      <c r="H28" s="195">
        <f t="shared" si="15"/>
        <v>90.582512284213948</v>
      </c>
      <c r="I28" s="195">
        <f t="shared" si="15"/>
        <v>253711.39235397193</v>
      </c>
      <c r="J28" s="463"/>
      <c r="K28" s="196" t="s">
        <v>26</v>
      </c>
      <c r="L28" s="195">
        <f>SUM(L7:L23)</f>
        <v>61783.980935388521</v>
      </c>
      <c r="M28" s="195">
        <f t="shared" ref="M28:S28" si="16">SUM(M7:M23)</f>
        <v>18804.237097077468</v>
      </c>
      <c r="N28" s="195">
        <f t="shared" si="16"/>
        <v>30421.606649429064</v>
      </c>
      <c r="O28" s="195">
        <f t="shared" si="16"/>
        <v>23291.496071382768</v>
      </c>
      <c r="P28" s="195">
        <f t="shared" si="16"/>
        <v>113590.13282123272</v>
      </c>
      <c r="Q28" s="195">
        <f t="shared" si="16"/>
        <v>5729.3562671771651</v>
      </c>
      <c r="R28" s="195">
        <f t="shared" si="16"/>
        <v>90.582512284213948</v>
      </c>
      <c r="S28" s="195">
        <f t="shared" si="16"/>
        <v>253711.39235397193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0.24352071998875408</v>
      </c>
      <c r="C29" s="53">
        <f t="shared" ref="C29:H29" si="17">IF($I28=0,"-",C28/$I28)</f>
        <v>7.4116644596085995E-2</v>
      </c>
      <c r="D29" s="53">
        <f t="shared" si="17"/>
        <v>0.11990634857651793</v>
      </c>
      <c r="E29" s="53">
        <f t="shared" si="17"/>
        <v>9.1803114772580033E-2</v>
      </c>
      <c r="F29" s="53">
        <f t="shared" si="17"/>
        <v>0.44771396257506069</v>
      </c>
      <c r="G29" s="53">
        <f t="shared" si="17"/>
        <v>2.2582179751643582E-2</v>
      </c>
      <c r="H29" s="53">
        <f t="shared" si="17"/>
        <v>3.5702973935768497E-4</v>
      </c>
      <c r="I29" s="54">
        <f>SUM(B29:H29)</f>
        <v>1</v>
      </c>
      <c r="K29" s="78" t="s">
        <v>90</v>
      </c>
      <c r="L29" s="95">
        <f>IF($I28=0,"-",L28/$I28)</f>
        <v>0.24352071998875408</v>
      </c>
      <c r="M29" s="95">
        <f t="shared" ref="M29:R29" si="18">IF($I28=0,"-",M28/$I28)</f>
        <v>7.4116644596085995E-2</v>
      </c>
      <c r="N29" s="95">
        <f t="shared" si="18"/>
        <v>0.11990634857651793</v>
      </c>
      <c r="O29" s="95">
        <f t="shared" si="18"/>
        <v>9.1803114772580033E-2</v>
      </c>
      <c r="P29" s="95">
        <f t="shared" si="18"/>
        <v>0.44771396257506069</v>
      </c>
      <c r="Q29" s="95">
        <f t="shared" si="18"/>
        <v>2.2582179751643582E-2</v>
      </c>
      <c r="R29" s="96">
        <f t="shared" si="18"/>
        <v>3.5702973935768497E-4</v>
      </c>
      <c r="S29" s="97">
        <f>SUM(L29:R29)</f>
        <v>1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3.9204391075045988E-2</v>
      </c>
      <c r="C33" s="37">
        <f t="shared" ref="C33:E33" si="19">C111+C137+C163+C189+C215+C241+C267+C293+C319+C345+C371+C397+C423</f>
        <v>1189.9893021802504</v>
      </c>
      <c r="D33" s="37">
        <f t="shared" si="19"/>
        <v>129.99102787363623</v>
      </c>
      <c r="E33" s="37">
        <f t="shared" si="19"/>
        <v>0</v>
      </c>
      <c r="F33" s="349">
        <v>0</v>
      </c>
      <c r="G33" s="37">
        <f t="shared" ref="G33:H48" si="20">G111+G137+G163+G189+G215+G241+G267+G293+G319+G345+G371+G397+G423</f>
        <v>0</v>
      </c>
      <c r="H33" s="37">
        <f t="shared" si="20"/>
        <v>0</v>
      </c>
      <c r="I33" s="154">
        <f>SUM(B33:H33)</f>
        <v>1320.0195344449619</v>
      </c>
      <c r="J33" s="149"/>
      <c r="K33" s="203" t="s">
        <v>7</v>
      </c>
      <c r="L33" s="37">
        <f t="shared" ref="L33:R48" si="21">L111+L137+L163+L189+L215+L241+L267+L293+L319+L345+L371+L397+L423</f>
        <v>3.9204391075045988E-2</v>
      </c>
      <c r="M33" s="37">
        <f t="shared" si="21"/>
        <v>1189.9893021802504</v>
      </c>
      <c r="N33" s="37">
        <f t="shared" si="21"/>
        <v>129.99102787363623</v>
      </c>
      <c r="O33" s="37">
        <f t="shared" si="21"/>
        <v>0</v>
      </c>
      <c r="P33" s="37">
        <f t="shared" si="21"/>
        <v>0</v>
      </c>
      <c r="Q33" s="37">
        <f t="shared" si="21"/>
        <v>0</v>
      </c>
      <c r="R33" s="37">
        <f t="shared" si="21"/>
        <v>0</v>
      </c>
      <c r="S33" s="205">
        <f>SUM(L33:R33)</f>
        <v>1320.0195344449619</v>
      </c>
      <c r="T33" s="149"/>
      <c r="U33" s="206" t="s">
        <v>7</v>
      </c>
      <c r="V33" s="114">
        <f t="shared" ref="V33:AH48" si="22">V111+V137+V163+V189+V215+V241+V267+V293+V319+V345+V371+V397+V423</f>
        <v>3.9204391075045988E-2</v>
      </c>
      <c r="W33" s="114">
        <f t="shared" si="22"/>
        <v>0</v>
      </c>
      <c r="X33" s="114">
        <f t="shared" si="22"/>
        <v>0</v>
      </c>
      <c r="Y33" s="114">
        <f t="shared" si="22"/>
        <v>1189.9893021802504</v>
      </c>
      <c r="Z33" s="114">
        <f t="shared" si="22"/>
        <v>129.99102787363623</v>
      </c>
      <c r="AA33" s="114">
        <f t="shared" si="22"/>
        <v>0</v>
      </c>
      <c r="AB33" s="114">
        <f t="shared" si="22"/>
        <v>0</v>
      </c>
      <c r="AC33" s="115">
        <f t="shared" si="22"/>
        <v>0</v>
      </c>
      <c r="AD33" s="114">
        <f t="shared" si="22"/>
        <v>0</v>
      </c>
      <c r="AE33" s="114">
        <f t="shared" si="22"/>
        <v>0</v>
      </c>
      <c r="AF33" s="114">
        <f t="shared" si="22"/>
        <v>0</v>
      </c>
      <c r="AG33" s="114">
        <f t="shared" si="22"/>
        <v>0</v>
      </c>
      <c r="AH33" s="114">
        <f t="shared" si="22"/>
        <v>0</v>
      </c>
      <c r="AI33" s="210">
        <f>SUM(V33:AC33)</f>
        <v>1320.0195344449619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23">B112+B138+B164+B190+B216+B242+B268+B294+B320+B346+B372+B398+B424</f>
        <v>0</v>
      </c>
      <c r="C34" s="40">
        <f t="shared" si="23"/>
        <v>0</v>
      </c>
      <c r="D34" s="40">
        <f t="shared" si="23"/>
        <v>355.21533199654027</v>
      </c>
      <c r="E34" s="40">
        <f t="shared" si="23"/>
        <v>0</v>
      </c>
      <c r="F34" s="350">
        <v>0</v>
      </c>
      <c r="G34" s="40">
        <f t="shared" si="20"/>
        <v>0</v>
      </c>
      <c r="H34" s="40">
        <f t="shared" si="20"/>
        <v>0</v>
      </c>
      <c r="I34" s="162">
        <f t="shared" ref="I34:I53" si="24">SUM(B34:H34)</f>
        <v>355.21533199654027</v>
      </c>
      <c r="J34" s="149"/>
      <c r="K34" s="163" t="s">
        <v>8</v>
      </c>
      <c r="L34" s="84">
        <f t="shared" si="21"/>
        <v>0</v>
      </c>
      <c r="M34" s="84">
        <f t="shared" si="21"/>
        <v>0</v>
      </c>
      <c r="N34" s="84">
        <f t="shared" si="21"/>
        <v>355.21533199654027</v>
      </c>
      <c r="O34" s="84">
        <f t="shared" si="21"/>
        <v>0</v>
      </c>
      <c r="P34" s="84">
        <f t="shared" si="21"/>
        <v>0</v>
      </c>
      <c r="Q34" s="84">
        <f t="shared" si="21"/>
        <v>0</v>
      </c>
      <c r="R34" s="84">
        <f t="shared" si="21"/>
        <v>0</v>
      </c>
      <c r="S34" s="166">
        <f t="shared" ref="S34:S53" si="25">SUM(L34:R34)</f>
        <v>355.21533199654027</v>
      </c>
      <c r="T34" s="149"/>
      <c r="U34" s="211" t="s">
        <v>8</v>
      </c>
      <c r="V34" s="118">
        <f t="shared" si="22"/>
        <v>0</v>
      </c>
      <c r="W34" s="118">
        <f t="shared" si="22"/>
        <v>0</v>
      </c>
      <c r="X34" s="118">
        <f t="shared" si="22"/>
        <v>0</v>
      </c>
      <c r="Y34" s="118">
        <f t="shared" si="22"/>
        <v>0</v>
      </c>
      <c r="Z34" s="118">
        <f t="shared" si="22"/>
        <v>355.21533199654027</v>
      </c>
      <c r="AA34" s="118">
        <f t="shared" si="22"/>
        <v>0</v>
      </c>
      <c r="AB34" s="118">
        <f t="shared" si="22"/>
        <v>0</v>
      </c>
      <c r="AC34" s="119">
        <f t="shared" si="22"/>
        <v>0</v>
      </c>
      <c r="AD34" s="118">
        <f t="shared" si="22"/>
        <v>0</v>
      </c>
      <c r="AE34" s="118">
        <f t="shared" si="22"/>
        <v>0</v>
      </c>
      <c r="AF34" s="118">
        <f t="shared" si="22"/>
        <v>0</v>
      </c>
      <c r="AG34" s="118">
        <f t="shared" si="22"/>
        <v>0</v>
      </c>
      <c r="AH34" s="118">
        <f t="shared" si="22"/>
        <v>0</v>
      </c>
      <c r="AI34" s="214">
        <f t="shared" ref="AI34:AI53" si="26">SUM(V34:AC34)</f>
        <v>355.21533199654027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43">
        <f t="shared" si="23"/>
        <v>0</v>
      </c>
      <c r="C35" s="43">
        <f t="shared" si="23"/>
        <v>0</v>
      </c>
      <c r="D35" s="43">
        <f t="shared" si="23"/>
        <v>226.33997656525082</v>
      </c>
      <c r="E35" s="43">
        <f t="shared" si="23"/>
        <v>0</v>
      </c>
      <c r="F35" s="350">
        <v>0</v>
      </c>
      <c r="G35" s="43">
        <f t="shared" si="20"/>
        <v>0</v>
      </c>
      <c r="H35" s="43">
        <f t="shared" si="20"/>
        <v>0</v>
      </c>
      <c r="I35" s="154">
        <f t="shared" si="24"/>
        <v>226.33997656525082</v>
      </c>
      <c r="J35" s="149"/>
      <c r="K35" s="169" t="s">
        <v>10</v>
      </c>
      <c r="L35" s="43">
        <f t="shared" si="21"/>
        <v>0</v>
      </c>
      <c r="M35" s="43">
        <f t="shared" si="21"/>
        <v>0</v>
      </c>
      <c r="N35" s="43">
        <f t="shared" si="21"/>
        <v>226.33997656525082</v>
      </c>
      <c r="O35" s="43">
        <f t="shared" si="21"/>
        <v>0</v>
      </c>
      <c r="P35" s="43">
        <f t="shared" si="21"/>
        <v>0</v>
      </c>
      <c r="Q35" s="43">
        <f t="shared" si="21"/>
        <v>0</v>
      </c>
      <c r="R35" s="43">
        <f t="shared" si="21"/>
        <v>0</v>
      </c>
      <c r="S35" s="158">
        <f t="shared" si="25"/>
        <v>226.33997656525082</v>
      </c>
      <c r="T35" s="149"/>
      <c r="U35" s="215" t="s">
        <v>10</v>
      </c>
      <c r="V35" s="114">
        <f t="shared" si="22"/>
        <v>0</v>
      </c>
      <c r="W35" s="114">
        <f t="shared" si="22"/>
        <v>0</v>
      </c>
      <c r="X35" s="114">
        <f t="shared" si="22"/>
        <v>0</v>
      </c>
      <c r="Y35" s="114">
        <f t="shared" si="22"/>
        <v>0</v>
      </c>
      <c r="Z35" s="114">
        <f t="shared" si="22"/>
        <v>226.33997656525082</v>
      </c>
      <c r="AA35" s="114">
        <f t="shared" si="22"/>
        <v>0</v>
      </c>
      <c r="AB35" s="114">
        <f t="shared" si="22"/>
        <v>0</v>
      </c>
      <c r="AC35" s="115">
        <f t="shared" si="22"/>
        <v>0</v>
      </c>
      <c r="AD35" s="114">
        <f t="shared" si="22"/>
        <v>0</v>
      </c>
      <c r="AE35" s="114">
        <f t="shared" si="22"/>
        <v>0</v>
      </c>
      <c r="AF35" s="114">
        <f t="shared" si="22"/>
        <v>0</v>
      </c>
      <c r="AG35" s="114">
        <f t="shared" si="22"/>
        <v>0</v>
      </c>
      <c r="AH35" s="114">
        <f t="shared" si="22"/>
        <v>0</v>
      </c>
      <c r="AI35" s="210">
        <f t="shared" si="26"/>
        <v>226.33997656525082</v>
      </c>
      <c r="AJ35" s="141" t="str">
        <f t="shared" si="27"/>
        <v/>
      </c>
    </row>
    <row r="36" spans="1:36" ht="15">
      <c r="A36" s="159" t="s">
        <v>56</v>
      </c>
      <c r="B36" s="40">
        <f t="shared" si="23"/>
        <v>0</v>
      </c>
      <c r="C36" s="40">
        <f t="shared" si="23"/>
        <v>93.815328800000046</v>
      </c>
      <c r="D36" s="40">
        <f t="shared" si="23"/>
        <v>393.25738436900428</v>
      </c>
      <c r="E36" s="40">
        <f t="shared" si="23"/>
        <v>0</v>
      </c>
      <c r="F36" s="350">
        <v>0</v>
      </c>
      <c r="G36" s="40">
        <f t="shared" si="20"/>
        <v>0</v>
      </c>
      <c r="H36" s="40">
        <f t="shared" si="20"/>
        <v>0</v>
      </c>
      <c r="I36" s="162">
        <f t="shared" si="24"/>
        <v>487.07271316900432</v>
      </c>
      <c r="J36" s="149"/>
      <c r="K36" s="163" t="s">
        <v>56</v>
      </c>
      <c r="L36" s="84">
        <f t="shared" si="21"/>
        <v>0</v>
      </c>
      <c r="M36" s="84">
        <f t="shared" si="21"/>
        <v>93.815328800000046</v>
      </c>
      <c r="N36" s="84">
        <f t="shared" si="21"/>
        <v>393.25738436900428</v>
      </c>
      <c r="O36" s="84">
        <f t="shared" si="21"/>
        <v>0</v>
      </c>
      <c r="P36" s="84">
        <f t="shared" si="21"/>
        <v>0</v>
      </c>
      <c r="Q36" s="84">
        <f t="shared" si="21"/>
        <v>0</v>
      </c>
      <c r="R36" s="84">
        <f t="shared" si="21"/>
        <v>0</v>
      </c>
      <c r="S36" s="166">
        <f t="shared" si="25"/>
        <v>487.07271316900432</v>
      </c>
      <c r="T36" s="149"/>
      <c r="U36" s="211" t="s">
        <v>56</v>
      </c>
      <c r="V36" s="118">
        <f t="shared" si="22"/>
        <v>0</v>
      </c>
      <c r="W36" s="118">
        <f t="shared" si="22"/>
        <v>0</v>
      </c>
      <c r="X36" s="118">
        <f t="shared" si="22"/>
        <v>0</v>
      </c>
      <c r="Y36" s="118">
        <f t="shared" si="22"/>
        <v>93.815328800000046</v>
      </c>
      <c r="Z36" s="118">
        <f t="shared" si="22"/>
        <v>393.25738436900428</v>
      </c>
      <c r="AA36" s="118">
        <f t="shared" si="22"/>
        <v>0</v>
      </c>
      <c r="AB36" s="118">
        <f t="shared" si="22"/>
        <v>0</v>
      </c>
      <c r="AC36" s="119">
        <f t="shared" si="22"/>
        <v>0</v>
      </c>
      <c r="AD36" s="118">
        <f t="shared" si="22"/>
        <v>0</v>
      </c>
      <c r="AE36" s="118">
        <f t="shared" si="22"/>
        <v>0</v>
      </c>
      <c r="AF36" s="118">
        <f t="shared" si="22"/>
        <v>0</v>
      </c>
      <c r="AG36" s="118">
        <f t="shared" si="22"/>
        <v>0</v>
      </c>
      <c r="AH36" s="118">
        <f t="shared" si="22"/>
        <v>0</v>
      </c>
      <c r="AI36" s="214">
        <f t="shared" si="26"/>
        <v>487.07271316900432</v>
      </c>
      <c r="AJ36" s="141" t="str">
        <f t="shared" si="27"/>
        <v/>
      </c>
    </row>
    <row r="37" spans="1:36" ht="15">
      <c r="A37" s="167" t="s">
        <v>16</v>
      </c>
      <c r="B37" s="43">
        <f t="shared" si="23"/>
        <v>107.46375696156238</v>
      </c>
      <c r="C37" s="43">
        <f t="shared" si="23"/>
        <v>110.04203344611656</v>
      </c>
      <c r="D37" s="43">
        <f t="shared" si="23"/>
        <v>77.468515013909268</v>
      </c>
      <c r="E37" s="43">
        <f t="shared" si="23"/>
        <v>0</v>
      </c>
      <c r="F37" s="350">
        <v>0</v>
      </c>
      <c r="G37" s="43">
        <f t="shared" si="20"/>
        <v>0</v>
      </c>
      <c r="H37" s="43">
        <f t="shared" si="20"/>
        <v>0</v>
      </c>
      <c r="I37" s="154">
        <f t="shared" si="24"/>
        <v>294.97430542158821</v>
      </c>
      <c r="J37" s="149"/>
      <c r="K37" s="169" t="s">
        <v>16</v>
      </c>
      <c r="L37" s="43">
        <f t="shared" si="21"/>
        <v>107.46375696156238</v>
      </c>
      <c r="M37" s="43">
        <f t="shared" si="21"/>
        <v>110.04203344611656</v>
      </c>
      <c r="N37" s="43">
        <f t="shared" si="21"/>
        <v>77.468515013909268</v>
      </c>
      <c r="O37" s="43">
        <f t="shared" si="21"/>
        <v>0</v>
      </c>
      <c r="P37" s="43">
        <f t="shared" si="21"/>
        <v>0</v>
      </c>
      <c r="Q37" s="43">
        <f t="shared" si="21"/>
        <v>0</v>
      </c>
      <c r="R37" s="43">
        <f t="shared" si="21"/>
        <v>0</v>
      </c>
      <c r="S37" s="158">
        <f t="shared" si="25"/>
        <v>294.97430542158821</v>
      </c>
      <c r="T37" s="149"/>
      <c r="U37" s="215" t="s">
        <v>16</v>
      </c>
      <c r="V37" s="114">
        <f t="shared" si="22"/>
        <v>106.14896397864436</v>
      </c>
      <c r="W37" s="114">
        <f t="shared" si="22"/>
        <v>0</v>
      </c>
      <c r="X37" s="114">
        <f t="shared" si="22"/>
        <v>0</v>
      </c>
      <c r="Y37" s="114">
        <f t="shared" si="22"/>
        <v>110.04203344611656</v>
      </c>
      <c r="Z37" s="114">
        <f t="shared" si="22"/>
        <v>76.881101871491026</v>
      </c>
      <c r="AA37" s="114">
        <f t="shared" si="22"/>
        <v>0</v>
      </c>
      <c r="AB37" s="114">
        <f t="shared" si="22"/>
        <v>0</v>
      </c>
      <c r="AC37" s="115">
        <f t="shared" si="22"/>
        <v>1.9022061253362876</v>
      </c>
      <c r="AD37" s="114">
        <f t="shared" si="22"/>
        <v>1.3147929829180385</v>
      </c>
      <c r="AE37" s="114">
        <f t="shared" si="22"/>
        <v>0</v>
      </c>
      <c r="AF37" s="114">
        <f t="shared" si="22"/>
        <v>0</v>
      </c>
      <c r="AG37" s="114">
        <f t="shared" si="22"/>
        <v>0.58741314241824938</v>
      </c>
      <c r="AH37" s="114">
        <f t="shared" si="22"/>
        <v>0</v>
      </c>
      <c r="AI37" s="210">
        <f t="shared" si="26"/>
        <v>294.97430542158827</v>
      </c>
      <c r="AJ37" s="141" t="str">
        <f t="shared" si="27"/>
        <v/>
      </c>
    </row>
    <row r="38" spans="1:36" ht="15">
      <c r="A38" s="159" t="s">
        <v>15</v>
      </c>
      <c r="B38" s="40">
        <f t="shared" si="23"/>
        <v>24.370160819536384</v>
      </c>
      <c r="C38" s="40">
        <f t="shared" si="23"/>
        <v>2.6665305112561257</v>
      </c>
      <c r="D38" s="40">
        <f t="shared" si="23"/>
        <v>46.22808083029134</v>
      </c>
      <c r="E38" s="40">
        <f t="shared" si="23"/>
        <v>0</v>
      </c>
      <c r="F38" s="350">
        <v>0</v>
      </c>
      <c r="G38" s="40">
        <f t="shared" si="20"/>
        <v>0</v>
      </c>
      <c r="H38" s="40">
        <f t="shared" si="20"/>
        <v>0</v>
      </c>
      <c r="I38" s="162">
        <f t="shared" si="24"/>
        <v>73.264772161083854</v>
      </c>
      <c r="J38" s="149"/>
      <c r="K38" s="163" t="s">
        <v>15</v>
      </c>
      <c r="L38" s="84">
        <f t="shared" si="21"/>
        <v>24.370160819536384</v>
      </c>
      <c r="M38" s="84">
        <f t="shared" si="21"/>
        <v>2.6665305112561257</v>
      </c>
      <c r="N38" s="84">
        <f t="shared" si="21"/>
        <v>46.22808083029134</v>
      </c>
      <c r="O38" s="84">
        <f t="shared" si="21"/>
        <v>0</v>
      </c>
      <c r="P38" s="84">
        <f t="shared" si="21"/>
        <v>0</v>
      </c>
      <c r="Q38" s="84">
        <f t="shared" si="21"/>
        <v>0</v>
      </c>
      <c r="R38" s="84">
        <f t="shared" si="21"/>
        <v>0</v>
      </c>
      <c r="S38" s="166">
        <f t="shared" si="25"/>
        <v>73.264772161083854</v>
      </c>
      <c r="T38" s="149"/>
      <c r="U38" s="211" t="s">
        <v>57</v>
      </c>
      <c r="V38" s="118">
        <f t="shared" si="22"/>
        <v>24.038126552407554</v>
      </c>
      <c r="W38" s="118">
        <f t="shared" si="22"/>
        <v>0</v>
      </c>
      <c r="X38" s="118">
        <f t="shared" si="22"/>
        <v>0</v>
      </c>
      <c r="Y38" s="118">
        <f t="shared" si="22"/>
        <v>2.6665305112561257</v>
      </c>
      <c r="Z38" s="118">
        <f t="shared" si="22"/>
        <v>46.22808083029134</v>
      </c>
      <c r="AA38" s="118">
        <f t="shared" si="22"/>
        <v>0</v>
      </c>
      <c r="AB38" s="118">
        <f t="shared" si="22"/>
        <v>0</v>
      </c>
      <c r="AC38" s="119">
        <f t="shared" si="22"/>
        <v>0.33203426712882805</v>
      </c>
      <c r="AD38" s="118">
        <f t="shared" si="22"/>
        <v>0.33203426712882805</v>
      </c>
      <c r="AE38" s="118">
        <f t="shared" si="22"/>
        <v>0</v>
      </c>
      <c r="AF38" s="118">
        <f t="shared" si="22"/>
        <v>0</v>
      </c>
      <c r="AG38" s="118">
        <f t="shared" si="22"/>
        <v>0</v>
      </c>
      <c r="AH38" s="118">
        <f t="shared" si="22"/>
        <v>0</v>
      </c>
      <c r="AI38" s="214">
        <f t="shared" si="26"/>
        <v>73.264772161083854</v>
      </c>
      <c r="AJ38" s="141" t="str">
        <f t="shared" si="27"/>
        <v/>
      </c>
    </row>
    <row r="39" spans="1:36" ht="15">
      <c r="A39" s="167" t="s">
        <v>58</v>
      </c>
      <c r="B39" s="43">
        <f t="shared" si="23"/>
        <v>0</v>
      </c>
      <c r="C39" s="43">
        <f t="shared" si="23"/>
        <v>0</v>
      </c>
      <c r="D39" s="43">
        <f t="shared" si="23"/>
        <v>0</v>
      </c>
      <c r="E39" s="43">
        <f t="shared" si="23"/>
        <v>1436.4355794417697</v>
      </c>
      <c r="F39" s="350">
        <v>0</v>
      </c>
      <c r="G39" s="43">
        <f t="shared" si="20"/>
        <v>0</v>
      </c>
      <c r="H39" s="43">
        <f t="shared" si="20"/>
        <v>0</v>
      </c>
      <c r="I39" s="154">
        <f t="shared" si="24"/>
        <v>1436.4355794417697</v>
      </c>
      <c r="J39" s="149"/>
      <c r="K39" s="169" t="s">
        <v>58</v>
      </c>
      <c r="L39" s="43">
        <f t="shared" si="21"/>
        <v>0</v>
      </c>
      <c r="M39" s="43">
        <f t="shared" si="21"/>
        <v>0</v>
      </c>
      <c r="N39" s="43">
        <f t="shared" si="21"/>
        <v>0</v>
      </c>
      <c r="O39" s="43">
        <f t="shared" si="21"/>
        <v>1436.4355794417697</v>
      </c>
      <c r="P39" s="43">
        <f t="shared" si="21"/>
        <v>2626.0139595695632</v>
      </c>
      <c r="Q39" s="43">
        <f t="shared" si="21"/>
        <v>0</v>
      </c>
      <c r="R39" s="43">
        <f t="shared" si="21"/>
        <v>0</v>
      </c>
      <c r="S39" s="158">
        <f t="shared" si="25"/>
        <v>4062.4495390113329</v>
      </c>
      <c r="T39" s="149"/>
      <c r="U39" s="215" t="s">
        <v>58</v>
      </c>
      <c r="V39" s="114">
        <f t="shared" si="22"/>
        <v>0</v>
      </c>
      <c r="W39" s="114">
        <f t="shared" si="22"/>
        <v>0</v>
      </c>
      <c r="X39" s="114">
        <f t="shared" si="22"/>
        <v>0</v>
      </c>
      <c r="Y39" s="114">
        <f t="shared" si="22"/>
        <v>0</v>
      </c>
      <c r="Z39" s="114">
        <f t="shared" si="22"/>
        <v>0</v>
      </c>
      <c r="AA39" s="114">
        <f t="shared" si="22"/>
        <v>1306.867079226733</v>
      </c>
      <c r="AB39" s="114">
        <f t="shared" si="22"/>
        <v>2626.0139595695632</v>
      </c>
      <c r="AC39" s="115">
        <f t="shared" si="22"/>
        <v>129.56850021503655</v>
      </c>
      <c r="AD39" s="114">
        <f t="shared" si="22"/>
        <v>0</v>
      </c>
      <c r="AE39" s="114">
        <f t="shared" si="22"/>
        <v>0</v>
      </c>
      <c r="AF39" s="114">
        <f t="shared" si="22"/>
        <v>0</v>
      </c>
      <c r="AG39" s="114">
        <f t="shared" si="22"/>
        <v>0</v>
      </c>
      <c r="AH39" s="114">
        <f t="shared" si="22"/>
        <v>129.56850021503655</v>
      </c>
      <c r="AI39" s="210">
        <f t="shared" si="26"/>
        <v>4062.4495390113329</v>
      </c>
      <c r="AJ39" s="141" t="str">
        <f t="shared" si="27"/>
        <v/>
      </c>
    </row>
    <row r="40" spans="1:36" ht="15">
      <c r="A40" s="159" t="s">
        <v>12</v>
      </c>
      <c r="B40" s="40">
        <f t="shared" si="23"/>
        <v>0</v>
      </c>
      <c r="C40" s="40">
        <f t="shared" si="23"/>
        <v>0</v>
      </c>
      <c r="D40" s="40">
        <f t="shared" si="23"/>
        <v>0</v>
      </c>
      <c r="E40" s="40">
        <f t="shared" si="23"/>
        <v>10.591710112566311</v>
      </c>
      <c r="F40" s="350">
        <v>0</v>
      </c>
      <c r="G40" s="40">
        <f t="shared" si="20"/>
        <v>0</v>
      </c>
      <c r="H40" s="40">
        <f t="shared" si="20"/>
        <v>0</v>
      </c>
      <c r="I40" s="162">
        <f t="shared" si="24"/>
        <v>10.591710112566311</v>
      </c>
      <c r="J40" s="149"/>
      <c r="K40" s="163" t="s">
        <v>12</v>
      </c>
      <c r="L40" s="84">
        <f t="shared" si="21"/>
        <v>0</v>
      </c>
      <c r="M40" s="84">
        <f t="shared" si="21"/>
        <v>0</v>
      </c>
      <c r="N40" s="84">
        <f t="shared" si="21"/>
        <v>0</v>
      </c>
      <c r="O40" s="84">
        <f t="shared" si="21"/>
        <v>10.591710112566311</v>
      </c>
      <c r="P40" s="84">
        <f t="shared" si="21"/>
        <v>73.356558107865197</v>
      </c>
      <c r="Q40" s="84">
        <f t="shared" si="21"/>
        <v>0</v>
      </c>
      <c r="R40" s="84">
        <f t="shared" si="21"/>
        <v>0</v>
      </c>
      <c r="S40" s="166">
        <f t="shared" si="25"/>
        <v>83.948268220431515</v>
      </c>
      <c r="T40" s="149"/>
      <c r="U40" s="211" t="s">
        <v>12</v>
      </c>
      <c r="V40" s="118">
        <f t="shared" si="22"/>
        <v>0</v>
      </c>
      <c r="W40" s="118">
        <f t="shared" si="22"/>
        <v>0</v>
      </c>
      <c r="X40" s="118">
        <f t="shared" si="22"/>
        <v>0</v>
      </c>
      <c r="Y40" s="118">
        <f t="shared" si="22"/>
        <v>0</v>
      </c>
      <c r="Z40" s="118">
        <f t="shared" si="22"/>
        <v>0</v>
      </c>
      <c r="AA40" s="118">
        <f t="shared" si="22"/>
        <v>2.8809581719202551</v>
      </c>
      <c r="AB40" s="118">
        <f t="shared" si="22"/>
        <v>73.356558107865197</v>
      </c>
      <c r="AC40" s="119">
        <f t="shared" si="22"/>
        <v>7.7107519406460554</v>
      </c>
      <c r="AD40" s="118">
        <f t="shared" si="22"/>
        <v>0</v>
      </c>
      <c r="AE40" s="118">
        <f t="shared" si="22"/>
        <v>0</v>
      </c>
      <c r="AF40" s="118">
        <f t="shared" si="22"/>
        <v>0</v>
      </c>
      <c r="AG40" s="118">
        <f t="shared" si="22"/>
        <v>0</v>
      </c>
      <c r="AH40" s="118">
        <f t="shared" si="22"/>
        <v>7.7107519406460554</v>
      </c>
      <c r="AI40" s="214">
        <f t="shared" si="26"/>
        <v>83.948268220431515</v>
      </c>
      <c r="AJ40" s="141" t="str">
        <f t="shared" si="27"/>
        <v/>
      </c>
    </row>
    <row r="41" spans="1:36" ht="15">
      <c r="A41" s="167" t="s">
        <v>59</v>
      </c>
      <c r="B41" s="43">
        <f t="shared" si="23"/>
        <v>0</v>
      </c>
      <c r="C41" s="43">
        <f t="shared" si="23"/>
        <v>0</v>
      </c>
      <c r="D41" s="43">
        <f t="shared" si="23"/>
        <v>0</v>
      </c>
      <c r="E41" s="43">
        <f t="shared" si="23"/>
        <v>0</v>
      </c>
      <c r="F41" s="350">
        <v>0</v>
      </c>
      <c r="G41" s="43">
        <f t="shared" si="20"/>
        <v>0</v>
      </c>
      <c r="H41" s="43">
        <f t="shared" si="20"/>
        <v>0</v>
      </c>
      <c r="I41" s="154">
        <f t="shared" si="24"/>
        <v>0</v>
      </c>
      <c r="J41" s="149"/>
      <c r="K41" s="169" t="s">
        <v>59</v>
      </c>
      <c r="L41" s="43">
        <f t="shared" si="21"/>
        <v>0</v>
      </c>
      <c r="M41" s="43">
        <f t="shared" si="21"/>
        <v>0</v>
      </c>
      <c r="N41" s="43">
        <f t="shared" si="21"/>
        <v>0</v>
      </c>
      <c r="O41" s="43">
        <f t="shared" si="21"/>
        <v>0</v>
      </c>
      <c r="P41" s="43">
        <f t="shared" si="21"/>
        <v>0</v>
      </c>
      <c r="Q41" s="43">
        <f t="shared" si="21"/>
        <v>0</v>
      </c>
      <c r="R41" s="43">
        <f t="shared" si="21"/>
        <v>0</v>
      </c>
      <c r="S41" s="158">
        <f t="shared" si="25"/>
        <v>0</v>
      </c>
      <c r="T41" s="149"/>
      <c r="U41" s="215" t="s">
        <v>59</v>
      </c>
      <c r="V41" s="114">
        <f t="shared" si="22"/>
        <v>0</v>
      </c>
      <c r="W41" s="114">
        <f t="shared" si="22"/>
        <v>0</v>
      </c>
      <c r="X41" s="114">
        <f t="shared" si="22"/>
        <v>0</v>
      </c>
      <c r="Y41" s="114">
        <f t="shared" si="22"/>
        <v>0</v>
      </c>
      <c r="Z41" s="114">
        <f t="shared" si="22"/>
        <v>0</v>
      </c>
      <c r="AA41" s="114">
        <f t="shared" si="22"/>
        <v>0</v>
      </c>
      <c r="AB41" s="114">
        <f t="shared" si="22"/>
        <v>0</v>
      </c>
      <c r="AC41" s="115">
        <f t="shared" si="22"/>
        <v>0</v>
      </c>
      <c r="AD41" s="114">
        <f t="shared" si="22"/>
        <v>0</v>
      </c>
      <c r="AE41" s="114">
        <f t="shared" si="22"/>
        <v>0</v>
      </c>
      <c r="AF41" s="114">
        <f t="shared" si="22"/>
        <v>0</v>
      </c>
      <c r="AG41" s="114">
        <f t="shared" si="22"/>
        <v>0</v>
      </c>
      <c r="AH41" s="114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40">
        <f t="shared" si="23"/>
        <v>81.638018320656997</v>
      </c>
      <c r="C42" s="40">
        <f t="shared" si="23"/>
        <v>1.4362854379477317</v>
      </c>
      <c r="D42" s="40">
        <f t="shared" si="23"/>
        <v>267.5165462340031</v>
      </c>
      <c r="E42" s="40">
        <f t="shared" si="23"/>
        <v>45.920751260642071</v>
      </c>
      <c r="F42" s="350">
        <v>0</v>
      </c>
      <c r="G42" s="40">
        <f t="shared" si="20"/>
        <v>0</v>
      </c>
      <c r="H42" s="40">
        <f t="shared" si="20"/>
        <v>0</v>
      </c>
      <c r="I42" s="162">
        <f t="shared" si="24"/>
        <v>396.51160125324992</v>
      </c>
      <c r="J42" s="149"/>
      <c r="K42" s="163" t="s">
        <v>17</v>
      </c>
      <c r="L42" s="84">
        <f t="shared" si="21"/>
        <v>81.638018320656997</v>
      </c>
      <c r="M42" s="84">
        <f t="shared" si="21"/>
        <v>1.4362854379477317</v>
      </c>
      <c r="N42" s="84">
        <f t="shared" si="21"/>
        <v>267.5165462340031</v>
      </c>
      <c r="O42" s="84">
        <f t="shared" si="21"/>
        <v>45.920751260642071</v>
      </c>
      <c r="P42" s="84">
        <f t="shared" si="21"/>
        <v>8.6233154904129563</v>
      </c>
      <c r="Q42" s="84">
        <f t="shared" si="21"/>
        <v>0</v>
      </c>
      <c r="R42" s="84">
        <f t="shared" si="21"/>
        <v>0</v>
      </c>
      <c r="S42" s="166">
        <f t="shared" si="25"/>
        <v>405.13491674366287</v>
      </c>
      <c r="T42" s="149"/>
      <c r="U42" s="211" t="s">
        <v>17</v>
      </c>
      <c r="V42" s="118">
        <f t="shared" si="22"/>
        <v>81.638018320656997</v>
      </c>
      <c r="W42" s="118">
        <f t="shared" si="22"/>
        <v>0</v>
      </c>
      <c r="X42" s="118">
        <f t="shared" si="22"/>
        <v>0</v>
      </c>
      <c r="Y42" s="118">
        <f t="shared" si="22"/>
        <v>1.4362854379477317</v>
      </c>
      <c r="Z42" s="118">
        <f t="shared" si="22"/>
        <v>267.5165462340031</v>
      </c>
      <c r="AA42" s="118">
        <f t="shared" si="22"/>
        <v>37.714199453207996</v>
      </c>
      <c r="AB42" s="118">
        <f t="shared" si="22"/>
        <v>8.6233154904129563</v>
      </c>
      <c r="AC42" s="119">
        <f t="shared" si="22"/>
        <v>8.2065518074340744</v>
      </c>
      <c r="AD42" s="118">
        <f t="shared" si="22"/>
        <v>0</v>
      </c>
      <c r="AE42" s="118">
        <f t="shared" si="22"/>
        <v>0</v>
      </c>
      <c r="AF42" s="118">
        <f t="shared" si="22"/>
        <v>0</v>
      </c>
      <c r="AG42" s="118">
        <f t="shared" si="22"/>
        <v>0</v>
      </c>
      <c r="AH42" s="118">
        <f t="shared" si="22"/>
        <v>8.2065518074340744</v>
      </c>
      <c r="AI42" s="214">
        <f t="shared" si="26"/>
        <v>405.13491674366287</v>
      </c>
      <c r="AJ42" s="141" t="str">
        <f t="shared" si="27"/>
        <v/>
      </c>
    </row>
    <row r="43" spans="1:36" ht="15">
      <c r="A43" s="167" t="s">
        <v>140</v>
      </c>
      <c r="B43" s="43">
        <f t="shared" si="23"/>
        <v>3673.4307037645458</v>
      </c>
      <c r="C43" s="43">
        <f t="shared" si="23"/>
        <v>12819.754426099787</v>
      </c>
      <c r="D43" s="43">
        <f t="shared" si="23"/>
        <v>7281.5840472152231</v>
      </c>
      <c r="E43" s="43">
        <f t="shared" si="23"/>
        <v>392.59850950728202</v>
      </c>
      <c r="F43" s="350">
        <v>0</v>
      </c>
      <c r="G43" s="43">
        <f t="shared" si="20"/>
        <v>0.96871496622067388</v>
      </c>
      <c r="H43" s="43">
        <f t="shared" si="20"/>
        <v>0</v>
      </c>
      <c r="I43" s="154">
        <f t="shared" si="24"/>
        <v>24168.336401553061</v>
      </c>
      <c r="J43" s="149"/>
      <c r="K43" s="169" t="s">
        <v>140</v>
      </c>
      <c r="L43" s="43">
        <f t="shared" si="21"/>
        <v>3673.4307037645458</v>
      </c>
      <c r="M43" s="43">
        <f t="shared" si="21"/>
        <v>12819.754426099787</v>
      </c>
      <c r="N43" s="43">
        <f t="shared" si="21"/>
        <v>7281.5840472152231</v>
      </c>
      <c r="O43" s="43">
        <f t="shared" si="21"/>
        <v>392.59850950728202</v>
      </c>
      <c r="P43" s="43">
        <f t="shared" si="21"/>
        <v>53.914611242361225</v>
      </c>
      <c r="Q43" s="43">
        <f t="shared" si="21"/>
        <v>0.96871496622067388</v>
      </c>
      <c r="R43" s="43">
        <f t="shared" si="21"/>
        <v>0</v>
      </c>
      <c r="S43" s="158">
        <f t="shared" si="25"/>
        <v>24222.251012795423</v>
      </c>
      <c r="T43" s="149"/>
      <c r="U43" s="215" t="s">
        <v>140</v>
      </c>
      <c r="V43" s="114">
        <f t="shared" si="22"/>
        <v>3590.1878092572838</v>
      </c>
      <c r="W43" s="114">
        <f t="shared" si="22"/>
        <v>33.879439872851911</v>
      </c>
      <c r="X43" s="114">
        <f t="shared" si="22"/>
        <v>0.96871496622067388</v>
      </c>
      <c r="Y43" s="114">
        <f t="shared" si="22"/>
        <v>12819.754426099787</v>
      </c>
      <c r="Z43" s="114">
        <f t="shared" si="22"/>
        <v>6933.2671130204099</v>
      </c>
      <c r="AA43" s="114">
        <f t="shared" si="22"/>
        <v>105.55521017519236</v>
      </c>
      <c r="AB43" s="114">
        <f t="shared" si="22"/>
        <v>53.914611242361225</v>
      </c>
      <c r="AC43" s="115">
        <f t="shared" si="22"/>
        <v>684.72368816131313</v>
      </c>
      <c r="AD43" s="114">
        <f t="shared" si="22"/>
        <v>49.363454634409571</v>
      </c>
      <c r="AE43" s="114">
        <f t="shared" si="22"/>
        <v>0</v>
      </c>
      <c r="AF43" s="114">
        <f t="shared" si="22"/>
        <v>0</v>
      </c>
      <c r="AG43" s="114">
        <f t="shared" si="22"/>
        <v>348.31693419481371</v>
      </c>
      <c r="AH43" s="114">
        <f t="shared" si="22"/>
        <v>287.04329933208959</v>
      </c>
      <c r="AI43" s="210">
        <f t="shared" si="26"/>
        <v>24222.251012795423</v>
      </c>
      <c r="AJ43" s="141" t="str">
        <f t="shared" si="27"/>
        <v/>
      </c>
    </row>
    <row r="44" spans="1:36" ht="15">
      <c r="A44" s="159" t="s">
        <v>25</v>
      </c>
      <c r="B44" s="40">
        <f t="shared" si="23"/>
        <v>897.94760332877433</v>
      </c>
      <c r="C44" s="40">
        <f t="shared" si="23"/>
        <v>566.97229496244881</v>
      </c>
      <c r="D44" s="40">
        <f t="shared" si="23"/>
        <v>3138.1219064962074</v>
      </c>
      <c r="E44" s="40">
        <f t="shared" si="23"/>
        <v>14453.491090733567</v>
      </c>
      <c r="F44" s="350">
        <v>0</v>
      </c>
      <c r="G44" s="40">
        <f t="shared" si="20"/>
        <v>1391.9461244841018</v>
      </c>
      <c r="H44" s="40">
        <f t="shared" si="20"/>
        <v>87.252784672568609</v>
      </c>
      <c r="I44" s="162">
        <f t="shared" si="24"/>
        <v>20535.731804677667</v>
      </c>
      <c r="J44" s="149"/>
      <c r="K44" s="163" t="s">
        <v>25</v>
      </c>
      <c r="L44" s="84">
        <f t="shared" si="21"/>
        <v>897.94760332877433</v>
      </c>
      <c r="M44" s="84">
        <f t="shared" si="21"/>
        <v>566.97229496244881</v>
      </c>
      <c r="N44" s="84">
        <f t="shared" si="21"/>
        <v>3138.1219064962074</v>
      </c>
      <c r="O44" s="84">
        <f t="shared" si="21"/>
        <v>14453.491090733567</v>
      </c>
      <c r="P44" s="84">
        <f t="shared" si="21"/>
        <v>46.538297686378172</v>
      </c>
      <c r="Q44" s="84">
        <f t="shared" si="21"/>
        <v>1391.9461244841018</v>
      </c>
      <c r="R44" s="84">
        <f t="shared" si="21"/>
        <v>87.252784672568609</v>
      </c>
      <c r="S44" s="166">
        <f t="shared" si="25"/>
        <v>20582.270102364044</v>
      </c>
      <c r="T44" s="149"/>
      <c r="U44" s="211" t="s">
        <v>25</v>
      </c>
      <c r="V44" s="118">
        <f t="shared" si="22"/>
        <v>162.40130910953636</v>
      </c>
      <c r="W44" s="118">
        <f t="shared" si="22"/>
        <v>728.20506937345328</v>
      </c>
      <c r="X44" s="118">
        <f t="shared" si="22"/>
        <v>1391.9461244841018</v>
      </c>
      <c r="Y44" s="118">
        <f t="shared" si="22"/>
        <v>566.97229496244881</v>
      </c>
      <c r="Z44" s="118">
        <f t="shared" si="22"/>
        <v>3089.1710452472571</v>
      </c>
      <c r="AA44" s="118">
        <f t="shared" si="22"/>
        <v>14321.885900882309</v>
      </c>
      <c r="AB44" s="118">
        <f t="shared" si="22"/>
        <v>46.538297686378172</v>
      </c>
      <c r="AC44" s="119">
        <f t="shared" si="22"/>
        <v>275.15006061856633</v>
      </c>
      <c r="AD44" s="118">
        <f t="shared" si="22"/>
        <v>7.3412248457847609</v>
      </c>
      <c r="AE44" s="118">
        <f t="shared" si="22"/>
        <v>91.966987080166334</v>
      </c>
      <c r="AF44" s="118">
        <f t="shared" si="22"/>
        <v>87.252784672568609</v>
      </c>
      <c r="AG44" s="118">
        <f t="shared" si="22"/>
        <v>48.950861248949721</v>
      </c>
      <c r="AH44" s="118">
        <f t="shared" si="22"/>
        <v>39.638202771096857</v>
      </c>
      <c r="AI44" s="214">
        <f t="shared" si="26"/>
        <v>20582.270102364047</v>
      </c>
      <c r="AJ44" s="141" t="str">
        <f t="shared" si="27"/>
        <v/>
      </c>
    </row>
    <row r="45" spans="1:36" ht="15">
      <c r="A45" s="167" t="s">
        <v>24</v>
      </c>
      <c r="B45" s="43">
        <f t="shared" si="23"/>
        <v>679.62200294971478</v>
      </c>
      <c r="C45" s="43">
        <f t="shared" si="23"/>
        <v>1212.3046835559933</v>
      </c>
      <c r="D45" s="43">
        <f t="shared" si="23"/>
        <v>1410.6470204454388</v>
      </c>
      <c r="E45" s="43">
        <f t="shared" si="23"/>
        <v>0</v>
      </c>
      <c r="F45" s="350">
        <v>0</v>
      </c>
      <c r="G45" s="43">
        <f t="shared" si="20"/>
        <v>0</v>
      </c>
      <c r="H45" s="43">
        <f t="shared" si="20"/>
        <v>0</v>
      </c>
      <c r="I45" s="154">
        <f t="shared" si="24"/>
        <v>3302.573706951147</v>
      </c>
      <c r="J45" s="149"/>
      <c r="K45" s="169" t="s">
        <v>24</v>
      </c>
      <c r="L45" s="43">
        <f t="shared" si="21"/>
        <v>679.62200294971478</v>
      </c>
      <c r="M45" s="43">
        <f t="shared" si="21"/>
        <v>1212.3046835559933</v>
      </c>
      <c r="N45" s="43">
        <f t="shared" si="21"/>
        <v>1410.6470204454388</v>
      </c>
      <c r="O45" s="43">
        <f t="shared" si="21"/>
        <v>0</v>
      </c>
      <c r="P45" s="43">
        <f t="shared" si="21"/>
        <v>0</v>
      </c>
      <c r="Q45" s="43">
        <f t="shared" si="21"/>
        <v>0</v>
      </c>
      <c r="R45" s="43">
        <f t="shared" si="21"/>
        <v>0</v>
      </c>
      <c r="S45" s="158">
        <f t="shared" si="25"/>
        <v>3302.573706951147</v>
      </c>
      <c r="T45" s="149"/>
      <c r="U45" s="215" t="s">
        <v>24</v>
      </c>
      <c r="V45" s="114">
        <f t="shared" si="22"/>
        <v>674.7557391052776</v>
      </c>
      <c r="W45" s="114">
        <f t="shared" si="22"/>
        <v>4.1792508669384901E-2</v>
      </c>
      <c r="X45" s="114">
        <f t="shared" si="22"/>
        <v>0</v>
      </c>
      <c r="Y45" s="114">
        <f t="shared" si="22"/>
        <v>1212.3046835559933</v>
      </c>
      <c r="Z45" s="114">
        <f t="shared" si="22"/>
        <v>685.53181718628764</v>
      </c>
      <c r="AA45" s="114">
        <f t="shared" si="22"/>
        <v>0</v>
      </c>
      <c r="AB45" s="114">
        <f t="shared" si="22"/>
        <v>0</v>
      </c>
      <c r="AC45" s="115">
        <f t="shared" si="22"/>
        <v>729.93967459491898</v>
      </c>
      <c r="AD45" s="114">
        <f t="shared" si="22"/>
        <v>4.8244713357678313</v>
      </c>
      <c r="AE45" s="114">
        <f t="shared" si="22"/>
        <v>0</v>
      </c>
      <c r="AF45" s="114">
        <f t="shared" si="22"/>
        <v>0</v>
      </c>
      <c r="AG45" s="114">
        <f t="shared" si="22"/>
        <v>725.11520325915092</v>
      </c>
      <c r="AH45" s="114">
        <f t="shared" si="22"/>
        <v>0</v>
      </c>
      <c r="AI45" s="210">
        <f t="shared" si="26"/>
        <v>3302.573706951147</v>
      </c>
      <c r="AJ45" s="141" t="str">
        <f t="shared" si="27"/>
        <v/>
      </c>
    </row>
    <row r="46" spans="1:36" ht="15">
      <c r="A46" s="159" t="s">
        <v>60</v>
      </c>
      <c r="B46" s="40">
        <f t="shared" si="23"/>
        <v>1.7737297479380056</v>
      </c>
      <c r="C46" s="40">
        <f t="shared" si="23"/>
        <v>1.0323175416383307E-2</v>
      </c>
      <c r="D46" s="40">
        <f t="shared" si="23"/>
        <v>0</v>
      </c>
      <c r="E46" s="40">
        <f t="shared" si="23"/>
        <v>0</v>
      </c>
      <c r="F46" s="350">
        <v>0</v>
      </c>
      <c r="G46" s="40">
        <f t="shared" si="20"/>
        <v>0</v>
      </c>
      <c r="H46" s="40">
        <f t="shared" si="20"/>
        <v>0</v>
      </c>
      <c r="I46" s="162">
        <f t="shared" si="24"/>
        <v>1.7840529233543889</v>
      </c>
      <c r="J46" s="149"/>
      <c r="K46" s="163" t="s">
        <v>60</v>
      </c>
      <c r="L46" s="84">
        <f t="shared" si="21"/>
        <v>1.7737297479380056</v>
      </c>
      <c r="M46" s="84">
        <f t="shared" si="21"/>
        <v>1.0323175416383307E-2</v>
      </c>
      <c r="N46" s="84">
        <f t="shared" si="21"/>
        <v>0</v>
      </c>
      <c r="O46" s="84">
        <f t="shared" si="21"/>
        <v>0</v>
      </c>
      <c r="P46" s="84">
        <f t="shared" si="21"/>
        <v>0</v>
      </c>
      <c r="Q46" s="84">
        <f t="shared" si="21"/>
        <v>0</v>
      </c>
      <c r="R46" s="84">
        <f t="shared" si="21"/>
        <v>0</v>
      </c>
      <c r="S46" s="166">
        <f t="shared" si="25"/>
        <v>1.7840529233543889</v>
      </c>
      <c r="T46" s="149"/>
      <c r="U46" s="211" t="s">
        <v>60</v>
      </c>
      <c r="V46" s="118">
        <f t="shared" si="22"/>
        <v>1.7737297479380056</v>
      </c>
      <c r="W46" s="118">
        <f t="shared" si="22"/>
        <v>0</v>
      </c>
      <c r="X46" s="118">
        <f t="shared" si="22"/>
        <v>0</v>
      </c>
      <c r="Y46" s="118">
        <f t="shared" si="22"/>
        <v>1.0323175416383307E-2</v>
      </c>
      <c r="Z46" s="118">
        <f t="shared" si="22"/>
        <v>0</v>
      </c>
      <c r="AA46" s="118">
        <f t="shared" si="22"/>
        <v>0</v>
      </c>
      <c r="AB46" s="118">
        <f t="shared" si="22"/>
        <v>0</v>
      </c>
      <c r="AC46" s="119">
        <f t="shared" si="22"/>
        <v>0</v>
      </c>
      <c r="AD46" s="118">
        <f t="shared" si="22"/>
        <v>0</v>
      </c>
      <c r="AE46" s="118">
        <f t="shared" si="22"/>
        <v>0</v>
      </c>
      <c r="AF46" s="118">
        <f t="shared" si="22"/>
        <v>0</v>
      </c>
      <c r="AG46" s="118">
        <f t="shared" si="22"/>
        <v>0</v>
      </c>
      <c r="AH46" s="118">
        <f t="shared" si="22"/>
        <v>0</v>
      </c>
      <c r="AI46" s="214">
        <f t="shared" si="26"/>
        <v>1.7840529233543889</v>
      </c>
      <c r="AJ46" s="141" t="str">
        <f t="shared" si="27"/>
        <v/>
      </c>
    </row>
    <row r="47" spans="1:36" ht="15">
      <c r="A47" s="167" t="s">
        <v>22</v>
      </c>
      <c r="B47" s="43">
        <f t="shared" si="23"/>
        <v>618.62027151169048</v>
      </c>
      <c r="C47" s="43">
        <f t="shared" si="23"/>
        <v>1667.2805146719293</v>
      </c>
      <c r="D47" s="43">
        <f t="shared" si="23"/>
        <v>2925.9603209634361</v>
      </c>
      <c r="E47" s="43">
        <f t="shared" si="23"/>
        <v>57.563635743274887</v>
      </c>
      <c r="F47" s="350">
        <v>0</v>
      </c>
      <c r="G47" s="43">
        <f t="shared" si="20"/>
        <v>0</v>
      </c>
      <c r="H47" s="43">
        <f t="shared" si="20"/>
        <v>0</v>
      </c>
      <c r="I47" s="154">
        <f t="shared" si="24"/>
        <v>5269.4247428903309</v>
      </c>
      <c r="J47" s="149"/>
      <c r="K47" s="169" t="s">
        <v>22</v>
      </c>
      <c r="L47" s="43">
        <f t="shared" si="21"/>
        <v>618.62027151169048</v>
      </c>
      <c r="M47" s="43">
        <f t="shared" si="21"/>
        <v>1667.2805146719293</v>
      </c>
      <c r="N47" s="43">
        <f t="shared" si="21"/>
        <v>2925.9603209634361</v>
      </c>
      <c r="O47" s="43">
        <f t="shared" si="21"/>
        <v>57.563635743274887</v>
      </c>
      <c r="P47" s="43">
        <f t="shared" si="21"/>
        <v>219.97016939937453</v>
      </c>
      <c r="Q47" s="43">
        <f t="shared" si="21"/>
        <v>0</v>
      </c>
      <c r="R47" s="43">
        <f t="shared" si="21"/>
        <v>0</v>
      </c>
      <c r="S47" s="158">
        <f t="shared" si="25"/>
        <v>5489.3949122897056</v>
      </c>
      <c r="T47" s="149"/>
      <c r="U47" s="215" t="s">
        <v>22</v>
      </c>
      <c r="V47" s="114">
        <f t="shared" si="22"/>
        <v>618.62027151169048</v>
      </c>
      <c r="W47" s="114">
        <f t="shared" si="22"/>
        <v>0</v>
      </c>
      <c r="X47" s="114">
        <f t="shared" si="22"/>
        <v>0</v>
      </c>
      <c r="Y47" s="114">
        <f t="shared" si="22"/>
        <v>1667.2805146719293</v>
      </c>
      <c r="Z47" s="114">
        <f t="shared" si="22"/>
        <v>1894.0006737233141</v>
      </c>
      <c r="AA47" s="114">
        <f t="shared" si="22"/>
        <v>0</v>
      </c>
      <c r="AB47" s="114">
        <f t="shared" si="22"/>
        <v>219.97016939937453</v>
      </c>
      <c r="AC47" s="115">
        <f t="shared" si="22"/>
        <v>1089.5232829833965</v>
      </c>
      <c r="AD47" s="114">
        <f t="shared" si="22"/>
        <v>0</v>
      </c>
      <c r="AE47" s="114">
        <f t="shared" si="22"/>
        <v>0</v>
      </c>
      <c r="AF47" s="114">
        <f t="shared" si="22"/>
        <v>0</v>
      </c>
      <c r="AG47" s="114">
        <f t="shared" si="22"/>
        <v>1031.9596472401217</v>
      </c>
      <c r="AH47" s="114">
        <f t="shared" si="22"/>
        <v>57.563635743274887</v>
      </c>
      <c r="AI47" s="210">
        <f t="shared" si="26"/>
        <v>5489.3949122897056</v>
      </c>
      <c r="AJ47" s="141" t="str">
        <f t="shared" si="27"/>
        <v/>
      </c>
    </row>
    <row r="48" spans="1:36" ht="15">
      <c r="A48" s="159" t="s">
        <v>21</v>
      </c>
      <c r="B48" s="40">
        <f t="shared" si="23"/>
        <v>172.20034908703451</v>
      </c>
      <c r="C48" s="40">
        <f t="shared" si="23"/>
        <v>895.6930594811223</v>
      </c>
      <c r="D48" s="40">
        <f t="shared" si="23"/>
        <v>2551.4533545493941</v>
      </c>
      <c r="E48" s="40">
        <f t="shared" si="23"/>
        <v>0</v>
      </c>
      <c r="F48" s="350">
        <v>0</v>
      </c>
      <c r="G48" s="40">
        <f t="shared" si="20"/>
        <v>0</v>
      </c>
      <c r="H48" s="40">
        <f t="shared" si="20"/>
        <v>0</v>
      </c>
      <c r="I48" s="162">
        <f t="shared" si="24"/>
        <v>3619.3467631175508</v>
      </c>
      <c r="J48" s="149"/>
      <c r="K48" s="163" t="s">
        <v>21</v>
      </c>
      <c r="L48" s="84">
        <f t="shared" si="21"/>
        <v>172.20034908703451</v>
      </c>
      <c r="M48" s="84">
        <f t="shared" si="21"/>
        <v>895.6930594811223</v>
      </c>
      <c r="N48" s="84">
        <f t="shared" si="21"/>
        <v>2551.4533545493941</v>
      </c>
      <c r="O48" s="84">
        <f t="shared" si="21"/>
        <v>0</v>
      </c>
      <c r="P48" s="84">
        <f t="shared" si="21"/>
        <v>0</v>
      </c>
      <c r="Q48" s="84">
        <f t="shared" si="21"/>
        <v>0</v>
      </c>
      <c r="R48" s="84">
        <f t="shared" si="21"/>
        <v>0</v>
      </c>
      <c r="S48" s="166">
        <f t="shared" si="25"/>
        <v>3619.3467631175508</v>
      </c>
      <c r="T48" s="149"/>
      <c r="U48" s="211" t="s">
        <v>61</v>
      </c>
      <c r="V48" s="118">
        <f t="shared" si="22"/>
        <v>172.20034908703451</v>
      </c>
      <c r="W48" s="118">
        <f t="shared" si="22"/>
        <v>0</v>
      </c>
      <c r="X48" s="118">
        <f t="shared" si="22"/>
        <v>0</v>
      </c>
      <c r="Y48" s="118">
        <f t="shared" si="22"/>
        <v>895.6930594811223</v>
      </c>
      <c r="Z48" s="118">
        <f t="shared" si="22"/>
        <v>2528.131304684553</v>
      </c>
      <c r="AA48" s="118">
        <f t="shared" si="22"/>
        <v>0</v>
      </c>
      <c r="AB48" s="118">
        <f t="shared" si="22"/>
        <v>0</v>
      </c>
      <c r="AC48" s="119">
        <f t="shared" si="22"/>
        <v>23.32204986484113</v>
      </c>
      <c r="AD48" s="118">
        <f t="shared" si="22"/>
        <v>0</v>
      </c>
      <c r="AE48" s="118">
        <f t="shared" si="22"/>
        <v>0</v>
      </c>
      <c r="AF48" s="118">
        <f t="shared" si="22"/>
        <v>0</v>
      </c>
      <c r="AG48" s="118">
        <f t="shared" si="22"/>
        <v>23.32204986484113</v>
      </c>
      <c r="AH48" s="118">
        <f t="shared" si="22"/>
        <v>0</v>
      </c>
      <c r="AI48" s="214">
        <f t="shared" si="26"/>
        <v>3619.3467631175508</v>
      </c>
      <c r="AJ48" s="141" t="str">
        <f t="shared" si="27"/>
        <v/>
      </c>
    </row>
    <row r="49" spans="1:36" ht="15">
      <c r="A49" s="170" t="s">
        <v>64</v>
      </c>
      <c r="B49" s="43">
        <f t="shared" si="23"/>
        <v>13.846167736157385</v>
      </c>
      <c r="C49" s="43">
        <f t="shared" si="23"/>
        <v>0</v>
      </c>
      <c r="D49" s="43">
        <f t="shared" si="23"/>
        <v>0</v>
      </c>
      <c r="E49" s="43">
        <f t="shared" si="23"/>
        <v>0</v>
      </c>
      <c r="F49" s="350">
        <v>0</v>
      </c>
      <c r="G49" s="43">
        <f t="shared" ref="G49:H53" si="28">G127+G153+G179+G205+G231+G257+G283+G309+G335+G361+G387+G413+G439</f>
        <v>0</v>
      </c>
      <c r="H49" s="43">
        <f t="shared" si="28"/>
        <v>0</v>
      </c>
      <c r="I49" s="154">
        <f t="shared" si="24"/>
        <v>13.846167736157385</v>
      </c>
      <c r="J49" s="149"/>
      <c r="K49" s="171" t="s">
        <v>64</v>
      </c>
      <c r="L49" s="43">
        <f t="shared" ref="L49:R53" si="29">L127+L153+L179+L205+L231+L257+L283+L309+L335+L361+L387+L413+L439</f>
        <v>13.846167736157385</v>
      </c>
      <c r="M49" s="43">
        <f t="shared" si="29"/>
        <v>0</v>
      </c>
      <c r="N49" s="43">
        <f t="shared" si="29"/>
        <v>0</v>
      </c>
      <c r="O49" s="43">
        <f t="shared" si="29"/>
        <v>0</v>
      </c>
      <c r="P49" s="43">
        <f t="shared" si="29"/>
        <v>0</v>
      </c>
      <c r="Q49" s="43">
        <f t="shared" si="29"/>
        <v>0</v>
      </c>
      <c r="R49" s="43">
        <f t="shared" si="29"/>
        <v>0</v>
      </c>
      <c r="S49" s="158">
        <f t="shared" si="25"/>
        <v>13.846167736157385</v>
      </c>
      <c r="T49" s="149"/>
      <c r="U49" s="216" t="s">
        <v>62</v>
      </c>
      <c r="V49" s="114">
        <f t="shared" ref="V49:AH53" si="30">V127+V153+V179+V205+V231+V257+V283+V309+V335+V361+V387+V413+V439</f>
        <v>12.649741413136256</v>
      </c>
      <c r="W49" s="114">
        <f t="shared" si="30"/>
        <v>6.6964404337179359E-2</v>
      </c>
      <c r="X49" s="114">
        <f t="shared" si="30"/>
        <v>0</v>
      </c>
      <c r="Y49" s="114">
        <f t="shared" si="30"/>
        <v>0</v>
      </c>
      <c r="Z49" s="114">
        <f t="shared" si="30"/>
        <v>0</v>
      </c>
      <c r="AA49" s="114">
        <f t="shared" si="30"/>
        <v>0</v>
      </c>
      <c r="AB49" s="114">
        <f t="shared" si="30"/>
        <v>0</v>
      </c>
      <c r="AC49" s="115">
        <f t="shared" si="30"/>
        <v>1.129461918683949</v>
      </c>
      <c r="AD49" s="114">
        <f t="shared" si="30"/>
        <v>1.129461918683949</v>
      </c>
      <c r="AE49" s="114">
        <f t="shared" si="30"/>
        <v>0</v>
      </c>
      <c r="AF49" s="114">
        <f t="shared" si="30"/>
        <v>0</v>
      </c>
      <c r="AG49" s="114">
        <f t="shared" si="30"/>
        <v>0</v>
      </c>
      <c r="AH49" s="114">
        <f t="shared" si="30"/>
        <v>0</v>
      </c>
      <c r="AI49" s="210">
        <f t="shared" si="26"/>
        <v>13.846167736157385</v>
      </c>
      <c r="AJ49" s="141" t="str">
        <f t="shared" si="27"/>
        <v/>
      </c>
    </row>
    <row r="50" spans="1:36">
      <c r="A50" s="172" t="s">
        <v>23</v>
      </c>
      <c r="B50" s="59">
        <f t="shared" ref="B50:E53" si="31">B128+B154+B180+B206+B232+B258+B284+B310+B336+B362+B388+B414+B440</f>
        <v>13.846167736157385</v>
      </c>
      <c r="C50" s="59">
        <f t="shared" si="31"/>
        <v>0</v>
      </c>
      <c r="D50" s="59">
        <f t="shared" si="31"/>
        <v>0</v>
      </c>
      <c r="E50" s="59">
        <f t="shared" si="31"/>
        <v>0</v>
      </c>
      <c r="F50" s="350">
        <v>0</v>
      </c>
      <c r="G50" s="59">
        <f t="shared" si="28"/>
        <v>0</v>
      </c>
      <c r="H50" s="59">
        <f t="shared" si="28"/>
        <v>0</v>
      </c>
      <c r="I50" s="175">
        <f t="shared" si="24"/>
        <v>13.846167736157385</v>
      </c>
      <c r="J50" s="149"/>
      <c r="K50" s="176" t="s">
        <v>23</v>
      </c>
      <c r="L50" s="87">
        <f t="shared" si="29"/>
        <v>13.846167736157385</v>
      </c>
      <c r="M50" s="87">
        <f t="shared" si="29"/>
        <v>0</v>
      </c>
      <c r="N50" s="87">
        <f t="shared" si="29"/>
        <v>0</v>
      </c>
      <c r="O50" s="87">
        <f t="shared" si="29"/>
        <v>0</v>
      </c>
      <c r="P50" s="87">
        <f t="shared" si="29"/>
        <v>0</v>
      </c>
      <c r="Q50" s="87">
        <f t="shared" si="29"/>
        <v>0</v>
      </c>
      <c r="R50" s="87">
        <f t="shared" si="29"/>
        <v>0</v>
      </c>
      <c r="S50" s="179">
        <f t="shared" si="25"/>
        <v>13.846167736157385</v>
      </c>
      <c r="T50" s="149"/>
      <c r="U50" s="217" t="s">
        <v>65</v>
      </c>
      <c r="V50" s="121">
        <f t="shared" si="30"/>
        <v>12.649741413136256</v>
      </c>
      <c r="W50" s="121">
        <f t="shared" si="30"/>
        <v>6.6964404337179359E-2</v>
      </c>
      <c r="X50" s="121">
        <f t="shared" si="30"/>
        <v>0</v>
      </c>
      <c r="Y50" s="121">
        <f t="shared" si="30"/>
        <v>0</v>
      </c>
      <c r="Z50" s="121">
        <f t="shared" si="30"/>
        <v>0</v>
      </c>
      <c r="AA50" s="121">
        <f t="shared" si="30"/>
        <v>0</v>
      </c>
      <c r="AB50" s="121">
        <f t="shared" si="30"/>
        <v>0</v>
      </c>
      <c r="AC50" s="283">
        <f t="shared" si="30"/>
        <v>1.129461918683949</v>
      </c>
      <c r="AD50" s="121">
        <f t="shared" si="30"/>
        <v>1.129461918683949</v>
      </c>
      <c r="AE50" s="121">
        <f t="shared" si="30"/>
        <v>0</v>
      </c>
      <c r="AF50" s="121">
        <f t="shared" si="30"/>
        <v>0</v>
      </c>
      <c r="AG50" s="121">
        <f t="shared" si="30"/>
        <v>0</v>
      </c>
      <c r="AH50" s="121">
        <f t="shared" si="30"/>
        <v>0</v>
      </c>
      <c r="AI50" s="219">
        <f t="shared" si="26"/>
        <v>13.846167736157385</v>
      </c>
      <c r="AJ50" s="141" t="str">
        <f t="shared" si="27"/>
        <v/>
      </c>
    </row>
    <row r="51" spans="1:36">
      <c r="A51" s="180" t="s">
        <v>19</v>
      </c>
      <c r="B51" s="62">
        <f t="shared" si="31"/>
        <v>0</v>
      </c>
      <c r="C51" s="62">
        <f t="shared" si="31"/>
        <v>0</v>
      </c>
      <c r="D51" s="62">
        <f t="shared" si="31"/>
        <v>0</v>
      </c>
      <c r="E51" s="62">
        <f t="shared" si="31"/>
        <v>0</v>
      </c>
      <c r="F51" s="350">
        <v>0</v>
      </c>
      <c r="G51" s="62">
        <f t="shared" si="28"/>
        <v>0</v>
      </c>
      <c r="H51" s="62">
        <f t="shared" si="28"/>
        <v>0</v>
      </c>
      <c r="I51" s="183">
        <f t="shared" si="24"/>
        <v>0</v>
      </c>
      <c r="J51" s="149"/>
      <c r="K51" s="184" t="s">
        <v>19</v>
      </c>
      <c r="L51" s="62">
        <f t="shared" si="29"/>
        <v>0</v>
      </c>
      <c r="M51" s="62">
        <f t="shared" si="29"/>
        <v>0</v>
      </c>
      <c r="N51" s="62">
        <f t="shared" si="29"/>
        <v>0</v>
      </c>
      <c r="O51" s="62">
        <f t="shared" si="29"/>
        <v>0</v>
      </c>
      <c r="P51" s="62">
        <f t="shared" si="29"/>
        <v>0</v>
      </c>
      <c r="Q51" s="62">
        <f t="shared" si="29"/>
        <v>0</v>
      </c>
      <c r="R51" s="62">
        <f t="shared" si="29"/>
        <v>0</v>
      </c>
      <c r="S51" s="186">
        <f t="shared" si="25"/>
        <v>0</v>
      </c>
      <c r="T51" s="149"/>
      <c r="U51" s="220" t="s">
        <v>19</v>
      </c>
      <c r="V51" s="124">
        <f t="shared" si="30"/>
        <v>0</v>
      </c>
      <c r="W51" s="124">
        <f t="shared" si="30"/>
        <v>0</v>
      </c>
      <c r="X51" s="124">
        <f t="shared" si="30"/>
        <v>0</v>
      </c>
      <c r="Y51" s="124">
        <f t="shared" si="30"/>
        <v>0</v>
      </c>
      <c r="Z51" s="124">
        <f t="shared" si="30"/>
        <v>0</v>
      </c>
      <c r="AA51" s="124">
        <f t="shared" si="30"/>
        <v>0</v>
      </c>
      <c r="AB51" s="124">
        <f t="shared" si="30"/>
        <v>0</v>
      </c>
      <c r="AC51" s="284">
        <f t="shared" si="30"/>
        <v>0</v>
      </c>
      <c r="AD51" s="124">
        <f t="shared" si="30"/>
        <v>0</v>
      </c>
      <c r="AE51" s="124">
        <f t="shared" si="30"/>
        <v>0</v>
      </c>
      <c r="AF51" s="124">
        <f t="shared" si="30"/>
        <v>0</v>
      </c>
      <c r="AG51" s="124">
        <f t="shared" si="30"/>
        <v>0</v>
      </c>
      <c r="AH51" s="124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59">
        <f t="shared" si="31"/>
        <v>0</v>
      </c>
      <c r="C52" s="59">
        <f t="shared" si="31"/>
        <v>0</v>
      </c>
      <c r="D52" s="59">
        <f t="shared" si="31"/>
        <v>0</v>
      </c>
      <c r="E52" s="59">
        <f t="shared" si="31"/>
        <v>0</v>
      </c>
      <c r="F52" s="350">
        <v>0</v>
      </c>
      <c r="G52" s="59">
        <f t="shared" si="28"/>
        <v>0</v>
      </c>
      <c r="H52" s="59">
        <f t="shared" si="28"/>
        <v>0</v>
      </c>
      <c r="I52" s="175">
        <f t="shared" si="24"/>
        <v>0</v>
      </c>
      <c r="J52" s="149"/>
      <c r="K52" s="176" t="s">
        <v>20</v>
      </c>
      <c r="L52" s="87">
        <f t="shared" si="29"/>
        <v>0</v>
      </c>
      <c r="M52" s="87">
        <f t="shared" si="29"/>
        <v>0</v>
      </c>
      <c r="N52" s="87">
        <f t="shared" si="29"/>
        <v>0</v>
      </c>
      <c r="O52" s="87">
        <f t="shared" si="29"/>
        <v>0</v>
      </c>
      <c r="P52" s="87">
        <f t="shared" si="29"/>
        <v>0</v>
      </c>
      <c r="Q52" s="87">
        <f t="shared" si="29"/>
        <v>0</v>
      </c>
      <c r="R52" s="87">
        <f t="shared" si="29"/>
        <v>0</v>
      </c>
      <c r="S52" s="179">
        <f t="shared" si="25"/>
        <v>0</v>
      </c>
      <c r="T52" s="149"/>
      <c r="U52" s="217" t="s">
        <v>20</v>
      </c>
      <c r="V52" s="121">
        <f t="shared" si="30"/>
        <v>0</v>
      </c>
      <c r="W52" s="121">
        <f t="shared" si="30"/>
        <v>0</v>
      </c>
      <c r="X52" s="121">
        <f t="shared" si="30"/>
        <v>0</v>
      </c>
      <c r="Y52" s="121">
        <f t="shared" si="30"/>
        <v>0</v>
      </c>
      <c r="Z52" s="121">
        <f t="shared" si="30"/>
        <v>0</v>
      </c>
      <c r="AA52" s="121">
        <f t="shared" si="30"/>
        <v>0</v>
      </c>
      <c r="AB52" s="121">
        <f t="shared" si="30"/>
        <v>0</v>
      </c>
      <c r="AC52" s="283">
        <f t="shared" si="30"/>
        <v>0</v>
      </c>
      <c r="AD52" s="121">
        <f t="shared" si="30"/>
        <v>0</v>
      </c>
      <c r="AE52" s="121">
        <f t="shared" si="30"/>
        <v>0</v>
      </c>
      <c r="AF52" s="121">
        <f t="shared" si="30"/>
        <v>0</v>
      </c>
      <c r="AG52" s="121">
        <f t="shared" si="30"/>
        <v>0</v>
      </c>
      <c r="AH52" s="121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52">
        <f t="shared" si="31"/>
        <v>0</v>
      </c>
      <c r="C53" s="52">
        <f t="shared" si="31"/>
        <v>0</v>
      </c>
      <c r="D53" s="52">
        <f t="shared" si="31"/>
        <v>0</v>
      </c>
      <c r="E53" s="52">
        <f t="shared" si="31"/>
        <v>0</v>
      </c>
      <c r="F53" s="351">
        <v>0</v>
      </c>
      <c r="G53" s="52">
        <f t="shared" si="28"/>
        <v>0</v>
      </c>
      <c r="H53" s="52">
        <f t="shared" si="28"/>
        <v>0</v>
      </c>
      <c r="I53" s="190">
        <f t="shared" si="24"/>
        <v>0</v>
      </c>
      <c r="J53" s="149"/>
      <c r="K53" s="191" t="s">
        <v>11</v>
      </c>
      <c r="L53" s="52">
        <f t="shared" si="29"/>
        <v>0</v>
      </c>
      <c r="M53" s="52">
        <f t="shared" si="29"/>
        <v>0</v>
      </c>
      <c r="N53" s="52">
        <f t="shared" si="29"/>
        <v>0</v>
      </c>
      <c r="O53" s="52">
        <f t="shared" si="29"/>
        <v>0</v>
      </c>
      <c r="P53" s="52">
        <f t="shared" si="29"/>
        <v>0</v>
      </c>
      <c r="Q53" s="52">
        <f t="shared" si="29"/>
        <v>0</v>
      </c>
      <c r="R53" s="52">
        <f t="shared" si="29"/>
        <v>0</v>
      </c>
      <c r="S53" s="193">
        <f t="shared" si="25"/>
        <v>0</v>
      </c>
      <c r="T53" s="149"/>
      <c r="U53" s="220" t="s">
        <v>11</v>
      </c>
      <c r="V53" s="124">
        <f t="shared" si="30"/>
        <v>0</v>
      </c>
      <c r="W53" s="124">
        <f t="shared" si="30"/>
        <v>0</v>
      </c>
      <c r="X53" s="124">
        <f t="shared" si="30"/>
        <v>0</v>
      </c>
      <c r="Y53" s="124">
        <f t="shared" si="30"/>
        <v>0</v>
      </c>
      <c r="Z53" s="124">
        <f t="shared" si="30"/>
        <v>0</v>
      </c>
      <c r="AA53" s="124">
        <f t="shared" si="30"/>
        <v>0</v>
      </c>
      <c r="AB53" s="124">
        <f t="shared" si="30"/>
        <v>0</v>
      </c>
      <c r="AC53" s="284">
        <f t="shared" si="30"/>
        <v>0</v>
      </c>
      <c r="AD53" s="124">
        <f t="shared" si="30"/>
        <v>0</v>
      </c>
      <c r="AE53" s="124">
        <f t="shared" si="30"/>
        <v>0</v>
      </c>
      <c r="AF53" s="124">
        <f t="shared" si="30"/>
        <v>0</v>
      </c>
      <c r="AG53" s="124">
        <f t="shared" si="30"/>
        <v>0</v>
      </c>
      <c r="AH53" s="124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6270.9519686186859</v>
      </c>
      <c r="C54" s="195">
        <f t="shared" ref="C54:I54" si="32">SUM(C33:C49)</f>
        <v>18559.964782322269</v>
      </c>
      <c r="D54" s="195">
        <f t="shared" si="32"/>
        <v>18803.783512552334</v>
      </c>
      <c r="E54" s="195">
        <f t="shared" si="32"/>
        <v>16396.601276799101</v>
      </c>
      <c r="F54" s="195">
        <f t="shared" si="32"/>
        <v>0</v>
      </c>
      <c r="G54" s="195">
        <f t="shared" si="32"/>
        <v>1392.9148394503225</v>
      </c>
      <c r="H54" s="195">
        <f t="shared" si="32"/>
        <v>87.252784672568609</v>
      </c>
      <c r="I54" s="195">
        <f t="shared" si="32"/>
        <v>61511.469164415284</v>
      </c>
      <c r="J54" s="149"/>
      <c r="K54" s="196" t="s">
        <v>26</v>
      </c>
      <c r="L54" s="195">
        <f>SUM(L33:L49)</f>
        <v>6270.9519686186859</v>
      </c>
      <c r="M54" s="195">
        <f t="shared" ref="M54:S54" si="33">SUM(M33:M49)</f>
        <v>18559.964782322269</v>
      </c>
      <c r="N54" s="195">
        <f t="shared" si="33"/>
        <v>18803.783512552334</v>
      </c>
      <c r="O54" s="195">
        <f t="shared" si="33"/>
        <v>16396.601276799101</v>
      </c>
      <c r="P54" s="195">
        <f t="shared" si="33"/>
        <v>3028.416911495955</v>
      </c>
      <c r="Q54" s="195">
        <f t="shared" si="33"/>
        <v>1392.9148394503225</v>
      </c>
      <c r="R54" s="197">
        <f t="shared" si="33"/>
        <v>87.252784672568609</v>
      </c>
      <c r="S54" s="198">
        <f t="shared" si="33"/>
        <v>64539.886075911229</v>
      </c>
      <c r="T54" s="149" t="str">
        <f>IF(ABS(S54-AI54)&gt;0.01,S54-AI54,"")</f>
        <v/>
      </c>
      <c r="U54" s="224" t="s">
        <v>63</v>
      </c>
      <c r="V54" s="225">
        <f>SUM(V33:V49)</f>
        <v>5444.4532624746807</v>
      </c>
      <c r="W54" s="225">
        <f t="shared" ref="W54:AH54" si="34">SUM(W33:W49)</f>
        <v>762.19326615931175</v>
      </c>
      <c r="X54" s="225">
        <f t="shared" si="34"/>
        <v>1392.9148394503225</v>
      </c>
      <c r="Y54" s="225">
        <f t="shared" si="34"/>
        <v>18559.964782322269</v>
      </c>
      <c r="Z54" s="225">
        <f t="shared" si="34"/>
        <v>16625.531403602039</v>
      </c>
      <c r="AA54" s="225">
        <f t="shared" si="34"/>
        <v>15774.903347909363</v>
      </c>
      <c r="AB54" s="225">
        <f t="shared" si="34"/>
        <v>3028.416911495955</v>
      </c>
      <c r="AC54" s="225">
        <f t="shared" si="34"/>
        <v>2951.5082624973015</v>
      </c>
      <c r="AD54" s="226">
        <f t="shared" si="34"/>
        <v>64.305439984692981</v>
      </c>
      <c r="AE54" s="226">
        <f t="shared" si="34"/>
        <v>91.966987080166334</v>
      </c>
      <c r="AF54" s="226">
        <f t="shared" si="34"/>
        <v>87.252784672568609</v>
      </c>
      <c r="AG54" s="226">
        <f t="shared" si="34"/>
        <v>2178.2521089502957</v>
      </c>
      <c r="AH54" s="226">
        <f t="shared" si="34"/>
        <v>529.73094180957798</v>
      </c>
      <c r="AI54" s="227">
        <f>SUM(V54:AC54)</f>
        <v>64539.886075911243</v>
      </c>
      <c r="AJ54" s="141" t="str">
        <f t="shared" si="27"/>
        <v/>
      </c>
    </row>
    <row r="55" spans="1:36" ht="15" thickBot="1">
      <c r="A55" s="32" t="s">
        <v>90</v>
      </c>
      <c r="B55" s="48">
        <f>IF($I54=0,"-",B54/$I54)</f>
        <v>0.10194768640392783</v>
      </c>
      <c r="C55" s="48">
        <f t="shared" ref="C55:H55" si="35">IF($I54=0,"-",C54/$I54)</f>
        <v>0.30173177513794952</v>
      </c>
      <c r="D55" s="48">
        <f t="shared" si="35"/>
        <v>0.30569556812716198</v>
      </c>
      <c r="E55" s="48">
        <f t="shared" si="35"/>
        <v>0.26656169165740923</v>
      </c>
      <c r="F55" s="48">
        <f t="shared" si="35"/>
        <v>0</v>
      </c>
      <c r="G55" s="48">
        <f t="shared" si="35"/>
        <v>2.2644798740332008E-2</v>
      </c>
      <c r="H55" s="69">
        <f t="shared" si="35"/>
        <v>1.4184799332194265E-3</v>
      </c>
      <c r="I55" s="49">
        <f>SUM(B55:H55)</f>
        <v>0.99999999999999989</v>
      </c>
      <c r="K55" s="78" t="s">
        <v>90</v>
      </c>
      <c r="L55" s="95">
        <f>IF($S54=0,"-",L54/$S54)</f>
        <v>9.7163976416736297E-2</v>
      </c>
      <c r="M55" s="95">
        <f t="shared" ref="M55:R55" si="36">IF($S54=0,"-",M54/$S54)</f>
        <v>0.2875735597130154</v>
      </c>
      <c r="N55" s="95">
        <f t="shared" si="36"/>
        <v>0.29135135891680214</v>
      </c>
      <c r="O55" s="95">
        <f t="shared" si="36"/>
        <v>0.25405376851012051</v>
      </c>
      <c r="P55" s="95">
        <f t="shared" si="36"/>
        <v>4.6923183408380337E-2</v>
      </c>
      <c r="Q55" s="95">
        <f t="shared" si="36"/>
        <v>2.1582232695793555E-2</v>
      </c>
      <c r="R55" s="96">
        <f t="shared" si="36"/>
        <v>1.3519203391518645E-3</v>
      </c>
      <c r="S55" s="97">
        <f>SUM(L55:R55)</f>
        <v>1</v>
      </c>
      <c r="U55" s="108" t="s">
        <v>90</v>
      </c>
      <c r="V55" s="130">
        <f>+V54/$AI54</f>
        <v>8.4357962083647972E-2</v>
      </c>
      <c r="W55" s="130">
        <f t="shared" ref="W55:AH55" si="37">+W54/$AI54</f>
        <v>1.1809646909863256E-2</v>
      </c>
      <c r="X55" s="130">
        <f t="shared" si="37"/>
        <v>2.1582232695793548E-2</v>
      </c>
      <c r="Y55" s="130">
        <f t="shared" si="37"/>
        <v>0.28757355971301535</v>
      </c>
      <c r="Z55" s="130">
        <f t="shared" si="37"/>
        <v>0.25760087930814191</v>
      </c>
      <c r="AA55" s="130">
        <f t="shared" si="37"/>
        <v>0.24442099772774717</v>
      </c>
      <c r="AB55" s="130">
        <f t="shared" si="37"/>
        <v>4.692318340838033E-2</v>
      </c>
      <c r="AC55" s="130">
        <f t="shared" si="37"/>
        <v>4.5731538153410495E-2</v>
      </c>
      <c r="AD55" s="130">
        <f t="shared" si="37"/>
        <v>9.9636742322503462E-4</v>
      </c>
      <c r="AE55" s="130">
        <f t="shared" si="37"/>
        <v>1.424963579452179E-3</v>
      </c>
      <c r="AF55" s="130">
        <f t="shared" si="37"/>
        <v>1.3519203391518643E-3</v>
      </c>
      <c r="AG55" s="130">
        <f t="shared" si="37"/>
        <v>3.3750479608660212E-2</v>
      </c>
      <c r="AH55" s="130">
        <f t="shared" si="37"/>
        <v>8.2078072029211999E-3</v>
      </c>
      <c r="AI55" s="131">
        <f>SUM(V55:AC55)</f>
        <v>1</v>
      </c>
      <c r="AJ55" s="141" t="str">
        <f t="shared" si="27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2.0851591684884263</v>
      </c>
      <c r="G59" s="356"/>
      <c r="H59" s="358"/>
      <c r="I59" s="154">
        <f>SUM(B59:H59)</f>
        <v>2.0851591684884263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38">F450+F476+F502+F528+F554</f>
        <v>0</v>
      </c>
      <c r="G60" s="359"/>
      <c r="H60" s="361"/>
      <c r="I60" s="162">
        <f t="shared" ref="I60:I79" si="3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40">P450+P476+P502+P528+P554</f>
        <v>0</v>
      </c>
      <c r="Q60" s="359"/>
      <c r="R60" s="366"/>
      <c r="S60" s="166">
        <f t="shared" ref="S60:S79" si="4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38"/>
        <v>0</v>
      </c>
      <c r="G61" s="359"/>
      <c r="H61" s="361"/>
      <c r="I61" s="154">
        <f t="shared" si="3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40"/>
        <v>0</v>
      </c>
      <c r="Q61" s="359"/>
      <c r="R61" s="366"/>
      <c r="S61" s="158">
        <f t="shared" si="4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38"/>
        <v>0</v>
      </c>
      <c r="G62" s="359"/>
      <c r="H62" s="361"/>
      <c r="I62" s="162">
        <f t="shared" si="3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40"/>
        <v>0</v>
      </c>
      <c r="Q62" s="359"/>
      <c r="R62" s="366"/>
      <c r="S62" s="166">
        <f t="shared" si="4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38"/>
        <v>0</v>
      </c>
      <c r="G63" s="359"/>
      <c r="H63" s="361"/>
      <c r="I63" s="154">
        <f t="shared" si="3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40"/>
        <v>0</v>
      </c>
      <c r="Q63" s="359"/>
      <c r="R63" s="366"/>
      <c r="S63" s="158">
        <f t="shared" si="4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38"/>
        <v>0</v>
      </c>
      <c r="G64" s="359"/>
      <c r="H64" s="361"/>
      <c r="I64" s="162">
        <f t="shared" si="3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40"/>
        <v>0</v>
      </c>
      <c r="Q64" s="359"/>
      <c r="R64" s="366"/>
      <c r="S64" s="166">
        <f t="shared" si="4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38"/>
        <v>55480.575026005456</v>
      </c>
      <c r="G65" s="359"/>
      <c r="H65" s="361"/>
      <c r="I65" s="154">
        <f t="shared" si="39"/>
        <v>55480.575026005456</v>
      </c>
      <c r="J65" s="149"/>
      <c r="K65" s="169" t="s">
        <v>58</v>
      </c>
      <c r="L65" s="359"/>
      <c r="M65" s="360"/>
      <c r="N65" s="360"/>
      <c r="O65" s="361"/>
      <c r="P65" s="43">
        <f t="shared" si="40"/>
        <v>32040.465225428572</v>
      </c>
      <c r="Q65" s="359"/>
      <c r="R65" s="366"/>
      <c r="S65" s="158">
        <f t="shared" si="41"/>
        <v>32040.465225428572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38"/>
        <v>14660.524400644019</v>
      </c>
      <c r="G66" s="359"/>
      <c r="H66" s="361"/>
      <c r="I66" s="162">
        <f t="shared" si="39"/>
        <v>14660.524400644019</v>
      </c>
      <c r="J66" s="149"/>
      <c r="K66" s="163" t="s">
        <v>12</v>
      </c>
      <c r="L66" s="359"/>
      <c r="M66" s="360"/>
      <c r="N66" s="360"/>
      <c r="O66" s="361"/>
      <c r="P66" s="84">
        <f t="shared" si="40"/>
        <v>5585.9789483515469</v>
      </c>
      <c r="Q66" s="359"/>
      <c r="R66" s="366"/>
      <c r="S66" s="166">
        <f t="shared" si="41"/>
        <v>5585.9789483515469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38"/>
        <v>29406.420166188545</v>
      </c>
      <c r="G67" s="359"/>
      <c r="H67" s="361"/>
      <c r="I67" s="154">
        <f t="shared" si="39"/>
        <v>29406.420166188545</v>
      </c>
      <c r="J67" s="149"/>
      <c r="K67" s="169" t="s">
        <v>59</v>
      </c>
      <c r="L67" s="359"/>
      <c r="M67" s="360"/>
      <c r="N67" s="360"/>
      <c r="O67" s="361"/>
      <c r="P67" s="43">
        <f t="shared" si="40"/>
        <v>0</v>
      </c>
      <c r="Q67" s="359"/>
      <c r="R67" s="366"/>
      <c r="S67" s="158">
        <f t="shared" si="41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38"/>
        <v>15.683552832835117</v>
      </c>
      <c r="G68" s="359"/>
      <c r="H68" s="361"/>
      <c r="I68" s="162">
        <f t="shared" si="39"/>
        <v>15.683552832835117</v>
      </c>
      <c r="J68" s="149"/>
      <c r="K68" s="163" t="s">
        <v>17</v>
      </c>
      <c r="L68" s="359"/>
      <c r="M68" s="360"/>
      <c r="N68" s="360"/>
      <c r="O68" s="361"/>
      <c r="P68" s="84">
        <f t="shared" si="40"/>
        <v>7.0602373424219271</v>
      </c>
      <c r="Q68" s="359"/>
      <c r="R68" s="366"/>
      <c r="S68" s="166">
        <f t="shared" si="41"/>
        <v>7.0602373424219271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38"/>
        <v>4863.5729618138439</v>
      </c>
      <c r="G69" s="359"/>
      <c r="H69" s="361"/>
      <c r="I69" s="154">
        <f t="shared" si="39"/>
        <v>4863.5729618138439</v>
      </c>
      <c r="J69" s="149"/>
      <c r="K69" s="169" t="s">
        <v>140</v>
      </c>
      <c r="L69" s="359"/>
      <c r="M69" s="360"/>
      <c r="N69" s="360"/>
      <c r="O69" s="361"/>
      <c r="P69" s="43">
        <f t="shared" si="40"/>
        <v>35.699656435481472</v>
      </c>
      <c r="Q69" s="359"/>
      <c r="R69" s="366"/>
      <c r="S69" s="158">
        <f t="shared" si="41"/>
        <v>35.699656435481472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38"/>
        <v>1602.2459337078831</v>
      </c>
      <c r="G70" s="359"/>
      <c r="H70" s="361"/>
      <c r="I70" s="162">
        <f t="shared" si="39"/>
        <v>1602.2459337078831</v>
      </c>
      <c r="J70" s="149"/>
      <c r="K70" s="163" t="s">
        <v>25</v>
      </c>
      <c r="L70" s="359"/>
      <c r="M70" s="360"/>
      <c r="N70" s="360"/>
      <c r="O70" s="361"/>
      <c r="P70" s="84">
        <f t="shared" si="40"/>
        <v>2.8199664825478976E-14</v>
      </c>
      <c r="Q70" s="359"/>
      <c r="R70" s="366"/>
      <c r="S70" s="166">
        <f t="shared" si="41"/>
        <v>2.8199664825478976E-14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38"/>
        <v>0</v>
      </c>
      <c r="G71" s="359"/>
      <c r="H71" s="361"/>
      <c r="I71" s="154">
        <f t="shared" si="3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40"/>
        <v>0</v>
      </c>
      <c r="Q71" s="359"/>
      <c r="R71" s="366"/>
      <c r="S71" s="158">
        <f t="shared" si="41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38"/>
        <v>0</v>
      </c>
      <c r="G72" s="359"/>
      <c r="H72" s="361"/>
      <c r="I72" s="162">
        <f t="shared" si="39"/>
        <v>0</v>
      </c>
      <c r="J72" s="149"/>
      <c r="K72" s="163" t="s">
        <v>60</v>
      </c>
      <c r="L72" s="359"/>
      <c r="M72" s="360"/>
      <c r="N72" s="360"/>
      <c r="O72" s="361"/>
      <c r="P72" s="84">
        <f t="shared" si="40"/>
        <v>0</v>
      </c>
      <c r="Q72" s="359"/>
      <c r="R72" s="366"/>
      <c r="S72" s="166">
        <f t="shared" si="41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38"/>
        <v>4257.2812816364549</v>
      </c>
      <c r="G73" s="359"/>
      <c r="H73" s="361"/>
      <c r="I73" s="154">
        <f t="shared" si="39"/>
        <v>4257.2812816364549</v>
      </c>
      <c r="J73" s="149"/>
      <c r="K73" s="169" t="s">
        <v>22</v>
      </c>
      <c r="L73" s="359"/>
      <c r="M73" s="360"/>
      <c r="N73" s="360"/>
      <c r="O73" s="361"/>
      <c r="P73" s="43">
        <f t="shared" si="40"/>
        <v>2476.8400534163975</v>
      </c>
      <c r="Q73" s="359"/>
      <c r="R73" s="366"/>
      <c r="S73" s="158">
        <f t="shared" si="41"/>
        <v>2476.8400534163975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38"/>
        <v>0</v>
      </c>
      <c r="G74" s="359"/>
      <c r="H74" s="361"/>
      <c r="I74" s="162">
        <f t="shared" si="3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40"/>
        <v>0</v>
      </c>
      <c r="Q74" s="359"/>
      <c r="R74" s="366"/>
      <c r="S74" s="166">
        <f t="shared" si="4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38"/>
        <v>0</v>
      </c>
      <c r="G75" s="359"/>
      <c r="H75" s="361"/>
      <c r="I75" s="154">
        <f t="shared" si="3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40"/>
        <v>0</v>
      </c>
      <c r="Q75" s="359"/>
      <c r="R75" s="366"/>
      <c r="S75" s="158">
        <f t="shared" si="4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38"/>
        <v>0</v>
      </c>
      <c r="G76" s="359"/>
      <c r="H76" s="361"/>
      <c r="I76" s="175">
        <f t="shared" si="3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40"/>
        <v>0</v>
      </c>
      <c r="Q76" s="359"/>
      <c r="R76" s="366"/>
      <c r="S76" s="179">
        <f t="shared" si="4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38"/>
        <v>0</v>
      </c>
      <c r="G77" s="359"/>
      <c r="H77" s="361"/>
      <c r="I77" s="183">
        <f t="shared" si="3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40"/>
        <v>0</v>
      </c>
      <c r="Q77" s="359"/>
      <c r="R77" s="366"/>
      <c r="S77" s="186">
        <f t="shared" si="4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38"/>
        <v>0</v>
      </c>
      <c r="G78" s="359"/>
      <c r="H78" s="361"/>
      <c r="I78" s="175">
        <f t="shared" si="3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40"/>
        <v>0</v>
      </c>
      <c r="Q78" s="359"/>
      <c r="R78" s="366"/>
      <c r="S78" s="179">
        <f t="shared" si="4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38"/>
        <v>0</v>
      </c>
      <c r="G79" s="362"/>
      <c r="H79" s="364"/>
      <c r="I79" s="190">
        <f t="shared" si="3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40"/>
        <v>0</v>
      </c>
      <c r="Q79" s="362"/>
      <c r="R79" s="367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110288.38848199754</v>
      </c>
      <c r="G80" s="195">
        <f t="shared" si="42"/>
        <v>0</v>
      </c>
      <c r="H80" s="197">
        <f t="shared" si="42"/>
        <v>0</v>
      </c>
      <c r="I80" s="195">
        <f t="shared" si="42"/>
        <v>110288.38848199754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40146.044120974417</v>
      </c>
      <c r="Q80" s="195">
        <f t="shared" si="43"/>
        <v>0</v>
      </c>
      <c r="R80" s="197">
        <f t="shared" si="43"/>
        <v>0</v>
      </c>
      <c r="S80" s="198">
        <f t="shared" si="43"/>
        <v>40146.044120974417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44">IF($I80=0,"-",C80/$I80)</f>
        <v>0</v>
      </c>
      <c r="D81" s="48">
        <f t="shared" si="44"/>
        <v>0</v>
      </c>
      <c r="E81" s="48">
        <f t="shared" si="44"/>
        <v>0</v>
      </c>
      <c r="F81" s="48">
        <f t="shared" si="44"/>
        <v>1</v>
      </c>
      <c r="G81" s="48">
        <f t="shared" si="44"/>
        <v>0</v>
      </c>
      <c r="H81" s="48">
        <f t="shared" si="44"/>
        <v>0</v>
      </c>
      <c r="I81" s="49">
        <f>SUM(B81:H81)</f>
        <v>1</v>
      </c>
      <c r="K81" s="78" t="s">
        <v>90</v>
      </c>
      <c r="L81" s="95">
        <f t="shared" ref="L81:R81" si="45">IF($S80=0,"-",L80/$S80)</f>
        <v>0</v>
      </c>
      <c r="M81" s="95">
        <f t="shared" si="45"/>
        <v>0</v>
      </c>
      <c r="N81" s="95">
        <f t="shared" si="45"/>
        <v>0</v>
      </c>
      <c r="O81" s="95">
        <f t="shared" si="45"/>
        <v>0</v>
      </c>
      <c r="P81" s="95">
        <f t="shared" si="45"/>
        <v>1</v>
      </c>
      <c r="Q81" s="95">
        <f t="shared" si="45"/>
        <v>0</v>
      </c>
      <c r="R81" s="96">
        <f t="shared" si="45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H100" si="46">B579+B605+B631</f>
        <v>253.03292411636582</v>
      </c>
      <c r="C85" s="37">
        <f t="shared" si="46"/>
        <v>0</v>
      </c>
      <c r="D85" s="37">
        <f t="shared" si="46"/>
        <v>8.3528299282519356</v>
      </c>
      <c r="E85" s="37">
        <f t="shared" si="46"/>
        <v>0</v>
      </c>
      <c r="F85" s="37">
        <f t="shared" si="46"/>
        <v>0</v>
      </c>
      <c r="G85" s="37">
        <f t="shared" si="46"/>
        <v>0</v>
      </c>
      <c r="H85" s="37">
        <f t="shared" si="46"/>
        <v>0</v>
      </c>
      <c r="I85" s="154">
        <f>SUM(B85:H85)</f>
        <v>261.38575404461778</v>
      </c>
      <c r="J85" s="149"/>
      <c r="K85" s="203" t="s">
        <v>7</v>
      </c>
      <c r="L85" s="37">
        <f t="shared" ref="L85:R100" si="47">L579+L605+L631</f>
        <v>253.03292411636582</v>
      </c>
      <c r="M85" s="37">
        <f t="shared" si="47"/>
        <v>0</v>
      </c>
      <c r="N85" s="37">
        <f t="shared" si="47"/>
        <v>8.3528299282519356</v>
      </c>
      <c r="O85" s="37">
        <f t="shared" si="47"/>
        <v>0</v>
      </c>
      <c r="P85" s="37">
        <f t="shared" si="47"/>
        <v>2.0851591684884263</v>
      </c>
      <c r="Q85" s="37">
        <f t="shared" si="47"/>
        <v>0</v>
      </c>
      <c r="R85" s="37">
        <f t="shared" si="47"/>
        <v>0</v>
      </c>
      <c r="S85" s="205">
        <f>SUM(L85:R85)</f>
        <v>263.4709132131062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46"/>
        <v>23.371644335976708</v>
      </c>
      <c r="C86" s="40">
        <f t="shared" si="46"/>
        <v>0</v>
      </c>
      <c r="D86" s="40">
        <f t="shared" si="46"/>
        <v>0</v>
      </c>
      <c r="E86" s="40">
        <f t="shared" si="46"/>
        <v>0</v>
      </c>
      <c r="F86" s="40">
        <f t="shared" si="46"/>
        <v>0</v>
      </c>
      <c r="G86" s="40">
        <f t="shared" si="46"/>
        <v>0</v>
      </c>
      <c r="H86" s="40">
        <f t="shared" si="46"/>
        <v>0</v>
      </c>
      <c r="I86" s="162">
        <f t="shared" ref="I86:I105" si="48">SUM(B86:H86)</f>
        <v>23.371644335976708</v>
      </c>
      <c r="J86" s="149"/>
      <c r="K86" s="163" t="s">
        <v>8</v>
      </c>
      <c r="L86" s="84">
        <f t="shared" si="47"/>
        <v>23.371644335976708</v>
      </c>
      <c r="M86" s="84">
        <f t="shared" si="47"/>
        <v>0</v>
      </c>
      <c r="N86" s="84">
        <f t="shared" si="47"/>
        <v>0</v>
      </c>
      <c r="O86" s="84">
        <f t="shared" si="47"/>
        <v>0</v>
      </c>
      <c r="P86" s="84">
        <f t="shared" si="47"/>
        <v>0</v>
      </c>
      <c r="Q86" s="84">
        <f t="shared" si="47"/>
        <v>0</v>
      </c>
      <c r="R86" s="84">
        <f t="shared" si="47"/>
        <v>0</v>
      </c>
      <c r="S86" s="166">
        <f t="shared" ref="S86:S105" si="49">SUM(L86:R86)</f>
        <v>23.371644335976708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46"/>
        <v>145.57365230235709</v>
      </c>
      <c r="C87" s="43">
        <f t="shared" si="46"/>
        <v>0</v>
      </c>
      <c r="D87" s="43">
        <f t="shared" si="46"/>
        <v>4.1461644322553983</v>
      </c>
      <c r="E87" s="43">
        <f t="shared" si="46"/>
        <v>0</v>
      </c>
      <c r="F87" s="43">
        <f t="shared" si="46"/>
        <v>0</v>
      </c>
      <c r="G87" s="43">
        <f t="shared" si="46"/>
        <v>0</v>
      </c>
      <c r="H87" s="43">
        <f t="shared" si="46"/>
        <v>0</v>
      </c>
      <c r="I87" s="154">
        <f t="shared" si="48"/>
        <v>149.71981673461249</v>
      </c>
      <c r="J87" s="149"/>
      <c r="K87" s="169" t="s">
        <v>10</v>
      </c>
      <c r="L87" s="43">
        <f t="shared" si="47"/>
        <v>145.57365230235709</v>
      </c>
      <c r="M87" s="43">
        <f t="shared" si="47"/>
        <v>0</v>
      </c>
      <c r="N87" s="43">
        <f t="shared" si="47"/>
        <v>4.1461644322553983</v>
      </c>
      <c r="O87" s="43">
        <f t="shared" si="47"/>
        <v>0</v>
      </c>
      <c r="P87" s="43">
        <f t="shared" si="47"/>
        <v>0</v>
      </c>
      <c r="Q87" s="43">
        <f t="shared" si="47"/>
        <v>0</v>
      </c>
      <c r="R87" s="43">
        <f t="shared" si="47"/>
        <v>0</v>
      </c>
      <c r="S87" s="158">
        <f t="shared" si="49"/>
        <v>149.71981673461249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46"/>
        <v>0</v>
      </c>
      <c r="C88" s="40">
        <f t="shared" si="46"/>
        <v>0</v>
      </c>
      <c r="D88" s="40">
        <f t="shared" si="46"/>
        <v>0</v>
      </c>
      <c r="E88" s="40">
        <f t="shared" si="46"/>
        <v>0</v>
      </c>
      <c r="F88" s="40">
        <f t="shared" si="46"/>
        <v>0</v>
      </c>
      <c r="G88" s="40">
        <f t="shared" si="46"/>
        <v>0</v>
      </c>
      <c r="H88" s="40">
        <f t="shared" si="46"/>
        <v>0</v>
      </c>
      <c r="I88" s="162">
        <f t="shared" si="48"/>
        <v>0</v>
      </c>
      <c r="J88" s="149"/>
      <c r="K88" s="163" t="s">
        <v>56</v>
      </c>
      <c r="L88" s="84">
        <f t="shared" si="47"/>
        <v>0</v>
      </c>
      <c r="M88" s="84">
        <f t="shared" si="47"/>
        <v>0</v>
      </c>
      <c r="N88" s="84">
        <f t="shared" si="47"/>
        <v>0</v>
      </c>
      <c r="O88" s="84">
        <f t="shared" si="47"/>
        <v>0</v>
      </c>
      <c r="P88" s="84">
        <f t="shared" si="47"/>
        <v>0</v>
      </c>
      <c r="Q88" s="84">
        <f t="shared" si="47"/>
        <v>0</v>
      </c>
      <c r="R88" s="84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46"/>
        <v>30.785796661426971</v>
      </c>
      <c r="C89" s="43">
        <f t="shared" si="46"/>
        <v>3.728923432912103</v>
      </c>
      <c r="D89" s="43">
        <f t="shared" si="46"/>
        <v>0.80403763125390371</v>
      </c>
      <c r="E89" s="43">
        <f t="shared" si="46"/>
        <v>1.7932322212576814</v>
      </c>
      <c r="F89" s="43">
        <f t="shared" si="46"/>
        <v>0</v>
      </c>
      <c r="G89" s="43">
        <f t="shared" si="46"/>
        <v>0</v>
      </c>
      <c r="H89" s="43">
        <f t="shared" si="46"/>
        <v>0</v>
      </c>
      <c r="I89" s="154">
        <f t="shared" si="48"/>
        <v>37.111989946850663</v>
      </c>
      <c r="J89" s="149"/>
      <c r="K89" s="169" t="s">
        <v>16</v>
      </c>
      <c r="L89" s="43">
        <f t="shared" si="47"/>
        <v>30.785796661426971</v>
      </c>
      <c r="M89" s="43">
        <f t="shared" si="47"/>
        <v>3.728923432912103</v>
      </c>
      <c r="N89" s="43">
        <f t="shared" si="47"/>
        <v>0.80403763125390371</v>
      </c>
      <c r="O89" s="43">
        <f t="shared" si="47"/>
        <v>1.7932322212576814</v>
      </c>
      <c r="P89" s="43">
        <f t="shared" si="47"/>
        <v>0</v>
      </c>
      <c r="Q89" s="43">
        <f t="shared" si="47"/>
        <v>0</v>
      </c>
      <c r="R89" s="43">
        <f t="shared" si="47"/>
        <v>0</v>
      </c>
      <c r="S89" s="158">
        <f t="shared" si="49"/>
        <v>37.111989946850663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46"/>
        <v>7210.9085956712315</v>
      </c>
      <c r="C90" s="40">
        <f t="shared" si="46"/>
        <v>13.558984350453617</v>
      </c>
      <c r="D90" s="40">
        <f t="shared" si="46"/>
        <v>661.79501445870119</v>
      </c>
      <c r="E90" s="40">
        <f t="shared" si="46"/>
        <v>0</v>
      </c>
      <c r="F90" s="40">
        <f t="shared" si="46"/>
        <v>0</v>
      </c>
      <c r="G90" s="40">
        <f t="shared" si="46"/>
        <v>0</v>
      </c>
      <c r="H90" s="40">
        <f t="shared" si="46"/>
        <v>0</v>
      </c>
      <c r="I90" s="162">
        <f t="shared" si="48"/>
        <v>7886.2625944803867</v>
      </c>
      <c r="J90" s="149"/>
      <c r="K90" s="163" t="s">
        <v>15</v>
      </c>
      <c r="L90" s="84">
        <f t="shared" si="47"/>
        <v>7210.9085956712315</v>
      </c>
      <c r="M90" s="84">
        <f t="shared" si="47"/>
        <v>13.558984350453617</v>
      </c>
      <c r="N90" s="84">
        <f t="shared" si="47"/>
        <v>661.79501445870119</v>
      </c>
      <c r="O90" s="84">
        <f t="shared" si="47"/>
        <v>0</v>
      </c>
      <c r="P90" s="84">
        <f t="shared" si="47"/>
        <v>0</v>
      </c>
      <c r="Q90" s="84">
        <f t="shared" si="47"/>
        <v>0</v>
      </c>
      <c r="R90" s="84">
        <f t="shared" si="47"/>
        <v>0</v>
      </c>
      <c r="S90" s="166">
        <f t="shared" si="49"/>
        <v>7886.2625944803867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46"/>
        <v>0</v>
      </c>
      <c r="C91" s="43">
        <f t="shared" si="46"/>
        <v>1.6248387636824198</v>
      </c>
      <c r="D91" s="43">
        <f t="shared" si="46"/>
        <v>0.34106505272114168</v>
      </c>
      <c r="E91" s="43">
        <f t="shared" si="46"/>
        <v>237.96423635121971</v>
      </c>
      <c r="F91" s="43">
        <f t="shared" si="46"/>
        <v>3114.5041912934494</v>
      </c>
      <c r="G91" s="43">
        <f t="shared" si="46"/>
        <v>0</v>
      </c>
      <c r="H91" s="43">
        <f t="shared" si="46"/>
        <v>0</v>
      </c>
      <c r="I91" s="154">
        <f t="shared" si="48"/>
        <v>3354.4343314610728</v>
      </c>
      <c r="J91" s="149"/>
      <c r="K91" s="169" t="s">
        <v>58</v>
      </c>
      <c r="L91" s="43">
        <f t="shared" si="47"/>
        <v>0</v>
      </c>
      <c r="M91" s="43">
        <f t="shared" si="47"/>
        <v>1.6248387636824198</v>
      </c>
      <c r="N91" s="43">
        <f t="shared" si="47"/>
        <v>0.34106505272114168</v>
      </c>
      <c r="O91" s="43">
        <f t="shared" si="47"/>
        <v>237.96423635121971</v>
      </c>
      <c r="P91" s="43">
        <f t="shared" si="47"/>
        <v>23928.600032300772</v>
      </c>
      <c r="Q91" s="43">
        <f t="shared" si="47"/>
        <v>0</v>
      </c>
      <c r="R91" s="43">
        <f t="shared" si="47"/>
        <v>0</v>
      </c>
      <c r="S91" s="158">
        <f t="shared" si="49"/>
        <v>24168.530172468396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46"/>
        <v>0</v>
      </c>
      <c r="C92" s="40">
        <f t="shared" si="46"/>
        <v>0</v>
      </c>
      <c r="D92" s="40">
        <f t="shared" si="46"/>
        <v>2.9542026100297689E-2</v>
      </c>
      <c r="E92" s="40">
        <f t="shared" si="46"/>
        <v>33.171726665994015</v>
      </c>
      <c r="F92" s="40">
        <f t="shared" si="46"/>
        <v>0</v>
      </c>
      <c r="G92" s="40">
        <f t="shared" si="46"/>
        <v>0</v>
      </c>
      <c r="H92" s="40">
        <f t="shared" si="46"/>
        <v>0</v>
      </c>
      <c r="I92" s="162">
        <f t="shared" si="48"/>
        <v>33.20126869209431</v>
      </c>
      <c r="J92" s="149"/>
      <c r="K92" s="163" t="s">
        <v>12</v>
      </c>
      <c r="L92" s="84">
        <f t="shared" si="47"/>
        <v>0</v>
      </c>
      <c r="M92" s="84">
        <f t="shared" si="47"/>
        <v>0</v>
      </c>
      <c r="N92" s="84">
        <f t="shared" si="47"/>
        <v>2.9542026100297689E-2</v>
      </c>
      <c r="O92" s="84">
        <f t="shared" si="47"/>
        <v>33.171726665994015</v>
      </c>
      <c r="P92" s="84">
        <f t="shared" si="47"/>
        <v>9001.1888941846064</v>
      </c>
      <c r="Q92" s="84">
        <f t="shared" si="47"/>
        <v>0</v>
      </c>
      <c r="R92" s="84">
        <f t="shared" si="47"/>
        <v>0</v>
      </c>
      <c r="S92" s="166">
        <f t="shared" si="49"/>
        <v>9034.3901628766998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46"/>
        <v>0</v>
      </c>
      <c r="C93" s="43">
        <f t="shared" si="46"/>
        <v>0</v>
      </c>
      <c r="D93" s="43">
        <f t="shared" si="46"/>
        <v>0</v>
      </c>
      <c r="E93" s="43">
        <f t="shared" si="46"/>
        <v>0</v>
      </c>
      <c r="F93" s="43">
        <f t="shared" si="46"/>
        <v>0</v>
      </c>
      <c r="G93" s="43">
        <f t="shared" si="46"/>
        <v>0</v>
      </c>
      <c r="H93" s="43">
        <f t="shared" si="46"/>
        <v>0</v>
      </c>
      <c r="I93" s="154">
        <f t="shared" si="48"/>
        <v>0</v>
      </c>
      <c r="J93" s="149"/>
      <c r="K93" s="169" t="s">
        <v>59</v>
      </c>
      <c r="L93" s="43">
        <f t="shared" si="47"/>
        <v>0</v>
      </c>
      <c r="M93" s="43">
        <f t="shared" si="47"/>
        <v>0</v>
      </c>
      <c r="N93" s="43">
        <f t="shared" si="47"/>
        <v>0</v>
      </c>
      <c r="O93" s="43">
        <f t="shared" si="47"/>
        <v>0</v>
      </c>
      <c r="P93" s="43">
        <f t="shared" si="47"/>
        <v>29406.420166188545</v>
      </c>
      <c r="Q93" s="43">
        <f t="shared" si="47"/>
        <v>0</v>
      </c>
      <c r="R93" s="43">
        <f t="shared" si="47"/>
        <v>0</v>
      </c>
      <c r="S93" s="158">
        <f t="shared" si="49"/>
        <v>29406.420166188545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46"/>
        <v>248.06321794126757</v>
      </c>
      <c r="C94" s="40">
        <f t="shared" si="46"/>
        <v>0.38916222927479976</v>
      </c>
      <c r="D94" s="40">
        <f t="shared" si="46"/>
        <v>48.008098583082976</v>
      </c>
      <c r="E94" s="40">
        <f t="shared" si="46"/>
        <v>1.8128477201738922</v>
      </c>
      <c r="F94" s="40">
        <f t="shared" si="46"/>
        <v>0</v>
      </c>
      <c r="G94" s="40">
        <f t="shared" si="46"/>
        <v>0</v>
      </c>
      <c r="H94" s="40">
        <f t="shared" si="46"/>
        <v>0</v>
      </c>
      <c r="I94" s="162">
        <f t="shared" si="48"/>
        <v>298.27332647379927</v>
      </c>
      <c r="J94" s="149"/>
      <c r="K94" s="163" t="s">
        <v>17</v>
      </c>
      <c r="L94" s="84">
        <f t="shared" si="47"/>
        <v>248.06321794126757</v>
      </c>
      <c r="M94" s="84">
        <f t="shared" si="47"/>
        <v>0.38916222927479976</v>
      </c>
      <c r="N94" s="84">
        <f t="shared" si="47"/>
        <v>48.008098583082976</v>
      </c>
      <c r="O94" s="84">
        <f t="shared" si="47"/>
        <v>1.8128477201738922</v>
      </c>
      <c r="P94" s="84">
        <f t="shared" si="47"/>
        <v>0</v>
      </c>
      <c r="Q94" s="84">
        <f t="shared" si="47"/>
        <v>0</v>
      </c>
      <c r="R94" s="84">
        <f t="shared" si="47"/>
        <v>0</v>
      </c>
      <c r="S94" s="166">
        <f t="shared" si="49"/>
        <v>298.27332647379927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46"/>
        <v>15458.923466587017</v>
      </c>
      <c r="C95" s="43">
        <f t="shared" si="46"/>
        <v>167.24146399475467</v>
      </c>
      <c r="D95" s="43">
        <f t="shared" si="46"/>
        <v>1477.1486665366283</v>
      </c>
      <c r="E95" s="43">
        <f t="shared" si="46"/>
        <v>25.683498014715695</v>
      </c>
      <c r="F95" s="43">
        <f t="shared" si="46"/>
        <v>0</v>
      </c>
      <c r="G95" s="43">
        <f t="shared" si="46"/>
        <v>0</v>
      </c>
      <c r="H95" s="43">
        <f t="shared" si="46"/>
        <v>0</v>
      </c>
      <c r="I95" s="154">
        <f t="shared" si="48"/>
        <v>17128.997095133116</v>
      </c>
      <c r="J95" s="149"/>
      <c r="K95" s="169" t="s">
        <v>140</v>
      </c>
      <c r="L95" s="43">
        <f t="shared" si="47"/>
        <v>15458.923466587017</v>
      </c>
      <c r="M95" s="43">
        <f t="shared" si="47"/>
        <v>167.24146399475467</v>
      </c>
      <c r="N95" s="43">
        <f t="shared" si="47"/>
        <v>1477.1486665366283</v>
      </c>
      <c r="O95" s="43">
        <f t="shared" si="47"/>
        <v>25.683498014715695</v>
      </c>
      <c r="P95" s="43">
        <f t="shared" si="47"/>
        <v>4773.9586941360012</v>
      </c>
      <c r="Q95" s="43">
        <f t="shared" si="47"/>
        <v>0</v>
      </c>
      <c r="R95" s="43">
        <f t="shared" si="47"/>
        <v>0</v>
      </c>
      <c r="S95" s="158">
        <f t="shared" si="49"/>
        <v>21902.955789269115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46"/>
        <v>3430.8711725363246</v>
      </c>
      <c r="C96" s="40">
        <f t="shared" si="46"/>
        <v>0.46087287651356618</v>
      </c>
      <c r="D96" s="40">
        <f t="shared" si="46"/>
        <v>5970.3947592349605</v>
      </c>
      <c r="E96" s="40">
        <f t="shared" si="46"/>
        <v>6589.8156484597848</v>
      </c>
      <c r="F96" s="40">
        <f t="shared" si="46"/>
        <v>0</v>
      </c>
      <c r="G96" s="40">
        <f t="shared" si="46"/>
        <v>4336.4414277268424</v>
      </c>
      <c r="H96" s="40">
        <f t="shared" si="46"/>
        <v>3.3297276116453443</v>
      </c>
      <c r="I96" s="162">
        <f t="shared" si="48"/>
        <v>20331.313608446075</v>
      </c>
      <c r="J96" s="149"/>
      <c r="K96" s="163" t="s">
        <v>25</v>
      </c>
      <c r="L96" s="84">
        <f t="shared" si="47"/>
        <v>3430.8711725363246</v>
      </c>
      <c r="M96" s="84">
        <f t="shared" si="47"/>
        <v>0.46087287651356618</v>
      </c>
      <c r="N96" s="84">
        <f t="shared" si="47"/>
        <v>5970.3947592349605</v>
      </c>
      <c r="O96" s="84">
        <f t="shared" si="47"/>
        <v>6589.8156484597848</v>
      </c>
      <c r="P96" s="84">
        <f t="shared" si="47"/>
        <v>1555.7076360215049</v>
      </c>
      <c r="Q96" s="84">
        <f t="shared" si="47"/>
        <v>4336.4414277268424</v>
      </c>
      <c r="R96" s="84">
        <f t="shared" si="47"/>
        <v>3.3297276116453443</v>
      </c>
      <c r="S96" s="166">
        <f t="shared" si="49"/>
        <v>21887.021244467574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46"/>
        <v>7244.9666106488148</v>
      </c>
      <c r="C97" s="43">
        <f t="shared" si="46"/>
        <v>32.463741627445472</v>
      </c>
      <c r="D97" s="43">
        <f t="shared" si="46"/>
        <v>230.61795205147163</v>
      </c>
      <c r="E97" s="43">
        <f t="shared" si="46"/>
        <v>0</v>
      </c>
      <c r="F97" s="43">
        <f t="shared" si="46"/>
        <v>0</v>
      </c>
      <c r="G97" s="43">
        <f t="shared" si="46"/>
        <v>0</v>
      </c>
      <c r="H97" s="43">
        <f t="shared" si="46"/>
        <v>0</v>
      </c>
      <c r="I97" s="154">
        <f t="shared" si="48"/>
        <v>7508.0483043277318</v>
      </c>
      <c r="J97" s="149"/>
      <c r="K97" s="169" t="s">
        <v>24</v>
      </c>
      <c r="L97" s="43">
        <f t="shared" si="47"/>
        <v>7244.9666106488148</v>
      </c>
      <c r="M97" s="43">
        <f t="shared" si="47"/>
        <v>32.463741627445472</v>
      </c>
      <c r="N97" s="43">
        <f t="shared" si="47"/>
        <v>230.61795205147163</v>
      </c>
      <c r="O97" s="43">
        <f t="shared" si="47"/>
        <v>0</v>
      </c>
      <c r="P97" s="43">
        <f t="shared" si="47"/>
        <v>0</v>
      </c>
      <c r="Q97" s="43">
        <f t="shared" si="47"/>
        <v>0</v>
      </c>
      <c r="R97" s="43">
        <f t="shared" si="47"/>
        <v>0</v>
      </c>
      <c r="S97" s="158">
        <f t="shared" si="49"/>
        <v>7508.0483043277318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46"/>
        <v>13500.172923772185</v>
      </c>
      <c r="C98" s="40">
        <f t="shared" si="46"/>
        <v>24.804327480159824</v>
      </c>
      <c r="D98" s="40">
        <f t="shared" si="46"/>
        <v>1426.1235043308423</v>
      </c>
      <c r="E98" s="40">
        <f t="shared" si="46"/>
        <v>0</v>
      </c>
      <c r="F98" s="40">
        <f t="shared" si="46"/>
        <v>0</v>
      </c>
      <c r="G98" s="40">
        <f t="shared" si="46"/>
        <v>0</v>
      </c>
      <c r="H98" s="40">
        <f t="shared" si="46"/>
        <v>0</v>
      </c>
      <c r="I98" s="162">
        <f t="shared" si="48"/>
        <v>14951.100755583187</v>
      </c>
      <c r="J98" s="149"/>
      <c r="K98" s="163" t="s">
        <v>60</v>
      </c>
      <c r="L98" s="84">
        <f t="shared" si="47"/>
        <v>13500.172923772185</v>
      </c>
      <c r="M98" s="84">
        <f t="shared" si="47"/>
        <v>24.804327480159824</v>
      </c>
      <c r="N98" s="84">
        <f t="shared" si="47"/>
        <v>1426.1235043308423</v>
      </c>
      <c r="O98" s="84">
        <f t="shared" si="47"/>
        <v>0</v>
      </c>
      <c r="P98" s="84">
        <f t="shared" si="47"/>
        <v>0</v>
      </c>
      <c r="Q98" s="84">
        <f t="shared" si="47"/>
        <v>0</v>
      </c>
      <c r="R98" s="84">
        <f t="shared" si="47"/>
        <v>0</v>
      </c>
      <c r="S98" s="166">
        <f t="shared" si="49"/>
        <v>14951.100755583187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46"/>
        <v>4372.9688388285113</v>
      </c>
      <c r="C99" s="43">
        <f t="shared" si="46"/>
        <v>0</v>
      </c>
      <c r="D99" s="43">
        <f t="shared" si="46"/>
        <v>682.00136863659418</v>
      </c>
      <c r="E99" s="43">
        <f t="shared" si="46"/>
        <v>4.6536051505197609</v>
      </c>
      <c r="F99" s="43">
        <f t="shared" si="46"/>
        <v>187.24014794174886</v>
      </c>
      <c r="G99" s="43">
        <f t="shared" si="46"/>
        <v>0</v>
      </c>
      <c r="H99" s="43">
        <f t="shared" si="46"/>
        <v>0</v>
      </c>
      <c r="I99" s="154">
        <f t="shared" si="48"/>
        <v>5246.8639605573735</v>
      </c>
      <c r="J99" s="149"/>
      <c r="K99" s="169" t="s">
        <v>22</v>
      </c>
      <c r="L99" s="43">
        <f t="shared" si="47"/>
        <v>4372.9688388285113</v>
      </c>
      <c r="M99" s="43">
        <f t="shared" si="47"/>
        <v>0</v>
      </c>
      <c r="N99" s="43">
        <f t="shared" si="47"/>
        <v>682.00136863659418</v>
      </c>
      <c r="O99" s="43">
        <f t="shared" si="47"/>
        <v>4.6536051505197609</v>
      </c>
      <c r="P99" s="43">
        <f t="shared" si="47"/>
        <v>1747.7112067624309</v>
      </c>
      <c r="Q99" s="43">
        <f t="shared" si="47"/>
        <v>0</v>
      </c>
      <c r="R99" s="43">
        <f t="shared" si="47"/>
        <v>0</v>
      </c>
      <c r="S99" s="158">
        <f t="shared" si="49"/>
        <v>6807.3350193780561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46"/>
        <v>0</v>
      </c>
      <c r="C100" s="40">
        <f t="shared" si="46"/>
        <v>0</v>
      </c>
      <c r="D100" s="40">
        <f t="shared" si="46"/>
        <v>0</v>
      </c>
      <c r="E100" s="40">
        <f t="shared" si="46"/>
        <v>0</v>
      </c>
      <c r="F100" s="40">
        <f t="shared" si="46"/>
        <v>0</v>
      </c>
      <c r="G100" s="40">
        <f t="shared" si="46"/>
        <v>0</v>
      </c>
      <c r="H100" s="40">
        <f t="shared" si="46"/>
        <v>0</v>
      </c>
      <c r="I100" s="162">
        <f t="shared" si="48"/>
        <v>0</v>
      </c>
      <c r="J100" s="149"/>
      <c r="K100" s="163" t="s">
        <v>21</v>
      </c>
      <c r="L100" s="84">
        <f t="shared" si="47"/>
        <v>0</v>
      </c>
      <c r="M100" s="84">
        <f t="shared" si="47"/>
        <v>0</v>
      </c>
      <c r="N100" s="84">
        <f t="shared" si="47"/>
        <v>0</v>
      </c>
      <c r="O100" s="84">
        <f t="shared" si="47"/>
        <v>0</v>
      </c>
      <c r="P100" s="84">
        <f t="shared" si="47"/>
        <v>0</v>
      </c>
      <c r="Q100" s="84">
        <f t="shared" si="47"/>
        <v>0</v>
      </c>
      <c r="R100" s="84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ref="B101:H105" si="50">B595+B621+B647</f>
        <v>3593.3901233683578</v>
      </c>
      <c r="C101" s="43">
        <f t="shared" si="50"/>
        <v>0</v>
      </c>
      <c r="D101" s="43">
        <f t="shared" si="50"/>
        <v>1108.0601339738689</v>
      </c>
      <c r="E101" s="43">
        <f t="shared" si="50"/>
        <v>0</v>
      </c>
      <c r="F101" s="43">
        <f t="shared" si="50"/>
        <v>0</v>
      </c>
      <c r="G101" s="43">
        <f t="shared" si="50"/>
        <v>0</v>
      </c>
      <c r="H101" s="43">
        <f t="shared" si="50"/>
        <v>0</v>
      </c>
      <c r="I101" s="154">
        <f t="shared" si="48"/>
        <v>4701.4502573422269</v>
      </c>
      <c r="J101" s="149"/>
      <c r="K101" s="171" t="s">
        <v>64</v>
      </c>
      <c r="L101" s="43">
        <f t="shared" ref="L101:R105" si="51">L595+L621+L647</f>
        <v>3593.3901233683578</v>
      </c>
      <c r="M101" s="43">
        <f t="shared" si="51"/>
        <v>0</v>
      </c>
      <c r="N101" s="43">
        <f t="shared" si="51"/>
        <v>1108.0601339738689</v>
      </c>
      <c r="O101" s="43">
        <f t="shared" si="51"/>
        <v>0</v>
      </c>
      <c r="P101" s="43">
        <f t="shared" si="51"/>
        <v>0</v>
      </c>
      <c r="Q101" s="43">
        <f t="shared" si="51"/>
        <v>0</v>
      </c>
      <c r="R101" s="43">
        <f t="shared" si="51"/>
        <v>0</v>
      </c>
      <c r="S101" s="158">
        <f t="shared" si="49"/>
        <v>4701.4502573422269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50"/>
        <v>3593.3901233683578</v>
      </c>
      <c r="C102" s="59">
        <f t="shared" si="50"/>
        <v>0</v>
      </c>
      <c r="D102" s="59">
        <f t="shared" si="50"/>
        <v>1108.0601339738689</v>
      </c>
      <c r="E102" s="59">
        <f t="shared" si="50"/>
        <v>0</v>
      </c>
      <c r="F102" s="59">
        <f t="shared" si="50"/>
        <v>0</v>
      </c>
      <c r="G102" s="59">
        <f t="shared" si="50"/>
        <v>0</v>
      </c>
      <c r="H102" s="59">
        <f t="shared" si="50"/>
        <v>0</v>
      </c>
      <c r="I102" s="175">
        <f t="shared" si="48"/>
        <v>4701.4502573422269</v>
      </c>
      <c r="J102" s="149"/>
      <c r="K102" s="176" t="s">
        <v>23</v>
      </c>
      <c r="L102" s="87">
        <f t="shared" si="51"/>
        <v>3593.3901233683578</v>
      </c>
      <c r="M102" s="87">
        <f t="shared" si="51"/>
        <v>0</v>
      </c>
      <c r="N102" s="87">
        <f t="shared" si="51"/>
        <v>1108.0601339738689</v>
      </c>
      <c r="O102" s="87">
        <f t="shared" si="51"/>
        <v>0</v>
      </c>
      <c r="P102" s="87">
        <f t="shared" si="51"/>
        <v>0</v>
      </c>
      <c r="Q102" s="87">
        <f t="shared" si="51"/>
        <v>0</v>
      </c>
      <c r="R102" s="87">
        <f t="shared" si="51"/>
        <v>0</v>
      </c>
      <c r="S102" s="179">
        <f t="shared" si="49"/>
        <v>4701.4502573422269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50"/>
        <v>0</v>
      </c>
      <c r="C103" s="62">
        <f t="shared" si="50"/>
        <v>0</v>
      </c>
      <c r="D103" s="62">
        <f t="shared" si="50"/>
        <v>0</v>
      </c>
      <c r="E103" s="62">
        <f t="shared" si="50"/>
        <v>0</v>
      </c>
      <c r="F103" s="62">
        <f t="shared" si="50"/>
        <v>0</v>
      </c>
      <c r="G103" s="62">
        <f t="shared" si="50"/>
        <v>0</v>
      </c>
      <c r="H103" s="62">
        <f t="shared" si="50"/>
        <v>0</v>
      </c>
      <c r="I103" s="183">
        <f t="shared" si="48"/>
        <v>0</v>
      </c>
      <c r="J103" s="149"/>
      <c r="K103" s="184" t="s">
        <v>19</v>
      </c>
      <c r="L103" s="62">
        <f t="shared" si="51"/>
        <v>0</v>
      </c>
      <c r="M103" s="62">
        <f t="shared" si="51"/>
        <v>0</v>
      </c>
      <c r="N103" s="62">
        <f t="shared" si="51"/>
        <v>0</v>
      </c>
      <c r="O103" s="62">
        <f t="shared" si="51"/>
        <v>0</v>
      </c>
      <c r="P103" s="62">
        <f t="shared" si="51"/>
        <v>0</v>
      </c>
      <c r="Q103" s="62">
        <f t="shared" si="51"/>
        <v>0</v>
      </c>
      <c r="R103" s="62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50"/>
        <v>0</v>
      </c>
      <c r="C104" s="59">
        <f t="shared" si="50"/>
        <v>0</v>
      </c>
      <c r="D104" s="59">
        <f t="shared" si="50"/>
        <v>0</v>
      </c>
      <c r="E104" s="59">
        <f t="shared" si="50"/>
        <v>0</v>
      </c>
      <c r="F104" s="59">
        <f t="shared" si="50"/>
        <v>0</v>
      </c>
      <c r="G104" s="59">
        <f t="shared" si="50"/>
        <v>0</v>
      </c>
      <c r="H104" s="59">
        <f t="shared" si="50"/>
        <v>0</v>
      </c>
      <c r="I104" s="175">
        <f t="shared" si="48"/>
        <v>0</v>
      </c>
      <c r="J104" s="149"/>
      <c r="K104" s="176" t="s">
        <v>20</v>
      </c>
      <c r="L104" s="87">
        <f t="shared" si="51"/>
        <v>0</v>
      </c>
      <c r="M104" s="87">
        <f t="shared" si="51"/>
        <v>0</v>
      </c>
      <c r="N104" s="87">
        <f t="shared" si="51"/>
        <v>0</v>
      </c>
      <c r="O104" s="87">
        <f t="shared" si="51"/>
        <v>0</v>
      </c>
      <c r="P104" s="87">
        <f t="shared" si="51"/>
        <v>0</v>
      </c>
      <c r="Q104" s="87">
        <f t="shared" si="51"/>
        <v>0</v>
      </c>
      <c r="R104" s="87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50"/>
        <v>0</v>
      </c>
      <c r="C105" s="52">
        <f t="shared" si="50"/>
        <v>0</v>
      </c>
      <c r="D105" s="52">
        <f t="shared" si="50"/>
        <v>0</v>
      </c>
      <c r="E105" s="52">
        <f t="shared" si="50"/>
        <v>0</v>
      </c>
      <c r="F105" s="52">
        <f t="shared" si="50"/>
        <v>0</v>
      </c>
      <c r="G105" s="52">
        <f t="shared" si="50"/>
        <v>0</v>
      </c>
      <c r="H105" s="52">
        <f t="shared" si="50"/>
        <v>0</v>
      </c>
      <c r="I105" s="190">
        <f t="shared" si="48"/>
        <v>0</v>
      </c>
      <c r="J105" s="149"/>
      <c r="K105" s="191" t="s">
        <v>11</v>
      </c>
      <c r="L105" s="52">
        <f t="shared" si="51"/>
        <v>0</v>
      </c>
      <c r="M105" s="52">
        <f t="shared" si="51"/>
        <v>0</v>
      </c>
      <c r="N105" s="52">
        <f t="shared" si="51"/>
        <v>0</v>
      </c>
      <c r="O105" s="52">
        <f t="shared" si="51"/>
        <v>0</v>
      </c>
      <c r="P105" s="52">
        <f t="shared" si="51"/>
        <v>0</v>
      </c>
      <c r="Q105" s="52">
        <f t="shared" si="51"/>
        <v>0</v>
      </c>
      <c r="R105" s="52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55513.028966769838</v>
      </c>
      <c r="C106" s="195">
        <f t="shared" ref="C106:I106" si="52">SUM(C85:C101)</f>
        <v>244.27231475519648</v>
      </c>
      <c r="D106" s="195">
        <f t="shared" si="52"/>
        <v>11617.823136876734</v>
      </c>
      <c r="E106" s="195">
        <f t="shared" si="52"/>
        <v>6894.8947945836653</v>
      </c>
      <c r="F106" s="195">
        <f t="shared" si="52"/>
        <v>3301.7443392351984</v>
      </c>
      <c r="G106" s="195">
        <f t="shared" si="52"/>
        <v>4336.4414277268424</v>
      </c>
      <c r="H106" s="195">
        <f t="shared" si="52"/>
        <v>3.3297276116453443</v>
      </c>
      <c r="I106" s="195">
        <f t="shared" si="52"/>
        <v>81911.534707559113</v>
      </c>
      <c r="J106" s="149"/>
      <c r="K106" s="196" t="s">
        <v>26</v>
      </c>
      <c r="L106" s="195">
        <f>SUM(L85:L101)</f>
        <v>55513.028966769838</v>
      </c>
      <c r="M106" s="195">
        <f t="shared" ref="M106:S106" si="53">SUM(M85:M101)</f>
        <v>244.27231475519648</v>
      </c>
      <c r="N106" s="195">
        <f t="shared" si="53"/>
        <v>11617.823136876734</v>
      </c>
      <c r="O106" s="195">
        <f t="shared" si="53"/>
        <v>6894.8947945836653</v>
      </c>
      <c r="P106" s="195">
        <f t="shared" si="53"/>
        <v>70415.671788762338</v>
      </c>
      <c r="Q106" s="195">
        <f t="shared" si="53"/>
        <v>4336.4414277268424</v>
      </c>
      <c r="R106" s="197">
        <f t="shared" si="53"/>
        <v>3.3297276116453443</v>
      </c>
      <c r="S106" s="198">
        <f t="shared" si="53"/>
        <v>149025.46215708627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0.67771931224292981</v>
      </c>
      <c r="C107" s="48">
        <f t="shared" ref="C107:H107" si="54">IF($I106=0,"-",C106/$I106)</f>
        <v>2.9821479432328851E-3</v>
      </c>
      <c r="D107" s="48">
        <f t="shared" si="54"/>
        <v>0.14183378663767846</v>
      </c>
      <c r="E107" s="48">
        <f t="shared" si="54"/>
        <v>8.4174894527368413E-2</v>
      </c>
      <c r="F107" s="48">
        <f t="shared" si="54"/>
        <v>4.0308661668019032E-2</v>
      </c>
      <c r="G107" s="48">
        <f t="shared" si="54"/>
        <v>5.2940546691120159E-2</v>
      </c>
      <c r="H107" s="69">
        <f t="shared" si="54"/>
        <v>4.0650289651306756E-5</v>
      </c>
      <c r="I107" s="49">
        <f>SUM(B107:H107)</f>
        <v>1</v>
      </c>
      <c r="K107" s="78" t="s">
        <v>90</v>
      </c>
      <c r="L107" s="95">
        <f t="shared" ref="L107:R107" si="55">IF($S106=0,"-",L106/$S106)</f>
        <v>0.37250700761628308</v>
      </c>
      <c r="M107" s="95">
        <f t="shared" si="55"/>
        <v>1.639131402241259E-3</v>
      </c>
      <c r="N107" s="95">
        <f t="shared" si="55"/>
        <v>7.7958645245672864E-2</v>
      </c>
      <c r="O107" s="95">
        <f t="shared" si="55"/>
        <v>4.6266555357606105E-2</v>
      </c>
      <c r="P107" s="95">
        <f t="shared" si="55"/>
        <v>0.47250765586982629</v>
      </c>
      <c r="Q107" s="95">
        <f t="shared" si="55"/>
        <v>2.9098661161378197E-2</v>
      </c>
      <c r="R107" s="96">
        <f t="shared" si="55"/>
        <v>2.2343346992177158E-5</v>
      </c>
      <c r="S107" s="97">
        <f>SUM(L107:R107)</f>
        <v>0.99999999999999989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5.2562071503347241E-2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5.2562071503347241E-2</v>
      </c>
      <c r="J111" s="149"/>
      <c r="K111" s="203" t="s">
        <v>7</v>
      </c>
      <c r="L111" s="152">
        <v>0</v>
      </c>
      <c r="M111" s="152">
        <v>0</v>
      </c>
      <c r="N111" s="152">
        <v>5.2562071503347241E-2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5.2562071503347241E-2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5.2562071503347241E-2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5.2562071503347241E-2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96.676235610764962</v>
      </c>
      <c r="E113" s="156">
        <v>0</v>
      </c>
      <c r="F113" s="350"/>
      <c r="G113" s="156">
        <v>0</v>
      </c>
      <c r="H113" s="168">
        <v>0</v>
      </c>
      <c r="I113" s="154">
        <f t="shared" si="56"/>
        <v>96.676235610764962</v>
      </c>
      <c r="J113" s="149"/>
      <c r="K113" s="169" t="s">
        <v>10</v>
      </c>
      <c r="L113" s="156">
        <v>0</v>
      </c>
      <c r="M113" s="156">
        <v>0</v>
      </c>
      <c r="N113" s="156">
        <v>96.676235610764962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96.676235610764962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96.676235610764962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96.676235610764962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2.8879074931807183</v>
      </c>
      <c r="C115" s="156">
        <v>18.976007536163216</v>
      </c>
      <c r="D115" s="156">
        <v>0</v>
      </c>
      <c r="E115" s="156">
        <v>0</v>
      </c>
      <c r="F115" s="350"/>
      <c r="G115" s="156">
        <v>0</v>
      </c>
      <c r="H115" s="168">
        <v>0</v>
      </c>
      <c r="I115" s="154">
        <f t="shared" si="56"/>
        <v>21.863915029343936</v>
      </c>
      <c r="J115" s="149"/>
      <c r="K115" s="169" t="s">
        <v>16</v>
      </c>
      <c r="L115" s="156">
        <v>2.8879074931807183</v>
      </c>
      <c r="M115" s="156">
        <v>18.976007536163216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21.863915029343936</v>
      </c>
      <c r="U115" s="215" t="s">
        <v>16</v>
      </c>
      <c r="V115" s="207">
        <v>2.8879074931807183</v>
      </c>
      <c r="W115" s="207">
        <v>0</v>
      </c>
      <c r="X115" s="207">
        <v>0</v>
      </c>
      <c r="Y115" s="207">
        <v>18.976007536163216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21.863915029343936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6.4231351898680431E-4</v>
      </c>
      <c r="C116" s="160">
        <v>0</v>
      </c>
      <c r="D116" s="160">
        <v>0</v>
      </c>
      <c r="E116" s="160">
        <v>0</v>
      </c>
      <c r="F116" s="350"/>
      <c r="G116" s="160">
        <v>0</v>
      </c>
      <c r="H116" s="161">
        <v>0</v>
      </c>
      <c r="I116" s="162">
        <f t="shared" si="56"/>
        <v>6.4231351898680431E-4</v>
      </c>
      <c r="J116" s="149"/>
      <c r="K116" s="163" t="s">
        <v>15</v>
      </c>
      <c r="L116" s="164">
        <v>6.4231351898680431E-4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6.4231351898680431E-4</v>
      </c>
      <c r="U116" s="211" t="s">
        <v>57</v>
      </c>
      <c r="V116" s="212">
        <v>6.4231351898680431E-4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6.4231351898680431E-4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5.8434744466116921</v>
      </c>
      <c r="F117" s="350"/>
      <c r="G117" s="156">
        <v>0</v>
      </c>
      <c r="H117" s="168">
        <v>0</v>
      </c>
      <c r="I117" s="154">
        <f t="shared" si="56"/>
        <v>5.8434744466116921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5.8434744466116921</v>
      </c>
      <c r="P117" s="156">
        <v>61.182102310722286</v>
      </c>
      <c r="Q117" s="156">
        <v>0</v>
      </c>
      <c r="R117" s="157">
        <v>0</v>
      </c>
      <c r="S117" s="158">
        <f t="shared" si="57"/>
        <v>67.02557675733398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0.47373368514060776</v>
      </c>
      <c r="AB117" s="207">
        <v>61.182102310722286</v>
      </c>
      <c r="AC117" s="208">
        <v>5.3697407614710846</v>
      </c>
      <c r="AD117" s="207">
        <v>0</v>
      </c>
      <c r="AE117" s="207">
        <v>0</v>
      </c>
      <c r="AF117" s="207">
        <v>0</v>
      </c>
      <c r="AG117" s="207">
        <v>0</v>
      </c>
      <c r="AH117" s="207">
        <v>5.3697407614710846</v>
      </c>
      <c r="AI117" s="210">
        <f t="shared" si="58"/>
        <v>67.02557675733398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0.49676353777230242</v>
      </c>
      <c r="Q118" s="164">
        <v>0</v>
      </c>
      <c r="R118" s="165">
        <v>0</v>
      </c>
      <c r="S118" s="166">
        <f t="shared" si="57"/>
        <v>0.49676353777230242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0.49676353777230242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0.49676353777230242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2.7314852178810343</v>
      </c>
      <c r="E120" s="160">
        <v>0</v>
      </c>
      <c r="F120" s="350"/>
      <c r="G120" s="160">
        <v>0</v>
      </c>
      <c r="H120" s="161">
        <v>0</v>
      </c>
      <c r="I120" s="162">
        <f t="shared" si="56"/>
        <v>2.7314852178810343</v>
      </c>
      <c r="J120" s="149"/>
      <c r="K120" s="163" t="s">
        <v>17</v>
      </c>
      <c r="L120" s="164">
        <v>0</v>
      </c>
      <c r="M120" s="164">
        <v>0</v>
      </c>
      <c r="N120" s="164">
        <v>2.7314852178810343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2.7314852178810343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2.7314852178810343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2.7314852178810343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140</v>
      </c>
      <c r="B121" s="156">
        <v>43.573239247501512</v>
      </c>
      <c r="C121" s="156">
        <v>13.205560856919819</v>
      </c>
      <c r="D121" s="156">
        <v>566.88398769367927</v>
      </c>
      <c r="E121" s="156">
        <v>11.581411299094039</v>
      </c>
      <c r="F121" s="350"/>
      <c r="G121" s="156">
        <v>0</v>
      </c>
      <c r="H121" s="168">
        <v>0</v>
      </c>
      <c r="I121" s="154">
        <f t="shared" si="56"/>
        <v>635.24419909719461</v>
      </c>
      <c r="J121" s="149"/>
      <c r="K121" s="169" t="s">
        <v>140</v>
      </c>
      <c r="L121" s="156">
        <v>43.573239247501512</v>
      </c>
      <c r="M121" s="156">
        <v>13.205560856919819</v>
      </c>
      <c r="N121" s="156">
        <v>566.88398769367927</v>
      </c>
      <c r="O121" s="156">
        <v>11.581411299094039</v>
      </c>
      <c r="P121" s="156">
        <v>1.7948422134687423</v>
      </c>
      <c r="Q121" s="156">
        <v>0</v>
      </c>
      <c r="R121" s="157">
        <v>0</v>
      </c>
      <c r="S121" s="158">
        <f t="shared" si="57"/>
        <v>637.03904131066338</v>
      </c>
      <c r="U121" s="215" t="s">
        <v>140</v>
      </c>
      <c r="V121" s="207">
        <v>43.489389980194758</v>
      </c>
      <c r="W121" s="207">
        <v>0</v>
      </c>
      <c r="X121" s="207">
        <v>0</v>
      </c>
      <c r="Y121" s="207">
        <v>13.205560856919819</v>
      </c>
      <c r="Z121" s="207">
        <v>566.88398769367927</v>
      </c>
      <c r="AA121" s="207">
        <v>9.6910403175692963</v>
      </c>
      <c r="AB121" s="207">
        <v>1.7948422134687423</v>
      </c>
      <c r="AC121" s="208">
        <v>1.9742202488314999</v>
      </c>
      <c r="AD121" s="207">
        <v>8.3849267306755917E-2</v>
      </c>
      <c r="AE121" s="207">
        <v>0</v>
      </c>
      <c r="AF121" s="207">
        <v>0</v>
      </c>
      <c r="AG121" s="207">
        <v>0</v>
      </c>
      <c r="AH121" s="207">
        <v>1.8903709815247438</v>
      </c>
      <c r="AI121" s="210">
        <f t="shared" si="58"/>
        <v>637.03904131066338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24.088782367341548</v>
      </c>
      <c r="C122" s="160">
        <v>1.4895118664487543</v>
      </c>
      <c r="D122" s="160">
        <v>329.51435598166876</v>
      </c>
      <c r="E122" s="160">
        <v>475.34373666363467</v>
      </c>
      <c r="F122" s="350"/>
      <c r="G122" s="160">
        <v>31.030837557865613</v>
      </c>
      <c r="H122" s="161">
        <v>0.35633761784727547</v>
      </c>
      <c r="I122" s="162">
        <f t="shared" si="56"/>
        <v>861.82356205480676</v>
      </c>
      <c r="J122" s="149"/>
      <c r="K122" s="163" t="s">
        <v>25</v>
      </c>
      <c r="L122" s="164">
        <v>24.088782367341548</v>
      </c>
      <c r="M122" s="164">
        <v>1.4895118664487543</v>
      </c>
      <c r="N122" s="164">
        <v>329.51435598166876</v>
      </c>
      <c r="O122" s="164">
        <v>475.34373666363467</v>
      </c>
      <c r="P122" s="164">
        <v>1.343680822175817</v>
      </c>
      <c r="Q122" s="164">
        <v>31.030837557865613</v>
      </c>
      <c r="R122" s="165">
        <v>0.35633761784727547</v>
      </c>
      <c r="S122" s="166">
        <f t="shared" si="57"/>
        <v>863.16724287698253</v>
      </c>
      <c r="U122" s="211" t="s">
        <v>25</v>
      </c>
      <c r="V122" s="212">
        <v>12.831012768374928</v>
      </c>
      <c r="W122" s="212">
        <v>11.128870554294654</v>
      </c>
      <c r="X122" s="212">
        <v>31.030837557865613</v>
      </c>
      <c r="Y122" s="212">
        <v>1.4895118664487543</v>
      </c>
      <c r="Z122" s="212">
        <v>329.51435598166876</v>
      </c>
      <c r="AA122" s="212">
        <v>474.03239360610894</v>
      </c>
      <c r="AB122" s="212">
        <v>1.343680822175817</v>
      </c>
      <c r="AC122" s="213">
        <v>1.7965797200449636</v>
      </c>
      <c r="AD122" s="212">
        <v>0.12889904467196503</v>
      </c>
      <c r="AE122" s="212">
        <v>0</v>
      </c>
      <c r="AF122" s="212">
        <v>0.35633761784727547</v>
      </c>
      <c r="AG122" s="212">
        <v>0</v>
      </c>
      <c r="AH122" s="212">
        <v>1.3113430575257232</v>
      </c>
      <c r="AI122" s="214">
        <f t="shared" si="58"/>
        <v>863.16724287698241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25.29058405400307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56"/>
        <v>25.29058405400307</v>
      </c>
      <c r="J123" s="149"/>
      <c r="K123" s="169" t="s">
        <v>24</v>
      </c>
      <c r="L123" s="156">
        <v>25.29058405400307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25.29058405400307</v>
      </c>
      <c r="U123" s="215" t="s">
        <v>24</v>
      </c>
      <c r="V123" s="207">
        <v>25.29058405400307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25.29058405400307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4.6453256949685402</v>
      </c>
      <c r="C125" s="156">
        <v>0</v>
      </c>
      <c r="D125" s="156">
        <v>9.4314188352391586</v>
      </c>
      <c r="E125" s="156">
        <v>0</v>
      </c>
      <c r="F125" s="350"/>
      <c r="G125" s="156">
        <v>0</v>
      </c>
      <c r="H125" s="168">
        <v>0</v>
      </c>
      <c r="I125" s="154">
        <f t="shared" si="56"/>
        <v>14.076744530207698</v>
      </c>
      <c r="J125" s="149"/>
      <c r="K125" s="169" t="s">
        <v>22</v>
      </c>
      <c r="L125" s="156">
        <v>4.6453256949685402</v>
      </c>
      <c r="M125" s="156">
        <v>0</v>
      </c>
      <c r="N125" s="156">
        <v>9.4314188352391586</v>
      </c>
      <c r="O125" s="156">
        <v>0</v>
      </c>
      <c r="P125" s="156">
        <v>3.9347113955489763</v>
      </c>
      <c r="Q125" s="156">
        <v>0</v>
      </c>
      <c r="R125" s="157">
        <v>0</v>
      </c>
      <c r="S125" s="158">
        <f t="shared" si="57"/>
        <v>18.011455925756675</v>
      </c>
      <c r="U125" s="215" t="s">
        <v>22</v>
      </c>
      <c r="V125" s="207">
        <v>4.6453256949685402</v>
      </c>
      <c r="W125" s="207">
        <v>0</v>
      </c>
      <c r="X125" s="207">
        <v>0</v>
      </c>
      <c r="Y125" s="207">
        <v>0</v>
      </c>
      <c r="Z125" s="207">
        <v>9.4314188352391586</v>
      </c>
      <c r="AA125" s="207">
        <v>0</v>
      </c>
      <c r="AB125" s="207">
        <v>3.9347113955489763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18.011455925756675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100.48648117051437</v>
      </c>
      <c r="C132" s="195">
        <f t="shared" ref="C132:I132" si="60">SUM(C111:C127)</f>
        <v>33.671080259531784</v>
      </c>
      <c r="D132" s="195">
        <f t="shared" si="60"/>
        <v>1005.2900454107364</v>
      </c>
      <c r="E132" s="195">
        <f t="shared" si="60"/>
        <v>492.76862240934042</v>
      </c>
      <c r="F132" s="195">
        <f t="shared" si="60"/>
        <v>0</v>
      </c>
      <c r="G132" s="195">
        <f t="shared" si="60"/>
        <v>31.030837557865613</v>
      </c>
      <c r="H132" s="197">
        <f t="shared" si="60"/>
        <v>0.35633761784727547</v>
      </c>
      <c r="I132" s="154">
        <f t="shared" si="60"/>
        <v>1663.6034044258361</v>
      </c>
      <c r="J132" s="149"/>
      <c r="K132" s="196" t="s">
        <v>26</v>
      </c>
      <c r="L132" s="195">
        <f>SUM(L111:L127)</f>
        <v>100.48648117051437</v>
      </c>
      <c r="M132" s="195">
        <f t="shared" ref="M132:S132" si="61">SUM(M111:M127)</f>
        <v>33.671080259531784</v>
      </c>
      <c r="N132" s="195">
        <f t="shared" si="61"/>
        <v>1005.2900454107364</v>
      </c>
      <c r="O132" s="195">
        <f t="shared" si="61"/>
        <v>492.76862240934042</v>
      </c>
      <c r="P132" s="195">
        <f t="shared" si="61"/>
        <v>68.752100279688122</v>
      </c>
      <c r="Q132" s="195">
        <f t="shared" si="61"/>
        <v>31.030837557865613</v>
      </c>
      <c r="R132" s="197">
        <f t="shared" si="61"/>
        <v>0.35633761784727547</v>
      </c>
      <c r="S132" s="198">
        <f t="shared" si="61"/>
        <v>1732.3555047055245</v>
      </c>
      <c r="T132" s="141" t="str">
        <f>IF(ABS(S132-AI132)&gt;0.01,S132-AI132,"")</f>
        <v/>
      </c>
      <c r="U132" s="224" t="s">
        <v>63</v>
      </c>
      <c r="V132" s="225">
        <f>SUM(V111:V127)</f>
        <v>89.144862304241002</v>
      </c>
      <c r="W132" s="225">
        <f t="shared" ref="W132:AH132" si="62">SUM(W111:W127)</f>
        <v>11.128870554294654</v>
      </c>
      <c r="X132" s="225">
        <f t="shared" si="62"/>
        <v>31.030837557865613</v>
      </c>
      <c r="Y132" s="225">
        <f t="shared" si="62"/>
        <v>33.671080259531784</v>
      </c>
      <c r="Z132" s="225">
        <f t="shared" si="62"/>
        <v>1005.2900454107364</v>
      </c>
      <c r="AA132" s="225">
        <f t="shared" si="62"/>
        <v>484.19716760881886</v>
      </c>
      <c r="AB132" s="225">
        <f t="shared" si="62"/>
        <v>68.752100279688122</v>
      </c>
      <c r="AC132" s="225">
        <f t="shared" si="62"/>
        <v>9.1405407303475492</v>
      </c>
      <c r="AD132" s="226">
        <f t="shared" si="62"/>
        <v>0.21274831197872096</v>
      </c>
      <c r="AE132" s="226">
        <f t="shared" si="62"/>
        <v>0</v>
      </c>
      <c r="AF132" s="226">
        <f t="shared" si="62"/>
        <v>0.35633761784727547</v>
      </c>
      <c r="AG132" s="226">
        <f t="shared" si="62"/>
        <v>0</v>
      </c>
      <c r="AH132" s="226">
        <f t="shared" si="62"/>
        <v>8.5714548005215523</v>
      </c>
      <c r="AI132" s="227">
        <f>SUM(V132:AC132)</f>
        <v>1732.3555047055243</v>
      </c>
      <c r="AJ132" s="141" t="str">
        <f t="shared" si="59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6.0402906668248574E-2</v>
      </c>
      <c r="C133" s="48">
        <f t="shared" ref="C133:H133" si="63">IF($I132=0,"-",C132/$I132)</f>
        <v>2.0239848133247102E-2</v>
      </c>
      <c r="D133" s="48">
        <f t="shared" si="63"/>
        <v>0.60428467670616171</v>
      </c>
      <c r="E133" s="48">
        <f t="shared" si="63"/>
        <v>0.29620558667912261</v>
      </c>
      <c r="F133" s="48">
        <f t="shared" si="63"/>
        <v>0</v>
      </c>
      <c r="G133" s="48">
        <f t="shared" si="63"/>
        <v>1.8652785558932763E-2</v>
      </c>
      <c r="H133" s="69">
        <f t="shared" si="63"/>
        <v>2.1419625428709628E-4</v>
      </c>
      <c r="I133" s="49">
        <f>SUM(B133:H133)</f>
        <v>0.99999999999999978</v>
      </c>
      <c r="J133" s="141"/>
      <c r="K133" s="78" t="s">
        <v>90</v>
      </c>
      <c r="L133" s="95">
        <f t="shared" ref="L133:R133" si="64">IF($S132=0,"-",L132/$S132)</f>
        <v>5.8005692767776104E-2</v>
      </c>
      <c r="M133" s="95">
        <f t="shared" si="64"/>
        <v>1.9436588025998385E-2</v>
      </c>
      <c r="N133" s="95">
        <f t="shared" si="64"/>
        <v>0.58030239329058575</v>
      </c>
      <c r="O133" s="95">
        <f t="shared" si="64"/>
        <v>0.28445005720295502</v>
      </c>
      <c r="P133" s="95">
        <f t="shared" si="64"/>
        <v>3.9687061975985691E-2</v>
      </c>
      <c r="Q133" s="95">
        <f t="shared" si="64"/>
        <v>1.7912511302430621E-2</v>
      </c>
      <c r="R133" s="96">
        <f t="shared" si="64"/>
        <v>2.0569543426818027E-4</v>
      </c>
      <c r="S133" s="97">
        <f>SUM(L133:R133)</f>
        <v>0.99999999999999978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59"/>
        <v>0.99999999999999978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93.815328800000046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65"/>
        <v>93.815328800000046</v>
      </c>
      <c r="J140" s="149"/>
      <c r="K140" s="163" t="s">
        <v>56</v>
      </c>
      <c r="L140" s="164">
        <v>0</v>
      </c>
      <c r="M140" s="164">
        <v>93.815328800000046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93.815328800000046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93.815328800000046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93.815328800000046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26.283593766634631</v>
      </c>
      <c r="C141" s="156">
        <v>34.094782275594348</v>
      </c>
      <c r="D141" s="156">
        <v>5.326548505070229</v>
      </c>
      <c r="E141" s="156">
        <v>0</v>
      </c>
      <c r="F141" s="350"/>
      <c r="G141" s="156">
        <v>0</v>
      </c>
      <c r="H141" s="168">
        <v>0</v>
      </c>
      <c r="I141" s="154">
        <f t="shared" si="65"/>
        <v>65.704924547299214</v>
      </c>
      <c r="J141" s="149"/>
      <c r="K141" s="169" t="s">
        <v>16</v>
      </c>
      <c r="L141" s="156">
        <v>26.283593766634631</v>
      </c>
      <c r="M141" s="156">
        <v>34.094782275594348</v>
      </c>
      <c r="N141" s="156">
        <v>5.326548505070229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65.704924547299214</v>
      </c>
      <c r="U141" s="215" t="s">
        <v>16</v>
      </c>
      <c r="V141" s="207">
        <v>26.283593766634631</v>
      </c>
      <c r="W141" s="207">
        <v>0</v>
      </c>
      <c r="X141" s="207">
        <v>0</v>
      </c>
      <c r="Y141" s="207">
        <v>34.094782275594348</v>
      </c>
      <c r="Z141" s="207">
        <v>5.326548505070229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65.704924547299214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0.15962892226040451</v>
      </c>
      <c r="C142" s="160">
        <v>0</v>
      </c>
      <c r="D142" s="160">
        <v>0</v>
      </c>
      <c r="E142" s="160">
        <v>0</v>
      </c>
      <c r="F142" s="350"/>
      <c r="G142" s="160">
        <v>0</v>
      </c>
      <c r="H142" s="161">
        <v>0</v>
      </c>
      <c r="I142" s="162">
        <f t="shared" si="65"/>
        <v>0.15962892226040451</v>
      </c>
      <c r="J142" s="149"/>
      <c r="K142" s="163" t="s">
        <v>15</v>
      </c>
      <c r="L142" s="164">
        <v>0.15962892226040451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0.15962892226040451</v>
      </c>
      <c r="U142" s="211" t="s">
        <v>57</v>
      </c>
      <c r="V142" s="212">
        <v>0.15962892226040451</v>
      </c>
      <c r="W142" s="212">
        <v>0</v>
      </c>
      <c r="X142" s="212">
        <v>0</v>
      </c>
      <c r="Y142" s="212">
        <v>0</v>
      </c>
      <c r="Z142" s="212">
        <v>0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0.15962892226040451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0.29123198273833079</v>
      </c>
      <c r="F143" s="350"/>
      <c r="G143" s="156">
        <v>0</v>
      </c>
      <c r="H143" s="168">
        <v>0</v>
      </c>
      <c r="I143" s="154">
        <f t="shared" si="65"/>
        <v>0.29123198273833079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0.29123198273833079</v>
      </c>
      <c r="P143" s="156">
        <v>46.764394286752839</v>
      </c>
      <c r="Q143" s="156">
        <v>0</v>
      </c>
      <c r="R143" s="157">
        <v>0</v>
      </c>
      <c r="S143" s="158">
        <f t="shared" si="66"/>
        <v>47.055626269491171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0.29123198273833079</v>
      </c>
      <c r="AB143" s="207">
        <v>46.764394286752839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47.055626269491171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6.0020695004373339</v>
      </c>
      <c r="Q144" s="164">
        <v>0</v>
      </c>
      <c r="R144" s="165">
        <v>0</v>
      </c>
      <c r="S144" s="166">
        <f t="shared" si="66"/>
        <v>6.0020695004373339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6.0020695004373339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6.0020695004373339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0.33819011650793218</v>
      </c>
      <c r="C146" s="160">
        <v>3.3819011650793138E-2</v>
      </c>
      <c r="D146" s="160">
        <v>0.43964715146031158</v>
      </c>
      <c r="E146" s="160">
        <v>1.3527604660316554E-2</v>
      </c>
      <c r="F146" s="350"/>
      <c r="G146" s="160">
        <v>0</v>
      </c>
      <c r="H146" s="161">
        <v>0</v>
      </c>
      <c r="I146" s="162">
        <f t="shared" si="65"/>
        <v>0.82518388427935352</v>
      </c>
      <c r="J146" s="149"/>
      <c r="K146" s="163" t="s">
        <v>17</v>
      </c>
      <c r="L146" s="164">
        <v>0.33819011650793218</v>
      </c>
      <c r="M146" s="164">
        <v>3.3819011650793138E-2</v>
      </c>
      <c r="N146" s="164">
        <v>0.43964715146031158</v>
      </c>
      <c r="O146" s="164">
        <v>1.3527604660316554E-2</v>
      </c>
      <c r="P146" s="164">
        <v>9.0491803278688436E-3</v>
      </c>
      <c r="Q146" s="164">
        <v>0</v>
      </c>
      <c r="R146" s="165">
        <v>0</v>
      </c>
      <c r="S146" s="166">
        <f t="shared" si="66"/>
        <v>0.83423306460722235</v>
      </c>
      <c r="U146" s="211" t="s">
        <v>17</v>
      </c>
      <c r="V146" s="212">
        <v>0.33819011650793218</v>
      </c>
      <c r="W146" s="212">
        <v>0</v>
      </c>
      <c r="X146" s="212">
        <v>0</v>
      </c>
      <c r="Y146" s="212">
        <v>3.3819011650793138E-2</v>
      </c>
      <c r="Z146" s="212">
        <v>0.43964715146031158</v>
      </c>
      <c r="AA146" s="212">
        <v>0</v>
      </c>
      <c r="AB146" s="212">
        <v>9.0491803278688436E-3</v>
      </c>
      <c r="AC146" s="213">
        <v>1.3527604660316554E-2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1.3527604660316554E-2</v>
      </c>
      <c r="AI146" s="214">
        <f t="shared" si="67"/>
        <v>0.83423306460722235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140</v>
      </c>
      <c r="B147" s="156">
        <v>760.94228458004841</v>
      </c>
      <c r="C147" s="156">
        <v>4836.7910685438173</v>
      </c>
      <c r="D147" s="156">
        <v>416.52221504847131</v>
      </c>
      <c r="E147" s="156">
        <v>0</v>
      </c>
      <c r="F147" s="350"/>
      <c r="G147" s="156">
        <v>0</v>
      </c>
      <c r="H147" s="168">
        <v>0</v>
      </c>
      <c r="I147" s="154">
        <f t="shared" si="65"/>
        <v>6014.255568172337</v>
      </c>
      <c r="J147" s="149"/>
      <c r="K147" s="169" t="s">
        <v>140</v>
      </c>
      <c r="L147" s="156">
        <v>760.94228458004841</v>
      </c>
      <c r="M147" s="156">
        <v>4836.7910685438173</v>
      </c>
      <c r="N147" s="156">
        <v>416.52221504847131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6014.255568172337</v>
      </c>
      <c r="U147" s="215" t="s">
        <v>140</v>
      </c>
      <c r="V147" s="207">
        <v>716.66365631822737</v>
      </c>
      <c r="W147" s="207">
        <v>3.6926421395936235</v>
      </c>
      <c r="X147" s="207">
        <v>0</v>
      </c>
      <c r="Y147" s="207">
        <v>4836.7910685438173</v>
      </c>
      <c r="Z147" s="207">
        <v>416.28405767269294</v>
      </c>
      <c r="AA147" s="207">
        <v>0</v>
      </c>
      <c r="AB147" s="207">
        <v>0</v>
      </c>
      <c r="AC147" s="208">
        <v>40.824143498005711</v>
      </c>
      <c r="AD147" s="207">
        <v>40.585986122227354</v>
      </c>
      <c r="AE147" s="207">
        <v>0</v>
      </c>
      <c r="AF147" s="207">
        <v>0</v>
      </c>
      <c r="AG147" s="207">
        <v>0.23815737577835094</v>
      </c>
      <c r="AH147" s="207">
        <v>0</v>
      </c>
      <c r="AI147" s="210">
        <f t="shared" si="67"/>
        <v>6014.255568172337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154.23845245696219</v>
      </c>
      <c r="C148" s="160">
        <v>21.577401921692974</v>
      </c>
      <c r="D148" s="160">
        <v>1187.9146801620816</v>
      </c>
      <c r="E148" s="160">
        <v>4487.594831352144</v>
      </c>
      <c r="F148" s="350"/>
      <c r="G148" s="160">
        <v>346.65081669149225</v>
      </c>
      <c r="H148" s="161">
        <v>0</v>
      </c>
      <c r="I148" s="162">
        <f t="shared" si="65"/>
        <v>6197.9761825843725</v>
      </c>
      <c r="J148" s="149"/>
      <c r="K148" s="163" t="s">
        <v>25</v>
      </c>
      <c r="L148" s="164">
        <v>154.23845245696219</v>
      </c>
      <c r="M148" s="164">
        <v>21.577401921692974</v>
      </c>
      <c r="N148" s="164">
        <v>1187.9146801620816</v>
      </c>
      <c r="O148" s="164">
        <v>4487.594831352144</v>
      </c>
      <c r="P148" s="164">
        <v>7.309846423760198E-3</v>
      </c>
      <c r="Q148" s="164">
        <v>346.65081669149225</v>
      </c>
      <c r="R148" s="165">
        <v>0</v>
      </c>
      <c r="S148" s="166">
        <f t="shared" si="66"/>
        <v>6197.9834924307961</v>
      </c>
      <c r="U148" s="211" t="s">
        <v>25</v>
      </c>
      <c r="V148" s="212">
        <v>4.1489570078281979</v>
      </c>
      <c r="W148" s="212">
        <v>150.08949544913401</v>
      </c>
      <c r="X148" s="212">
        <v>346.65081669149225</v>
      </c>
      <c r="Y148" s="212">
        <v>21.577401921692974</v>
      </c>
      <c r="Z148" s="212">
        <v>1187.9146801620816</v>
      </c>
      <c r="AA148" s="212">
        <v>4482.0820615817347</v>
      </c>
      <c r="AB148" s="212">
        <v>7.309846423760198E-3</v>
      </c>
      <c r="AC148" s="213">
        <v>5.5127697704094532</v>
      </c>
      <c r="AD148" s="212">
        <v>0</v>
      </c>
      <c r="AE148" s="212">
        <v>5.5036878672407274</v>
      </c>
      <c r="AF148" s="212">
        <v>0</v>
      </c>
      <c r="AG148" s="212">
        <v>0</v>
      </c>
      <c r="AH148" s="212">
        <v>9.0819031687259227E-3</v>
      </c>
      <c r="AI148" s="214">
        <f t="shared" si="67"/>
        <v>6197.983492430797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261.86104401043212</v>
      </c>
      <c r="C149" s="156">
        <v>977.32518475932693</v>
      </c>
      <c r="D149" s="156">
        <v>280.05638922515101</v>
      </c>
      <c r="E149" s="156">
        <v>0</v>
      </c>
      <c r="F149" s="350"/>
      <c r="G149" s="156">
        <v>0</v>
      </c>
      <c r="H149" s="168">
        <v>0</v>
      </c>
      <c r="I149" s="154">
        <f t="shared" si="65"/>
        <v>1519.24261799491</v>
      </c>
      <c r="J149" s="149"/>
      <c r="K149" s="169" t="s">
        <v>24</v>
      </c>
      <c r="L149" s="156">
        <v>261.86104401043212</v>
      </c>
      <c r="M149" s="156">
        <v>977.32518475932693</v>
      </c>
      <c r="N149" s="156">
        <v>280.05638922515101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1519.24261799491</v>
      </c>
      <c r="U149" s="215" t="s">
        <v>24</v>
      </c>
      <c r="V149" s="207">
        <v>258.18411538542915</v>
      </c>
      <c r="W149" s="207">
        <v>0</v>
      </c>
      <c r="X149" s="207">
        <v>0</v>
      </c>
      <c r="Y149" s="207">
        <v>977.32518475932693</v>
      </c>
      <c r="Z149" s="207">
        <v>280.05638922515101</v>
      </c>
      <c r="AA149" s="207">
        <v>0</v>
      </c>
      <c r="AB149" s="207">
        <v>0</v>
      </c>
      <c r="AC149" s="208">
        <v>3.6769286250029984</v>
      </c>
      <c r="AD149" s="207">
        <v>3.6769286250029984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1519.24261799491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273.8208354907656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65"/>
        <v>273.8208354907656</v>
      </c>
      <c r="J151" s="149"/>
      <c r="K151" s="169" t="s">
        <v>22</v>
      </c>
      <c r="L151" s="156">
        <v>0</v>
      </c>
      <c r="M151" s="156">
        <v>273.8208354907656</v>
      </c>
      <c r="N151" s="156">
        <v>0</v>
      </c>
      <c r="O151" s="156">
        <v>0</v>
      </c>
      <c r="P151" s="156">
        <v>2.5900905973154607</v>
      </c>
      <c r="Q151" s="156">
        <v>0</v>
      </c>
      <c r="R151" s="157">
        <v>0</v>
      </c>
      <c r="S151" s="158">
        <f t="shared" si="66"/>
        <v>276.41092608808106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273.8208354907656</v>
      </c>
      <c r="Z151" s="207">
        <v>0</v>
      </c>
      <c r="AA151" s="207">
        <v>0</v>
      </c>
      <c r="AB151" s="207">
        <v>2.5900905973154607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276.41092608808106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811.01219846188053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65"/>
        <v>811.01219846188053</v>
      </c>
      <c r="J152" s="149"/>
      <c r="K152" s="163" t="s">
        <v>21</v>
      </c>
      <c r="L152" s="164">
        <v>0</v>
      </c>
      <c r="M152" s="164">
        <v>811.01219846188053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811.01219846188053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811.01219846188053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811.01219846188053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0.17416078440889571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65"/>
        <v>0.17416078440889571</v>
      </c>
      <c r="J153" s="149"/>
      <c r="K153" s="171" t="s">
        <v>64</v>
      </c>
      <c r="L153" s="156">
        <v>0.17416078440889571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0.17416078440889571</v>
      </c>
      <c r="U153" s="216" t="s">
        <v>62</v>
      </c>
      <c r="V153" s="207">
        <v>0.17416078440889571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0.17416078440889571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0.17416078440889571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65"/>
        <v>0.17416078440889571</v>
      </c>
      <c r="J154" s="149"/>
      <c r="K154" s="176" t="s">
        <v>23</v>
      </c>
      <c r="L154" s="177">
        <v>0.17416078440889571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0.17416078440889571</v>
      </c>
      <c r="U154" s="217" t="s">
        <v>65</v>
      </c>
      <c r="V154" s="218">
        <v>0.17416078440889571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67"/>
        <v>0.17416078440889571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1203.9973546372546</v>
      </c>
      <c r="C158" s="195">
        <f t="shared" ref="C158:I158" si="69">SUM(C137:C153)</f>
        <v>7048.4706192647291</v>
      </c>
      <c r="D158" s="195">
        <f t="shared" si="69"/>
        <v>1890.2594800922345</v>
      </c>
      <c r="E158" s="195">
        <f t="shared" si="69"/>
        <v>4487.8995909395426</v>
      </c>
      <c r="F158" s="195">
        <f t="shared" si="69"/>
        <v>0</v>
      </c>
      <c r="G158" s="195">
        <f t="shared" si="69"/>
        <v>346.65081669149225</v>
      </c>
      <c r="H158" s="197">
        <f t="shared" si="69"/>
        <v>0</v>
      </c>
      <c r="I158" s="154">
        <f t="shared" si="69"/>
        <v>14977.277861625253</v>
      </c>
      <c r="J158" s="149"/>
      <c r="K158" s="196" t="s">
        <v>26</v>
      </c>
      <c r="L158" s="195">
        <f>SUM(L137:L153)</f>
        <v>1203.9973546372546</v>
      </c>
      <c r="M158" s="195">
        <f t="shared" ref="M158:S158" si="70">SUM(M137:M153)</f>
        <v>7048.4706192647291</v>
      </c>
      <c r="N158" s="195">
        <f t="shared" si="70"/>
        <v>1890.2594800922345</v>
      </c>
      <c r="O158" s="195">
        <f t="shared" si="70"/>
        <v>4487.8995909395426</v>
      </c>
      <c r="P158" s="195">
        <f t="shared" si="70"/>
        <v>55.372913411257265</v>
      </c>
      <c r="Q158" s="195">
        <f t="shared" si="70"/>
        <v>346.65081669149225</v>
      </c>
      <c r="R158" s="197">
        <f t="shared" si="70"/>
        <v>0</v>
      </c>
      <c r="S158" s="198">
        <f t="shared" si="70"/>
        <v>15032.650775036509</v>
      </c>
      <c r="T158" s="141" t="str">
        <f>IF(ABS(S158-AI158)&gt;0.01,S158-AI158,"")</f>
        <v/>
      </c>
      <c r="U158" s="224" t="s">
        <v>63</v>
      </c>
      <c r="V158" s="225">
        <f>SUM(V137:V153)</f>
        <v>1005.9523023012965</v>
      </c>
      <c r="W158" s="225">
        <f t="shared" ref="W158:AH158" si="71">SUM(W137:W153)</f>
        <v>153.78213758872764</v>
      </c>
      <c r="X158" s="225">
        <f t="shared" si="71"/>
        <v>346.65081669149225</v>
      </c>
      <c r="Y158" s="225">
        <f t="shared" si="71"/>
        <v>7048.4706192647291</v>
      </c>
      <c r="Z158" s="225">
        <f t="shared" si="71"/>
        <v>1890.0213227164561</v>
      </c>
      <c r="AA158" s="225">
        <f t="shared" si="71"/>
        <v>4482.373293564473</v>
      </c>
      <c r="AB158" s="225">
        <f t="shared" si="71"/>
        <v>55.372913411257265</v>
      </c>
      <c r="AC158" s="225">
        <f t="shared" si="71"/>
        <v>50.027369498078485</v>
      </c>
      <c r="AD158" s="226">
        <f t="shared" si="71"/>
        <v>44.262914747230354</v>
      </c>
      <c r="AE158" s="226">
        <f t="shared" si="71"/>
        <v>5.5036878672407274</v>
      </c>
      <c r="AF158" s="226">
        <f t="shared" si="71"/>
        <v>0</v>
      </c>
      <c r="AG158" s="226">
        <f t="shared" si="71"/>
        <v>0.23815737577835094</v>
      </c>
      <c r="AH158" s="226">
        <f t="shared" si="71"/>
        <v>2.2609507829042474E-2</v>
      </c>
      <c r="AI158" s="227">
        <f>SUM(V158:AC158)</f>
        <v>15032.650775036511</v>
      </c>
      <c r="AJ158" s="141" t="str">
        <f t="shared" si="68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8.0388263191813636E-2</v>
      </c>
      <c r="C159" s="48">
        <f t="shared" ref="C159:H159" si="72">IF($I158=0,"-",C158/$I158)</f>
        <v>0.47061092705800062</v>
      </c>
      <c r="D159" s="48">
        <f t="shared" si="72"/>
        <v>0.12620848044326219</v>
      </c>
      <c r="E159" s="48">
        <f t="shared" si="72"/>
        <v>0.29964721442729114</v>
      </c>
      <c r="F159" s="48">
        <f t="shared" si="72"/>
        <v>0</v>
      </c>
      <c r="G159" s="48">
        <f t="shared" si="72"/>
        <v>2.3145114879632445E-2</v>
      </c>
      <c r="H159" s="69">
        <f t="shared" si="72"/>
        <v>0</v>
      </c>
      <c r="I159" s="49">
        <f>SUM(B159:H159)</f>
        <v>1</v>
      </c>
      <c r="J159" s="141"/>
      <c r="K159" s="78" t="s">
        <v>90</v>
      </c>
      <c r="L159" s="95">
        <f t="shared" ref="L159:R159" si="73">IF($S158=0,"-",L158/$S158)</f>
        <v>8.0092152252790594E-2</v>
      </c>
      <c r="M159" s="95">
        <f t="shared" si="73"/>
        <v>0.46887742719132053</v>
      </c>
      <c r="N159" s="95">
        <f t="shared" si="73"/>
        <v>0.125743590294217</v>
      </c>
      <c r="O159" s="95">
        <f t="shared" si="73"/>
        <v>0.29854346103697355</v>
      </c>
      <c r="P159" s="95">
        <f t="shared" si="73"/>
        <v>3.6835095978688284E-3</v>
      </c>
      <c r="Q159" s="95">
        <f t="shared" si="73"/>
        <v>2.3059859626829545E-2</v>
      </c>
      <c r="R159" s="96">
        <f t="shared" si="73"/>
        <v>0</v>
      </c>
      <c r="S159" s="97">
        <f>SUM(L159:R159)</f>
        <v>1</v>
      </c>
      <c r="U159" s="108" t="s">
        <v>90</v>
      </c>
      <c r="V159" s="130">
        <f>+V158/$AI158</f>
        <v>6.6917825562195526E-2</v>
      </c>
      <c r="W159" s="130">
        <f t="shared" ref="W159:AH159" si="74">+W158/$AI158</f>
        <v>1.0229874949539905E-2</v>
      </c>
      <c r="X159" s="130">
        <f t="shared" si="74"/>
        <v>2.3059859626829542E-2</v>
      </c>
      <c r="Y159" s="130">
        <f t="shared" si="74"/>
        <v>0.46887742719132047</v>
      </c>
      <c r="Z159" s="130">
        <f t="shared" si="74"/>
        <v>0.12572774762086933</v>
      </c>
      <c r="AA159" s="130">
        <f t="shared" si="74"/>
        <v>0.29817584141633774</v>
      </c>
      <c r="AB159" s="130">
        <f t="shared" si="74"/>
        <v>3.683509597868828E-3</v>
      </c>
      <c r="AC159" s="130">
        <f t="shared" si="74"/>
        <v>3.3279140350386395E-3</v>
      </c>
      <c r="AD159" s="130">
        <f t="shared" si="74"/>
        <v>2.9444517410551533E-3</v>
      </c>
      <c r="AE159" s="130">
        <f t="shared" si="74"/>
        <v>3.6611559395634003E-4</v>
      </c>
      <c r="AF159" s="130">
        <f t="shared" si="74"/>
        <v>0</v>
      </c>
      <c r="AG159" s="130">
        <f t="shared" si="74"/>
        <v>1.584267334765997E-5</v>
      </c>
      <c r="AH159" s="130">
        <f t="shared" si="74"/>
        <v>1.5040266794854456E-6</v>
      </c>
      <c r="AI159" s="131">
        <f>SUM(V159:AC159)</f>
        <v>0.99999999999999989</v>
      </c>
      <c r="AJ159" s="22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9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50"/>
      <c r="G165" s="156">
        <v>0</v>
      </c>
      <c r="H165" s="168">
        <v>0</v>
      </c>
      <c r="I165" s="154">
        <f t="shared" si="75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0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8.6056455821009514E-2</v>
      </c>
      <c r="C167" s="156">
        <v>0</v>
      </c>
      <c r="D167" s="156">
        <v>0.54532777030844271</v>
      </c>
      <c r="E167" s="156">
        <v>0</v>
      </c>
      <c r="F167" s="350"/>
      <c r="G167" s="156">
        <v>0</v>
      </c>
      <c r="H167" s="168">
        <v>0</v>
      </c>
      <c r="I167" s="154">
        <f t="shared" si="75"/>
        <v>0.63138422612945222</v>
      </c>
      <c r="J167" s="149"/>
      <c r="K167" s="169" t="s">
        <v>16</v>
      </c>
      <c r="L167" s="156">
        <v>8.6056455821009514E-2</v>
      </c>
      <c r="M167" s="156">
        <v>0</v>
      </c>
      <c r="N167" s="156">
        <v>0.54532777030844271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0.63138422612945222</v>
      </c>
      <c r="U167" s="215" t="s">
        <v>16</v>
      </c>
      <c r="V167" s="207">
        <v>8.6056455821009514E-2</v>
      </c>
      <c r="W167" s="207">
        <v>0</v>
      </c>
      <c r="X167" s="207">
        <v>0</v>
      </c>
      <c r="Y167" s="207">
        <v>0</v>
      </c>
      <c r="Z167" s="207">
        <v>0.54532777030844271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0.63138422612945222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0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75"/>
        <v>0</v>
      </c>
      <c r="J168" s="149"/>
      <c r="K168" s="163" t="s">
        <v>15</v>
      </c>
      <c r="L168" s="164">
        <v>0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0</v>
      </c>
      <c r="U168" s="211" t="s">
        <v>57</v>
      </c>
      <c r="V168" s="212">
        <v>0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0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9.0609023670172373E-2</v>
      </c>
      <c r="F169" s="350"/>
      <c r="G169" s="156">
        <v>0</v>
      </c>
      <c r="H169" s="168">
        <v>0</v>
      </c>
      <c r="I169" s="154">
        <f t="shared" si="75"/>
        <v>9.0609023670172373E-2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9.0609023670172373E-2</v>
      </c>
      <c r="P169" s="156">
        <v>13.234410148436464</v>
      </c>
      <c r="Q169" s="156">
        <v>0</v>
      </c>
      <c r="R169" s="157">
        <v>0</v>
      </c>
      <c r="S169" s="158">
        <f t="shared" si="76"/>
        <v>13.325019172106636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6.2060975116556415E-4</v>
      </c>
      <c r="AB169" s="207">
        <v>13.234410148436464</v>
      </c>
      <c r="AC169" s="208">
        <v>8.9988413919006804E-2</v>
      </c>
      <c r="AD169" s="207">
        <v>0</v>
      </c>
      <c r="AE169" s="207">
        <v>0</v>
      </c>
      <c r="AF169" s="207">
        <v>0</v>
      </c>
      <c r="AG169" s="207">
        <v>0</v>
      </c>
      <c r="AH169" s="207">
        <v>8.9988413919006804E-2</v>
      </c>
      <c r="AI169" s="210">
        <f t="shared" si="77"/>
        <v>13.325019172106636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0.32332229815078756</v>
      </c>
      <c r="Q170" s="164">
        <v>0</v>
      </c>
      <c r="R170" s="165">
        <v>0</v>
      </c>
      <c r="S170" s="166">
        <f t="shared" si="76"/>
        <v>0.32332229815078756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0.32332229815078756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0.32332229815078756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50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0</v>
      </c>
      <c r="E172" s="160">
        <v>0</v>
      </c>
      <c r="F172" s="350"/>
      <c r="G172" s="160">
        <v>0</v>
      </c>
      <c r="H172" s="161">
        <v>0</v>
      </c>
      <c r="I172" s="162">
        <f t="shared" si="75"/>
        <v>0</v>
      </c>
      <c r="J172" s="149"/>
      <c r="K172" s="163" t="s">
        <v>17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0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0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0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140</v>
      </c>
      <c r="B173" s="156">
        <v>63.992386114643637</v>
      </c>
      <c r="C173" s="156">
        <v>0</v>
      </c>
      <c r="D173" s="156">
        <v>736.59857972312625</v>
      </c>
      <c r="E173" s="156">
        <v>13.343634137720892</v>
      </c>
      <c r="F173" s="350"/>
      <c r="G173" s="156">
        <v>0</v>
      </c>
      <c r="H173" s="168">
        <v>0</v>
      </c>
      <c r="I173" s="154">
        <f t="shared" si="75"/>
        <v>813.93459997549076</v>
      </c>
      <c r="J173" s="149"/>
      <c r="K173" s="169" t="s">
        <v>140</v>
      </c>
      <c r="L173" s="156">
        <v>63.992386114643637</v>
      </c>
      <c r="M173" s="156">
        <v>0</v>
      </c>
      <c r="N173" s="156">
        <v>736.59857972312625</v>
      </c>
      <c r="O173" s="156">
        <v>13.343634137720892</v>
      </c>
      <c r="P173" s="156">
        <v>0</v>
      </c>
      <c r="Q173" s="156">
        <v>0</v>
      </c>
      <c r="R173" s="157">
        <v>0</v>
      </c>
      <c r="S173" s="158">
        <f t="shared" si="76"/>
        <v>813.93459997549076</v>
      </c>
      <c r="U173" s="215" t="s">
        <v>140</v>
      </c>
      <c r="V173" s="207">
        <v>63.992386114643637</v>
      </c>
      <c r="W173" s="207">
        <v>0</v>
      </c>
      <c r="X173" s="207">
        <v>0</v>
      </c>
      <c r="Y173" s="207">
        <v>0</v>
      </c>
      <c r="Z173" s="207">
        <v>584.09990386345919</v>
      </c>
      <c r="AA173" s="207">
        <v>13.343634137720892</v>
      </c>
      <c r="AB173" s="207">
        <v>0</v>
      </c>
      <c r="AC173" s="208">
        <v>152.49867585966712</v>
      </c>
      <c r="AD173" s="207">
        <v>0</v>
      </c>
      <c r="AE173" s="207">
        <v>0</v>
      </c>
      <c r="AF173" s="207">
        <v>0</v>
      </c>
      <c r="AG173" s="207">
        <v>152.49867585966712</v>
      </c>
      <c r="AH173" s="207">
        <v>0</v>
      </c>
      <c r="AI173" s="210">
        <f t="shared" si="77"/>
        <v>813.93459997549076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30.461375284370007</v>
      </c>
      <c r="C174" s="160">
        <v>3.7871948168002327</v>
      </c>
      <c r="D174" s="160">
        <v>148.85075589195773</v>
      </c>
      <c r="E174" s="160">
        <v>678.95697697739513</v>
      </c>
      <c r="F174" s="350"/>
      <c r="G174" s="160">
        <v>62.412576037295032</v>
      </c>
      <c r="H174" s="161">
        <v>0</v>
      </c>
      <c r="I174" s="162">
        <f t="shared" si="75"/>
        <v>924.46887900781815</v>
      </c>
      <c r="J174" s="149"/>
      <c r="K174" s="163" t="s">
        <v>25</v>
      </c>
      <c r="L174" s="164">
        <v>30.461375284370007</v>
      </c>
      <c r="M174" s="164">
        <v>3.7871948168002327</v>
      </c>
      <c r="N174" s="164">
        <v>148.85075589195773</v>
      </c>
      <c r="O174" s="164">
        <v>678.95697697739513</v>
      </c>
      <c r="P174" s="164">
        <v>3.8566280424230277E-2</v>
      </c>
      <c r="Q174" s="164">
        <v>62.412576037295032</v>
      </c>
      <c r="R174" s="165">
        <v>0</v>
      </c>
      <c r="S174" s="166">
        <f t="shared" si="76"/>
        <v>924.50744528824237</v>
      </c>
      <c r="U174" s="211" t="s">
        <v>25</v>
      </c>
      <c r="V174" s="212">
        <v>8.2439138430783903</v>
      </c>
      <c r="W174" s="212">
        <v>22.217461441291618</v>
      </c>
      <c r="X174" s="212">
        <v>62.412576037295032</v>
      </c>
      <c r="Y174" s="212">
        <v>3.7871948168002327</v>
      </c>
      <c r="Z174" s="212">
        <v>148.85075589195773</v>
      </c>
      <c r="AA174" s="212">
        <v>678.91764613555063</v>
      </c>
      <c r="AB174" s="212">
        <v>3.8566280424230277E-2</v>
      </c>
      <c r="AC174" s="213">
        <v>3.9330841844490982E-2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3.9330841844490982E-2</v>
      </c>
      <c r="AI174" s="214">
        <f t="shared" si="77"/>
        <v>924.50744528824237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75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1.7486669206054533</v>
      </c>
      <c r="F177" s="350"/>
      <c r="G177" s="156">
        <v>0</v>
      </c>
      <c r="H177" s="168">
        <v>0</v>
      </c>
      <c r="I177" s="154">
        <f t="shared" si="75"/>
        <v>1.7486669206054533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1.7486669206054533</v>
      </c>
      <c r="P177" s="156">
        <v>0.68412812639509424</v>
      </c>
      <c r="Q177" s="156">
        <v>0</v>
      </c>
      <c r="R177" s="157">
        <v>0</v>
      </c>
      <c r="S177" s="158">
        <f t="shared" si="76"/>
        <v>2.4327950470005475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0.68412812639509424</v>
      </c>
      <c r="AC177" s="208">
        <v>1.7486669206054533</v>
      </c>
      <c r="AD177" s="207">
        <v>0</v>
      </c>
      <c r="AE177" s="207">
        <v>0</v>
      </c>
      <c r="AF177" s="207">
        <v>0</v>
      </c>
      <c r="AG177" s="207">
        <v>0</v>
      </c>
      <c r="AH177" s="207">
        <v>1.7486669206054533</v>
      </c>
      <c r="AI177" s="210">
        <f t="shared" si="77"/>
        <v>2.4327950470005475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1.6325695769044741</v>
      </c>
      <c r="C178" s="160">
        <v>0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75"/>
        <v>1.6325695769044741</v>
      </c>
      <c r="J178" s="149"/>
      <c r="K178" s="163" t="s">
        <v>21</v>
      </c>
      <c r="L178" s="164">
        <v>1.6325695769044741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1.6325695769044741</v>
      </c>
      <c r="U178" s="211" t="s">
        <v>61</v>
      </c>
      <c r="V178" s="212">
        <v>1.6325695769044741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1.6325695769044741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96.172387431739125</v>
      </c>
      <c r="C184" s="195">
        <f t="shared" ref="C184:I184" si="79">SUM(C163:C179)</f>
        <v>3.7871948168002327</v>
      </c>
      <c r="D184" s="195">
        <f t="shared" si="79"/>
        <v>885.99466338539241</v>
      </c>
      <c r="E184" s="195">
        <f t="shared" si="79"/>
        <v>694.13988705939164</v>
      </c>
      <c r="F184" s="195">
        <f t="shared" si="79"/>
        <v>0</v>
      </c>
      <c r="G184" s="195">
        <f t="shared" si="79"/>
        <v>62.412576037295032</v>
      </c>
      <c r="H184" s="197">
        <f t="shared" si="79"/>
        <v>0</v>
      </c>
      <c r="I184" s="154">
        <f t="shared" si="79"/>
        <v>1742.5067087306186</v>
      </c>
      <c r="J184" s="149"/>
      <c r="K184" s="196" t="s">
        <v>26</v>
      </c>
      <c r="L184" s="195">
        <f>SUM(L163:L179)</f>
        <v>96.172387431739125</v>
      </c>
      <c r="M184" s="195">
        <f t="shared" ref="M184:S184" si="80">SUM(M163:M179)</f>
        <v>3.7871948168002327</v>
      </c>
      <c r="N184" s="195">
        <f t="shared" si="80"/>
        <v>885.99466338539241</v>
      </c>
      <c r="O184" s="195">
        <f t="shared" si="80"/>
        <v>694.13988705939164</v>
      </c>
      <c r="P184" s="195">
        <f t="shared" si="80"/>
        <v>14.280426853406576</v>
      </c>
      <c r="Q184" s="195">
        <f t="shared" si="80"/>
        <v>62.412576037295032</v>
      </c>
      <c r="R184" s="197">
        <f t="shared" si="80"/>
        <v>0</v>
      </c>
      <c r="S184" s="198">
        <f t="shared" si="80"/>
        <v>1756.787135584025</v>
      </c>
      <c r="T184" s="141" t="str">
        <f>IF(ABS(S184-AI184)&gt;0.01,S184-AI184,"")</f>
        <v/>
      </c>
      <c r="U184" s="224" t="s">
        <v>63</v>
      </c>
      <c r="V184" s="225">
        <f>SUM(V163:V179)</f>
        <v>73.954925990447506</v>
      </c>
      <c r="W184" s="225">
        <f t="shared" ref="W184:AH184" si="81">SUM(W163:W179)</f>
        <v>22.217461441291618</v>
      </c>
      <c r="X184" s="225">
        <f t="shared" si="81"/>
        <v>62.412576037295032</v>
      </c>
      <c r="Y184" s="225">
        <f t="shared" si="81"/>
        <v>3.7871948168002327</v>
      </c>
      <c r="Z184" s="225">
        <f t="shared" si="81"/>
        <v>733.49598752572535</v>
      </c>
      <c r="AA184" s="225">
        <f t="shared" si="81"/>
        <v>692.26190088302269</v>
      </c>
      <c r="AB184" s="225">
        <f t="shared" si="81"/>
        <v>14.280426853406576</v>
      </c>
      <c r="AC184" s="225">
        <f t="shared" si="81"/>
        <v>154.37666203603607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152.49867585966712</v>
      </c>
      <c r="AH184" s="226">
        <f t="shared" si="81"/>
        <v>1.8779861763689509</v>
      </c>
      <c r="AI184" s="227">
        <f>SUM(V184:AC184)</f>
        <v>1756.7871355840252</v>
      </c>
      <c r="AJ184" s="141" t="str">
        <f t="shared" si="78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5.5191975416725249E-2</v>
      </c>
      <c r="C185" s="48">
        <f t="shared" ref="C185:H185" si="82">IF($I184=0,"-",C184/$I184)</f>
        <v>2.1734176389823653E-3</v>
      </c>
      <c r="D185" s="48">
        <f t="shared" si="82"/>
        <v>0.50845982913364041</v>
      </c>
      <c r="E185" s="48">
        <f t="shared" si="82"/>
        <v>0.39835708154320892</v>
      </c>
      <c r="F185" s="48">
        <f t="shared" si="82"/>
        <v>0</v>
      </c>
      <c r="G185" s="48">
        <f t="shared" si="82"/>
        <v>3.5817696267442981E-2</v>
      </c>
      <c r="H185" s="69">
        <f t="shared" si="82"/>
        <v>0</v>
      </c>
      <c r="I185" s="49">
        <f>SUM(B185:H185)</f>
        <v>1</v>
      </c>
      <c r="J185" s="141"/>
      <c r="K185" s="78" t="s">
        <v>90</v>
      </c>
      <c r="L185" s="95">
        <f t="shared" ref="L185:R185" si="83">IF($S184=0,"-",L184/$S184)</f>
        <v>5.4743335423940047E-2</v>
      </c>
      <c r="M185" s="95">
        <f t="shared" si="83"/>
        <v>2.1557505403414856E-3</v>
      </c>
      <c r="N185" s="95">
        <f t="shared" si="83"/>
        <v>0.50432670267183677</v>
      </c>
      <c r="O185" s="95">
        <f t="shared" si="83"/>
        <v>0.39511894924516983</v>
      </c>
      <c r="P185" s="95">
        <f t="shared" si="83"/>
        <v>8.1287177963420155E-3</v>
      </c>
      <c r="Q185" s="95">
        <f t="shared" si="83"/>
        <v>3.5526544322369846E-2</v>
      </c>
      <c r="R185" s="96">
        <f t="shared" si="83"/>
        <v>0</v>
      </c>
      <c r="S185" s="97">
        <f>SUM(L185:R185)</f>
        <v>1</v>
      </c>
      <c r="U185" s="108" t="s">
        <v>90</v>
      </c>
      <c r="V185" s="130">
        <f>+V184/$AI184</f>
        <v>4.2096691450249024E-2</v>
      </c>
      <c r="W185" s="130">
        <f t="shared" ref="W185:AH185" si="84">+W184/$AI184</f>
        <v>1.2646643973691018E-2</v>
      </c>
      <c r="X185" s="130">
        <f t="shared" si="84"/>
        <v>3.5526544322369846E-2</v>
      </c>
      <c r="Y185" s="130">
        <f t="shared" si="84"/>
        <v>2.1557505403414852E-3</v>
      </c>
      <c r="Z185" s="130">
        <f t="shared" si="84"/>
        <v>0.41752126519407967</v>
      </c>
      <c r="AA185" s="130">
        <f t="shared" si="84"/>
        <v>0.39404996021495092</v>
      </c>
      <c r="AB185" s="130">
        <f t="shared" si="84"/>
        <v>8.1287177963420137E-3</v>
      </c>
      <c r="AC185" s="130">
        <f t="shared" si="84"/>
        <v>8.7874426507975986E-2</v>
      </c>
      <c r="AD185" s="130">
        <f t="shared" si="84"/>
        <v>0</v>
      </c>
      <c r="AE185" s="130">
        <f t="shared" si="84"/>
        <v>0</v>
      </c>
      <c r="AF185" s="130">
        <f t="shared" si="84"/>
        <v>0</v>
      </c>
      <c r="AG185" s="130">
        <f t="shared" si="84"/>
        <v>8.6805437477757111E-2</v>
      </c>
      <c r="AH185" s="130">
        <f t="shared" si="84"/>
        <v>1.0689890302188684E-3</v>
      </c>
      <c r="AI185" s="131">
        <f>SUM(V185:AC185)</f>
        <v>0.99999999999999989</v>
      </c>
      <c r="AJ185" s="22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129.93846580213287</v>
      </c>
      <c r="E189" s="152">
        <v>0</v>
      </c>
      <c r="F189" s="349"/>
      <c r="G189" s="152">
        <v>0</v>
      </c>
      <c r="H189" s="153">
        <v>0</v>
      </c>
      <c r="I189" s="154">
        <f>SUM(B189:H189)</f>
        <v>129.93846580213287</v>
      </c>
      <c r="J189" s="149"/>
      <c r="K189" s="203" t="s">
        <v>7</v>
      </c>
      <c r="L189" s="152">
        <v>0</v>
      </c>
      <c r="M189" s="152">
        <v>0</v>
      </c>
      <c r="N189" s="152">
        <v>129.93846580213287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129.93846580213287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129.93846580213287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129.93846580213287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355.21533199654027</v>
      </c>
      <c r="E190" s="160">
        <v>0</v>
      </c>
      <c r="F190" s="350"/>
      <c r="G190" s="160">
        <v>0</v>
      </c>
      <c r="H190" s="161">
        <v>0</v>
      </c>
      <c r="I190" s="162">
        <f t="shared" ref="I190:I209" si="85">SUM(B190:H190)</f>
        <v>355.21533199654027</v>
      </c>
      <c r="J190" s="149"/>
      <c r="K190" s="163" t="s">
        <v>8</v>
      </c>
      <c r="L190" s="164">
        <v>0</v>
      </c>
      <c r="M190" s="164">
        <v>0</v>
      </c>
      <c r="N190" s="164">
        <v>355.21533199654027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355.21533199654027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355.21533199654027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355.21533199654027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5.9170317267618552E-2</v>
      </c>
      <c r="E191" s="156">
        <v>0</v>
      </c>
      <c r="F191" s="350"/>
      <c r="G191" s="156">
        <v>0</v>
      </c>
      <c r="H191" s="168">
        <v>0</v>
      </c>
      <c r="I191" s="154">
        <f t="shared" si="85"/>
        <v>5.9170317267618552E-2</v>
      </c>
      <c r="J191" s="149"/>
      <c r="K191" s="169" t="s">
        <v>10</v>
      </c>
      <c r="L191" s="156">
        <v>0</v>
      </c>
      <c r="M191" s="156">
        <v>0</v>
      </c>
      <c r="N191" s="156">
        <v>5.9170317267618552E-2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5.9170317267618552E-2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5.9170317267618552E-2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5.9170317267618552E-2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393.25738436900428</v>
      </c>
      <c r="E192" s="160">
        <v>0</v>
      </c>
      <c r="F192" s="350"/>
      <c r="G192" s="160">
        <v>0</v>
      </c>
      <c r="H192" s="161">
        <v>0</v>
      </c>
      <c r="I192" s="162">
        <f t="shared" si="85"/>
        <v>393.25738436900428</v>
      </c>
      <c r="J192" s="149"/>
      <c r="K192" s="163" t="s">
        <v>56</v>
      </c>
      <c r="L192" s="164">
        <v>0</v>
      </c>
      <c r="M192" s="164">
        <v>0</v>
      </c>
      <c r="N192" s="164">
        <v>393.25738436900428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393.25738436900428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393.25738436900428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393.25738436900428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0.32122002448966352</v>
      </c>
      <c r="C193" s="156">
        <v>0.12003209056994205</v>
      </c>
      <c r="D193" s="156">
        <v>42.09572989982307</v>
      </c>
      <c r="E193" s="156">
        <v>0</v>
      </c>
      <c r="F193" s="350"/>
      <c r="G193" s="156">
        <v>0</v>
      </c>
      <c r="H193" s="168">
        <v>0</v>
      </c>
      <c r="I193" s="154">
        <f t="shared" si="85"/>
        <v>42.536982014882675</v>
      </c>
      <c r="J193" s="149"/>
      <c r="K193" s="169" t="s">
        <v>16</v>
      </c>
      <c r="L193" s="156">
        <v>0.32122002448966352</v>
      </c>
      <c r="M193" s="156">
        <v>0.12003209056994205</v>
      </c>
      <c r="N193" s="156">
        <v>42.09572989982307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42.536982014882675</v>
      </c>
      <c r="U193" s="215" t="s">
        <v>16</v>
      </c>
      <c r="V193" s="207">
        <v>0.32122002448966352</v>
      </c>
      <c r="W193" s="207">
        <v>0</v>
      </c>
      <c r="X193" s="207">
        <v>0</v>
      </c>
      <c r="Y193" s="207">
        <v>0.12003209056994205</v>
      </c>
      <c r="Z193" s="207">
        <v>41.50831675740482</v>
      </c>
      <c r="AA193" s="207">
        <v>0</v>
      </c>
      <c r="AB193" s="207">
        <v>0</v>
      </c>
      <c r="AC193" s="208">
        <v>0.58741314241824938</v>
      </c>
      <c r="AD193" s="209">
        <v>0</v>
      </c>
      <c r="AE193" s="209">
        <v>0</v>
      </c>
      <c r="AF193" s="209">
        <v>0</v>
      </c>
      <c r="AG193" s="209">
        <v>0.58741314241824938</v>
      </c>
      <c r="AH193" s="209">
        <v>0</v>
      </c>
      <c r="AI193" s="210">
        <f t="shared" si="87"/>
        <v>42.536982014882675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11.017225028751636</v>
      </c>
      <c r="C194" s="160">
        <v>0</v>
      </c>
      <c r="D194" s="160">
        <v>17.2156637926591</v>
      </c>
      <c r="E194" s="160">
        <v>0</v>
      </c>
      <c r="F194" s="350"/>
      <c r="G194" s="160">
        <v>0</v>
      </c>
      <c r="H194" s="161">
        <v>0</v>
      </c>
      <c r="I194" s="162">
        <f t="shared" si="85"/>
        <v>28.232888821410736</v>
      </c>
      <c r="J194" s="149"/>
      <c r="K194" s="163" t="s">
        <v>15</v>
      </c>
      <c r="L194" s="164">
        <v>11.017225028751636</v>
      </c>
      <c r="M194" s="164">
        <v>0</v>
      </c>
      <c r="N194" s="164">
        <v>17.2156637926591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28.232888821410736</v>
      </c>
      <c r="U194" s="211" t="s">
        <v>57</v>
      </c>
      <c r="V194" s="212">
        <v>11.017225028751636</v>
      </c>
      <c r="W194" s="212">
        <v>0</v>
      </c>
      <c r="X194" s="212">
        <v>0</v>
      </c>
      <c r="Y194" s="212">
        <v>0</v>
      </c>
      <c r="Z194" s="212">
        <v>17.2156637926591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28.232888821410736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39.57598051426924</v>
      </c>
      <c r="F195" s="350"/>
      <c r="G195" s="156">
        <v>0</v>
      </c>
      <c r="H195" s="168">
        <v>0</v>
      </c>
      <c r="I195" s="154">
        <f t="shared" si="85"/>
        <v>39.57598051426924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39.57598051426924</v>
      </c>
      <c r="P195" s="156">
        <v>680.61105973087967</v>
      </c>
      <c r="Q195" s="156">
        <v>0</v>
      </c>
      <c r="R195" s="157">
        <v>0</v>
      </c>
      <c r="S195" s="158">
        <f t="shared" si="86"/>
        <v>720.18704024514886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2.183657283371979</v>
      </c>
      <c r="AB195" s="207">
        <v>680.61105973087967</v>
      </c>
      <c r="AC195" s="208">
        <v>37.392323230897262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37.392323230897262</v>
      </c>
      <c r="AI195" s="210">
        <f t="shared" si="87"/>
        <v>720.18704024514886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1.0935250552917279</v>
      </c>
      <c r="Q196" s="164">
        <v>0</v>
      </c>
      <c r="R196" s="165">
        <v>0</v>
      </c>
      <c r="S196" s="166">
        <f t="shared" si="86"/>
        <v>1.0935250552917279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1.0935250552917279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1.0935250552917279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50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2.8777827947678185</v>
      </c>
      <c r="C198" s="160">
        <v>0</v>
      </c>
      <c r="D198" s="160">
        <v>17.485889069928223</v>
      </c>
      <c r="E198" s="160">
        <v>1.0252543126322669</v>
      </c>
      <c r="F198" s="350"/>
      <c r="G198" s="160">
        <v>0</v>
      </c>
      <c r="H198" s="161">
        <v>0</v>
      </c>
      <c r="I198" s="162">
        <f t="shared" si="85"/>
        <v>21.388926177328308</v>
      </c>
      <c r="J198" s="149"/>
      <c r="K198" s="163" t="s">
        <v>17</v>
      </c>
      <c r="L198" s="164">
        <v>2.8777827947678185</v>
      </c>
      <c r="M198" s="164">
        <v>0</v>
      </c>
      <c r="N198" s="164">
        <v>17.485889069928223</v>
      </c>
      <c r="O198" s="164">
        <v>1.0252543126322669</v>
      </c>
      <c r="P198" s="164">
        <v>1.5916253443526209</v>
      </c>
      <c r="Q198" s="164">
        <v>0</v>
      </c>
      <c r="R198" s="165">
        <v>0</v>
      </c>
      <c r="S198" s="166">
        <f t="shared" si="86"/>
        <v>22.98055152168093</v>
      </c>
      <c r="U198" s="211" t="s">
        <v>17</v>
      </c>
      <c r="V198" s="212">
        <v>2.8777827947678185</v>
      </c>
      <c r="W198" s="212">
        <v>0</v>
      </c>
      <c r="X198" s="212">
        <v>0</v>
      </c>
      <c r="Y198" s="212">
        <v>0</v>
      </c>
      <c r="Z198" s="212">
        <v>17.485889069928223</v>
      </c>
      <c r="AA198" s="212">
        <v>1.0252543126322669</v>
      </c>
      <c r="AB198" s="212">
        <v>1.5916253443526209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22.98055152168093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140</v>
      </c>
      <c r="B199" s="156">
        <v>249.93972064186761</v>
      </c>
      <c r="C199" s="156">
        <v>131.22670598431765</v>
      </c>
      <c r="D199" s="156">
        <v>2663.4813627596914</v>
      </c>
      <c r="E199" s="156">
        <v>0</v>
      </c>
      <c r="F199" s="350"/>
      <c r="G199" s="156">
        <v>0</v>
      </c>
      <c r="H199" s="168">
        <v>0</v>
      </c>
      <c r="I199" s="154">
        <f t="shared" si="85"/>
        <v>3044.6477893858764</v>
      </c>
      <c r="J199" s="149"/>
      <c r="K199" s="169" t="s">
        <v>140</v>
      </c>
      <c r="L199" s="156">
        <v>249.93972064186761</v>
      </c>
      <c r="M199" s="156">
        <v>131.22670598431765</v>
      </c>
      <c r="N199" s="156">
        <v>2663.4813627596914</v>
      </c>
      <c r="O199" s="156">
        <v>0</v>
      </c>
      <c r="P199" s="156">
        <v>18.849957577642645</v>
      </c>
      <c r="Q199" s="156">
        <v>0</v>
      </c>
      <c r="R199" s="157">
        <v>0</v>
      </c>
      <c r="S199" s="158">
        <f t="shared" si="86"/>
        <v>3063.4977469635191</v>
      </c>
      <c r="U199" s="215" t="s">
        <v>140</v>
      </c>
      <c r="V199" s="207">
        <v>249.90901506741216</v>
      </c>
      <c r="W199" s="207">
        <v>0</v>
      </c>
      <c r="X199" s="207">
        <v>0</v>
      </c>
      <c r="Y199" s="207">
        <v>131.22670598431765</v>
      </c>
      <c r="Z199" s="207">
        <v>2509.1609942274267</v>
      </c>
      <c r="AA199" s="207">
        <v>0</v>
      </c>
      <c r="AB199" s="207">
        <v>18.849957577642645</v>
      </c>
      <c r="AC199" s="208">
        <v>154.35107410672032</v>
      </c>
      <c r="AD199" s="207">
        <v>3.0705574455454378E-2</v>
      </c>
      <c r="AE199" s="207">
        <v>0</v>
      </c>
      <c r="AF199" s="207">
        <v>0</v>
      </c>
      <c r="AG199" s="207">
        <v>154.32036853226475</v>
      </c>
      <c r="AH199" s="207">
        <v>0</v>
      </c>
      <c r="AI199" s="210">
        <f t="shared" si="87"/>
        <v>3063.4977469635196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36.810513914089363</v>
      </c>
      <c r="C200" s="160">
        <v>3.8558097574583772</v>
      </c>
      <c r="D200" s="160">
        <v>496.68702942195165</v>
      </c>
      <c r="E200" s="160">
        <v>1084.0916208626018</v>
      </c>
      <c r="F200" s="350"/>
      <c r="G200" s="160">
        <v>67.92611500798688</v>
      </c>
      <c r="H200" s="161">
        <v>0</v>
      </c>
      <c r="I200" s="162">
        <f t="shared" si="85"/>
        <v>1689.3710889640881</v>
      </c>
      <c r="J200" s="149"/>
      <c r="K200" s="163" t="s">
        <v>25</v>
      </c>
      <c r="L200" s="164">
        <v>36.810513914089363</v>
      </c>
      <c r="M200" s="164">
        <v>3.8558097574583772</v>
      </c>
      <c r="N200" s="164">
        <v>496.68702942195165</v>
      </c>
      <c r="O200" s="164">
        <v>1084.0916208626018</v>
      </c>
      <c r="P200" s="164">
        <v>0.16503568874012359</v>
      </c>
      <c r="Q200" s="164">
        <v>67.92611500798688</v>
      </c>
      <c r="R200" s="165">
        <v>0</v>
      </c>
      <c r="S200" s="166">
        <f t="shared" si="86"/>
        <v>1689.5361246528282</v>
      </c>
      <c r="U200" s="211" t="s">
        <v>25</v>
      </c>
      <c r="V200" s="212">
        <v>5.1163480799653325</v>
      </c>
      <c r="W200" s="212">
        <v>31.694165834124028</v>
      </c>
      <c r="X200" s="212">
        <v>67.92611500798688</v>
      </c>
      <c r="Y200" s="212">
        <v>3.8558097574583772</v>
      </c>
      <c r="Z200" s="212">
        <v>496.68702942195165</v>
      </c>
      <c r="AA200" s="212">
        <v>1083.9096948628357</v>
      </c>
      <c r="AB200" s="212">
        <v>0.16503568874012359</v>
      </c>
      <c r="AC200" s="213">
        <v>0.1819259997660031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0.1819259997660031</v>
      </c>
      <c r="AI200" s="214">
        <f t="shared" si="87"/>
        <v>1689.536124652828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12.363605845006578</v>
      </c>
      <c r="C201" s="156">
        <v>0</v>
      </c>
      <c r="D201" s="156">
        <v>0</v>
      </c>
      <c r="E201" s="156">
        <v>0</v>
      </c>
      <c r="F201" s="350"/>
      <c r="G201" s="156">
        <v>0</v>
      </c>
      <c r="H201" s="168">
        <v>0</v>
      </c>
      <c r="I201" s="154">
        <f t="shared" si="85"/>
        <v>12.363605845006578</v>
      </c>
      <c r="J201" s="149"/>
      <c r="K201" s="169" t="s">
        <v>24</v>
      </c>
      <c r="L201" s="156">
        <v>12.363605845006578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12.363605845006578</v>
      </c>
      <c r="U201" s="215" t="s">
        <v>24</v>
      </c>
      <c r="V201" s="207">
        <v>12.363605845006578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12.363605845006578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1.4979270723191893E-3</v>
      </c>
      <c r="C202" s="160">
        <v>0</v>
      </c>
      <c r="D202" s="160">
        <v>0</v>
      </c>
      <c r="E202" s="160">
        <v>0</v>
      </c>
      <c r="F202" s="350"/>
      <c r="G202" s="160">
        <v>0</v>
      </c>
      <c r="H202" s="161">
        <v>0</v>
      </c>
      <c r="I202" s="162">
        <f t="shared" si="85"/>
        <v>1.4979270723191893E-3</v>
      </c>
      <c r="J202" s="149"/>
      <c r="K202" s="163" t="s">
        <v>60</v>
      </c>
      <c r="L202" s="164">
        <v>1.4979270723191893E-3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1.4979270723191893E-3</v>
      </c>
      <c r="U202" s="211" t="s">
        <v>60</v>
      </c>
      <c r="V202" s="212">
        <v>1.4979270723191893E-3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1.4979270723191893E-3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13.485847282202441</v>
      </c>
      <c r="C203" s="156">
        <v>0</v>
      </c>
      <c r="D203" s="156">
        <v>839.05006418058713</v>
      </c>
      <c r="E203" s="156">
        <v>50.967864105690339</v>
      </c>
      <c r="F203" s="350"/>
      <c r="G203" s="156">
        <v>0</v>
      </c>
      <c r="H203" s="168">
        <v>0</v>
      </c>
      <c r="I203" s="154">
        <f t="shared" si="85"/>
        <v>903.50377556847991</v>
      </c>
      <c r="J203" s="149"/>
      <c r="K203" s="169" t="s">
        <v>22</v>
      </c>
      <c r="L203" s="156">
        <v>13.485847282202441</v>
      </c>
      <c r="M203" s="156">
        <v>0</v>
      </c>
      <c r="N203" s="156">
        <v>839.05006418058713</v>
      </c>
      <c r="O203" s="156">
        <v>50.967864105690339</v>
      </c>
      <c r="P203" s="156">
        <v>39.380301491767838</v>
      </c>
      <c r="Q203" s="156">
        <v>0</v>
      </c>
      <c r="R203" s="157">
        <v>0</v>
      </c>
      <c r="S203" s="158">
        <f t="shared" si="86"/>
        <v>942.88407706024771</v>
      </c>
      <c r="U203" s="215" t="s">
        <v>22</v>
      </c>
      <c r="V203" s="207">
        <v>13.485847282202441</v>
      </c>
      <c r="W203" s="207">
        <v>0</v>
      </c>
      <c r="X203" s="207">
        <v>0</v>
      </c>
      <c r="Y203" s="207">
        <v>0</v>
      </c>
      <c r="Z203" s="207">
        <v>834.82673834132083</v>
      </c>
      <c r="AA203" s="207">
        <v>0</v>
      </c>
      <c r="AB203" s="207">
        <v>39.380301491767838</v>
      </c>
      <c r="AC203" s="208">
        <v>55.191189944956577</v>
      </c>
      <c r="AD203" s="207">
        <v>0</v>
      </c>
      <c r="AE203" s="207">
        <v>0</v>
      </c>
      <c r="AF203" s="207">
        <v>0</v>
      </c>
      <c r="AG203" s="207">
        <v>4.2233258392662387</v>
      </c>
      <c r="AH203" s="207">
        <v>50.967864105690339</v>
      </c>
      <c r="AI203" s="210">
        <f t="shared" si="87"/>
        <v>942.88407706024771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2528.1013983722419</v>
      </c>
      <c r="E204" s="160">
        <v>0</v>
      </c>
      <c r="F204" s="350"/>
      <c r="G204" s="160">
        <v>0</v>
      </c>
      <c r="H204" s="161">
        <v>0</v>
      </c>
      <c r="I204" s="162">
        <f t="shared" si="85"/>
        <v>2528.1013983722419</v>
      </c>
      <c r="J204" s="149"/>
      <c r="K204" s="163" t="s">
        <v>21</v>
      </c>
      <c r="L204" s="164">
        <v>0</v>
      </c>
      <c r="M204" s="164">
        <v>0</v>
      </c>
      <c r="N204" s="164">
        <v>2528.1013983722419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2528.1013983722419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2528.1013983722419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2528.1013983722419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326.81741345824742</v>
      </c>
      <c r="C210" s="195">
        <f t="shared" ref="C210:I210" si="89">SUM(C189:C205)</f>
        <v>135.20254783234597</v>
      </c>
      <c r="D210" s="195">
        <f t="shared" si="89"/>
        <v>7482.5874899818282</v>
      </c>
      <c r="E210" s="195">
        <f t="shared" si="89"/>
        <v>1175.6607197951935</v>
      </c>
      <c r="F210" s="195">
        <f t="shared" si="89"/>
        <v>0</v>
      </c>
      <c r="G210" s="195">
        <f t="shared" si="89"/>
        <v>67.92611500798688</v>
      </c>
      <c r="H210" s="197">
        <f t="shared" si="89"/>
        <v>0</v>
      </c>
      <c r="I210" s="154">
        <f t="shared" si="89"/>
        <v>9188.1942860756008</v>
      </c>
      <c r="J210" s="149"/>
      <c r="K210" s="196" t="s">
        <v>26</v>
      </c>
      <c r="L210" s="195">
        <f>SUM(L189:L205)</f>
        <v>326.81741345824742</v>
      </c>
      <c r="M210" s="195">
        <f t="shared" ref="M210:S210" si="90">SUM(M189:M205)</f>
        <v>135.20254783234597</v>
      </c>
      <c r="N210" s="195">
        <f t="shared" si="90"/>
        <v>7482.5874899818282</v>
      </c>
      <c r="O210" s="195">
        <f t="shared" si="90"/>
        <v>1175.6607197951935</v>
      </c>
      <c r="P210" s="195">
        <f t="shared" si="90"/>
        <v>741.69150488867444</v>
      </c>
      <c r="Q210" s="195">
        <f t="shared" si="90"/>
        <v>67.92611500798688</v>
      </c>
      <c r="R210" s="197">
        <f t="shared" si="90"/>
        <v>0</v>
      </c>
      <c r="S210" s="198">
        <f t="shared" si="90"/>
        <v>9929.8857909642757</v>
      </c>
      <c r="T210" s="141" t="str">
        <f>IF(ABS(S210-AI210)&gt;0.01,S210-AI210,"")</f>
        <v/>
      </c>
      <c r="U210" s="224" t="s">
        <v>63</v>
      </c>
      <c r="V210" s="225">
        <f>SUM(V189:V205)</f>
        <v>295.09254204966794</v>
      </c>
      <c r="W210" s="225">
        <f t="shared" ref="W210:AH210" si="91">SUM(W189:W205)</f>
        <v>31.694165834124028</v>
      </c>
      <c r="X210" s="225">
        <f t="shared" si="91"/>
        <v>67.92611500798688</v>
      </c>
      <c r="Y210" s="225">
        <f t="shared" si="91"/>
        <v>135.20254783234597</v>
      </c>
      <c r="Z210" s="225">
        <f t="shared" si="91"/>
        <v>7323.4563824678789</v>
      </c>
      <c r="AA210" s="225">
        <f t="shared" si="91"/>
        <v>1087.1186064588401</v>
      </c>
      <c r="AB210" s="225">
        <f t="shared" si="91"/>
        <v>741.69150488867444</v>
      </c>
      <c r="AC210" s="225">
        <f t="shared" si="91"/>
        <v>247.70392642475844</v>
      </c>
      <c r="AD210" s="226">
        <f t="shared" si="91"/>
        <v>3.0705574455454378E-2</v>
      </c>
      <c r="AE210" s="226">
        <f t="shared" si="91"/>
        <v>0</v>
      </c>
      <c r="AF210" s="226">
        <f t="shared" si="91"/>
        <v>0</v>
      </c>
      <c r="AG210" s="226">
        <f t="shared" si="91"/>
        <v>159.13110751394925</v>
      </c>
      <c r="AH210" s="226">
        <f t="shared" si="91"/>
        <v>88.542113336353594</v>
      </c>
      <c r="AI210" s="227">
        <f>SUM(V210:AC210)</f>
        <v>9929.8857909642775</v>
      </c>
      <c r="AJ210" s="141" t="str">
        <f t="shared" si="88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3.556927545094777E-2</v>
      </c>
      <c r="C211" s="48">
        <f t="shared" ref="C211:H211" si="92">IF($I210=0,"-",C210/$I210)</f>
        <v>1.4714811596576803E-2</v>
      </c>
      <c r="D211" s="48">
        <f t="shared" si="92"/>
        <v>0.81436975068337836</v>
      </c>
      <c r="E211" s="48">
        <f t="shared" si="92"/>
        <v>0.12795340228894242</v>
      </c>
      <c r="F211" s="48">
        <f t="shared" si="92"/>
        <v>0</v>
      </c>
      <c r="G211" s="48">
        <f t="shared" si="92"/>
        <v>7.3927599801548189E-3</v>
      </c>
      <c r="H211" s="69">
        <f t="shared" si="92"/>
        <v>0</v>
      </c>
      <c r="I211" s="49">
        <f>SUM(B211:H211)</f>
        <v>1.0000000000000002</v>
      </c>
      <c r="J211" s="141"/>
      <c r="K211" s="78" t="s">
        <v>90</v>
      </c>
      <c r="L211" s="95">
        <f t="shared" ref="L211:R211" si="93">IF($S210=0,"-",L210/$S210)</f>
        <v>3.2912504769756337E-2</v>
      </c>
      <c r="M211" s="95">
        <f t="shared" si="93"/>
        <v>1.3615720329369132E-2</v>
      </c>
      <c r="N211" s="95">
        <f t="shared" si="93"/>
        <v>0.75354215018168968</v>
      </c>
      <c r="O211" s="95">
        <f t="shared" si="93"/>
        <v>0.11839619755395263</v>
      </c>
      <c r="P211" s="95">
        <f t="shared" si="93"/>
        <v>7.4692853523408945E-2</v>
      </c>
      <c r="Q211" s="95">
        <f t="shared" si="93"/>
        <v>6.8405736418233947E-3</v>
      </c>
      <c r="R211" s="96">
        <f t="shared" si="93"/>
        <v>0</v>
      </c>
      <c r="S211" s="97">
        <f>SUM(L211:R211)</f>
        <v>1</v>
      </c>
      <c r="U211" s="108" t="s">
        <v>90</v>
      </c>
      <c r="V211" s="130">
        <f>+V210/$AI210</f>
        <v>2.9717616925482474E-2</v>
      </c>
      <c r="W211" s="130">
        <f t="shared" ref="W211:AH211" si="94">+W210/$AI210</f>
        <v>3.1917956058431416E-3</v>
      </c>
      <c r="X211" s="130">
        <f t="shared" si="94"/>
        <v>6.8405736418233939E-3</v>
      </c>
      <c r="Y211" s="130">
        <f t="shared" si="94"/>
        <v>1.3615720329369129E-2</v>
      </c>
      <c r="Z211" s="130">
        <f t="shared" si="94"/>
        <v>0.73751667810035393</v>
      </c>
      <c r="AA211" s="130">
        <f t="shared" si="94"/>
        <v>0.1094794672712214</v>
      </c>
      <c r="AB211" s="130">
        <f t="shared" si="94"/>
        <v>7.4692853523408931E-2</v>
      </c>
      <c r="AC211" s="130">
        <f t="shared" si="94"/>
        <v>2.4945294602497562E-2</v>
      </c>
      <c r="AD211" s="130">
        <f t="shared" si="94"/>
        <v>3.0922384307173993E-6</v>
      </c>
      <c r="AE211" s="130">
        <f t="shared" si="94"/>
        <v>0</v>
      </c>
      <c r="AF211" s="130">
        <f t="shared" si="94"/>
        <v>0</v>
      </c>
      <c r="AG211" s="130">
        <f t="shared" si="94"/>
        <v>1.6025472081335614E-2</v>
      </c>
      <c r="AH211" s="130">
        <f t="shared" si="94"/>
        <v>8.9167302827312164E-3</v>
      </c>
      <c r="AI211" s="131">
        <f>SUM(V211:AC211)</f>
        <v>1</v>
      </c>
      <c r="AJ211" s="22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0.97070347238231092</v>
      </c>
      <c r="C219" s="156">
        <v>0</v>
      </c>
      <c r="D219" s="156">
        <v>1.0793381570171565</v>
      </c>
      <c r="E219" s="156">
        <v>0</v>
      </c>
      <c r="F219" s="350"/>
      <c r="G219" s="156">
        <v>0</v>
      </c>
      <c r="H219" s="168">
        <v>0</v>
      </c>
      <c r="I219" s="154">
        <f t="shared" si="95"/>
        <v>2.0500416293994674</v>
      </c>
      <c r="J219" s="149"/>
      <c r="K219" s="169" t="s">
        <v>16</v>
      </c>
      <c r="L219" s="156">
        <v>0.97070347238231092</v>
      </c>
      <c r="M219" s="156">
        <v>0</v>
      </c>
      <c r="N219" s="156">
        <v>1.0793381570171565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2.0500416293994674</v>
      </c>
      <c r="U219" s="215" t="s">
        <v>16</v>
      </c>
      <c r="V219" s="207">
        <v>0.97070347238231092</v>
      </c>
      <c r="W219" s="207">
        <v>0</v>
      </c>
      <c r="X219" s="207">
        <v>0</v>
      </c>
      <c r="Y219" s="207">
        <v>0</v>
      </c>
      <c r="Z219" s="207">
        <v>1.0793381570171565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2.0500416293994674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4.4094899481566521E-3</v>
      </c>
      <c r="C220" s="160">
        <v>0</v>
      </c>
      <c r="D220" s="160">
        <v>4.9029707726796082E-3</v>
      </c>
      <c r="E220" s="160">
        <v>0</v>
      </c>
      <c r="F220" s="350"/>
      <c r="G220" s="160">
        <v>0</v>
      </c>
      <c r="H220" s="161">
        <v>0</v>
      </c>
      <c r="I220" s="162">
        <f t="shared" si="95"/>
        <v>9.3124607208362603E-3</v>
      </c>
      <c r="J220" s="149"/>
      <c r="K220" s="163" t="s">
        <v>15</v>
      </c>
      <c r="L220" s="164">
        <v>4.4094899481566521E-3</v>
      </c>
      <c r="M220" s="164">
        <v>0</v>
      </c>
      <c r="N220" s="164">
        <v>4.9029707726796082E-3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9.3124607208362603E-3</v>
      </c>
      <c r="U220" s="211" t="s">
        <v>57</v>
      </c>
      <c r="V220" s="212">
        <v>4.4094899481566521E-3</v>
      </c>
      <c r="W220" s="212">
        <v>0</v>
      </c>
      <c r="X220" s="212">
        <v>0</v>
      </c>
      <c r="Y220" s="212">
        <v>0</v>
      </c>
      <c r="Z220" s="212">
        <v>4.9029707726796082E-3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9.3124607208362603E-3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5.1360176920048541</v>
      </c>
      <c r="F221" s="350"/>
      <c r="G221" s="156">
        <v>0</v>
      </c>
      <c r="H221" s="168">
        <v>0</v>
      </c>
      <c r="I221" s="154">
        <f t="shared" si="95"/>
        <v>5.1360176920048541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5.1360176920048541</v>
      </c>
      <c r="P221" s="156">
        <v>45.351421744877229</v>
      </c>
      <c r="Q221" s="156">
        <v>0</v>
      </c>
      <c r="R221" s="157">
        <v>0</v>
      </c>
      <c r="S221" s="158">
        <f t="shared" si="96"/>
        <v>50.487439436882084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0.52443923772489798</v>
      </c>
      <c r="AB221" s="207">
        <v>45.351421744877229</v>
      </c>
      <c r="AC221" s="208">
        <v>4.6115784542799565</v>
      </c>
      <c r="AD221" s="207">
        <v>0</v>
      </c>
      <c r="AE221" s="207">
        <v>0</v>
      </c>
      <c r="AF221" s="207">
        <v>0</v>
      </c>
      <c r="AG221" s="207">
        <v>0</v>
      </c>
      <c r="AH221" s="207">
        <v>4.6115784542799565</v>
      </c>
      <c r="AI221" s="210">
        <f t="shared" si="97"/>
        <v>50.487439436882084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0.3784187444197315</v>
      </c>
      <c r="F222" s="350"/>
      <c r="G222" s="160">
        <v>0</v>
      </c>
      <c r="H222" s="161">
        <v>0</v>
      </c>
      <c r="I222" s="162">
        <f t="shared" si="95"/>
        <v>0.3784187444197315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0.3784187444197315</v>
      </c>
      <c r="P222" s="164">
        <v>1.0908226447577796</v>
      </c>
      <c r="Q222" s="164">
        <v>0</v>
      </c>
      <c r="R222" s="165">
        <v>0</v>
      </c>
      <c r="S222" s="166">
        <f t="shared" si="96"/>
        <v>1.4692413891775111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0.3784187444197315</v>
      </c>
      <c r="AB222" s="212">
        <v>1.0908226447577796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1.4692413891775111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0.27542805661523739</v>
      </c>
      <c r="C224" s="160">
        <v>0</v>
      </c>
      <c r="D224" s="160">
        <v>0</v>
      </c>
      <c r="E224" s="160">
        <v>0</v>
      </c>
      <c r="F224" s="350"/>
      <c r="G224" s="160">
        <v>0</v>
      </c>
      <c r="H224" s="161">
        <v>0</v>
      </c>
      <c r="I224" s="162">
        <f t="shared" si="95"/>
        <v>0.27542805661523739</v>
      </c>
      <c r="J224" s="149"/>
      <c r="K224" s="163" t="s">
        <v>17</v>
      </c>
      <c r="L224" s="164">
        <v>0.27542805661523739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0.27542805661523739</v>
      </c>
      <c r="U224" s="211" t="s">
        <v>17</v>
      </c>
      <c r="V224" s="212">
        <v>0.27542805661523739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0.27542805661523739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140</v>
      </c>
      <c r="B225" s="156">
        <v>113.46291458385566</v>
      </c>
      <c r="C225" s="156">
        <v>0</v>
      </c>
      <c r="D225" s="156">
        <v>12.280970217534742</v>
      </c>
      <c r="E225" s="156">
        <v>0</v>
      </c>
      <c r="F225" s="350"/>
      <c r="G225" s="156">
        <v>0</v>
      </c>
      <c r="H225" s="168">
        <v>0</v>
      </c>
      <c r="I225" s="154">
        <f t="shared" si="95"/>
        <v>125.74388480139041</v>
      </c>
      <c r="J225" s="149"/>
      <c r="K225" s="169" t="s">
        <v>140</v>
      </c>
      <c r="L225" s="156">
        <v>113.46291458385566</v>
      </c>
      <c r="M225" s="156">
        <v>0</v>
      </c>
      <c r="N225" s="156">
        <v>12.280970217534742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125.74388480139041</v>
      </c>
      <c r="U225" s="215" t="s">
        <v>140</v>
      </c>
      <c r="V225" s="207">
        <v>110.82738558276672</v>
      </c>
      <c r="W225" s="207">
        <v>0</v>
      </c>
      <c r="X225" s="207">
        <v>0</v>
      </c>
      <c r="Y225" s="207">
        <v>0</v>
      </c>
      <c r="Z225" s="207">
        <v>10.92929484722457</v>
      </c>
      <c r="AA225" s="207">
        <v>0</v>
      </c>
      <c r="AB225" s="207">
        <v>0</v>
      </c>
      <c r="AC225" s="208">
        <v>3.9872043713991268</v>
      </c>
      <c r="AD225" s="207">
        <v>2.6355290010889423</v>
      </c>
      <c r="AE225" s="207">
        <v>0</v>
      </c>
      <c r="AF225" s="207">
        <v>0</v>
      </c>
      <c r="AG225" s="207">
        <v>1.351675370310172</v>
      </c>
      <c r="AH225" s="207">
        <v>0</v>
      </c>
      <c r="AI225" s="210">
        <f t="shared" si="97"/>
        <v>125.74388480139042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39.56609826918222</v>
      </c>
      <c r="C226" s="160">
        <v>1.0444351045108811</v>
      </c>
      <c r="D226" s="160">
        <v>16.47860657503697</v>
      </c>
      <c r="E226" s="160">
        <v>138.93050389310523</v>
      </c>
      <c r="F226" s="350"/>
      <c r="G226" s="160">
        <v>39.570157612098612</v>
      </c>
      <c r="H226" s="161">
        <v>5.0826356098059994E-2</v>
      </c>
      <c r="I226" s="162">
        <f t="shared" si="95"/>
        <v>235.64062781003196</v>
      </c>
      <c r="J226" s="149"/>
      <c r="K226" s="163" t="s">
        <v>25</v>
      </c>
      <c r="L226" s="164">
        <v>39.56609826918222</v>
      </c>
      <c r="M226" s="164">
        <v>1.0444351045108811</v>
      </c>
      <c r="N226" s="164">
        <v>16.47860657503697</v>
      </c>
      <c r="O226" s="164">
        <v>138.93050389310523</v>
      </c>
      <c r="P226" s="164">
        <v>1.6450214229742324</v>
      </c>
      <c r="Q226" s="164">
        <v>39.570157612098612</v>
      </c>
      <c r="R226" s="165">
        <v>5.0826356098059994E-2</v>
      </c>
      <c r="S226" s="166">
        <f t="shared" si="96"/>
        <v>237.28564923300621</v>
      </c>
      <c r="U226" s="211" t="s">
        <v>25</v>
      </c>
      <c r="V226" s="212">
        <v>2.6214686850892428</v>
      </c>
      <c r="W226" s="212">
        <v>36.944629584092979</v>
      </c>
      <c r="X226" s="212">
        <v>39.570157612098612</v>
      </c>
      <c r="Y226" s="212">
        <v>1.0444351045108811</v>
      </c>
      <c r="Z226" s="212">
        <v>16.47860657503697</v>
      </c>
      <c r="AA226" s="212">
        <v>136.54356797348836</v>
      </c>
      <c r="AB226" s="212">
        <v>1.6450214229742324</v>
      </c>
      <c r="AC226" s="213">
        <v>2.4377622757149351</v>
      </c>
      <c r="AD226" s="212">
        <v>0</v>
      </c>
      <c r="AE226" s="212">
        <v>1.031009673511603</v>
      </c>
      <c r="AF226" s="212">
        <v>5.0826356098059994E-2</v>
      </c>
      <c r="AG226" s="212">
        <v>0</v>
      </c>
      <c r="AH226" s="212">
        <v>1.3559262461052719</v>
      </c>
      <c r="AI226" s="214">
        <f t="shared" si="97"/>
        <v>237.28564923300621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31.004359731145421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95"/>
        <v>31.004359731145421</v>
      </c>
      <c r="J227" s="149"/>
      <c r="K227" s="169" t="s">
        <v>24</v>
      </c>
      <c r="L227" s="156">
        <v>31.004359731145421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31.004359731145421</v>
      </c>
      <c r="U227" s="215" t="s">
        <v>24</v>
      </c>
      <c r="V227" s="207">
        <v>31.004359731145421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31.004359731145421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0.62137202597304819</v>
      </c>
      <c r="F229" s="350"/>
      <c r="G229" s="156">
        <v>0</v>
      </c>
      <c r="H229" s="168">
        <v>0</v>
      </c>
      <c r="I229" s="154">
        <f t="shared" si="95"/>
        <v>0.62137202597304819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0.62137202597304819</v>
      </c>
      <c r="P229" s="156">
        <v>2.7779663300904187</v>
      </c>
      <c r="Q229" s="156">
        <v>0</v>
      </c>
      <c r="R229" s="157">
        <v>0</v>
      </c>
      <c r="S229" s="158">
        <f t="shared" si="96"/>
        <v>3.3993383560634669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2.7779663300904187</v>
      </c>
      <c r="AC229" s="208">
        <v>0.62137202597304819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0.62137202597304819</v>
      </c>
      <c r="AI229" s="210">
        <f t="shared" si="97"/>
        <v>3.3993383560634669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185.28391360312901</v>
      </c>
      <c r="C236" s="195">
        <f t="shared" ref="C236:I236" si="99">SUM(C215:C231)</f>
        <v>1.0444351045108811</v>
      </c>
      <c r="D236" s="195">
        <f t="shared" si="99"/>
        <v>29.843817920361548</v>
      </c>
      <c r="E236" s="195">
        <f t="shared" si="99"/>
        <v>145.06631235550284</v>
      </c>
      <c r="F236" s="195">
        <f t="shared" si="99"/>
        <v>0</v>
      </c>
      <c r="G236" s="195">
        <f t="shared" si="99"/>
        <v>39.570157612098612</v>
      </c>
      <c r="H236" s="197">
        <f t="shared" si="99"/>
        <v>5.0826356098059994E-2</v>
      </c>
      <c r="I236" s="154">
        <f t="shared" si="99"/>
        <v>400.859462951701</v>
      </c>
      <c r="J236" s="149"/>
      <c r="K236" s="196" t="s">
        <v>26</v>
      </c>
      <c r="L236" s="195">
        <f>SUM(L215:L231)</f>
        <v>185.28391360312901</v>
      </c>
      <c r="M236" s="195">
        <f t="shared" ref="M236:S236" si="100">SUM(M215:M231)</f>
        <v>1.0444351045108811</v>
      </c>
      <c r="N236" s="195">
        <f t="shared" si="100"/>
        <v>29.843817920361548</v>
      </c>
      <c r="O236" s="195">
        <f t="shared" si="100"/>
        <v>145.06631235550284</v>
      </c>
      <c r="P236" s="195">
        <f t="shared" si="100"/>
        <v>50.865232142699661</v>
      </c>
      <c r="Q236" s="195">
        <f t="shared" si="100"/>
        <v>39.570157612098612</v>
      </c>
      <c r="R236" s="197">
        <f t="shared" si="100"/>
        <v>5.0826356098059994E-2</v>
      </c>
      <c r="S236" s="198">
        <f t="shared" si="100"/>
        <v>451.72469509440066</v>
      </c>
      <c r="T236" s="141" t="str">
        <f>IF(ABS(S236-AI236)&gt;0.01,S236-AI236,"")</f>
        <v/>
      </c>
      <c r="U236" s="224" t="s">
        <v>63</v>
      </c>
      <c r="V236" s="225">
        <f>SUM(V215:V231)</f>
        <v>145.70375501794709</v>
      </c>
      <c r="W236" s="225">
        <f t="shared" ref="W236:AH236" si="101">SUM(W215:W231)</f>
        <v>36.944629584092979</v>
      </c>
      <c r="X236" s="225">
        <f t="shared" si="101"/>
        <v>39.570157612098612</v>
      </c>
      <c r="Y236" s="225">
        <f t="shared" si="101"/>
        <v>1.0444351045108811</v>
      </c>
      <c r="Z236" s="225">
        <f t="shared" si="101"/>
        <v>28.492142550051376</v>
      </c>
      <c r="AA236" s="225">
        <f t="shared" si="101"/>
        <v>137.446425955633</v>
      </c>
      <c r="AB236" s="225">
        <f t="shared" si="101"/>
        <v>50.865232142699661</v>
      </c>
      <c r="AC236" s="225">
        <f t="shared" si="101"/>
        <v>11.657917127367067</v>
      </c>
      <c r="AD236" s="226">
        <f t="shared" si="101"/>
        <v>2.6355290010889423</v>
      </c>
      <c r="AE236" s="226">
        <f t="shared" si="101"/>
        <v>1.031009673511603</v>
      </c>
      <c r="AF236" s="226">
        <f t="shared" si="101"/>
        <v>5.0826356098059994E-2</v>
      </c>
      <c r="AG236" s="226">
        <f t="shared" si="101"/>
        <v>1.351675370310172</v>
      </c>
      <c r="AH236" s="226">
        <f t="shared" si="101"/>
        <v>6.5888767263582775</v>
      </c>
      <c r="AI236" s="227">
        <f>SUM(V236:AC236)</f>
        <v>451.72469509440066</v>
      </c>
      <c r="AJ236" s="141" t="str">
        <f t="shared" si="98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0.46221663881601721</v>
      </c>
      <c r="C237" s="48">
        <f t="shared" ref="C237:H237" si="102">IF($I236=0,"-",C236/$I236)</f>
        <v>2.6054894571285788E-3</v>
      </c>
      <c r="D237" s="48">
        <f t="shared" si="102"/>
        <v>7.444957816539656E-2</v>
      </c>
      <c r="E237" s="48">
        <f t="shared" si="102"/>
        <v>0.36188820712205982</v>
      </c>
      <c r="F237" s="48">
        <f t="shared" si="102"/>
        <v>0</v>
      </c>
      <c r="G237" s="48">
        <f t="shared" si="102"/>
        <v>9.8713292984844325E-2</v>
      </c>
      <c r="H237" s="69">
        <f t="shared" si="102"/>
        <v>1.2679345455338293E-4</v>
      </c>
      <c r="I237" s="49">
        <f>SUM(B237:H237)</f>
        <v>0.99999999999999989</v>
      </c>
      <c r="J237" s="141"/>
      <c r="K237" s="78" t="s">
        <v>90</v>
      </c>
      <c r="L237" s="95">
        <f t="shared" ref="L237:R237" si="103">IF($S236=0,"-",L236/$S236)</f>
        <v>0.41016998985279896</v>
      </c>
      <c r="M237" s="95">
        <f t="shared" si="103"/>
        <v>2.3121053948414682E-3</v>
      </c>
      <c r="N237" s="95">
        <f t="shared" si="103"/>
        <v>6.60663856646687E-2</v>
      </c>
      <c r="O237" s="95">
        <f t="shared" si="103"/>
        <v>0.32113876865905489</v>
      </c>
      <c r="P237" s="95">
        <f t="shared" si="103"/>
        <v>0.11260228341527782</v>
      </c>
      <c r="Q237" s="95">
        <f t="shared" si="103"/>
        <v>8.759795079130954E-2</v>
      </c>
      <c r="R237" s="96">
        <f t="shared" si="103"/>
        <v>1.1251622204856076E-4</v>
      </c>
      <c r="S237" s="97">
        <f>SUM(L237:R237)</f>
        <v>0.99999999999999989</v>
      </c>
      <c r="U237" s="108" t="s">
        <v>90</v>
      </c>
      <c r="V237" s="130">
        <f>+V236/$AI236</f>
        <v>0.32254989953006258</v>
      </c>
      <c r="W237" s="130">
        <f t="shared" ref="W237:AH237" si="104">+W236/$AI236</f>
        <v>8.1785720340953147E-2</v>
      </c>
      <c r="X237" s="130">
        <f t="shared" si="104"/>
        <v>8.759795079130954E-2</v>
      </c>
      <c r="Y237" s="130">
        <f t="shared" si="104"/>
        <v>2.3121053948414682E-3</v>
      </c>
      <c r="Z237" s="130">
        <f t="shared" si="104"/>
        <v>6.3074130902002465E-2</v>
      </c>
      <c r="AA237" s="130">
        <f t="shared" si="104"/>
        <v>0.30427033865595876</v>
      </c>
      <c r="AB237" s="130">
        <f t="shared" si="104"/>
        <v>0.11260228341527782</v>
      </c>
      <c r="AC237" s="130">
        <f t="shared" si="104"/>
        <v>2.5807570969594247E-2</v>
      </c>
      <c r="AD237" s="130">
        <f t="shared" si="104"/>
        <v>5.8343699817832049E-3</v>
      </c>
      <c r="AE237" s="130">
        <f t="shared" si="104"/>
        <v>2.2823850117296429E-3</v>
      </c>
      <c r="AF237" s="130">
        <f t="shared" si="104"/>
        <v>1.1251622204856076E-4</v>
      </c>
      <c r="AG237" s="130">
        <f t="shared" si="104"/>
        <v>2.9922547626662324E-3</v>
      </c>
      <c r="AH237" s="130">
        <f t="shared" si="104"/>
        <v>1.4586044991366579E-2</v>
      </c>
      <c r="AI237" s="131">
        <f>SUM(V237:AC237)</f>
        <v>1</v>
      </c>
      <c r="AJ237" s="22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50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18.573756823776904</v>
      </c>
      <c r="C245" s="156">
        <v>9.4816760602330612E-3</v>
      </c>
      <c r="D245" s="156">
        <v>10.217352533120787</v>
      </c>
      <c r="E245" s="156">
        <v>0</v>
      </c>
      <c r="F245" s="350"/>
      <c r="G245" s="156">
        <v>0</v>
      </c>
      <c r="H245" s="168">
        <v>0</v>
      </c>
      <c r="I245" s="154">
        <f t="shared" si="105"/>
        <v>28.800591032957925</v>
      </c>
      <c r="J245" s="149"/>
      <c r="K245" s="169" t="s">
        <v>16</v>
      </c>
      <c r="L245" s="156">
        <v>18.573756823776904</v>
      </c>
      <c r="M245" s="156">
        <v>9.4816760602330612E-3</v>
      </c>
      <c r="N245" s="156">
        <v>10.217352533120787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28.800591032957925</v>
      </c>
      <c r="U245" s="215" t="s">
        <v>16</v>
      </c>
      <c r="V245" s="207">
        <v>18.375657520375608</v>
      </c>
      <c r="W245" s="207">
        <v>0</v>
      </c>
      <c r="X245" s="207">
        <v>0</v>
      </c>
      <c r="Y245" s="207">
        <v>9.4816760602330612E-3</v>
      </c>
      <c r="Z245" s="207">
        <v>10.217352533120787</v>
      </c>
      <c r="AA245" s="207">
        <v>0</v>
      </c>
      <c r="AB245" s="207">
        <v>0</v>
      </c>
      <c r="AC245" s="208">
        <v>0.1980993034012978</v>
      </c>
      <c r="AD245" s="209">
        <v>0.1980993034012978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28.800591032957922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3.7254783608424176</v>
      </c>
      <c r="C246" s="160">
        <v>0</v>
      </c>
      <c r="D246" s="160">
        <v>0</v>
      </c>
      <c r="E246" s="160">
        <v>0</v>
      </c>
      <c r="F246" s="350"/>
      <c r="G246" s="160">
        <v>0</v>
      </c>
      <c r="H246" s="161">
        <v>0</v>
      </c>
      <c r="I246" s="162">
        <f t="shared" si="105"/>
        <v>3.7254783608424176</v>
      </c>
      <c r="J246" s="149"/>
      <c r="K246" s="163" t="s">
        <v>15</v>
      </c>
      <c r="L246" s="164">
        <v>3.7254783608424176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3.7254783608424176</v>
      </c>
      <c r="U246" s="211" t="s">
        <v>57</v>
      </c>
      <c r="V246" s="212">
        <v>3.7254783608424176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3.7254783608424176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36.536792007601981</v>
      </c>
      <c r="F247" s="350"/>
      <c r="G247" s="156">
        <v>0</v>
      </c>
      <c r="H247" s="168">
        <v>0</v>
      </c>
      <c r="I247" s="154">
        <f t="shared" si="105"/>
        <v>36.536792007601981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36.536792007601981</v>
      </c>
      <c r="P247" s="156">
        <v>135.17712583056456</v>
      </c>
      <c r="Q247" s="156">
        <v>0</v>
      </c>
      <c r="R247" s="157">
        <v>0</v>
      </c>
      <c r="S247" s="158">
        <f t="shared" si="106"/>
        <v>171.71391783816654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7.8053644621975486</v>
      </c>
      <c r="AB247" s="207">
        <v>135.17712583056456</v>
      </c>
      <c r="AC247" s="208">
        <v>28.731427545404433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28.731427545404433</v>
      </c>
      <c r="AI247" s="210">
        <f t="shared" si="107"/>
        <v>171.71391783816657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3.7557269437958958</v>
      </c>
      <c r="F248" s="350"/>
      <c r="G248" s="160">
        <v>0</v>
      </c>
      <c r="H248" s="161">
        <v>0</v>
      </c>
      <c r="I248" s="162">
        <f t="shared" si="105"/>
        <v>3.7557269437958958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3.7557269437958958</v>
      </c>
      <c r="P248" s="164">
        <v>2.3873925275959129</v>
      </c>
      <c r="Q248" s="164">
        <v>0</v>
      </c>
      <c r="R248" s="165">
        <v>0</v>
      </c>
      <c r="S248" s="166">
        <f t="shared" si="106"/>
        <v>6.1431194713918087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1.4547968314129569</v>
      </c>
      <c r="AB248" s="212">
        <v>2.3873925275959129</v>
      </c>
      <c r="AC248" s="213">
        <v>2.3009301123829391</v>
      </c>
      <c r="AD248" s="212">
        <v>0</v>
      </c>
      <c r="AE248" s="212">
        <v>0</v>
      </c>
      <c r="AF248" s="212">
        <v>0</v>
      </c>
      <c r="AG248" s="212">
        <v>0</v>
      </c>
      <c r="AH248" s="212">
        <v>2.3009301123829391</v>
      </c>
      <c r="AI248" s="214">
        <f t="shared" si="107"/>
        <v>6.1431194713918096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50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75.648979194289993</v>
      </c>
      <c r="C250" s="160">
        <v>0</v>
      </c>
      <c r="D250" s="160">
        <v>144.00565552854385</v>
      </c>
      <c r="E250" s="160">
        <v>22.716254949425291</v>
      </c>
      <c r="F250" s="350"/>
      <c r="G250" s="160">
        <v>0</v>
      </c>
      <c r="H250" s="161">
        <v>0</v>
      </c>
      <c r="I250" s="162">
        <f t="shared" si="105"/>
        <v>242.37088967225915</v>
      </c>
      <c r="J250" s="149"/>
      <c r="K250" s="163" t="s">
        <v>17</v>
      </c>
      <c r="L250" s="164">
        <v>75.648979194289993</v>
      </c>
      <c r="M250" s="164">
        <v>0</v>
      </c>
      <c r="N250" s="164">
        <v>144.00565552854385</v>
      </c>
      <c r="O250" s="164">
        <v>22.716254949425291</v>
      </c>
      <c r="P250" s="164">
        <v>4.5789912629070697</v>
      </c>
      <c r="Q250" s="164">
        <v>0</v>
      </c>
      <c r="R250" s="165">
        <v>0</v>
      </c>
      <c r="S250" s="166">
        <f t="shared" si="106"/>
        <v>246.94988093516622</v>
      </c>
      <c r="U250" s="211" t="s">
        <v>17</v>
      </c>
      <c r="V250" s="212">
        <v>75.648979194289993</v>
      </c>
      <c r="W250" s="212">
        <v>0</v>
      </c>
      <c r="X250" s="212">
        <v>0</v>
      </c>
      <c r="Y250" s="212">
        <v>0</v>
      </c>
      <c r="Z250" s="212">
        <v>144.00565552854385</v>
      </c>
      <c r="AA250" s="212">
        <v>17.903489070309845</v>
      </c>
      <c r="AB250" s="212">
        <v>4.5789912629070697</v>
      </c>
      <c r="AC250" s="213">
        <v>4.8127658791154442</v>
      </c>
      <c r="AD250" s="212">
        <v>0</v>
      </c>
      <c r="AE250" s="212">
        <v>0</v>
      </c>
      <c r="AF250" s="212">
        <v>0</v>
      </c>
      <c r="AG250" s="212">
        <v>0</v>
      </c>
      <c r="AH250" s="212">
        <v>4.8127658791154442</v>
      </c>
      <c r="AI250" s="214">
        <f t="shared" si="107"/>
        <v>246.94988093516619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140</v>
      </c>
      <c r="B251" s="156">
        <v>618.64641005791987</v>
      </c>
      <c r="C251" s="156">
        <v>0</v>
      </c>
      <c r="D251" s="156">
        <v>682.79473090841918</v>
      </c>
      <c r="E251" s="156">
        <v>42.114048961899044</v>
      </c>
      <c r="F251" s="350"/>
      <c r="G251" s="156">
        <v>6.7962729016553078E-2</v>
      </c>
      <c r="H251" s="168">
        <v>0</v>
      </c>
      <c r="I251" s="154">
        <f t="shared" si="105"/>
        <v>1343.6231526572544</v>
      </c>
      <c r="J251" s="149"/>
      <c r="K251" s="169" t="s">
        <v>140</v>
      </c>
      <c r="L251" s="156">
        <v>618.64641005791987</v>
      </c>
      <c r="M251" s="156">
        <v>0</v>
      </c>
      <c r="N251" s="156">
        <v>682.79473090841918</v>
      </c>
      <c r="O251" s="156">
        <v>42.114048961899044</v>
      </c>
      <c r="P251" s="156">
        <v>17.6364785449531</v>
      </c>
      <c r="Q251" s="156">
        <v>6.7962729016553078E-2</v>
      </c>
      <c r="R251" s="157">
        <v>0</v>
      </c>
      <c r="S251" s="158">
        <f t="shared" si="106"/>
        <v>1361.2596312022076</v>
      </c>
      <c r="U251" s="215" t="s">
        <v>140</v>
      </c>
      <c r="V251" s="207">
        <v>593.2657289066882</v>
      </c>
      <c r="W251" s="207">
        <v>22.680672955690785</v>
      </c>
      <c r="X251" s="207">
        <v>6.7962729016553078E-2</v>
      </c>
      <c r="Y251" s="207">
        <v>0</v>
      </c>
      <c r="Z251" s="207">
        <v>681.15607399768669</v>
      </c>
      <c r="AA251" s="207">
        <v>27.104102687876484</v>
      </c>
      <c r="AB251" s="207">
        <v>17.6364785449531</v>
      </c>
      <c r="AC251" s="208">
        <v>19.348611380295967</v>
      </c>
      <c r="AD251" s="207">
        <v>2.7000081955409567</v>
      </c>
      <c r="AE251" s="207">
        <v>0</v>
      </c>
      <c r="AF251" s="207">
        <v>0</v>
      </c>
      <c r="AG251" s="207">
        <v>1.6386569107324529</v>
      </c>
      <c r="AH251" s="207">
        <v>15.00994627402256</v>
      </c>
      <c r="AI251" s="210">
        <f t="shared" si="107"/>
        <v>1361.2596312022079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251.55358090783781</v>
      </c>
      <c r="C252" s="160">
        <v>3.6870517558688007</v>
      </c>
      <c r="D252" s="160">
        <v>468.069331177663</v>
      </c>
      <c r="E252" s="160">
        <v>1177.6556293407655</v>
      </c>
      <c r="F252" s="350"/>
      <c r="G252" s="160">
        <v>279.15532286248839</v>
      </c>
      <c r="H252" s="161">
        <v>86.83206498335602</v>
      </c>
      <c r="I252" s="162">
        <f t="shared" si="105"/>
        <v>2266.9529810279791</v>
      </c>
      <c r="J252" s="149"/>
      <c r="K252" s="163" t="s">
        <v>25</v>
      </c>
      <c r="L252" s="164">
        <v>251.55358090783781</v>
      </c>
      <c r="M252" s="164">
        <v>3.6870517558688007</v>
      </c>
      <c r="N252" s="164">
        <v>468.069331177663</v>
      </c>
      <c r="O252" s="164">
        <v>1177.6556293407655</v>
      </c>
      <c r="P252" s="164">
        <v>3.1497525556481945</v>
      </c>
      <c r="Q252" s="164">
        <v>279.15532286248839</v>
      </c>
      <c r="R252" s="165">
        <v>86.83206498335602</v>
      </c>
      <c r="S252" s="166">
        <f t="shared" si="106"/>
        <v>2270.1027335836275</v>
      </c>
      <c r="U252" s="211" t="s">
        <v>25</v>
      </c>
      <c r="V252" s="212">
        <v>37.520549031096571</v>
      </c>
      <c r="W252" s="212">
        <v>209.83934703311283</v>
      </c>
      <c r="X252" s="212">
        <v>279.15532286248839</v>
      </c>
      <c r="Y252" s="212">
        <v>3.6870517558688007</v>
      </c>
      <c r="Z252" s="212">
        <v>468.069331177663</v>
      </c>
      <c r="AA252" s="212">
        <v>1174.4502789820572</v>
      </c>
      <c r="AB252" s="212">
        <v>3.1497525556481945</v>
      </c>
      <c r="AC252" s="213">
        <v>94.231100185692625</v>
      </c>
      <c r="AD252" s="212">
        <v>4.1936848436283922</v>
      </c>
      <c r="AE252" s="212">
        <v>0</v>
      </c>
      <c r="AF252" s="212">
        <v>86.83206498335602</v>
      </c>
      <c r="AG252" s="212">
        <v>0</v>
      </c>
      <c r="AH252" s="212">
        <v>3.2053503587082024</v>
      </c>
      <c r="AI252" s="214">
        <f t="shared" si="107"/>
        <v>2270.1027335836275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95.307285070637619</v>
      </c>
      <c r="C253" s="156">
        <v>0</v>
      </c>
      <c r="D253" s="156">
        <v>3.2083535501610587</v>
      </c>
      <c r="E253" s="156">
        <v>0</v>
      </c>
      <c r="F253" s="350"/>
      <c r="G253" s="156">
        <v>0</v>
      </c>
      <c r="H253" s="168">
        <v>0</v>
      </c>
      <c r="I253" s="154">
        <f t="shared" si="105"/>
        <v>98.515638620798683</v>
      </c>
      <c r="J253" s="149"/>
      <c r="K253" s="169" t="s">
        <v>24</v>
      </c>
      <c r="L253" s="156">
        <v>95.307285070637619</v>
      </c>
      <c r="M253" s="156">
        <v>0</v>
      </c>
      <c r="N253" s="156">
        <v>3.2083535501610587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98.515638620798683</v>
      </c>
      <c r="U253" s="215" t="s">
        <v>24</v>
      </c>
      <c r="V253" s="207">
        <v>94.594413541626494</v>
      </c>
      <c r="W253" s="207">
        <v>0</v>
      </c>
      <c r="X253" s="207">
        <v>0</v>
      </c>
      <c r="Y253" s="207">
        <v>0</v>
      </c>
      <c r="Z253" s="207">
        <v>3.1082678674979918</v>
      </c>
      <c r="AA253" s="207">
        <v>0</v>
      </c>
      <c r="AB253" s="207">
        <v>0</v>
      </c>
      <c r="AC253" s="208">
        <v>0.81295721167419255</v>
      </c>
      <c r="AD253" s="207">
        <v>0.71287152901112549</v>
      </c>
      <c r="AE253" s="207">
        <v>0</v>
      </c>
      <c r="AF253" s="207">
        <v>0</v>
      </c>
      <c r="AG253" s="207">
        <v>0.10008568266306703</v>
      </c>
      <c r="AH253" s="207">
        <v>0</v>
      </c>
      <c r="AI253" s="210">
        <f t="shared" si="107"/>
        <v>98.515638620798669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17.609692840112565</v>
      </c>
      <c r="C255" s="156">
        <v>0</v>
      </c>
      <c r="D255" s="156">
        <v>1.7111470963833697</v>
      </c>
      <c r="E255" s="156">
        <v>0</v>
      </c>
      <c r="F255" s="350"/>
      <c r="G255" s="156">
        <v>0</v>
      </c>
      <c r="H255" s="168">
        <v>0</v>
      </c>
      <c r="I255" s="154">
        <f t="shared" si="105"/>
        <v>19.320839936495936</v>
      </c>
      <c r="J255" s="149"/>
      <c r="K255" s="169" t="s">
        <v>22</v>
      </c>
      <c r="L255" s="156">
        <v>17.609692840112565</v>
      </c>
      <c r="M255" s="156">
        <v>0</v>
      </c>
      <c r="N255" s="156">
        <v>1.7111470963833697</v>
      </c>
      <c r="O255" s="156">
        <v>0</v>
      </c>
      <c r="P255" s="156">
        <v>9.4013381888735097</v>
      </c>
      <c r="Q255" s="156">
        <v>0</v>
      </c>
      <c r="R255" s="157">
        <v>0</v>
      </c>
      <c r="S255" s="158">
        <f t="shared" si="106"/>
        <v>28.722178125369446</v>
      </c>
      <c r="U255" s="215" t="s">
        <v>22</v>
      </c>
      <c r="V255" s="207">
        <v>17.609692840112565</v>
      </c>
      <c r="W255" s="207">
        <v>0</v>
      </c>
      <c r="X255" s="207">
        <v>0</v>
      </c>
      <c r="Y255" s="207">
        <v>0</v>
      </c>
      <c r="Z255" s="207">
        <v>1.7111470963833697</v>
      </c>
      <c r="AA255" s="207">
        <v>0</v>
      </c>
      <c r="AB255" s="207">
        <v>9.4013381888735097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28.722178125369446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0.25816458610314719</v>
      </c>
      <c r="C256" s="160">
        <v>0</v>
      </c>
      <c r="D256" s="160">
        <v>2.5086046980510018E-2</v>
      </c>
      <c r="E256" s="160">
        <v>0</v>
      </c>
      <c r="F256" s="350"/>
      <c r="G256" s="160">
        <v>0</v>
      </c>
      <c r="H256" s="161">
        <v>0</v>
      </c>
      <c r="I256" s="162">
        <f t="shared" si="105"/>
        <v>0.28325063308365722</v>
      </c>
      <c r="J256" s="149"/>
      <c r="K256" s="163" t="s">
        <v>21</v>
      </c>
      <c r="L256" s="164">
        <v>0.25816458610314719</v>
      </c>
      <c r="M256" s="164">
        <v>0</v>
      </c>
      <c r="N256" s="164">
        <v>2.5086046980510018E-2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0.28325063308365722</v>
      </c>
      <c r="U256" s="211" t="s">
        <v>61</v>
      </c>
      <c r="V256" s="212">
        <v>0.25816458610314719</v>
      </c>
      <c r="W256" s="212">
        <v>0</v>
      </c>
      <c r="X256" s="212">
        <v>0</v>
      </c>
      <c r="Y256" s="212">
        <v>0</v>
      </c>
      <c r="Z256" s="212">
        <v>2.5086046980510018E-2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0.28325063308365722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7.2121875114001144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05"/>
        <v>7.2121875114001144</v>
      </c>
      <c r="J257" s="149"/>
      <c r="K257" s="171" t="s">
        <v>64</v>
      </c>
      <c r="L257" s="156">
        <v>7.2121875114001144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7.2121875114001144</v>
      </c>
      <c r="U257" s="216" t="s">
        <v>62</v>
      </c>
      <c r="V257" s="207">
        <v>7.2055252882072507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6.6622231928634068E-3</v>
      </c>
      <c r="AD257" s="209">
        <v>6.6622231928634068E-3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7"/>
        <v>7.2121875114001144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7.2121875114001144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05"/>
        <v>7.2121875114001144</v>
      </c>
      <c r="J258" s="149"/>
      <c r="K258" s="176" t="s">
        <v>23</v>
      </c>
      <c r="L258" s="177">
        <v>7.2121875114001144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7.2121875114001144</v>
      </c>
      <c r="U258" s="217" t="s">
        <v>65</v>
      </c>
      <c r="V258" s="218">
        <v>7.2055252882072507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6.6622231928634068E-3</v>
      </c>
      <c r="AD258" s="218">
        <v>6.6622231928634068E-3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07"/>
        <v>7.2121875114001144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1088.5355353529205</v>
      </c>
      <c r="C262" s="195">
        <f t="shared" ref="C262:I262" si="109">SUM(C241:C257)</f>
        <v>3.6965334319290339</v>
      </c>
      <c r="D262" s="195">
        <f t="shared" si="109"/>
        <v>1310.031656841272</v>
      </c>
      <c r="E262" s="195">
        <f t="shared" si="109"/>
        <v>1282.7784522034876</v>
      </c>
      <c r="F262" s="195">
        <f t="shared" si="109"/>
        <v>0</v>
      </c>
      <c r="G262" s="195">
        <f t="shared" si="109"/>
        <v>279.22328559150492</v>
      </c>
      <c r="H262" s="197">
        <f t="shared" si="109"/>
        <v>86.83206498335602</v>
      </c>
      <c r="I262" s="154">
        <f t="shared" si="109"/>
        <v>4051.0975284044694</v>
      </c>
      <c r="J262" s="149"/>
      <c r="K262" s="196" t="s">
        <v>26</v>
      </c>
      <c r="L262" s="195">
        <f>SUM(L241:L257)</f>
        <v>1088.5355353529205</v>
      </c>
      <c r="M262" s="195">
        <f t="shared" ref="M262:S262" si="110">SUM(M241:M257)</f>
        <v>3.6965334319290339</v>
      </c>
      <c r="N262" s="195">
        <f t="shared" si="110"/>
        <v>1310.031656841272</v>
      </c>
      <c r="O262" s="195">
        <f t="shared" si="110"/>
        <v>1282.7784522034876</v>
      </c>
      <c r="P262" s="195">
        <f t="shared" si="110"/>
        <v>172.33107891054237</v>
      </c>
      <c r="Q262" s="195">
        <f t="shared" si="110"/>
        <v>279.22328559150492</v>
      </c>
      <c r="R262" s="197">
        <f t="shared" si="110"/>
        <v>86.83206498335602</v>
      </c>
      <c r="S262" s="198">
        <f t="shared" si="110"/>
        <v>4223.4286073150115</v>
      </c>
      <c r="T262" s="141" t="str">
        <f>IF(ABS(S262-AI262)&gt;0.01,S262-AI262,"")</f>
        <v/>
      </c>
      <c r="U262" s="224" t="s">
        <v>63</v>
      </c>
      <c r="V262" s="225">
        <f>SUM(V241:V257)</f>
        <v>848.20418926934224</v>
      </c>
      <c r="W262" s="225">
        <f t="shared" ref="W262:AH262" si="111">SUM(W241:W257)</f>
        <v>232.52001998880363</v>
      </c>
      <c r="X262" s="225">
        <f t="shared" si="111"/>
        <v>279.22328559150492</v>
      </c>
      <c r="Y262" s="225">
        <f t="shared" si="111"/>
        <v>3.6965334319290339</v>
      </c>
      <c r="Z262" s="225">
        <f t="shared" si="111"/>
        <v>1308.2929142478763</v>
      </c>
      <c r="AA262" s="225">
        <f t="shared" si="111"/>
        <v>1228.7180320338539</v>
      </c>
      <c r="AB262" s="225">
        <f t="shared" si="111"/>
        <v>172.33107891054237</v>
      </c>
      <c r="AC262" s="225">
        <f t="shared" si="111"/>
        <v>150.44255384115976</v>
      </c>
      <c r="AD262" s="226">
        <f t="shared" si="111"/>
        <v>7.8113260947746364</v>
      </c>
      <c r="AE262" s="226">
        <f t="shared" si="111"/>
        <v>0</v>
      </c>
      <c r="AF262" s="226">
        <f t="shared" si="111"/>
        <v>86.83206498335602</v>
      </c>
      <c r="AG262" s="226">
        <f t="shared" si="111"/>
        <v>1.7387425933955198</v>
      </c>
      <c r="AH262" s="226">
        <f t="shared" si="111"/>
        <v>54.060420169633581</v>
      </c>
      <c r="AI262" s="227">
        <f>SUM(V262:AC262)</f>
        <v>4223.4286073150124</v>
      </c>
      <c r="AJ262" s="141" t="str">
        <f t="shared" si="108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0.26870138961617196</v>
      </c>
      <c r="C263" s="48">
        <f t="shared" ref="C263:H263" si="112">IF($I262=0,"-",C262/$I262)</f>
        <v>9.1247702777101961E-4</v>
      </c>
      <c r="D263" s="48">
        <f t="shared" si="112"/>
        <v>0.32337697319205988</v>
      </c>
      <c r="E263" s="48">
        <f t="shared" si="112"/>
        <v>0.3166496099413118</v>
      </c>
      <c r="F263" s="48">
        <f t="shared" si="112"/>
        <v>0</v>
      </c>
      <c r="G263" s="48">
        <f t="shared" si="112"/>
        <v>6.8925342733349951E-2</v>
      </c>
      <c r="H263" s="69">
        <f t="shared" si="112"/>
        <v>2.14342074893356E-2</v>
      </c>
      <c r="I263" s="49">
        <f>SUM(B263:H263)</f>
        <v>1.0000000000000002</v>
      </c>
      <c r="J263" s="141"/>
      <c r="K263" s="78" t="s">
        <v>90</v>
      </c>
      <c r="L263" s="95">
        <f t="shared" ref="L263:R263" si="113">IF($S262=0,"-",L262/$S262)</f>
        <v>0.25773740639715526</v>
      </c>
      <c r="M263" s="95">
        <f t="shared" si="113"/>
        <v>8.7524468284526206E-4</v>
      </c>
      <c r="N263" s="95">
        <f t="shared" si="113"/>
        <v>0.31018202949430396</v>
      </c>
      <c r="O263" s="95">
        <f t="shared" si="113"/>
        <v>0.30372916686260665</v>
      </c>
      <c r="P263" s="95">
        <f t="shared" si="113"/>
        <v>4.0803597014061888E-2</v>
      </c>
      <c r="Q263" s="95">
        <f t="shared" si="113"/>
        <v>6.6112940824402236E-2</v>
      </c>
      <c r="R263" s="96">
        <f t="shared" si="113"/>
        <v>2.0559614724624965E-2</v>
      </c>
      <c r="S263" s="97">
        <f>SUM(L263:R263)</f>
        <v>1.0000000000000002</v>
      </c>
      <c r="U263" s="108" t="s">
        <v>90</v>
      </c>
      <c r="V263" s="130">
        <f>+V262/$AI262</f>
        <v>0.20083308329167582</v>
      </c>
      <c r="W263" s="130">
        <f t="shared" ref="W263:AH263" si="114">+W262/$AI262</f>
        <v>5.5054800639006203E-2</v>
      </c>
      <c r="X263" s="130">
        <f t="shared" si="114"/>
        <v>6.6112940824402222E-2</v>
      </c>
      <c r="Y263" s="130">
        <f t="shared" si="114"/>
        <v>8.7524468284526185E-4</v>
      </c>
      <c r="Z263" s="130">
        <f t="shared" si="114"/>
        <v>0.30977033966713735</v>
      </c>
      <c r="AA263" s="130">
        <f t="shared" si="114"/>
        <v>0.29092904042599521</v>
      </c>
      <c r="AB263" s="130">
        <f t="shared" si="114"/>
        <v>4.0803597014061881E-2</v>
      </c>
      <c r="AC263" s="130">
        <f t="shared" si="114"/>
        <v>3.5620953454875988E-2</v>
      </c>
      <c r="AD263" s="130">
        <f t="shared" si="114"/>
        <v>1.8495224664731769E-3</v>
      </c>
      <c r="AE263" s="130">
        <f t="shared" si="114"/>
        <v>0</v>
      </c>
      <c r="AF263" s="130">
        <f t="shared" si="114"/>
        <v>2.0559614724624961E-2</v>
      </c>
      <c r="AG263" s="130">
        <f t="shared" si="114"/>
        <v>4.1168982716648832E-4</v>
      </c>
      <c r="AH263" s="130">
        <f t="shared" si="114"/>
        <v>1.2800126436611358E-2</v>
      </c>
      <c r="AI263" s="131">
        <f>SUM(V263:AC263)</f>
        <v>1</v>
      </c>
      <c r="AJ263" s="22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3.9204391075045988E-2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3.9204391075045988E-2</v>
      </c>
      <c r="J267" s="149"/>
      <c r="K267" s="203" t="s">
        <v>7</v>
      </c>
      <c r="L267" s="152">
        <v>3.9204391075045988E-2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3.9204391075045988E-2</v>
      </c>
      <c r="U267" s="206" t="s">
        <v>7</v>
      </c>
      <c r="V267" s="207">
        <v>3.9204391075045988E-2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3.9204391075045988E-2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3.8378904923797208</v>
      </c>
      <c r="C271" s="156">
        <v>2.7824706069752976</v>
      </c>
      <c r="D271" s="156">
        <v>1.0554198854044232</v>
      </c>
      <c r="E271" s="156">
        <v>0</v>
      </c>
      <c r="F271" s="350"/>
      <c r="G271" s="156">
        <v>0</v>
      </c>
      <c r="H271" s="168">
        <v>0</v>
      </c>
      <c r="I271" s="154">
        <f t="shared" si="115"/>
        <v>7.6757809847594416</v>
      </c>
      <c r="J271" s="149"/>
      <c r="K271" s="169" t="s">
        <v>16</v>
      </c>
      <c r="L271" s="156">
        <v>3.8378904923797208</v>
      </c>
      <c r="M271" s="156">
        <v>2.7824706069752976</v>
      </c>
      <c r="N271" s="156">
        <v>1.0554198854044232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7.6757809847594416</v>
      </c>
      <c r="U271" s="215" t="s">
        <v>16</v>
      </c>
      <c r="V271" s="207">
        <v>3.8378904923797208</v>
      </c>
      <c r="W271" s="207">
        <v>0</v>
      </c>
      <c r="X271" s="207">
        <v>0</v>
      </c>
      <c r="Y271" s="207">
        <v>2.7824706069752976</v>
      </c>
      <c r="Z271" s="207">
        <v>1.0554198854044232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7.6757809847594416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3.4571852050581224</v>
      </c>
      <c r="C272" s="160">
        <v>0</v>
      </c>
      <c r="D272" s="160">
        <v>10.136401012920983</v>
      </c>
      <c r="E272" s="160">
        <v>0</v>
      </c>
      <c r="F272" s="350"/>
      <c r="G272" s="160">
        <v>0</v>
      </c>
      <c r="H272" s="161">
        <v>0</v>
      </c>
      <c r="I272" s="162">
        <f t="shared" si="115"/>
        <v>13.593586217979105</v>
      </c>
      <c r="J272" s="149"/>
      <c r="K272" s="163" t="s">
        <v>15</v>
      </c>
      <c r="L272" s="164">
        <v>3.4571852050581224</v>
      </c>
      <c r="M272" s="164">
        <v>0</v>
      </c>
      <c r="N272" s="164">
        <v>10.136401012920983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13.593586217979105</v>
      </c>
      <c r="U272" s="211" t="s">
        <v>57</v>
      </c>
      <c r="V272" s="212">
        <v>3.4571852050581224</v>
      </c>
      <c r="W272" s="212">
        <v>0</v>
      </c>
      <c r="X272" s="212">
        <v>0</v>
      </c>
      <c r="Y272" s="212">
        <v>0</v>
      </c>
      <c r="Z272" s="212">
        <v>10.136401012920983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13.593586217979105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32.747541474655549</v>
      </c>
      <c r="F273" s="350"/>
      <c r="G273" s="156">
        <v>0</v>
      </c>
      <c r="H273" s="168">
        <v>0</v>
      </c>
      <c r="I273" s="154">
        <f t="shared" si="115"/>
        <v>32.747541474655549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32.747541474655549</v>
      </c>
      <c r="P273" s="156">
        <v>310.19956635729397</v>
      </c>
      <c r="Q273" s="156">
        <v>0</v>
      </c>
      <c r="R273" s="157">
        <v>0</v>
      </c>
      <c r="S273" s="158">
        <f t="shared" si="116"/>
        <v>342.94710783194955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3.1505024522677609</v>
      </c>
      <c r="AB273" s="207">
        <v>310.19956635729397</v>
      </c>
      <c r="AC273" s="208">
        <v>29.59703902238779</v>
      </c>
      <c r="AD273" s="207">
        <v>0</v>
      </c>
      <c r="AE273" s="207">
        <v>0</v>
      </c>
      <c r="AF273" s="207">
        <v>0</v>
      </c>
      <c r="AG273" s="207">
        <v>0</v>
      </c>
      <c r="AH273" s="207">
        <v>29.59703902238779</v>
      </c>
      <c r="AI273" s="210">
        <f t="shared" si="117"/>
        <v>342.94710783194949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50"/>
      <c r="G274" s="160">
        <v>0</v>
      </c>
      <c r="H274" s="161">
        <v>0</v>
      </c>
      <c r="I274" s="162">
        <f t="shared" si="115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0.6042545975655107</v>
      </c>
      <c r="Q274" s="164">
        <v>0</v>
      </c>
      <c r="R274" s="165">
        <v>0</v>
      </c>
      <c r="S274" s="166">
        <f t="shared" si="116"/>
        <v>0.6042545975655107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0.6042545975655107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0.6042545975655107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0.79778199680790207</v>
      </c>
      <c r="C276" s="160">
        <v>0</v>
      </c>
      <c r="D276" s="160">
        <v>24.345218354202412</v>
      </c>
      <c r="E276" s="160">
        <v>0</v>
      </c>
      <c r="F276" s="350"/>
      <c r="G276" s="160">
        <v>0</v>
      </c>
      <c r="H276" s="161">
        <v>0</v>
      </c>
      <c r="I276" s="162">
        <f t="shared" si="115"/>
        <v>25.143000351010315</v>
      </c>
      <c r="J276" s="149"/>
      <c r="K276" s="163" t="s">
        <v>17</v>
      </c>
      <c r="L276" s="164">
        <v>0.79778199680790207</v>
      </c>
      <c r="M276" s="164">
        <v>0</v>
      </c>
      <c r="N276" s="164">
        <v>24.345218354202412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25.143000351010315</v>
      </c>
      <c r="U276" s="211" t="s">
        <v>17</v>
      </c>
      <c r="V276" s="212">
        <v>0.79778199680790207</v>
      </c>
      <c r="W276" s="212">
        <v>0</v>
      </c>
      <c r="X276" s="212">
        <v>0</v>
      </c>
      <c r="Y276" s="212">
        <v>0</v>
      </c>
      <c r="Z276" s="212">
        <v>24.345218354202412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25.143000351010315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140</v>
      </c>
      <c r="B277" s="156">
        <v>43.975514506304229</v>
      </c>
      <c r="C277" s="156">
        <v>900.13233071682646</v>
      </c>
      <c r="D277" s="156">
        <v>92.122647089457359</v>
      </c>
      <c r="E277" s="156">
        <v>0</v>
      </c>
      <c r="F277" s="350"/>
      <c r="G277" s="156">
        <v>0</v>
      </c>
      <c r="H277" s="168">
        <v>0</v>
      </c>
      <c r="I277" s="154">
        <f t="shared" si="115"/>
        <v>1036.230492312588</v>
      </c>
      <c r="J277" s="149"/>
      <c r="K277" s="169" t="s">
        <v>140</v>
      </c>
      <c r="L277" s="156">
        <v>43.975514506304229</v>
      </c>
      <c r="M277" s="156">
        <v>900.13233071682646</v>
      </c>
      <c r="N277" s="156">
        <v>92.122647089457359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1036.230492312588</v>
      </c>
      <c r="U277" s="215" t="s">
        <v>140</v>
      </c>
      <c r="V277" s="207">
        <v>43.975514506304229</v>
      </c>
      <c r="W277" s="207">
        <v>0</v>
      </c>
      <c r="X277" s="207">
        <v>0</v>
      </c>
      <c r="Y277" s="207">
        <v>900.13233071682646</v>
      </c>
      <c r="Z277" s="207">
        <v>92.122647089457359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1036.230492312588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2.3215211712767334</v>
      </c>
      <c r="C278" s="160">
        <v>0.21610672752647428</v>
      </c>
      <c r="D278" s="160">
        <v>217.0183341726395</v>
      </c>
      <c r="E278" s="160">
        <v>786.96816089928711</v>
      </c>
      <c r="F278" s="350"/>
      <c r="G278" s="160">
        <v>35.578891561613858</v>
      </c>
      <c r="H278" s="161">
        <v>0</v>
      </c>
      <c r="I278" s="162">
        <f t="shared" si="115"/>
        <v>1042.1030145323436</v>
      </c>
      <c r="J278" s="149"/>
      <c r="K278" s="163" t="s">
        <v>25</v>
      </c>
      <c r="L278" s="164">
        <v>2.3215211712767334</v>
      </c>
      <c r="M278" s="164">
        <v>0.21610672752647428</v>
      </c>
      <c r="N278" s="164">
        <v>217.0183341726395</v>
      </c>
      <c r="O278" s="164">
        <v>786.96816089928711</v>
      </c>
      <c r="P278" s="164">
        <v>1.5137470411990882E-3</v>
      </c>
      <c r="Q278" s="164">
        <v>35.578891561613858</v>
      </c>
      <c r="R278" s="165">
        <v>0</v>
      </c>
      <c r="S278" s="166">
        <f t="shared" si="116"/>
        <v>1042.1045282793848</v>
      </c>
      <c r="U278" s="211" t="s">
        <v>25</v>
      </c>
      <c r="V278" s="212">
        <v>2.0335429093184345</v>
      </c>
      <c r="W278" s="212">
        <v>0.28797826195829879</v>
      </c>
      <c r="X278" s="212">
        <v>35.578891561613858</v>
      </c>
      <c r="Y278" s="212">
        <v>0.21610672752647428</v>
      </c>
      <c r="Z278" s="212">
        <v>217.0183341726395</v>
      </c>
      <c r="AA278" s="212">
        <v>786.96473742637602</v>
      </c>
      <c r="AB278" s="212">
        <v>1.5137470411990882E-3</v>
      </c>
      <c r="AC278" s="213">
        <v>3.4234729110529296E-3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3.4234729110529296E-3</v>
      </c>
      <c r="AI278" s="214">
        <f t="shared" si="117"/>
        <v>1042.1045282793848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4.1341113743050819</v>
      </c>
      <c r="F281" s="350"/>
      <c r="G281" s="156">
        <v>0</v>
      </c>
      <c r="H281" s="168">
        <v>0</v>
      </c>
      <c r="I281" s="154">
        <f t="shared" si="115"/>
        <v>4.1341113743050819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4.1341113743050819</v>
      </c>
      <c r="P281" s="156">
        <v>17.519446159254343</v>
      </c>
      <c r="Q281" s="156">
        <v>0</v>
      </c>
      <c r="R281" s="157">
        <v>0</v>
      </c>
      <c r="S281" s="158">
        <f t="shared" si="116"/>
        <v>21.653557533559425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17.519446159254343</v>
      </c>
      <c r="AC281" s="208">
        <v>4.1341113743050819</v>
      </c>
      <c r="AD281" s="207">
        <v>0</v>
      </c>
      <c r="AE281" s="207">
        <v>0</v>
      </c>
      <c r="AF281" s="207">
        <v>0</v>
      </c>
      <c r="AG281" s="207">
        <v>0</v>
      </c>
      <c r="AH281" s="207">
        <v>4.1341113743050819</v>
      </c>
      <c r="AI281" s="210">
        <f t="shared" si="117"/>
        <v>21.653557533559425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54.429097762901755</v>
      </c>
      <c r="C288" s="195">
        <f t="shared" ref="C288:I288" si="119">SUM(C267:C283)</f>
        <v>903.13090805132822</v>
      </c>
      <c r="D288" s="195">
        <f t="shared" si="119"/>
        <v>344.67802051462468</v>
      </c>
      <c r="E288" s="195">
        <f t="shared" si="119"/>
        <v>823.84981374824781</v>
      </c>
      <c r="F288" s="195">
        <f t="shared" si="119"/>
        <v>0</v>
      </c>
      <c r="G288" s="195">
        <f t="shared" si="119"/>
        <v>35.578891561613858</v>
      </c>
      <c r="H288" s="197">
        <f t="shared" si="119"/>
        <v>0</v>
      </c>
      <c r="I288" s="154">
        <f t="shared" si="119"/>
        <v>2161.6667316387161</v>
      </c>
      <c r="J288" s="149"/>
      <c r="K288" s="196" t="s">
        <v>26</v>
      </c>
      <c r="L288" s="195">
        <f>SUM(L267:L283)</f>
        <v>54.429097762901755</v>
      </c>
      <c r="M288" s="195">
        <f t="shared" ref="M288:S288" si="120">SUM(M267:M283)</f>
        <v>903.13090805132822</v>
      </c>
      <c r="N288" s="195">
        <f t="shared" si="120"/>
        <v>344.67802051462468</v>
      </c>
      <c r="O288" s="195">
        <f t="shared" si="120"/>
        <v>823.84981374824781</v>
      </c>
      <c r="P288" s="195">
        <f t="shared" si="120"/>
        <v>328.32478086115503</v>
      </c>
      <c r="Q288" s="195">
        <f t="shared" si="120"/>
        <v>35.578891561613858</v>
      </c>
      <c r="R288" s="197">
        <f t="shared" si="120"/>
        <v>0</v>
      </c>
      <c r="S288" s="198">
        <f t="shared" si="120"/>
        <v>2489.9915124998711</v>
      </c>
      <c r="T288" s="141" t="str">
        <f>IF(ABS(S288-AI288)&gt;0.01,S288-AI288,"")</f>
        <v/>
      </c>
      <c r="U288" s="224" t="s">
        <v>63</v>
      </c>
      <c r="V288" s="225">
        <f>SUM(V267:V283)</f>
        <v>54.141119500943454</v>
      </c>
      <c r="W288" s="225">
        <f t="shared" ref="W288:AH288" si="121">SUM(W267:W283)</f>
        <v>0.28797826195829879</v>
      </c>
      <c r="X288" s="225">
        <f t="shared" si="121"/>
        <v>35.578891561613858</v>
      </c>
      <c r="Y288" s="225">
        <f t="shared" si="121"/>
        <v>903.13090805132822</v>
      </c>
      <c r="Z288" s="225">
        <f t="shared" si="121"/>
        <v>344.67802051462468</v>
      </c>
      <c r="AA288" s="225">
        <f t="shared" si="121"/>
        <v>790.11523987864382</v>
      </c>
      <c r="AB288" s="225">
        <f t="shared" si="121"/>
        <v>328.32478086115503</v>
      </c>
      <c r="AC288" s="225">
        <f t="shared" si="121"/>
        <v>33.734573869603921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33.734573869603921</v>
      </c>
      <c r="AI288" s="227">
        <f>SUM(V288:AC288)</f>
        <v>2489.9915124998715</v>
      </c>
      <c r="AJ288" s="141" t="str">
        <f t="shared" si="118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2.5179227198283312E-2</v>
      </c>
      <c r="C289" s="48">
        <f t="shared" ref="C289:H289" si="122">IF($I288=0,"-",C288/$I288)</f>
        <v>0.41779377682640417</v>
      </c>
      <c r="D289" s="48">
        <f t="shared" si="122"/>
        <v>0.15945012034918593</v>
      </c>
      <c r="E289" s="48">
        <f t="shared" si="122"/>
        <v>0.38111786691730404</v>
      </c>
      <c r="F289" s="48">
        <f t="shared" si="122"/>
        <v>0</v>
      </c>
      <c r="G289" s="48">
        <f t="shared" si="122"/>
        <v>1.6459008708822668E-2</v>
      </c>
      <c r="H289" s="69">
        <f t="shared" si="122"/>
        <v>0</v>
      </c>
      <c r="I289" s="49">
        <f>SUM(B289:H289)</f>
        <v>1.0000000000000002</v>
      </c>
      <c r="J289" s="141"/>
      <c r="K289" s="78" t="s">
        <v>90</v>
      </c>
      <c r="L289" s="95">
        <f t="shared" ref="L289:R289" si="123">IF($S288=0,"-",L288/$S288)</f>
        <v>2.1859149916642364E-2</v>
      </c>
      <c r="M289" s="95">
        <f t="shared" si="123"/>
        <v>0.36270441225103373</v>
      </c>
      <c r="N289" s="95">
        <f t="shared" si="123"/>
        <v>0.13842537967873597</v>
      </c>
      <c r="O289" s="95">
        <f t="shared" si="123"/>
        <v>0.33086450681156304</v>
      </c>
      <c r="P289" s="95">
        <f t="shared" si="123"/>
        <v>0.13185779116633517</v>
      </c>
      <c r="Q289" s="95">
        <f t="shared" si="123"/>
        <v>1.4288760175689835E-2</v>
      </c>
      <c r="R289" s="96">
        <f t="shared" si="123"/>
        <v>0</v>
      </c>
      <c r="S289" s="97">
        <f>SUM(L289:R289)</f>
        <v>1</v>
      </c>
      <c r="U289" s="108" t="s">
        <v>90</v>
      </c>
      <c r="V289" s="130">
        <f>+V288/$AI288</f>
        <v>2.1743495601953884E-2</v>
      </c>
      <c r="W289" s="130">
        <f t="shared" ref="W289:AH289" si="124">+W288/$AI288</f>
        <v>1.1565431468847774E-4</v>
      </c>
      <c r="X289" s="130">
        <f t="shared" si="124"/>
        <v>1.4288760175689834E-2</v>
      </c>
      <c r="Y289" s="130">
        <f t="shared" si="124"/>
        <v>0.36270441225103367</v>
      </c>
      <c r="Z289" s="130">
        <f t="shared" si="124"/>
        <v>0.13842537967873594</v>
      </c>
      <c r="AA289" s="130">
        <f t="shared" si="124"/>
        <v>0.31731643899677131</v>
      </c>
      <c r="AB289" s="130">
        <f t="shared" si="124"/>
        <v>0.13185779116633514</v>
      </c>
      <c r="AC289" s="130">
        <f t="shared" si="124"/>
        <v>1.3548067814791662E-2</v>
      </c>
      <c r="AD289" s="130">
        <f t="shared" si="124"/>
        <v>0</v>
      </c>
      <c r="AE289" s="130">
        <f t="shared" si="124"/>
        <v>0</v>
      </c>
      <c r="AF289" s="130">
        <f t="shared" si="124"/>
        <v>0</v>
      </c>
      <c r="AG289" s="130">
        <f t="shared" si="124"/>
        <v>0</v>
      </c>
      <c r="AH289" s="130">
        <f t="shared" si="124"/>
        <v>1.3548067814791662E-2</v>
      </c>
      <c r="AI289" s="131">
        <f>SUM(V289:AC289)</f>
        <v>0.99999999999999989</v>
      </c>
      <c r="AJ289" s="22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9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129.60457063721825</v>
      </c>
      <c r="E295" s="156">
        <v>0</v>
      </c>
      <c r="F295" s="350"/>
      <c r="G295" s="156">
        <v>0</v>
      </c>
      <c r="H295" s="168">
        <v>0</v>
      </c>
      <c r="I295" s="154">
        <f t="shared" si="125"/>
        <v>129.60457063721825</v>
      </c>
      <c r="J295" s="149"/>
      <c r="K295" s="169" t="s">
        <v>10</v>
      </c>
      <c r="L295" s="156">
        <v>0</v>
      </c>
      <c r="M295" s="156">
        <v>0</v>
      </c>
      <c r="N295" s="156">
        <v>129.60457063721825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129.60457063721825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129.60457063721825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129.60457063721825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12.747122702389609</v>
      </c>
      <c r="C297" s="156">
        <v>38.494926603176374</v>
      </c>
      <c r="D297" s="156">
        <v>5.085711508255641</v>
      </c>
      <c r="E297" s="156">
        <v>0</v>
      </c>
      <c r="F297" s="350"/>
      <c r="G297" s="156">
        <v>0</v>
      </c>
      <c r="H297" s="168">
        <v>0</v>
      </c>
      <c r="I297" s="154">
        <f t="shared" si="125"/>
        <v>56.327760813821627</v>
      </c>
      <c r="J297" s="149"/>
      <c r="K297" s="169" t="s">
        <v>16</v>
      </c>
      <c r="L297" s="156">
        <v>12.747122702389609</v>
      </c>
      <c r="M297" s="156">
        <v>38.494926603176374</v>
      </c>
      <c r="N297" s="156">
        <v>5.085711508255641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56.327760813821627</v>
      </c>
      <c r="U297" s="215" t="s">
        <v>16</v>
      </c>
      <c r="V297" s="207">
        <v>11.630429022872868</v>
      </c>
      <c r="W297" s="207">
        <v>0</v>
      </c>
      <c r="X297" s="207">
        <v>0</v>
      </c>
      <c r="Y297" s="207">
        <v>38.494926603176374</v>
      </c>
      <c r="Z297" s="207">
        <v>5.085711508255641</v>
      </c>
      <c r="AA297" s="207">
        <v>0</v>
      </c>
      <c r="AB297" s="207">
        <v>0</v>
      </c>
      <c r="AC297" s="208">
        <v>1.1166936795167406</v>
      </c>
      <c r="AD297" s="209">
        <v>1.1166936795167406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56.327760813821627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0.96537768581903471</v>
      </c>
      <c r="C298" s="160">
        <v>2.6657588369775649</v>
      </c>
      <c r="D298" s="160">
        <v>8.7651905791978209</v>
      </c>
      <c r="E298" s="160">
        <v>0</v>
      </c>
      <c r="F298" s="350"/>
      <c r="G298" s="160">
        <v>0</v>
      </c>
      <c r="H298" s="161">
        <v>0</v>
      </c>
      <c r="I298" s="162">
        <f t="shared" si="125"/>
        <v>12.396327101994419</v>
      </c>
      <c r="J298" s="149"/>
      <c r="K298" s="163" t="s">
        <v>15</v>
      </c>
      <c r="L298" s="164">
        <v>0.96537768581903471</v>
      </c>
      <c r="M298" s="164">
        <v>2.6657588369775649</v>
      </c>
      <c r="N298" s="164">
        <v>8.7651905791978209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12.396327101994419</v>
      </c>
      <c r="U298" s="211" t="s">
        <v>57</v>
      </c>
      <c r="V298" s="212">
        <v>0.96537768581903471</v>
      </c>
      <c r="W298" s="212">
        <v>0</v>
      </c>
      <c r="X298" s="212">
        <v>0</v>
      </c>
      <c r="Y298" s="212">
        <v>2.6657588369775649</v>
      </c>
      <c r="Z298" s="212">
        <v>8.7651905791978209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12.396327101994419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0.47866591609459869</v>
      </c>
      <c r="F299" s="350"/>
      <c r="G299" s="156">
        <v>0</v>
      </c>
      <c r="H299" s="168">
        <v>0</v>
      </c>
      <c r="I299" s="154">
        <f t="shared" si="125"/>
        <v>0.47866591609459869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0.47866591609459869</v>
      </c>
      <c r="P299" s="156">
        <v>299.7678688708524</v>
      </c>
      <c r="Q299" s="156">
        <v>0</v>
      </c>
      <c r="R299" s="157">
        <v>0</v>
      </c>
      <c r="S299" s="158">
        <f t="shared" si="126"/>
        <v>300.246534786947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7.6605618513355116E-4</v>
      </c>
      <c r="AB299" s="207">
        <v>299.7678688708524</v>
      </c>
      <c r="AC299" s="208">
        <v>0.47789985990946515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0.47789985990946515</v>
      </c>
      <c r="AI299" s="210">
        <f t="shared" si="127"/>
        <v>300.246534786947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0.35253363419284223</v>
      </c>
      <c r="F300" s="350"/>
      <c r="G300" s="160">
        <v>0</v>
      </c>
      <c r="H300" s="161">
        <v>0</v>
      </c>
      <c r="I300" s="162">
        <f t="shared" si="125"/>
        <v>0.35253363419284223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0.35253363419284223</v>
      </c>
      <c r="P300" s="164">
        <v>5.5911353850255745</v>
      </c>
      <c r="Q300" s="164">
        <v>0</v>
      </c>
      <c r="R300" s="165">
        <v>0</v>
      </c>
      <c r="S300" s="166">
        <f t="shared" si="126"/>
        <v>5.9436690192184169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0.35253363419284223</v>
      </c>
      <c r="AB300" s="212">
        <v>5.5911353850255745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5.9436690192184169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4.836091125161851E-2</v>
      </c>
      <c r="C302" s="160">
        <v>1.4024664262969386</v>
      </c>
      <c r="D302" s="160">
        <v>9.4303776940656192</v>
      </c>
      <c r="E302" s="160">
        <v>3.6270683438713913</v>
      </c>
      <c r="F302" s="350"/>
      <c r="G302" s="160">
        <v>0</v>
      </c>
      <c r="H302" s="161">
        <v>0</v>
      </c>
      <c r="I302" s="162">
        <f t="shared" si="125"/>
        <v>14.508273375485567</v>
      </c>
      <c r="J302" s="149"/>
      <c r="K302" s="163" t="s">
        <v>17</v>
      </c>
      <c r="L302" s="164">
        <v>4.836091125161851E-2</v>
      </c>
      <c r="M302" s="164">
        <v>1.4024664262969386</v>
      </c>
      <c r="N302" s="164">
        <v>9.4303776940656192</v>
      </c>
      <c r="O302" s="164">
        <v>3.6270683438713913</v>
      </c>
      <c r="P302" s="164">
        <v>2.0016133333333301</v>
      </c>
      <c r="Q302" s="164">
        <v>0</v>
      </c>
      <c r="R302" s="165">
        <v>0</v>
      </c>
      <c r="S302" s="166">
        <f t="shared" si="126"/>
        <v>16.509886708818897</v>
      </c>
      <c r="U302" s="211" t="s">
        <v>17</v>
      </c>
      <c r="V302" s="212">
        <v>4.836091125161851E-2</v>
      </c>
      <c r="W302" s="212">
        <v>0</v>
      </c>
      <c r="X302" s="212">
        <v>0</v>
      </c>
      <c r="Y302" s="212">
        <v>1.4024664262969386</v>
      </c>
      <c r="Z302" s="212">
        <v>9.4303776940656192</v>
      </c>
      <c r="AA302" s="212">
        <v>0.67705275752266025</v>
      </c>
      <c r="AB302" s="212">
        <v>2.0016133333333301</v>
      </c>
      <c r="AC302" s="213">
        <v>2.950015586348731</v>
      </c>
      <c r="AD302" s="212">
        <v>0</v>
      </c>
      <c r="AE302" s="212">
        <v>0</v>
      </c>
      <c r="AF302" s="212">
        <v>0</v>
      </c>
      <c r="AG302" s="212">
        <v>0</v>
      </c>
      <c r="AH302" s="212">
        <v>2.950015586348731</v>
      </c>
      <c r="AI302" s="214">
        <f t="shared" si="127"/>
        <v>16.509886708818897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140</v>
      </c>
      <c r="B303" s="156">
        <v>273.33309358056806</v>
      </c>
      <c r="C303" s="156">
        <v>2978.0448969581171</v>
      </c>
      <c r="D303" s="156">
        <v>1201.304200686342</v>
      </c>
      <c r="E303" s="156">
        <v>10.89248324918211</v>
      </c>
      <c r="F303" s="350"/>
      <c r="G303" s="156">
        <v>0</v>
      </c>
      <c r="H303" s="168">
        <v>0</v>
      </c>
      <c r="I303" s="154">
        <f t="shared" si="125"/>
        <v>4463.5746744742091</v>
      </c>
      <c r="J303" s="149"/>
      <c r="K303" s="169" t="s">
        <v>140</v>
      </c>
      <c r="L303" s="156">
        <v>273.33309358056806</v>
      </c>
      <c r="M303" s="156">
        <v>2978.0448969581171</v>
      </c>
      <c r="N303" s="156">
        <v>1201.304200686342</v>
      </c>
      <c r="O303" s="156">
        <v>10.89248324918211</v>
      </c>
      <c r="P303" s="156">
        <v>14.116094350284911</v>
      </c>
      <c r="Q303" s="156">
        <v>0</v>
      </c>
      <c r="R303" s="157">
        <v>0</v>
      </c>
      <c r="S303" s="158">
        <f t="shared" si="126"/>
        <v>4477.6907688244937</v>
      </c>
      <c r="U303" s="215" t="s">
        <v>140</v>
      </c>
      <c r="V303" s="207">
        <v>269.16702315750427</v>
      </c>
      <c r="W303" s="207">
        <v>1.3042950307027585</v>
      </c>
      <c r="X303" s="207">
        <v>0</v>
      </c>
      <c r="Y303" s="207">
        <v>2978.0448969581171</v>
      </c>
      <c r="Z303" s="207">
        <v>1201.304200686342</v>
      </c>
      <c r="AA303" s="207">
        <v>0.54910430216304129</v>
      </c>
      <c r="AB303" s="207">
        <v>14.116094350284911</v>
      </c>
      <c r="AC303" s="208">
        <v>13.205154339380094</v>
      </c>
      <c r="AD303" s="207">
        <v>2.8617753923610247</v>
      </c>
      <c r="AE303" s="207">
        <v>0</v>
      </c>
      <c r="AF303" s="207">
        <v>0</v>
      </c>
      <c r="AG303" s="207">
        <v>0</v>
      </c>
      <c r="AH303" s="207">
        <v>10.343378947019069</v>
      </c>
      <c r="AI303" s="210">
        <f t="shared" si="127"/>
        <v>4477.6907688244937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133.53495362772162</v>
      </c>
      <c r="C304" s="160">
        <v>79.724209451334531</v>
      </c>
      <c r="D304" s="160">
        <v>170.08230848255729</v>
      </c>
      <c r="E304" s="160">
        <v>1538.6925611444467</v>
      </c>
      <c r="F304" s="350"/>
      <c r="G304" s="160">
        <v>148.7982365884499</v>
      </c>
      <c r="H304" s="161">
        <v>0</v>
      </c>
      <c r="I304" s="162">
        <f t="shared" si="125"/>
        <v>2070.8322692945098</v>
      </c>
      <c r="J304" s="149"/>
      <c r="K304" s="163" t="s">
        <v>25</v>
      </c>
      <c r="L304" s="164">
        <v>133.53495362772162</v>
      </c>
      <c r="M304" s="164">
        <v>79.724209451334531</v>
      </c>
      <c r="N304" s="164">
        <v>170.08230848255729</v>
      </c>
      <c r="O304" s="164">
        <v>1538.6925611444467</v>
      </c>
      <c r="P304" s="164">
        <v>24.239167035449249</v>
      </c>
      <c r="Q304" s="164">
        <v>148.7982365884499</v>
      </c>
      <c r="R304" s="165">
        <v>0</v>
      </c>
      <c r="S304" s="166">
        <f t="shared" si="126"/>
        <v>2095.0714363299594</v>
      </c>
      <c r="U304" s="211" t="s">
        <v>25</v>
      </c>
      <c r="V304" s="212">
        <v>12.846237015760527</v>
      </c>
      <c r="W304" s="212">
        <v>118.45952213244834</v>
      </c>
      <c r="X304" s="212">
        <v>148.7982365884499</v>
      </c>
      <c r="Y304" s="212">
        <v>79.724209451334531</v>
      </c>
      <c r="Z304" s="212">
        <v>127.13127553917714</v>
      </c>
      <c r="AA304" s="212">
        <v>1432.547515229614</v>
      </c>
      <c r="AB304" s="212">
        <v>24.239167035449249</v>
      </c>
      <c r="AC304" s="213">
        <v>151.32527333772555</v>
      </c>
      <c r="AD304" s="212">
        <v>2.2291944795127501</v>
      </c>
      <c r="AE304" s="212">
        <v>85.393407908743441</v>
      </c>
      <c r="AF304" s="212">
        <v>0</v>
      </c>
      <c r="AG304" s="212">
        <v>42.951032943380163</v>
      </c>
      <c r="AH304" s="212">
        <v>20.751638006089191</v>
      </c>
      <c r="AI304" s="214">
        <f t="shared" si="127"/>
        <v>2095.0714363299594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7.5298335249242268</v>
      </c>
      <c r="C305" s="156">
        <v>0</v>
      </c>
      <c r="D305" s="156">
        <v>403.94481260905349</v>
      </c>
      <c r="E305" s="156">
        <v>0</v>
      </c>
      <c r="F305" s="350"/>
      <c r="G305" s="156">
        <v>0</v>
      </c>
      <c r="H305" s="168">
        <v>0</v>
      </c>
      <c r="I305" s="154">
        <f t="shared" si="125"/>
        <v>411.47464613397773</v>
      </c>
      <c r="J305" s="149"/>
      <c r="K305" s="169" t="s">
        <v>24</v>
      </c>
      <c r="L305" s="156">
        <v>7.5298335249242268</v>
      </c>
      <c r="M305" s="156">
        <v>0</v>
      </c>
      <c r="N305" s="156">
        <v>403.94481260905349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411.47464613397773</v>
      </c>
      <c r="U305" s="215" t="s">
        <v>24</v>
      </c>
      <c r="V305" s="207">
        <v>7.3384263360673465</v>
      </c>
      <c r="W305" s="207">
        <v>0</v>
      </c>
      <c r="X305" s="207">
        <v>0</v>
      </c>
      <c r="Y305" s="207">
        <v>0</v>
      </c>
      <c r="Z305" s="207">
        <v>355.38366731319127</v>
      </c>
      <c r="AA305" s="207">
        <v>0</v>
      </c>
      <c r="AB305" s="207">
        <v>0</v>
      </c>
      <c r="AC305" s="208">
        <v>48.75255248471921</v>
      </c>
      <c r="AD305" s="207">
        <v>0.19140718885688027</v>
      </c>
      <c r="AE305" s="207">
        <v>0</v>
      </c>
      <c r="AF305" s="207">
        <v>0</v>
      </c>
      <c r="AG305" s="207">
        <v>48.561145295862232</v>
      </c>
      <c r="AH305" s="207">
        <v>0</v>
      </c>
      <c r="AI305" s="210">
        <f t="shared" si="127"/>
        <v>411.47464613397784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1.0323175416383307E-2</v>
      </c>
      <c r="D306" s="160">
        <v>0</v>
      </c>
      <c r="E306" s="160">
        <v>0</v>
      </c>
      <c r="F306" s="350"/>
      <c r="G306" s="160">
        <v>0</v>
      </c>
      <c r="H306" s="161">
        <v>0</v>
      </c>
      <c r="I306" s="162">
        <f t="shared" si="125"/>
        <v>1.0323175416383307E-2</v>
      </c>
      <c r="J306" s="149"/>
      <c r="K306" s="163" t="s">
        <v>60</v>
      </c>
      <c r="L306" s="164">
        <v>0</v>
      </c>
      <c r="M306" s="164">
        <v>1.0323175416383307E-2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1.0323175416383307E-2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1.0323175416383307E-2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1.0323175416383307E-2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72.277273548642313</v>
      </c>
      <c r="C307" s="156">
        <v>36.455395452016575</v>
      </c>
      <c r="D307" s="156">
        <v>1.8117486321253191</v>
      </c>
      <c r="E307" s="156">
        <v>0</v>
      </c>
      <c r="F307" s="350"/>
      <c r="G307" s="156">
        <v>0</v>
      </c>
      <c r="H307" s="168">
        <v>0</v>
      </c>
      <c r="I307" s="154">
        <f t="shared" si="125"/>
        <v>110.5444176327842</v>
      </c>
      <c r="J307" s="149"/>
      <c r="K307" s="169" t="s">
        <v>22</v>
      </c>
      <c r="L307" s="156">
        <v>72.277273548642313</v>
      </c>
      <c r="M307" s="156">
        <v>36.455395452016575</v>
      </c>
      <c r="N307" s="156">
        <v>1.8117486321253191</v>
      </c>
      <c r="O307" s="156">
        <v>0</v>
      </c>
      <c r="P307" s="156">
        <v>16.485346265885916</v>
      </c>
      <c r="Q307" s="156">
        <v>0</v>
      </c>
      <c r="R307" s="157">
        <v>0</v>
      </c>
      <c r="S307" s="158">
        <f t="shared" si="126"/>
        <v>127.02976389867013</v>
      </c>
      <c r="U307" s="215" t="s">
        <v>22</v>
      </c>
      <c r="V307" s="207">
        <v>72.277273548642313</v>
      </c>
      <c r="W307" s="207">
        <v>0</v>
      </c>
      <c r="X307" s="207">
        <v>0</v>
      </c>
      <c r="Y307" s="207">
        <v>36.455395452016575</v>
      </c>
      <c r="Z307" s="207">
        <v>1.8117486321253191</v>
      </c>
      <c r="AA307" s="207">
        <v>0</v>
      </c>
      <c r="AB307" s="207">
        <v>16.485346265885916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127.02976389867013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0.19229799858272084</v>
      </c>
      <c r="C308" s="160">
        <v>9.6991754652262965E-2</v>
      </c>
      <c r="D308" s="160">
        <v>4.8202653308195434E-3</v>
      </c>
      <c r="E308" s="160">
        <v>0</v>
      </c>
      <c r="F308" s="350"/>
      <c r="G308" s="160">
        <v>0</v>
      </c>
      <c r="H308" s="161">
        <v>0</v>
      </c>
      <c r="I308" s="162">
        <f t="shared" si="125"/>
        <v>0.29411001856580332</v>
      </c>
      <c r="J308" s="149"/>
      <c r="K308" s="163" t="s">
        <v>21</v>
      </c>
      <c r="L308" s="164">
        <v>0.19229799858272084</v>
      </c>
      <c r="M308" s="164">
        <v>9.6991754652262965E-2</v>
      </c>
      <c r="N308" s="164">
        <v>4.8202653308195434E-3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0.29411001856580332</v>
      </c>
      <c r="U308" s="211" t="s">
        <v>61</v>
      </c>
      <c r="V308" s="212">
        <v>0.19229799858272084</v>
      </c>
      <c r="W308" s="212">
        <v>0</v>
      </c>
      <c r="X308" s="212">
        <v>0</v>
      </c>
      <c r="Y308" s="212">
        <v>9.6991754652262965E-2</v>
      </c>
      <c r="Z308" s="212">
        <v>4.8202653308195434E-3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0.29411001856580332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1.9210871431556105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25"/>
        <v>1.9210871431556105</v>
      </c>
      <c r="J309" s="149"/>
      <c r="K309" s="171" t="s">
        <v>64</v>
      </c>
      <c r="L309" s="156">
        <v>1.9210871431556105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1.9210871431556105</v>
      </c>
      <c r="U309" s="216" t="s">
        <v>62</v>
      </c>
      <c r="V309" s="207">
        <v>1.6337481112998098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0.28733903185580068</v>
      </c>
      <c r="AD309" s="209">
        <v>0.28733903185580068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1.9210871431556105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1.9210871431556105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25"/>
        <v>1.9210871431556105</v>
      </c>
      <c r="J310" s="149"/>
      <c r="K310" s="176" t="s">
        <v>23</v>
      </c>
      <c r="L310" s="177">
        <v>1.9210871431556105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1.9210871431556105</v>
      </c>
      <c r="U310" s="217" t="s">
        <v>65</v>
      </c>
      <c r="V310" s="218">
        <v>1.6337481112998098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0.28733903185580068</v>
      </c>
      <c r="AD310" s="218">
        <v>0.28733903185580068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27"/>
        <v>1.9210871431556105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502.54940072305482</v>
      </c>
      <c r="C314" s="195">
        <f t="shared" ref="C314:I314" si="129">SUM(C293:C309)</f>
        <v>3136.8949686579876</v>
      </c>
      <c r="D314" s="195">
        <f t="shared" si="129"/>
        <v>1930.0337410941463</v>
      </c>
      <c r="E314" s="195">
        <f t="shared" si="129"/>
        <v>1554.0433122877876</v>
      </c>
      <c r="F314" s="195">
        <f t="shared" si="129"/>
        <v>0</v>
      </c>
      <c r="G314" s="195">
        <f t="shared" si="129"/>
        <v>148.7982365884499</v>
      </c>
      <c r="H314" s="197">
        <f t="shared" si="129"/>
        <v>0</v>
      </c>
      <c r="I314" s="154">
        <f t="shared" si="129"/>
        <v>7272.3196593514276</v>
      </c>
      <c r="J314" s="149"/>
      <c r="K314" s="196" t="s">
        <v>26</v>
      </c>
      <c r="L314" s="195">
        <f>SUM(L293:L309)</f>
        <v>502.54940072305482</v>
      </c>
      <c r="M314" s="195">
        <f t="shared" ref="M314:S314" si="130">SUM(M293:M309)</f>
        <v>3136.8949686579876</v>
      </c>
      <c r="N314" s="195">
        <f t="shared" si="130"/>
        <v>1930.0337410941463</v>
      </c>
      <c r="O314" s="195">
        <f t="shared" si="130"/>
        <v>1554.0433122877876</v>
      </c>
      <c r="P314" s="195">
        <f t="shared" si="130"/>
        <v>362.20122524083143</v>
      </c>
      <c r="Q314" s="195">
        <f t="shared" si="130"/>
        <v>148.7982365884499</v>
      </c>
      <c r="R314" s="197">
        <f t="shared" si="130"/>
        <v>0</v>
      </c>
      <c r="S314" s="198">
        <f t="shared" si="130"/>
        <v>7634.520884592258</v>
      </c>
      <c r="T314" s="141" t="str">
        <f>IF(ABS(S314-AI314)&gt;0.01,S314-AI314,"")</f>
        <v/>
      </c>
      <c r="U314" s="224" t="s">
        <v>63</v>
      </c>
      <c r="V314" s="225">
        <f>SUM(V293:V309)</f>
        <v>376.09917378780057</v>
      </c>
      <c r="W314" s="225">
        <f t="shared" ref="W314:AH314" si="131">SUM(W293:W309)</f>
        <v>119.7638171631511</v>
      </c>
      <c r="X314" s="225">
        <f t="shared" si="131"/>
        <v>148.7982365884499</v>
      </c>
      <c r="Y314" s="225">
        <f t="shared" si="131"/>
        <v>3136.8949686579876</v>
      </c>
      <c r="Z314" s="225">
        <f t="shared" si="131"/>
        <v>1838.5215628549038</v>
      </c>
      <c r="AA314" s="225">
        <f t="shared" si="131"/>
        <v>1434.1269719796776</v>
      </c>
      <c r="AB314" s="225">
        <f t="shared" si="131"/>
        <v>362.20122524083143</v>
      </c>
      <c r="AC314" s="225">
        <f t="shared" si="131"/>
        <v>218.1149283194556</v>
      </c>
      <c r="AD314" s="226">
        <f t="shared" si="131"/>
        <v>6.6864097721031968</v>
      </c>
      <c r="AE314" s="226">
        <f t="shared" si="131"/>
        <v>85.393407908743441</v>
      </c>
      <c r="AF314" s="226">
        <f t="shared" si="131"/>
        <v>0</v>
      </c>
      <c r="AG314" s="226">
        <f t="shared" si="131"/>
        <v>91.512178239242388</v>
      </c>
      <c r="AH314" s="226">
        <f t="shared" si="131"/>
        <v>34.522932399366454</v>
      </c>
      <c r="AI314" s="227">
        <f>SUM(V314:AC314)</f>
        <v>7634.5208845922571</v>
      </c>
      <c r="AJ314" s="141" t="str">
        <f t="shared" si="128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6.910441568349239E-2</v>
      </c>
      <c r="C315" s="48">
        <f t="shared" ref="C315:H315" si="132">IF($I314=0,"-",C314/$I314)</f>
        <v>0.43134723383951851</v>
      </c>
      <c r="D315" s="48">
        <f t="shared" si="132"/>
        <v>0.26539451392408592</v>
      </c>
      <c r="E315" s="48">
        <f t="shared" si="132"/>
        <v>0.21369293225297839</v>
      </c>
      <c r="F315" s="48">
        <f t="shared" si="132"/>
        <v>0</v>
      </c>
      <c r="G315" s="48">
        <f t="shared" si="132"/>
        <v>2.0460904299924608E-2</v>
      </c>
      <c r="H315" s="69">
        <f t="shared" si="132"/>
        <v>0</v>
      </c>
      <c r="I315" s="49">
        <f>SUM(B315:H315)</f>
        <v>0.99999999999999978</v>
      </c>
      <c r="J315" s="141"/>
      <c r="K315" s="78" t="s">
        <v>90</v>
      </c>
      <c r="L315" s="95">
        <f t="shared" ref="L315:R315" si="133">IF($S314=0,"-",L314/$S314)</f>
        <v>6.582592520472158E-2</v>
      </c>
      <c r="M315" s="95">
        <f t="shared" si="133"/>
        <v>0.41088301624647688</v>
      </c>
      <c r="N315" s="95">
        <f t="shared" si="133"/>
        <v>0.25280351842239079</v>
      </c>
      <c r="O315" s="95">
        <f t="shared" si="133"/>
        <v>0.20355479221022335</v>
      </c>
      <c r="P315" s="95">
        <f t="shared" si="133"/>
        <v>4.7442561323240887E-2</v>
      </c>
      <c r="Q315" s="95">
        <f t="shared" si="133"/>
        <v>1.9490186592946476E-2</v>
      </c>
      <c r="R315" s="96">
        <f t="shared" si="133"/>
        <v>0</v>
      </c>
      <c r="S315" s="97">
        <f>SUM(L315:R315)</f>
        <v>0.99999999999999989</v>
      </c>
      <c r="U315" s="108" t="s">
        <v>90</v>
      </c>
      <c r="V315" s="130">
        <f>+V314/$AI314</f>
        <v>4.9262970063626621E-2</v>
      </c>
      <c r="W315" s="130">
        <f t="shared" ref="W315:AH315" si="134">+W314/$AI314</f>
        <v>1.5687142516677709E-2</v>
      </c>
      <c r="X315" s="130">
        <f t="shared" si="134"/>
        <v>1.949018659294648E-2</v>
      </c>
      <c r="Y315" s="130">
        <f t="shared" si="134"/>
        <v>0.41088301624647694</v>
      </c>
      <c r="Z315" s="130">
        <f t="shared" si="134"/>
        <v>0.24081688826935407</v>
      </c>
      <c r="AA315" s="130">
        <f t="shared" si="134"/>
        <v>0.18784767160359547</v>
      </c>
      <c r="AB315" s="130">
        <f t="shared" si="134"/>
        <v>4.7442561323240887E-2</v>
      </c>
      <c r="AC315" s="130">
        <f t="shared" si="134"/>
        <v>2.8569563384081911E-2</v>
      </c>
      <c r="AD315" s="130">
        <f t="shared" si="134"/>
        <v>8.7581262441726931E-4</v>
      </c>
      <c r="AE315" s="130">
        <f t="shared" si="134"/>
        <v>1.1185169207026686E-2</v>
      </c>
      <c r="AF315" s="130">
        <f t="shared" si="134"/>
        <v>0</v>
      </c>
      <c r="AG315" s="130">
        <f t="shared" si="134"/>
        <v>1.1986630153036755E-2</v>
      </c>
      <c r="AH315" s="130">
        <f t="shared" si="134"/>
        <v>4.5219513996011878E-3</v>
      </c>
      <c r="AI315" s="131">
        <f>SUM(V315:AC315)</f>
        <v>1.0000000000000002</v>
      </c>
      <c r="AJ315" s="22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1189.9893021802504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1189.9893021802504</v>
      </c>
      <c r="J319" s="149"/>
      <c r="K319" s="203" t="s">
        <v>7</v>
      </c>
      <c r="L319" s="152">
        <v>0</v>
      </c>
      <c r="M319" s="152">
        <v>1189.9893021802504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1189.9893021802504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1189.9893021802504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1189.9893021802504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2.5816235104573244</v>
      </c>
      <c r="C323" s="156">
        <v>15.254370886949244</v>
      </c>
      <c r="D323" s="156">
        <v>0.17429310486065058</v>
      </c>
      <c r="E323" s="156">
        <v>0</v>
      </c>
      <c r="F323" s="350"/>
      <c r="G323" s="156">
        <v>0</v>
      </c>
      <c r="H323" s="168">
        <v>0</v>
      </c>
      <c r="I323" s="154">
        <f t="shared" si="135"/>
        <v>18.010287502267222</v>
      </c>
      <c r="J323" s="149"/>
      <c r="K323" s="169" t="s">
        <v>16</v>
      </c>
      <c r="L323" s="156">
        <v>2.5816235104573244</v>
      </c>
      <c r="M323" s="156">
        <v>15.254370886949244</v>
      </c>
      <c r="N323" s="156">
        <v>0.17429310486065058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18.010287502267222</v>
      </c>
      <c r="U323" s="215" t="s">
        <v>16</v>
      </c>
      <c r="V323" s="207">
        <v>2.5816235104573244</v>
      </c>
      <c r="W323" s="207">
        <v>0</v>
      </c>
      <c r="X323" s="207">
        <v>0</v>
      </c>
      <c r="Y323" s="207">
        <v>15.254370886949244</v>
      </c>
      <c r="Z323" s="207">
        <v>0.17429310486065058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18.010287502267222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0.41012257535591573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135"/>
        <v>0.41012257535591573</v>
      </c>
      <c r="J324" s="149"/>
      <c r="K324" s="163" t="s">
        <v>15</v>
      </c>
      <c r="L324" s="164">
        <v>0.41012257535591573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0.41012257535591573</v>
      </c>
      <c r="U324" s="211" t="s">
        <v>57</v>
      </c>
      <c r="V324" s="212">
        <v>0.41012257535591573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0.41012257535591573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4.0308121252791075E-2</v>
      </c>
      <c r="F325" s="350"/>
      <c r="G325" s="156">
        <v>0</v>
      </c>
      <c r="H325" s="168">
        <v>0</v>
      </c>
      <c r="I325" s="154">
        <f t="shared" si="135"/>
        <v>4.0308121252791075E-2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4.0308121252791075E-2</v>
      </c>
      <c r="P325" s="156">
        <v>34.205338520190288</v>
      </c>
      <c r="Q325" s="156">
        <v>0</v>
      </c>
      <c r="R325" s="157">
        <v>0</v>
      </c>
      <c r="S325" s="158">
        <f t="shared" si="136"/>
        <v>34.245646641443081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5.5419048468548591E-5</v>
      </c>
      <c r="AB325" s="207">
        <v>34.205338520190288</v>
      </c>
      <c r="AC325" s="208">
        <v>4.0252702204322525E-2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4.0252702204322525E-2</v>
      </c>
      <c r="AI325" s="210">
        <f t="shared" si="137"/>
        <v>34.245646641443081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0.9275317338096859</v>
      </c>
      <c r="Q326" s="164">
        <v>0</v>
      </c>
      <c r="R326" s="165">
        <v>0</v>
      </c>
      <c r="S326" s="166">
        <f t="shared" si="136"/>
        <v>0.9275317338096859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0.9275317338096859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0.9275317338096859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0.27583845668112</v>
      </c>
      <c r="C328" s="160">
        <v>0</v>
      </c>
      <c r="D328" s="160">
        <v>3.0504488150617965</v>
      </c>
      <c r="E328" s="160">
        <v>0</v>
      </c>
      <c r="F328" s="350"/>
      <c r="G328" s="160">
        <v>0</v>
      </c>
      <c r="H328" s="161">
        <v>0</v>
      </c>
      <c r="I328" s="162">
        <f t="shared" si="135"/>
        <v>3.3262872717429164</v>
      </c>
      <c r="J328" s="149"/>
      <c r="K328" s="163" t="s">
        <v>17</v>
      </c>
      <c r="L328" s="164">
        <v>0.27583845668112</v>
      </c>
      <c r="M328" s="164">
        <v>0</v>
      </c>
      <c r="N328" s="164">
        <v>3.0504488150617965</v>
      </c>
      <c r="O328" s="164">
        <v>0</v>
      </c>
      <c r="P328" s="164">
        <v>0.38774634146341536</v>
      </c>
      <c r="Q328" s="164">
        <v>0</v>
      </c>
      <c r="R328" s="165">
        <v>0</v>
      </c>
      <c r="S328" s="166">
        <f t="shared" si="136"/>
        <v>3.7140336132063316</v>
      </c>
      <c r="U328" s="211" t="s">
        <v>17</v>
      </c>
      <c r="V328" s="212">
        <v>0.27583845668112</v>
      </c>
      <c r="W328" s="212">
        <v>0</v>
      </c>
      <c r="X328" s="212">
        <v>0</v>
      </c>
      <c r="Y328" s="212">
        <v>0</v>
      </c>
      <c r="Z328" s="212">
        <v>3.0504488150617965</v>
      </c>
      <c r="AA328" s="212">
        <v>0</v>
      </c>
      <c r="AB328" s="212">
        <v>0.38774634146341536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3.7140336132063316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140</v>
      </c>
      <c r="B329" s="156">
        <v>305.05332779089463</v>
      </c>
      <c r="C329" s="156">
        <v>3792.8124141236021</v>
      </c>
      <c r="D329" s="156">
        <v>521.11604581878339</v>
      </c>
      <c r="E329" s="156">
        <v>272.20557464713386</v>
      </c>
      <c r="F329" s="350"/>
      <c r="G329" s="156">
        <v>0</v>
      </c>
      <c r="H329" s="168">
        <v>0</v>
      </c>
      <c r="I329" s="154">
        <f t="shared" si="135"/>
        <v>4891.187362380414</v>
      </c>
      <c r="J329" s="149"/>
      <c r="K329" s="169" t="s">
        <v>140</v>
      </c>
      <c r="L329" s="156">
        <v>305.05332779089463</v>
      </c>
      <c r="M329" s="156">
        <v>3792.8124141236021</v>
      </c>
      <c r="N329" s="156">
        <v>521.11604581878339</v>
      </c>
      <c r="O329" s="156">
        <v>272.20557464713386</v>
      </c>
      <c r="P329" s="156">
        <v>1.2161441456365247</v>
      </c>
      <c r="Q329" s="156">
        <v>0</v>
      </c>
      <c r="R329" s="157">
        <v>0</v>
      </c>
      <c r="S329" s="158">
        <f t="shared" si="136"/>
        <v>4892.4035065260505</v>
      </c>
      <c r="U329" s="215" t="s">
        <v>140</v>
      </c>
      <c r="V329" s="207">
        <v>305.05332779089463</v>
      </c>
      <c r="W329" s="207">
        <v>0</v>
      </c>
      <c r="X329" s="207">
        <v>0</v>
      </c>
      <c r="Y329" s="207">
        <v>3792.8124141236021</v>
      </c>
      <c r="Z329" s="207">
        <v>506.19475179548522</v>
      </c>
      <c r="AA329" s="207">
        <v>12.614734817303532</v>
      </c>
      <c r="AB329" s="207">
        <v>1.2161441456365247</v>
      </c>
      <c r="AC329" s="208">
        <v>274.51213385312849</v>
      </c>
      <c r="AD329" s="207">
        <v>0</v>
      </c>
      <c r="AE329" s="207">
        <v>0</v>
      </c>
      <c r="AF329" s="207">
        <v>0</v>
      </c>
      <c r="AG329" s="207">
        <v>14.921294023298131</v>
      </c>
      <c r="AH329" s="207">
        <v>259.59083982983032</v>
      </c>
      <c r="AI329" s="210">
        <f t="shared" si="137"/>
        <v>4892.4035065260505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62.424588448856348</v>
      </c>
      <c r="C330" s="160">
        <v>411.87161402969036</v>
      </c>
      <c r="D330" s="160">
        <v>2.7399623615645479</v>
      </c>
      <c r="E330" s="160">
        <v>2109.5153797404319</v>
      </c>
      <c r="F330" s="350"/>
      <c r="G330" s="160">
        <v>95.6140440570274</v>
      </c>
      <c r="H330" s="161">
        <v>0</v>
      </c>
      <c r="I330" s="162">
        <f t="shared" si="135"/>
        <v>2682.1655886375706</v>
      </c>
      <c r="J330" s="149"/>
      <c r="K330" s="163" t="s">
        <v>25</v>
      </c>
      <c r="L330" s="164">
        <v>62.424588448856348</v>
      </c>
      <c r="M330" s="164">
        <v>411.87161402969036</v>
      </c>
      <c r="N330" s="164">
        <v>2.7399623615645479</v>
      </c>
      <c r="O330" s="164">
        <v>2109.5153797404319</v>
      </c>
      <c r="P330" s="164">
        <v>2.5480711219379022</v>
      </c>
      <c r="Q330" s="164">
        <v>95.6140440570274</v>
      </c>
      <c r="R330" s="165">
        <v>0</v>
      </c>
      <c r="S330" s="166">
        <f t="shared" si="136"/>
        <v>2684.7136597595086</v>
      </c>
      <c r="U330" s="211" t="s">
        <v>25</v>
      </c>
      <c r="V330" s="212">
        <v>22.867439389004659</v>
      </c>
      <c r="W330" s="212">
        <v>39.557149059851689</v>
      </c>
      <c r="X330" s="212">
        <v>95.6140440570274</v>
      </c>
      <c r="Y330" s="212">
        <v>411.87161402969036</v>
      </c>
      <c r="Z330" s="212">
        <v>0.35242712297774609</v>
      </c>
      <c r="AA330" s="212">
        <v>2106.9372195320539</v>
      </c>
      <c r="AB330" s="212">
        <v>2.5480711219379022</v>
      </c>
      <c r="AC330" s="213">
        <v>4.9656954469648289</v>
      </c>
      <c r="AD330" s="212">
        <v>0</v>
      </c>
      <c r="AE330" s="212">
        <v>0</v>
      </c>
      <c r="AF330" s="212">
        <v>0</v>
      </c>
      <c r="AG330" s="212">
        <v>2.3875352385868016</v>
      </c>
      <c r="AH330" s="212">
        <v>2.5781602083780277</v>
      </c>
      <c r="AI330" s="214">
        <f t="shared" si="137"/>
        <v>2684.7136597595081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16.368689207282308</v>
      </c>
      <c r="C331" s="156">
        <v>191.36604553365837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135"/>
        <v>207.73473474094067</v>
      </c>
      <c r="J331" s="149"/>
      <c r="K331" s="169" t="s">
        <v>24</v>
      </c>
      <c r="L331" s="156">
        <v>16.368689207282308</v>
      </c>
      <c r="M331" s="156">
        <v>191.36604553365837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207.73473474094067</v>
      </c>
      <c r="U331" s="215" t="s">
        <v>24</v>
      </c>
      <c r="V331" s="207">
        <v>16.368689207282308</v>
      </c>
      <c r="W331" s="207">
        <v>0</v>
      </c>
      <c r="X331" s="207">
        <v>0</v>
      </c>
      <c r="Y331" s="207">
        <v>191.36604553365837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207.73473474094067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0.17098822878432657</v>
      </c>
      <c r="C333" s="156">
        <v>1053.1218076139041</v>
      </c>
      <c r="D333" s="156">
        <v>0</v>
      </c>
      <c r="E333" s="156">
        <v>0</v>
      </c>
      <c r="F333" s="350"/>
      <c r="G333" s="156">
        <v>0</v>
      </c>
      <c r="H333" s="168">
        <v>0</v>
      </c>
      <c r="I333" s="154">
        <f t="shared" si="135"/>
        <v>1053.2927958426885</v>
      </c>
      <c r="J333" s="149"/>
      <c r="K333" s="169" t="s">
        <v>22</v>
      </c>
      <c r="L333" s="156">
        <v>0.17098822878432657</v>
      </c>
      <c r="M333" s="156">
        <v>1053.1218076139041</v>
      </c>
      <c r="N333" s="156">
        <v>0</v>
      </c>
      <c r="O333" s="156">
        <v>0</v>
      </c>
      <c r="P333" s="156">
        <v>1.7651125694375447</v>
      </c>
      <c r="Q333" s="156">
        <v>0</v>
      </c>
      <c r="R333" s="157">
        <v>0</v>
      </c>
      <c r="S333" s="158">
        <f t="shared" si="136"/>
        <v>1055.0579084121262</v>
      </c>
      <c r="U333" s="215" t="s">
        <v>22</v>
      </c>
      <c r="V333" s="207">
        <v>0.17098822878432657</v>
      </c>
      <c r="W333" s="207">
        <v>0</v>
      </c>
      <c r="X333" s="207">
        <v>0</v>
      </c>
      <c r="Y333" s="207">
        <v>1053.1218076139041</v>
      </c>
      <c r="Z333" s="207">
        <v>0</v>
      </c>
      <c r="AA333" s="207">
        <v>0</v>
      </c>
      <c r="AB333" s="207">
        <v>1.7651125694375447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1055.0579084121262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84.583869264589524</v>
      </c>
      <c r="D334" s="160">
        <v>0</v>
      </c>
      <c r="E334" s="160">
        <v>0</v>
      </c>
      <c r="F334" s="350"/>
      <c r="G334" s="160">
        <v>0</v>
      </c>
      <c r="H334" s="161">
        <v>0</v>
      </c>
      <c r="I334" s="162">
        <f t="shared" si="135"/>
        <v>84.583869264589524</v>
      </c>
      <c r="J334" s="149"/>
      <c r="K334" s="163" t="s">
        <v>21</v>
      </c>
      <c r="L334" s="164">
        <v>0</v>
      </c>
      <c r="M334" s="164">
        <v>84.583869264589524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84.583869264589524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84.583869264589524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84.583869264589524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0.16722213638176062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135"/>
        <v>0.16722213638176062</v>
      </c>
      <c r="J335" s="149"/>
      <c r="K335" s="171" t="s">
        <v>64</v>
      </c>
      <c r="L335" s="156">
        <v>0.16722213638176062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0.16722213638176062</v>
      </c>
      <c r="U335" s="216" t="s">
        <v>62</v>
      </c>
      <c r="V335" s="207">
        <v>0.16722213638176062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0.16722213638176062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0.16722213638176062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135"/>
        <v>0.16722213638176062</v>
      </c>
      <c r="J336" s="149"/>
      <c r="K336" s="176" t="s">
        <v>23</v>
      </c>
      <c r="L336" s="177">
        <v>0.16722213638176062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0.16722213638176062</v>
      </c>
      <c r="U336" s="217" t="s">
        <v>65</v>
      </c>
      <c r="V336" s="218">
        <v>0.16722213638176062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137"/>
        <v>0.16722213638176062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387.45240035469379</v>
      </c>
      <c r="C340" s="195">
        <f t="shared" ref="C340:I340" si="139">SUM(C319:C335)</f>
        <v>6738.9994236326438</v>
      </c>
      <c r="D340" s="195">
        <f t="shared" si="139"/>
        <v>527.08075010027028</v>
      </c>
      <c r="E340" s="195">
        <f t="shared" si="139"/>
        <v>2381.7612625088186</v>
      </c>
      <c r="F340" s="195">
        <f t="shared" si="139"/>
        <v>0</v>
      </c>
      <c r="G340" s="195">
        <f t="shared" si="139"/>
        <v>95.6140440570274</v>
      </c>
      <c r="H340" s="197">
        <f t="shared" si="139"/>
        <v>0</v>
      </c>
      <c r="I340" s="154">
        <f t="shared" si="139"/>
        <v>10130.907880653456</v>
      </c>
      <c r="J340" s="149"/>
      <c r="K340" s="196" t="s">
        <v>26</v>
      </c>
      <c r="L340" s="195">
        <f>SUM(L319:L335)</f>
        <v>387.45240035469379</v>
      </c>
      <c r="M340" s="195">
        <f t="shared" ref="M340:S340" si="140">SUM(M319:M335)</f>
        <v>6738.9994236326438</v>
      </c>
      <c r="N340" s="195">
        <f t="shared" si="140"/>
        <v>527.08075010027028</v>
      </c>
      <c r="O340" s="195">
        <f t="shared" si="140"/>
        <v>2381.7612625088186</v>
      </c>
      <c r="P340" s="195">
        <f t="shared" si="140"/>
        <v>41.049944432475364</v>
      </c>
      <c r="Q340" s="195">
        <f t="shared" si="140"/>
        <v>95.6140440570274</v>
      </c>
      <c r="R340" s="197">
        <f t="shared" si="140"/>
        <v>0</v>
      </c>
      <c r="S340" s="198">
        <f t="shared" si="140"/>
        <v>10171.95782508593</v>
      </c>
      <c r="T340" s="141" t="str">
        <f>IF(ABS(S340-AI340)&gt;0.01,S340-AI340,"")</f>
        <v/>
      </c>
      <c r="U340" s="224" t="s">
        <v>63</v>
      </c>
      <c r="V340" s="225">
        <f>SUM(V319:V335)</f>
        <v>347.89525129484213</v>
      </c>
      <c r="W340" s="225">
        <f t="shared" ref="W340:AH340" si="141">SUM(W319:W335)</f>
        <v>39.557149059851689</v>
      </c>
      <c r="X340" s="225">
        <f t="shared" si="141"/>
        <v>95.6140440570274</v>
      </c>
      <c r="Y340" s="225">
        <f t="shared" si="141"/>
        <v>6738.9994236326438</v>
      </c>
      <c r="Z340" s="225">
        <f t="shared" si="141"/>
        <v>509.77192083838543</v>
      </c>
      <c r="AA340" s="225">
        <f t="shared" si="141"/>
        <v>2119.5520097684057</v>
      </c>
      <c r="AB340" s="225">
        <f t="shared" si="141"/>
        <v>41.049944432475364</v>
      </c>
      <c r="AC340" s="225">
        <f t="shared" si="141"/>
        <v>279.51808200229766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17.308829261884931</v>
      </c>
      <c r="AH340" s="226">
        <f t="shared" si="141"/>
        <v>262.20925274041269</v>
      </c>
      <c r="AI340" s="227">
        <f>SUM(V340:AC340)</f>
        <v>10171.957825085929</v>
      </c>
      <c r="AJ340" s="141" t="str">
        <f t="shared" si="138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3.8244588236222579E-2</v>
      </c>
      <c r="C341" s="48">
        <f t="shared" ref="C341:H341" si="142">IF($I340=0,"-",C340/$I340)</f>
        <v>0.66519205415951033</v>
      </c>
      <c r="D341" s="48">
        <f t="shared" si="142"/>
        <v>5.2027000571865128E-2</v>
      </c>
      <c r="E341" s="48">
        <f t="shared" si="142"/>
        <v>0.23509850159205989</v>
      </c>
      <c r="F341" s="48">
        <f t="shared" si="142"/>
        <v>0</v>
      </c>
      <c r="G341" s="48">
        <f t="shared" si="142"/>
        <v>9.4378554403418552E-3</v>
      </c>
      <c r="H341" s="69">
        <f t="shared" si="142"/>
        <v>0</v>
      </c>
      <c r="I341" s="49">
        <f>SUM(B341:H341)</f>
        <v>0.99999999999999978</v>
      </c>
      <c r="J341" s="141"/>
      <c r="K341" s="78" t="s">
        <v>90</v>
      </c>
      <c r="L341" s="95">
        <f t="shared" ref="L341:R341" si="143">IF($S340=0,"-",L340/$S340)</f>
        <v>3.8090248408144643E-2</v>
      </c>
      <c r="M341" s="95">
        <f t="shared" si="143"/>
        <v>0.66250760566594413</v>
      </c>
      <c r="N341" s="95">
        <f t="shared" si="143"/>
        <v>5.1817040452172503E-2</v>
      </c>
      <c r="O341" s="95">
        <f t="shared" si="143"/>
        <v>0.23414973827702615</v>
      </c>
      <c r="P341" s="95">
        <f t="shared" si="143"/>
        <v>4.0355991578375017E-3</v>
      </c>
      <c r="Q341" s="95">
        <f t="shared" si="143"/>
        <v>9.3997680388750206E-3</v>
      </c>
      <c r="R341" s="96">
        <f t="shared" si="143"/>
        <v>0</v>
      </c>
      <c r="S341" s="97">
        <f>SUM(L341:R341)</f>
        <v>0.99999999999999989</v>
      </c>
      <c r="U341" s="108" t="s">
        <v>90</v>
      </c>
      <c r="V341" s="130">
        <f>+V340/$AI340</f>
        <v>3.4201405204106146E-2</v>
      </c>
      <c r="W341" s="130">
        <f t="shared" ref="W341:AH341" si="144">+W340/$AI340</f>
        <v>3.8888432040385034E-3</v>
      </c>
      <c r="X341" s="130">
        <f t="shared" si="144"/>
        <v>9.3997680388750223E-3</v>
      </c>
      <c r="Y341" s="130">
        <f t="shared" si="144"/>
        <v>0.66250760566594424</v>
      </c>
      <c r="Z341" s="130">
        <f t="shared" si="144"/>
        <v>5.0115418251262665E-2</v>
      </c>
      <c r="AA341" s="130">
        <f t="shared" si="144"/>
        <v>0.20837208000815718</v>
      </c>
      <c r="AB341" s="130">
        <f t="shared" si="144"/>
        <v>4.0355991578375026E-3</v>
      </c>
      <c r="AC341" s="130">
        <f t="shared" si="144"/>
        <v>2.7479280469778825E-2</v>
      </c>
      <c r="AD341" s="130">
        <f t="shared" si="144"/>
        <v>0</v>
      </c>
      <c r="AE341" s="130">
        <f t="shared" si="144"/>
        <v>0</v>
      </c>
      <c r="AF341" s="130">
        <f t="shared" si="144"/>
        <v>0</v>
      </c>
      <c r="AG341" s="130">
        <f t="shared" si="144"/>
        <v>1.7016222009098541E-3</v>
      </c>
      <c r="AH341" s="130">
        <f t="shared" si="144"/>
        <v>2.5777658268868967E-2</v>
      </c>
      <c r="AI341" s="131">
        <f>SUM(V341:AC341)</f>
        <v>1</v>
      </c>
      <c r="AJ341" s="22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13.813855222293796</v>
      </c>
      <c r="C349" s="156">
        <v>0</v>
      </c>
      <c r="D349" s="156">
        <v>1.657662626675253</v>
      </c>
      <c r="E349" s="156">
        <v>0</v>
      </c>
      <c r="F349" s="350"/>
      <c r="G349" s="156">
        <v>0</v>
      </c>
      <c r="H349" s="168">
        <v>0</v>
      </c>
      <c r="I349" s="154">
        <f t="shared" si="145"/>
        <v>15.471517848969048</v>
      </c>
      <c r="J349" s="149"/>
      <c r="K349" s="169" t="s">
        <v>16</v>
      </c>
      <c r="L349" s="156">
        <v>13.813855222293796</v>
      </c>
      <c r="M349" s="156">
        <v>0</v>
      </c>
      <c r="N349" s="156">
        <v>1.657662626675253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15.471517848969048</v>
      </c>
      <c r="U349" s="215" t="s">
        <v>16</v>
      </c>
      <c r="V349" s="207">
        <v>13.813855222293796</v>
      </c>
      <c r="W349" s="207">
        <v>0</v>
      </c>
      <c r="X349" s="207">
        <v>0</v>
      </c>
      <c r="Y349" s="207">
        <v>0</v>
      </c>
      <c r="Z349" s="207">
        <v>1.657662626675253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15.471517848969048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0.16164546103416583</v>
      </c>
      <c r="C350" s="160">
        <v>0</v>
      </c>
      <c r="D350" s="160">
        <v>1.9397455324099869E-2</v>
      </c>
      <c r="E350" s="160">
        <v>0</v>
      </c>
      <c r="F350" s="350"/>
      <c r="G350" s="160">
        <v>0</v>
      </c>
      <c r="H350" s="161">
        <v>0</v>
      </c>
      <c r="I350" s="162">
        <f t="shared" si="145"/>
        <v>0.18104291635826569</v>
      </c>
      <c r="J350" s="149"/>
      <c r="K350" s="163" t="s">
        <v>15</v>
      </c>
      <c r="L350" s="164">
        <v>0.16164546103416583</v>
      </c>
      <c r="M350" s="164">
        <v>0</v>
      </c>
      <c r="N350" s="164">
        <v>1.9397455324099869E-2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0.18104291635826569</v>
      </c>
      <c r="U350" s="211" t="s">
        <v>57</v>
      </c>
      <c r="V350" s="212">
        <v>0.16164546103416583</v>
      </c>
      <c r="W350" s="212">
        <v>0</v>
      </c>
      <c r="X350" s="212">
        <v>0</v>
      </c>
      <c r="Y350" s="212">
        <v>0</v>
      </c>
      <c r="Z350" s="212">
        <v>1.9397455324099869E-2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0.18104291635826569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22.569412937653009</v>
      </c>
      <c r="F351" s="350"/>
      <c r="G351" s="156">
        <v>0</v>
      </c>
      <c r="H351" s="168">
        <v>0</v>
      </c>
      <c r="I351" s="154">
        <f t="shared" si="145"/>
        <v>22.569412937653009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22.569412937653009</v>
      </c>
      <c r="P351" s="156">
        <v>254.10038251045887</v>
      </c>
      <c r="Q351" s="156">
        <v>0</v>
      </c>
      <c r="R351" s="157">
        <v>0</v>
      </c>
      <c r="S351" s="158">
        <f t="shared" si="146"/>
        <v>276.66979544811187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1.8496749393152465</v>
      </c>
      <c r="AB351" s="207">
        <v>254.10038251045887</v>
      </c>
      <c r="AC351" s="208">
        <v>20.719737998337763</v>
      </c>
      <c r="AD351" s="207">
        <v>0</v>
      </c>
      <c r="AE351" s="207">
        <v>0</v>
      </c>
      <c r="AF351" s="207">
        <v>0</v>
      </c>
      <c r="AG351" s="207">
        <v>0</v>
      </c>
      <c r="AH351" s="207">
        <v>20.719737998337763</v>
      </c>
      <c r="AI351" s="210">
        <f t="shared" si="147"/>
        <v>276.66979544811187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1.1776065810365774</v>
      </c>
      <c r="Q352" s="164">
        <v>0</v>
      </c>
      <c r="R352" s="165">
        <v>0</v>
      </c>
      <c r="S352" s="166">
        <f t="shared" si="146"/>
        <v>1.1776065810365774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1.1776065810365774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1.1776065810365774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17.352387955436193</v>
      </c>
      <c r="F354" s="350"/>
      <c r="G354" s="160">
        <v>0</v>
      </c>
      <c r="H354" s="161">
        <v>0</v>
      </c>
      <c r="I354" s="162">
        <f t="shared" si="145"/>
        <v>17.352387955436193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17.352387955436193</v>
      </c>
      <c r="P354" s="164">
        <v>0</v>
      </c>
      <c r="Q354" s="164">
        <v>0</v>
      </c>
      <c r="R354" s="165">
        <v>0</v>
      </c>
      <c r="S354" s="166">
        <f t="shared" si="146"/>
        <v>17.352387955436193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17.352387955436193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17.352387955436193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140</v>
      </c>
      <c r="B355" s="156">
        <v>920.86674891438793</v>
      </c>
      <c r="C355" s="156">
        <v>0</v>
      </c>
      <c r="D355" s="156">
        <v>0</v>
      </c>
      <c r="E355" s="156">
        <v>0</v>
      </c>
      <c r="F355" s="350"/>
      <c r="G355" s="156">
        <v>0</v>
      </c>
      <c r="H355" s="168">
        <v>0</v>
      </c>
      <c r="I355" s="154">
        <f t="shared" si="145"/>
        <v>920.86674891438793</v>
      </c>
      <c r="J355" s="149"/>
      <c r="K355" s="169" t="s">
        <v>140</v>
      </c>
      <c r="L355" s="156">
        <v>920.86674891438793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920.86674891438793</v>
      </c>
      <c r="U355" s="215" t="s">
        <v>140</v>
      </c>
      <c r="V355" s="207">
        <v>920.86674891438793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920.86674891438793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52.123301608566379</v>
      </c>
      <c r="C356" s="160">
        <v>29.269775731461763</v>
      </c>
      <c r="D356" s="160">
        <v>10.048601530377944</v>
      </c>
      <c r="E356" s="160">
        <v>995.66871476380084</v>
      </c>
      <c r="F356" s="350"/>
      <c r="G356" s="160">
        <v>88.052136650633216</v>
      </c>
      <c r="H356" s="161">
        <v>0</v>
      </c>
      <c r="I356" s="162">
        <f t="shared" si="145"/>
        <v>1175.1625302848402</v>
      </c>
      <c r="J356" s="149"/>
      <c r="K356" s="163" t="s">
        <v>25</v>
      </c>
      <c r="L356" s="164">
        <v>52.123301608566379</v>
      </c>
      <c r="M356" s="164">
        <v>29.269775731461763</v>
      </c>
      <c r="N356" s="164">
        <v>10.048601530377944</v>
      </c>
      <c r="O356" s="164">
        <v>995.66871476380084</v>
      </c>
      <c r="P356" s="164">
        <v>3.7114324503122362</v>
      </c>
      <c r="Q356" s="164">
        <v>88.052136650633216</v>
      </c>
      <c r="R356" s="165">
        <v>0</v>
      </c>
      <c r="S356" s="166">
        <f t="shared" si="146"/>
        <v>1178.8739627351524</v>
      </c>
      <c r="U356" s="211" t="s">
        <v>25</v>
      </c>
      <c r="V356" s="212">
        <v>17.409162093138409</v>
      </c>
      <c r="W356" s="212">
        <v>34.714139515427966</v>
      </c>
      <c r="X356" s="212">
        <v>88.052136650633216</v>
      </c>
      <c r="Y356" s="212">
        <v>29.269775731461763</v>
      </c>
      <c r="Z356" s="212">
        <v>6.7103371838611343</v>
      </c>
      <c r="AA356" s="212">
        <v>992.13743950504727</v>
      </c>
      <c r="AB356" s="212">
        <v>3.7114324503122362</v>
      </c>
      <c r="AC356" s="213">
        <v>6.8695396052704165</v>
      </c>
      <c r="AD356" s="212">
        <v>0</v>
      </c>
      <c r="AE356" s="212">
        <v>0</v>
      </c>
      <c r="AF356" s="212">
        <v>0</v>
      </c>
      <c r="AG356" s="212">
        <v>3.3382643465168105</v>
      </c>
      <c r="AH356" s="212">
        <v>3.5312752587536056</v>
      </c>
      <c r="AI356" s="214">
        <f t="shared" si="147"/>
        <v>1178.8739627351524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162.70029483720145</v>
      </c>
      <c r="C357" s="156">
        <v>40.540294192870668</v>
      </c>
      <c r="D357" s="156">
        <v>676.80946542330537</v>
      </c>
      <c r="E357" s="156">
        <v>0</v>
      </c>
      <c r="F357" s="350"/>
      <c r="G357" s="156">
        <v>0</v>
      </c>
      <c r="H357" s="168">
        <v>0</v>
      </c>
      <c r="I357" s="154">
        <f t="shared" si="145"/>
        <v>880.05005445337747</v>
      </c>
      <c r="J357" s="149"/>
      <c r="K357" s="169" t="s">
        <v>24</v>
      </c>
      <c r="L357" s="156">
        <v>162.70029483720145</v>
      </c>
      <c r="M357" s="156">
        <v>40.540294192870668</v>
      </c>
      <c r="N357" s="156">
        <v>676.80946542330537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880.05005445337747</v>
      </c>
      <c r="U357" s="215" t="s">
        <v>24</v>
      </c>
      <c r="V357" s="207">
        <v>162.70029483720145</v>
      </c>
      <c r="W357" s="207">
        <v>0</v>
      </c>
      <c r="X357" s="207">
        <v>0</v>
      </c>
      <c r="Y357" s="207">
        <v>40.540294192870668</v>
      </c>
      <c r="Z357" s="207">
        <v>3.6536598409154304</v>
      </c>
      <c r="AA357" s="207">
        <v>0</v>
      </c>
      <c r="AB357" s="207">
        <v>0</v>
      </c>
      <c r="AC357" s="208">
        <v>673.15580558238992</v>
      </c>
      <c r="AD357" s="207">
        <v>0</v>
      </c>
      <c r="AE357" s="207">
        <v>0</v>
      </c>
      <c r="AF357" s="207">
        <v>0</v>
      </c>
      <c r="AG357" s="207">
        <v>673.15580558238992</v>
      </c>
      <c r="AH357" s="207">
        <v>0</v>
      </c>
      <c r="AI357" s="210">
        <f t="shared" si="147"/>
        <v>880.05005445337747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50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303.94764818897403</v>
      </c>
      <c r="C359" s="156">
        <v>303.88247611524298</v>
      </c>
      <c r="D359" s="156">
        <v>2065.7657887721784</v>
      </c>
      <c r="E359" s="156">
        <v>0</v>
      </c>
      <c r="F359" s="350"/>
      <c r="G359" s="156">
        <v>0</v>
      </c>
      <c r="H359" s="168">
        <v>0</v>
      </c>
      <c r="I359" s="154">
        <f t="shared" si="145"/>
        <v>2673.5959130763954</v>
      </c>
      <c r="J359" s="149"/>
      <c r="K359" s="169" t="s">
        <v>22</v>
      </c>
      <c r="L359" s="156">
        <v>303.94764818897403</v>
      </c>
      <c r="M359" s="156">
        <v>303.88247611524298</v>
      </c>
      <c r="N359" s="156">
        <v>2065.7657887721784</v>
      </c>
      <c r="O359" s="156">
        <v>0</v>
      </c>
      <c r="P359" s="156">
        <v>14.960412696905783</v>
      </c>
      <c r="Q359" s="156">
        <v>0</v>
      </c>
      <c r="R359" s="157">
        <v>0</v>
      </c>
      <c r="S359" s="158">
        <f t="shared" si="146"/>
        <v>2688.5563257733011</v>
      </c>
      <c r="U359" s="215" t="s">
        <v>22</v>
      </c>
      <c r="V359" s="207">
        <v>303.94764818897403</v>
      </c>
      <c r="W359" s="207">
        <v>0</v>
      </c>
      <c r="X359" s="207">
        <v>0</v>
      </c>
      <c r="Y359" s="207">
        <v>303.88247611524298</v>
      </c>
      <c r="Z359" s="207">
        <v>1038.0294673713229</v>
      </c>
      <c r="AA359" s="207">
        <v>0</v>
      </c>
      <c r="AB359" s="207">
        <v>14.960412696905783</v>
      </c>
      <c r="AC359" s="208">
        <v>1027.7363214008556</v>
      </c>
      <c r="AD359" s="207">
        <v>0</v>
      </c>
      <c r="AE359" s="207">
        <v>0</v>
      </c>
      <c r="AF359" s="207">
        <v>0</v>
      </c>
      <c r="AG359" s="207">
        <v>1027.7363214008556</v>
      </c>
      <c r="AH359" s="207">
        <v>0</v>
      </c>
      <c r="AI359" s="210">
        <f t="shared" si="147"/>
        <v>2688.5563257733011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163.25434905388792</v>
      </c>
      <c r="C360" s="160">
        <v>0</v>
      </c>
      <c r="D360" s="160">
        <v>23.32204986484113</v>
      </c>
      <c r="E360" s="160">
        <v>0</v>
      </c>
      <c r="F360" s="350"/>
      <c r="G360" s="160">
        <v>0</v>
      </c>
      <c r="H360" s="161">
        <v>0</v>
      </c>
      <c r="I360" s="162">
        <f t="shared" si="145"/>
        <v>186.57639891872904</v>
      </c>
      <c r="J360" s="149"/>
      <c r="K360" s="163" t="s">
        <v>21</v>
      </c>
      <c r="L360" s="164">
        <v>163.25434905388792</v>
      </c>
      <c r="M360" s="164">
        <v>0</v>
      </c>
      <c r="N360" s="164">
        <v>23.32204986484113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186.57639891872904</v>
      </c>
      <c r="U360" s="211" t="s">
        <v>61</v>
      </c>
      <c r="V360" s="212">
        <v>163.25434905388792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23.32204986484113</v>
      </c>
      <c r="AD360" s="212">
        <v>0</v>
      </c>
      <c r="AE360" s="212">
        <v>0</v>
      </c>
      <c r="AF360" s="212">
        <v>0</v>
      </c>
      <c r="AG360" s="212">
        <v>23.32204986484113</v>
      </c>
      <c r="AH360" s="212">
        <v>0</v>
      </c>
      <c r="AI360" s="214">
        <f t="shared" si="147"/>
        <v>186.57639891872904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1616.8678432863455</v>
      </c>
      <c r="C366" s="195">
        <f t="shared" ref="C366:I366" si="149">SUM(C345:C361)</f>
        <v>373.6925460395754</v>
      </c>
      <c r="D366" s="195">
        <f t="shared" si="149"/>
        <v>2777.6229656727023</v>
      </c>
      <c r="E366" s="195">
        <f t="shared" si="149"/>
        <v>1035.5905156568901</v>
      </c>
      <c r="F366" s="195">
        <f t="shared" si="149"/>
        <v>0</v>
      </c>
      <c r="G366" s="195">
        <f t="shared" si="149"/>
        <v>88.052136650633216</v>
      </c>
      <c r="H366" s="197">
        <f t="shared" si="149"/>
        <v>0</v>
      </c>
      <c r="I366" s="154">
        <f t="shared" si="149"/>
        <v>5891.8260073061465</v>
      </c>
      <c r="J366" s="149"/>
      <c r="K366" s="196" t="s">
        <v>26</v>
      </c>
      <c r="L366" s="195">
        <f>SUM(L345:L361)</f>
        <v>1616.8678432863455</v>
      </c>
      <c r="M366" s="195">
        <f t="shared" ref="M366:S366" si="150">SUM(M345:M361)</f>
        <v>373.6925460395754</v>
      </c>
      <c r="N366" s="195">
        <f t="shared" si="150"/>
        <v>2777.6229656727023</v>
      </c>
      <c r="O366" s="195">
        <f t="shared" si="150"/>
        <v>1035.5905156568901</v>
      </c>
      <c r="P366" s="195">
        <f t="shared" si="150"/>
        <v>273.94983423871349</v>
      </c>
      <c r="Q366" s="195">
        <f t="shared" si="150"/>
        <v>88.052136650633216</v>
      </c>
      <c r="R366" s="197">
        <f t="shared" si="150"/>
        <v>0</v>
      </c>
      <c r="S366" s="198">
        <f t="shared" si="150"/>
        <v>6165.7758415448598</v>
      </c>
      <c r="T366" s="141" t="str">
        <f>IF(ABS(S366-AI366)&gt;0.01,S366-AI366,"")</f>
        <v/>
      </c>
      <c r="U366" s="224" t="s">
        <v>63</v>
      </c>
      <c r="V366" s="225">
        <f>SUM(V345:V361)</f>
        <v>1582.1537037709174</v>
      </c>
      <c r="W366" s="225">
        <f t="shared" ref="W366:AH366" si="151">SUM(W345:W361)</f>
        <v>34.714139515427966</v>
      </c>
      <c r="X366" s="225">
        <f t="shared" si="151"/>
        <v>88.052136650633216</v>
      </c>
      <c r="Y366" s="225">
        <f t="shared" si="151"/>
        <v>373.6925460395754</v>
      </c>
      <c r="Z366" s="225">
        <f t="shared" si="151"/>
        <v>1050.0705244780988</v>
      </c>
      <c r="AA366" s="225">
        <f t="shared" si="151"/>
        <v>1011.3395023997987</v>
      </c>
      <c r="AB366" s="225">
        <f t="shared" si="151"/>
        <v>273.94983423871349</v>
      </c>
      <c r="AC366" s="225">
        <f t="shared" si="151"/>
        <v>1751.8034544516947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1727.5524411946035</v>
      </c>
      <c r="AH366" s="226">
        <f t="shared" si="151"/>
        <v>24.251013257091369</v>
      </c>
      <c r="AI366" s="227">
        <f>SUM(V366:AC366)</f>
        <v>6165.7758415448598</v>
      </c>
      <c r="AJ366" s="141" t="str">
        <f t="shared" si="148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0.27442559255506732</v>
      </c>
      <c r="C367" s="48">
        <f t="shared" ref="C367:H367" si="152">IF($I366=0,"-",C366/$I366)</f>
        <v>6.3425590907840584E-2</v>
      </c>
      <c r="D367" s="48">
        <f t="shared" si="152"/>
        <v>0.47143669250047726</v>
      </c>
      <c r="E367" s="48">
        <f t="shared" si="152"/>
        <v>0.1757673282226441</v>
      </c>
      <c r="F367" s="48">
        <f t="shared" si="152"/>
        <v>0</v>
      </c>
      <c r="G367" s="48">
        <f t="shared" si="152"/>
        <v>1.4944795813970804E-2</v>
      </c>
      <c r="H367" s="69">
        <f t="shared" si="152"/>
        <v>0</v>
      </c>
      <c r="I367" s="49">
        <f>SUM(B367:H367)</f>
        <v>1</v>
      </c>
      <c r="J367" s="141"/>
      <c r="K367" s="78" t="s">
        <v>90</v>
      </c>
      <c r="L367" s="95">
        <f t="shared" ref="L367:R367" si="153">IF($S366=0,"-",L366/$S366)</f>
        <v>0.26223266703792997</v>
      </c>
      <c r="M367" s="95">
        <f t="shared" si="153"/>
        <v>6.060754650236283E-2</v>
      </c>
      <c r="N367" s="95">
        <f t="shared" si="153"/>
        <v>0.45049042278785761</v>
      </c>
      <c r="O367" s="95">
        <f t="shared" si="153"/>
        <v>0.16795786001156648</v>
      </c>
      <c r="P367" s="95">
        <f t="shared" si="153"/>
        <v>4.443071582214287E-2</v>
      </c>
      <c r="Q367" s="95">
        <f t="shared" si="153"/>
        <v>1.4280787838140317E-2</v>
      </c>
      <c r="R367" s="96">
        <f t="shared" si="153"/>
        <v>0</v>
      </c>
      <c r="S367" s="97">
        <f>SUM(L367:R367)</f>
        <v>1.0000000000000002</v>
      </c>
      <c r="U367" s="108" t="s">
        <v>90</v>
      </c>
      <c r="V367" s="130">
        <f>+V366/$AI366</f>
        <v>0.25660253379800174</v>
      </c>
      <c r="W367" s="130">
        <f t="shared" ref="W367:AH367" si="154">+W366/$AI366</f>
        <v>5.6301332399281969E-3</v>
      </c>
      <c r="X367" s="130">
        <f t="shared" si="154"/>
        <v>1.4280787838140317E-2</v>
      </c>
      <c r="Y367" s="130">
        <f t="shared" si="154"/>
        <v>6.060754650236283E-2</v>
      </c>
      <c r="Z367" s="130">
        <f t="shared" si="154"/>
        <v>0.17030630880265663</v>
      </c>
      <c r="AA367" s="130">
        <f t="shared" si="154"/>
        <v>0.16402469508953207</v>
      </c>
      <c r="AB367" s="130">
        <f t="shared" si="154"/>
        <v>4.443071582214287E-2</v>
      </c>
      <c r="AC367" s="130">
        <f t="shared" si="154"/>
        <v>0.28411727890723537</v>
      </c>
      <c r="AD367" s="130">
        <f t="shared" si="154"/>
        <v>0</v>
      </c>
      <c r="AE367" s="130">
        <f t="shared" si="154"/>
        <v>0</v>
      </c>
      <c r="AF367" s="130">
        <f t="shared" si="154"/>
        <v>0</v>
      </c>
      <c r="AG367" s="130">
        <f t="shared" si="154"/>
        <v>0.28018411398520099</v>
      </c>
      <c r="AH367" s="130">
        <f t="shared" si="154"/>
        <v>3.9331649220343988E-3</v>
      </c>
      <c r="AI367" s="131">
        <f>SUM(V367:AC367)</f>
        <v>1</v>
      </c>
      <c r="AJ367" s="22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17.46909777478897</v>
      </c>
      <c r="C375" s="156">
        <v>0.27185731201850227</v>
      </c>
      <c r="D375" s="156">
        <v>7.7683226909287386</v>
      </c>
      <c r="E375" s="156">
        <v>0</v>
      </c>
      <c r="F375" s="350"/>
      <c r="G375" s="156">
        <v>0</v>
      </c>
      <c r="H375" s="168">
        <v>0</v>
      </c>
      <c r="I375" s="154">
        <f t="shared" si="155"/>
        <v>25.509277777736209</v>
      </c>
      <c r="J375" s="149"/>
      <c r="K375" s="169" t="s">
        <v>16</v>
      </c>
      <c r="L375" s="156">
        <v>17.46909777478897</v>
      </c>
      <c r="M375" s="156">
        <v>0.27185731201850227</v>
      </c>
      <c r="N375" s="156">
        <v>7.7683226909287386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25.509277777736209</v>
      </c>
      <c r="U375" s="215" t="s">
        <v>16</v>
      </c>
      <c r="V375" s="207">
        <v>17.46909777478897</v>
      </c>
      <c r="W375" s="207">
        <v>0</v>
      </c>
      <c r="X375" s="207">
        <v>0</v>
      </c>
      <c r="Y375" s="207">
        <v>0.27185731201850227</v>
      </c>
      <c r="Z375" s="207">
        <v>7.7683226909287386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25.509277777736209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2.2404073866228917</v>
      </c>
      <c r="C376" s="160">
        <v>0</v>
      </c>
      <c r="D376" s="160">
        <v>10.081833239803002</v>
      </c>
      <c r="E376" s="160">
        <v>0</v>
      </c>
      <c r="F376" s="350"/>
      <c r="G376" s="160">
        <v>0</v>
      </c>
      <c r="H376" s="161">
        <v>0</v>
      </c>
      <c r="I376" s="162">
        <f t="shared" si="155"/>
        <v>12.322240626425893</v>
      </c>
      <c r="J376" s="149"/>
      <c r="K376" s="163" t="s">
        <v>15</v>
      </c>
      <c r="L376" s="164">
        <v>2.2404073866228917</v>
      </c>
      <c r="M376" s="164">
        <v>0</v>
      </c>
      <c r="N376" s="164">
        <v>10.081833239803002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12.322240626425893</v>
      </c>
      <c r="U376" s="211" t="s">
        <v>57</v>
      </c>
      <c r="V376" s="212">
        <v>2.2404073866228917</v>
      </c>
      <c r="W376" s="212">
        <v>0</v>
      </c>
      <c r="X376" s="212">
        <v>0</v>
      </c>
      <c r="Y376" s="212">
        <v>0</v>
      </c>
      <c r="Z376" s="212">
        <v>10.081833239803002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12.322240626425893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1290.2136726820668</v>
      </c>
      <c r="F377" s="350"/>
      <c r="G377" s="156">
        <v>0</v>
      </c>
      <c r="H377" s="168">
        <v>0</v>
      </c>
      <c r="I377" s="154">
        <f t="shared" si="155"/>
        <v>1290.2136726820668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1290.2136726820668</v>
      </c>
      <c r="P377" s="156">
        <v>650.10488943463929</v>
      </c>
      <c r="Q377" s="156">
        <v>0</v>
      </c>
      <c r="R377" s="157">
        <v>0</v>
      </c>
      <c r="S377" s="158">
        <f t="shared" si="156"/>
        <v>1940.3185621167061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1290.2136726820668</v>
      </c>
      <c r="AB377" s="207">
        <v>650.10488943463929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1940.3185621167061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6.1050307901578407</v>
      </c>
      <c r="F378" s="350"/>
      <c r="G378" s="160">
        <v>0</v>
      </c>
      <c r="H378" s="161">
        <v>0</v>
      </c>
      <c r="I378" s="162">
        <f t="shared" si="155"/>
        <v>6.1050307901578407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6.1050307901578407</v>
      </c>
      <c r="P378" s="164">
        <v>44.436785209111314</v>
      </c>
      <c r="Q378" s="164">
        <v>0</v>
      </c>
      <c r="R378" s="165">
        <v>0</v>
      </c>
      <c r="S378" s="166">
        <f t="shared" si="156"/>
        <v>50.541815999269154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0.69520896189472436</v>
      </c>
      <c r="AB378" s="212">
        <v>44.436785209111314</v>
      </c>
      <c r="AC378" s="213">
        <v>5.4098218282631159</v>
      </c>
      <c r="AD378" s="212">
        <v>0</v>
      </c>
      <c r="AE378" s="212">
        <v>0</v>
      </c>
      <c r="AF378" s="212">
        <v>0</v>
      </c>
      <c r="AG378" s="212">
        <v>0</v>
      </c>
      <c r="AH378" s="212">
        <v>5.4098218282631159</v>
      </c>
      <c r="AI378" s="214">
        <f t="shared" si="157"/>
        <v>50.541815999269147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50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1.2247962594074031</v>
      </c>
      <c r="C380" s="160">
        <v>0</v>
      </c>
      <c r="D380" s="160">
        <v>64.051277111282559</v>
      </c>
      <c r="E380" s="160">
        <v>0.83508835868685982</v>
      </c>
      <c r="F380" s="350"/>
      <c r="G380" s="160">
        <v>0</v>
      </c>
      <c r="H380" s="161">
        <v>0</v>
      </c>
      <c r="I380" s="162">
        <f t="shared" si="155"/>
        <v>66.111161729376818</v>
      </c>
      <c r="J380" s="149"/>
      <c r="K380" s="163" t="s">
        <v>17</v>
      </c>
      <c r="L380" s="164">
        <v>1.2247962594074031</v>
      </c>
      <c r="M380" s="164">
        <v>0</v>
      </c>
      <c r="N380" s="164">
        <v>64.051277111282559</v>
      </c>
      <c r="O380" s="164">
        <v>0.83508835868685982</v>
      </c>
      <c r="P380" s="164">
        <v>4.3772631578947223E-2</v>
      </c>
      <c r="Q380" s="164">
        <v>0</v>
      </c>
      <c r="R380" s="165">
        <v>0</v>
      </c>
      <c r="S380" s="166">
        <f t="shared" si="156"/>
        <v>66.154934360955764</v>
      </c>
      <c r="U380" s="211" t="s">
        <v>17</v>
      </c>
      <c r="V380" s="212">
        <v>1.2247962594074031</v>
      </c>
      <c r="W380" s="212">
        <v>0</v>
      </c>
      <c r="X380" s="212">
        <v>0</v>
      </c>
      <c r="Y380" s="212">
        <v>0</v>
      </c>
      <c r="Z380" s="212">
        <v>64.051277111282559</v>
      </c>
      <c r="AA380" s="212">
        <v>0.74230076327721373</v>
      </c>
      <c r="AB380" s="212">
        <v>4.3772631578947223E-2</v>
      </c>
      <c r="AC380" s="213">
        <v>9.2787595409646095E-2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9.2787595409646095E-2</v>
      </c>
      <c r="AI380" s="214">
        <f t="shared" si="157"/>
        <v>66.154934360955764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140</v>
      </c>
      <c r="B381" s="156">
        <v>116.90928985710725</v>
      </c>
      <c r="C381" s="156">
        <v>0</v>
      </c>
      <c r="D381" s="156">
        <v>116.24800140484494</v>
      </c>
      <c r="E381" s="156">
        <v>1.2918764192757821</v>
      </c>
      <c r="F381" s="350"/>
      <c r="G381" s="156">
        <v>0.90075223720412079</v>
      </c>
      <c r="H381" s="168">
        <v>0</v>
      </c>
      <c r="I381" s="154">
        <f t="shared" si="155"/>
        <v>235.34991991843211</v>
      </c>
      <c r="J381" s="149"/>
      <c r="K381" s="169" t="s">
        <v>140</v>
      </c>
      <c r="L381" s="156">
        <v>116.90928985710725</v>
      </c>
      <c r="M381" s="156">
        <v>0</v>
      </c>
      <c r="N381" s="156">
        <v>116.24800140484494</v>
      </c>
      <c r="O381" s="156">
        <v>1.2918764192757821</v>
      </c>
      <c r="P381" s="156">
        <v>0.30109441037530199</v>
      </c>
      <c r="Q381" s="156">
        <v>0.90075223720412079</v>
      </c>
      <c r="R381" s="157">
        <v>0</v>
      </c>
      <c r="S381" s="158">
        <f t="shared" si="156"/>
        <v>235.65101432880741</v>
      </c>
      <c r="U381" s="215" t="s">
        <v>140</v>
      </c>
      <c r="V381" s="207">
        <v>116.32413860826232</v>
      </c>
      <c r="W381" s="207">
        <v>0.17683479503393806</v>
      </c>
      <c r="X381" s="207">
        <v>0.90075223720412079</v>
      </c>
      <c r="Y381" s="207">
        <v>0</v>
      </c>
      <c r="Z381" s="207">
        <v>113.48495773243965</v>
      </c>
      <c r="AA381" s="207">
        <v>1.08311311958287</v>
      </c>
      <c r="AB381" s="207">
        <v>0.30109441037530199</v>
      </c>
      <c r="AC381" s="208">
        <v>3.3801234259092041</v>
      </c>
      <c r="AD381" s="207">
        <v>0.40831645381100329</v>
      </c>
      <c r="AE381" s="207">
        <v>0</v>
      </c>
      <c r="AF381" s="207">
        <v>0</v>
      </c>
      <c r="AG381" s="207">
        <v>2.7630436724052885</v>
      </c>
      <c r="AH381" s="207">
        <v>0.20876329969291202</v>
      </c>
      <c r="AI381" s="210">
        <f t="shared" si="157"/>
        <v>235.65101432880738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42.628856618116522</v>
      </c>
      <c r="C382" s="160">
        <v>3.2172230900968803E-2</v>
      </c>
      <c r="D382" s="160">
        <v>3.2788925574194243</v>
      </c>
      <c r="E382" s="160">
        <v>139.4882378029794</v>
      </c>
      <c r="F382" s="350"/>
      <c r="G382" s="160">
        <v>99.470501133929929</v>
      </c>
      <c r="H382" s="161">
        <v>1.3555715267262144E-2</v>
      </c>
      <c r="I382" s="162">
        <f t="shared" si="155"/>
        <v>284.91221605861352</v>
      </c>
      <c r="J382" s="149"/>
      <c r="K382" s="163" t="s">
        <v>25</v>
      </c>
      <c r="L382" s="164">
        <v>42.628856618116522</v>
      </c>
      <c r="M382" s="164">
        <v>3.2172230900968803E-2</v>
      </c>
      <c r="N382" s="164">
        <v>3.2788925574194243</v>
      </c>
      <c r="O382" s="164">
        <v>139.4882378029794</v>
      </c>
      <c r="P382" s="164">
        <v>6.5497975639770081</v>
      </c>
      <c r="Q382" s="164">
        <v>99.470501133929929</v>
      </c>
      <c r="R382" s="165">
        <v>1.3555715267262144E-2</v>
      </c>
      <c r="S382" s="166">
        <f t="shared" si="156"/>
        <v>291.46201362259052</v>
      </c>
      <c r="U382" s="211" t="s">
        <v>25</v>
      </c>
      <c r="V382" s="212">
        <v>24.709863869202078</v>
      </c>
      <c r="W382" s="212">
        <v>17.899219478911267</v>
      </c>
      <c r="X382" s="212">
        <v>99.470501133929929</v>
      </c>
      <c r="Y382" s="212">
        <v>3.2172230900968803E-2</v>
      </c>
      <c r="Z382" s="212">
        <v>3.2788925574194243</v>
      </c>
      <c r="AA382" s="212">
        <v>135.2137773677581</v>
      </c>
      <c r="AB382" s="212">
        <v>6.5497975639770081</v>
      </c>
      <c r="AC382" s="213">
        <v>4.3077894204917362</v>
      </c>
      <c r="AD382" s="212">
        <v>1.9773270003179723E-2</v>
      </c>
      <c r="AE382" s="212">
        <v>0</v>
      </c>
      <c r="AF382" s="212">
        <v>1.3555715267262144E-2</v>
      </c>
      <c r="AG382" s="212">
        <v>0</v>
      </c>
      <c r="AH382" s="212">
        <v>4.2744604352212949</v>
      </c>
      <c r="AI382" s="214">
        <f t="shared" si="157"/>
        <v>291.46201362259058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28.620903020417003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155"/>
        <v>28.620903020417003</v>
      </c>
      <c r="J383" s="149"/>
      <c r="K383" s="169" t="s">
        <v>24</v>
      </c>
      <c r="L383" s="156">
        <v>28.620903020417003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28.620903020417003</v>
      </c>
      <c r="U383" s="215" t="s">
        <v>24</v>
      </c>
      <c r="V383" s="207">
        <v>28.450250276683683</v>
      </c>
      <c r="W383" s="207">
        <v>4.1792508669384901E-2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0.12886023506393626</v>
      </c>
      <c r="AD383" s="207">
        <v>0.12886023506393626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28.620903020417003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0.34142126679755214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155"/>
        <v>0.34142126679755214</v>
      </c>
      <c r="J384" s="149"/>
      <c r="K384" s="163" t="s">
        <v>60</v>
      </c>
      <c r="L384" s="164">
        <v>0.34142126679755214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0.34142126679755214</v>
      </c>
      <c r="U384" s="211" t="s">
        <v>60</v>
      </c>
      <c r="V384" s="212">
        <v>0.34142126679755214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0.34142126679755214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132.04826346880643</v>
      </c>
      <c r="C385" s="156">
        <v>0</v>
      </c>
      <c r="D385" s="156">
        <v>8.1901534469227038</v>
      </c>
      <c r="E385" s="156">
        <v>0</v>
      </c>
      <c r="F385" s="350"/>
      <c r="G385" s="156">
        <v>0</v>
      </c>
      <c r="H385" s="168">
        <v>0</v>
      </c>
      <c r="I385" s="154">
        <f t="shared" si="155"/>
        <v>140.23841691572912</v>
      </c>
      <c r="J385" s="149"/>
      <c r="K385" s="169" t="s">
        <v>22</v>
      </c>
      <c r="L385" s="156">
        <v>132.04826346880643</v>
      </c>
      <c r="M385" s="156">
        <v>0</v>
      </c>
      <c r="N385" s="156">
        <v>8.1901534469227038</v>
      </c>
      <c r="O385" s="156">
        <v>0</v>
      </c>
      <c r="P385" s="156">
        <v>105.0632084683114</v>
      </c>
      <c r="Q385" s="156">
        <v>0</v>
      </c>
      <c r="R385" s="157">
        <v>0</v>
      </c>
      <c r="S385" s="158">
        <f t="shared" si="156"/>
        <v>245.30162538404051</v>
      </c>
      <c r="U385" s="215" t="s">
        <v>22</v>
      </c>
      <c r="V385" s="207">
        <v>132.04826346880643</v>
      </c>
      <c r="W385" s="207">
        <v>0</v>
      </c>
      <c r="X385" s="207">
        <v>0</v>
      </c>
      <c r="Y385" s="207">
        <v>0</v>
      </c>
      <c r="Z385" s="207">
        <v>8.1901534469227038</v>
      </c>
      <c r="AA385" s="207">
        <v>0</v>
      </c>
      <c r="AB385" s="207">
        <v>105.0632084683114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245.30162538404051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0.49605119862870894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155"/>
        <v>0.49605119862870894</v>
      </c>
      <c r="J386" s="149"/>
      <c r="K386" s="163" t="s">
        <v>21</v>
      </c>
      <c r="L386" s="164">
        <v>0.49605119862870894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0.49605119862870894</v>
      </c>
      <c r="U386" s="211" t="s">
        <v>61</v>
      </c>
      <c r="V386" s="212">
        <v>0.49605119862870894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0.49605119862870894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2.2746638933581549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155"/>
        <v>2.2746638933581549</v>
      </c>
      <c r="J387" s="149"/>
      <c r="K387" s="171" t="s">
        <v>64</v>
      </c>
      <c r="L387" s="156">
        <v>2.2746638933581549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2.2746638933581549</v>
      </c>
      <c r="U387" s="216" t="s">
        <v>62</v>
      </c>
      <c r="V387" s="207">
        <v>1.3722388253856908</v>
      </c>
      <c r="W387" s="207">
        <v>6.6964404337179359E-2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0.83546066363528482</v>
      </c>
      <c r="AD387" s="209">
        <v>0.83546066363528482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2.2746638933581549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2.2746638933581549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155"/>
        <v>2.2746638933581549</v>
      </c>
      <c r="J388" s="149"/>
      <c r="K388" s="176" t="s">
        <v>23</v>
      </c>
      <c r="L388" s="177">
        <v>2.2746638933581549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2.2746638933581549</v>
      </c>
      <c r="U388" s="217" t="s">
        <v>65</v>
      </c>
      <c r="V388" s="218">
        <v>1.3722388253856908</v>
      </c>
      <c r="W388" s="218">
        <v>6.6964404337179359E-2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0.83546066363528482</v>
      </c>
      <c r="AD388" s="218">
        <v>0.83546066363528482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157"/>
        <v>2.2746638933581549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344.25375074405088</v>
      </c>
      <c r="C392" s="195">
        <f t="shared" ref="C392:I392" si="159">SUM(C371:C387)</f>
        <v>0.3040295429194711</v>
      </c>
      <c r="D392" s="195">
        <f t="shared" si="159"/>
        <v>209.61848045120135</v>
      </c>
      <c r="E392" s="195">
        <f t="shared" si="159"/>
        <v>1437.9339060531665</v>
      </c>
      <c r="F392" s="195">
        <f t="shared" si="159"/>
        <v>0</v>
      </c>
      <c r="G392" s="195">
        <f t="shared" si="159"/>
        <v>100.37125337113405</v>
      </c>
      <c r="H392" s="197">
        <f t="shared" si="159"/>
        <v>1.3555715267262144E-2</v>
      </c>
      <c r="I392" s="154">
        <f t="shared" si="159"/>
        <v>2092.4949758777398</v>
      </c>
      <c r="J392" s="149"/>
      <c r="K392" s="196" t="s">
        <v>26</v>
      </c>
      <c r="L392" s="195">
        <f>SUM(L371:L387)</f>
        <v>344.25375074405088</v>
      </c>
      <c r="M392" s="195">
        <f t="shared" ref="M392:S392" si="160">SUM(M371:M387)</f>
        <v>0.3040295429194711</v>
      </c>
      <c r="N392" s="195">
        <f t="shared" si="160"/>
        <v>209.61848045120135</v>
      </c>
      <c r="O392" s="195">
        <f t="shared" si="160"/>
        <v>1437.9339060531665</v>
      </c>
      <c r="P392" s="195">
        <f t="shared" si="160"/>
        <v>806.49954771799321</v>
      </c>
      <c r="Q392" s="195">
        <f t="shared" si="160"/>
        <v>100.37125337113405</v>
      </c>
      <c r="R392" s="197">
        <f t="shared" si="160"/>
        <v>1.3555715267262144E-2</v>
      </c>
      <c r="S392" s="198">
        <f t="shared" si="160"/>
        <v>2898.9945235957325</v>
      </c>
      <c r="T392" s="141" t="str">
        <f>IF(ABS(S392-AI392)&gt;0.01,S392-AI392,"")</f>
        <v/>
      </c>
      <c r="U392" s="224" t="s">
        <v>63</v>
      </c>
      <c r="V392" s="225">
        <f>SUM(V371:V387)</f>
        <v>324.67652893458569</v>
      </c>
      <c r="W392" s="225">
        <f t="shared" ref="W392:AH392" si="161">SUM(W371:W387)</f>
        <v>18.184811186951769</v>
      </c>
      <c r="X392" s="225">
        <f t="shared" si="161"/>
        <v>100.37125337113405</v>
      </c>
      <c r="Y392" s="225">
        <f t="shared" si="161"/>
        <v>0.3040295429194711</v>
      </c>
      <c r="Z392" s="225">
        <f t="shared" si="161"/>
        <v>206.85543677879608</v>
      </c>
      <c r="AA392" s="225">
        <f t="shared" si="161"/>
        <v>1427.9480728945796</v>
      </c>
      <c r="AB392" s="225">
        <f t="shared" si="161"/>
        <v>806.49954771799321</v>
      </c>
      <c r="AC392" s="225">
        <f t="shared" si="161"/>
        <v>14.154843168772924</v>
      </c>
      <c r="AD392" s="226">
        <f t="shared" si="161"/>
        <v>1.3924106225134041</v>
      </c>
      <c r="AE392" s="226">
        <f t="shared" si="161"/>
        <v>0</v>
      </c>
      <c r="AF392" s="226">
        <f t="shared" si="161"/>
        <v>1.3555715267262144E-2</v>
      </c>
      <c r="AG392" s="226">
        <f t="shared" si="161"/>
        <v>2.7630436724052885</v>
      </c>
      <c r="AH392" s="226">
        <f t="shared" si="161"/>
        <v>9.9858331585869688</v>
      </c>
      <c r="AI392" s="227">
        <f>SUM(V392:AC392)</f>
        <v>2898.994523595733</v>
      </c>
      <c r="AJ392" s="141" t="str">
        <f t="shared" si="158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0.16451831651335105</v>
      </c>
      <c r="C393" s="48">
        <f t="shared" ref="C393:H393" si="162">IF($I392=0,"-",C392/$I392)</f>
        <v>1.4529523197155572E-4</v>
      </c>
      <c r="D393" s="48">
        <f t="shared" si="162"/>
        <v>0.10017633631988655</v>
      </c>
      <c r="E393" s="48">
        <f t="shared" si="162"/>
        <v>0.68718631233510885</v>
      </c>
      <c r="F393" s="48">
        <f t="shared" si="162"/>
        <v>0</v>
      </c>
      <c r="G393" s="48">
        <f t="shared" si="162"/>
        <v>4.7967261345051151E-2</v>
      </c>
      <c r="H393" s="69">
        <f t="shared" si="162"/>
        <v>6.4782546307313937E-6</v>
      </c>
      <c r="I393" s="49">
        <f>SUM(B393:H393)</f>
        <v>0.99999999999999989</v>
      </c>
      <c r="J393" s="141"/>
      <c r="K393" s="78" t="s">
        <v>90</v>
      </c>
      <c r="L393" s="95">
        <f t="shared" ref="L393:R393" si="163">IF($S392=0,"-",L392/$S392)</f>
        <v>0.11874936221578644</v>
      </c>
      <c r="M393" s="95">
        <f t="shared" si="163"/>
        <v>1.0487413496123883E-4</v>
      </c>
      <c r="N393" s="95">
        <f t="shared" si="163"/>
        <v>7.2307304737921213E-2</v>
      </c>
      <c r="O393" s="95">
        <f t="shared" si="163"/>
        <v>0.49601125298768856</v>
      </c>
      <c r="P393" s="95">
        <f t="shared" si="163"/>
        <v>0.27819974862100166</v>
      </c>
      <c r="Q393" s="95">
        <f t="shared" si="163"/>
        <v>3.4622781296820039E-2</v>
      </c>
      <c r="R393" s="96">
        <f t="shared" si="163"/>
        <v>4.6760058209590812E-6</v>
      </c>
      <c r="S393" s="97">
        <f>SUM(L393:R393)</f>
        <v>1.0000000000000002</v>
      </c>
      <c r="U393" s="108" t="s">
        <v>90</v>
      </c>
      <c r="V393" s="130">
        <f>+V392/$AI392</f>
        <v>0.11199625466414372</v>
      </c>
      <c r="W393" s="130">
        <f t="shared" ref="W393:AH393" si="164">+W392/$AI392</f>
        <v>6.2727994271601648E-3</v>
      </c>
      <c r="X393" s="130">
        <f t="shared" si="164"/>
        <v>3.4622781296820032E-2</v>
      </c>
      <c r="Y393" s="130">
        <f t="shared" si="164"/>
        <v>1.0487413496123881E-4</v>
      </c>
      <c r="Z393" s="130">
        <f t="shared" si="164"/>
        <v>7.1354200601326218E-2</v>
      </c>
      <c r="AA393" s="130">
        <f t="shared" si="164"/>
        <v>0.49256666795059734</v>
      </c>
      <c r="AB393" s="130">
        <f t="shared" si="164"/>
        <v>0.27819974862100161</v>
      </c>
      <c r="AC393" s="130">
        <f t="shared" si="164"/>
        <v>4.8826733039895962E-3</v>
      </c>
      <c r="AD393" s="130">
        <f t="shared" si="164"/>
        <v>4.8030812448253413E-4</v>
      </c>
      <c r="AE393" s="130">
        <f t="shared" si="164"/>
        <v>0</v>
      </c>
      <c r="AF393" s="130">
        <f t="shared" si="164"/>
        <v>4.6760058209590803E-6</v>
      </c>
      <c r="AG393" s="130">
        <f t="shared" si="164"/>
        <v>9.5310413659498074E-4</v>
      </c>
      <c r="AH393" s="130">
        <f t="shared" si="164"/>
        <v>3.4445850370911223E-3</v>
      </c>
      <c r="AI393" s="131">
        <f>SUM(V393:AC393)</f>
        <v>0.99999999999999989</v>
      </c>
      <c r="AJ393" s="22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0.71483964351245133</v>
      </c>
      <c r="C401" s="156">
        <v>3.8104458609405756E-2</v>
      </c>
      <c r="D401" s="156">
        <v>0.23167510834518706</v>
      </c>
      <c r="E401" s="156">
        <v>0</v>
      </c>
      <c r="F401" s="350"/>
      <c r="G401" s="156">
        <v>0</v>
      </c>
      <c r="H401" s="168">
        <v>0</v>
      </c>
      <c r="I401" s="154">
        <f t="shared" si="165"/>
        <v>0.98461921046704415</v>
      </c>
      <c r="J401" s="149"/>
      <c r="K401" s="169" t="s">
        <v>16</v>
      </c>
      <c r="L401" s="156">
        <v>0.71483964351245133</v>
      </c>
      <c r="M401" s="156">
        <v>3.8104458609405756E-2</v>
      </c>
      <c r="N401" s="156">
        <v>0.23167510834518706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0.98461921046704415</v>
      </c>
      <c r="U401" s="215" t="s">
        <v>16</v>
      </c>
      <c r="V401" s="207">
        <v>0.71483964351245133</v>
      </c>
      <c r="W401" s="207">
        <v>0</v>
      </c>
      <c r="X401" s="207">
        <v>0</v>
      </c>
      <c r="Y401" s="207">
        <v>3.8104458609405756E-2</v>
      </c>
      <c r="Z401" s="207">
        <v>0.23167510834518706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0.98461921046704415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1.4476609465798984E-2</v>
      </c>
      <c r="C402" s="160">
        <v>7.7167427856071418E-4</v>
      </c>
      <c r="D402" s="160">
        <v>4.6917796136491437E-3</v>
      </c>
      <c r="E402" s="160">
        <v>0</v>
      </c>
      <c r="F402" s="350"/>
      <c r="G402" s="160">
        <v>0</v>
      </c>
      <c r="H402" s="161">
        <v>0</v>
      </c>
      <c r="I402" s="162">
        <f t="shared" si="165"/>
        <v>1.9940063358008842E-2</v>
      </c>
      <c r="J402" s="149"/>
      <c r="K402" s="163" t="s">
        <v>15</v>
      </c>
      <c r="L402" s="164">
        <v>1.4476609465798984E-2</v>
      </c>
      <c r="M402" s="164">
        <v>7.7167427856071418E-4</v>
      </c>
      <c r="N402" s="164">
        <v>4.6917796136491437E-3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1.9940063358008842E-2</v>
      </c>
      <c r="U402" s="211" t="s">
        <v>57</v>
      </c>
      <c r="V402" s="212">
        <v>1.4476609465798984E-2</v>
      </c>
      <c r="W402" s="212">
        <v>0</v>
      </c>
      <c r="X402" s="212">
        <v>0</v>
      </c>
      <c r="Y402" s="212">
        <v>7.7167427856071418E-4</v>
      </c>
      <c r="Z402" s="212">
        <v>4.6917796136491437E-3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1.9940063358008842E-2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0.30179191332790933</v>
      </c>
      <c r="F403" s="350"/>
      <c r="G403" s="156">
        <v>0</v>
      </c>
      <c r="H403" s="168">
        <v>0</v>
      </c>
      <c r="I403" s="154">
        <f t="shared" si="165"/>
        <v>0.30179191332790933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0.30179191332790933</v>
      </c>
      <c r="P403" s="156">
        <v>2.3827963720076668</v>
      </c>
      <c r="Q403" s="156">
        <v>0</v>
      </c>
      <c r="R403" s="157">
        <v>0</v>
      </c>
      <c r="S403" s="158">
        <f t="shared" si="166"/>
        <v>2.6845882853355763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0.30179191332790933</v>
      </c>
      <c r="AB403" s="207">
        <v>2.3827963720076668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2.6845882853355763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50"/>
      <c r="G404" s="160">
        <v>0</v>
      </c>
      <c r="H404" s="161">
        <v>0</v>
      </c>
      <c r="I404" s="162">
        <f t="shared" si="165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0.14690624070912436</v>
      </c>
      <c r="Q404" s="164">
        <v>0</v>
      </c>
      <c r="R404" s="165">
        <v>0</v>
      </c>
      <c r="S404" s="166">
        <f t="shared" si="166"/>
        <v>0.14690624070912436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0.14690624070912436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0.14690624070912436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0.16081117079588259</v>
      </c>
      <c r="F406" s="350"/>
      <c r="G406" s="160">
        <v>0</v>
      </c>
      <c r="H406" s="161">
        <v>0</v>
      </c>
      <c r="I406" s="162">
        <f t="shared" si="165"/>
        <v>0.16081117079588259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0.16081117079588259</v>
      </c>
      <c r="P406" s="164">
        <v>0</v>
      </c>
      <c r="Q406" s="164">
        <v>0</v>
      </c>
      <c r="R406" s="165">
        <v>0</v>
      </c>
      <c r="S406" s="166">
        <f t="shared" si="166"/>
        <v>0.16081117079588259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0.16081117079588259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0.16081117079588259</v>
      </c>
      <c r="AI406" s="214">
        <f t="shared" si="167"/>
        <v>0.16081117079588259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140</v>
      </c>
      <c r="B407" s="156">
        <v>6.2675311082349205</v>
      </c>
      <c r="C407" s="156">
        <v>51.780269063497286</v>
      </c>
      <c r="D407" s="156">
        <v>35.537357371813222</v>
      </c>
      <c r="E407" s="156">
        <v>11.51626179067695</v>
      </c>
      <c r="F407" s="350"/>
      <c r="G407" s="156">
        <v>0</v>
      </c>
      <c r="H407" s="168">
        <v>0</v>
      </c>
      <c r="I407" s="154">
        <f t="shared" si="165"/>
        <v>105.10141933422237</v>
      </c>
      <c r="J407" s="149"/>
      <c r="K407" s="169" t="s">
        <v>140</v>
      </c>
      <c r="L407" s="156">
        <v>6.2675311082349205</v>
      </c>
      <c r="M407" s="156">
        <v>51.780269063497286</v>
      </c>
      <c r="N407" s="156">
        <v>35.537357371813222</v>
      </c>
      <c r="O407" s="156">
        <v>11.51626179067695</v>
      </c>
      <c r="P407" s="156">
        <v>0</v>
      </c>
      <c r="Q407" s="156">
        <v>0</v>
      </c>
      <c r="R407" s="157">
        <v>0</v>
      </c>
      <c r="S407" s="158">
        <f t="shared" si="166"/>
        <v>105.10141933422237</v>
      </c>
      <c r="U407" s="215" t="s">
        <v>140</v>
      </c>
      <c r="V407" s="207">
        <v>6.2675311082349205</v>
      </c>
      <c r="W407" s="207">
        <v>0</v>
      </c>
      <c r="X407" s="207">
        <v>0</v>
      </c>
      <c r="Y407" s="207">
        <v>51.780269063497286</v>
      </c>
      <c r="Z407" s="207">
        <v>35.537357371813222</v>
      </c>
      <c r="AA407" s="207">
        <v>11.51626179067695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105.10141933422237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3.7525504612134331</v>
      </c>
      <c r="C408" s="160">
        <v>0.44080722485086393</v>
      </c>
      <c r="D408" s="160">
        <v>2.595021717691806</v>
      </c>
      <c r="E408" s="160">
        <v>56.833146284811768</v>
      </c>
      <c r="F408" s="350"/>
      <c r="G408" s="160">
        <v>8.3833877563502028</v>
      </c>
      <c r="H408" s="161">
        <v>0</v>
      </c>
      <c r="I408" s="162">
        <f t="shared" si="165"/>
        <v>72.004913444918074</v>
      </c>
      <c r="J408" s="149"/>
      <c r="K408" s="163" t="s">
        <v>25</v>
      </c>
      <c r="L408" s="164">
        <v>3.7525504612134331</v>
      </c>
      <c r="M408" s="164">
        <v>0.44080722485086393</v>
      </c>
      <c r="N408" s="164">
        <v>2.595021717691806</v>
      </c>
      <c r="O408" s="164">
        <v>56.833146284811768</v>
      </c>
      <c r="P408" s="164">
        <v>0.13209590609887967</v>
      </c>
      <c r="Q408" s="164">
        <v>8.3833877563502028</v>
      </c>
      <c r="R408" s="165">
        <v>0</v>
      </c>
      <c r="S408" s="166">
        <f t="shared" si="166"/>
        <v>72.137009351016957</v>
      </c>
      <c r="U408" s="211" t="s">
        <v>25</v>
      </c>
      <c r="V408" s="212">
        <v>0.94732097053599529</v>
      </c>
      <c r="W408" s="212">
        <v>2.0355562827089639</v>
      </c>
      <c r="X408" s="212">
        <v>8.3833877563502028</v>
      </c>
      <c r="Y408" s="212">
        <v>0.44080722485086393</v>
      </c>
      <c r="Z408" s="212">
        <v>2.595021717691806</v>
      </c>
      <c r="AA408" s="212">
        <v>56.740436069330386</v>
      </c>
      <c r="AB408" s="212">
        <v>0.13209590609887967</v>
      </c>
      <c r="AC408" s="213">
        <v>0.86238342344985619</v>
      </c>
      <c r="AD408" s="212">
        <v>0.76967320796847349</v>
      </c>
      <c r="AE408" s="212">
        <v>0</v>
      </c>
      <c r="AF408" s="212">
        <v>0</v>
      </c>
      <c r="AG408" s="212">
        <v>0</v>
      </c>
      <c r="AH408" s="212">
        <v>9.2710215481382724E-2</v>
      </c>
      <c r="AI408" s="214">
        <f t="shared" si="167"/>
        <v>72.137009351016957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0.5792286090105071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165"/>
        <v>0.5792286090105071</v>
      </c>
      <c r="J409" s="149"/>
      <c r="K409" s="169" t="s">
        <v>24</v>
      </c>
      <c r="L409" s="156">
        <v>0.5792286090105071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0.5792286090105071</v>
      </c>
      <c r="U409" s="215" t="s">
        <v>24</v>
      </c>
      <c r="V409" s="207">
        <v>0.5792286090105071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0.5792286090105071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0.38854994360913853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165"/>
        <v>0.38854994360913853</v>
      </c>
      <c r="J411" s="149"/>
      <c r="K411" s="169" t="s">
        <v>22</v>
      </c>
      <c r="L411" s="156">
        <v>0.38854994360913853</v>
      </c>
      <c r="M411" s="156">
        <v>0</v>
      </c>
      <c r="N411" s="156">
        <v>0</v>
      </c>
      <c r="O411" s="156">
        <v>0</v>
      </c>
      <c r="P411" s="156">
        <v>0.14781879707879883</v>
      </c>
      <c r="Q411" s="156">
        <v>0</v>
      </c>
      <c r="R411" s="157">
        <v>0</v>
      </c>
      <c r="S411" s="158">
        <f t="shared" si="166"/>
        <v>0.53636874068793738</v>
      </c>
      <c r="U411" s="215" t="s">
        <v>22</v>
      </c>
      <c r="V411" s="207">
        <v>0.38854994360913853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0.14781879707879883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0.53636874068793738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165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0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2.4357114097445986E-3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165"/>
        <v>2.4357114097445986E-3</v>
      </c>
      <c r="J413" s="149"/>
      <c r="K413" s="171" t="s">
        <v>64</v>
      </c>
      <c r="L413" s="156">
        <v>2.4357114097445986E-3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2.4357114097445986E-3</v>
      </c>
      <c r="U413" s="216" t="s">
        <v>62</v>
      </c>
      <c r="V413" s="207">
        <v>2.4357114097445986E-3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2.4357114097445986E-3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2.4357114097445986E-3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165"/>
        <v>2.4357114097445986E-3</v>
      </c>
      <c r="J414" s="149"/>
      <c r="K414" s="176" t="s">
        <v>23</v>
      </c>
      <c r="L414" s="177">
        <v>2.4357114097445986E-3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2.4357114097445986E-3</v>
      </c>
      <c r="U414" s="217" t="s">
        <v>65</v>
      </c>
      <c r="V414" s="218">
        <v>2.4357114097445986E-3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167"/>
        <v>2.4357114097445986E-3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11.719612086455994</v>
      </c>
      <c r="C418" s="195">
        <f t="shared" ref="C418:I418" si="169">SUM(C397:C413)</f>
        <v>52.259952421236115</v>
      </c>
      <c r="D418" s="195">
        <f t="shared" si="169"/>
        <v>38.368745977463867</v>
      </c>
      <c r="E418" s="195">
        <f t="shared" si="169"/>
        <v>68.81201115961251</v>
      </c>
      <c r="F418" s="195">
        <f t="shared" si="169"/>
        <v>0</v>
      </c>
      <c r="G418" s="195">
        <f t="shared" si="169"/>
        <v>8.3833877563502028</v>
      </c>
      <c r="H418" s="197">
        <f t="shared" si="169"/>
        <v>0</v>
      </c>
      <c r="I418" s="154">
        <f t="shared" si="169"/>
        <v>179.54370940111869</v>
      </c>
      <c r="J418" s="149"/>
      <c r="K418" s="196" t="s">
        <v>26</v>
      </c>
      <c r="L418" s="195">
        <f>SUM(L397:L413)</f>
        <v>11.719612086455994</v>
      </c>
      <c r="M418" s="195">
        <f t="shared" ref="M418:S418" si="170">SUM(M397:M413)</f>
        <v>52.259952421236115</v>
      </c>
      <c r="N418" s="195">
        <f t="shared" si="170"/>
        <v>38.368745977463867</v>
      </c>
      <c r="O418" s="195">
        <f t="shared" si="170"/>
        <v>68.81201115961251</v>
      </c>
      <c r="P418" s="195">
        <f t="shared" si="170"/>
        <v>2.8096173158944695</v>
      </c>
      <c r="Q418" s="195">
        <f t="shared" si="170"/>
        <v>8.3833877563502028</v>
      </c>
      <c r="R418" s="197">
        <f t="shared" si="170"/>
        <v>0</v>
      </c>
      <c r="S418" s="198">
        <f t="shared" si="170"/>
        <v>182.35332671701315</v>
      </c>
      <c r="T418" s="141" t="str">
        <f>IF(ABS(S418-AI418)&gt;0.01,S418-AI418,"")</f>
        <v/>
      </c>
      <c r="U418" s="224" t="s">
        <v>63</v>
      </c>
      <c r="V418" s="225">
        <f>SUM(V397:V413)</f>
        <v>8.9143825957785552</v>
      </c>
      <c r="W418" s="225">
        <f t="shared" ref="W418:AH418" si="171">SUM(W397:W413)</f>
        <v>2.0355562827089639</v>
      </c>
      <c r="X418" s="225">
        <f t="shared" si="171"/>
        <v>8.3833877563502028</v>
      </c>
      <c r="Y418" s="225">
        <f t="shared" si="171"/>
        <v>52.259952421236115</v>
      </c>
      <c r="Z418" s="225">
        <f t="shared" si="171"/>
        <v>38.368745977463867</v>
      </c>
      <c r="AA418" s="225">
        <f t="shared" si="171"/>
        <v>68.558489773335239</v>
      </c>
      <c r="AB418" s="225">
        <f t="shared" si="171"/>
        <v>2.8096173158944695</v>
      </c>
      <c r="AC418" s="225">
        <f t="shared" si="171"/>
        <v>1.0231945942457388</v>
      </c>
      <c r="AD418" s="226">
        <f t="shared" si="171"/>
        <v>0.76967320796847349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0.25352138627726528</v>
      </c>
      <c r="AI418" s="227">
        <f>SUM(V418:AC418)</f>
        <v>182.35332671701315</v>
      </c>
      <c r="AJ418" s="141" t="str">
        <f t="shared" si="168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6.5274423289724964E-2</v>
      </c>
      <c r="C419" s="48">
        <f t="shared" ref="C419:H419" si="172">IF($I418=0,"-",C418/$I418)</f>
        <v>0.29107091858329676</v>
      </c>
      <c r="D419" s="48">
        <f t="shared" si="172"/>
        <v>0.21370142181781615</v>
      </c>
      <c r="E419" s="48">
        <f t="shared" si="172"/>
        <v>0.38326049622757635</v>
      </c>
      <c r="F419" s="48">
        <f t="shared" si="172"/>
        <v>0</v>
      </c>
      <c r="G419" s="48">
        <f t="shared" si="172"/>
        <v>4.6692740081585769E-2</v>
      </c>
      <c r="H419" s="69">
        <f t="shared" si="172"/>
        <v>0</v>
      </c>
      <c r="I419" s="49">
        <f>SUM(B419:H419)</f>
        <v>1</v>
      </c>
      <c r="J419" s="141"/>
      <c r="K419" s="78" t="s">
        <v>90</v>
      </c>
      <c r="L419" s="95">
        <f t="shared" ref="L419:R419" si="173">IF($S418=0,"-",L418/$S418)</f>
        <v>6.4268704593709952E-2</v>
      </c>
      <c r="M419" s="95">
        <f t="shared" si="173"/>
        <v>0.28658622994214</v>
      </c>
      <c r="N419" s="95">
        <f t="shared" si="173"/>
        <v>0.21040880727669309</v>
      </c>
      <c r="O419" s="95">
        <f t="shared" si="173"/>
        <v>0.37735539240476335</v>
      </c>
      <c r="P419" s="95">
        <f t="shared" si="173"/>
        <v>1.5407546253623344E-2</v>
      </c>
      <c r="Q419" s="95">
        <f t="shared" si="173"/>
        <v>4.5973319529070328E-2</v>
      </c>
      <c r="R419" s="96">
        <f t="shared" si="173"/>
        <v>0</v>
      </c>
      <c r="S419" s="97">
        <f>SUM(L419:R419)</f>
        <v>1</v>
      </c>
      <c r="U419" s="108" t="s">
        <v>90</v>
      </c>
      <c r="V419" s="130">
        <f>+V418/$AI418</f>
        <v>4.8885220556532154E-2</v>
      </c>
      <c r="W419" s="130">
        <f t="shared" ref="W419:AH419" si="174">+W418/$AI418</f>
        <v>1.1162704401153386E-2</v>
      </c>
      <c r="X419" s="130">
        <f t="shared" si="174"/>
        <v>4.5973319529070328E-2</v>
      </c>
      <c r="Y419" s="130">
        <f t="shared" si="174"/>
        <v>0.28658622994214</v>
      </c>
      <c r="Z419" s="130">
        <f t="shared" si="174"/>
        <v>0.21040880727669309</v>
      </c>
      <c r="AA419" s="130">
        <f t="shared" si="174"/>
        <v>0.37596511677425237</v>
      </c>
      <c r="AB419" s="130">
        <f t="shared" si="174"/>
        <v>1.5407546253623344E-2</v>
      </c>
      <c r="AC419" s="130">
        <f t="shared" si="174"/>
        <v>5.6110552665353548E-3</v>
      </c>
      <c r="AD419" s="130">
        <f t="shared" si="174"/>
        <v>4.2207796360244016E-3</v>
      </c>
      <c r="AE419" s="130">
        <f t="shared" si="174"/>
        <v>0</v>
      </c>
      <c r="AF419" s="130">
        <f t="shared" si="174"/>
        <v>0</v>
      </c>
      <c r="AG419" s="130">
        <f t="shared" si="174"/>
        <v>0</v>
      </c>
      <c r="AH419" s="130">
        <f t="shared" si="174"/>
        <v>1.3902756305109532E-3</v>
      </c>
      <c r="AI419" s="131">
        <f>SUM(V419:AC419)</f>
        <v>1</v>
      </c>
      <c r="AJ419" s="22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7.1760895794552981</v>
      </c>
      <c r="C427" s="156">
        <v>0</v>
      </c>
      <c r="D427" s="156">
        <v>2.2311332240996959</v>
      </c>
      <c r="E427" s="156">
        <v>0</v>
      </c>
      <c r="F427" s="350"/>
      <c r="G427" s="156">
        <v>0</v>
      </c>
      <c r="H427" s="168">
        <v>0</v>
      </c>
      <c r="I427" s="154">
        <f t="shared" si="175"/>
        <v>9.4072228035549941</v>
      </c>
      <c r="J427" s="149"/>
      <c r="K427" s="169" t="s">
        <v>16</v>
      </c>
      <c r="L427" s="156">
        <v>7.1760895794552981</v>
      </c>
      <c r="M427" s="156">
        <v>0</v>
      </c>
      <c r="N427" s="156">
        <v>2.2311332240996959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9.4072228035549941</v>
      </c>
      <c r="U427" s="215" t="s">
        <v>16</v>
      </c>
      <c r="V427" s="207">
        <v>7.1760895794552981</v>
      </c>
      <c r="W427" s="207">
        <v>0</v>
      </c>
      <c r="X427" s="207">
        <v>0</v>
      </c>
      <c r="Y427" s="207">
        <v>0</v>
      </c>
      <c r="Z427" s="207">
        <v>2.2311332240996959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9.4072228035549941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2.2135617808588539</v>
      </c>
      <c r="C428" s="160">
        <v>0</v>
      </c>
      <c r="D428" s="160">
        <v>0</v>
      </c>
      <c r="E428" s="160">
        <v>0</v>
      </c>
      <c r="F428" s="350"/>
      <c r="G428" s="160">
        <v>0</v>
      </c>
      <c r="H428" s="161">
        <v>0</v>
      </c>
      <c r="I428" s="162">
        <f t="shared" si="175"/>
        <v>2.2135617808588539</v>
      </c>
      <c r="J428" s="149"/>
      <c r="K428" s="163" t="s">
        <v>15</v>
      </c>
      <c r="L428" s="164">
        <v>2.2135617808588539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2.2135617808588539</v>
      </c>
      <c r="U428" s="211" t="s">
        <v>57</v>
      </c>
      <c r="V428" s="212">
        <v>1.8815275137300258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0.33203426712882805</v>
      </c>
      <c r="AD428" s="212">
        <v>0.33203426712882805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2.2135617808588539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2.610080729822744</v>
      </c>
      <c r="F429" s="350"/>
      <c r="G429" s="156">
        <v>0</v>
      </c>
      <c r="H429" s="168">
        <v>0</v>
      </c>
      <c r="I429" s="154">
        <f t="shared" si="175"/>
        <v>2.610080729822744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2.610080729822744</v>
      </c>
      <c r="P429" s="156">
        <v>92.932603451887815</v>
      </c>
      <c r="Q429" s="156">
        <v>0</v>
      </c>
      <c r="R429" s="157">
        <v>0</v>
      </c>
      <c r="S429" s="158">
        <f t="shared" si="176"/>
        <v>95.542684181710555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7.1568503597284783E-2</v>
      </c>
      <c r="AB429" s="207">
        <v>92.932603451887815</v>
      </c>
      <c r="AC429" s="208">
        <v>2.5385122262254591</v>
      </c>
      <c r="AD429" s="207">
        <v>0</v>
      </c>
      <c r="AE429" s="207">
        <v>0</v>
      </c>
      <c r="AF429" s="207">
        <v>0</v>
      </c>
      <c r="AG429" s="207">
        <v>0</v>
      </c>
      <c r="AH429" s="207">
        <v>2.5385122262254591</v>
      </c>
      <c r="AI429" s="210">
        <f t="shared" si="177"/>
        <v>95.54268418171057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9.0784427966015624</v>
      </c>
      <c r="Q430" s="164">
        <v>0</v>
      </c>
      <c r="R430" s="165">
        <v>0</v>
      </c>
      <c r="S430" s="166">
        <f t="shared" si="176"/>
        <v>9.0784427966015624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9.0784427966015624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9.0784427966015624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0.15086053432799626</v>
      </c>
      <c r="C432" s="160">
        <v>0</v>
      </c>
      <c r="D432" s="160">
        <v>1.9765472915773465</v>
      </c>
      <c r="E432" s="160">
        <v>0.19035856513387261</v>
      </c>
      <c r="F432" s="350"/>
      <c r="G432" s="160">
        <v>0</v>
      </c>
      <c r="H432" s="161">
        <v>0</v>
      </c>
      <c r="I432" s="162">
        <f t="shared" si="175"/>
        <v>2.317766391039215</v>
      </c>
      <c r="J432" s="149"/>
      <c r="K432" s="163" t="s">
        <v>17</v>
      </c>
      <c r="L432" s="164">
        <v>0.15086053432799626</v>
      </c>
      <c r="M432" s="164">
        <v>0</v>
      </c>
      <c r="N432" s="164">
        <v>1.9765472915773465</v>
      </c>
      <c r="O432" s="164">
        <v>0.19035856513387261</v>
      </c>
      <c r="P432" s="164">
        <v>1.0517396449704144E-2</v>
      </c>
      <c r="Q432" s="164">
        <v>0</v>
      </c>
      <c r="R432" s="165">
        <v>0</v>
      </c>
      <c r="S432" s="166">
        <f t="shared" si="176"/>
        <v>2.3282837874889193</v>
      </c>
      <c r="U432" s="211" t="s">
        <v>17</v>
      </c>
      <c r="V432" s="212">
        <v>0.15086053432799626</v>
      </c>
      <c r="W432" s="212">
        <v>0</v>
      </c>
      <c r="X432" s="212">
        <v>0</v>
      </c>
      <c r="Y432" s="212">
        <v>0</v>
      </c>
      <c r="Z432" s="212">
        <v>1.9765472915773465</v>
      </c>
      <c r="AA432" s="212">
        <v>1.3714594029817844E-2</v>
      </c>
      <c r="AB432" s="212">
        <v>1.0517396449704144E-2</v>
      </c>
      <c r="AC432" s="213">
        <v>0.17664397110405478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0.17664397110405478</v>
      </c>
      <c r="AI432" s="214">
        <f t="shared" si="177"/>
        <v>2.3282837874889197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140</v>
      </c>
      <c r="B433" s="156">
        <v>156.46824278121198</v>
      </c>
      <c r="C433" s="156">
        <v>115.76117985268952</v>
      </c>
      <c r="D433" s="156">
        <v>236.69394849305993</v>
      </c>
      <c r="E433" s="156">
        <v>29.653219002299281</v>
      </c>
      <c r="F433" s="350"/>
      <c r="G433" s="156">
        <v>0</v>
      </c>
      <c r="H433" s="168">
        <v>0</v>
      </c>
      <c r="I433" s="154">
        <f t="shared" si="175"/>
        <v>538.57659012926069</v>
      </c>
      <c r="J433" s="149"/>
      <c r="K433" s="169" t="s">
        <v>140</v>
      </c>
      <c r="L433" s="156">
        <v>156.46824278121198</v>
      </c>
      <c r="M433" s="156">
        <v>115.76117985268952</v>
      </c>
      <c r="N433" s="156">
        <v>236.69394849305993</v>
      </c>
      <c r="O433" s="156">
        <v>29.653219002299281</v>
      </c>
      <c r="P433" s="156">
        <v>0</v>
      </c>
      <c r="Q433" s="156">
        <v>0</v>
      </c>
      <c r="R433" s="157">
        <v>0</v>
      </c>
      <c r="S433" s="158">
        <f t="shared" si="176"/>
        <v>538.57659012926069</v>
      </c>
      <c r="U433" s="215" t="s">
        <v>140</v>
      </c>
      <c r="V433" s="207">
        <v>150.38596320176308</v>
      </c>
      <c r="W433" s="207">
        <v>6.0249949518308075</v>
      </c>
      <c r="X433" s="207">
        <v>0</v>
      </c>
      <c r="Y433" s="207">
        <v>115.76117985268952</v>
      </c>
      <c r="Z433" s="207">
        <v>216.10888604270247</v>
      </c>
      <c r="AA433" s="207">
        <v>29.653219002299281</v>
      </c>
      <c r="AB433" s="207">
        <v>0</v>
      </c>
      <c r="AC433" s="208">
        <v>20.642347077975572</v>
      </c>
      <c r="AD433" s="207">
        <v>5.7284627618078378E-2</v>
      </c>
      <c r="AE433" s="207">
        <v>0</v>
      </c>
      <c r="AF433" s="207">
        <v>0</v>
      </c>
      <c r="AG433" s="207">
        <v>20.585062450357476</v>
      </c>
      <c r="AH433" s="207">
        <v>0</v>
      </c>
      <c r="AI433" s="210">
        <f t="shared" si="177"/>
        <v>538.57659012926081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64.443028193240252</v>
      </c>
      <c r="C434" s="160">
        <v>9.9762043439037758</v>
      </c>
      <c r="D434" s="160">
        <v>84.84402646359591</v>
      </c>
      <c r="E434" s="160">
        <v>783.75159100816597</v>
      </c>
      <c r="F434" s="350"/>
      <c r="G434" s="160">
        <v>89.303100966870446</v>
      </c>
      <c r="H434" s="161">
        <v>0</v>
      </c>
      <c r="I434" s="162">
        <f t="shared" si="175"/>
        <v>1032.3179509757763</v>
      </c>
      <c r="J434" s="149"/>
      <c r="K434" s="163" t="s">
        <v>25</v>
      </c>
      <c r="L434" s="164">
        <v>64.443028193240252</v>
      </c>
      <c r="M434" s="164">
        <v>9.9762043439037758</v>
      </c>
      <c r="N434" s="164">
        <v>84.84402646359591</v>
      </c>
      <c r="O434" s="164">
        <v>783.75159100816597</v>
      </c>
      <c r="P434" s="164">
        <v>3.006853245175332</v>
      </c>
      <c r="Q434" s="164">
        <v>89.303100966870446</v>
      </c>
      <c r="R434" s="165">
        <v>0</v>
      </c>
      <c r="S434" s="166">
        <f t="shared" si="176"/>
        <v>1035.3248042209516</v>
      </c>
      <c r="U434" s="211" t="s">
        <v>25</v>
      </c>
      <c r="V434" s="212">
        <v>11.105493447143592</v>
      </c>
      <c r="W434" s="212">
        <v>53.337534746096665</v>
      </c>
      <c r="X434" s="212">
        <v>89.303100966870446</v>
      </c>
      <c r="Y434" s="212">
        <v>9.9762043439037758</v>
      </c>
      <c r="Z434" s="212">
        <v>84.56999774312996</v>
      </c>
      <c r="AA434" s="212">
        <v>781.40913261035155</v>
      </c>
      <c r="AB434" s="212">
        <v>3.006853245175332</v>
      </c>
      <c r="AC434" s="213">
        <v>2.6164871182803964</v>
      </c>
      <c r="AD434" s="212">
        <v>0</v>
      </c>
      <c r="AE434" s="212">
        <v>3.8881630670558012E-2</v>
      </c>
      <c r="AF434" s="212">
        <v>0</v>
      </c>
      <c r="AG434" s="212">
        <v>0.27402872046595256</v>
      </c>
      <c r="AH434" s="212">
        <v>2.3035767671438863</v>
      </c>
      <c r="AI434" s="214">
        <f t="shared" si="177"/>
        <v>1035.3248042209518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37.996175039654375</v>
      </c>
      <c r="C435" s="156">
        <v>3.0731590701373905</v>
      </c>
      <c r="D435" s="156">
        <v>46.627999637767701</v>
      </c>
      <c r="E435" s="156">
        <v>0</v>
      </c>
      <c r="F435" s="350"/>
      <c r="G435" s="156">
        <v>0</v>
      </c>
      <c r="H435" s="168">
        <v>0</v>
      </c>
      <c r="I435" s="154">
        <f t="shared" si="175"/>
        <v>87.697333747559469</v>
      </c>
      <c r="J435" s="149"/>
      <c r="K435" s="169" t="s">
        <v>24</v>
      </c>
      <c r="L435" s="156">
        <v>37.996175039654375</v>
      </c>
      <c r="M435" s="156">
        <v>3.0731590701373905</v>
      </c>
      <c r="N435" s="156">
        <v>46.627999637767701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87.697333747559469</v>
      </c>
      <c r="U435" s="215" t="s">
        <v>24</v>
      </c>
      <c r="V435" s="207">
        <v>37.881771281821486</v>
      </c>
      <c r="W435" s="207">
        <v>0</v>
      </c>
      <c r="X435" s="207">
        <v>0</v>
      </c>
      <c r="Y435" s="207">
        <v>3.0731590701373905</v>
      </c>
      <c r="Z435" s="207">
        <v>43.329832939531926</v>
      </c>
      <c r="AA435" s="207">
        <v>0</v>
      </c>
      <c r="AB435" s="207">
        <v>0</v>
      </c>
      <c r="AC435" s="208">
        <v>3.4125704560686581</v>
      </c>
      <c r="AD435" s="207">
        <v>0.11440375783289086</v>
      </c>
      <c r="AE435" s="207">
        <v>0</v>
      </c>
      <c r="AF435" s="207">
        <v>0</v>
      </c>
      <c r="AG435" s="207">
        <v>3.2981666982357729</v>
      </c>
      <c r="AH435" s="207">
        <v>0</v>
      </c>
      <c r="AI435" s="210">
        <f t="shared" si="177"/>
        <v>87.697333747559469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1.4308105540681342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175"/>
        <v>1.4308105540681342</v>
      </c>
      <c r="J436" s="149"/>
      <c r="K436" s="163" t="s">
        <v>60</v>
      </c>
      <c r="L436" s="164">
        <v>1.4308105540681342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1.4308105540681342</v>
      </c>
      <c r="U436" s="211" t="s">
        <v>60</v>
      </c>
      <c r="V436" s="212">
        <v>1.4308105540681342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1.4308105540681342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74.046682315590573</v>
      </c>
      <c r="C437" s="156">
        <v>0</v>
      </c>
      <c r="D437" s="156">
        <v>0</v>
      </c>
      <c r="E437" s="156">
        <v>9.1621316700962449E-2</v>
      </c>
      <c r="F437" s="350"/>
      <c r="G437" s="156">
        <v>0</v>
      </c>
      <c r="H437" s="168">
        <v>0</v>
      </c>
      <c r="I437" s="154">
        <f t="shared" si="175"/>
        <v>74.138303632291539</v>
      </c>
      <c r="J437" s="149"/>
      <c r="K437" s="169" t="s">
        <v>22</v>
      </c>
      <c r="L437" s="156">
        <v>74.046682315590573</v>
      </c>
      <c r="M437" s="156">
        <v>0</v>
      </c>
      <c r="N437" s="156">
        <v>0</v>
      </c>
      <c r="O437" s="156">
        <v>9.1621316700962449E-2</v>
      </c>
      <c r="P437" s="156">
        <v>5.2602883125094371</v>
      </c>
      <c r="Q437" s="156">
        <v>0</v>
      </c>
      <c r="R437" s="157">
        <v>0</v>
      </c>
      <c r="S437" s="158">
        <f t="shared" si="176"/>
        <v>79.39859194480097</v>
      </c>
      <c r="U437" s="215" t="s">
        <v>22</v>
      </c>
      <c r="V437" s="207">
        <v>74.046682315590573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5.2602883125094371</v>
      </c>
      <c r="AC437" s="208">
        <v>9.1621316700962449E-2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9.1621316700962449E-2</v>
      </c>
      <c r="AI437" s="210">
        <f t="shared" si="177"/>
        <v>79.39859194480097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6.3669166729275108</v>
      </c>
      <c r="C438" s="160">
        <v>0</v>
      </c>
      <c r="D438" s="160">
        <v>0</v>
      </c>
      <c r="E438" s="160">
        <v>0</v>
      </c>
      <c r="F438" s="350"/>
      <c r="G438" s="160">
        <v>0</v>
      </c>
      <c r="H438" s="161">
        <v>0</v>
      </c>
      <c r="I438" s="162">
        <f t="shared" si="175"/>
        <v>6.3669166729275108</v>
      </c>
      <c r="J438" s="149"/>
      <c r="K438" s="163" t="s">
        <v>21</v>
      </c>
      <c r="L438" s="164">
        <v>6.3669166729275108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6.3669166729275108</v>
      </c>
      <c r="U438" s="211" t="s">
        <v>61</v>
      </c>
      <c r="V438" s="212">
        <v>6.3669166729275108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6.3669166729275108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2.0944105560431043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175"/>
        <v>2.0944105560431043</v>
      </c>
      <c r="J439" s="149"/>
      <c r="K439" s="171" t="s">
        <v>64</v>
      </c>
      <c r="L439" s="156">
        <v>2.0944105560431043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2.0944105560431043</v>
      </c>
      <c r="U439" s="216" t="s">
        <v>62</v>
      </c>
      <c r="V439" s="207">
        <v>2.0944105560431043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2.0944105560431043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2.0944105560431043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175"/>
        <v>2.0944105560431043</v>
      </c>
      <c r="J440" s="149"/>
      <c r="K440" s="176" t="s">
        <v>23</v>
      </c>
      <c r="L440" s="177">
        <v>2.0944105560431043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2.0944105560431043</v>
      </c>
      <c r="U440" s="217" t="s">
        <v>65</v>
      </c>
      <c r="V440" s="218">
        <v>2.0944105560431043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177"/>
        <v>2.0944105560431043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352.3867780073781</v>
      </c>
      <c r="C444" s="195">
        <f t="shared" ref="C444:I444" si="179">SUM(C423:C439)</f>
        <v>128.81054326673069</v>
      </c>
      <c r="D444" s="195">
        <f t="shared" si="179"/>
        <v>372.37365511010057</v>
      </c>
      <c r="E444" s="195">
        <f t="shared" si="179"/>
        <v>816.29687062212281</v>
      </c>
      <c r="F444" s="195">
        <f t="shared" si="179"/>
        <v>0</v>
      </c>
      <c r="G444" s="195">
        <f t="shared" si="179"/>
        <v>89.303100966870446</v>
      </c>
      <c r="H444" s="197">
        <f t="shared" si="179"/>
        <v>0</v>
      </c>
      <c r="I444" s="154">
        <f t="shared" si="179"/>
        <v>1759.1709479732026</v>
      </c>
      <c r="J444" s="149"/>
      <c r="K444" s="196" t="s">
        <v>26</v>
      </c>
      <c r="L444" s="195">
        <f>SUM(L423:L439)</f>
        <v>352.3867780073781</v>
      </c>
      <c r="M444" s="195">
        <f t="shared" ref="M444:S444" si="180">SUM(M423:M439)</f>
        <v>128.81054326673069</v>
      </c>
      <c r="N444" s="195">
        <f t="shared" si="180"/>
        <v>372.37365511010057</v>
      </c>
      <c r="O444" s="195">
        <f t="shared" si="180"/>
        <v>816.29687062212281</v>
      </c>
      <c r="P444" s="195">
        <f t="shared" si="180"/>
        <v>110.28870520262385</v>
      </c>
      <c r="Q444" s="195">
        <f t="shared" si="180"/>
        <v>89.303100966870446</v>
      </c>
      <c r="R444" s="197">
        <f t="shared" si="180"/>
        <v>0</v>
      </c>
      <c r="S444" s="198">
        <f t="shared" si="180"/>
        <v>1869.4596531758264</v>
      </c>
      <c r="T444" s="141" t="str">
        <f>IF(ABS(S444-AI444)&gt;0.01,S444-AI444,"")</f>
        <v/>
      </c>
      <c r="U444" s="224" t="s">
        <v>63</v>
      </c>
      <c r="V444" s="225">
        <f>SUM(V423:V439)</f>
        <v>292.5205256568708</v>
      </c>
      <c r="W444" s="225">
        <f t="shared" ref="W444:AH444" si="181">SUM(W423:W439)</f>
        <v>59.362529697927471</v>
      </c>
      <c r="X444" s="225">
        <f t="shared" si="181"/>
        <v>89.303100966870446</v>
      </c>
      <c r="Y444" s="225">
        <f t="shared" si="181"/>
        <v>128.81054326673069</v>
      </c>
      <c r="Z444" s="225">
        <f t="shared" si="181"/>
        <v>348.21639724104136</v>
      </c>
      <c r="AA444" s="225">
        <f t="shared" si="181"/>
        <v>811.14763471027788</v>
      </c>
      <c r="AB444" s="225">
        <f t="shared" si="181"/>
        <v>110.28870520262385</v>
      </c>
      <c r="AC444" s="225">
        <f t="shared" si="181"/>
        <v>29.81021643348393</v>
      </c>
      <c r="AD444" s="226">
        <f t="shared" si="181"/>
        <v>0.50372265257979731</v>
      </c>
      <c r="AE444" s="226">
        <f t="shared" si="181"/>
        <v>3.8881630670558012E-2</v>
      </c>
      <c r="AF444" s="226">
        <f t="shared" si="181"/>
        <v>0</v>
      </c>
      <c r="AG444" s="226">
        <f t="shared" si="181"/>
        <v>24.157257869059201</v>
      </c>
      <c r="AH444" s="226">
        <f t="shared" si="181"/>
        <v>5.110354281174363</v>
      </c>
      <c r="AI444" s="227">
        <f>SUM(V444:AC444)</f>
        <v>1869.4596531758264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0.20031411865536675</v>
      </c>
      <c r="C445" s="48">
        <f t="shared" ref="C445:H445" si="182">IF($I444=0,"-",C444/$I444)</f>
        <v>7.3222300206320173E-2</v>
      </c>
      <c r="D445" s="48">
        <f t="shared" si="182"/>
        <v>0.21167565070303385</v>
      </c>
      <c r="E445" s="48">
        <f t="shared" si="182"/>
        <v>0.46402361951384241</v>
      </c>
      <c r="F445" s="48">
        <f t="shared" si="182"/>
        <v>0</v>
      </c>
      <c r="G445" s="48">
        <f t="shared" si="182"/>
        <v>5.0764310921436837E-2</v>
      </c>
      <c r="H445" s="69">
        <f t="shared" si="182"/>
        <v>0</v>
      </c>
      <c r="I445" s="49">
        <f>SUM(B445:H445)</f>
        <v>1</v>
      </c>
      <c r="J445" s="141"/>
      <c r="K445" s="78" t="s">
        <v>90</v>
      </c>
      <c r="L445" s="95">
        <f t="shared" ref="L445:R445" si="183">IF($S444=0,"-",L444/$S444)</f>
        <v>0.18849659440830704</v>
      </c>
      <c r="M445" s="95">
        <f t="shared" si="183"/>
        <v>6.890255323130838E-2</v>
      </c>
      <c r="N445" s="95">
        <f t="shared" si="183"/>
        <v>0.19918785328023236</v>
      </c>
      <c r="O445" s="95">
        <f t="shared" si="183"/>
        <v>0.43664856271992969</v>
      </c>
      <c r="P445" s="95">
        <f t="shared" si="183"/>
        <v>5.8994964141251237E-2</v>
      </c>
      <c r="Q445" s="95">
        <f t="shared" si="183"/>
        <v>4.7769472218971348E-2</v>
      </c>
      <c r="R445" s="96">
        <f t="shared" si="183"/>
        <v>0</v>
      </c>
      <c r="S445" s="97">
        <f>SUM(L445:R445)</f>
        <v>1.0000000000000002</v>
      </c>
      <c r="U445" s="108" t="s">
        <v>90</v>
      </c>
      <c r="V445" s="130">
        <f>+V444/$AI444</f>
        <v>0.15647330241117469</v>
      </c>
      <c r="W445" s="130">
        <f t="shared" ref="W445:AH445" si="184">+W444/$AI444</f>
        <v>3.1753843736120634E-2</v>
      </c>
      <c r="X445" s="130">
        <f t="shared" si="184"/>
        <v>4.7769472218971348E-2</v>
      </c>
      <c r="Y445" s="130">
        <f t="shared" si="184"/>
        <v>6.890255323130838E-2</v>
      </c>
      <c r="Z445" s="130">
        <f t="shared" si="184"/>
        <v>0.18626579966542392</v>
      </c>
      <c r="AA445" s="130">
        <f t="shared" si="184"/>
        <v>0.4338941647295278</v>
      </c>
      <c r="AB445" s="130">
        <f t="shared" si="184"/>
        <v>5.8994964141251237E-2</v>
      </c>
      <c r="AC445" s="130">
        <f t="shared" si="184"/>
        <v>1.5945899866222052E-2</v>
      </c>
      <c r="AD445" s="130">
        <f t="shared" si="184"/>
        <v>2.6944826101171879E-4</v>
      </c>
      <c r="AE445" s="130">
        <f t="shared" si="184"/>
        <v>2.0798325657633821E-5</v>
      </c>
      <c r="AF445" s="130">
        <f t="shared" si="184"/>
        <v>0</v>
      </c>
      <c r="AG445" s="130">
        <f t="shared" si="184"/>
        <v>1.2922053614808431E-2</v>
      </c>
      <c r="AH445" s="130">
        <f t="shared" si="184"/>
        <v>2.733599664744262E-3</v>
      </c>
      <c r="AI445" s="131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2.0851591684884263</v>
      </c>
      <c r="G449" s="356"/>
      <c r="H449" s="358"/>
      <c r="I449" s="154">
        <f>SUM(B449:H449)</f>
        <v>2.0851591684884263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185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186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185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186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185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186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185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186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185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186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251.18278541551609</v>
      </c>
      <c r="G455" s="359"/>
      <c r="H455" s="361"/>
      <c r="I455" s="154">
        <f t="shared" si="185"/>
        <v>251.18278541551609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186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185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186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185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186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185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186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185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186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1150.8148518138701</v>
      </c>
      <c r="G460" s="359"/>
      <c r="H460" s="361"/>
      <c r="I460" s="162">
        <f t="shared" si="185"/>
        <v>1150.8148518138701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186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185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186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0</v>
      </c>
      <c r="G462" s="359"/>
      <c r="H462" s="361"/>
      <c r="I462" s="162">
        <f t="shared" si="185"/>
        <v>0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186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14.81450912636274</v>
      </c>
      <c r="G463" s="359"/>
      <c r="H463" s="361"/>
      <c r="I463" s="154">
        <f t="shared" si="185"/>
        <v>14.81450912636274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186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185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186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185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186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185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186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185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186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185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186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185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1418.8973055242373</v>
      </c>
      <c r="G470" s="195">
        <f t="shared" si="187"/>
        <v>0</v>
      </c>
      <c r="H470" s="197">
        <f t="shared" si="187"/>
        <v>0</v>
      </c>
      <c r="I470" s="154">
        <f t="shared" si="187"/>
        <v>1418.8973055242373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189">IF($I470=0,"-",C470/$I470)</f>
        <v>0</v>
      </c>
      <c r="D471" s="48">
        <f t="shared" si="189"/>
        <v>0</v>
      </c>
      <c r="E471" s="48">
        <f t="shared" si="189"/>
        <v>0</v>
      </c>
      <c r="F471" s="48">
        <f t="shared" si="189"/>
        <v>1</v>
      </c>
      <c r="G471" s="48">
        <f t="shared" si="189"/>
        <v>0</v>
      </c>
      <c r="H471" s="69">
        <f t="shared" si="189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190">IF($S470=0,"-",L470/$S470)</f>
        <v>-</v>
      </c>
      <c r="M471" s="95" t="str">
        <f t="shared" si="190"/>
        <v>-</v>
      </c>
      <c r="N471" s="95" t="str">
        <f t="shared" si="190"/>
        <v>-</v>
      </c>
      <c r="O471" s="95" t="str">
        <f t="shared" si="190"/>
        <v>-</v>
      </c>
      <c r="P471" s="95" t="str">
        <f t="shared" si="190"/>
        <v>-</v>
      </c>
      <c r="Q471" s="95" t="str">
        <f t="shared" si="190"/>
        <v>-</v>
      </c>
      <c r="R471" s="96" t="str">
        <f t="shared" si="190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191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192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191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192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191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192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191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192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191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192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54922.548684039182</v>
      </c>
      <c r="G481" s="359"/>
      <c r="H481" s="361"/>
      <c r="I481" s="154">
        <f t="shared" si="191"/>
        <v>54922.548684039182</v>
      </c>
      <c r="J481" s="149"/>
      <c r="K481" s="169" t="s">
        <v>58</v>
      </c>
      <c r="L481" s="359"/>
      <c r="M481" s="360"/>
      <c r="N481" s="360"/>
      <c r="O481" s="361"/>
      <c r="P481" s="156">
        <v>32040.465225428572</v>
      </c>
      <c r="Q481" s="359"/>
      <c r="R481" s="366"/>
      <c r="S481" s="158">
        <f t="shared" si="192"/>
        <v>32040.465225428572</v>
      </c>
    </row>
    <row r="482" spans="1:19" ht="15">
      <c r="A482" s="159" t="s">
        <v>12</v>
      </c>
      <c r="B482" s="359"/>
      <c r="C482" s="360"/>
      <c r="D482" s="360"/>
      <c r="E482" s="361"/>
      <c r="F482" s="160">
        <v>14582.199557221747</v>
      </c>
      <c r="G482" s="359"/>
      <c r="H482" s="361"/>
      <c r="I482" s="162">
        <f t="shared" si="191"/>
        <v>14582.199557221747</v>
      </c>
      <c r="J482" s="149"/>
      <c r="K482" s="163" t="s">
        <v>12</v>
      </c>
      <c r="L482" s="359"/>
      <c r="M482" s="360"/>
      <c r="N482" s="360"/>
      <c r="O482" s="361"/>
      <c r="P482" s="164">
        <v>5585.9789483515469</v>
      </c>
      <c r="Q482" s="359"/>
      <c r="R482" s="366"/>
      <c r="S482" s="166">
        <f t="shared" si="192"/>
        <v>5585.9789483515469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191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192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15.683552832835117</v>
      </c>
      <c r="G484" s="359"/>
      <c r="H484" s="361"/>
      <c r="I484" s="162">
        <f t="shared" si="191"/>
        <v>15.683552832835117</v>
      </c>
      <c r="J484" s="149"/>
      <c r="K484" s="163" t="s">
        <v>17</v>
      </c>
      <c r="L484" s="359"/>
      <c r="M484" s="360"/>
      <c r="N484" s="360"/>
      <c r="O484" s="361"/>
      <c r="P484" s="285">
        <v>7.0602373424219271</v>
      </c>
      <c r="Q484" s="359"/>
      <c r="R484" s="366"/>
      <c r="S484" s="166">
        <f t="shared" si="192"/>
        <v>7.0602373424219271</v>
      </c>
    </row>
    <row r="485" spans="1:19" ht="15">
      <c r="A485" s="167" t="s">
        <v>140</v>
      </c>
      <c r="B485" s="359"/>
      <c r="C485" s="360"/>
      <c r="D485" s="360"/>
      <c r="E485" s="361"/>
      <c r="F485" s="156">
        <v>89.614267677842577</v>
      </c>
      <c r="G485" s="359"/>
      <c r="H485" s="361"/>
      <c r="I485" s="154">
        <f t="shared" si="191"/>
        <v>89.614267677842577</v>
      </c>
      <c r="J485" s="149"/>
      <c r="K485" s="169" t="s">
        <v>140</v>
      </c>
      <c r="L485" s="359"/>
      <c r="M485" s="360"/>
      <c r="N485" s="360"/>
      <c r="O485" s="361"/>
      <c r="P485" s="156">
        <v>35.699656435481472</v>
      </c>
      <c r="Q485" s="359"/>
      <c r="R485" s="366"/>
      <c r="S485" s="158">
        <f t="shared" si="192"/>
        <v>35.699656435481472</v>
      </c>
    </row>
    <row r="486" spans="1:19" ht="15">
      <c r="A486" s="159" t="s">
        <v>25</v>
      </c>
      <c r="B486" s="359"/>
      <c r="C486" s="360"/>
      <c r="D486" s="360"/>
      <c r="E486" s="361"/>
      <c r="F486" s="160">
        <v>284.96015189401299</v>
      </c>
      <c r="G486" s="359"/>
      <c r="H486" s="361"/>
      <c r="I486" s="162">
        <f t="shared" si="191"/>
        <v>284.96015189401299</v>
      </c>
      <c r="J486" s="149"/>
      <c r="K486" s="163" t="s">
        <v>25</v>
      </c>
      <c r="L486" s="359"/>
      <c r="M486" s="360"/>
      <c r="N486" s="360"/>
      <c r="O486" s="361"/>
      <c r="P486" s="164">
        <v>2.8199664825478976E-14</v>
      </c>
      <c r="Q486" s="359"/>
      <c r="R486" s="366"/>
      <c r="S486" s="166">
        <f t="shared" si="192"/>
        <v>2.8199664825478976E-14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191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192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191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192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4242.4667725100917</v>
      </c>
      <c r="G489" s="359"/>
      <c r="H489" s="361"/>
      <c r="I489" s="154">
        <f t="shared" si="191"/>
        <v>4242.4667725100917</v>
      </c>
      <c r="J489" s="149"/>
      <c r="K489" s="169" t="s">
        <v>22</v>
      </c>
      <c r="L489" s="359"/>
      <c r="M489" s="360"/>
      <c r="N489" s="360"/>
      <c r="O489" s="361"/>
      <c r="P489" s="156">
        <v>2476.8400534163975</v>
      </c>
      <c r="Q489" s="359"/>
      <c r="R489" s="366"/>
      <c r="S489" s="158">
        <f t="shared" si="192"/>
        <v>2476.8400534163975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191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192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191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192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191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192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191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192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191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192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191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74137.472986175708</v>
      </c>
      <c r="G496" s="195">
        <f t="shared" si="193"/>
        <v>0</v>
      </c>
      <c r="H496" s="197">
        <f t="shared" si="193"/>
        <v>0</v>
      </c>
      <c r="I496" s="154">
        <f t="shared" si="193"/>
        <v>74137.472986175708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40146.044120974417</v>
      </c>
      <c r="Q496" s="195">
        <f t="shared" si="194"/>
        <v>0</v>
      </c>
      <c r="R496" s="197">
        <f t="shared" si="194"/>
        <v>0</v>
      </c>
      <c r="S496" s="198">
        <f t="shared" si="194"/>
        <v>40146.044120974417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195">IF($I496=0,"-",C496/$I496)</f>
        <v>0</v>
      </c>
      <c r="D497" s="48">
        <f t="shared" si="195"/>
        <v>0</v>
      </c>
      <c r="E497" s="48">
        <f t="shared" si="195"/>
        <v>0</v>
      </c>
      <c r="F497" s="48">
        <f t="shared" si="195"/>
        <v>1</v>
      </c>
      <c r="G497" s="48">
        <f t="shared" si="195"/>
        <v>0</v>
      </c>
      <c r="H497" s="69">
        <f t="shared" si="195"/>
        <v>0</v>
      </c>
      <c r="I497" s="49">
        <f>SUM(B497:H497)</f>
        <v>1</v>
      </c>
      <c r="J497" s="22"/>
      <c r="K497" s="78" t="s">
        <v>90</v>
      </c>
      <c r="L497" s="95">
        <f t="shared" ref="L497:R497" si="196">IF($S496=0,"-",L496/$S496)</f>
        <v>0</v>
      </c>
      <c r="M497" s="95">
        <f t="shared" si="196"/>
        <v>0</v>
      </c>
      <c r="N497" s="95">
        <f t="shared" si="196"/>
        <v>0</v>
      </c>
      <c r="O497" s="95">
        <f t="shared" si="196"/>
        <v>0</v>
      </c>
      <c r="P497" s="95">
        <f t="shared" si="196"/>
        <v>1</v>
      </c>
      <c r="Q497" s="95">
        <f t="shared" si="196"/>
        <v>0</v>
      </c>
      <c r="R497" s="96">
        <f t="shared" si="196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197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198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197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198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197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198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197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198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197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198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197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198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197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198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197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198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197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198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4773.9586941360012</v>
      </c>
      <c r="G511" s="359"/>
      <c r="H511" s="361"/>
      <c r="I511" s="154">
        <f t="shared" si="197"/>
        <v>4773.9586941360012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198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166.47092999999998</v>
      </c>
      <c r="G512" s="359"/>
      <c r="H512" s="361"/>
      <c r="I512" s="162">
        <f t="shared" si="197"/>
        <v>166.47092999999998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198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197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198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197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198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197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198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197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198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197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198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197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198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197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198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197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198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197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4940.4296241360016</v>
      </c>
      <c r="G522" s="195">
        <f t="shared" si="199"/>
        <v>0</v>
      </c>
      <c r="H522" s="197">
        <f t="shared" si="199"/>
        <v>0</v>
      </c>
      <c r="I522" s="154">
        <f t="shared" si="199"/>
        <v>4940.4296241360016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01">IF($I522=0,"-",C522/$I522)</f>
        <v>0</v>
      </c>
      <c r="D523" s="48">
        <f t="shared" si="201"/>
        <v>0</v>
      </c>
      <c r="E523" s="48">
        <f t="shared" si="201"/>
        <v>0</v>
      </c>
      <c r="F523" s="48">
        <f t="shared" si="201"/>
        <v>1</v>
      </c>
      <c r="G523" s="48">
        <f t="shared" si="201"/>
        <v>0</v>
      </c>
      <c r="H523" s="69">
        <f t="shared" si="201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02">IF($S522=0,"-",L522/$S522)</f>
        <v>-</v>
      </c>
      <c r="M523" s="95" t="str">
        <f t="shared" si="202"/>
        <v>-</v>
      </c>
      <c r="N523" s="95" t="str">
        <f t="shared" si="202"/>
        <v>-</v>
      </c>
      <c r="O523" s="95" t="str">
        <f t="shared" si="202"/>
        <v>-</v>
      </c>
      <c r="P523" s="95" t="str">
        <f t="shared" si="202"/>
        <v>-</v>
      </c>
      <c r="Q523" s="95" t="str">
        <f t="shared" si="202"/>
        <v>-</v>
      </c>
      <c r="R523" s="96" t="str">
        <f t="shared" si="202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03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04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03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04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03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04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03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04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03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04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306.84355655075933</v>
      </c>
      <c r="G533" s="359"/>
      <c r="H533" s="361"/>
      <c r="I533" s="154">
        <f t="shared" si="203"/>
        <v>306.84355655075933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04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44.943740551971331</v>
      </c>
      <c r="G534" s="359"/>
      <c r="H534" s="361"/>
      <c r="I534" s="162">
        <f t="shared" si="203"/>
        <v>44.943740551971331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04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03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04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03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04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03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04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03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04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03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04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03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04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03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04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03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04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03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04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03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04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03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04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03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04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03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351.78729710273069</v>
      </c>
      <c r="G548" s="195">
        <f t="shared" si="205"/>
        <v>0</v>
      </c>
      <c r="H548" s="197">
        <f t="shared" si="205"/>
        <v>0</v>
      </c>
      <c r="I548" s="154">
        <f t="shared" si="205"/>
        <v>351.78729710273069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07">IF($I548=0,"-",C548/$I548)</f>
        <v>0</v>
      </c>
      <c r="D549" s="48">
        <f t="shared" si="207"/>
        <v>0</v>
      </c>
      <c r="E549" s="48">
        <f t="shared" si="207"/>
        <v>0</v>
      </c>
      <c r="F549" s="48">
        <f t="shared" si="207"/>
        <v>1</v>
      </c>
      <c r="G549" s="48">
        <f t="shared" si="207"/>
        <v>0</v>
      </c>
      <c r="H549" s="69">
        <f t="shared" si="207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208">IF($S548=0,"-",L548/$S548)</f>
        <v>-</v>
      </c>
      <c r="M549" s="95" t="str">
        <f t="shared" si="208"/>
        <v>-</v>
      </c>
      <c r="N549" s="95" t="str">
        <f t="shared" si="208"/>
        <v>-</v>
      </c>
      <c r="O549" s="95" t="str">
        <f t="shared" si="208"/>
        <v>-</v>
      </c>
      <c r="P549" s="95" t="str">
        <f t="shared" si="208"/>
        <v>-</v>
      </c>
      <c r="Q549" s="95" t="str">
        <f t="shared" si="208"/>
        <v>-</v>
      </c>
      <c r="R549" s="96" t="str">
        <f t="shared" si="208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09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10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09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10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09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10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09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10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09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10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09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10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33.381102870300545</v>
      </c>
      <c r="G560" s="359"/>
      <c r="H560" s="361"/>
      <c r="I560" s="162">
        <f t="shared" si="209"/>
        <v>33.381102870300545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10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29406.420166188545</v>
      </c>
      <c r="G561" s="359"/>
      <c r="H561" s="361"/>
      <c r="I561" s="154">
        <f t="shared" si="209"/>
        <v>29406.420166188545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10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09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10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09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10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09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10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09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10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09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10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09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10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09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10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09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10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09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10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09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10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09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10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09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29439.801269058848</v>
      </c>
      <c r="G574" s="195">
        <f t="shared" si="211"/>
        <v>0</v>
      </c>
      <c r="H574" s="197">
        <f t="shared" si="211"/>
        <v>0</v>
      </c>
      <c r="I574" s="154">
        <f t="shared" si="211"/>
        <v>29439.801269058848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13">IF($I574=0,"-",C574/$I574)</f>
        <v>0</v>
      </c>
      <c r="D575" s="48">
        <f t="shared" si="213"/>
        <v>0</v>
      </c>
      <c r="E575" s="48">
        <f t="shared" si="213"/>
        <v>0</v>
      </c>
      <c r="F575" s="48">
        <f t="shared" si="213"/>
        <v>1</v>
      </c>
      <c r="G575" s="48">
        <f t="shared" si="213"/>
        <v>0</v>
      </c>
      <c r="H575" s="69">
        <f t="shared" si="213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214">IF($S574=0,"-",L574/$S574)</f>
        <v>-</v>
      </c>
      <c r="M575" s="95" t="str">
        <f t="shared" si="214"/>
        <v>-</v>
      </c>
      <c r="N575" s="95" t="str">
        <f t="shared" si="214"/>
        <v>-</v>
      </c>
      <c r="O575" s="95" t="str">
        <f t="shared" si="214"/>
        <v>-</v>
      </c>
      <c r="P575" s="95" t="str">
        <f t="shared" si="214"/>
        <v>-</v>
      </c>
      <c r="Q575" s="95" t="str">
        <f t="shared" si="214"/>
        <v>-</v>
      </c>
      <c r="R575" s="96" t="str">
        <f t="shared" si="214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9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2.0851591684884263</v>
      </c>
      <c r="Q579" s="152">
        <v>0</v>
      </c>
      <c r="R579" s="204">
        <v>0</v>
      </c>
      <c r="S579" s="205">
        <f>SUM(L579:R579)</f>
        <v>2.0851591684884263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50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30.785796661426971</v>
      </c>
      <c r="C583" s="156">
        <v>3.728923432912103</v>
      </c>
      <c r="D583" s="156">
        <v>0.80403763125390371</v>
      </c>
      <c r="E583" s="156">
        <v>1.7932322212576814</v>
      </c>
      <c r="F583" s="350"/>
      <c r="G583" s="156">
        <v>0</v>
      </c>
      <c r="H583" s="168">
        <v>0</v>
      </c>
      <c r="I583" s="154">
        <f t="shared" si="215"/>
        <v>37.111989946850663</v>
      </c>
      <c r="J583" s="149"/>
      <c r="K583" s="169" t="s">
        <v>16</v>
      </c>
      <c r="L583" s="156">
        <v>30.785796661426971</v>
      </c>
      <c r="M583" s="156">
        <v>3.728923432912103</v>
      </c>
      <c r="N583" s="156">
        <v>0.80403763125390371</v>
      </c>
      <c r="O583" s="156">
        <v>1.7932322212576814</v>
      </c>
      <c r="P583" s="156">
        <v>0</v>
      </c>
      <c r="Q583" s="156">
        <v>0</v>
      </c>
      <c r="R583" s="157">
        <v>0</v>
      </c>
      <c r="S583" s="158">
        <f t="shared" si="216"/>
        <v>37.111989946850663</v>
      </c>
    </row>
    <row r="584" spans="1:19" ht="15">
      <c r="A584" s="159" t="s">
        <v>15</v>
      </c>
      <c r="B584" s="160">
        <v>862.66482373129202</v>
      </c>
      <c r="C584" s="160">
        <v>13.091667576412092</v>
      </c>
      <c r="D584" s="160">
        <v>15.479555635625749</v>
      </c>
      <c r="E584" s="160">
        <v>0</v>
      </c>
      <c r="F584" s="350"/>
      <c r="G584" s="160">
        <v>0</v>
      </c>
      <c r="H584" s="161">
        <v>0</v>
      </c>
      <c r="I584" s="162">
        <f t="shared" si="215"/>
        <v>891.23604694332982</v>
      </c>
      <c r="J584" s="149"/>
      <c r="K584" s="163" t="s">
        <v>15</v>
      </c>
      <c r="L584" s="164">
        <v>862.66482373129202</v>
      </c>
      <c r="M584" s="164">
        <v>13.091667576412092</v>
      </c>
      <c r="N584" s="164">
        <v>15.479555635625749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891.23604694332982</v>
      </c>
    </row>
    <row r="585" spans="1:19" ht="15">
      <c r="A585" s="167" t="s">
        <v>58</v>
      </c>
      <c r="B585" s="156">
        <v>0</v>
      </c>
      <c r="C585" s="156">
        <v>0</v>
      </c>
      <c r="D585" s="156">
        <v>0.34106505272114168</v>
      </c>
      <c r="E585" s="156">
        <v>159.10161338826367</v>
      </c>
      <c r="F585" s="350"/>
      <c r="G585" s="156">
        <v>0</v>
      </c>
      <c r="H585" s="168">
        <v>0</v>
      </c>
      <c r="I585" s="154">
        <f t="shared" si="215"/>
        <v>159.44267844098482</v>
      </c>
      <c r="J585" s="149"/>
      <c r="K585" s="169" t="s">
        <v>58</v>
      </c>
      <c r="L585" s="156">
        <v>0</v>
      </c>
      <c r="M585" s="156">
        <v>0</v>
      </c>
      <c r="N585" s="156">
        <v>0.34106505272114168</v>
      </c>
      <c r="O585" s="156">
        <v>159.10161338826367</v>
      </c>
      <c r="P585" s="156">
        <v>3682.4038585681092</v>
      </c>
      <c r="Q585" s="156">
        <v>0</v>
      </c>
      <c r="R585" s="157">
        <v>0</v>
      </c>
      <c r="S585" s="158">
        <f t="shared" si="216"/>
        <v>3841.8465370090939</v>
      </c>
    </row>
    <row r="586" spans="1:19" ht="15">
      <c r="A586" s="159" t="s">
        <v>12</v>
      </c>
      <c r="B586" s="160">
        <v>0</v>
      </c>
      <c r="C586" s="160">
        <v>0</v>
      </c>
      <c r="D586" s="160">
        <v>2.9542026100297689E-2</v>
      </c>
      <c r="E586" s="160">
        <v>0.8637352551008658</v>
      </c>
      <c r="F586" s="350"/>
      <c r="G586" s="160">
        <v>0</v>
      </c>
      <c r="H586" s="161">
        <v>0</v>
      </c>
      <c r="I586" s="162">
        <f t="shared" si="215"/>
        <v>0.89327728120116345</v>
      </c>
      <c r="J586" s="149"/>
      <c r="K586" s="163" t="s">
        <v>12</v>
      </c>
      <c r="L586" s="164">
        <v>0</v>
      </c>
      <c r="M586" s="164">
        <v>0</v>
      </c>
      <c r="N586" s="164">
        <v>2.9542026100297689E-2</v>
      </c>
      <c r="O586" s="164">
        <v>0.8637352551008658</v>
      </c>
      <c r="P586" s="164">
        <v>264.2674154984104</v>
      </c>
      <c r="Q586" s="164">
        <v>0</v>
      </c>
      <c r="R586" s="165">
        <v>0</v>
      </c>
      <c r="S586" s="166">
        <f t="shared" si="216"/>
        <v>265.16069277961157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29406.420166188545</v>
      </c>
      <c r="Q587" s="156">
        <v>0</v>
      </c>
      <c r="R587" s="157">
        <v>0</v>
      </c>
      <c r="S587" s="158">
        <f t="shared" si="216"/>
        <v>29406.420166188545</v>
      </c>
    </row>
    <row r="588" spans="1:19" ht="15">
      <c r="A588" s="159" t="s">
        <v>17</v>
      </c>
      <c r="B588" s="160">
        <v>71.823747236519409</v>
      </c>
      <c r="C588" s="160">
        <v>0.38916222927479976</v>
      </c>
      <c r="D588" s="160">
        <v>9.1156121535728989</v>
      </c>
      <c r="E588" s="160">
        <v>1.242615831128737</v>
      </c>
      <c r="F588" s="350"/>
      <c r="G588" s="160">
        <v>0</v>
      </c>
      <c r="H588" s="161">
        <v>0</v>
      </c>
      <c r="I588" s="162">
        <f t="shared" si="215"/>
        <v>82.57113745049584</v>
      </c>
      <c r="J588" s="149"/>
      <c r="K588" s="163" t="s">
        <v>17</v>
      </c>
      <c r="L588" s="164">
        <v>71.823747236519409</v>
      </c>
      <c r="M588" s="164">
        <v>0.38916222927479976</v>
      </c>
      <c r="N588" s="164">
        <v>9.1156121535728989</v>
      </c>
      <c r="O588" s="164">
        <v>1.242615831128737</v>
      </c>
      <c r="P588" s="164">
        <v>0</v>
      </c>
      <c r="Q588" s="164">
        <v>0</v>
      </c>
      <c r="R588" s="165">
        <v>0</v>
      </c>
      <c r="S588" s="166">
        <f t="shared" si="216"/>
        <v>82.57113745049584</v>
      </c>
    </row>
    <row r="589" spans="1:19" ht="15">
      <c r="A589" s="167" t="s">
        <v>140</v>
      </c>
      <c r="B589" s="156">
        <v>1061.2658002459057</v>
      </c>
      <c r="C589" s="156">
        <v>167.24146399475467</v>
      </c>
      <c r="D589" s="156">
        <v>32.617302954542502</v>
      </c>
      <c r="E589" s="156">
        <v>25.683498014715695</v>
      </c>
      <c r="F589" s="350"/>
      <c r="G589" s="156">
        <v>0</v>
      </c>
      <c r="H589" s="168">
        <v>0</v>
      </c>
      <c r="I589" s="154">
        <f t="shared" si="215"/>
        <v>1286.8080652099186</v>
      </c>
      <c r="J589" s="149"/>
      <c r="K589" s="169" t="s">
        <v>140</v>
      </c>
      <c r="L589" s="156">
        <v>1061.2658002459057</v>
      </c>
      <c r="M589" s="156">
        <v>167.24146399475467</v>
      </c>
      <c r="N589" s="156">
        <v>32.617302954542502</v>
      </c>
      <c r="O589" s="156">
        <v>25.683498014715695</v>
      </c>
      <c r="P589" s="156">
        <v>4773.9586941360012</v>
      </c>
      <c r="Q589" s="156">
        <v>0</v>
      </c>
      <c r="R589" s="157">
        <v>0</v>
      </c>
      <c r="S589" s="158">
        <f t="shared" si="216"/>
        <v>6060.76675934592</v>
      </c>
    </row>
    <row r="590" spans="1:19" ht="15">
      <c r="A590" s="159" t="s">
        <v>25</v>
      </c>
      <c r="B590" s="160">
        <v>1375.6438614915423</v>
      </c>
      <c r="C590" s="160">
        <v>0</v>
      </c>
      <c r="D590" s="160">
        <v>3034.0232202496995</v>
      </c>
      <c r="E590" s="160">
        <v>668.58771399111231</v>
      </c>
      <c r="F590" s="350"/>
      <c r="G590" s="160">
        <v>2078.6497072192201</v>
      </c>
      <c r="H590" s="161">
        <v>0.54114121405059123</v>
      </c>
      <c r="I590" s="162">
        <f t="shared" si="215"/>
        <v>7157.4456441656248</v>
      </c>
      <c r="J590" s="149"/>
      <c r="K590" s="163" t="s">
        <v>25</v>
      </c>
      <c r="L590" s="164">
        <v>1375.6438614915423</v>
      </c>
      <c r="M590" s="164">
        <v>0</v>
      </c>
      <c r="N590" s="164">
        <v>3034.0232202496995</v>
      </c>
      <c r="O590" s="164">
        <v>668.58771399111231</v>
      </c>
      <c r="P590" s="164">
        <v>1555.7076360215049</v>
      </c>
      <c r="Q590" s="164">
        <v>2078.6497072192201</v>
      </c>
      <c r="R590" s="165">
        <v>0.54114121405059123</v>
      </c>
      <c r="S590" s="166">
        <f t="shared" si="216"/>
        <v>8713.1532801871308</v>
      </c>
    </row>
    <row r="591" spans="1:19" ht="15">
      <c r="A591" s="167" t="s">
        <v>24</v>
      </c>
      <c r="B591" s="156">
        <v>5120.6081106428192</v>
      </c>
      <c r="C591" s="156">
        <v>32.463741627445472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215"/>
        <v>5153.0718522702646</v>
      </c>
      <c r="J591" s="149"/>
      <c r="K591" s="169" t="s">
        <v>24</v>
      </c>
      <c r="L591" s="156">
        <v>5120.6081106428192</v>
      </c>
      <c r="M591" s="156">
        <v>32.463741627445472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5153.0718522702646</v>
      </c>
    </row>
    <row r="592" spans="1:19" ht="15">
      <c r="A592" s="159" t="s">
        <v>60</v>
      </c>
      <c r="B592" s="160">
        <v>34.524231490999554</v>
      </c>
      <c r="C592" s="160">
        <v>0</v>
      </c>
      <c r="D592" s="160">
        <v>6.1373916946133154</v>
      </c>
      <c r="E592" s="160">
        <v>0</v>
      </c>
      <c r="F592" s="350"/>
      <c r="G592" s="160">
        <v>0</v>
      </c>
      <c r="H592" s="161">
        <v>0</v>
      </c>
      <c r="I592" s="162">
        <f t="shared" si="215"/>
        <v>40.661623185612868</v>
      </c>
      <c r="J592" s="149"/>
      <c r="K592" s="163" t="s">
        <v>60</v>
      </c>
      <c r="L592" s="164">
        <v>34.524231490999554</v>
      </c>
      <c r="M592" s="164">
        <v>0</v>
      </c>
      <c r="N592" s="164">
        <v>6.1373916946133154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40.661623185612868</v>
      </c>
    </row>
    <row r="593" spans="1:85" ht="15">
      <c r="A593" s="167" t="s">
        <v>22</v>
      </c>
      <c r="B593" s="156">
        <v>518.31180347198381</v>
      </c>
      <c r="C593" s="156">
        <v>0</v>
      </c>
      <c r="D593" s="156">
        <v>31.969066809583442</v>
      </c>
      <c r="E593" s="156">
        <v>0</v>
      </c>
      <c r="F593" s="350"/>
      <c r="G593" s="156">
        <v>0</v>
      </c>
      <c r="H593" s="168">
        <v>0</v>
      </c>
      <c r="I593" s="154">
        <f t="shared" si="215"/>
        <v>550.28087028156722</v>
      </c>
      <c r="J593" s="149"/>
      <c r="K593" s="169" t="s">
        <v>22</v>
      </c>
      <c r="L593" s="156">
        <v>518.31180347198381</v>
      </c>
      <c r="M593" s="156">
        <v>0</v>
      </c>
      <c r="N593" s="156">
        <v>31.969066809583442</v>
      </c>
      <c r="O593" s="156">
        <v>0</v>
      </c>
      <c r="P593" s="156">
        <v>225.50297560679664</v>
      </c>
      <c r="Q593" s="156">
        <v>0</v>
      </c>
      <c r="R593" s="157">
        <v>0</v>
      </c>
      <c r="S593" s="158">
        <f t="shared" si="216"/>
        <v>775.78384588836389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50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2187.8998414164407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215"/>
        <v>2187.8998414164407</v>
      </c>
      <c r="J595" s="149"/>
      <c r="K595" s="171" t="s">
        <v>64</v>
      </c>
      <c r="L595" s="156">
        <v>2187.8998414164407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2187.8998414164407</v>
      </c>
    </row>
    <row r="596" spans="1:85">
      <c r="A596" s="172" t="s">
        <v>23</v>
      </c>
      <c r="B596" s="173">
        <v>2187.8998414164407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215"/>
        <v>2187.8998414164407</v>
      </c>
      <c r="J596" s="149"/>
      <c r="K596" s="176" t="s">
        <v>23</v>
      </c>
      <c r="L596" s="177">
        <v>2187.8998414164407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2187.8998414164407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11263.528016388929</v>
      </c>
      <c r="C600" s="195">
        <f t="shared" ref="C600:I600" si="217">SUM(C579:C595)</f>
        <v>216.91495886079915</v>
      </c>
      <c r="D600" s="195">
        <f t="shared" si="217"/>
        <v>3130.5167942077128</v>
      </c>
      <c r="E600" s="195">
        <f t="shared" si="217"/>
        <v>857.27240870157902</v>
      </c>
      <c r="F600" s="195">
        <f t="shared" si="217"/>
        <v>0</v>
      </c>
      <c r="G600" s="195">
        <f t="shared" si="217"/>
        <v>2078.6497072192201</v>
      </c>
      <c r="H600" s="197">
        <f t="shared" si="217"/>
        <v>0.54114121405059123</v>
      </c>
      <c r="I600" s="154">
        <f t="shared" si="217"/>
        <v>17547.423026592292</v>
      </c>
      <c r="J600" s="149"/>
      <c r="K600" s="196" t="s">
        <v>26</v>
      </c>
      <c r="L600" s="195">
        <f>SUM(L579:L595)</f>
        <v>11263.528016388929</v>
      </c>
      <c r="M600" s="195">
        <f t="shared" ref="M600:S600" si="218">SUM(M579:M595)</f>
        <v>216.91495886079915</v>
      </c>
      <c r="N600" s="195">
        <f t="shared" si="218"/>
        <v>3130.5167942077128</v>
      </c>
      <c r="O600" s="195">
        <f t="shared" si="218"/>
        <v>857.27240870157902</v>
      </c>
      <c r="P600" s="195">
        <f t="shared" si="218"/>
        <v>39910.34590518786</v>
      </c>
      <c r="Q600" s="195">
        <f t="shared" si="218"/>
        <v>2078.6497072192201</v>
      </c>
      <c r="R600" s="197">
        <f t="shared" si="218"/>
        <v>0.54114121405059123</v>
      </c>
      <c r="S600" s="198">
        <f t="shared" si="218"/>
        <v>57457.768931780141</v>
      </c>
    </row>
    <row r="601" spans="1:85" s="22" customFormat="1" ht="15" thickBot="1">
      <c r="A601" s="58" t="s">
        <v>90</v>
      </c>
      <c r="B601" s="48">
        <f>IF($I600=0,"-",B600/$I600)</f>
        <v>0.64189072089500454</v>
      </c>
      <c r="C601" s="48">
        <f t="shared" ref="C601:H601" si="219">IF($I600=0,"-",C600/$I600)</f>
        <v>1.2361641850890285E-2</v>
      </c>
      <c r="D601" s="48">
        <f t="shared" si="219"/>
        <v>0.1784032213427329</v>
      </c>
      <c r="E601" s="48">
        <f t="shared" si="219"/>
        <v>4.8854604314401216E-2</v>
      </c>
      <c r="F601" s="48">
        <f t="shared" si="219"/>
        <v>0</v>
      </c>
      <c r="G601" s="48">
        <f t="shared" si="219"/>
        <v>0.11845897281151338</v>
      </c>
      <c r="H601" s="69">
        <f t="shared" si="219"/>
        <v>3.0838785457586408E-5</v>
      </c>
      <c r="I601" s="49">
        <f>SUM(B601:H601)</f>
        <v>1</v>
      </c>
      <c r="K601" s="78" t="s">
        <v>90</v>
      </c>
      <c r="L601" s="95">
        <f t="shared" ref="L601:R601" si="220">IF($S600=0,"-",L600/$S600)</f>
        <v>0.19603141969821636</v>
      </c>
      <c r="M601" s="95">
        <f t="shared" si="220"/>
        <v>3.7752067804502332E-3</v>
      </c>
      <c r="N601" s="95">
        <f t="shared" si="220"/>
        <v>5.4483786133857529E-2</v>
      </c>
      <c r="O601" s="95">
        <f t="shared" si="220"/>
        <v>1.4920043444767621E-2</v>
      </c>
      <c r="P601" s="95">
        <f t="shared" si="220"/>
        <v>0.69460312586403394</v>
      </c>
      <c r="Q601" s="95">
        <f t="shared" si="220"/>
        <v>3.6177000009993597E-2</v>
      </c>
      <c r="R601" s="96">
        <f t="shared" si="220"/>
        <v>9.4180686808965822E-6</v>
      </c>
      <c r="S601" s="97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252.27754079600771</v>
      </c>
      <c r="C605" s="152">
        <v>0</v>
      </c>
      <c r="D605" s="152">
        <v>7.2185711194084483</v>
      </c>
      <c r="E605" s="152">
        <v>0</v>
      </c>
      <c r="F605" s="349"/>
      <c r="G605" s="152">
        <v>0</v>
      </c>
      <c r="H605" s="153">
        <v>0</v>
      </c>
      <c r="I605" s="154">
        <f>SUM(B605:H605)</f>
        <v>259.49611191541618</v>
      </c>
      <c r="J605" s="149"/>
      <c r="K605" s="203" t="s">
        <v>7</v>
      </c>
      <c r="L605" s="152">
        <v>252.27754079600771</v>
      </c>
      <c r="M605" s="152">
        <v>0</v>
      </c>
      <c r="N605" s="152">
        <v>7.2185711194084483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259.49611191541618</v>
      </c>
      <c r="U605" s="101" t="s">
        <v>7</v>
      </c>
      <c r="V605" s="207">
        <v>252.27754079600771</v>
      </c>
      <c r="W605" s="207">
        <v>6.2293263851968623</v>
      </c>
      <c r="X605" s="207">
        <v>0.98924473421158565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221">+P605</f>
        <v>0</v>
      </c>
      <c r="AF605" s="210">
        <f t="shared" ref="AF605:AF625" si="222">SUM(V605:AE605)</f>
        <v>259.49611191541618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17.266271059869716</v>
      </c>
      <c r="C606" s="160">
        <v>0</v>
      </c>
      <c r="D606" s="160">
        <v>0</v>
      </c>
      <c r="E606" s="160">
        <v>0</v>
      </c>
      <c r="F606" s="350"/>
      <c r="G606" s="160">
        <v>0</v>
      </c>
      <c r="H606" s="161">
        <v>0</v>
      </c>
      <c r="I606" s="162">
        <f t="shared" ref="I606:I625" si="223">SUM(B606:H606)</f>
        <v>17.266271059869716</v>
      </c>
      <c r="J606" s="149"/>
      <c r="K606" s="163" t="s">
        <v>8</v>
      </c>
      <c r="L606" s="164">
        <v>17.266271059869716</v>
      </c>
      <c r="M606" s="164">
        <v>0</v>
      </c>
      <c r="N606" s="164">
        <v>0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4">SUM(L606:R606)</f>
        <v>17.266271059869716</v>
      </c>
      <c r="U606" s="102" t="s">
        <v>8</v>
      </c>
      <c r="V606" s="212">
        <v>17.266271059869716</v>
      </c>
      <c r="W606" s="212">
        <v>0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221"/>
        <v>0</v>
      </c>
      <c r="AF606" s="214">
        <f t="shared" si="222"/>
        <v>17.266271059869716</v>
      </c>
      <c r="AG606" s="276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142.20387090389517</v>
      </c>
      <c r="C607" s="156">
        <v>0</v>
      </c>
      <c r="D607" s="156">
        <v>4.1353695214032413</v>
      </c>
      <c r="E607" s="156">
        <v>0</v>
      </c>
      <c r="F607" s="350"/>
      <c r="G607" s="156">
        <v>0</v>
      </c>
      <c r="H607" s="168">
        <v>0</v>
      </c>
      <c r="I607" s="154">
        <f t="shared" si="223"/>
        <v>146.33924042529841</v>
      </c>
      <c r="J607" s="149"/>
      <c r="K607" s="169" t="s">
        <v>10</v>
      </c>
      <c r="L607" s="156">
        <v>142.20387090389517</v>
      </c>
      <c r="M607" s="156">
        <v>0</v>
      </c>
      <c r="N607" s="156">
        <v>4.1353695214032413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4"/>
        <v>146.33924042529841</v>
      </c>
      <c r="U607" s="269" t="s">
        <v>10</v>
      </c>
      <c r="V607" s="207">
        <v>142.20387090389517</v>
      </c>
      <c r="W607" s="207">
        <v>4.1353695214032413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221"/>
        <v>0</v>
      </c>
      <c r="AF607" s="210">
        <f t="shared" si="222"/>
        <v>146.33924042529841</v>
      </c>
      <c r="AG607" s="276" t="str">
        <f t="shared" si="225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223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4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221"/>
        <v>0</v>
      </c>
      <c r="AF608" s="214">
        <f t="shared" si="222"/>
        <v>0</v>
      </c>
      <c r="AG608" s="276" t="str">
        <f t="shared" si="225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50"/>
      <c r="G609" s="156">
        <v>0</v>
      </c>
      <c r="H609" s="168">
        <v>0</v>
      </c>
      <c r="I609" s="154">
        <f t="shared" si="223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4"/>
        <v>0</v>
      </c>
      <c r="U609" s="269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221"/>
        <v>0</v>
      </c>
      <c r="AF609" s="210">
        <f t="shared" si="222"/>
        <v>0</v>
      </c>
      <c r="AG609" s="276" t="str">
        <f t="shared" si="225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6327.5365411997727</v>
      </c>
      <c r="C610" s="160">
        <v>0</v>
      </c>
      <c r="D610" s="160">
        <v>646.31545882307546</v>
      </c>
      <c r="E610" s="160">
        <v>0</v>
      </c>
      <c r="F610" s="350"/>
      <c r="G610" s="160">
        <v>0</v>
      </c>
      <c r="H610" s="161">
        <v>0</v>
      </c>
      <c r="I610" s="162">
        <f t="shared" si="223"/>
        <v>6973.8520000228482</v>
      </c>
      <c r="J610" s="149"/>
      <c r="K610" s="163" t="s">
        <v>15</v>
      </c>
      <c r="L610" s="164">
        <v>6327.5365411997727</v>
      </c>
      <c r="M610" s="164">
        <v>0</v>
      </c>
      <c r="N610" s="164">
        <v>646.31545882307546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4"/>
        <v>6973.8520000228482</v>
      </c>
      <c r="U610" s="102" t="s">
        <v>15</v>
      </c>
      <c r="V610" s="212">
        <v>6327.5365411997727</v>
      </c>
      <c r="W610" s="212">
        <v>646.31545882307546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221"/>
        <v>0</v>
      </c>
      <c r="AF610" s="214">
        <f t="shared" si="222"/>
        <v>6973.8520000228482</v>
      </c>
      <c r="AG610" s="276" t="str">
        <f t="shared" si="225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223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17131.691982439213</v>
      </c>
      <c r="Q611" s="156">
        <v>0</v>
      </c>
      <c r="R611" s="157">
        <v>0</v>
      </c>
      <c r="S611" s="158">
        <f t="shared" si="224"/>
        <v>17131.691982439213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17131.691982439213</v>
      </c>
      <c r="AF611" s="245">
        <f t="shared" si="222"/>
        <v>17131.691982439213</v>
      </c>
      <c r="AG611" s="276" t="str">
        <f t="shared" si="225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223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8736.9214786861958</v>
      </c>
      <c r="Q612" s="164">
        <v>0</v>
      </c>
      <c r="R612" s="165">
        <v>0</v>
      </c>
      <c r="S612" s="166">
        <f t="shared" si="224"/>
        <v>8736.9214786861958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226">+P612</f>
        <v>8736.9214786861958</v>
      </c>
      <c r="AF612" s="214">
        <f t="shared" si="222"/>
        <v>8736.9214786861958</v>
      </c>
      <c r="AG612" s="276" t="str">
        <f t="shared" si="225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223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4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226"/>
        <v>0</v>
      </c>
      <c r="AF613" s="245">
        <f t="shared" si="222"/>
        <v>0</v>
      </c>
      <c r="AG613" s="276" t="str">
        <f t="shared" si="225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156.88169255417307</v>
      </c>
      <c r="C614" s="160">
        <v>0</v>
      </c>
      <c r="D614" s="160">
        <v>38.798770938332879</v>
      </c>
      <c r="E614" s="160">
        <v>0</v>
      </c>
      <c r="F614" s="350"/>
      <c r="G614" s="160">
        <v>0</v>
      </c>
      <c r="H614" s="161">
        <v>0</v>
      </c>
      <c r="I614" s="162">
        <f t="shared" si="223"/>
        <v>195.68046349250596</v>
      </c>
      <c r="J614" s="149"/>
      <c r="K614" s="163" t="s">
        <v>17</v>
      </c>
      <c r="L614" s="164">
        <v>156.88169255417307</v>
      </c>
      <c r="M614" s="164">
        <v>0</v>
      </c>
      <c r="N614" s="164">
        <v>38.798770938332879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4"/>
        <v>195.68046349250596</v>
      </c>
      <c r="U614" s="102" t="s">
        <v>17</v>
      </c>
      <c r="V614" s="212">
        <v>156.88169255417307</v>
      </c>
      <c r="W614" s="212">
        <v>31.704292919068603</v>
      </c>
      <c r="X614" s="212">
        <v>7.0944780192642796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226"/>
        <v>0</v>
      </c>
      <c r="AF614" s="214">
        <f t="shared" si="222"/>
        <v>195.68046349250594</v>
      </c>
      <c r="AG614" s="276" t="str">
        <f t="shared" si="225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14161.067167298856</v>
      </c>
      <c r="C615" s="156">
        <v>0</v>
      </c>
      <c r="D615" s="156">
        <v>1383.3830498443119</v>
      </c>
      <c r="E615" s="156">
        <v>0</v>
      </c>
      <c r="F615" s="350"/>
      <c r="G615" s="156">
        <v>0</v>
      </c>
      <c r="H615" s="168">
        <v>0</v>
      </c>
      <c r="I615" s="154">
        <f t="shared" si="223"/>
        <v>15544.450217143167</v>
      </c>
      <c r="J615" s="149"/>
      <c r="K615" s="169" t="s">
        <v>140</v>
      </c>
      <c r="L615" s="156">
        <v>14161.067167298856</v>
      </c>
      <c r="M615" s="156">
        <v>0</v>
      </c>
      <c r="N615" s="156">
        <v>1383.3830498443119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4"/>
        <v>15544.450217143167</v>
      </c>
      <c r="U615" s="103" t="s">
        <v>140</v>
      </c>
      <c r="V615" s="207">
        <v>14161.067167298856</v>
      </c>
      <c r="W615" s="207">
        <v>1355.2530795705113</v>
      </c>
      <c r="X615" s="207">
        <v>28.129970273800552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226"/>
        <v>0</v>
      </c>
      <c r="AF615" s="245">
        <f t="shared" si="222"/>
        <v>15544.450217143167</v>
      </c>
      <c r="AG615" s="276" t="str">
        <f t="shared" si="225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1700.5251233557885</v>
      </c>
      <c r="C616" s="160">
        <v>0</v>
      </c>
      <c r="D616" s="160">
        <v>2929.0347720927612</v>
      </c>
      <c r="E616" s="160">
        <v>5331.8239651572085</v>
      </c>
      <c r="F616" s="350"/>
      <c r="G616" s="160">
        <v>2059.032764600925</v>
      </c>
      <c r="H616" s="161">
        <v>0</v>
      </c>
      <c r="I616" s="162">
        <f t="shared" si="223"/>
        <v>12020.416625206683</v>
      </c>
      <c r="J616" s="149"/>
      <c r="K616" s="163" t="s">
        <v>25</v>
      </c>
      <c r="L616" s="164">
        <v>1700.5251233557885</v>
      </c>
      <c r="M616" s="164">
        <v>0</v>
      </c>
      <c r="N616" s="164">
        <v>2929.0347720927612</v>
      </c>
      <c r="O616" s="164">
        <v>5331.8239651572085</v>
      </c>
      <c r="P616" s="164">
        <v>0</v>
      </c>
      <c r="Q616" s="164">
        <v>2059.032764600925</v>
      </c>
      <c r="R616" s="165">
        <v>0</v>
      </c>
      <c r="S616" s="166">
        <f t="shared" si="224"/>
        <v>12020.416625206683</v>
      </c>
      <c r="U616" s="102" t="s">
        <v>25</v>
      </c>
      <c r="V616" s="212">
        <v>1700.5251233557885</v>
      </c>
      <c r="W616" s="212">
        <v>1737.364435566652</v>
      </c>
      <c r="X616" s="212">
        <v>1191.6703365261089</v>
      </c>
      <c r="Y616" s="212">
        <v>1507.2938496071135</v>
      </c>
      <c r="Z616" s="212">
        <v>1559.0505929923117</v>
      </c>
      <c r="AA616" s="212">
        <v>497.09782793296085</v>
      </c>
      <c r="AB616" s="212">
        <v>1174.0655593984379</v>
      </c>
      <c r="AC616" s="212">
        <v>884.96720520248698</v>
      </c>
      <c r="AD616" s="212">
        <v>1768.3816946248219</v>
      </c>
      <c r="AE616" s="243">
        <f t="shared" si="226"/>
        <v>0</v>
      </c>
      <c r="AF616" s="214">
        <f t="shared" si="222"/>
        <v>12020.416625206683</v>
      </c>
      <c r="AG616" s="276" t="str">
        <f t="shared" si="225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2091.5322505331542</v>
      </c>
      <c r="C617" s="156">
        <v>0</v>
      </c>
      <c r="D617" s="156">
        <v>230.61795205147163</v>
      </c>
      <c r="E617" s="156">
        <v>0</v>
      </c>
      <c r="F617" s="350"/>
      <c r="G617" s="156">
        <v>0</v>
      </c>
      <c r="H617" s="168">
        <v>0</v>
      </c>
      <c r="I617" s="154">
        <f t="shared" si="223"/>
        <v>2322.1502025846257</v>
      </c>
      <c r="J617" s="149"/>
      <c r="K617" s="169" t="s">
        <v>24</v>
      </c>
      <c r="L617" s="156">
        <v>2091.5322505331542</v>
      </c>
      <c r="M617" s="156">
        <v>0</v>
      </c>
      <c r="N617" s="156">
        <v>230.61795205147163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4"/>
        <v>2322.1502025846257</v>
      </c>
      <c r="U617" s="271" t="s">
        <v>24</v>
      </c>
      <c r="V617" s="207">
        <v>2091.5322505331542</v>
      </c>
      <c r="W617" s="207">
        <v>230.61795205147163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226"/>
        <v>0</v>
      </c>
      <c r="AF617" s="245">
        <f t="shared" si="222"/>
        <v>2322.1502025846257</v>
      </c>
      <c r="AG617" s="276" t="str">
        <f t="shared" si="225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12918.050767075665</v>
      </c>
      <c r="C618" s="160">
        <v>0</v>
      </c>
      <c r="D618" s="160">
        <v>1108.1796939713863</v>
      </c>
      <c r="E618" s="160">
        <v>0</v>
      </c>
      <c r="F618" s="350"/>
      <c r="G618" s="160">
        <v>0</v>
      </c>
      <c r="H618" s="161">
        <v>0</v>
      </c>
      <c r="I618" s="162">
        <f t="shared" si="223"/>
        <v>14026.230461047051</v>
      </c>
      <c r="J618" s="149"/>
      <c r="K618" s="163" t="s">
        <v>60</v>
      </c>
      <c r="L618" s="164">
        <v>12918.050767075665</v>
      </c>
      <c r="M618" s="164">
        <v>0</v>
      </c>
      <c r="N618" s="164">
        <v>1108.1796939713863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4"/>
        <v>14026.230461047051</v>
      </c>
      <c r="U618" s="102" t="s">
        <v>60</v>
      </c>
      <c r="V618" s="212">
        <v>12918.050767075665</v>
      </c>
      <c r="W618" s="212">
        <v>1053.0596643138706</v>
      </c>
      <c r="X618" s="212">
        <v>55.120029657515609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226"/>
        <v>0</v>
      </c>
      <c r="AF618" s="214">
        <f t="shared" si="222"/>
        <v>14026.230461047051</v>
      </c>
      <c r="AG618" s="276" t="str">
        <f t="shared" si="225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3096.0044862606642</v>
      </c>
      <c r="C619" s="156">
        <v>0</v>
      </c>
      <c r="D619" s="156">
        <v>649.07417473202133</v>
      </c>
      <c r="E619" s="156">
        <v>0</v>
      </c>
      <c r="F619" s="350"/>
      <c r="G619" s="156">
        <v>0</v>
      </c>
      <c r="H619" s="168">
        <v>0</v>
      </c>
      <c r="I619" s="154">
        <f t="shared" si="223"/>
        <v>3745.0786609926854</v>
      </c>
      <c r="J619" s="149"/>
      <c r="K619" s="169" t="s">
        <v>22</v>
      </c>
      <c r="L619" s="156">
        <v>3096.0044862606642</v>
      </c>
      <c r="M619" s="156">
        <v>0</v>
      </c>
      <c r="N619" s="156">
        <v>649.07417473202133</v>
      </c>
      <c r="O619" s="156">
        <v>0</v>
      </c>
      <c r="P619" s="156">
        <v>1334.9680832138856</v>
      </c>
      <c r="Q619" s="156">
        <v>0</v>
      </c>
      <c r="R619" s="157">
        <v>0</v>
      </c>
      <c r="S619" s="158">
        <f t="shared" si="224"/>
        <v>5080.046744206571</v>
      </c>
      <c r="U619" s="271" t="s">
        <v>22</v>
      </c>
      <c r="V619" s="207">
        <v>3096.0044862606642</v>
      </c>
      <c r="W619" s="207">
        <v>647.58768339471771</v>
      </c>
      <c r="X619" s="207">
        <v>1.486491337303639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226"/>
        <v>1334.9680832138856</v>
      </c>
      <c r="AF619" s="245">
        <f t="shared" si="222"/>
        <v>5080.046744206571</v>
      </c>
      <c r="AG619" s="276" t="str">
        <f t="shared" si="225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223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4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226"/>
        <v>0</v>
      </c>
      <c r="AF620" s="214">
        <f t="shared" si="222"/>
        <v>0</v>
      </c>
      <c r="AG620" s="276" t="str">
        <f t="shared" si="225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1372.0025216750612</v>
      </c>
      <c r="C621" s="156">
        <v>0</v>
      </c>
      <c r="D621" s="156">
        <v>1108.0601339738689</v>
      </c>
      <c r="E621" s="156">
        <v>0</v>
      </c>
      <c r="F621" s="350"/>
      <c r="G621" s="156">
        <v>0</v>
      </c>
      <c r="H621" s="168">
        <v>0</v>
      </c>
      <c r="I621" s="154">
        <f t="shared" si="223"/>
        <v>2480.0626556489301</v>
      </c>
      <c r="J621" s="149"/>
      <c r="K621" s="171" t="s">
        <v>64</v>
      </c>
      <c r="L621" s="156">
        <v>1372.0025216750612</v>
      </c>
      <c r="M621" s="156">
        <v>0</v>
      </c>
      <c r="N621" s="156">
        <v>1108.0601339738689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4"/>
        <v>2480.0626556489301</v>
      </c>
      <c r="U621" s="272" t="s">
        <v>64</v>
      </c>
      <c r="V621" s="207">
        <v>1372.0025216750612</v>
      </c>
      <c r="W621" s="207">
        <v>1108.0601339738689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226"/>
        <v>0</v>
      </c>
      <c r="AF621" s="210">
        <f t="shared" si="222"/>
        <v>2480.0626556489301</v>
      </c>
      <c r="AG621" s="276" t="str">
        <f t="shared" si="225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1372.0025216750612</v>
      </c>
      <c r="C622" s="173">
        <v>0</v>
      </c>
      <c r="D622" s="173">
        <v>1108.0601339738689</v>
      </c>
      <c r="E622" s="173">
        <v>0</v>
      </c>
      <c r="F622" s="350"/>
      <c r="G622" s="173">
        <v>0</v>
      </c>
      <c r="H622" s="174">
        <v>0</v>
      </c>
      <c r="I622" s="175">
        <f t="shared" si="223"/>
        <v>2480.0626556489301</v>
      </c>
      <c r="J622" s="149"/>
      <c r="K622" s="176" t="s">
        <v>23</v>
      </c>
      <c r="L622" s="177">
        <v>1372.0025216750612</v>
      </c>
      <c r="M622" s="177">
        <v>0</v>
      </c>
      <c r="N622" s="177">
        <v>1108.0601339738689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4"/>
        <v>2480.0626556489301</v>
      </c>
      <c r="U622" s="273" t="s">
        <v>135</v>
      </c>
      <c r="V622" s="212">
        <v>1372.0025216750612</v>
      </c>
      <c r="W622" s="212">
        <v>1108.0601339738689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226"/>
        <v>0</v>
      </c>
      <c r="AF622" s="214">
        <f t="shared" si="222"/>
        <v>2480.0626556489301</v>
      </c>
      <c r="AG622" s="277" t="str">
        <f t="shared" si="225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223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4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226"/>
        <v>0</v>
      </c>
      <c r="AF623" s="245">
        <f t="shared" si="222"/>
        <v>0</v>
      </c>
      <c r="AG623" s="277" t="str">
        <f t="shared" si="225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223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4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226"/>
        <v>0</v>
      </c>
      <c r="AF624" s="214">
        <f t="shared" si="222"/>
        <v>0</v>
      </c>
      <c r="AG624" s="277" t="str">
        <f t="shared" si="225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223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4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222"/>
        <v>0</v>
      </c>
      <c r="AG625" s="277" t="str">
        <f t="shared" si="225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42235.34823271291</v>
      </c>
      <c r="C626" s="195">
        <f t="shared" ref="C626:I626" si="227">SUM(C605:C621)</f>
        <v>0</v>
      </c>
      <c r="D626" s="195">
        <f t="shared" si="227"/>
        <v>8104.8179470680407</v>
      </c>
      <c r="E626" s="195">
        <f t="shared" si="227"/>
        <v>5331.8239651572085</v>
      </c>
      <c r="F626" s="195">
        <f t="shared" si="227"/>
        <v>0</v>
      </c>
      <c r="G626" s="195">
        <f t="shared" si="227"/>
        <v>2059.032764600925</v>
      </c>
      <c r="H626" s="197">
        <f t="shared" si="227"/>
        <v>0</v>
      </c>
      <c r="I626" s="154">
        <f t="shared" si="227"/>
        <v>57731.02290953909</v>
      </c>
      <c r="J626" s="149"/>
      <c r="K626" s="196" t="s">
        <v>26</v>
      </c>
      <c r="L626" s="195">
        <f>SUM(L605:L621)</f>
        <v>42235.34823271291</v>
      </c>
      <c r="M626" s="195">
        <f t="shared" ref="M626:S626" si="228">SUM(M605:M621)</f>
        <v>0</v>
      </c>
      <c r="N626" s="195">
        <f t="shared" si="228"/>
        <v>8104.8179470680407</v>
      </c>
      <c r="O626" s="195">
        <f t="shared" si="228"/>
        <v>5331.8239651572085</v>
      </c>
      <c r="P626" s="195">
        <f t="shared" si="228"/>
        <v>27203.581544339293</v>
      </c>
      <c r="Q626" s="195">
        <f t="shared" si="228"/>
        <v>2059.032764600925</v>
      </c>
      <c r="R626" s="197">
        <f t="shared" si="228"/>
        <v>0</v>
      </c>
      <c r="S626" s="198">
        <f t="shared" si="228"/>
        <v>84934.604453878375</v>
      </c>
      <c r="U626" s="224" t="s">
        <v>63</v>
      </c>
      <c r="V626" s="225">
        <f>SUM(V605:V621)</f>
        <v>42235.34823271291</v>
      </c>
      <c r="W626" s="225">
        <f t="shared" ref="W626:AE626" si="229">SUM(W605:W621)</f>
        <v>6820.3273965198359</v>
      </c>
      <c r="X626" s="225">
        <f t="shared" si="229"/>
        <v>1284.4905505482047</v>
      </c>
      <c r="Y626" s="225">
        <f t="shared" si="229"/>
        <v>1507.2938496071135</v>
      </c>
      <c r="Z626" s="225">
        <f t="shared" si="229"/>
        <v>1559.0505929923117</v>
      </c>
      <c r="AA626" s="225">
        <f t="shared" si="229"/>
        <v>497.09782793296085</v>
      </c>
      <c r="AB626" s="225">
        <f t="shared" si="229"/>
        <v>1174.0655593984379</v>
      </c>
      <c r="AC626" s="225">
        <f t="shared" si="229"/>
        <v>884.96720520248698</v>
      </c>
      <c r="AD626" s="225">
        <f t="shared" si="229"/>
        <v>1768.3816946248219</v>
      </c>
      <c r="AE626" s="225">
        <f t="shared" si="229"/>
        <v>27203.581544339293</v>
      </c>
      <c r="AF626" s="246">
        <f>SUM(AF605:AF621)</f>
        <v>84934.604453878375</v>
      </c>
      <c r="AG626" s="278" t="str">
        <f t="shared" si="225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0.73158842688259762</v>
      </c>
      <c r="C627" s="48">
        <f t="shared" ref="C627:H627" si="230">IF($I626=0,"-",C626/$I626)</f>
        <v>0</v>
      </c>
      <c r="D627" s="48">
        <f t="shared" si="230"/>
        <v>0.14038930090963025</v>
      </c>
      <c r="E627" s="48">
        <f t="shared" si="230"/>
        <v>9.235630509287604E-2</v>
      </c>
      <c r="F627" s="48">
        <f t="shared" si="230"/>
        <v>0</v>
      </c>
      <c r="G627" s="48">
        <f t="shared" si="230"/>
        <v>3.5665967114895933E-2</v>
      </c>
      <c r="H627" s="69">
        <f t="shared" si="230"/>
        <v>0</v>
      </c>
      <c r="I627" s="49">
        <f>SUM(B627:H627)</f>
        <v>0.99999999999999978</v>
      </c>
      <c r="K627" s="78" t="s">
        <v>90</v>
      </c>
      <c r="L627" s="95">
        <f t="shared" ref="L627:R627" si="231">IF($S626=0,"-",L626/$S626)</f>
        <v>0.49726902838109721</v>
      </c>
      <c r="M627" s="95">
        <f t="shared" si="231"/>
        <v>0</v>
      </c>
      <c r="N627" s="95">
        <f t="shared" si="231"/>
        <v>9.542421489075352E-2</v>
      </c>
      <c r="O627" s="95">
        <f t="shared" si="231"/>
        <v>6.2775637791455452E-2</v>
      </c>
      <c r="P627" s="95">
        <f t="shared" si="231"/>
        <v>0.32028855281373003</v>
      </c>
      <c r="Q627" s="95">
        <f t="shared" si="231"/>
        <v>2.4242566122963834E-2</v>
      </c>
      <c r="R627" s="96">
        <f t="shared" si="231"/>
        <v>0</v>
      </c>
      <c r="S627" s="97">
        <f>SUM(L627:R627)</f>
        <v>1</v>
      </c>
      <c r="U627" s="108" t="s">
        <v>90</v>
      </c>
      <c r="V627" s="130">
        <f>V626/$AF626</f>
        <v>0.49726902838109721</v>
      </c>
      <c r="W627" s="130">
        <f t="shared" ref="W627:AF627" si="232">W626/$AF626</f>
        <v>8.0300926111022811E-2</v>
      </c>
      <c r="X627" s="130">
        <f t="shared" si="232"/>
        <v>1.5123288779730709E-2</v>
      </c>
      <c r="Y627" s="130">
        <f t="shared" si="232"/>
        <v>1.7746522272033563E-2</v>
      </c>
      <c r="Z627" s="130">
        <f t="shared" si="232"/>
        <v>1.8355893961205356E-2</v>
      </c>
      <c r="AA627" s="130">
        <f t="shared" si="232"/>
        <v>5.8527125796282182E-3</v>
      </c>
      <c r="AB627" s="130">
        <f t="shared" si="232"/>
        <v>1.3823170978985191E-2</v>
      </c>
      <c r="AC627" s="130">
        <f t="shared" si="232"/>
        <v>1.0419395143978641E-2</v>
      </c>
      <c r="AD627" s="247">
        <f t="shared" si="232"/>
        <v>2.0820508978588316E-2</v>
      </c>
      <c r="AE627" s="247">
        <f t="shared" si="232"/>
        <v>0.32028855281373003</v>
      </c>
      <c r="AF627" s="248">
        <f t="shared" si="232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0.75538332035809896</v>
      </c>
      <c r="C631" s="152">
        <v>0</v>
      </c>
      <c r="D631" s="152">
        <v>1.1342588088434868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1.8896421292015857</v>
      </c>
      <c r="J631" s="149"/>
      <c r="K631" s="203" t="s">
        <v>7</v>
      </c>
      <c r="L631" s="152">
        <v>0.75538332035809896</v>
      </c>
      <c r="M631" s="152">
        <v>0</v>
      </c>
      <c r="N631" s="152">
        <v>1.1342588088434868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1.8896421292015857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6.1053732761069917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3">SUM(B632:H632)</f>
        <v>6.1053732761069917</v>
      </c>
      <c r="J632" s="149"/>
      <c r="K632" s="163" t="s">
        <v>8</v>
      </c>
      <c r="L632" s="164">
        <v>6.1053732761069917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4">SUM(L632:R632)</f>
        <v>6.1053732761069917</v>
      </c>
    </row>
    <row r="633" spans="1:85" ht="15">
      <c r="A633" s="167" t="s">
        <v>10</v>
      </c>
      <c r="B633" s="156">
        <v>3.3697813984619227</v>
      </c>
      <c r="C633" s="156">
        <v>0</v>
      </c>
      <c r="D633" s="156">
        <v>1.0794910852156826E-2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3"/>
        <v>3.3805763093140797</v>
      </c>
      <c r="J633" s="149"/>
      <c r="K633" s="169" t="s">
        <v>10</v>
      </c>
      <c r="L633" s="156">
        <v>3.3697813984619227</v>
      </c>
      <c r="M633" s="156">
        <v>0</v>
      </c>
      <c r="N633" s="156">
        <v>1.0794910852156826E-2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4"/>
        <v>3.3805763093140797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4"/>
        <v>0</v>
      </c>
    </row>
    <row r="635" spans="1:85" ht="15">
      <c r="A635" s="167" t="s">
        <v>16</v>
      </c>
      <c r="B635" s="156">
        <v>0</v>
      </c>
      <c r="C635" s="156">
        <v>0</v>
      </c>
      <c r="D635" s="156">
        <v>0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3"/>
        <v>0</v>
      </c>
      <c r="J635" s="149"/>
      <c r="K635" s="169" t="s">
        <v>16</v>
      </c>
      <c r="L635" s="156">
        <v>0</v>
      </c>
      <c r="M635" s="156">
        <v>0</v>
      </c>
      <c r="N635" s="156">
        <v>0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4"/>
        <v>0</v>
      </c>
    </row>
    <row r="636" spans="1:85" ht="15">
      <c r="A636" s="159" t="s">
        <v>15</v>
      </c>
      <c r="B636" s="160">
        <v>20.707230740166597</v>
      </c>
      <c r="C636" s="160">
        <v>0.46731677404152366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3"/>
        <v>21.174547514208122</v>
      </c>
      <c r="J636" s="149"/>
      <c r="K636" s="163" t="s">
        <v>15</v>
      </c>
      <c r="L636" s="164">
        <v>20.707230740166597</v>
      </c>
      <c r="M636" s="164">
        <v>0.46731677404152366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4"/>
        <v>21.174547514208122</v>
      </c>
    </row>
    <row r="637" spans="1:85" ht="15">
      <c r="A637" s="167" t="s">
        <v>58</v>
      </c>
      <c r="B637" s="156">
        <v>0</v>
      </c>
      <c r="C637" s="156">
        <v>1.6248387636824198</v>
      </c>
      <c r="D637" s="156">
        <v>0</v>
      </c>
      <c r="E637" s="156">
        <v>78.862622962956053</v>
      </c>
      <c r="F637" s="156">
        <v>3114.5041912934494</v>
      </c>
      <c r="G637" s="156">
        <v>0</v>
      </c>
      <c r="H637" s="168">
        <v>0</v>
      </c>
      <c r="I637" s="154">
        <f t="shared" si="233"/>
        <v>3194.9916530200881</v>
      </c>
      <c r="J637" s="149"/>
      <c r="K637" s="169" t="s">
        <v>58</v>
      </c>
      <c r="L637" s="156">
        <v>0</v>
      </c>
      <c r="M637" s="156">
        <v>1.6248387636824198</v>
      </c>
      <c r="N637" s="156">
        <v>0</v>
      </c>
      <c r="O637" s="156">
        <v>78.862622962956053</v>
      </c>
      <c r="P637" s="156">
        <v>3114.5041912934494</v>
      </c>
      <c r="Q637" s="156">
        <v>0</v>
      </c>
      <c r="R637" s="157">
        <v>0</v>
      </c>
      <c r="S637" s="158">
        <f t="shared" si="234"/>
        <v>3194.9916530200881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32.307991410893152</v>
      </c>
      <c r="F638" s="160">
        <v>0</v>
      </c>
      <c r="G638" s="160">
        <v>0</v>
      </c>
      <c r="H638" s="161">
        <v>0</v>
      </c>
      <c r="I638" s="162">
        <f t="shared" si="233"/>
        <v>32.307991410893152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32.307991410893152</v>
      </c>
      <c r="P638" s="164">
        <v>0</v>
      </c>
      <c r="Q638" s="164">
        <v>0</v>
      </c>
      <c r="R638" s="165">
        <v>0</v>
      </c>
      <c r="S638" s="166">
        <f t="shared" si="234"/>
        <v>32.307991410893152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4"/>
        <v>0</v>
      </c>
    </row>
    <row r="640" spans="1:85" ht="15">
      <c r="A640" s="159" t="s">
        <v>17</v>
      </c>
      <c r="B640" s="160">
        <v>19.357778150575079</v>
      </c>
      <c r="C640" s="160">
        <v>0</v>
      </c>
      <c r="D640" s="160">
        <v>9.371549117719763E-2</v>
      </c>
      <c r="E640" s="160">
        <v>0.57023188904515509</v>
      </c>
      <c r="F640" s="160">
        <v>0</v>
      </c>
      <c r="G640" s="160">
        <v>0</v>
      </c>
      <c r="H640" s="161">
        <v>0</v>
      </c>
      <c r="I640" s="162">
        <f t="shared" si="233"/>
        <v>20.021725530797429</v>
      </c>
      <c r="J640" s="149"/>
      <c r="K640" s="163" t="s">
        <v>17</v>
      </c>
      <c r="L640" s="164">
        <v>19.357778150575079</v>
      </c>
      <c r="M640" s="164">
        <v>0</v>
      </c>
      <c r="N640" s="164">
        <v>9.371549117719763E-2</v>
      </c>
      <c r="O640" s="164">
        <v>0.57023188904515509</v>
      </c>
      <c r="P640" s="164">
        <v>0</v>
      </c>
      <c r="Q640" s="164">
        <v>0</v>
      </c>
      <c r="R640" s="165">
        <v>0</v>
      </c>
      <c r="S640" s="166">
        <f t="shared" si="234"/>
        <v>20.021725530797429</v>
      </c>
    </row>
    <row r="641" spans="1:70" ht="15">
      <c r="A641" s="167" t="s">
        <v>140</v>
      </c>
      <c r="B641" s="156">
        <v>236.59049904225776</v>
      </c>
      <c r="C641" s="156">
        <v>0</v>
      </c>
      <c r="D641" s="156">
        <v>61.14831373777394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3"/>
        <v>297.73881278003171</v>
      </c>
      <c r="J641" s="149"/>
      <c r="K641" s="169" t="s">
        <v>140</v>
      </c>
      <c r="L641" s="156">
        <v>236.59049904225776</v>
      </c>
      <c r="M641" s="156">
        <v>0</v>
      </c>
      <c r="N641" s="156">
        <v>61.14831373777394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4"/>
        <v>297.73881278003171</v>
      </c>
    </row>
    <row r="642" spans="1:70" ht="15">
      <c r="A642" s="159" t="s">
        <v>25</v>
      </c>
      <c r="B642" s="160">
        <v>354.70218768899394</v>
      </c>
      <c r="C642" s="160">
        <v>0.46087287651356618</v>
      </c>
      <c r="D642" s="160">
        <v>7.3367668924991856</v>
      </c>
      <c r="E642" s="160">
        <v>589.40396931146336</v>
      </c>
      <c r="F642" s="160">
        <v>0</v>
      </c>
      <c r="G642" s="160">
        <v>198.75895590669774</v>
      </c>
      <c r="H642" s="161">
        <v>2.7885863975947531</v>
      </c>
      <c r="I642" s="162">
        <f t="shared" si="233"/>
        <v>1153.4513390737627</v>
      </c>
      <c r="J642" s="149"/>
      <c r="K642" s="163" t="s">
        <v>25</v>
      </c>
      <c r="L642" s="164">
        <v>354.70218768899394</v>
      </c>
      <c r="M642" s="164">
        <v>0.46087287651356618</v>
      </c>
      <c r="N642" s="164">
        <v>7.3367668924991856</v>
      </c>
      <c r="O642" s="164">
        <v>589.40396931146336</v>
      </c>
      <c r="P642" s="164">
        <v>0</v>
      </c>
      <c r="Q642" s="164">
        <v>198.75895590669774</v>
      </c>
      <c r="R642" s="165">
        <v>2.7885863975947531</v>
      </c>
      <c r="S642" s="166">
        <f t="shared" si="234"/>
        <v>1153.4513390737627</v>
      </c>
    </row>
    <row r="643" spans="1:70" ht="15">
      <c r="A643" s="167" t="s">
        <v>24</v>
      </c>
      <c r="B643" s="156">
        <v>32.826249472841923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3"/>
        <v>32.826249472841923</v>
      </c>
      <c r="J643" s="149"/>
      <c r="K643" s="169" t="s">
        <v>24</v>
      </c>
      <c r="L643" s="156">
        <v>32.826249472841923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4"/>
        <v>32.826249472841923</v>
      </c>
    </row>
    <row r="644" spans="1:70" ht="15">
      <c r="A644" s="159" t="s">
        <v>60</v>
      </c>
      <c r="B644" s="160">
        <v>547.59792520552128</v>
      </c>
      <c r="C644" s="160">
        <v>24.804327480159824</v>
      </c>
      <c r="D644" s="160">
        <v>311.80641866484257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3"/>
        <v>884.20867135052367</v>
      </c>
      <c r="J644" s="149"/>
      <c r="K644" s="163" t="s">
        <v>60</v>
      </c>
      <c r="L644" s="164">
        <v>547.59792520552128</v>
      </c>
      <c r="M644" s="164">
        <v>24.804327480159824</v>
      </c>
      <c r="N644" s="164">
        <v>311.80641866484257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4"/>
        <v>884.20867135052367</v>
      </c>
    </row>
    <row r="645" spans="1:70" ht="15">
      <c r="A645" s="167" t="s">
        <v>22</v>
      </c>
      <c r="B645" s="156">
        <v>758.65254909586338</v>
      </c>
      <c r="C645" s="156">
        <v>0</v>
      </c>
      <c r="D645" s="156">
        <v>0.95812709498941251</v>
      </c>
      <c r="E645" s="156">
        <v>4.6536051505197609</v>
      </c>
      <c r="F645" s="156">
        <v>187.24014794174886</v>
      </c>
      <c r="G645" s="156">
        <v>0</v>
      </c>
      <c r="H645" s="168">
        <v>0</v>
      </c>
      <c r="I645" s="154">
        <f t="shared" si="233"/>
        <v>951.50442928312145</v>
      </c>
      <c r="J645" s="149"/>
      <c r="K645" s="169" t="s">
        <v>22</v>
      </c>
      <c r="L645" s="156">
        <v>758.65254909586338</v>
      </c>
      <c r="M645" s="156">
        <v>0</v>
      </c>
      <c r="N645" s="156">
        <v>0.95812709498941251</v>
      </c>
      <c r="O645" s="156">
        <v>4.6536051505197609</v>
      </c>
      <c r="P645" s="156">
        <v>187.24014794174886</v>
      </c>
      <c r="Q645" s="156">
        <v>0</v>
      </c>
      <c r="R645" s="157">
        <v>0</v>
      </c>
      <c r="S645" s="158">
        <f t="shared" si="234"/>
        <v>951.50442928312145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4"/>
        <v>0</v>
      </c>
    </row>
    <row r="647" spans="1:70" ht="15">
      <c r="A647" s="170" t="s">
        <v>64</v>
      </c>
      <c r="B647" s="156">
        <v>33.487760276856029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3"/>
        <v>33.487760276856029</v>
      </c>
      <c r="J647" s="149"/>
      <c r="K647" s="171" t="s">
        <v>64</v>
      </c>
      <c r="L647" s="156">
        <v>33.487760276856029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4"/>
        <v>33.487760276856029</v>
      </c>
    </row>
    <row r="648" spans="1:70">
      <c r="A648" s="172" t="s">
        <v>23</v>
      </c>
      <c r="B648" s="173">
        <v>33.487760276856029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3"/>
        <v>33.487760276856029</v>
      </c>
      <c r="J648" s="149"/>
      <c r="K648" s="176" t="s">
        <v>23</v>
      </c>
      <c r="L648" s="177">
        <v>33.487760276856029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4"/>
        <v>33.487760276856029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4"/>
        <v>0</v>
      </c>
    </row>
    <row r="652" spans="1:70" ht="15">
      <c r="A652" s="194" t="s">
        <v>26</v>
      </c>
      <c r="B652" s="195">
        <f>SUM(B631:B647)</f>
        <v>2014.1527176680031</v>
      </c>
      <c r="C652" s="195">
        <f t="shared" ref="C652:I652" si="235">SUM(C631:C647)</f>
        <v>27.357355894397333</v>
      </c>
      <c r="D652" s="195">
        <f t="shared" si="235"/>
        <v>382.48839560097798</v>
      </c>
      <c r="E652" s="195">
        <f t="shared" si="235"/>
        <v>705.79842072487747</v>
      </c>
      <c r="F652" s="195">
        <f t="shared" si="235"/>
        <v>3301.7443392351984</v>
      </c>
      <c r="G652" s="195">
        <f t="shared" si="235"/>
        <v>198.75895590669774</v>
      </c>
      <c r="H652" s="197">
        <f t="shared" si="235"/>
        <v>2.7885863975947531</v>
      </c>
      <c r="I652" s="154">
        <f t="shared" si="235"/>
        <v>6633.088771427746</v>
      </c>
      <c r="J652" s="149"/>
      <c r="K652" s="196" t="s">
        <v>26</v>
      </c>
      <c r="L652" s="195">
        <f>SUM(L631:L647)</f>
        <v>2014.1527176680031</v>
      </c>
      <c r="M652" s="195">
        <f t="shared" ref="M652:S652" si="236">SUM(M631:M647)</f>
        <v>27.357355894397333</v>
      </c>
      <c r="N652" s="195">
        <f t="shared" si="236"/>
        <v>382.48839560097798</v>
      </c>
      <c r="O652" s="195">
        <f t="shared" si="236"/>
        <v>705.79842072487747</v>
      </c>
      <c r="P652" s="195">
        <f t="shared" si="236"/>
        <v>3301.7443392351984</v>
      </c>
      <c r="Q652" s="195">
        <f t="shared" si="236"/>
        <v>198.75895590669774</v>
      </c>
      <c r="R652" s="197">
        <f t="shared" si="236"/>
        <v>2.7885863975947531</v>
      </c>
      <c r="S652" s="198">
        <f t="shared" si="236"/>
        <v>6633.088771427746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0.30365230846058233</v>
      </c>
      <c r="C653" s="48">
        <f t="shared" ref="C653:H653" si="237">IF($I652=0,"-",C652/$I652)</f>
        <v>4.1243765668024929E-3</v>
      </c>
      <c r="D653" s="48">
        <f t="shared" si="237"/>
        <v>5.766369315733564E-2</v>
      </c>
      <c r="E653" s="48">
        <f t="shared" si="237"/>
        <v>0.10640569500066516</v>
      </c>
      <c r="F653" s="48">
        <f t="shared" si="237"/>
        <v>0.49776875495132428</v>
      </c>
      <c r="G653" s="48">
        <f t="shared" si="237"/>
        <v>2.9964766454334012E-2</v>
      </c>
      <c r="H653" s="69">
        <f t="shared" si="237"/>
        <v>4.2040540895618391E-4</v>
      </c>
      <c r="I653" s="49">
        <f>SUM(B653:H653)</f>
        <v>1</v>
      </c>
      <c r="K653" s="78" t="s">
        <v>90</v>
      </c>
      <c r="L653" s="95">
        <f t="shared" ref="L653:R653" si="238">IF($S652=0,"-",L652/$S652)</f>
        <v>0.30365230846058233</v>
      </c>
      <c r="M653" s="95">
        <f t="shared" si="238"/>
        <v>4.1243765668024929E-3</v>
      </c>
      <c r="N653" s="95">
        <f t="shared" si="238"/>
        <v>5.766369315733564E-2</v>
      </c>
      <c r="O653" s="95">
        <f t="shared" si="238"/>
        <v>0.10640569500066516</v>
      </c>
      <c r="P653" s="95">
        <f t="shared" si="238"/>
        <v>0.49776875495132428</v>
      </c>
      <c r="Q653" s="95">
        <f t="shared" si="238"/>
        <v>2.9964766454334012E-2</v>
      </c>
      <c r="R653" s="96">
        <f t="shared" si="238"/>
        <v>4.2040540895618391E-4</v>
      </c>
      <c r="S653" s="97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4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41" customWidth="1"/>
    <col min="2" max="9" width="16.625" style="149" customWidth="1"/>
    <col min="10" max="10" width="11.625" style="141" customWidth="1"/>
    <col min="11" max="11" width="42.6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167</v>
      </c>
      <c r="B1" s="315"/>
      <c r="C1" s="315"/>
      <c r="D1" s="315"/>
      <c r="E1" s="315"/>
      <c r="F1" s="315"/>
      <c r="G1" s="315"/>
      <c r="H1" s="315"/>
      <c r="I1" s="316"/>
      <c r="K1" s="323" t="s">
        <v>168</v>
      </c>
      <c r="L1" s="324"/>
      <c r="M1" s="324"/>
      <c r="N1" s="324"/>
      <c r="O1" s="324"/>
      <c r="P1" s="324"/>
      <c r="Q1" s="324"/>
      <c r="R1" s="324"/>
      <c r="S1" s="325"/>
      <c r="U1" s="332" t="s">
        <v>169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284.75090345925963</v>
      </c>
      <c r="C7" s="37">
        <f t="shared" ref="C7:E7" si="0">C33+C85</f>
        <v>1146.7494901287439</v>
      </c>
      <c r="D7" s="37">
        <f t="shared" si="0"/>
        <v>139.53911573269411</v>
      </c>
      <c r="E7" s="37">
        <f t="shared" si="0"/>
        <v>0</v>
      </c>
      <c r="F7" s="37">
        <f>F59+F85</f>
        <v>2.2038360452943517</v>
      </c>
      <c r="G7" s="37">
        <f t="shared" ref="G7:H22" si="1">G33+G85</f>
        <v>0</v>
      </c>
      <c r="H7" s="37">
        <f t="shared" si="1"/>
        <v>0</v>
      </c>
      <c r="I7" s="154">
        <f>SUM(B7:H7)</f>
        <v>1573.2433453659921</v>
      </c>
      <c r="J7" s="149"/>
      <c r="K7" s="155" t="s">
        <v>7</v>
      </c>
      <c r="L7" s="37">
        <f>L33+L85</f>
        <v>284.75090345925963</v>
      </c>
      <c r="M7" s="37">
        <f t="shared" ref="M7:O7" si="2">M33+M85</f>
        <v>1146.7494901287439</v>
      </c>
      <c r="N7" s="37">
        <f t="shared" si="2"/>
        <v>139.53911573269411</v>
      </c>
      <c r="O7" s="37">
        <f t="shared" si="2"/>
        <v>0</v>
      </c>
      <c r="P7" s="156">
        <f>P33+P59+P85</f>
        <v>2.2038360452943517</v>
      </c>
      <c r="Q7" s="37">
        <f t="shared" ref="Q7:R22" si="3">Q33+Q85</f>
        <v>0</v>
      </c>
      <c r="R7" s="37">
        <f t="shared" si="3"/>
        <v>0</v>
      </c>
      <c r="S7" s="158">
        <f>SUM(L7:R7)</f>
        <v>1573.2433453659921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3" si="4">B34+B86</f>
        <v>20.28274093392664</v>
      </c>
      <c r="C8" s="40">
        <f t="shared" si="4"/>
        <v>0</v>
      </c>
      <c r="D8" s="40">
        <f t="shared" si="4"/>
        <v>300.89792457626788</v>
      </c>
      <c r="E8" s="40">
        <f t="shared" si="4"/>
        <v>0</v>
      </c>
      <c r="F8" s="40">
        <f t="shared" ref="F8:F27" si="5">F60+F86</f>
        <v>0</v>
      </c>
      <c r="G8" s="40">
        <f t="shared" si="1"/>
        <v>0</v>
      </c>
      <c r="H8" s="40">
        <f t="shared" si="1"/>
        <v>0</v>
      </c>
      <c r="I8" s="162">
        <f t="shared" ref="I8:I27" si="6">SUM(B8:H8)</f>
        <v>321.1806655101945</v>
      </c>
      <c r="J8" s="149"/>
      <c r="K8" s="163" t="s">
        <v>8</v>
      </c>
      <c r="L8" s="84">
        <f t="shared" ref="L8:O23" si="7">L34+L86</f>
        <v>20.28274093392664</v>
      </c>
      <c r="M8" s="84">
        <f t="shared" si="7"/>
        <v>0</v>
      </c>
      <c r="N8" s="84">
        <f t="shared" si="7"/>
        <v>300.89792457626788</v>
      </c>
      <c r="O8" s="84">
        <f t="shared" si="7"/>
        <v>0</v>
      </c>
      <c r="P8" s="164">
        <f t="shared" ref="P8:P27" si="8">P34+P60+P86</f>
        <v>0</v>
      </c>
      <c r="Q8" s="84">
        <f t="shared" si="3"/>
        <v>0</v>
      </c>
      <c r="R8" s="84">
        <f t="shared" si="3"/>
        <v>0</v>
      </c>
      <c r="S8" s="166">
        <f t="shared" ref="S8:S27" si="9">SUM(L8:R8)</f>
        <v>321.1806655101945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157.2234521706612</v>
      </c>
      <c r="C9" s="43">
        <f t="shared" si="4"/>
        <v>0</v>
      </c>
      <c r="D9" s="43">
        <f t="shared" si="4"/>
        <v>272.44401836132459</v>
      </c>
      <c r="E9" s="43">
        <f t="shared" si="4"/>
        <v>0</v>
      </c>
      <c r="F9" s="43">
        <f t="shared" si="5"/>
        <v>0</v>
      </c>
      <c r="G9" s="43">
        <f t="shared" si="1"/>
        <v>0</v>
      </c>
      <c r="H9" s="43">
        <f t="shared" si="1"/>
        <v>0</v>
      </c>
      <c r="I9" s="154">
        <f t="shared" si="6"/>
        <v>429.66747053198583</v>
      </c>
      <c r="J9" s="149"/>
      <c r="K9" s="155" t="s">
        <v>10</v>
      </c>
      <c r="L9" s="43">
        <f t="shared" si="7"/>
        <v>157.2234521706612</v>
      </c>
      <c r="M9" s="43">
        <f t="shared" si="7"/>
        <v>0</v>
      </c>
      <c r="N9" s="43">
        <f t="shared" si="7"/>
        <v>272.44401836132459</v>
      </c>
      <c r="O9" s="43">
        <f t="shared" si="7"/>
        <v>0</v>
      </c>
      <c r="P9" s="156">
        <f t="shared" si="8"/>
        <v>0</v>
      </c>
      <c r="Q9" s="43">
        <f t="shared" si="3"/>
        <v>0</v>
      </c>
      <c r="R9" s="43">
        <f t="shared" si="3"/>
        <v>0</v>
      </c>
      <c r="S9" s="158">
        <f t="shared" si="9"/>
        <v>429.66747053198583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124.0890663</v>
      </c>
      <c r="D10" s="40">
        <f t="shared" si="4"/>
        <v>481.024862842</v>
      </c>
      <c r="E10" s="40">
        <f t="shared" si="4"/>
        <v>0</v>
      </c>
      <c r="F10" s="40">
        <f t="shared" si="5"/>
        <v>0</v>
      </c>
      <c r="G10" s="40">
        <f t="shared" si="1"/>
        <v>0</v>
      </c>
      <c r="H10" s="40">
        <f t="shared" si="1"/>
        <v>0</v>
      </c>
      <c r="I10" s="162">
        <f t="shared" si="6"/>
        <v>605.11392914199996</v>
      </c>
      <c r="J10" s="149"/>
      <c r="K10" s="163" t="s">
        <v>56</v>
      </c>
      <c r="L10" s="84">
        <f t="shared" si="7"/>
        <v>0</v>
      </c>
      <c r="M10" s="84">
        <f t="shared" si="7"/>
        <v>124.0890663</v>
      </c>
      <c r="N10" s="84">
        <f t="shared" si="7"/>
        <v>481.024862842</v>
      </c>
      <c r="O10" s="84">
        <f t="shared" si="7"/>
        <v>0</v>
      </c>
      <c r="P10" s="164">
        <f t="shared" si="8"/>
        <v>0</v>
      </c>
      <c r="Q10" s="84">
        <f t="shared" si="3"/>
        <v>0</v>
      </c>
      <c r="R10" s="84">
        <f t="shared" si="3"/>
        <v>0</v>
      </c>
      <c r="S10" s="166">
        <f t="shared" si="9"/>
        <v>605.11392914199996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298.57539652166173</v>
      </c>
      <c r="C11" s="43">
        <f t="shared" si="4"/>
        <v>209.13581944795649</v>
      </c>
      <c r="D11" s="43">
        <f t="shared" si="4"/>
        <v>157.83062715799798</v>
      </c>
      <c r="E11" s="43">
        <f t="shared" si="4"/>
        <v>4.0302226862926265</v>
      </c>
      <c r="F11" s="43">
        <f t="shared" si="5"/>
        <v>0</v>
      </c>
      <c r="G11" s="43">
        <f t="shared" si="1"/>
        <v>0</v>
      </c>
      <c r="H11" s="43">
        <f t="shared" si="1"/>
        <v>0</v>
      </c>
      <c r="I11" s="154">
        <f t="shared" si="6"/>
        <v>669.57206581390881</v>
      </c>
      <c r="J11" s="149"/>
      <c r="K11" s="155" t="s">
        <v>16</v>
      </c>
      <c r="L11" s="43">
        <f t="shared" si="7"/>
        <v>298.57539652166173</v>
      </c>
      <c r="M11" s="43">
        <f t="shared" si="7"/>
        <v>209.13581944795649</v>
      </c>
      <c r="N11" s="43">
        <f t="shared" si="7"/>
        <v>157.83062715799798</v>
      </c>
      <c r="O11" s="43">
        <f t="shared" si="7"/>
        <v>4.0302226862926265</v>
      </c>
      <c r="P11" s="156">
        <f t="shared" si="8"/>
        <v>0</v>
      </c>
      <c r="Q11" s="43">
        <f t="shared" si="3"/>
        <v>0</v>
      </c>
      <c r="R11" s="43">
        <f t="shared" si="3"/>
        <v>0</v>
      </c>
      <c r="S11" s="158">
        <f t="shared" si="9"/>
        <v>669.57206581390881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7944.0275700777911</v>
      </c>
      <c r="C12" s="40">
        <f t="shared" si="4"/>
        <v>16.666288675598743</v>
      </c>
      <c r="D12" s="40">
        <f t="shared" si="4"/>
        <v>776.22204352002723</v>
      </c>
      <c r="E12" s="40">
        <f t="shared" si="4"/>
        <v>0</v>
      </c>
      <c r="F12" s="40">
        <f t="shared" si="5"/>
        <v>0</v>
      </c>
      <c r="G12" s="40">
        <f t="shared" si="1"/>
        <v>0</v>
      </c>
      <c r="H12" s="40">
        <f t="shared" si="1"/>
        <v>0</v>
      </c>
      <c r="I12" s="162">
        <f t="shared" si="6"/>
        <v>8736.9159022734166</v>
      </c>
      <c r="J12" s="149"/>
      <c r="K12" s="163" t="s">
        <v>15</v>
      </c>
      <c r="L12" s="84">
        <f t="shared" si="7"/>
        <v>7944.0275700777911</v>
      </c>
      <c r="M12" s="84">
        <f t="shared" si="7"/>
        <v>16.666288675598743</v>
      </c>
      <c r="N12" s="84">
        <f t="shared" si="7"/>
        <v>776.22204352002723</v>
      </c>
      <c r="O12" s="84">
        <f t="shared" si="7"/>
        <v>0</v>
      </c>
      <c r="P12" s="164">
        <f t="shared" si="8"/>
        <v>0</v>
      </c>
      <c r="Q12" s="84">
        <f t="shared" si="3"/>
        <v>0</v>
      </c>
      <c r="R12" s="84">
        <f t="shared" si="3"/>
        <v>0</v>
      </c>
      <c r="S12" s="166">
        <f t="shared" si="9"/>
        <v>8736.9159022734166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1.6341218498701997</v>
      </c>
      <c r="D13" s="43">
        <f t="shared" si="4"/>
        <v>0.33993066974887015</v>
      </c>
      <c r="E13" s="43">
        <f t="shared" si="4"/>
        <v>1563.9441711563193</v>
      </c>
      <c r="F13" s="43">
        <f t="shared" si="5"/>
        <v>58495.27572561735</v>
      </c>
      <c r="G13" s="43">
        <f t="shared" si="1"/>
        <v>0</v>
      </c>
      <c r="H13" s="43">
        <f t="shared" si="1"/>
        <v>0</v>
      </c>
      <c r="I13" s="154">
        <f t="shared" si="6"/>
        <v>60061.193949293287</v>
      </c>
      <c r="J13" s="149"/>
      <c r="K13" s="169" t="s">
        <v>58</v>
      </c>
      <c r="L13" s="43">
        <f t="shared" si="7"/>
        <v>0</v>
      </c>
      <c r="M13" s="43">
        <f t="shared" si="7"/>
        <v>1.6341218498701997</v>
      </c>
      <c r="N13" s="43">
        <f t="shared" si="7"/>
        <v>0.33993066974887015</v>
      </c>
      <c r="O13" s="43">
        <f t="shared" si="7"/>
        <v>1563.9441711563193</v>
      </c>
      <c r="P13" s="156">
        <f t="shared" si="8"/>
        <v>58495.275725617343</v>
      </c>
      <c r="Q13" s="43">
        <f t="shared" si="3"/>
        <v>0</v>
      </c>
      <c r="R13" s="43">
        <f t="shared" si="3"/>
        <v>0</v>
      </c>
      <c r="S13" s="158">
        <f t="shared" si="9"/>
        <v>60061.19394929328</v>
      </c>
      <c r="T13" s="149" t="str">
        <f t="shared" si="10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2.9542026100297675E-2</v>
      </c>
      <c r="E14" s="40">
        <f t="shared" si="4"/>
        <v>43.402014577265213</v>
      </c>
      <c r="F14" s="40">
        <f t="shared" si="5"/>
        <v>14309.857795345477</v>
      </c>
      <c r="G14" s="40">
        <f t="shared" si="1"/>
        <v>0</v>
      </c>
      <c r="H14" s="40">
        <f t="shared" si="1"/>
        <v>0</v>
      </c>
      <c r="I14" s="162">
        <f t="shared" si="6"/>
        <v>14353.289351948843</v>
      </c>
      <c r="J14" s="149"/>
      <c r="K14" s="163" t="s">
        <v>12</v>
      </c>
      <c r="L14" s="84">
        <f t="shared" si="7"/>
        <v>0</v>
      </c>
      <c r="M14" s="84">
        <f t="shared" si="7"/>
        <v>0</v>
      </c>
      <c r="N14" s="84">
        <f t="shared" si="7"/>
        <v>2.9542026100297675E-2</v>
      </c>
      <c r="O14" s="84">
        <f t="shared" si="7"/>
        <v>43.402014577265213</v>
      </c>
      <c r="P14" s="164">
        <f t="shared" si="8"/>
        <v>14309.857795345477</v>
      </c>
      <c r="Q14" s="84">
        <f t="shared" si="3"/>
        <v>0</v>
      </c>
      <c r="R14" s="84">
        <f t="shared" si="3"/>
        <v>0</v>
      </c>
      <c r="S14" s="166">
        <f t="shared" si="9"/>
        <v>14353.289351948843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0</v>
      </c>
      <c r="E15" s="43">
        <f t="shared" si="4"/>
        <v>0</v>
      </c>
      <c r="F15" s="43">
        <f t="shared" si="5"/>
        <v>24998.528058760468</v>
      </c>
      <c r="G15" s="43">
        <f t="shared" si="1"/>
        <v>0</v>
      </c>
      <c r="H15" s="43">
        <f t="shared" si="1"/>
        <v>0</v>
      </c>
      <c r="I15" s="154">
        <f t="shared" si="6"/>
        <v>24998.528058760468</v>
      </c>
      <c r="J15" s="149"/>
      <c r="K15" s="169" t="s">
        <v>59</v>
      </c>
      <c r="L15" s="43">
        <f t="shared" si="7"/>
        <v>0</v>
      </c>
      <c r="M15" s="43">
        <f t="shared" si="7"/>
        <v>0</v>
      </c>
      <c r="N15" s="43">
        <f t="shared" si="7"/>
        <v>0</v>
      </c>
      <c r="O15" s="43">
        <f t="shared" si="7"/>
        <v>0</v>
      </c>
      <c r="P15" s="156">
        <f t="shared" si="8"/>
        <v>24998.528058760468</v>
      </c>
      <c r="Q15" s="43">
        <f t="shared" si="3"/>
        <v>0</v>
      </c>
      <c r="R15" s="43">
        <f t="shared" si="3"/>
        <v>0</v>
      </c>
      <c r="S15" s="158">
        <f t="shared" si="9"/>
        <v>24998.528058760468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355.8326222046652</v>
      </c>
      <c r="C16" s="40">
        <f t="shared" si="4"/>
        <v>1.5683609910308727</v>
      </c>
      <c r="D16" s="40">
        <f t="shared" si="4"/>
        <v>299.17302571376291</v>
      </c>
      <c r="E16" s="40">
        <f t="shared" si="4"/>
        <v>44.624538057772781</v>
      </c>
      <c r="F16" s="40">
        <f t="shared" si="5"/>
        <v>37.939044056995357</v>
      </c>
      <c r="G16" s="40">
        <f t="shared" si="1"/>
        <v>0</v>
      </c>
      <c r="H16" s="40">
        <f t="shared" si="1"/>
        <v>0</v>
      </c>
      <c r="I16" s="162">
        <f t="shared" si="6"/>
        <v>739.13759102422716</v>
      </c>
      <c r="J16" s="149"/>
      <c r="K16" s="163" t="s">
        <v>17</v>
      </c>
      <c r="L16" s="84">
        <f t="shared" si="7"/>
        <v>355.8326222046652</v>
      </c>
      <c r="M16" s="84">
        <f t="shared" si="7"/>
        <v>1.5683609910308727</v>
      </c>
      <c r="N16" s="84">
        <f t="shared" si="7"/>
        <v>299.17302571376291</v>
      </c>
      <c r="O16" s="84">
        <f t="shared" si="7"/>
        <v>44.624538057772781</v>
      </c>
      <c r="P16" s="164">
        <f t="shared" si="8"/>
        <v>37.939044056995591</v>
      </c>
      <c r="Q16" s="84">
        <f t="shared" si="3"/>
        <v>0</v>
      </c>
      <c r="R16" s="84">
        <f t="shared" si="3"/>
        <v>0</v>
      </c>
      <c r="S16" s="166">
        <f t="shared" si="9"/>
        <v>739.13759102422739</v>
      </c>
      <c r="T16" s="149" t="str">
        <f>IF(ABS(S16-I16)&gt;0.01,S16-I16,"")</f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20246.562432212584</v>
      </c>
      <c r="C17" s="43">
        <f t="shared" si="4"/>
        <v>13164.178387788552</v>
      </c>
      <c r="D17" s="43">
        <f t="shared" si="4"/>
        <v>8732.3012983071294</v>
      </c>
      <c r="E17" s="43">
        <f t="shared" si="4"/>
        <v>388.63712348876732</v>
      </c>
      <c r="F17" s="43">
        <f t="shared" si="5"/>
        <v>5036.6858518297558</v>
      </c>
      <c r="G17" s="43">
        <f t="shared" si="1"/>
        <v>0.85745408632938036</v>
      </c>
      <c r="H17" s="43">
        <f t="shared" si="1"/>
        <v>0</v>
      </c>
      <c r="I17" s="154">
        <f t="shared" si="6"/>
        <v>47569.222547713121</v>
      </c>
      <c r="J17" s="149"/>
      <c r="K17" s="169" t="s">
        <v>140</v>
      </c>
      <c r="L17" s="43">
        <f t="shared" si="7"/>
        <v>20246.562432212584</v>
      </c>
      <c r="M17" s="43">
        <f t="shared" si="7"/>
        <v>13164.178387788552</v>
      </c>
      <c r="N17" s="43">
        <f t="shared" si="7"/>
        <v>8732.3012983071294</v>
      </c>
      <c r="O17" s="43">
        <f t="shared" si="7"/>
        <v>388.63712348876732</v>
      </c>
      <c r="P17" s="156">
        <f t="shared" si="8"/>
        <v>5036.6858518297558</v>
      </c>
      <c r="Q17" s="43">
        <f t="shared" si="3"/>
        <v>0.85745408632938036</v>
      </c>
      <c r="R17" s="43">
        <f t="shared" si="3"/>
        <v>0</v>
      </c>
      <c r="S17" s="158">
        <f t="shared" si="9"/>
        <v>47569.222547713121</v>
      </c>
      <c r="T17" s="149" t="str">
        <f t="shared" si="10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4328.5286008583471</v>
      </c>
      <c r="C18" s="40">
        <f t="shared" si="4"/>
        <v>564.39750115721722</v>
      </c>
      <c r="D18" s="40">
        <f t="shared" si="4"/>
        <v>9075.1507299002187</v>
      </c>
      <c r="E18" s="40">
        <f t="shared" si="4"/>
        <v>21135.258461850612</v>
      </c>
      <c r="F18" s="40">
        <f t="shared" si="5"/>
        <v>1578.399751773188</v>
      </c>
      <c r="G18" s="40">
        <f t="shared" si="1"/>
        <v>5714.9335265434529</v>
      </c>
      <c r="H18" s="40">
        <f t="shared" si="1"/>
        <v>84.469180284201087</v>
      </c>
      <c r="I18" s="162">
        <f t="shared" si="6"/>
        <v>42481.137752367242</v>
      </c>
      <c r="J18" s="149"/>
      <c r="K18" s="163" t="s">
        <v>25</v>
      </c>
      <c r="L18" s="84">
        <f t="shared" si="7"/>
        <v>4328.5286008583471</v>
      </c>
      <c r="M18" s="84">
        <f t="shared" si="7"/>
        <v>564.39750115721722</v>
      </c>
      <c r="N18" s="84">
        <f t="shared" si="7"/>
        <v>9075.1507299002187</v>
      </c>
      <c r="O18" s="84">
        <f t="shared" si="7"/>
        <v>21135.258461850612</v>
      </c>
      <c r="P18" s="164">
        <f t="shared" si="8"/>
        <v>1578.399751773188</v>
      </c>
      <c r="Q18" s="84">
        <f t="shared" si="3"/>
        <v>5714.9335265434529</v>
      </c>
      <c r="R18" s="84">
        <f t="shared" si="3"/>
        <v>84.469180284201087</v>
      </c>
      <c r="S18" s="166">
        <f t="shared" si="9"/>
        <v>42481.137752367242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9573.1082219241853</v>
      </c>
      <c r="C19" s="43">
        <f t="shared" si="4"/>
        <v>1303.5456967692721</v>
      </c>
      <c r="D19" s="43">
        <f t="shared" si="4"/>
        <v>1673.708225319722</v>
      </c>
      <c r="E19" s="43">
        <f t="shared" si="4"/>
        <v>0</v>
      </c>
      <c r="F19" s="43">
        <f t="shared" si="5"/>
        <v>0</v>
      </c>
      <c r="G19" s="43">
        <f t="shared" si="1"/>
        <v>0</v>
      </c>
      <c r="H19" s="43">
        <f t="shared" si="1"/>
        <v>0</v>
      </c>
      <c r="I19" s="154">
        <f t="shared" si="6"/>
        <v>12550.362144013179</v>
      </c>
      <c r="J19" s="149"/>
      <c r="K19" s="169" t="s">
        <v>24</v>
      </c>
      <c r="L19" s="43">
        <f t="shared" si="7"/>
        <v>9573.1082219241853</v>
      </c>
      <c r="M19" s="43">
        <f t="shared" si="7"/>
        <v>1303.5456967692721</v>
      </c>
      <c r="N19" s="43">
        <f t="shared" si="7"/>
        <v>1673.708225319722</v>
      </c>
      <c r="O19" s="43">
        <f t="shared" si="7"/>
        <v>0</v>
      </c>
      <c r="P19" s="156">
        <f t="shared" si="8"/>
        <v>0</v>
      </c>
      <c r="Q19" s="43">
        <f t="shared" si="3"/>
        <v>0</v>
      </c>
      <c r="R19" s="43">
        <f t="shared" si="3"/>
        <v>0</v>
      </c>
      <c r="S19" s="158">
        <f t="shared" si="9"/>
        <v>12550.362144013179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14921.746202955394</v>
      </c>
      <c r="C20" s="40">
        <f t="shared" si="4"/>
        <v>27.41921994099031</v>
      </c>
      <c r="D20" s="40">
        <f t="shared" si="4"/>
        <v>1576.1114950840481</v>
      </c>
      <c r="E20" s="40">
        <f t="shared" si="4"/>
        <v>0</v>
      </c>
      <c r="F20" s="40">
        <f t="shared" si="5"/>
        <v>0</v>
      </c>
      <c r="G20" s="40">
        <f t="shared" si="1"/>
        <v>0</v>
      </c>
      <c r="H20" s="40">
        <f t="shared" si="1"/>
        <v>0</v>
      </c>
      <c r="I20" s="162">
        <f t="shared" si="6"/>
        <v>16525.276917980431</v>
      </c>
      <c r="J20" s="149"/>
      <c r="K20" s="163" t="s">
        <v>60</v>
      </c>
      <c r="L20" s="84">
        <f t="shared" si="7"/>
        <v>14921.746202955394</v>
      </c>
      <c r="M20" s="84">
        <f t="shared" si="7"/>
        <v>27.41921994099031</v>
      </c>
      <c r="N20" s="84">
        <f t="shared" si="7"/>
        <v>1576.1114950840481</v>
      </c>
      <c r="O20" s="84">
        <f t="shared" si="7"/>
        <v>0</v>
      </c>
      <c r="P20" s="164">
        <f t="shared" si="8"/>
        <v>0</v>
      </c>
      <c r="Q20" s="84">
        <f t="shared" si="3"/>
        <v>0</v>
      </c>
      <c r="R20" s="84">
        <f t="shared" si="3"/>
        <v>0</v>
      </c>
      <c r="S20" s="166">
        <f t="shared" si="9"/>
        <v>16525.276917980431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5470.740851096587</v>
      </c>
      <c r="C21" s="43">
        <f t="shared" si="4"/>
        <v>2038.674503315809</v>
      </c>
      <c r="D21" s="43">
        <f t="shared" si="4"/>
        <v>3943.7107336603622</v>
      </c>
      <c r="E21" s="43">
        <f t="shared" si="4"/>
        <v>83.881358154286346</v>
      </c>
      <c r="F21" s="43">
        <f t="shared" si="5"/>
        <v>4528.6647067810318</v>
      </c>
      <c r="G21" s="43">
        <f t="shared" si="1"/>
        <v>0</v>
      </c>
      <c r="H21" s="43">
        <f t="shared" si="1"/>
        <v>0</v>
      </c>
      <c r="I21" s="154">
        <f t="shared" si="6"/>
        <v>16065.672153008078</v>
      </c>
      <c r="J21" s="149"/>
      <c r="K21" s="169" t="s">
        <v>22</v>
      </c>
      <c r="L21" s="43">
        <f t="shared" si="7"/>
        <v>5470.740851096587</v>
      </c>
      <c r="M21" s="43">
        <f t="shared" si="7"/>
        <v>2038.674503315809</v>
      </c>
      <c r="N21" s="43">
        <f t="shared" si="7"/>
        <v>3943.7107336603622</v>
      </c>
      <c r="O21" s="43">
        <f t="shared" si="7"/>
        <v>83.881358154286346</v>
      </c>
      <c r="P21" s="156">
        <f t="shared" si="8"/>
        <v>4528.6647067810318</v>
      </c>
      <c r="Q21" s="43">
        <f t="shared" si="3"/>
        <v>0</v>
      </c>
      <c r="R21" s="43">
        <f t="shared" si="3"/>
        <v>0</v>
      </c>
      <c r="S21" s="158">
        <f t="shared" si="9"/>
        <v>16065.672153008078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262.78900474714641</v>
      </c>
      <c r="C22" s="40">
        <f t="shared" si="4"/>
        <v>876.91200024586044</v>
      </c>
      <c r="D22" s="40">
        <f t="shared" si="4"/>
        <v>2134.6987909307932</v>
      </c>
      <c r="E22" s="40">
        <f t="shared" si="4"/>
        <v>0</v>
      </c>
      <c r="F22" s="40">
        <f t="shared" si="5"/>
        <v>0</v>
      </c>
      <c r="G22" s="40">
        <f t="shared" si="1"/>
        <v>0</v>
      </c>
      <c r="H22" s="40">
        <f t="shared" si="1"/>
        <v>0</v>
      </c>
      <c r="I22" s="162">
        <f t="shared" si="6"/>
        <v>3274.3997959238</v>
      </c>
      <c r="J22" s="149"/>
      <c r="K22" s="163" t="s">
        <v>21</v>
      </c>
      <c r="L22" s="84">
        <f t="shared" si="7"/>
        <v>262.78900474714641</v>
      </c>
      <c r="M22" s="84">
        <f t="shared" si="7"/>
        <v>876.91200024586044</v>
      </c>
      <c r="N22" s="84">
        <f t="shared" si="7"/>
        <v>2134.6987909307932</v>
      </c>
      <c r="O22" s="84">
        <f t="shared" si="7"/>
        <v>0</v>
      </c>
      <c r="P22" s="164">
        <f t="shared" si="8"/>
        <v>0</v>
      </c>
      <c r="Q22" s="84">
        <f t="shared" si="3"/>
        <v>0</v>
      </c>
      <c r="R22" s="84">
        <f t="shared" si="3"/>
        <v>0</v>
      </c>
      <c r="S22" s="166">
        <f t="shared" si="9"/>
        <v>3274.3997959238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3446.6854813075261</v>
      </c>
      <c r="C23" s="43">
        <f t="shared" si="4"/>
        <v>0</v>
      </c>
      <c r="D23" s="43">
        <f t="shared" si="4"/>
        <v>1050.5471763999847</v>
      </c>
      <c r="E23" s="43">
        <f t="shared" si="4"/>
        <v>0</v>
      </c>
      <c r="F23" s="43">
        <f t="shared" si="5"/>
        <v>0</v>
      </c>
      <c r="G23" s="43">
        <f t="shared" ref="G23:H27" si="11">G49+G101</f>
        <v>0</v>
      </c>
      <c r="H23" s="43">
        <f t="shared" si="11"/>
        <v>0</v>
      </c>
      <c r="I23" s="154">
        <f t="shared" si="6"/>
        <v>4497.232657707511</v>
      </c>
      <c r="J23" s="149"/>
      <c r="K23" s="171" t="s">
        <v>64</v>
      </c>
      <c r="L23" s="43">
        <f t="shared" si="7"/>
        <v>3446.6854813075261</v>
      </c>
      <c r="M23" s="43">
        <f t="shared" si="7"/>
        <v>0</v>
      </c>
      <c r="N23" s="43">
        <f t="shared" si="7"/>
        <v>1050.5471763999847</v>
      </c>
      <c r="O23" s="43">
        <f t="shared" si="7"/>
        <v>0</v>
      </c>
      <c r="P23" s="156">
        <f t="shared" si="8"/>
        <v>0</v>
      </c>
      <c r="Q23" s="43">
        <f t="shared" ref="Q23:R27" si="12">Q49+Q101</f>
        <v>0</v>
      </c>
      <c r="R23" s="43">
        <f t="shared" si="12"/>
        <v>0</v>
      </c>
      <c r="S23" s="158">
        <f t="shared" si="9"/>
        <v>4497.232657707511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ref="B24:E27" si="13">B50+B102</f>
        <v>3446.6854813075261</v>
      </c>
      <c r="C24" s="59">
        <f t="shared" si="13"/>
        <v>0</v>
      </c>
      <c r="D24" s="59">
        <f t="shared" si="13"/>
        <v>1050.5471763999847</v>
      </c>
      <c r="E24" s="59">
        <f t="shared" si="13"/>
        <v>0</v>
      </c>
      <c r="F24" s="59">
        <f t="shared" si="5"/>
        <v>0</v>
      </c>
      <c r="G24" s="59">
        <f t="shared" si="11"/>
        <v>0</v>
      </c>
      <c r="H24" s="59">
        <f t="shared" si="11"/>
        <v>0</v>
      </c>
      <c r="I24" s="175">
        <f t="shared" si="6"/>
        <v>4497.232657707511</v>
      </c>
      <c r="J24" s="149"/>
      <c r="K24" s="176" t="s">
        <v>23</v>
      </c>
      <c r="L24" s="87">
        <f t="shared" ref="L24:O27" si="14">L50+L102</f>
        <v>3446.6854813075261</v>
      </c>
      <c r="M24" s="87">
        <f t="shared" si="14"/>
        <v>0</v>
      </c>
      <c r="N24" s="87">
        <f t="shared" si="14"/>
        <v>1050.5471763999847</v>
      </c>
      <c r="O24" s="87">
        <f t="shared" si="14"/>
        <v>0</v>
      </c>
      <c r="P24" s="177">
        <f t="shared" si="8"/>
        <v>0</v>
      </c>
      <c r="Q24" s="87">
        <f t="shared" si="12"/>
        <v>0</v>
      </c>
      <c r="R24" s="87">
        <f t="shared" si="12"/>
        <v>0</v>
      </c>
      <c r="S24" s="179">
        <f t="shared" si="9"/>
        <v>4497.232657707511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13"/>
        <v>0</v>
      </c>
      <c r="C25" s="62">
        <f t="shared" si="13"/>
        <v>0</v>
      </c>
      <c r="D25" s="62">
        <f t="shared" si="13"/>
        <v>0</v>
      </c>
      <c r="E25" s="62">
        <f t="shared" si="13"/>
        <v>0</v>
      </c>
      <c r="F25" s="62">
        <f t="shared" si="5"/>
        <v>0</v>
      </c>
      <c r="G25" s="62">
        <f t="shared" si="11"/>
        <v>0</v>
      </c>
      <c r="H25" s="62">
        <f t="shared" si="11"/>
        <v>0</v>
      </c>
      <c r="I25" s="183">
        <f t="shared" si="6"/>
        <v>0</v>
      </c>
      <c r="J25" s="149"/>
      <c r="K25" s="184" t="s">
        <v>19</v>
      </c>
      <c r="L25" s="62">
        <f t="shared" si="14"/>
        <v>0</v>
      </c>
      <c r="M25" s="62">
        <f t="shared" si="14"/>
        <v>0</v>
      </c>
      <c r="N25" s="62">
        <f t="shared" si="14"/>
        <v>0</v>
      </c>
      <c r="O25" s="62">
        <f t="shared" si="14"/>
        <v>0</v>
      </c>
      <c r="P25" s="181">
        <f t="shared" si="8"/>
        <v>0</v>
      </c>
      <c r="Q25" s="62">
        <f t="shared" si="12"/>
        <v>0</v>
      </c>
      <c r="R25" s="62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13"/>
        <v>0</v>
      </c>
      <c r="C26" s="59">
        <f t="shared" si="13"/>
        <v>0</v>
      </c>
      <c r="D26" s="59">
        <f t="shared" si="13"/>
        <v>0</v>
      </c>
      <c r="E26" s="59">
        <f t="shared" si="13"/>
        <v>0</v>
      </c>
      <c r="F26" s="59">
        <f t="shared" si="5"/>
        <v>0</v>
      </c>
      <c r="G26" s="59">
        <f t="shared" si="11"/>
        <v>0</v>
      </c>
      <c r="H26" s="59">
        <f t="shared" si="11"/>
        <v>0</v>
      </c>
      <c r="I26" s="175">
        <f t="shared" si="6"/>
        <v>0</v>
      </c>
      <c r="J26" s="149"/>
      <c r="K26" s="176" t="s">
        <v>20</v>
      </c>
      <c r="L26" s="87">
        <f t="shared" si="14"/>
        <v>0</v>
      </c>
      <c r="M26" s="87">
        <f t="shared" si="14"/>
        <v>0</v>
      </c>
      <c r="N26" s="87">
        <f t="shared" si="14"/>
        <v>0</v>
      </c>
      <c r="O26" s="87">
        <f t="shared" si="14"/>
        <v>0</v>
      </c>
      <c r="P26" s="177">
        <f t="shared" si="8"/>
        <v>0</v>
      </c>
      <c r="Q26" s="87">
        <f t="shared" si="12"/>
        <v>0</v>
      </c>
      <c r="R26" s="87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13"/>
        <v>0</v>
      </c>
      <c r="C27" s="52">
        <f t="shared" si="13"/>
        <v>0</v>
      </c>
      <c r="D27" s="52">
        <f t="shared" si="13"/>
        <v>0</v>
      </c>
      <c r="E27" s="52">
        <f t="shared" si="13"/>
        <v>0</v>
      </c>
      <c r="F27" s="52">
        <f t="shared" si="5"/>
        <v>0</v>
      </c>
      <c r="G27" s="52">
        <f t="shared" si="11"/>
        <v>0</v>
      </c>
      <c r="H27" s="52">
        <f t="shared" si="11"/>
        <v>0</v>
      </c>
      <c r="I27" s="190">
        <f t="shared" si="6"/>
        <v>0</v>
      </c>
      <c r="J27" s="149"/>
      <c r="K27" s="191" t="s">
        <v>66</v>
      </c>
      <c r="L27" s="52">
        <f t="shared" si="14"/>
        <v>0</v>
      </c>
      <c r="M27" s="52">
        <f t="shared" si="14"/>
        <v>0</v>
      </c>
      <c r="N27" s="52">
        <f t="shared" si="14"/>
        <v>0</v>
      </c>
      <c r="O27" s="52">
        <f t="shared" si="14"/>
        <v>0</v>
      </c>
      <c r="P27" s="188">
        <f t="shared" si="8"/>
        <v>0</v>
      </c>
      <c r="Q27" s="52">
        <f t="shared" si="12"/>
        <v>0</v>
      </c>
      <c r="R27" s="52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67310.853480469726</v>
      </c>
      <c r="C28" s="195">
        <f t="shared" ref="C28:I28" si="15">SUM(C7:C23)</f>
        <v>19474.970456610903</v>
      </c>
      <c r="D28" s="195">
        <f t="shared" si="15"/>
        <v>30613.729540202185</v>
      </c>
      <c r="E28" s="195">
        <f t="shared" si="15"/>
        <v>23263.777889971316</v>
      </c>
      <c r="F28" s="195">
        <f t="shared" si="15"/>
        <v>108987.55477020955</v>
      </c>
      <c r="G28" s="195">
        <f t="shared" si="15"/>
        <v>5715.7909806297821</v>
      </c>
      <c r="H28" s="195">
        <f t="shared" si="15"/>
        <v>84.469180284201087</v>
      </c>
      <c r="I28" s="195">
        <f t="shared" si="15"/>
        <v>255451.14629837766</v>
      </c>
      <c r="J28" s="463"/>
      <c r="K28" s="196" t="s">
        <v>26</v>
      </c>
      <c r="L28" s="195">
        <f>SUM(L7:L23)</f>
        <v>67310.853480469726</v>
      </c>
      <c r="M28" s="195">
        <f t="shared" ref="M28:S28" si="16">SUM(M7:M23)</f>
        <v>19474.970456610903</v>
      </c>
      <c r="N28" s="195">
        <f t="shared" si="16"/>
        <v>30613.729540202185</v>
      </c>
      <c r="O28" s="195">
        <f t="shared" si="16"/>
        <v>23263.777889971316</v>
      </c>
      <c r="P28" s="195">
        <f t="shared" si="16"/>
        <v>108987.55477020955</v>
      </c>
      <c r="Q28" s="195">
        <f t="shared" si="16"/>
        <v>5715.7909806297821</v>
      </c>
      <c r="R28" s="195">
        <f t="shared" si="16"/>
        <v>84.469180284201087</v>
      </c>
      <c r="S28" s="195">
        <f t="shared" si="16"/>
        <v>255451.14629837763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0.2634979504137665</v>
      </c>
      <c r="C29" s="53">
        <f t="shared" ref="C29:H29" si="17">IF($I28=0,"-",C28/$I28)</f>
        <v>7.623755359415503E-2</v>
      </c>
      <c r="D29" s="53">
        <f t="shared" si="17"/>
        <v>0.11984181705117136</v>
      </c>
      <c r="E29" s="53">
        <f t="shared" si="17"/>
        <v>9.1069381473036129E-2</v>
      </c>
      <c r="F29" s="53">
        <f t="shared" si="17"/>
        <v>0.42664735057758368</v>
      </c>
      <c r="G29" s="53">
        <f t="shared" si="17"/>
        <v>2.2375280218760493E-2</v>
      </c>
      <c r="H29" s="53">
        <f t="shared" si="17"/>
        <v>3.3066667152684273E-4</v>
      </c>
      <c r="I29" s="54">
        <f>SUM(B29:H29)</f>
        <v>1</v>
      </c>
      <c r="K29" s="78" t="s">
        <v>90</v>
      </c>
      <c r="L29" s="95">
        <f>IF($I28=0,"-",L28/$I28)</f>
        <v>0.2634979504137665</v>
      </c>
      <c r="M29" s="95">
        <f t="shared" ref="M29:R29" si="18">IF($I28=0,"-",M28/$I28)</f>
        <v>7.623755359415503E-2</v>
      </c>
      <c r="N29" s="95">
        <f t="shared" si="18"/>
        <v>0.11984181705117136</v>
      </c>
      <c r="O29" s="95">
        <f t="shared" si="18"/>
        <v>9.1069381473036129E-2</v>
      </c>
      <c r="P29" s="95">
        <f t="shared" si="18"/>
        <v>0.42664735057758368</v>
      </c>
      <c r="Q29" s="95">
        <f t="shared" si="18"/>
        <v>2.2375280218760493E-2</v>
      </c>
      <c r="R29" s="96">
        <f t="shared" si="18"/>
        <v>3.3066667152684273E-4</v>
      </c>
      <c r="S29" s="97">
        <f>SUM(L29:R29)</f>
        <v>1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4.3491979041655048E-2</v>
      </c>
      <c r="C33" s="37">
        <f t="shared" ref="C33:E33" si="19">C111+C137+C163+C189+C215+C241+C267+C293+C319+C345+C371+C397+C423</f>
        <v>1146.7494901287439</v>
      </c>
      <c r="D33" s="37">
        <f t="shared" si="19"/>
        <v>130.16966934459035</v>
      </c>
      <c r="E33" s="37">
        <f t="shared" si="19"/>
        <v>0</v>
      </c>
      <c r="F33" s="349">
        <v>0</v>
      </c>
      <c r="G33" s="37">
        <f t="shared" ref="G33:H48" si="20">G111+G137+G163+G189+G215+G241+G267+G293+G319+G345+G371+G397+G423</f>
        <v>0</v>
      </c>
      <c r="H33" s="37">
        <f t="shared" si="20"/>
        <v>0</v>
      </c>
      <c r="I33" s="154">
        <f>SUM(B33:H33)</f>
        <v>1276.9626514523759</v>
      </c>
      <c r="J33" s="149"/>
      <c r="K33" s="203" t="s">
        <v>7</v>
      </c>
      <c r="L33" s="37">
        <f t="shared" ref="L33:R48" si="21">L111+L137+L163+L189+L215+L241+L267+L293+L319+L345+L371+L397+L423</f>
        <v>4.3491979041655048E-2</v>
      </c>
      <c r="M33" s="37">
        <f t="shared" si="21"/>
        <v>1146.7494901287439</v>
      </c>
      <c r="N33" s="37">
        <f t="shared" si="21"/>
        <v>130.16966934459035</v>
      </c>
      <c r="O33" s="37">
        <f t="shared" si="21"/>
        <v>0</v>
      </c>
      <c r="P33" s="37">
        <f t="shared" si="21"/>
        <v>0</v>
      </c>
      <c r="Q33" s="37">
        <f t="shared" si="21"/>
        <v>0</v>
      </c>
      <c r="R33" s="37">
        <f t="shared" si="21"/>
        <v>0</v>
      </c>
      <c r="S33" s="205">
        <f>SUM(L33:R33)</f>
        <v>1276.9626514523759</v>
      </c>
      <c r="T33" s="149"/>
      <c r="U33" s="206" t="s">
        <v>7</v>
      </c>
      <c r="V33" s="114">
        <f t="shared" ref="V33:AH48" si="22">V111+V137+V163+V189+V215+V241+V267+V293+V319+V345+V371+V397+V423</f>
        <v>4.3491979041655048E-2</v>
      </c>
      <c r="W33" s="114">
        <f t="shared" si="22"/>
        <v>0</v>
      </c>
      <c r="X33" s="114">
        <f t="shared" si="22"/>
        <v>0</v>
      </c>
      <c r="Y33" s="114">
        <f t="shared" si="22"/>
        <v>1146.7494901287439</v>
      </c>
      <c r="Z33" s="114">
        <f t="shared" si="22"/>
        <v>130.16966934459035</v>
      </c>
      <c r="AA33" s="114">
        <f t="shared" si="22"/>
        <v>0</v>
      </c>
      <c r="AB33" s="114">
        <f t="shared" si="22"/>
        <v>0</v>
      </c>
      <c r="AC33" s="115">
        <f t="shared" si="22"/>
        <v>0</v>
      </c>
      <c r="AD33" s="114">
        <f t="shared" si="22"/>
        <v>0</v>
      </c>
      <c r="AE33" s="114">
        <f t="shared" si="22"/>
        <v>0</v>
      </c>
      <c r="AF33" s="114">
        <f t="shared" si="22"/>
        <v>0</v>
      </c>
      <c r="AG33" s="114">
        <f t="shared" si="22"/>
        <v>0</v>
      </c>
      <c r="AH33" s="114">
        <f t="shared" si="22"/>
        <v>0</v>
      </c>
      <c r="AI33" s="210">
        <f>SUM(V33:AC33)</f>
        <v>1276.9626514523759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23">B112+B138+B164+B190+B216+B242+B268+B294+B320+B346+B372+B398+B424</f>
        <v>0</v>
      </c>
      <c r="C34" s="40">
        <f t="shared" si="23"/>
        <v>0</v>
      </c>
      <c r="D34" s="40">
        <f t="shared" si="23"/>
        <v>300.89792457626788</v>
      </c>
      <c r="E34" s="40">
        <f t="shared" si="23"/>
        <v>0</v>
      </c>
      <c r="F34" s="350">
        <v>0</v>
      </c>
      <c r="G34" s="40">
        <f t="shared" si="20"/>
        <v>0</v>
      </c>
      <c r="H34" s="40">
        <f t="shared" si="20"/>
        <v>0</v>
      </c>
      <c r="I34" s="162">
        <f t="shared" ref="I34:I53" si="24">SUM(B34:H34)</f>
        <v>300.89792457626788</v>
      </c>
      <c r="J34" s="149"/>
      <c r="K34" s="163" t="s">
        <v>8</v>
      </c>
      <c r="L34" s="84">
        <f t="shared" si="21"/>
        <v>0</v>
      </c>
      <c r="M34" s="84">
        <f t="shared" si="21"/>
        <v>0</v>
      </c>
      <c r="N34" s="84">
        <f t="shared" si="21"/>
        <v>300.89792457626788</v>
      </c>
      <c r="O34" s="84">
        <f t="shared" si="21"/>
        <v>0</v>
      </c>
      <c r="P34" s="84">
        <f t="shared" si="21"/>
        <v>0</v>
      </c>
      <c r="Q34" s="84">
        <f t="shared" si="21"/>
        <v>0</v>
      </c>
      <c r="R34" s="84">
        <f t="shared" si="21"/>
        <v>0</v>
      </c>
      <c r="S34" s="166">
        <f t="shared" ref="S34:S53" si="25">SUM(L34:R34)</f>
        <v>300.89792457626788</v>
      </c>
      <c r="T34" s="149"/>
      <c r="U34" s="211" t="s">
        <v>8</v>
      </c>
      <c r="V34" s="118">
        <f t="shared" si="22"/>
        <v>0</v>
      </c>
      <c r="W34" s="118">
        <f t="shared" si="22"/>
        <v>0</v>
      </c>
      <c r="X34" s="118">
        <f t="shared" si="22"/>
        <v>0</v>
      </c>
      <c r="Y34" s="118">
        <f t="shared" si="22"/>
        <v>0</v>
      </c>
      <c r="Z34" s="118">
        <f t="shared" si="22"/>
        <v>300.89792457626788</v>
      </c>
      <c r="AA34" s="118">
        <f t="shared" si="22"/>
        <v>0</v>
      </c>
      <c r="AB34" s="118">
        <f t="shared" si="22"/>
        <v>0</v>
      </c>
      <c r="AC34" s="119">
        <f t="shared" si="22"/>
        <v>0</v>
      </c>
      <c r="AD34" s="118">
        <f t="shared" si="22"/>
        <v>0</v>
      </c>
      <c r="AE34" s="118">
        <f t="shared" si="22"/>
        <v>0</v>
      </c>
      <c r="AF34" s="118">
        <f t="shared" si="22"/>
        <v>0</v>
      </c>
      <c r="AG34" s="118">
        <f t="shared" si="22"/>
        <v>0</v>
      </c>
      <c r="AH34" s="118">
        <f t="shared" si="22"/>
        <v>0</v>
      </c>
      <c r="AI34" s="214">
        <f t="shared" ref="AI34:AI53" si="26">SUM(V34:AC34)</f>
        <v>300.89792457626788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43">
        <f t="shared" si="23"/>
        <v>0</v>
      </c>
      <c r="C35" s="43">
        <f t="shared" si="23"/>
        <v>0</v>
      </c>
      <c r="D35" s="43">
        <f t="shared" si="23"/>
        <v>267.96604947755668</v>
      </c>
      <c r="E35" s="43">
        <f t="shared" si="23"/>
        <v>0</v>
      </c>
      <c r="F35" s="350">
        <v>0</v>
      </c>
      <c r="G35" s="43">
        <f t="shared" si="20"/>
        <v>0</v>
      </c>
      <c r="H35" s="43">
        <f t="shared" si="20"/>
        <v>0</v>
      </c>
      <c r="I35" s="154">
        <f t="shared" si="24"/>
        <v>267.96604947755668</v>
      </c>
      <c r="J35" s="149"/>
      <c r="K35" s="169" t="s">
        <v>10</v>
      </c>
      <c r="L35" s="43">
        <f t="shared" si="21"/>
        <v>0</v>
      </c>
      <c r="M35" s="43">
        <f t="shared" si="21"/>
        <v>0</v>
      </c>
      <c r="N35" s="43">
        <f t="shared" si="21"/>
        <v>267.96604947755668</v>
      </c>
      <c r="O35" s="43">
        <f t="shared" si="21"/>
        <v>0</v>
      </c>
      <c r="P35" s="43">
        <f t="shared" si="21"/>
        <v>0</v>
      </c>
      <c r="Q35" s="43">
        <f t="shared" si="21"/>
        <v>0</v>
      </c>
      <c r="R35" s="43">
        <f t="shared" si="21"/>
        <v>0</v>
      </c>
      <c r="S35" s="158">
        <f t="shared" si="25"/>
        <v>267.96604947755668</v>
      </c>
      <c r="T35" s="149"/>
      <c r="U35" s="215" t="s">
        <v>10</v>
      </c>
      <c r="V35" s="114">
        <f t="shared" si="22"/>
        <v>0</v>
      </c>
      <c r="W35" s="114">
        <f t="shared" si="22"/>
        <v>0</v>
      </c>
      <c r="X35" s="114">
        <f t="shared" si="22"/>
        <v>0</v>
      </c>
      <c r="Y35" s="114">
        <f t="shared" si="22"/>
        <v>0</v>
      </c>
      <c r="Z35" s="114">
        <f t="shared" si="22"/>
        <v>267.96604947755668</v>
      </c>
      <c r="AA35" s="114">
        <f t="shared" si="22"/>
        <v>0</v>
      </c>
      <c r="AB35" s="114">
        <f t="shared" si="22"/>
        <v>0</v>
      </c>
      <c r="AC35" s="115">
        <f t="shared" si="22"/>
        <v>0</v>
      </c>
      <c r="AD35" s="114">
        <f t="shared" si="22"/>
        <v>0</v>
      </c>
      <c r="AE35" s="114">
        <f t="shared" si="22"/>
        <v>0</v>
      </c>
      <c r="AF35" s="114">
        <f t="shared" si="22"/>
        <v>0</v>
      </c>
      <c r="AG35" s="114">
        <f t="shared" si="22"/>
        <v>0</v>
      </c>
      <c r="AH35" s="114">
        <f t="shared" si="22"/>
        <v>0</v>
      </c>
      <c r="AI35" s="210">
        <f t="shared" si="26"/>
        <v>267.96604947755668</v>
      </c>
      <c r="AJ35" s="141" t="str">
        <f t="shared" si="27"/>
        <v/>
      </c>
    </row>
    <row r="36" spans="1:36" ht="15">
      <c r="A36" s="159" t="s">
        <v>56</v>
      </c>
      <c r="B36" s="40">
        <f t="shared" si="23"/>
        <v>0</v>
      </c>
      <c r="C36" s="40">
        <f t="shared" si="23"/>
        <v>124.0890663</v>
      </c>
      <c r="D36" s="40">
        <f t="shared" si="23"/>
        <v>481.024862842</v>
      </c>
      <c r="E36" s="40">
        <f t="shared" si="23"/>
        <v>0</v>
      </c>
      <c r="F36" s="350">
        <v>0</v>
      </c>
      <c r="G36" s="40">
        <f t="shared" si="20"/>
        <v>0</v>
      </c>
      <c r="H36" s="40">
        <f t="shared" si="20"/>
        <v>0</v>
      </c>
      <c r="I36" s="162">
        <f t="shared" si="24"/>
        <v>605.11392914199996</v>
      </c>
      <c r="J36" s="149"/>
      <c r="K36" s="163" t="s">
        <v>56</v>
      </c>
      <c r="L36" s="84">
        <f t="shared" si="21"/>
        <v>0</v>
      </c>
      <c r="M36" s="84">
        <f t="shared" si="21"/>
        <v>124.0890663</v>
      </c>
      <c r="N36" s="84">
        <f t="shared" si="21"/>
        <v>481.024862842</v>
      </c>
      <c r="O36" s="84">
        <f t="shared" si="21"/>
        <v>0</v>
      </c>
      <c r="P36" s="84">
        <f t="shared" si="21"/>
        <v>0</v>
      </c>
      <c r="Q36" s="84">
        <f t="shared" si="21"/>
        <v>0</v>
      </c>
      <c r="R36" s="84">
        <f t="shared" si="21"/>
        <v>0</v>
      </c>
      <c r="S36" s="166">
        <f t="shared" si="25"/>
        <v>605.11392914199996</v>
      </c>
      <c r="T36" s="149"/>
      <c r="U36" s="211" t="s">
        <v>56</v>
      </c>
      <c r="V36" s="118">
        <f t="shared" si="22"/>
        <v>0</v>
      </c>
      <c r="W36" s="118">
        <f t="shared" si="22"/>
        <v>0</v>
      </c>
      <c r="X36" s="118">
        <f t="shared" si="22"/>
        <v>0</v>
      </c>
      <c r="Y36" s="118">
        <f t="shared" si="22"/>
        <v>124.0890663</v>
      </c>
      <c r="Z36" s="118">
        <f t="shared" si="22"/>
        <v>481.024862842</v>
      </c>
      <c r="AA36" s="118">
        <f t="shared" si="22"/>
        <v>0</v>
      </c>
      <c r="AB36" s="118">
        <f t="shared" si="22"/>
        <v>0</v>
      </c>
      <c r="AC36" s="119">
        <f t="shared" si="22"/>
        <v>0</v>
      </c>
      <c r="AD36" s="118">
        <f t="shared" si="22"/>
        <v>0</v>
      </c>
      <c r="AE36" s="118">
        <f t="shared" si="22"/>
        <v>0</v>
      </c>
      <c r="AF36" s="118">
        <f t="shared" si="22"/>
        <v>0</v>
      </c>
      <c r="AG36" s="118">
        <f t="shared" si="22"/>
        <v>0</v>
      </c>
      <c r="AH36" s="118">
        <f t="shared" si="22"/>
        <v>0</v>
      </c>
      <c r="AI36" s="214">
        <f t="shared" si="26"/>
        <v>605.11392914199996</v>
      </c>
      <c r="AJ36" s="141" t="str">
        <f t="shared" si="27"/>
        <v/>
      </c>
    </row>
    <row r="37" spans="1:36" ht="15">
      <c r="A37" s="167" t="s">
        <v>16</v>
      </c>
      <c r="B37" s="43">
        <f t="shared" si="23"/>
        <v>213.1812134388606</v>
      </c>
      <c r="C37" s="43">
        <f t="shared" si="23"/>
        <v>200.68516700852803</v>
      </c>
      <c r="D37" s="43">
        <f t="shared" si="23"/>
        <v>154.71784835810314</v>
      </c>
      <c r="E37" s="43">
        <f t="shared" si="23"/>
        <v>0</v>
      </c>
      <c r="F37" s="350">
        <v>0</v>
      </c>
      <c r="G37" s="43">
        <f t="shared" si="20"/>
        <v>0</v>
      </c>
      <c r="H37" s="43">
        <f t="shared" si="20"/>
        <v>0</v>
      </c>
      <c r="I37" s="154">
        <f t="shared" si="24"/>
        <v>568.58422880549176</v>
      </c>
      <c r="J37" s="149"/>
      <c r="K37" s="169" t="s">
        <v>16</v>
      </c>
      <c r="L37" s="43">
        <f t="shared" si="21"/>
        <v>213.1812134388606</v>
      </c>
      <c r="M37" s="43">
        <f t="shared" si="21"/>
        <v>200.68516700852803</v>
      </c>
      <c r="N37" s="43">
        <f t="shared" si="21"/>
        <v>154.71784835810314</v>
      </c>
      <c r="O37" s="43">
        <f t="shared" si="21"/>
        <v>0</v>
      </c>
      <c r="P37" s="43">
        <f t="shared" si="21"/>
        <v>0</v>
      </c>
      <c r="Q37" s="43">
        <f t="shared" si="21"/>
        <v>0</v>
      </c>
      <c r="R37" s="43">
        <f t="shared" si="21"/>
        <v>0</v>
      </c>
      <c r="S37" s="158">
        <f t="shared" si="25"/>
        <v>568.58422880549176</v>
      </c>
      <c r="T37" s="149"/>
      <c r="U37" s="215" t="s">
        <v>16</v>
      </c>
      <c r="V37" s="114">
        <f t="shared" si="22"/>
        <v>210.98010527912788</v>
      </c>
      <c r="W37" s="114">
        <f t="shared" si="22"/>
        <v>0</v>
      </c>
      <c r="X37" s="114">
        <f t="shared" si="22"/>
        <v>0</v>
      </c>
      <c r="Y37" s="114">
        <f t="shared" si="22"/>
        <v>200.68516700852803</v>
      </c>
      <c r="Z37" s="114">
        <f t="shared" si="22"/>
        <v>153.53098752586504</v>
      </c>
      <c r="AA37" s="114">
        <f t="shared" si="22"/>
        <v>0</v>
      </c>
      <c r="AB37" s="114">
        <f t="shared" si="22"/>
        <v>0</v>
      </c>
      <c r="AC37" s="115">
        <f t="shared" si="22"/>
        <v>3.3879689919707827</v>
      </c>
      <c r="AD37" s="114">
        <f t="shared" si="22"/>
        <v>2.2011081597327076</v>
      </c>
      <c r="AE37" s="114">
        <f t="shared" si="22"/>
        <v>0</v>
      </c>
      <c r="AF37" s="114">
        <f t="shared" si="22"/>
        <v>0</v>
      </c>
      <c r="AG37" s="114">
        <f t="shared" si="22"/>
        <v>1.1868608322380754</v>
      </c>
      <c r="AH37" s="114">
        <f t="shared" si="22"/>
        <v>0</v>
      </c>
      <c r="AI37" s="210">
        <f t="shared" si="26"/>
        <v>568.58422880549176</v>
      </c>
      <c r="AJ37" s="141" t="str">
        <f t="shared" si="27"/>
        <v/>
      </c>
    </row>
    <row r="38" spans="1:36" ht="15">
      <c r="A38" s="159" t="s">
        <v>15</v>
      </c>
      <c r="B38" s="40">
        <f t="shared" si="23"/>
        <v>25.861001006411808</v>
      </c>
      <c r="C38" s="40">
        <f t="shared" si="23"/>
        <v>2.0283245497969982</v>
      </c>
      <c r="D38" s="40">
        <f t="shared" si="23"/>
        <v>48.485499032302286</v>
      </c>
      <c r="E38" s="40">
        <f t="shared" si="23"/>
        <v>0</v>
      </c>
      <c r="F38" s="350">
        <v>0</v>
      </c>
      <c r="G38" s="40">
        <f t="shared" si="20"/>
        <v>0</v>
      </c>
      <c r="H38" s="40">
        <f t="shared" si="20"/>
        <v>0</v>
      </c>
      <c r="I38" s="162">
        <f t="shared" si="24"/>
        <v>76.374824588511089</v>
      </c>
      <c r="J38" s="149"/>
      <c r="K38" s="163" t="s">
        <v>15</v>
      </c>
      <c r="L38" s="84">
        <f t="shared" si="21"/>
        <v>25.861001006411808</v>
      </c>
      <c r="M38" s="84">
        <f t="shared" si="21"/>
        <v>2.0283245497969982</v>
      </c>
      <c r="N38" s="84">
        <f t="shared" si="21"/>
        <v>48.485499032302286</v>
      </c>
      <c r="O38" s="84">
        <f t="shared" si="21"/>
        <v>0</v>
      </c>
      <c r="P38" s="84">
        <f t="shared" si="21"/>
        <v>0</v>
      </c>
      <c r="Q38" s="84">
        <f t="shared" si="21"/>
        <v>0</v>
      </c>
      <c r="R38" s="84">
        <f t="shared" si="21"/>
        <v>0</v>
      </c>
      <c r="S38" s="166">
        <f t="shared" si="25"/>
        <v>76.374824588511089</v>
      </c>
      <c r="T38" s="149"/>
      <c r="U38" s="211" t="s">
        <v>57</v>
      </c>
      <c r="V38" s="118">
        <f t="shared" si="22"/>
        <v>25.737305875654723</v>
      </c>
      <c r="W38" s="118">
        <f t="shared" si="22"/>
        <v>0</v>
      </c>
      <c r="X38" s="118">
        <f t="shared" si="22"/>
        <v>0</v>
      </c>
      <c r="Y38" s="118">
        <f t="shared" si="22"/>
        <v>2.0283245497969982</v>
      </c>
      <c r="Z38" s="118">
        <f t="shared" si="22"/>
        <v>48.485499032302286</v>
      </c>
      <c r="AA38" s="118">
        <f t="shared" si="22"/>
        <v>0</v>
      </c>
      <c r="AB38" s="118">
        <f t="shared" si="22"/>
        <v>0</v>
      </c>
      <c r="AC38" s="119">
        <f t="shared" si="22"/>
        <v>0.12369513075708299</v>
      </c>
      <c r="AD38" s="118">
        <f t="shared" si="22"/>
        <v>0.12369513075708299</v>
      </c>
      <c r="AE38" s="118">
        <f t="shared" si="22"/>
        <v>0</v>
      </c>
      <c r="AF38" s="118">
        <f t="shared" si="22"/>
        <v>0</v>
      </c>
      <c r="AG38" s="118">
        <f t="shared" si="22"/>
        <v>0</v>
      </c>
      <c r="AH38" s="118">
        <f t="shared" si="22"/>
        <v>0</v>
      </c>
      <c r="AI38" s="214">
        <f t="shared" si="26"/>
        <v>76.374824588511089</v>
      </c>
      <c r="AJ38" s="141" t="str">
        <f t="shared" si="27"/>
        <v/>
      </c>
    </row>
    <row r="39" spans="1:36" ht="15">
      <c r="A39" s="167" t="s">
        <v>58</v>
      </c>
      <c r="B39" s="43">
        <f t="shared" si="23"/>
        <v>0</v>
      </c>
      <c r="C39" s="43">
        <f t="shared" si="23"/>
        <v>0</v>
      </c>
      <c r="D39" s="43">
        <f t="shared" si="23"/>
        <v>0</v>
      </c>
      <c r="E39" s="43">
        <f t="shared" si="23"/>
        <v>1326.05854633268</v>
      </c>
      <c r="F39" s="350">
        <v>0</v>
      </c>
      <c r="G39" s="43">
        <f t="shared" si="20"/>
        <v>0</v>
      </c>
      <c r="H39" s="43">
        <f t="shared" si="20"/>
        <v>0</v>
      </c>
      <c r="I39" s="154">
        <f t="shared" si="24"/>
        <v>1326.05854633268</v>
      </c>
      <c r="J39" s="149"/>
      <c r="K39" s="169" t="s">
        <v>58</v>
      </c>
      <c r="L39" s="43">
        <f t="shared" si="21"/>
        <v>0</v>
      </c>
      <c r="M39" s="43">
        <f t="shared" si="21"/>
        <v>0</v>
      </c>
      <c r="N39" s="43">
        <f t="shared" si="21"/>
        <v>0</v>
      </c>
      <c r="O39" s="43">
        <f t="shared" si="21"/>
        <v>1326.05854633268</v>
      </c>
      <c r="P39" s="43">
        <f t="shared" si="21"/>
        <v>2454.8286937899657</v>
      </c>
      <c r="Q39" s="43">
        <f t="shared" si="21"/>
        <v>0</v>
      </c>
      <c r="R39" s="43">
        <f t="shared" si="21"/>
        <v>0</v>
      </c>
      <c r="S39" s="158">
        <f t="shared" si="25"/>
        <v>3780.8872401226454</v>
      </c>
      <c r="T39" s="149"/>
      <c r="U39" s="215" t="s">
        <v>58</v>
      </c>
      <c r="V39" s="114">
        <f t="shared" si="22"/>
        <v>0</v>
      </c>
      <c r="W39" s="114">
        <f t="shared" si="22"/>
        <v>0</v>
      </c>
      <c r="X39" s="114">
        <f t="shared" si="22"/>
        <v>0</v>
      </c>
      <c r="Y39" s="114">
        <f t="shared" si="22"/>
        <v>0</v>
      </c>
      <c r="Z39" s="114">
        <f t="shared" si="22"/>
        <v>0</v>
      </c>
      <c r="AA39" s="114">
        <f t="shared" si="22"/>
        <v>1199.3429693502806</v>
      </c>
      <c r="AB39" s="114">
        <f t="shared" si="22"/>
        <v>2454.8286937899657</v>
      </c>
      <c r="AC39" s="115">
        <f t="shared" si="22"/>
        <v>126.71557698239934</v>
      </c>
      <c r="AD39" s="114">
        <f t="shared" si="22"/>
        <v>0</v>
      </c>
      <c r="AE39" s="114">
        <f t="shared" si="22"/>
        <v>0</v>
      </c>
      <c r="AF39" s="114">
        <f t="shared" si="22"/>
        <v>0</v>
      </c>
      <c r="AG39" s="114">
        <f t="shared" si="22"/>
        <v>0</v>
      </c>
      <c r="AH39" s="114">
        <f t="shared" si="22"/>
        <v>126.71557698239934</v>
      </c>
      <c r="AI39" s="210">
        <f t="shared" si="26"/>
        <v>3780.8872401226454</v>
      </c>
      <c r="AJ39" s="141" t="str">
        <f t="shared" si="27"/>
        <v/>
      </c>
    </row>
    <row r="40" spans="1:36" ht="15">
      <c r="A40" s="159" t="s">
        <v>12</v>
      </c>
      <c r="B40" s="40">
        <f t="shared" si="23"/>
        <v>0</v>
      </c>
      <c r="C40" s="40">
        <f t="shared" si="23"/>
        <v>0</v>
      </c>
      <c r="D40" s="40">
        <f t="shared" si="23"/>
        <v>0</v>
      </c>
      <c r="E40" s="40">
        <f t="shared" si="23"/>
        <v>10.230287911271189</v>
      </c>
      <c r="F40" s="350">
        <v>0</v>
      </c>
      <c r="G40" s="40">
        <f t="shared" si="20"/>
        <v>0</v>
      </c>
      <c r="H40" s="40">
        <f t="shared" si="20"/>
        <v>0</v>
      </c>
      <c r="I40" s="162">
        <f t="shared" si="24"/>
        <v>10.230287911271189</v>
      </c>
      <c r="J40" s="149"/>
      <c r="K40" s="163" t="s">
        <v>12</v>
      </c>
      <c r="L40" s="84">
        <f t="shared" si="21"/>
        <v>0</v>
      </c>
      <c r="M40" s="84">
        <f t="shared" si="21"/>
        <v>0</v>
      </c>
      <c r="N40" s="84">
        <f t="shared" si="21"/>
        <v>0</v>
      </c>
      <c r="O40" s="84">
        <f t="shared" si="21"/>
        <v>10.230287911271189</v>
      </c>
      <c r="P40" s="84">
        <f t="shared" si="21"/>
        <v>103.30349894342532</v>
      </c>
      <c r="Q40" s="84">
        <f t="shared" si="21"/>
        <v>0</v>
      </c>
      <c r="R40" s="84">
        <f t="shared" si="21"/>
        <v>0</v>
      </c>
      <c r="S40" s="166">
        <f t="shared" si="25"/>
        <v>113.53378685469652</v>
      </c>
      <c r="T40" s="149"/>
      <c r="U40" s="211" t="s">
        <v>12</v>
      </c>
      <c r="V40" s="118">
        <f t="shared" si="22"/>
        <v>0</v>
      </c>
      <c r="W40" s="118">
        <f t="shared" si="22"/>
        <v>0</v>
      </c>
      <c r="X40" s="118">
        <f t="shared" si="22"/>
        <v>0</v>
      </c>
      <c r="Y40" s="118">
        <f t="shared" si="22"/>
        <v>0</v>
      </c>
      <c r="Z40" s="118">
        <f t="shared" si="22"/>
        <v>0</v>
      </c>
      <c r="AA40" s="118">
        <f t="shared" si="22"/>
        <v>3.0311862963477765</v>
      </c>
      <c r="AB40" s="118">
        <f t="shared" si="22"/>
        <v>103.30349894342532</v>
      </c>
      <c r="AC40" s="119">
        <f t="shared" si="22"/>
        <v>7.1991016149234124</v>
      </c>
      <c r="AD40" s="118">
        <f t="shared" si="22"/>
        <v>0</v>
      </c>
      <c r="AE40" s="118">
        <f t="shared" si="22"/>
        <v>0</v>
      </c>
      <c r="AF40" s="118">
        <f t="shared" si="22"/>
        <v>0</v>
      </c>
      <c r="AG40" s="118">
        <f t="shared" si="22"/>
        <v>0</v>
      </c>
      <c r="AH40" s="118">
        <f t="shared" si="22"/>
        <v>7.1991016149234124</v>
      </c>
      <c r="AI40" s="214">
        <f t="shared" si="26"/>
        <v>113.53378685469652</v>
      </c>
      <c r="AJ40" s="141" t="str">
        <f t="shared" si="27"/>
        <v/>
      </c>
    </row>
    <row r="41" spans="1:36" ht="15">
      <c r="A41" s="167" t="s">
        <v>59</v>
      </c>
      <c r="B41" s="43">
        <f t="shared" si="23"/>
        <v>0</v>
      </c>
      <c r="C41" s="43">
        <f t="shared" si="23"/>
        <v>0</v>
      </c>
      <c r="D41" s="43">
        <f t="shared" si="23"/>
        <v>0</v>
      </c>
      <c r="E41" s="43">
        <f t="shared" si="23"/>
        <v>0</v>
      </c>
      <c r="F41" s="350">
        <v>0</v>
      </c>
      <c r="G41" s="43">
        <f t="shared" si="20"/>
        <v>0</v>
      </c>
      <c r="H41" s="43">
        <f t="shared" si="20"/>
        <v>0</v>
      </c>
      <c r="I41" s="154">
        <f t="shared" si="24"/>
        <v>0</v>
      </c>
      <c r="J41" s="149"/>
      <c r="K41" s="169" t="s">
        <v>59</v>
      </c>
      <c r="L41" s="43">
        <f t="shared" si="21"/>
        <v>0</v>
      </c>
      <c r="M41" s="43">
        <f t="shared" si="21"/>
        <v>0</v>
      </c>
      <c r="N41" s="43">
        <f t="shared" si="21"/>
        <v>0</v>
      </c>
      <c r="O41" s="43">
        <f t="shared" si="21"/>
        <v>0</v>
      </c>
      <c r="P41" s="43">
        <f t="shared" si="21"/>
        <v>0</v>
      </c>
      <c r="Q41" s="43">
        <f t="shared" si="21"/>
        <v>0</v>
      </c>
      <c r="R41" s="43">
        <f t="shared" si="21"/>
        <v>0</v>
      </c>
      <c r="S41" s="158">
        <f t="shared" si="25"/>
        <v>0</v>
      </c>
      <c r="T41" s="149"/>
      <c r="U41" s="215" t="s">
        <v>59</v>
      </c>
      <c r="V41" s="114">
        <f t="shared" si="22"/>
        <v>0</v>
      </c>
      <c r="W41" s="114">
        <f t="shared" si="22"/>
        <v>0</v>
      </c>
      <c r="X41" s="114">
        <f t="shared" si="22"/>
        <v>0</v>
      </c>
      <c r="Y41" s="114">
        <f t="shared" si="22"/>
        <v>0</v>
      </c>
      <c r="Z41" s="114">
        <f t="shared" si="22"/>
        <v>0</v>
      </c>
      <c r="AA41" s="114">
        <f t="shared" si="22"/>
        <v>0</v>
      </c>
      <c r="AB41" s="114">
        <f t="shared" si="22"/>
        <v>0</v>
      </c>
      <c r="AC41" s="115">
        <f t="shared" si="22"/>
        <v>0</v>
      </c>
      <c r="AD41" s="114">
        <f t="shared" si="22"/>
        <v>0</v>
      </c>
      <c r="AE41" s="114">
        <f t="shared" si="22"/>
        <v>0</v>
      </c>
      <c r="AF41" s="114">
        <f t="shared" si="22"/>
        <v>0</v>
      </c>
      <c r="AG41" s="114">
        <f t="shared" si="22"/>
        <v>0</v>
      </c>
      <c r="AH41" s="114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40">
        <f t="shared" si="23"/>
        <v>78.588714989844206</v>
      </c>
      <c r="C42" s="40">
        <f t="shared" si="23"/>
        <v>1.1400978647606019</v>
      </c>
      <c r="D42" s="40">
        <f t="shared" si="23"/>
        <v>245.4019786260036</v>
      </c>
      <c r="E42" s="40">
        <f t="shared" si="23"/>
        <v>42.615772678700296</v>
      </c>
      <c r="F42" s="350">
        <v>0</v>
      </c>
      <c r="G42" s="40">
        <f t="shared" si="20"/>
        <v>0</v>
      </c>
      <c r="H42" s="40">
        <f t="shared" si="20"/>
        <v>0</v>
      </c>
      <c r="I42" s="162">
        <f t="shared" si="24"/>
        <v>367.74656415930872</v>
      </c>
      <c r="J42" s="149"/>
      <c r="K42" s="163" t="s">
        <v>17</v>
      </c>
      <c r="L42" s="84">
        <f t="shared" si="21"/>
        <v>78.588714989844206</v>
      </c>
      <c r="M42" s="84">
        <f t="shared" si="21"/>
        <v>1.1400978647606019</v>
      </c>
      <c r="N42" s="84">
        <f t="shared" si="21"/>
        <v>245.4019786260036</v>
      </c>
      <c r="O42" s="84">
        <f t="shared" si="21"/>
        <v>42.615772678700296</v>
      </c>
      <c r="P42" s="84">
        <f t="shared" si="21"/>
        <v>8.6260557604685566</v>
      </c>
      <c r="Q42" s="84">
        <f t="shared" si="21"/>
        <v>0</v>
      </c>
      <c r="R42" s="84">
        <f t="shared" si="21"/>
        <v>0</v>
      </c>
      <c r="S42" s="166">
        <f t="shared" si="25"/>
        <v>376.37261991977726</v>
      </c>
      <c r="T42" s="149"/>
      <c r="U42" s="211" t="s">
        <v>17</v>
      </c>
      <c r="V42" s="118">
        <f t="shared" si="22"/>
        <v>78.588714989844206</v>
      </c>
      <c r="W42" s="118">
        <f t="shared" si="22"/>
        <v>0</v>
      </c>
      <c r="X42" s="118">
        <f t="shared" si="22"/>
        <v>0</v>
      </c>
      <c r="Y42" s="118">
        <f t="shared" si="22"/>
        <v>1.1400978647606019</v>
      </c>
      <c r="Z42" s="118">
        <f t="shared" si="22"/>
        <v>245.4019786260036</v>
      </c>
      <c r="AA42" s="118">
        <f t="shared" si="22"/>
        <v>35.317101808143299</v>
      </c>
      <c r="AB42" s="118">
        <f t="shared" si="22"/>
        <v>8.6260557604685566</v>
      </c>
      <c r="AC42" s="119">
        <f t="shared" si="22"/>
        <v>7.298670870556994</v>
      </c>
      <c r="AD42" s="118">
        <f t="shared" si="22"/>
        <v>0</v>
      </c>
      <c r="AE42" s="118">
        <f t="shared" si="22"/>
        <v>0</v>
      </c>
      <c r="AF42" s="118">
        <f t="shared" si="22"/>
        <v>0</v>
      </c>
      <c r="AG42" s="118">
        <f t="shared" si="22"/>
        <v>0</v>
      </c>
      <c r="AH42" s="118">
        <f t="shared" si="22"/>
        <v>7.298670870556994</v>
      </c>
      <c r="AI42" s="214">
        <f t="shared" si="26"/>
        <v>376.37261991977726</v>
      </c>
      <c r="AJ42" s="141" t="str">
        <f t="shared" si="27"/>
        <v/>
      </c>
    </row>
    <row r="43" spans="1:36" ht="15">
      <c r="A43" s="167" t="s">
        <v>140</v>
      </c>
      <c r="B43" s="43">
        <f t="shared" si="23"/>
        <v>3541.8817651386262</v>
      </c>
      <c r="C43" s="43">
        <f t="shared" si="23"/>
        <v>13014.619764394411</v>
      </c>
      <c r="D43" s="43">
        <f t="shared" si="23"/>
        <v>7121.5379474116216</v>
      </c>
      <c r="E43" s="43">
        <f t="shared" si="23"/>
        <v>365.66920324174333</v>
      </c>
      <c r="F43" s="350">
        <v>0</v>
      </c>
      <c r="G43" s="43">
        <f t="shared" si="20"/>
        <v>0.85745408632938036</v>
      </c>
      <c r="H43" s="43">
        <f t="shared" si="20"/>
        <v>0</v>
      </c>
      <c r="I43" s="154">
        <f t="shared" si="24"/>
        <v>24044.566134272733</v>
      </c>
      <c r="J43" s="149"/>
      <c r="K43" s="169" t="s">
        <v>140</v>
      </c>
      <c r="L43" s="43">
        <f t="shared" si="21"/>
        <v>3541.8817651386262</v>
      </c>
      <c r="M43" s="43">
        <f t="shared" si="21"/>
        <v>13014.619764394411</v>
      </c>
      <c r="N43" s="43">
        <f t="shared" si="21"/>
        <v>7121.5379474116216</v>
      </c>
      <c r="O43" s="43">
        <f t="shared" si="21"/>
        <v>365.66920324174333</v>
      </c>
      <c r="P43" s="43">
        <f t="shared" si="21"/>
        <v>53.933334436134487</v>
      </c>
      <c r="Q43" s="43">
        <f t="shared" si="21"/>
        <v>0.85745408632938036</v>
      </c>
      <c r="R43" s="43">
        <f t="shared" si="21"/>
        <v>0</v>
      </c>
      <c r="S43" s="158">
        <f t="shared" si="25"/>
        <v>24098.499468708866</v>
      </c>
      <c r="T43" s="149"/>
      <c r="U43" s="215" t="s">
        <v>140</v>
      </c>
      <c r="V43" s="114">
        <f t="shared" si="22"/>
        <v>3462.4524493864647</v>
      </c>
      <c r="W43" s="114">
        <f t="shared" si="22"/>
        <v>29.567840561184234</v>
      </c>
      <c r="X43" s="114">
        <f t="shared" si="22"/>
        <v>0.85745408632938036</v>
      </c>
      <c r="Y43" s="114">
        <f t="shared" si="22"/>
        <v>13014.619764394411</v>
      </c>
      <c r="Z43" s="114">
        <f t="shared" si="22"/>
        <v>6782.0972028925125</v>
      </c>
      <c r="AA43" s="114">
        <f t="shared" si="22"/>
        <v>99.512136454135316</v>
      </c>
      <c r="AB43" s="114">
        <f t="shared" si="22"/>
        <v>53.933334436134487</v>
      </c>
      <c r="AC43" s="115">
        <f t="shared" si="22"/>
        <v>655.45928649769508</v>
      </c>
      <c r="AD43" s="114">
        <f t="shared" si="22"/>
        <v>49.861475190977096</v>
      </c>
      <c r="AE43" s="114">
        <f t="shared" si="22"/>
        <v>0</v>
      </c>
      <c r="AF43" s="114">
        <f t="shared" si="22"/>
        <v>0</v>
      </c>
      <c r="AG43" s="114">
        <f t="shared" si="22"/>
        <v>339.44074451910996</v>
      </c>
      <c r="AH43" s="114">
        <f t="shared" si="22"/>
        <v>266.15706678760796</v>
      </c>
      <c r="AI43" s="210">
        <f t="shared" si="26"/>
        <v>24098.499468708862</v>
      </c>
      <c r="AJ43" s="141" t="str">
        <f t="shared" si="27"/>
        <v/>
      </c>
    </row>
    <row r="44" spans="1:36" ht="15">
      <c r="A44" s="159" t="s">
        <v>25</v>
      </c>
      <c r="B44" s="40">
        <f t="shared" si="23"/>
        <v>880.47847628587112</v>
      </c>
      <c r="C44" s="40">
        <f t="shared" si="23"/>
        <v>563.92827784180997</v>
      </c>
      <c r="D44" s="40">
        <f t="shared" si="23"/>
        <v>3106.121234039018</v>
      </c>
      <c r="E44" s="40">
        <f t="shared" si="23"/>
        <v>14391.269436630557</v>
      </c>
      <c r="F44" s="350">
        <v>0</v>
      </c>
      <c r="G44" s="40">
        <f t="shared" si="20"/>
        <v>1374.3118188642929</v>
      </c>
      <c r="H44" s="40">
        <f t="shared" si="20"/>
        <v>81.105227080817698</v>
      </c>
      <c r="I44" s="162">
        <f t="shared" si="24"/>
        <v>20397.214470742369</v>
      </c>
      <c r="J44" s="149"/>
      <c r="K44" s="163" t="s">
        <v>25</v>
      </c>
      <c r="L44" s="84">
        <f t="shared" si="21"/>
        <v>880.47847628587112</v>
      </c>
      <c r="M44" s="84">
        <f t="shared" si="21"/>
        <v>563.92827784180997</v>
      </c>
      <c r="N44" s="84">
        <f t="shared" si="21"/>
        <v>3106.121234039018</v>
      </c>
      <c r="O44" s="84">
        <f t="shared" si="21"/>
        <v>14391.269436630557</v>
      </c>
      <c r="P44" s="84">
        <f t="shared" si="21"/>
        <v>47.646237072779059</v>
      </c>
      <c r="Q44" s="84">
        <f t="shared" si="21"/>
        <v>1374.3118188642929</v>
      </c>
      <c r="R44" s="84">
        <f t="shared" si="21"/>
        <v>81.105227080817698</v>
      </c>
      <c r="S44" s="166">
        <f t="shared" si="25"/>
        <v>20444.860707815144</v>
      </c>
      <c r="T44" s="149"/>
      <c r="U44" s="211" t="s">
        <v>25</v>
      </c>
      <c r="V44" s="118">
        <f t="shared" si="22"/>
        <v>160.51754282907598</v>
      </c>
      <c r="W44" s="118">
        <f t="shared" si="22"/>
        <v>712.78112996342679</v>
      </c>
      <c r="X44" s="118">
        <f t="shared" si="22"/>
        <v>1374.3118188642929</v>
      </c>
      <c r="Y44" s="118">
        <f t="shared" si="22"/>
        <v>563.92827784180997</v>
      </c>
      <c r="Z44" s="118">
        <f t="shared" si="22"/>
        <v>3055.2383954319521</v>
      </c>
      <c r="AA44" s="118">
        <f t="shared" si="22"/>
        <v>14255.322890151372</v>
      </c>
      <c r="AB44" s="118">
        <f t="shared" si="22"/>
        <v>47.646237072779059</v>
      </c>
      <c r="AC44" s="119">
        <f t="shared" si="22"/>
        <v>275.1144156604343</v>
      </c>
      <c r="AD44" s="118">
        <f t="shared" si="22"/>
        <v>7.1798034933683716</v>
      </c>
      <c r="AE44" s="118">
        <f t="shared" si="22"/>
        <v>95.610989804527378</v>
      </c>
      <c r="AF44" s="118">
        <f t="shared" si="22"/>
        <v>81.105227080817698</v>
      </c>
      <c r="AG44" s="118">
        <f t="shared" si="22"/>
        <v>50.882838607065395</v>
      </c>
      <c r="AH44" s="118">
        <f t="shared" si="22"/>
        <v>40.335556674655514</v>
      </c>
      <c r="AI44" s="214">
        <f t="shared" si="26"/>
        <v>20444.860707815144</v>
      </c>
      <c r="AJ44" s="141" t="str">
        <f t="shared" si="27"/>
        <v/>
      </c>
    </row>
    <row r="45" spans="1:36" ht="15">
      <c r="A45" s="167" t="s">
        <v>24</v>
      </c>
      <c r="B45" s="43">
        <f t="shared" si="23"/>
        <v>684.8240287948604</v>
      </c>
      <c r="C45" s="43">
        <f t="shared" si="23"/>
        <v>1262.4680465883432</v>
      </c>
      <c r="D45" s="43">
        <f t="shared" si="23"/>
        <v>1412.1923914261242</v>
      </c>
      <c r="E45" s="43">
        <f t="shared" si="23"/>
        <v>0</v>
      </c>
      <c r="F45" s="350">
        <v>0</v>
      </c>
      <c r="G45" s="43">
        <f t="shared" si="20"/>
        <v>0</v>
      </c>
      <c r="H45" s="43">
        <f t="shared" si="20"/>
        <v>0</v>
      </c>
      <c r="I45" s="154">
        <f t="shared" si="24"/>
        <v>3359.4844668093278</v>
      </c>
      <c r="J45" s="149"/>
      <c r="K45" s="169" t="s">
        <v>24</v>
      </c>
      <c r="L45" s="43">
        <f t="shared" si="21"/>
        <v>684.8240287948604</v>
      </c>
      <c r="M45" s="43">
        <f t="shared" si="21"/>
        <v>1262.4680465883432</v>
      </c>
      <c r="N45" s="43">
        <f t="shared" si="21"/>
        <v>1412.1923914261242</v>
      </c>
      <c r="O45" s="43">
        <f t="shared" si="21"/>
        <v>0</v>
      </c>
      <c r="P45" s="43">
        <f t="shared" si="21"/>
        <v>0</v>
      </c>
      <c r="Q45" s="43">
        <f t="shared" si="21"/>
        <v>0</v>
      </c>
      <c r="R45" s="43">
        <f t="shared" si="21"/>
        <v>0</v>
      </c>
      <c r="S45" s="158">
        <f t="shared" si="25"/>
        <v>3359.4844668093278</v>
      </c>
      <c r="T45" s="149"/>
      <c r="U45" s="215" t="s">
        <v>24</v>
      </c>
      <c r="V45" s="114">
        <f t="shared" si="22"/>
        <v>679.81279735267071</v>
      </c>
      <c r="W45" s="114">
        <f t="shared" si="22"/>
        <v>4.0983478621068936E-2</v>
      </c>
      <c r="X45" s="114">
        <f t="shared" si="22"/>
        <v>0</v>
      </c>
      <c r="Y45" s="114">
        <f t="shared" si="22"/>
        <v>1262.4680465883432</v>
      </c>
      <c r="Z45" s="114">
        <f t="shared" si="22"/>
        <v>679.2097981081082</v>
      </c>
      <c r="AA45" s="114">
        <f t="shared" si="22"/>
        <v>0</v>
      </c>
      <c r="AB45" s="114">
        <f t="shared" si="22"/>
        <v>0</v>
      </c>
      <c r="AC45" s="115">
        <f t="shared" si="22"/>
        <v>737.9528412815846</v>
      </c>
      <c r="AD45" s="114">
        <f t="shared" si="22"/>
        <v>4.9702479635684869</v>
      </c>
      <c r="AE45" s="114">
        <f t="shared" si="22"/>
        <v>0</v>
      </c>
      <c r="AF45" s="114">
        <f t="shared" si="22"/>
        <v>0</v>
      </c>
      <c r="AG45" s="114">
        <f t="shared" si="22"/>
        <v>732.98259331801603</v>
      </c>
      <c r="AH45" s="114">
        <f t="shared" si="22"/>
        <v>0</v>
      </c>
      <c r="AI45" s="210">
        <f t="shared" si="26"/>
        <v>3359.4844668093283</v>
      </c>
      <c r="AJ45" s="141" t="str">
        <f t="shared" si="27"/>
        <v/>
      </c>
    </row>
    <row r="46" spans="1:36" ht="15">
      <c r="A46" s="159" t="s">
        <v>60</v>
      </c>
      <c r="B46" s="40">
        <f t="shared" si="23"/>
        <v>1.6244385959916463</v>
      </c>
      <c r="C46" s="40">
        <f t="shared" si="23"/>
        <v>5.6728501923783295E-3</v>
      </c>
      <c r="D46" s="40">
        <f t="shared" si="23"/>
        <v>0</v>
      </c>
      <c r="E46" s="40">
        <f t="shared" si="23"/>
        <v>0</v>
      </c>
      <c r="F46" s="350">
        <v>0</v>
      </c>
      <c r="G46" s="40">
        <f t="shared" si="20"/>
        <v>0</v>
      </c>
      <c r="H46" s="40">
        <f t="shared" si="20"/>
        <v>0</v>
      </c>
      <c r="I46" s="162">
        <f t="shared" si="24"/>
        <v>1.6301114461840247</v>
      </c>
      <c r="J46" s="149"/>
      <c r="K46" s="163" t="s">
        <v>60</v>
      </c>
      <c r="L46" s="84">
        <f t="shared" si="21"/>
        <v>1.6244385959916463</v>
      </c>
      <c r="M46" s="84">
        <f t="shared" si="21"/>
        <v>5.6728501923783295E-3</v>
      </c>
      <c r="N46" s="84">
        <f t="shared" si="21"/>
        <v>0</v>
      </c>
      <c r="O46" s="84">
        <f t="shared" si="21"/>
        <v>0</v>
      </c>
      <c r="P46" s="84">
        <f t="shared" si="21"/>
        <v>0</v>
      </c>
      <c r="Q46" s="84">
        <f t="shared" si="21"/>
        <v>0</v>
      </c>
      <c r="R46" s="84">
        <f t="shared" si="21"/>
        <v>0</v>
      </c>
      <c r="S46" s="166">
        <f t="shared" si="25"/>
        <v>1.6301114461840247</v>
      </c>
      <c r="T46" s="149"/>
      <c r="U46" s="211" t="s">
        <v>60</v>
      </c>
      <c r="V46" s="118">
        <f t="shared" si="22"/>
        <v>1.6244385959916463</v>
      </c>
      <c r="W46" s="118">
        <f t="shared" si="22"/>
        <v>0</v>
      </c>
      <c r="X46" s="118">
        <f t="shared" si="22"/>
        <v>0</v>
      </c>
      <c r="Y46" s="118">
        <f t="shared" si="22"/>
        <v>5.6728501923783295E-3</v>
      </c>
      <c r="Z46" s="118">
        <f t="shared" si="22"/>
        <v>0</v>
      </c>
      <c r="AA46" s="118">
        <f t="shared" si="22"/>
        <v>0</v>
      </c>
      <c r="AB46" s="118">
        <f t="shared" si="22"/>
        <v>0</v>
      </c>
      <c r="AC46" s="119">
        <f t="shared" si="22"/>
        <v>0</v>
      </c>
      <c r="AD46" s="118">
        <f t="shared" si="22"/>
        <v>0</v>
      </c>
      <c r="AE46" s="118">
        <f t="shared" si="22"/>
        <v>0</v>
      </c>
      <c r="AF46" s="118">
        <f t="shared" si="22"/>
        <v>0</v>
      </c>
      <c r="AG46" s="118">
        <f t="shared" si="22"/>
        <v>0</v>
      </c>
      <c r="AH46" s="118">
        <f t="shared" si="22"/>
        <v>0</v>
      </c>
      <c r="AI46" s="214">
        <f t="shared" si="26"/>
        <v>1.6301114461840247</v>
      </c>
      <c r="AJ46" s="141" t="str">
        <f t="shared" si="27"/>
        <v/>
      </c>
    </row>
    <row r="47" spans="1:36" ht="15">
      <c r="A47" s="167" t="s">
        <v>22</v>
      </c>
      <c r="B47" s="43">
        <f t="shared" si="23"/>
        <v>621.10656377540226</v>
      </c>
      <c r="C47" s="43">
        <f t="shared" si="23"/>
        <v>2038.674503315809</v>
      </c>
      <c r="D47" s="43">
        <f t="shared" si="23"/>
        <v>3188.9422228303833</v>
      </c>
      <c r="E47" s="43">
        <f t="shared" si="23"/>
        <v>78.949818823679308</v>
      </c>
      <c r="F47" s="350">
        <v>0</v>
      </c>
      <c r="G47" s="43">
        <f t="shared" si="20"/>
        <v>0</v>
      </c>
      <c r="H47" s="43">
        <f t="shared" si="20"/>
        <v>0</v>
      </c>
      <c r="I47" s="154">
        <f t="shared" si="24"/>
        <v>5927.6731087452736</v>
      </c>
      <c r="J47" s="149"/>
      <c r="K47" s="169" t="s">
        <v>22</v>
      </c>
      <c r="L47" s="43">
        <f t="shared" si="21"/>
        <v>621.10656377540226</v>
      </c>
      <c r="M47" s="43">
        <f t="shared" si="21"/>
        <v>2038.674503315809</v>
      </c>
      <c r="N47" s="43">
        <f t="shared" si="21"/>
        <v>3188.9422228303833</v>
      </c>
      <c r="O47" s="43">
        <f t="shared" si="21"/>
        <v>78.949818823679308</v>
      </c>
      <c r="P47" s="43">
        <f t="shared" si="21"/>
        <v>215.73817873800064</v>
      </c>
      <c r="Q47" s="43">
        <f t="shared" si="21"/>
        <v>0</v>
      </c>
      <c r="R47" s="43">
        <f t="shared" si="21"/>
        <v>0</v>
      </c>
      <c r="S47" s="158">
        <f t="shared" si="25"/>
        <v>6143.4112874832745</v>
      </c>
      <c r="T47" s="149"/>
      <c r="U47" s="215" t="s">
        <v>22</v>
      </c>
      <c r="V47" s="114">
        <f t="shared" si="22"/>
        <v>621.10656377540226</v>
      </c>
      <c r="W47" s="114">
        <f t="shared" si="22"/>
        <v>0</v>
      </c>
      <c r="X47" s="114">
        <f t="shared" si="22"/>
        <v>0</v>
      </c>
      <c r="Y47" s="114">
        <f t="shared" si="22"/>
        <v>2038.674503315809</v>
      </c>
      <c r="Z47" s="114">
        <f t="shared" si="22"/>
        <v>2164.2551500618201</v>
      </c>
      <c r="AA47" s="114">
        <f t="shared" si="22"/>
        <v>0</v>
      </c>
      <c r="AB47" s="114">
        <f t="shared" si="22"/>
        <v>215.73817873800064</v>
      </c>
      <c r="AC47" s="115">
        <f t="shared" si="22"/>
        <v>1103.6368915922426</v>
      </c>
      <c r="AD47" s="114">
        <f t="shared" si="22"/>
        <v>0</v>
      </c>
      <c r="AE47" s="114">
        <f t="shared" si="22"/>
        <v>0</v>
      </c>
      <c r="AF47" s="114">
        <f t="shared" si="22"/>
        <v>0</v>
      </c>
      <c r="AG47" s="114">
        <f t="shared" si="22"/>
        <v>1024.6870727685632</v>
      </c>
      <c r="AH47" s="114">
        <f t="shared" si="22"/>
        <v>78.949818823679308</v>
      </c>
      <c r="AI47" s="210">
        <f t="shared" si="26"/>
        <v>6143.4112874832754</v>
      </c>
      <c r="AJ47" s="141" t="str">
        <f t="shared" si="27"/>
        <v/>
      </c>
    </row>
    <row r="48" spans="1:36" ht="15">
      <c r="A48" s="159" t="s">
        <v>21</v>
      </c>
      <c r="B48" s="40">
        <f t="shared" si="23"/>
        <v>262.78900474714641</v>
      </c>
      <c r="C48" s="40">
        <f t="shared" si="23"/>
        <v>876.91200024586044</v>
      </c>
      <c r="D48" s="40">
        <f t="shared" si="23"/>
        <v>2134.6987909307932</v>
      </c>
      <c r="E48" s="40">
        <f t="shared" si="23"/>
        <v>0</v>
      </c>
      <c r="F48" s="350">
        <v>0</v>
      </c>
      <c r="G48" s="40">
        <f t="shared" si="20"/>
        <v>0</v>
      </c>
      <c r="H48" s="40">
        <f t="shared" si="20"/>
        <v>0</v>
      </c>
      <c r="I48" s="162">
        <f t="shared" si="24"/>
        <v>3274.3997959238</v>
      </c>
      <c r="J48" s="149"/>
      <c r="K48" s="163" t="s">
        <v>21</v>
      </c>
      <c r="L48" s="84">
        <f t="shared" si="21"/>
        <v>262.78900474714641</v>
      </c>
      <c r="M48" s="84">
        <f t="shared" si="21"/>
        <v>876.91200024586044</v>
      </c>
      <c r="N48" s="84">
        <f t="shared" si="21"/>
        <v>2134.6987909307932</v>
      </c>
      <c r="O48" s="84">
        <f t="shared" si="21"/>
        <v>0</v>
      </c>
      <c r="P48" s="84">
        <f t="shared" si="21"/>
        <v>0</v>
      </c>
      <c r="Q48" s="84">
        <f t="shared" si="21"/>
        <v>0</v>
      </c>
      <c r="R48" s="84">
        <f t="shared" si="21"/>
        <v>0</v>
      </c>
      <c r="S48" s="166">
        <f t="shared" si="25"/>
        <v>3274.3997959238</v>
      </c>
      <c r="T48" s="149"/>
      <c r="U48" s="211" t="s">
        <v>61</v>
      </c>
      <c r="V48" s="118">
        <f t="shared" si="22"/>
        <v>262.78900474714641</v>
      </c>
      <c r="W48" s="118">
        <f t="shared" si="22"/>
        <v>0</v>
      </c>
      <c r="X48" s="118">
        <f t="shared" si="22"/>
        <v>0</v>
      </c>
      <c r="Y48" s="118">
        <f t="shared" si="22"/>
        <v>876.91200024586044</v>
      </c>
      <c r="Z48" s="118">
        <f t="shared" si="22"/>
        <v>2123.6899672302998</v>
      </c>
      <c r="AA48" s="118">
        <f t="shared" si="22"/>
        <v>0</v>
      </c>
      <c r="AB48" s="118">
        <f t="shared" si="22"/>
        <v>0</v>
      </c>
      <c r="AC48" s="119">
        <f t="shared" si="22"/>
        <v>11.008823700493476</v>
      </c>
      <c r="AD48" s="118">
        <f t="shared" si="22"/>
        <v>0</v>
      </c>
      <c r="AE48" s="118">
        <f t="shared" si="22"/>
        <v>0</v>
      </c>
      <c r="AF48" s="118">
        <f t="shared" si="22"/>
        <v>0</v>
      </c>
      <c r="AG48" s="118">
        <f t="shared" si="22"/>
        <v>11.008823700493476</v>
      </c>
      <c r="AH48" s="118">
        <f t="shared" si="22"/>
        <v>0</v>
      </c>
      <c r="AI48" s="214">
        <f t="shared" si="26"/>
        <v>3274.3997959238</v>
      </c>
      <c r="AJ48" s="141" t="str">
        <f t="shared" si="27"/>
        <v/>
      </c>
    </row>
    <row r="49" spans="1:36" ht="15">
      <c r="A49" s="170" t="s">
        <v>64</v>
      </c>
      <c r="B49" s="43">
        <f t="shared" si="23"/>
        <v>10.065030038173607</v>
      </c>
      <c r="C49" s="43">
        <f t="shared" si="23"/>
        <v>0</v>
      </c>
      <c r="D49" s="43">
        <f t="shared" si="23"/>
        <v>0</v>
      </c>
      <c r="E49" s="43">
        <f t="shared" si="23"/>
        <v>0</v>
      </c>
      <c r="F49" s="350">
        <v>0</v>
      </c>
      <c r="G49" s="43">
        <f t="shared" ref="G49:H53" si="28">G127+G153+G179+G205+G231+G257+G283+G309+G335+G361+G387+G413+G439</f>
        <v>0</v>
      </c>
      <c r="H49" s="43">
        <f t="shared" si="28"/>
        <v>0</v>
      </c>
      <c r="I49" s="154">
        <f t="shared" si="24"/>
        <v>10.065030038173607</v>
      </c>
      <c r="J49" s="149"/>
      <c r="K49" s="171" t="s">
        <v>64</v>
      </c>
      <c r="L49" s="43">
        <f t="shared" ref="L49:R53" si="29">L127+L153+L179+L205+L231+L257+L283+L309+L335+L361+L387+L413+L439</f>
        <v>10.065030038173607</v>
      </c>
      <c r="M49" s="43">
        <f t="shared" si="29"/>
        <v>0</v>
      </c>
      <c r="N49" s="43">
        <f t="shared" si="29"/>
        <v>0</v>
      </c>
      <c r="O49" s="43">
        <f t="shared" si="29"/>
        <v>0</v>
      </c>
      <c r="P49" s="43">
        <f t="shared" si="29"/>
        <v>0</v>
      </c>
      <c r="Q49" s="43">
        <f t="shared" si="29"/>
        <v>0</v>
      </c>
      <c r="R49" s="43">
        <f t="shared" si="29"/>
        <v>0</v>
      </c>
      <c r="S49" s="158">
        <f t="shared" si="25"/>
        <v>10.065030038173607</v>
      </c>
      <c r="T49" s="149"/>
      <c r="U49" s="216" t="s">
        <v>62</v>
      </c>
      <c r="V49" s="114">
        <f t="shared" ref="V49:AH53" si="30">V127+V153+V179+V205+V231+V257+V283+V309+V335+V361+V387+V413+V439</f>
        <v>9.2189848426187115</v>
      </c>
      <c r="W49" s="114">
        <f t="shared" si="30"/>
        <v>4.3413956979722862E-2</v>
      </c>
      <c r="X49" s="114">
        <f t="shared" si="30"/>
        <v>0</v>
      </c>
      <c r="Y49" s="114">
        <f t="shared" si="30"/>
        <v>0</v>
      </c>
      <c r="Z49" s="114">
        <f t="shared" si="30"/>
        <v>0</v>
      </c>
      <c r="AA49" s="114">
        <f t="shared" si="30"/>
        <v>0</v>
      </c>
      <c r="AB49" s="114">
        <f t="shared" si="30"/>
        <v>0</v>
      </c>
      <c r="AC49" s="115">
        <f t="shared" si="30"/>
        <v>0.80263123857517171</v>
      </c>
      <c r="AD49" s="114">
        <f t="shared" si="30"/>
        <v>0.80263123857517171</v>
      </c>
      <c r="AE49" s="114">
        <f t="shared" si="30"/>
        <v>0</v>
      </c>
      <c r="AF49" s="114">
        <f t="shared" si="30"/>
        <v>0</v>
      </c>
      <c r="AG49" s="114">
        <f t="shared" si="30"/>
        <v>0</v>
      </c>
      <c r="AH49" s="114">
        <f t="shared" si="30"/>
        <v>0</v>
      </c>
      <c r="AI49" s="210">
        <f t="shared" si="26"/>
        <v>10.065030038173607</v>
      </c>
      <c r="AJ49" s="141" t="str">
        <f t="shared" si="27"/>
        <v/>
      </c>
    </row>
    <row r="50" spans="1:36">
      <c r="A50" s="172" t="s">
        <v>23</v>
      </c>
      <c r="B50" s="59">
        <f t="shared" ref="B50:E53" si="31">B128+B154+B180+B206+B232+B258+B284+B310+B336+B362+B388+B414+B440</f>
        <v>10.065030038173607</v>
      </c>
      <c r="C50" s="59">
        <f t="shared" si="31"/>
        <v>0</v>
      </c>
      <c r="D50" s="59">
        <f t="shared" si="31"/>
        <v>0</v>
      </c>
      <c r="E50" s="59">
        <f t="shared" si="31"/>
        <v>0</v>
      </c>
      <c r="F50" s="350">
        <v>0</v>
      </c>
      <c r="G50" s="59">
        <f t="shared" si="28"/>
        <v>0</v>
      </c>
      <c r="H50" s="59">
        <f t="shared" si="28"/>
        <v>0</v>
      </c>
      <c r="I50" s="175">
        <f t="shared" si="24"/>
        <v>10.065030038173607</v>
      </c>
      <c r="J50" s="149"/>
      <c r="K50" s="176" t="s">
        <v>23</v>
      </c>
      <c r="L50" s="87">
        <f t="shared" si="29"/>
        <v>10.065030038173607</v>
      </c>
      <c r="M50" s="87">
        <f t="shared" si="29"/>
        <v>0</v>
      </c>
      <c r="N50" s="87">
        <f t="shared" si="29"/>
        <v>0</v>
      </c>
      <c r="O50" s="87">
        <f t="shared" si="29"/>
        <v>0</v>
      </c>
      <c r="P50" s="87">
        <f t="shared" si="29"/>
        <v>0</v>
      </c>
      <c r="Q50" s="87">
        <f t="shared" si="29"/>
        <v>0</v>
      </c>
      <c r="R50" s="87">
        <f t="shared" si="29"/>
        <v>0</v>
      </c>
      <c r="S50" s="179">
        <f t="shared" si="25"/>
        <v>10.065030038173607</v>
      </c>
      <c r="T50" s="149"/>
      <c r="U50" s="217" t="s">
        <v>65</v>
      </c>
      <c r="V50" s="121">
        <f t="shared" si="30"/>
        <v>9.2189848426187115</v>
      </c>
      <c r="W50" s="121">
        <f t="shared" si="30"/>
        <v>4.3413956979722862E-2</v>
      </c>
      <c r="X50" s="121">
        <f t="shared" si="30"/>
        <v>0</v>
      </c>
      <c r="Y50" s="121">
        <f t="shared" si="30"/>
        <v>0</v>
      </c>
      <c r="Z50" s="121">
        <f t="shared" si="30"/>
        <v>0</v>
      </c>
      <c r="AA50" s="121">
        <f t="shared" si="30"/>
        <v>0</v>
      </c>
      <c r="AB50" s="121">
        <f t="shared" si="30"/>
        <v>0</v>
      </c>
      <c r="AC50" s="283">
        <f t="shared" si="30"/>
        <v>0.80263123857517171</v>
      </c>
      <c r="AD50" s="121">
        <f t="shared" si="30"/>
        <v>0.80263123857517171</v>
      </c>
      <c r="AE50" s="121">
        <f t="shared" si="30"/>
        <v>0</v>
      </c>
      <c r="AF50" s="121">
        <f t="shared" si="30"/>
        <v>0</v>
      </c>
      <c r="AG50" s="121">
        <f t="shared" si="30"/>
        <v>0</v>
      </c>
      <c r="AH50" s="121">
        <f t="shared" si="30"/>
        <v>0</v>
      </c>
      <c r="AI50" s="219">
        <f t="shared" si="26"/>
        <v>10.065030038173607</v>
      </c>
      <c r="AJ50" s="141" t="str">
        <f t="shared" si="27"/>
        <v/>
      </c>
    </row>
    <row r="51" spans="1:36">
      <c r="A51" s="180" t="s">
        <v>19</v>
      </c>
      <c r="B51" s="62">
        <f t="shared" si="31"/>
        <v>0</v>
      </c>
      <c r="C51" s="62">
        <f t="shared" si="31"/>
        <v>0</v>
      </c>
      <c r="D51" s="62">
        <f t="shared" si="31"/>
        <v>0</v>
      </c>
      <c r="E51" s="62">
        <f t="shared" si="31"/>
        <v>0</v>
      </c>
      <c r="F51" s="350">
        <v>0</v>
      </c>
      <c r="G51" s="62">
        <f t="shared" si="28"/>
        <v>0</v>
      </c>
      <c r="H51" s="62">
        <f t="shared" si="28"/>
        <v>0</v>
      </c>
      <c r="I51" s="183">
        <f t="shared" si="24"/>
        <v>0</v>
      </c>
      <c r="J51" s="149"/>
      <c r="K51" s="184" t="s">
        <v>19</v>
      </c>
      <c r="L51" s="62">
        <f t="shared" si="29"/>
        <v>0</v>
      </c>
      <c r="M51" s="62">
        <f t="shared" si="29"/>
        <v>0</v>
      </c>
      <c r="N51" s="62">
        <f t="shared" si="29"/>
        <v>0</v>
      </c>
      <c r="O51" s="62">
        <f t="shared" si="29"/>
        <v>0</v>
      </c>
      <c r="P51" s="62">
        <f t="shared" si="29"/>
        <v>0</v>
      </c>
      <c r="Q51" s="62">
        <f t="shared" si="29"/>
        <v>0</v>
      </c>
      <c r="R51" s="62">
        <f t="shared" si="29"/>
        <v>0</v>
      </c>
      <c r="S51" s="186">
        <f t="shared" si="25"/>
        <v>0</v>
      </c>
      <c r="T51" s="149"/>
      <c r="U51" s="220" t="s">
        <v>19</v>
      </c>
      <c r="V51" s="124">
        <f t="shared" si="30"/>
        <v>0</v>
      </c>
      <c r="W51" s="124">
        <f t="shared" si="30"/>
        <v>0</v>
      </c>
      <c r="X51" s="124">
        <f t="shared" si="30"/>
        <v>0</v>
      </c>
      <c r="Y51" s="124">
        <f t="shared" si="30"/>
        <v>0</v>
      </c>
      <c r="Z51" s="124">
        <f t="shared" si="30"/>
        <v>0</v>
      </c>
      <c r="AA51" s="124">
        <f t="shared" si="30"/>
        <v>0</v>
      </c>
      <c r="AB51" s="124">
        <f t="shared" si="30"/>
        <v>0</v>
      </c>
      <c r="AC51" s="284">
        <f t="shared" si="30"/>
        <v>0</v>
      </c>
      <c r="AD51" s="124">
        <f t="shared" si="30"/>
        <v>0</v>
      </c>
      <c r="AE51" s="124">
        <f t="shared" si="30"/>
        <v>0</v>
      </c>
      <c r="AF51" s="124">
        <f t="shared" si="30"/>
        <v>0</v>
      </c>
      <c r="AG51" s="124">
        <f t="shared" si="30"/>
        <v>0</v>
      </c>
      <c r="AH51" s="124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59">
        <f t="shared" si="31"/>
        <v>0</v>
      </c>
      <c r="C52" s="59">
        <f t="shared" si="31"/>
        <v>0</v>
      </c>
      <c r="D52" s="59">
        <f t="shared" si="31"/>
        <v>0</v>
      </c>
      <c r="E52" s="59">
        <f t="shared" si="31"/>
        <v>0</v>
      </c>
      <c r="F52" s="350">
        <v>0</v>
      </c>
      <c r="G52" s="59">
        <f t="shared" si="28"/>
        <v>0</v>
      </c>
      <c r="H52" s="59">
        <f t="shared" si="28"/>
        <v>0</v>
      </c>
      <c r="I52" s="175">
        <f t="shared" si="24"/>
        <v>0</v>
      </c>
      <c r="J52" s="149"/>
      <c r="K52" s="176" t="s">
        <v>20</v>
      </c>
      <c r="L52" s="87">
        <f t="shared" si="29"/>
        <v>0</v>
      </c>
      <c r="M52" s="87">
        <f t="shared" si="29"/>
        <v>0</v>
      </c>
      <c r="N52" s="87">
        <f t="shared" si="29"/>
        <v>0</v>
      </c>
      <c r="O52" s="87">
        <f t="shared" si="29"/>
        <v>0</v>
      </c>
      <c r="P52" s="87">
        <f t="shared" si="29"/>
        <v>0</v>
      </c>
      <c r="Q52" s="87">
        <f t="shared" si="29"/>
        <v>0</v>
      </c>
      <c r="R52" s="87">
        <f t="shared" si="29"/>
        <v>0</v>
      </c>
      <c r="S52" s="179">
        <f t="shared" si="25"/>
        <v>0</v>
      </c>
      <c r="T52" s="149"/>
      <c r="U52" s="217" t="s">
        <v>20</v>
      </c>
      <c r="V52" s="121">
        <f t="shared" si="30"/>
        <v>0</v>
      </c>
      <c r="W52" s="121">
        <f t="shared" si="30"/>
        <v>0</v>
      </c>
      <c r="X52" s="121">
        <f t="shared" si="30"/>
        <v>0</v>
      </c>
      <c r="Y52" s="121">
        <f t="shared" si="30"/>
        <v>0</v>
      </c>
      <c r="Z52" s="121">
        <f t="shared" si="30"/>
        <v>0</v>
      </c>
      <c r="AA52" s="121">
        <f t="shared" si="30"/>
        <v>0</v>
      </c>
      <c r="AB52" s="121">
        <f t="shared" si="30"/>
        <v>0</v>
      </c>
      <c r="AC52" s="283">
        <f t="shared" si="30"/>
        <v>0</v>
      </c>
      <c r="AD52" s="121">
        <f t="shared" si="30"/>
        <v>0</v>
      </c>
      <c r="AE52" s="121">
        <f t="shared" si="30"/>
        <v>0</v>
      </c>
      <c r="AF52" s="121">
        <f t="shared" si="30"/>
        <v>0</v>
      </c>
      <c r="AG52" s="121">
        <f t="shared" si="30"/>
        <v>0</v>
      </c>
      <c r="AH52" s="121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52">
        <f t="shared" si="31"/>
        <v>0</v>
      </c>
      <c r="C53" s="52">
        <f t="shared" si="31"/>
        <v>0</v>
      </c>
      <c r="D53" s="52">
        <f t="shared" si="31"/>
        <v>0</v>
      </c>
      <c r="E53" s="52">
        <f t="shared" si="31"/>
        <v>0</v>
      </c>
      <c r="F53" s="351">
        <v>0</v>
      </c>
      <c r="G53" s="52">
        <f t="shared" si="28"/>
        <v>0</v>
      </c>
      <c r="H53" s="52">
        <f t="shared" si="28"/>
        <v>0</v>
      </c>
      <c r="I53" s="190">
        <f t="shared" si="24"/>
        <v>0</v>
      </c>
      <c r="J53" s="149"/>
      <c r="K53" s="191" t="s">
        <v>11</v>
      </c>
      <c r="L53" s="52">
        <f t="shared" si="29"/>
        <v>0</v>
      </c>
      <c r="M53" s="52">
        <f t="shared" si="29"/>
        <v>0</v>
      </c>
      <c r="N53" s="52">
        <f t="shared" si="29"/>
        <v>0</v>
      </c>
      <c r="O53" s="52">
        <f t="shared" si="29"/>
        <v>0</v>
      </c>
      <c r="P53" s="52">
        <f t="shared" si="29"/>
        <v>0</v>
      </c>
      <c r="Q53" s="52">
        <f t="shared" si="29"/>
        <v>0</v>
      </c>
      <c r="R53" s="52">
        <f t="shared" si="29"/>
        <v>0</v>
      </c>
      <c r="S53" s="193">
        <f t="shared" si="25"/>
        <v>0</v>
      </c>
      <c r="T53" s="149"/>
      <c r="U53" s="220" t="s">
        <v>11</v>
      </c>
      <c r="V53" s="124">
        <f t="shared" si="30"/>
        <v>0</v>
      </c>
      <c r="W53" s="124">
        <f t="shared" si="30"/>
        <v>0</v>
      </c>
      <c r="X53" s="124">
        <f t="shared" si="30"/>
        <v>0</v>
      </c>
      <c r="Y53" s="124">
        <f t="shared" si="30"/>
        <v>0</v>
      </c>
      <c r="Z53" s="124">
        <f t="shared" si="30"/>
        <v>0</v>
      </c>
      <c r="AA53" s="124">
        <f t="shared" si="30"/>
        <v>0</v>
      </c>
      <c r="AB53" s="124">
        <f t="shared" si="30"/>
        <v>0</v>
      </c>
      <c r="AC53" s="284">
        <f t="shared" si="30"/>
        <v>0</v>
      </c>
      <c r="AD53" s="124">
        <f t="shared" si="30"/>
        <v>0</v>
      </c>
      <c r="AE53" s="124">
        <f t="shared" si="30"/>
        <v>0</v>
      </c>
      <c r="AF53" s="124">
        <f t="shared" si="30"/>
        <v>0</v>
      </c>
      <c r="AG53" s="124">
        <f t="shared" si="30"/>
        <v>0</v>
      </c>
      <c r="AH53" s="124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6320.4437287902301</v>
      </c>
      <c r="C54" s="195">
        <f t="shared" ref="C54:I54" si="32">SUM(C33:C49)</f>
        <v>19231.300411088258</v>
      </c>
      <c r="D54" s="195">
        <f t="shared" si="32"/>
        <v>18592.156418894763</v>
      </c>
      <c r="E54" s="195">
        <f t="shared" si="32"/>
        <v>16214.793065618631</v>
      </c>
      <c r="F54" s="195">
        <f t="shared" si="32"/>
        <v>0</v>
      </c>
      <c r="G54" s="195">
        <f t="shared" si="32"/>
        <v>1375.1692729506224</v>
      </c>
      <c r="H54" s="195">
        <f t="shared" si="32"/>
        <v>81.105227080817698</v>
      </c>
      <c r="I54" s="195">
        <f t="shared" si="32"/>
        <v>61814.968124423314</v>
      </c>
      <c r="J54" s="149"/>
      <c r="K54" s="196" t="s">
        <v>26</v>
      </c>
      <c r="L54" s="195">
        <f>SUM(L33:L49)</f>
        <v>6320.4437287902301</v>
      </c>
      <c r="M54" s="195">
        <f t="shared" ref="M54:S54" si="33">SUM(M33:M49)</f>
        <v>19231.300411088258</v>
      </c>
      <c r="N54" s="195">
        <f t="shared" si="33"/>
        <v>18592.156418894763</v>
      </c>
      <c r="O54" s="195">
        <f t="shared" si="33"/>
        <v>16214.793065618631</v>
      </c>
      <c r="P54" s="195">
        <f t="shared" si="33"/>
        <v>2884.0759987407737</v>
      </c>
      <c r="Q54" s="195">
        <f t="shared" si="33"/>
        <v>1375.1692729506224</v>
      </c>
      <c r="R54" s="197">
        <f t="shared" si="33"/>
        <v>81.105227080817698</v>
      </c>
      <c r="S54" s="198">
        <f t="shared" si="33"/>
        <v>64699.044123164087</v>
      </c>
      <c r="T54" s="149" t="str">
        <f>IF(ABS(S54-AI54)&gt;0.01,S54-AI54,"")</f>
        <v/>
      </c>
      <c r="U54" s="224" t="s">
        <v>63</v>
      </c>
      <c r="V54" s="225">
        <f>SUM(V33:V49)</f>
        <v>5512.8713996530387</v>
      </c>
      <c r="W54" s="225">
        <f t="shared" ref="W54:AH54" si="34">SUM(W33:W49)</f>
        <v>742.43336796021185</v>
      </c>
      <c r="X54" s="225">
        <f t="shared" si="34"/>
        <v>1375.1692729506224</v>
      </c>
      <c r="Y54" s="225">
        <f t="shared" si="34"/>
        <v>19231.300411088258</v>
      </c>
      <c r="Z54" s="225">
        <f t="shared" si="34"/>
        <v>16431.967485149278</v>
      </c>
      <c r="AA54" s="225">
        <f t="shared" si="34"/>
        <v>15592.526284060279</v>
      </c>
      <c r="AB54" s="225">
        <f t="shared" si="34"/>
        <v>2884.0759987407737</v>
      </c>
      <c r="AC54" s="225">
        <f t="shared" si="34"/>
        <v>2928.6999035616327</v>
      </c>
      <c r="AD54" s="226">
        <f t="shared" si="34"/>
        <v>65.13896117697891</v>
      </c>
      <c r="AE54" s="226">
        <f t="shared" si="34"/>
        <v>95.610989804527378</v>
      </c>
      <c r="AF54" s="226">
        <f t="shared" si="34"/>
        <v>81.105227080817698</v>
      </c>
      <c r="AG54" s="226">
        <f t="shared" si="34"/>
        <v>2160.1889337454863</v>
      </c>
      <c r="AH54" s="226">
        <f t="shared" si="34"/>
        <v>526.65579175382254</v>
      </c>
      <c r="AI54" s="227">
        <f>SUM(V54:AC54)</f>
        <v>64699.044123164094</v>
      </c>
      <c r="AJ54" s="141" t="str">
        <f t="shared" si="27"/>
        <v/>
      </c>
    </row>
    <row r="55" spans="1:36" ht="15" thickBot="1">
      <c r="A55" s="32" t="s">
        <v>90</v>
      </c>
      <c r="B55" s="48">
        <f>IF($I54=0,"-",B54/$I54)</f>
        <v>0.10224778755961213</v>
      </c>
      <c r="C55" s="48">
        <f t="shared" ref="C55:H55" si="35">IF($I54=0,"-",C54/$I54)</f>
        <v>0.31111073894560343</v>
      </c>
      <c r="D55" s="48">
        <f t="shared" si="35"/>
        <v>0.30077110743585317</v>
      </c>
      <c r="E55" s="48">
        <f t="shared" si="35"/>
        <v>0.26231175971782322</v>
      </c>
      <c r="F55" s="48">
        <f t="shared" si="35"/>
        <v>0</v>
      </c>
      <c r="G55" s="48">
        <f t="shared" si="35"/>
        <v>2.2246541811404542E-2</v>
      </c>
      <c r="H55" s="69">
        <f t="shared" si="35"/>
        <v>1.3120645297036518E-3</v>
      </c>
      <c r="I55" s="49">
        <f>SUM(B55:H55)</f>
        <v>1.0000000000000002</v>
      </c>
      <c r="K55" s="78" t="s">
        <v>90</v>
      </c>
      <c r="L55" s="95">
        <f>IF($S54=0,"-",L54/$S54)</f>
        <v>9.7689908938350639E-2</v>
      </c>
      <c r="M55" s="95">
        <f t="shared" ref="M55:R55" si="36">IF($S54=0,"-",M54/$S54)</f>
        <v>0.29724241944716628</v>
      </c>
      <c r="N55" s="95">
        <f t="shared" si="36"/>
        <v>0.28736369556715358</v>
      </c>
      <c r="O55" s="95">
        <f t="shared" si="36"/>
        <v>0.25061874229163883</v>
      </c>
      <c r="P55" s="95">
        <f t="shared" si="36"/>
        <v>4.4576794569800959E-2</v>
      </c>
      <c r="Q55" s="95">
        <f t="shared" si="36"/>
        <v>2.1254862287189077E-2</v>
      </c>
      <c r="R55" s="96">
        <f t="shared" si="36"/>
        <v>1.2535768987007295E-3</v>
      </c>
      <c r="S55" s="97">
        <f>SUM(L55:R55)</f>
        <v>1.0000000000000002</v>
      </c>
      <c r="U55" s="108" t="s">
        <v>90</v>
      </c>
      <c r="V55" s="130">
        <f>+V54/$AI54</f>
        <v>8.5207926552337956E-2</v>
      </c>
      <c r="W55" s="130">
        <f t="shared" ref="W55:AH55" si="37">+W54/$AI54</f>
        <v>1.1475182949332008E-2</v>
      </c>
      <c r="X55" s="130">
        <f t="shared" si="37"/>
        <v>2.1254862287189074E-2</v>
      </c>
      <c r="Y55" s="130">
        <f t="shared" si="37"/>
        <v>0.29724241944716623</v>
      </c>
      <c r="Z55" s="130">
        <f t="shared" si="37"/>
        <v>0.25397542897030478</v>
      </c>
      <c r="AA55" s="130">
        <f t="shared" si="37"/>
        <v>0.24100087559837244</v>
      </c>
      <c r="AB55" s="130">
        <f t="shared" si="37"/>
        <v>4.4576794569800959E-2</v>
      </c>
      <c r="AC55" s="130">
        <f t="shared" si="37"/>
        <v>4.526650962549654E-2</v>
      </c>
      <c r="AD55" s="130">
        <f t="shared" si="37"/>
        <v>1.006799436680662E-3</v>
      </c>
      <c r="AE55" s="130">
        <f t="shared" si="37"/>
        <v>1.4777805622988474E-3</v>
      </c>
      <c r="AF55" s="130">
        <f t="shared" si="37"/>
        <v>1.2535768987007295E-3</v>
      </c>
      <c r="AG55" s="130">
        <f t="shared" si="37"/>
        <v>3.3388266596848799E-2</v>
      </c>
      <c r="AH55" s="130">
        <f t="shared" si="37"/>
        <v>8.140086130967502E-3</v>
      </c>
      <c r="AI55" s="131">
        <f>SUM(V55:AC55)</f>
        <v>1</v>
      </c>
      <c r="AJ55" s="141" t="str">
        <f t="shared" si="27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2.2038360452943517</v>
      </c>
      <c r="G59" s="356"/>
      <c r="H59" s="358"/>
      <c r="I59" s="154">
        <f>SUM(B59:H59)</f>
        <v>2.2038360452943517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38">F450+F476+F502+F528+F554</f>
        <v>0</v>
      </c>
      <c r="G60" s="359"/>
      <c r="H60" s="361"/>
      <c r="I60" s="162">
        <f t="shared" ref="I60:I79" si="3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40">P450+P476+P502+P528+P554</f>
        <v>0</v>
      </c>
      <c r="Q60" s="359"/>
      <c r="R60" s="366"/>
      <c r="S60" s="166">
        <f t="shared" ref="S60:S79" si="4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38"/>
        <v>0</v>
      </c>
      <c r="G61" s="359"/>
      <c r="H61" s="361"/>
      <c r="I61" s="154">
        <f t="shared" si="3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40"/>
        <v>0</v>
      </c>
      <c r="Q61" s="359"/>
      <c r="R61" s="366"/>
      <c r="S61" s="158">
        <f t="shared" si="4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38"/>
        <v>0</v>
      </c>
      <c r="G62" s="359"/>
      <c r="H62" s="361"/>
      <c r="I62" s="162">
        <f t="shared" si="3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40"/>
        <v>0</v>
      </c>
      <c r="Q62" s="359"/>
      <c r="R62" s="366"/>
      <c r="S62" s="166">
        <f t="shared" si="4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38"/>
        <v>0</v>
      </c>
      <c r="G63" s="359"/>
      <c r="H63" s="361"/>
      <c r="I63" s="154">
        <f t="shared" si="3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40"/>
        <v>0</v>
      </c>
      <c r="Q63" s="359"/>
      <c r="R63" s="366"/>
      <c r="S63" s="158">
        <f t="shared" si="4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38"/>
        <v>0</v>
      </c>
      <c r="G64" s="359"/>
      <c r="H64" s="361"/>
      <c r="I64" s="162">
        <f t="shared" si="3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40"/>
        <v>0</v>
      </c>
      <c r="Q64" s="359"/>
      <c r="R64" s="366"/>
      <c r="S64" s="166">
        <f t="shared" si="4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38"/>
        <v>55362.977639024124</v>
      </c>
      <c r="G65" s="359"/>
      <c r="H65" s="361"/>
      <c r="I65" s="154">
        <f t="shared" si="39"/>
        <v>55362.977639024124</v>
      </c>
      <c r="J65" s="149"/>
      <c r="K65" s="169" t="s">
        <v>58</v>
      </c>
      <c r="L65" s="359"/>
      <c r="M65" s="360"/>
      <c r="N65" s="360"/>
      <c r="O65" s="361"/>
      <c r="P65" s="43">
        <f t="shared" si="40"/>
        <v>32092.065477211388</v>
      </c>
      <c r="Q65" s="359"/>
      <c r="R65" s="366"/>
      <c r="S65" s="158">
        <f t="shared" si="41"/>
        <v>32092.065477211388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38"/>
        <v>14309.857795345477</v>
      </c>
      <c r="G66" s="359"/>
      <c r="H66" s="361"/>
      <c r="I66" s="162">
        <f t="shared" si="39"/>
        <v>14309.857795345477</v>
      </c>
      <c r="J66" s="149"/>
      <c r="K66" s="163" t="s">
        <v>12</v>
      </c>
      <c r="L66" s="359"/>
      <c r="M66" s="360"/>
      <c r="N66" s="360"/>
      <c r="O66" s="361"/>
      <c r="P66" s="84">
        <f t="shared" si="40"/>
        <v>5208.7840232440258</v>
      </c>
      <c r="Q66" s="359"/>
      <c r="R66" s="366"/>
      <c r="S66" s="166">
        <f t="shared" si="41"/>
        <v>5208.7840232440258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38"/>
        <v>24998.528058760468</v>
      </c>
      <c r="G67" s="359"/>
      <c r="H67" s="361"/>
      <c r="I67" s="154">
        <f t="shared" si="39"/>
        <v>24998.528058760468</v>
      </c>
      <c r="J67" s="149"/>
      <c r="K67" s="169" t="s">
        <v>59</v>
      </c>
      <c r="L67" s="359"/>
      <c r="M67" s="360"/>
      <c r="N67" s="360"/>
      <c r="O67" s="361"/>
      <c r="P67" s="43">
        <f t="shared" si="40"/>
        <v>0</v>
      </c>
      <c r="Q67" s="359"/>
      <c r="R67" s="366"/>
      <c r="S67" s="158">
        <f t="shared" si="41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38"/>
        <v>37.939044056995357</v>
      </c>
      <c r="G68" s="359"/>
      <c r="H68" s="361"/>
      <c r="I68" s="162">
        <f t="shared" si="39"/>
        <v>37.939044056995357</v>
      </c>
      <c r="J68" s="149"/>
      <c r="K68" s="163" t="s">
        <v>17</v>
      </c>
      <c r="L68" s="359"/>
      <c r="M68" s="360"/>
      <c r="N68" s="360"/>
      <c r="O68" s="361"/>
      <c r="P68" s="84">
        <f t="shared" si="40"/>
        <v>29.312988296527035</v>
      </c>
      <c r="Q68" s="359"/>
      <c r="R68" s="366"/>
      <c r="S68" s="166">
        <f t="shared" si="41"/>
        <v>29.312988296527035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38"/>
        <v>5036.6858518297558</v>
      </c>
      <c r="G69" s="359"/>
      <c r="H69" s="361"/>
      <c r="I69" s="154">
        <f t="shared" si="39"/>
        <v>5036.6858518297558</v>
      </c>
      <c r="J69" s="149"/>
      <c r="K69" s="169" t="s">
        <v>140</v>
      </c>
      <c r="L69" s="359"/>
      <c r="M69" s="360"/>
      <c r="N69" s="360"/>
      <c r="O69" s="361"/>
      <c r="P69" s="43">
        <f t="shared" si="40"/>
        <v>38.257580261620546</v>
      </c>
      <c r="Q69" s="359"/>
      <c r="R69" s="366"/>
      <c r="S69" s="158">
        <f t="shared" si="41"/>
        <v>38.257580261620546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38"/>
        <v>1578.399751773188</v>
      </c>
      <c r="G70" s="359"/>
      <c r="H70" s="361"/>
      <c r="I70" s="162">
        <f t="shared" si="39"/>
        <v>1578.399751773188</v>
      </c>
      <c r="J70" s="149"/>
      <c r="K70" s="163" t="s">
        <v>25</v>
      </c>
      <c r="L70" s="359"/>
      <c r="M70" s="360"/>
      <c r="N70" s="360"/>
      <c r="O70" s="361"/>
      <c r="P70" s="84">
        <f t="shared" si="40"/>
        <v>-6.4392935428259079E-15</v>
      </c>
      <c r="Q70" s="359"/>
      <c r="R70" s="366"/>
      <c r="S70" s="166">
        <f t="shared" si="41"/>
        <v>-6.4392935428259079E-15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38"/>
        <v>0</v>
      </c>
      <c r="G71" s="359"/>
      <c r="H71" s="361"/>
      <c r="I71" s="154">
        <f t="shared" si="3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40"/>
        <v>0</v>
      </c>
      <c r="Q71" s="359"/>
      <c r="R71" s="366"/>
      <c r="S71" s="158">
        <f t="shared" si="41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38"/>
        <v>0</v>
      </c>
      <c r="G72" s="359"/>
      <c r="H72" s="361"/>
      <c r="I72" s="162">
        <f t="shared" si="39"/>
        <v>0</v>
      </c>
      <c r="J72" s="149"/>
      <c r="K72" s="163" t="s">
        <v>60</v>
      </c>
      <c r="L72" s="359"/>
      <c r="M72" s="360"/>
      <c r="N72" s="360"/>
      <c r="O72" s="361"/>
      <c r="P72" s="84">
        <f t="shared" si="40"/>
        <v>0</v>
      </c>
      <c r="Q72" s="359"/>
      <c r="R72" s="366"/>
      <c r="S72" s="166">
        <f t="shared" si="41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38"/>
        <v>4329.8561126392133</v>
      </c>
      <c r="G73" s="359"/>
      <c r="H73" s="361"/>
      <c r="I73" s="154">
        <f t="shared" si="39"/>
        <v>4329.8561126392133</v>
      </c>
      <c r="J73" s="149"/>
      <c r="K73" s="169" t="s">
        <v>22</v>
      </c>
      <c r="L73" s="359"/>
      <c r="M73" s="360"/>
      <c r="N73" s="360"/>
      <c r="O73" s="361"/>
      <c r="P73" s="43">
        <f t="shared" si="40"/>
        <v>2491.0941207237947</v>
      </c>
      <c r="Q73" s="359"/>
      <c r="R73" s="366"/>
      <c r="S73" s="158">
        <f t="shared" si="41"/>
        <v>2491.0941207237947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38"/>
        <v>0</v>
      </c>
      <c r="G74" s="359"/>
      <c r="H74" s="361"/>
      <c r="I74" s="162">
        <f t="shared" si="3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40"/>
        <v>0</v>
      </c>
      <c r="Q74" s="359"/>
      <c r="R74" s="366"/>
      <c r="S74" s="166">
        <f t="shared" si="4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38"/>
        <v>0</v>
      </c>
      <c r="G75" s="359"/>
      <c r="H75" s="361"/>
      <c r="I75" s="154">
        <f t="shared" si="3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40"/>
        <v>0</v>
      </c>
      <c r="Q75" s="359"/>
      <c r="R75" s="366"/>
      <c r="S75" s="158">
        <f t="shared" si="4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38"/>
        <v>0</v>
      </c>
      <c r="G76" s="359"/>
      <c r="H76" s="361"/>
      <c r="I76" s="175">
        <f t="shared" si="3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40"/>
        <v>0</v>
      </c>
      <c r="Q76" s="359"/>
      <c r="R76" s="366"/>
      <c r="S76" s="179">
        <f t="shared" si="4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38"/>
        <v>0</v>
      </c>
      <c r="G77" s="359"/>
      <c r="H77" s="361"/>
      <c r="I77" s="183">
        <f t="shared" si="3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40"/>
        <v>0</v>
      </c>
      <c r="Q77" s="359"/>
      <c r="R77" s="366"/>
      <c r="S77" s="186">
        <f t="shared" si="4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38"/>
        <v>0</v>
      </c>
      <c r="G78" s="359"/>
      <c r="H78" s="361"/>
      <c r="I78" s="175">
        <f t="shared" si="3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40"/>
        <v>0</v>
      </c>
      <c r="Q78" s="359"/>
      <c r="R78" s="366"/>
      <c r="S78" s="179">
        <f t="shared" si="4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38"/>
        <v>0</v>
      </c>
      <c r="G79" s="362"/>
      <c r="H79" s="364"/>
      <c r="I79" s="190">
        <f t="shared" si="3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40"/>
        <v>0</v>
      </c>
      <c r="Q79" s="362"/>
      <c r="R79" s="367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105656.44808947452</v>
      </c>
      <c r="G80" s="195">
        <f t="shared" si="42"/>
        <v>0</v>
      </c>
      <c r="H80" s="197">
        <f t="shared" si="42"/>
        <v>0</v>
      </c>
      <c r="I80" s="195">
        <f t="shared" si="42"/>
        <v>105656.44808947452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39859.514189737354</v>
      </c>
      <c r="Q80" s="195">
        <f t="shared" si="43"/>
        <v>0</v>
      </c>
      <c r="R80" s="197">
        <f t="shared" si="43"/>
        <v>0</v>
      </c>
      <c r="S80" s="198">
        <f t="shared" si="43"/>
        <v>39859.514189737354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44">IF($I80=0,"-",C80/$I80)</f>
        <v>0</v>
      </c>
      <c r="D81" s="48">
        <f t="shared" si="44"/>
        <v>0</v>
      </c>
      <c r="E81" s="48">
        <f t="shared" si="44"/>
        <v>0</v>
      </c>
      <c r="F81" s="48">
        <f t="shared" si="44"/>
        <v>1</v>
      </c>
      <c r="G81" s="48">
        <f t="shared" si="44"/>
        <v>0</v>
      </c>
      <c r="H81" s="48">
        <f t="shared" si="44"/>
        <v>0</v>
      </c>
      <c r="I81" s="49">
        <f>SUM(B81:H81)</f>
        <v>1</v>
      </c>
      <c r="K81" s="78" t="s">
        <v>90</v>
      </c>
      <c r="L81" s="95">
        <f t="shared" ref="L81:R81" si="45">IF($S80=0,"-",L80/$S80)</f>
        <v>0</v>
      </c>
      <c r="M81" s="95">
        <f t="shared" si="45"/>
        <v>0</v>
      </c>
      <c r="N81" s="95">
        <f t="shared" si="45"/>
        <v>0</v>
      </c>
      <c r="O81" s="95">
        <f t="shared" si="45"/>
        <v>0</v>
      </c>
      <c r="P81" s="95">
        <f t="shared" si="45"/>
        <v>1</v>
      </c>
      <c r="Q81" s="95">
        <f t="shared" si="45"/>
        <v>0</v>
      </c>
      <c r="R81" s="96">
        <f t="shared" si="45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H100" si="46">B579+B605+B631</f>
        <v>284.70741148021796</v>
      </c>
      <c r="C85" s="37">
        <f t="shared" si="46"/>
        <v>0</v>
      </c>
      <c r="D85" s="37">
        <f t="shared" si="46"/>
        <v>9.3694463881037731</v>
      </c>
      <c r="E85" s="37">
        <f t="shared" si="46"/>
        <v>0</v>
      </c>
      <c r="F85" s="37">
        <f t="shared" si="46"/>
        <v>0</v>
      </c>
      <c r="G85" s="37">
        <f t="shared" si="46"/>
        <v>0</v>
      </c>
      <c r="H85" s="37">
        <f t="shared" si="46"/>
        <v>0</v>
      </c>
      <c r="I85" s="154">
        <f>SUM(B85:H85)</f>
        <v>294.07685786832172</v>
      </c>
      <c r="J85" s="149"/>
      <c r="K85" s="203" t="s">
        <v>7</v>
      </c>
      <c r="L85" s="37">
        <f t="shared" ref="L85:R100" si="47">L579+L605+L631</f>
        <v>284.70741148021796</v>
      </c>
      <c r="M85" s="37">
        <f t="shared" si="47"/>
        <v>0</v>
      </c>
      <c r="N85" s="37">
        <f t="shared" si="47"/>
        <v>9.3694463881037731</v>
      </c>
      <c r="O85" s="37">
        <f t="shared" si="47"/>
        <v>0</v>
      </c>
      <c r="P85" s="37">
        <f t="shared" si="47"/>
        <v>2.2038360452943517</v>
      </c>
      <c r="Q85" s="37">
        <f t="shared" si="47"/>
        <v>0</v>
      </c>
      <c r="R85" s="37">
        <f t="shared" si="47"/>
        <v>0</v>
      </c>
      <c r="S85" s="205">
        <f>SUM(L85:R85)</f>
        <v>296.28069391361606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46"/>
        <v>20.28274093392664</v>
      </c>
      <c r="C86" s="40">
        <f t="shared" si="46"/>
        <v>0</v>
      </c>
      <c r="D86" s="40">
        <f t="shared" si="46"/>
        <v>0</v>
      </c>
      <c r="E86" s="40">
        <f t="shared" si="46"/>
        <v>0</v>
      </c>
      <c r="F86" s="40">
        <f t="shared" si="46"/>
        <v>0</v>
      </c>
      <c r="G86" s="40">
        <f t="shared" si="46"/>
        <v>0</v>
      </c>
      <c r="H86" s="40">
        <f t="shared" si="46"/>
        <v>0</v>
      </c>
      <c r="I86" s="162">
        <f t="shared" ref="I86:I105" si="48">SUM(B86:H86)</f>
        <v>20.28274093392664</v>
      </c>
      <c r="J86" s="149"/>
      <c r="K86" s="163" t="s">
        <v>8</v>
      </c>
      <c r="L86" s="84">
        <f t="shared" si="47"/>
        <v>20.28274093392664</v>
      </c>
      <c r="M86" s="84">
        <f t="shared" si="47"/>
        <v>0</v>
      </c>
      <c r="N86" s="84">
        <f t="shared" si="47"/>
        <v>0</v>
      </c>
      <c r="O86" s="84">
        <f t="shared" si="47"/>
        <v>0</v>
      </c>
      <c r="P86" s="84">
        <f t="shared" si="47"/>
        <v>0</v>
      </c>
      <c r="Q86" s="84">
        <f t="shared" si="47"/>
        <v>0</v>
      </c>
      <c r="R86" s="84">
        <f t="shared" si="47"/>
        <v>0</v>
      </c>
      <c r="S86" s="166">
        <f t="shared" ref="S86:S105" si="49">SUM(L86:R86)</f>
        <v>20.28274093392664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46"/>
        <v>157.2234521706612</v>
      </c>
      <c r="C87" s="43">
        <f t="shared" si="46"/>
        <v>0</v>
      </c>
      <c r="D87" s="43">
        <f t="shared" si="46"/>
        <v>4.4779688837679066</v>
      </c>
      <c r="E87" s="43">
        <f t="shared" si="46"/>
        <v>0</v>
      </c>
      <c r="F87" s="43">
        <f t="shared" si="46"/>
        <v>0</v>
      </c>
      <c r="G87" s="43">
        <f t="shared" si="46"/>
        <v>0</v>
      </c>
      <c r="H87" s="43">
        <f t="shared" si="46"/>
        <v>0</v>
      </c>
      <c r="I87" s="154">
        <f t="shared" si="48"/>
        <v>161.70142105442912</v>
      </c>
      <c r="J87" s="149"/>
      <c r="K87" s="169" t="s">
        <v>10</v>
      </c>
      <c r="L87" s="43">
        <f t="shared" si="47"/>
        <v>157.2234521706612</v>
      </c>
      <c r="M87" s="43">
        <f t="shared" si="47"/>
        <v>0</v>
      </c>
      <c r="N87" s="43">
        <f t="shared" si="47"/>
        <v>4.4779688837679066</v>
      </c>
      <c r="O87" s="43">
        <f t="shared" si="47"/>
        <v>0</v>
      </c>
      <c r="P87" s="43">
        <f t="shared" si="47"/>
        <v>0</v>
      </c>
      <c r="Q87" s="43">
        <f t="shared" si="47"/>
        <v>0</v>
      </c>
      <c r="R87" s="43">
        <f t="shared" si="47"/>
        <v>0</v>
      </c>
      <c r="S87" s="158">
        <f t="shared" si="49"/>
        <v>161.70142105442912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46"/>
        <v>0</v>
      </c>
      <c r="C88" s="40">
        <f t="shared" si="46"/>
        <v>0</v>
      </c>
      <c r="D88" s="40">
        <f t="shared" si="46"/>
        <v>0</v>
      </c>
      <c r="E88" s="40">
        <f t="shared" si="46"/>
        <v>0</v>
      </c>
      <c r="F88" s="40">
        <f t="shared" si="46"/>
        <v>0</v>
      </c>
      <c r="G88" s="40">
        <f t="shared" si="46"/>
        <v>0</v>
      </c>
      <c r="H88" s="40">
        <f t="shared" si="46"/>
        <v>0</v>
      </c>
      <c r="I88" s="162">
        <f t="shared" si="48"/>
        <v>0</v>
      </c>
      <c r="J88" s="149"/>
      <c r="K88" s="163" t="s">
        <v>56</v>
      </c>
      <c r="L88" s="84">
        <f t="shared" si="47"/>
        <v>0</v>
      </c>
      <c r="M88" s="84">
        <f t="shared" si="47"/>
        <v>0</v>
      </c>
      <c r="N88" s="84">
        <f t="shared" si="47"/>
        <v>0</v>
      </c>
      <c r="O88" s="84">
        <f t="shared" si="47"/>
        <v>0</v>
      </c>
      <c r="P88" s="84">
        <f t="shared" si="47"/>
        <v>0</v>
      </c>
      <c r="Q88" s="84">
        <f t="shared" si="47"/>
        <v>0</v>
      </c>
      <c r="R88" s="84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46"/>
        <v>85.394183082801149</v>
      </c>
      <c r="C89" s="43">
        <f t="shared" si="46"/>
        <v>8.450652439428465</v>
      </c>
      <c r="D89" s="43">
        <f t="shared" si="46"/>
        <v>3.1127787998948371</v>
      </c>
      <c r="E89" s="43">
        <f t="shared" si="46"/>
        <v>4.0302226862926265</v>
      </c>
      <c r="F89" s="43">
        <f t="shared" si="46"/>
        <v>0</v>
      </c>
      <c r="G89" s="43">
        <f t="shared" si="46"/>
        <v>0</v>
      </c>
      <c r="H89" s="43">
        <f t="shared" si="46"/>
        <v>0</v>
      </c>
      <c r="I89" s="154">
        <f t="shared" si="48"/>
        <v>100.98783700841709</v>
      </c>
      <c r="J89" s="149"/>
      <c r="K89" s="169" t="s">
        <v>16</v>
      </c>
      <c r="L89" s="43">
        <f t="shared" si="47"/>
        <v>85.394183082801149</v>
      </c>
      <c r="M89" s="43">
        <f t="shared" si="47"/>
        <v>8.450652439428465</v>
      </c>
      <c r="N89" s="43">
        <f t="shared" si="47"/>
        <v>3.1127787998948371</v>
      </c>
      <c r="O89" s="43">
        <f t="shared" si="47"/>
        <v>4.0302226862926265</v>
      </c>
      <c r="P89" s="43">
        <f t="shared" si="47"/>
        <v>0</v>
      </c>
      <c r="Q89" s="43">
        <f t="shared" si="47"/>
        <v>0</v>
      </c>
      <c r="R89" s="43">
        <f t="shared" si="47"/>
        <v>0</v>
      </c>
      <c r="S89" s="158">
        <f t="shared" si="49"/>
        <v>100.98783700841709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46"/>
        <v>7918.1665690713789</v>
      </c>
      <c r="C90" s="40">
        <f t="shared" si="46"/>
        <v>14.637964125801746</v>
      </c>
      <c r="D90" s="40">
        <f t="shared" si="46"/>
        <v>727.73654448772493</v>
      </c>
      <c r="E90" s="40">
        <f t="shared" si="46"/>
        <v>0</v>
      </c>
      <c r="F90" s="40">
        <f t="shared" si="46"/>
        <v>0</v>
      </c>
      <c r="G90" s="40">
        <f t="shared" si="46"/>
        <v>0</v>
      </c>
      <c r="H90" s="40">
        <f t="shared" si="46"/>
        <v>0</v>
      </c>
      <c r="I90" s="162">
        <f t="shared" si="48"/>
        <v>8660.5410776849058</v>
      </c>
      <c r="J90" s="149"/>
      <c r="K90" s="163" t="s">
        <v>15</v>
      </c>
      <c r="L90" s="84">
        <f t="shared" si="47"/>
        <v>7918.1665690713789</v>
      </c>
      <c r="M90" s="84">
        <f t="shared" si="47"/>
        <v>14.637964125801746</v>
      </c>
      <c r="N90" s="84">
        <f t="shared" si="47"/>
        <v>727.73654448772493</v>
      </c>
      <c r="O90" s="84">
        <f t="shared" si="47"/>
        <v>0</v>
      </c>
      <c r="P90" s="84">
        <f t="shared" si="47"/>
        <v>0</v>
      </c>
      <c r="Q90" s="84">
        <f t="shared" si="47"/>
        <v>0</v>
      </c>
      <c r="R90" s="84">
        <f t="shared" si="47"/>
        <v>0</v>
      </c>
      <c r="S90" s="166">
        <f t="shared" si="49"/>
        <v>8660.5410776849058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46"/>
        <v>0</v>
      </c>
      <c r="C91" s="43">
        <f t="shared" si="46"/>
        <v>1.6341218498701997</v>
      </c>
      <c r="D91" s="43">
        <f t="shared" si="46"/>
        <v>0.33993066974887015</v>
      </c>
      <c r="E91" s="43">
        <f t="shared" si="46"/>
        <v>237.88562482363938</v>
      </c>
      <c r="F91" s="43">
        <f t="shared" si="46"/>
        <v>3132.2980865932232</v>
      </c>
      <c r="G91" s="43">
        <f t="shared" si="46"/>
        <v>0</v>
      </c>
      <c r="H91" s="43">
        <f t="shared" si="46"/>
        <v>0</v>
      </c>
      <c r="I91" s="154">
        <f t="shared" si="48"/>
        <v>3372.1577639364814</v>
      </c>
      <c r="J91" s="149"/>
      <c r="K91" s="169" t="s">
        <v>58</v>
      </c>
      <c r="L91" s="43">
        <f t="shared" si="47"/>
        <v>0</v>
      </c>
      <c r="M91" s="43">
        <f t="shared" si="47"/>
        <v>1.6341218498701997</v>
      </c>
      <c r="N91" s="43">
        <f t="shared" si="47"/>
        <v>0.33993066974887015</v>
      </c>
      <c r="O91" s="43">
        <f t="shared" si="47"/>
        <v>237.88562482363938</v>
      </c>
      <c r="P91" s="43">
        <f t="shared" si="47"/>
        <v>23948.381554615989</v>
      </c>
      <c r="Q91" s="43">
        <f t="shared" si="47"/>
        <v>0</v>
      </c>
      <c r="R91" s="43">
        <f t="shared" si="47"/>
        <v>0</v>
      </c>
      <c r="S91" s="158">
        <f t="shared" si="49"/>
        <v>24188.241231959248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46"/>
        <v>0</v>
      </c>
      <c r="C92" s="40">
        <f t="shared" si="46"/>
        <v>0</v>
      </c>
      <c r="D92" s="40">
        <f t="shared" si="46"/>
        <v>2.9542026100297675E-2</v>
      </c>
      <c r="E92" s="40">
        <f t="shared" si="46"/>
        <v>33.171726665994022</v>
      </c>
      <c r="F92" s="40">
        <f t="shared" si="46"/>
        <v>0</v>
      </c>
      <c r="G92" s="40">
        <f t="shared" si="46"/>
        <v>0</v>
      </c>
      <c r="H92" s="40">
        <f t="shared" si="46"/>
        <v>0</v>
      </c>
      <c r="I92" s="162">
        <f t="shared" si="48"/>
        <v>33.201268692094317</v>
      </c>
      <c r="J92" s="149"/>
      <c r="K92" s="163" t="s">
        <v>12</v>
      </c>
      <c r="L92" s="84">
        <f t="shared" si="47"/>
        <v>0</v>
      </c>
      <c r="M92" s="84">
        <f t="shared" si="47"/>
        <v>0</v>
      </c>
      <c r="N92" s="84">
        <f t="shared" si="47"/>
        <v>2.9542026100297675E-2</v>
      </c>
      <c r="O92" s="84">
        <f t="shared" si="47"/>
        <v>33.171726665994022</v>
      </c>
      <c r="P92" s="84">
        <f t="shared" si="47"/>
        <v>8997.7702731580266</v>
      </c>
      <c r="Q92" s="84">
        <f t="shared" si="47"/>
        <v>0</v>
      </c>
      <c r="R92" s="84">
        <f t="shared" si="47"/>
        <v>0</v>
      </c>
      <c r="S92" s="166">
        <f t="shared" si="49"/>
        <v>9030.97154185012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46"/>
        <v>0</v>
      </c>
      <c r="C93" s="43">
        <f t="shared" si="46"/>
        <v>0</v>
      </c>
      <c r="D93" s="43">
        <f t="shared" si="46"/>
        <v>0</v>
      </c>
      <c r="E93" s="43">
        <f t="shared" si="46"/>
        <v>0</v>
      </c>
      <c r="F93" s="43">
        <f t="shared" si="46"/>
        <v>0</v>
      </c>
      <c r="G93" s="43">
        <f t="shared" si="46"/>
        <v>0</v>
      </c>
      <c r="H93" s="43">
        <f t="shared" si="46"/>
        <v>0</v>
      </c>
      <c r="I93" s="154">
        <f t="shared" si="48"/>
        <v>0</v>
      </c>
      <c r="J93" s="149"/>
      <c r="K93" s="169" t="s">
        <v>59</v>
      </c>
      <c r="L93" s="43">
        <f t="shared" si="47"/>
        <v>0</v>
      </c>
      <c r="M93" s="43">
        <f t="shared" si="47"/>
        <v>0</v>
      </c>
      <c r="N93" s="43">
        <f t="shared" si="47"/>
        <v>0</v>
      </c>
      <c r="O93" s="43">
        <f t="shared" si="47"/>
        <v>0</v>
      </c>
      <c r="P93" s="43">
        <f t="shared" si="47"/>
        <v>24998.528058760468</v>
      </c>
      <c r="Q93" s="43">
        <f t="shared" si="47"/>
        <v>0</v>
      </c>
      <c r="R93" s="43">
        <f t="shared" si="47"/>
        <v>0</v>
      </c>
      <c r="S93" s="158">
        <f t="shared" si="49"/>
        <v>24998.528058760468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46"/>
        <v>277.24390721482098</v>
      </c>
      <c r="C94" s="40">
        <f t="shared" si="46"/>
        <v>0.42826312627027063</v>
      </c>
      <c r="D94" s="40">
        <f t="shared" si="46"/>
        <v>53.771047087759293</v>
      </c>
      <c r="E94" s="40">
        <f t="shared" si="46"/>
        <v>2.008765379072484</v>
      </c>
      <c r="F94" s="40">
        <f t="shared" si="46"/>
        <v>0</v>
      </c>
      <c r="G94" s="40">
        <f t="shared" si="46"/>
        <v>0</v>
      </c>
      <c r="H94" s="40">
        <f t="shared" si="46"/>
        <v>0</v>
      </c>
      <c r="I94" s="162">
        <f t="shared" si="48"/>
        <v>333.45198280792306</v>
      </c>
      <c r="J94" s="149"/>
      <c r="K94" s="163" t="s">
        <v>17</v>
      </c>
      <c r="L94" s="84">
        <f t="shared" si="47"/>
        <v>277.24390721482098</v>
      </c>
      <c r="M94" s="84">
        <f t="shared" si="47"/>
        <v>0.42826312627027063</v>
      </c>
      <c r="N94" s="84">
        <f t="shared" si="47"/>
        <v>53.771047087759293</v>
      </c>
      <c r="O94" s="84">
        <f t="shared" si="47"/>
        <v>2.008765379072484</v>
      </c>
      <c r="P94" s="84">
        <f t="shared" si="47"/>
        <v>0</v>
      </c>
      <c r="Q94" s="84">
        <f t="shared" si="47"/>
        <v>0</v>
      </c>
      <c r="R94" s="84">
        <f t="shared" si="47"/>
        <v>0</v>
      </c>
      <c r="S94" s="166">
        <f t="shared" si="49"/>
        <v>333.45198280792306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46"/>
        <v>16704.680667073957</v>
      </c>
      <c r="C95" s="43">
        <f t="shared" si="46"/>
        <v>149.55862339414185</v>
      </c>
      <c r="D95" s="43">
        <f t="shared" si="46"/>
        <v>1610.7633508955078</v>
      </c>
      <c r="E95" s="43">
        <f t="shared" si="46"/>
        <v>22.967920247023962</v>
      </c>
      <c r="F95" s="43">
        <f t="shared" si="46"/>
        <v>0</v>
      </c>
      <c r="G95" s="43">
        <f t="shared" si="46"/>
        <v>0</v>
      </c>
      <c r="H95" s="43">
        <f t="shared" si="46"/>
        <v>0</v>
      </c>
      <c r="I95" s="154">
        <f t="shared" si="48"/>
        <v>18487.970561610633</v>
      </c>
      <c r="J95" s="149"/>
      <c r="K95" s="169" t="s">
        <v>140</v>
      </c>
      <c r="L95" s="43">
        <f t="shared" si="47"/>
        <v>16704.680667073957</v>
      </c>
      <c r="M95" s="43">
        <f t="shared" si="47"/>
        <v>149.55862339414185</v>
      </c>
      <c r="N95" s="43">
        <f t="shared" si="47"/>
        <v>1610.7633508955078</v>
      </c>
      <c r="O95" s="43">
        <f t="shared" si="47"/>
        <v>22.967920247023962</v>
      </c>
      <c r="P95" s="43">
        <f t="shared" si="47"/>
        <v>4944.4949371320008</v>
      </c>
      <c r="Q95" s="43">
        <f t="shared" si="47"/>
        <v>0</v>
      </c>
      <c r="R95" s="43">
        <f t="shared" si="47"/>
        <v>0</v>
      </c>
      <c r="S95" s="158">
        <f t="shared" si="49"/>
        <v>23432.465498742633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46"/>
        <v>3448.0501245724759</v>
      </c>
      <c r="C96" s="40">
        <f t="shared" si="46"/>
        <v>0.46922331540724221</v>
      </c>
      <c r="D96" s="40">
        <f t="shared" si="46"/>
        <v>5969.0294958612003</v>
      </c>
      <c r="E96" s="40">
        <f t="shared" si="46"/>
        <v>6743.9890252200548</v>
      </c>
      <c r="F96" s="40">
        <f t="shared" si="46"/>
        <v>0</v>
      </c>
      <c r="G96" s="40">
        <f t="shared" si="46"/>
        <v>4340.62170767916</v>
      </c>
      <c r="H96" s="40">
        <f t="shared" si="46"/>
        <v>3.363953203383395</v>
      </c>
      <c r="I96" s="162">
        <f t="shared" si="48"/>
        <v>20505.523529851685</v>
      </c>
      <c r="J96" s="149"/>
      <c r="K96" s="163" t="s">
        <v>25</v>
      </c>
      <c r="L96" s="84">
        <f t="shared" si="47"/>
        <v>3448.0501245724759</v>
      </c>
      <c r="M96" s="84">
        <f t="shared" si="47"/>
        <v>0.46922331540724221</v>
      </c>
      <c r="N96" s="84">
        <f t="shared" si="47"/>
        <v>5969.0294958612003</v>
      </c>
      <c r="O96" s="84">
        <f t="shared" si="47"/>
        <v>6743.9890252200548</v>
      </c>
      <c r="P96" s="84">
        <f t="shared" si="47"/>
        <v>1530.7535147004089</v>
      </c>
      <c r="Q96" s="84">
        <f t="shared" si="47"/>
        <v>4340.62170767916</v>
      </c>
      <c r="R96" s="84">
        <f t="shared" si="47"/>
        <v>3.363953203383395</v>
      </c>
      <c r="S96" s="166">
        <f t="shared" si="49"/>
        <v>22036.277044552095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46"/>
        <v>8888.2841931293242</v>
      </c>
      <c r="C97" s="43">
        <f t="shared" si="46"/>
        <v>41.077650180928892</v>
      </c>
      <c r="D97" s="43">
        <f t="shared" si="46"/>
        <v>261.5158338935978</v>
      </c>
      <c r="E97" s="43">
        <f t="shared" si="46"/>
        <v>0</v>
      </c>
      <c r="F97" s="43">
        <f t="shared" si="46"/>
        <v>0</v>
      </c>
      <c r="G97" s="43">
        <f t="shared" si="46"/>
        <v>0</v>
      </c>
      <c r="H97" s="43">
        <f t="shared" si="46"/>
        <v>0</v>
      </c>
      <c r="I97" s="154">
        <f t="shared" si="48"/>
        <v>9190.8776772038509</v>
      </c>
      <c r="J97" s="149"/>
      <c r="K97" s="169" t="s">
        <v>24</v>
      </c>
      <c r="L97" s="43">
        <f t="shared" si="47"/>
        <v>8888.2841931293242</v>
      </c>
      <c r="M97" s="43">
        <f t="shared" si="47"/>
        <v>41.077650180928892</v>
      </c>
      <c r="N97" s="43">
        <f t="shared" si="47"/>
        <v>261.5158338935978</v>
      </c>
      <c r="O97" s="43">
        <f t="shared" si="47"/>
        <v>0</v>
      </c>
      <c r="P97" s="43">
        <f t="shared" si="47"/>
        <v>0</v>
      </c>
      <c r="Q97" s="43">
        <f t="shared" si="47"/>
        <v>0</v>
      </c>
      <c r="R97" s="43">
        <f t="shared" si="47"/>
        <v>0</v>
      </c>
      <c r="S97" s="158">
        <f t="shared" si="49"/>
        <v>9190.8776772038509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46"/>
        <v>14920.121764359403</v>
      </c>
      <c r="C98" s="40">
        <f t="shared" si="46"/>
        <v>27.41354709079793</v>
      </c>
      <c r="D98" s="40">
        <f t="shared" si="46"/>
        <v>1576.1114950840481</v>
      </c>
      <c r="E98" s="40">
        <f t="shared" si="46"/>
        <v>0</v>
      </c>
      <c r="F98" s="40">
        <f t="shared" si="46"/>
        <v>0</v>
      </c>
      <c r="G98" s="40">
        <f t="shared" si="46"/>
        <v>0</v>
      </c>
      <c r="H98" s="40">
        <f t="shared" si="46"/>
        <v>0</v>
      </c>
      <c r="I98" s="162">
        <f t="shared" si="48"/>
        <v>16523.646806534249</v>
      </c>
      <c r="J98" s="149"/>
      <c r="K98" s="163" t="s">
        <v>60</v>
      </c>
      <c r="L98" s="84">
        <f t="shared" si="47"/>
        <v>14920.121764359403</v>
      </c>
      <c r="M98" s="84">
        <f t="shared" si="47"/>
        <v>27.41354709079793</v>
      </c>
      <c r="N98" s="84">
        <f t="shared" si="47"/>
        <v>1576.1114950840481</v>
      </c>
      <c r="O98" s="84">
        <f t="shared" si="47"/>
        <v>0</v>
      </c>
      <c r="P98" s="84">
        <f t="shared" si="47"/>
        <v>0</v>
      </c>
      <c r="Q98" s="84">
        <f t="shared" si="47"/>
        <v>0</v>
      </c>
      <c r="R98" s="84">
        <f t="shared" si="47"/>
        <v>0</v>
      </c>
      <c r="S98" s="166">
        <f t="shared" si="49"/>
        <v>16523.646806534249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46"/>
        <v>4849.6342873211843</v>
      </c>
      <c r="C99" s="43">
        <f t="shared" si="46"/>
        <v>0</v>
      </c>
      <c r="D99" s="43">
        <f t="shared" si="46"/>
        <v>754.76851082997882</v>
      </c>
      <c r="E99" s="43">
        <f t="shared" si="46"/>
        <v>4.931539330607035</v>
      </c>
      <c r="F99" s="43">
        <f t="shared" si="46"/>
        <v>198.80859414181859</v>
      </c>
      <c r="G99" s="43">
        <f t="shared" si="46"/>
        <v>0</v>
      </c>
      <c r="H99" s="43">
        <f t="shared" si="46"/>
        <v>0</v>
      </c>
      <c r="I99" s="154">
        <f t="shared" si="48"/>
        <v>5808.1429316235881</v>
      </c>
      <c r="J99" s="149"/>
      <c r="K99" s="169" t="s">
        <v>22</v>
      </c>
      <c r="L99" s="43">
        <f t="shared" si="47"/>
        <v>4849.6342873211843</v>
      </c>
      <c r="M99" s="43">
        <f t="shared" si="47"/>
        <v>0</v>
      </c>
      <c r="N99" s="43">
        <f t="shared" si="47"/>
        <v>754.76851082997882</v>
      </c>
      <c r="O99" s="43">
        <f t="shared" si="47"/>
        <v>4.931539330607035</v>
      </c>
      <c r="P99" s="43">
        <f t="shared" si="47"/>
        <v>1821.8324073192362</v>
      </c>
      <c r="Q99" s="43">
        <f t="shared" si="47"/>
        <v>0</v>
      </c>
      <c r="R99" s="43">
        <f t="shared" si="47"/>
        <v>0</v>
      </c>
      <c r="S99" s="158">
        <f t="shared" si="49"/>
        <v>7431.1667448010057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46"/>
        <v>0</v>
      </c>
      <c r="C100" s="40">
        <f t="shared" si="46"/>
        <v>0</v>
      </c>
      <c r="D100" s="40">
        <f t="shared" si="46"/>
        <v>0</v>
      </c>
      <c r="E100" s="40">
        <f t="shared" si="46"/>
        <v>0</v>
      </c>
      <c r="F100" s="40">
        <f t="shared" si="46"/>
        <v>0</v>
      </c>
      <c r="G100" s="40">
        <f t="shared" si="46"/>
        <v>0</v>
      </c>
      <c r="H100" s="40">
        <f t="shared" si="46"/>
        <v>0</v>
      </c>
      <c r="I100" s="162">
        <f t="shared" si="48"/>
        <v>0</v>
      </c>
      <c r="J100" s="149"/>
      <c r="K100" s="163" t="s">
        <v>21</v>
      </c>
      <c r="L100" s="84">
        <f t="shared" si="47"/>
        <v>0</v>
      </c>
      <c r="M100" s="84">
        <f t="shared" si="47"/>
        <v>0</v>
      </c>
      <c r="N100" s="84">
        <f t="shared" si="47"/>
        <v>0</v>
      </c>
      <c r="O100" s="84">
        <f t="shared" si="47"/>
        <v>0</v>
      </c>
      <c r="P100" s="84">
        <f t="shared" si="47"/>
        <v>0</v>
      </c>
      <c r="Q100" s="84">
        <f t="shared" si="47"/>
        <v>0</v>
      </c>
      <c r="R100" s="84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ref="B101:H105" si="50">B595+B621+B647</f>
        <v>3436.6204512693525</v>
      </c>
      <c r="C101" s="43">
        <f t="shared" si="50"/>
        <v>0</v>
      </c>
      <c r="D101" s="43">
        <f t="shared" si="50"/>
        <v>1050.5471763999847</v>
      </c>
      <c r="E101" s="43">
        <f t="shared" si="50"/>
        <v>0</v>
      </c>
      <c r="F101" s="43">
        <f t="shared" si="50"/>
        <v>0</v>
      </c>
      <c r="G101" s="43">
        <f t="shared" si="50"/>
        <v>0</v>
      </c>
      <c r="H101" s="43">
        <f t="shared" si="50"/>
        <v>0</v>
      </c>
      <c r="I101" s="154">
        <f t="shared" si="48"/>
        <v>4487.167627669337</v>
      </c>
      <c r="J101" s="149"/>
      <c r="K101" s="171" t="s">
        <v>64</v>
      </c>
      <c r="L101" s="43">
        <f t="shared" ref="L101:R105" si="51">L595+L621+L647</f>
        <v>3436.6204512693525</v>
      </c>
      <c r="M101" s="43">
        <f t="shared" si="51"/>
        <v>0</v>
      </c>
      <c r="N101" s="43">
        <f t="shared" si="51"/>
        <v>1050.5471763999847</v>
      </c>
      <c r="O101" s="43">
        <f t="shared" si="51"/>
        <v>0</v>
      </c>
      <c r="P101" s="43">
        <f t="shared" si="51"/>
        <v>0</v>
      </c>
      <c r="Q101" s="43">
        <f t="shared" si="51"/>
        <v>0</v>
      </c>
      <c r="R101" s="43">
        <f t="shared" si="51"/>
        <v>0</v>
      </c>
      <c r="S101" s="158">
        <f t="shared" si="49"/>
        <v>4487.167627669337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50"/>
        <v>3436.6204512693525</v>
      </c>
      <c r="C102" s="59">
        <f t="shared" si="50"/>
        <v>0</v>
      </c>
      <c r="D102" s="59">
        <f t="shared" si="50"/>
        <v>1050.5471763999847</v>
      </c>
      <c r="E102" s="59">
        <f t="shared" si="50"/>
        <v>0</v>
      </c>
      <c r="F102" s="59">
        <f t="shared" si="50"/>
        <v>0</v>
      </c>
      <c r="G102" s="59">
        <f t="shared" si="50"/>
        <v>0</v>
      </c>
      <c r="H102" s="59">
        <f t="shared" si="50"/>
        <v>0</v>
      </c>
      <c r="I102" s="175">
        <f t="shared" si="48"/>
        <v>4487.167627669337</v>
      </c>
      <c r="J102" s="149"/>
      <c r="K102" s="176" t="s">
        <v>23</v>
      </c>
      <c r="L102" s="87">
        <f t="shared" si="51"/>
        <v>3436.6204512693525</v>
      </c>
      <c r="M102" s="87">
        <f t="shared" si="51"/>
        <v>0</v>
      </c>
      <c r="N102" s="87">
        <f t="shared" si="51"/>
        <v>1050.5471763999847</v>
      </c>
      <c r="O102" s="87">
        <f t="shared" si="51"/>
        <v>0</v>
      </c>
      <c r="P102" s="87">
        <f t="shared" si="51"/>
        <v>0</v>
      </c>
      <c r="Q102" s="87">
        <f t="shared" si="51"/>
        <v>0</v>
      </c>
      <c r="R102" s="87">
        <f t="shared" si="51"/>
        <v>0</v>
      </c>
      <c r="S102" s="179">
        <f t="shared" si="49"/>
        <v>4487.167627669337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50"/>
        <v>0</v>
      </c>
      <c r="C103" s="62">
        <f t="shared" si="50"/>
        <v>0</v>
      </c>
      <c r="D103" s="62">
        <f t="shared" si="50"/>
        <v>0</v>
      </c>
      <c r="E103" s="62">
        <f t="shared" si="50"/>
        <v>0</v>
      </c>
      <c r="F103" s="62">
        <f t="shared" si="50"/>
        <v>0</v>
      </c>
      <c r="G103" s="62">
        <f t="shared" si="50"/>
        <v>0</v>
      </c>
      <c r="H103" s="62">
        <f t="shared" si="50"/>
        <v>0</v>
      </c>
      <c r="I103" s="183">
        <f t="shared" si="48"/>
        <v>0</v>
      </c>
      <c r="J103" s="149"/>
      <c r="K103" s="184" t="s">
        <v>19</v>
      </c>
      <c r="L103" s="62">
        <f t="shared" si="51"/>
        <v>0</v>
      </c>
      <c r="M103" s="62">
        <f t="shared" si="51"/>
        <v>0</v>
      </c>
      <c r="N103" s="62">
        <f t="shared" si="51"/>
        <v>0</v>
      </c>
      <c r="O103" s="62">
        <f t="shared" si="51"/>
        <v>0</v>
      </c>
      <c r="P103" s="62">
        <f t="shared" si="51"/>
        <v>0</v>
      </c>
      <c r="Q103" s="62">
        <f t="shared" si="51"/>
        <v>0</v>
      </c>
      <c r="R103" s="62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50"/>
        <v>0</v>
      </c>
      <c r="C104" s="59">
        <f t="shared" si="50"/>
        <v>0</v>
      </c>
      <c r="D104" s="59">
        <f t="shared" si="50"/>
        <v>0</v>
      </c>
      <c r="E104" s="59">
        <f t="shared" si="50"/>
        <v>0</v>
      </c>
      <c r="F104" s="59">
        <f t="shared" si="50"/>
        <v>0</v>
      </c>
      <c r="G104" s="59">
        <f t="shared" si="50"/>
        <v>0</v>
      </c>
      <c r="H104" s="59">
        <f t="shared" si="50"/>
        <v>0</v>
      </c>
      <c r="I104" s="175">
        <f t="shared" si="48"/>
        <v>0</v>
      </c>
      <c r="J104" s="149"/>
      <c r="K104" s="176" t="s">
        <v>20</v>
      </c>
      <c r="L104" s="87">
        <f t="shared" si="51"/>
        <v>0</v>
      </c>
      <c r="M104" s="87">
        <f t="shared" si="51"/>
        <v>0</v>
      </c>
      <c r="N104" s="87">
        <f t="shared" si="51"/>
        <v>0</v>
      </c>
      <c r="O104" s="87">
        <f t="shared" si="51"/>
        <v>0</v>
      </c>
      <c r="P104" s="87">
        <f t="shared" si="51"/>
        <v>0</v>
      </c>
      <c r="Q104" s="87">
        <f t="shared" si="51"/>
        <v>0</v>
      </c>
      <c r="R104" s="87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50"/>
        <v>0</v>
      </c>
      <c r="C105" s="52">
        <f t="shared" si="50"/>
        <v>0</v>
      </c>
      <c r="D105" s="52">
        <f t="shared" si="50"/>
        <v>0</v>
      </c>
      <c r="E105" s="52">
        <f t="shared" si="50"/>
        <v>0</v>
      </c>
      <c r="F105" s="52">
        <f t="shared" si="50"/>
        <v>0</v>
      </c>
      <c r="G105" s="52">
        <f t="shared" si="50"/>
        <v>0</v>
      </c>
      <c r="H105" s="52">
        <f t="shared" si="50"/>
        <v>0</v>
      </c>
      <c r="I105" s="190">
        <f t="shared" si="48"/>
        <v>0</v>
      </c>
      <c r="J105" s="149"/>
      <c r="K105" s="191" t="s">
        <v>11</v>
      </c>
      <c r="L105" s="52">
        <f t="shared" si="51"/>
        <v>0</v>
      </c>
      <c r="M105" s="52">
        <f t="shared" si="51"/>
        <v>0</v>
      </c>
      <c r="N105" s="52">
        <f t="shared" si="51"/>
        <v>0</v>
      </c>
      <c r="O105" s="52">
        <f t="shared" si="51"/>
        <v>0</v>
      </c>
      <c r="P105" s="52">
        <f t="shared" si="51"/>
        <v>0</v>
      </c>
      <c r="Q105" s="52">
        <f t="shared" si="51"/>
        <v>0</v>
      </c>
      <c r="R105" s="52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60990.409751679501</v>
      </c>
      <c r="C106" s="195">
        <f t="shared" ref="C106:I106" si="52">SUM(C85:C101)</f>
        <v>243.67004552264657</v>
      </c>
      <c r="D106" s="195">
        <f t="shared" si="52"/>
        <v>12021.573121307418</v>
      </c>
      <c r="E106" s="195">
        <f t="shared" si="52"/>
        <v>7048.984824352684</v>
      </c>
      <c r="F106" s="195">
        <f t="shared" si="52"/>
        <v>3331.1066807350417</v>
      </c>
      <c r="G106" s="195">
        <f t="shared" si="52"/>
        <v>4340.62170767916</v>
      </c>
      <c r="H106" s="195">
        <f t="shared" si="52"/>
        <v>3.363953203383395</v>
      </c>
      <c r="I106" s="195">
        <f t="shared" si="52"/>
        <v>87979.73008447983</v>
      </c>
      <c r="J106" s="149"/>
      <c r="K106" s="196" t="s">
        <v>26</v>
      </c>
      <c r="L106" s="195">
        <f>SUM(L85:L101)</f>
        <v>60990.409751679501</v>
      </c>
      <c r="M106" s="195">
        <f t="shared" ref="M106:S106" si="53">SUM(M85:M101)</f>
        <v>243.67004552264657</v>
      </c>
      <c r="N106" s="195">
        <f t="shared" si="53"/>
        <v>12021.573121307418</v>
      </c>
      <c r="O106" s="195">
        <f t="shared" si="53"/>
        <v>7048.984824352684</v>
      </c>
      <c r="P106" s="195">
        <f t="shared" si="53"/>
        <v>66243.96458173143</v>
      </c>
      <c r="Q106" s="195">
        <f t="shared" si="53"/>
        <v>4340.62170767916</v>
      </c>
      <c r="R106" s="197">
        <f t="shared" si="53"/>
        <v>3.363953203383395</v>
      </c>
      <c r="S106" s="198">
        <f t="shared" si="53"/>
        <v>150892.58798547622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0.69323251722999535</v>
      </c>
      <c r="C107" s="48">
        <f t="shared" ref="C107:H107" si="54">IF($I106=0,"-",C106/$I106)</f>
        <v>2.7696157431793653E-3</v>
      </c>
      <c r="D107" s="48">
        <f t="shared" si="54"/>
        <v>0.13664025917974598</v>
      </c>
      <c r="E107" s="48">
        <f t="shared" si="54"/>
        <v>8.012055524135063E-2</v>
      </c>
      <c r="F107" s="48">
        <f t="shared" si="54"/>
        <v>3.7862206186998405E-2</v>
      </c>
      <c r="G107" s="48">
        <f t="shared" si="54"/>
        <v>4.9336610870608623E-2</v>
      </c>
      <c r="H107" s="69">
        <f t="shared" si="54"/>
        <v>3.823554812174648E-5</v>
      </c>
      <c r="I107" s="49">
        <f>SUM(B107:H107)</f>
        <v>1</v>
      </c>
      <c r="K107" s="78" t="s">
        <v>90</v>
      </c>
      <c r="L107" s="95">
        <f t="shared" ref="L107:R107" si="55">IF($S106=0,"-",L106/$S106)</f>
        <v>0.40419751934766984</v>
      </c>
      <c r="M107" s="95">
        <f t="shared" si="55"/>
        <v>1.6148576200846951E-3</v>
      </c>
      <c r="N107" s="95">
        <f t="shared" si="55"/>
        <v>7.9669739129032122E-2</v>
      </c>
      <c r="O107" s="95">
        <f t="shared" si="55"/>
        <v>4.6715249028873217E-2</v>
      </c>
      <c r="P107" s="95">
        <f t="shared" si="55"/>
        <v>0.4390140394974707</v>
      </c>
      <c r="Q107" s="95">
        <f t="shared" si="55"/>
        <v>2.8766301682737097E-2</v>
      </c>
      <c r="R107" s="96">
        <f t="shared" si="55"/>
        <v>2.2293694132326658E-5</v>
      </c>
      <c r="S107" s="97">
        <f>SUM(L107:R107)</f>
        <v>1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8.0805689472229283E-2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8.0805689472229283E-2</v>
      </c>
      <c r="J111" s="149"/>
      <c r="K111" s="203" t="s">
        <v>7</v>
      </c>
      <c r="L111" s="152">
        <v>0</v>
      </c>
      <c r="M111" s="152">
        <v>0</v>
      </c>
      <c r="N111" s="152">
        <v>8.0805689472229283E-2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8.0805689472229283E-2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8.0805689472229283E-2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8.0805689472229283E-2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93.678672533889952</v>
      </c>
      <c r="E113" s="156">
        <v>0</v>
      </c>
      <c r="F113" s="350"/>
      <c r="G113" s="156">
        <v>0</v>
      </c>
      <c r="H113" s="168">
        <v>0</v>
      </c>
      <c r="I113" s="154">
        <f t="shared" si="56"/>
        <v>93.678672533889952</v>
      </c>
      <c r="J113" s="149"/>
      <c r="K113" s="169" t="s">
        <v>10</v>
      </c>
      <c r="L113" s="156">
        <v>0</v>
      </c>
      <c r="M113" s="156">
        <v>0</v>
      </c>
      <c r="N113" s="156">
        <v>93.678672533889952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93.678672533889952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93.678672533889952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93.678672533889952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5.8276032884042195</v>
      </c>
      <c r="C115" s="156">
        <v>38.292308247287714</v>
      </c>
      <c r="D115" s="156">
        <v>0</v>
      </c>
      <c r="E115" s="156">
        <v>0</v>
      </c>
      <c r="F115" s="350"/>
      <c r="G115" s="156">
        <v>0</v>
      </c>
      <c r="H115" s="168">
        <v>0</v>
      </c>
      <c r="I115" s="154">
        <f t="shared" si="56"/>
        <v>44.119911535691934</v>
      </c>
      <c r="J115" s="149"/>
      <c r="K115" s="169" t="s">
        <v>16</v>
      </c>
      <c r="L115" s="156">
        <v>5.8276032884042195</v>
      </c>
      <c r="M115" s="156">
        <v>38.292308247287714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44.119911535691934</v>
      </c>
      <c r="U115" s="215" t="s">
        <v>16</v>
      </c>
      <c r="V115" s="207">
        <v>5.8276032884042195</v>
      </c>
      <c r="W115" s="207">
        <v>0</v>
      </c>
      <c r="X115" s="207">
        <v>0</v>
      </c>
      <c r="Y115" s="207">
        <v>38.292308247287714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44.119911535691934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50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7.4203829251374547</v>
      </c>
      <c r="F117" s="350"/>
      <c r="G117" s="156">
        <v>0</v>
      </c>
      <c r="H117" s="168">
        <v>0</v>
      </c>
      <c r="I117" s="154">
        <f t="shared" si="56"/>
        <v>7.4203829251374547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7.4203829251374547</v>
      </c>
      <c r="P117" s="156">
        <v>77.710854063804476</v>
      </c>
      <c r="Q117" s="156">
        <v>0</v>
      </c>
      <c r="R117" s="157">
        <v>0</v>
      </c>
      <c r="S117" s="158">
        <f t="shared" si="57"/>
        <v>85.131236988941936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0.60157452221223084</v>
      </c>
      <c r="AB117" s="207">
        <v>77.710854063804476</v>
      </c>
      <c r="AC117" s="208">
        <v>6.8188084029252236</v>
      </c>
      <c r="AD117" s="207">
        <v>0</v>
      </c>
      <c r="AE117" s="207">
        <v>0</v>
      </c>
      <c r="AF117" s="207">
        <v>0</v>
      </c>
      <c r="AG117" s="207">
        <v>0</v>
      </c>
      <c r="AH117" s="207">
        <v>6.8188084029252236</v>
      </c>
      <c r="AI117" s="210">
        <f t="shared" si="58"/>
        <v>85.131236988941936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0.97037768236668132</v>
      </c>
      <c r="Q118" s="164">
        <v>0</v>
      </c>
      <c r="R118" s="165">
        <v>0</v>
      </c>
      <c r="S118" s="166">
        <f t="shared" si="57"/>
        <v>0.97037768236668132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0.97037768236668132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0.97037768236668132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2.4764338959598411</v>
      </c>
      <c r="E120" s="160">
        <v>0</v>
      </c>
      <c r="F120" s="350"/>
      <c r="G120" s="160">
        <v>0</v>
      </c>
      <c r="H120" s="161">
        <v>0</v>
      </c>
      <c r="I120" s="162">
        <f t="shared" si="56"/>
        <v>2.4764338959598411</v>
      </c>
      <c r="J120" s="149"/>
      <c r="K120" s="163" t="s">
        <v>17</v>
      </c>
      <c r="L120" s="164">
        <v>0</v>
      </c>
      <c r="M120" s="164">
        <v>0</v>
      </c>
      <c r="N120" s="164">
        <v>2.4764338959598411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2.4764338959598411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2.4764338959598411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2.4764338959598411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140</v>
      </c>
      <c r="B121" s="156">
        <v>40.587590452937086</v>
      </c>
      <c r="C121" s="156">
        <v>12.300712662594433</v>
      </c>
      <c r="D121" s="156">
        <v>528.04096101618586</v>
      </c>
      <c r="E121" s="156">
        <v>10.787850221661001</v>
      </c>
      <c r="F121" s="350"/>
      <c r="G121" s="156">
        <v>0</v>
      </c>
      <c r="H121" s="168">
        <v>0</v>
      </c>
      <c r="I121" s="154">
        <f t="shared" si="56"/>
        <v>591.71711435337829</v>
      </c>
      <c r="J121" s="149"/>
      <c r="K121" s="169" t="s">
        <v>140</v>
      </c>
      <c r="L121" s="156">
        <v>40.587590452937086</v>
      </c>
      <c r="M121" s="156">
        <v>12.300712662594433</v>
      </c>
      <c r="N121" s="156">
        <v>528.04096101618586</v>
      </c>
      <c r="O121" s="156">
        <v>10.787850221661001</v>
      </c>
      <c r="P121" s="156">
        <v>1.8089337074849769</v>
      </c>
      <c r="Q121" s="156">
        <v>0</v>
      </c>
      <c r="R121" s="157">
        <v>0</v>
      </c>
      <c r="S121" s="158">
        <f t="shared" si="57"/>
        <v>593.52604806086322</v>
      </c>
      <c r="U121" s="215" t="s">
        <v>140</v>
      </c>
      <c r="V121" s="207">
        <v>40.509486557518741</v>
      </c>
      <c r="W121" s="207">
        <v>0</v>
      </c>
      <c r="X121" s="207">
        <v>0</v>
      </c>
      <c r="Y121" s="207">
        <v>12.300712662594433</v>
      </c>
      <c r="Z121" s="207">
        <v>528.04096101618586</v>
      </c>
      <c r="AA121" s="207">
        <v>9.0270079127743035</v>
      </c>
      <c r="AB121" s="207">
        <v>1.8089337074849769</v>
      </c>
      <c r="AC121" s="208">
        <v>1.838946204305044</v>
      </c>
      <c r="AD121" s="207">
        <v>7.8103895418346669E-2</v>
      </c>
      <c r="AE121" s="207">
        <v>0</v>
      </c>
      <c r="AF121" s="207">
        <v>0</v>
      </c>
      <c r="AG121" s="207">
        <v>0</v>
      </c>
      <c r="AH121" s="207">
        <v>1.7608423088866971</v>
      </c>
      <c r="AI121" s="210">
        <f t="shared" si="58"/>
        <v>593.52604806086322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24.059662199388452</v>
      </c>
      <c r="C122" s="160">
        <v>1.4877112426124113</v>
      </c>
      <c r="D122" s="160">
        <v>329.11601648725951</v>
      </c>
      <c r="E122" s="160">
        <v>474.76910863819063</v>
      </c>
      <c r="F122" s="350"/>
      <c r="G122" s="160">
        <v>30.993325358717044</v>
      </c>
      <c r="H122" s="161">
        <v>0.35590685255903964</v>
      </c>
      <c r="I122" s="162">
        <f t="shared" si="56"/>
        <v>860.78173077872714</v>
      </c>
      <c r="J122" s="149"/>
      <c r="K122" s="163" t="s">
        <v>25</v>
      </c>
      <c r="L122" s="164">
        <v>24.059662199388452</v>
      </c>
      <c r="M122" s="164">
        <v>1.4877112426124113</v>
      </c>
      <c r="N122" s="164">
        <v>329.11601648725951</v>
      </c>
      <c r="O122" s="164">
        <v>474.76910863819063</v>
      </c>
      <c r="P122" s="164">
        <v>1.3539298894367875</v>
      </c>
      <c r="Q122" s="164">
        <v>30.993325358717044</v>
      </c>
      <c r="R122" s="165">
        <v>0.35590685255903964</v>
      </c>
      <c r="S122" s="166">
        <f t="shared" si="57"/>
        <v>862.13566066816395</v>
      </c>
      <c r="U122" s="211" t="s">
        <v>25</v>
      </c>
      <c r="V122" s="212">
        <v>12.815501762416821</v>
      </c>
      <c r="W122" s="212">
        <v>11.115417214282388</v>
      </c>
      <c r="X122" s="212">
        <v>30.993325358717044</v>
      </c>
      <c r="Y122" s="212">
        <v>1.4877112426124113</v>
      </c>
      <c r="Z122" s="212">
        <v>329.11601648725951</v>
      </c>
      <c r="AA122" s="212">
        <v>473.45935082185713</v>
      </c>
      <c r="AB122" s="212">
        <v>1.3539298894367875</v>
      </c>
      <c r="AC122" s="213">
        <v>1.7944078915817798</v>
      </c>
      <c r="AD122" s="212">
        <v>0.1287432226892429</v>
      </c>
      <c r="AE122" s="212">
        <v>0</v>
      </c>
      <c r="AF122" s="212">
        <v>0.35590685255903964</v>
      </c>
      <c r="AG122" s="212">
        <v>0</v>
      </c>
      <c r="AH122" s="212">
        <v>1.3097578163334973</v>
      </c>
      <c r="AI122" s="214">
        <f t="shared" si="58"/>
        <v>862.13566066816384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22.514799566690286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56"/>
        <v>22.514799566690286</v>
      </c>
      <c r="J123" s="149"/>
      <c r="K123" s="169" t="s">
        <v>24</v>
      </c>
      <c r="L123" s="156">
        <v>22.514799566690286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22.514799566690286</v>
      </c>
      <c r="U123" s="215" t="s">
        <v>24</v>
      </c>
      <c r="V123" s="207">
        <v>22.514799566690286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22.514799566690286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4.6088988321587454</v>
      </c>
      <c r="C125" s="156">
        <v>0</v>
      </c>
      <c r="D125" s="156">
        <v>9.3574612652919988</v>
      </c>
      <c r="E125" s="156">
        <v>0</v>
      </c>
      <c r="F125" s="350"/>
      <c r="G125" s="156">
        <v>0</v>
      </c>
      <c r="H125" s="168">
        <v>0</v>
      </c>
      <c r="I125" s="154">
        <f t="shared" si="56"/>
        <v>13.966360097450744</v>
      </c>
      <c r="J125" s="149"/>
      <c r="K125" s="169" t="s">
        <v>22</v>
      </c>
      <c r="L125" s="156">
        <v>4.6088988321587454</v>
      </c>
      <c r="M125" s="156">
        <v>0</v>
      </c>
      <c r="N125" s="156">
        <v>9.3574612652919988</v>
      </c>
      <c r="O125" s="156">
        <v>0</v>
      </c>
      <c r="P125" s="156">
        <v>5.2681587774927108</v>
      </c>
      <c r="Q125" s="156">
        <v>0</v>
      </c>
      <c r="R125" s="157">
        <v>0</v>
      </c>
      <c r="S125" s="158">
        <f t="shared" si="57"/>
        <v>19.234518874943454</v>
      </c>
      <c r="U125" s="215" t="s">
        <v>22</v>
      </c>
      <c r="V125" s="207">
        <v>4.6088988321587454</v>
      </c>
      <c r="W125" s="207">
        <v>0</v>
      </c>
      <c r="X125" s="207">
        <v>0</v>
      </c>
      <c r="Y125" s="207">
        <v>0</v>
      </c>
      <c r="Z125" s="207">
        <v>9.3574612652919988</v>
      </c>
      <c r="AA125" s="207">
        <v>0</v>
      </c>
      <c r="AB125" s="207">
        <v>5.2681587774927108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19.234518874943454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97.598554339578783</v>
      </c>
      <c r="C132" s="195">
        <f t="shared" ref="C132:I132" si="60">SUM(C111:C127)</f>
        <v>52.080732152494562</v>
      </c>
      <c r="D132" s="195">
        <f t="shared" si="60"/>
        <v>962.75035088805942</v>
      </c>
      <c r="E132" s="195">
        <f t="shared" si="60"/>
        <v>492.97734178498911</v>
      </c>
      <c r="F132" s="195">
        <f t="shared" si="60"/>
        <v>0</v>
      </c>
      <c r="G132" s="195">
        <f t="shared" si="60"/>
        <v>30.993325358717044</v>
      </c>
      <c r="H132" s="197">
        <f t="shared" si="60"/>
        <v>0.35590685255903964</v>
      </c>
      <c r="I132" s="154">
        <f t="shared" si="60"/>
        <v>1636.7562113763977</v>
      </c>
      <c r="J132" s="149"/>
      <c r="K132" s="196" t="s">
        <v>26</v>
      </c>
      <c r="L132" s="195">
        <f>SUM(L111:L127)</f>
        <v>97.598554339578783</v>
      </c>
      <c r="M132" s="195">
        <f t="shared" ref="M132:S132" si="61">SUM(M111:M127)</f>
        <v>52.080732152494562</v>
      </c>
      <c r="N132" s="195">
        <f t="shared" si="61"/>
        <v>962.75035088805942</v>
      </c>
      <c r="O132" s="195">
        <f t="shared" si="61"/>
        <v>492.97734178498911</v>
      </c>
      <c r="P132" s="195">
        <f t="shared" si="61"/>
        <v>87.112254120585632</v>
      </c>
      <c r="Q132" s="195">
        <f t="shared" si="61"/>
        <v>30.993325358717044</v>
      </c>
      <c r="R132" s="197">
        <f t="shared" si="61"/>
        <v>0.35590685255903964</v>
      </c>
      <c r="S132" s="198">
        <f t="shared" si="61"/>
        <v>1723.8684654969836</v>
      </c>
      <c r="T132" s="141" t="str">
        <f>IF(ABS(S132-AI132)&gt;0.01,S132-AI132,"")</f>
        <v/>
      </c>
      <c r="U132" s="224" t="s">
        <v>63</v>
      </c>
      <c r="V132" s="225">
        <f>SUM(V111:V127)</f>
        <v>86.27629000718882</v>
      </c>
      <c r="W132" s="225">
        <f t="shared" ref="W132:AH132" si="62">SUM(W111:W127)</f>
        <v>11.115417214282388</v>
      </c>
      <c r="X132" s="225">
        <f t="shared" si="62"/>
        <v>30.993325358717044</v>
      </c>
      <c r="Y132" s="225">
        <f t="shared" si="62"/>
        <v>52.080732152494562</v>
      </c>
      <c r="Z132" s="225">
        <f t="shared" si="62"/>
        <v>962.75035088805942</v>
      </c>
      <c r="AA132" s="225">
        <f t="shared" si="62"/>
        <v>483.08793325684366</v>
      </c>
      <c r="AB132" s="225">
        <f t="shared" si="62"/>
        <v>87.112254120585632</v>
      </c>
      <c r="AC132" s="225">
        <f t="shared" si="62"/>
        <v>10.452162498812047</v>
      </c>
      <c r="AD132" s="226">
        <f t="shared" si="62"/>
        <v>0.20684711810758957</v>
      </c>
      <c r="AE132" s="226">
        <f t="shared" si="62"/>
        <v>0</v>
      </c>
      <c r="AF132" s="226">
        <f t="shared" si="62"/>
        <v>0.35590685255903964</v>
      </c>
      <c r="AG132" s="226">
        <f t="shared" si="62"/>
        <v>0</v>
      </c>
      <c r="AH132" s="226">
        <f t="shared" si="62"/>
        <v>9.8894085281454185</v>
      </c>
      <c r="AI132" s="227">
        <f>SUM(V132:AC132)</f>
        <v>1723.8684654969834</v>
      </c>
      <c r="AJ132" s="141" t="str">
        <f t="shared" si="59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5.962925551234366E-2</v>
      </c>
      <c r="C133" s="48">
        <f t="shared" ref="C133:H133" si="63">IF($I132=0,"-",C132/$I132)</f>
        <v>3.1819480378631526E-2</v>
      </c>
      <c r="D133" s="48">
        <f t="shared" si="63"/>
        <v>0.58820632186784472</v>
      </c>
      <c r="E133" s="48">
        <f t="shared" si="63"/>
        <v>0.3011916731144888</v>
      </c>
      <c r="F133" s="48">
        <f t="shared" si="63"/>
        <v>0</v>
      </c>
      <c r="G133" s="48">
        <f t="shared" si="63"/>
        <v>1.8935822661490815E-2</v>
      </c>
      <c r="H133" s="69">
        <f t="shared" si="63"/>
        <v>2.1744646520067081E-4</v>
      </c>
      <c r="I133" s="49">
        <f>SUM(B133:H133)</f>
        <v>1.0000000000000002</v>
      </c>
      <c r="J133" s="141"/>
      <c r="K133" s="78" t="s">
        <v>90</v>
      </c>
      <c r="L133" s="95">
        <f t="shared" ref="L133:R133" si="64">IF($S132=0,"-",L132/$S132)</f>
        <v>5.6616010033829094E-2</v>
      </c>
      <c r="M133" s="95">
        <f t="shared" si="64"/>
        <v>3.0211546411390452E-2</v>
      </c>
      <c r="N133" s="95">
        <f t="shared" si="64"/>
        <v>0.55848248874980311</v>
      </c>
      <c r="O133" s="95">
        <f t="shared" si="64"/>
        <v>0.28597155273263031</v>
      </c>
      <c r="P133" s="95">
        <f t="shared" si="64"/>
        <v>5.0533005193915161E-2</v>
      </c>
      <c r="Q133" s="95">
        <f t="shared" si="64"/>
        <v>1.7978938636586641E-2</v>
      </c>
      <c r="R133" s="96">
        <f t="shared" si="64"/>
        <v>2.0645824184528677E-4</v>
      </c>
      <c r="S133" s="97">
        <f>SUM(L133:R133)</f>
        <v>1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59"/>
        <v>1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124.0890663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65"/>
        <v>124.0890663</v>
      </c>
      <c r="J140" s="149"/>
      <c r="K140" s="163" t="s">
        <v>56</v>
      </c>
      <c r="L140" s="164">
        <v>0</v>
      </c>
      <c r="M140" s="164">
        <v>124.0890663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124.0890663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124.0890663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124.0890663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62.169674353604897</v>
      </c>
      <c r="C141" s="156">
        <v>80.645802474756621</v>
      </c>
      <c r="D141" s="156">
        <v>12.599106078456858</v>
      </c>
      <c r="E141" s="156">
        <v>0</v>
      </c>
      <c r="F141" s="350"/>
      <c r="G141" s="156">
        <v>0</v>
      </c>
      <c r="H141" s="168">
        <v>0</v>
      </c>
      <c r="I141" s="154">
        <f t="shared" si="65"/>
        <v>155.41458290681837</v>
      </c>
      <c r="J141" s="149"/>
      <c r="K141" s="169" t="s">
        <v>16</v>
      </c>
      <c r="L141" s="156">
        <v>62.169674353604897</v>
      </c>
      <c r="M141" s="156">
        <v>80.645802474756621</v>
      </c>
      <c r="N141" s="156">
        <v>12.599106078456858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155.41458290681837</v>
      </c>
      <c r="U141" s="215" t="s">
        <v>16</v>
      </c>
      <c r="V141" s="207">
        <v>62.169674353604897</v>
      </c>
      <c r="W141" s="207">
        <v>0</v>
      </c>
      <c r="X141" s="207">
        <v>0</v>
      </c>
      <c r="Y141" s="207">
        <v>80.645802474756621</v>
      </c>
      <c r="Z141" s="207">
        <v>12.599106078456858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155.41458290681837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0.2124699557504616</v>
      </c>
      <c r="C142" s="160">
        <v>0</v>
      </c>
      <c r="D142" s="160">
        <v>0</v>
      </c>
      <c r="E142" s="160">
        <v>0</v>
      </c>
      <c r="F142" s="350"/>
      <c r="G142" s="160">
        <v>0</v>
      </c>
      <c r="H142" s="161">
        <v>0</v>
      </c>
      <c r="I142" s="162">
        <f t="shared" si="65"/>
        <v>0.2124699557504616</v>
      </c>
      <c r="J142" s="149"/>
      <c r="K142" s="163" t="s">
        <v>15</v>
      </c>
      <c r="L142" s="164">
        <v>0.2124699557504616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0.2124699557504616</v>
      </c>
      <c r="U142" s="211" t="s">
        <v>57</v>
      </c>
      <c r="V142" s="212">
        <v>0.2124699557504616</v>
      </c>
      <c r="W142" s="212">
        <v>0</v>
      </c>
      <c r="X142" s="212">
        <v>0</v>
      </c>
      <c r="Y142" s="212">
        <v>0</v>
      </c>
      <c r="Z142" s="212">
        <v>0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0.2124699557504616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0.33219787297928149</v>
      </c>
      <c r="F143" s="350"/>
      <c r="G143" s="156">
        <v>0</v>
      </c>
      <c r="H143" s="168">
        <v>0</v>
      </c>
      <c r="I143" s="154">
        <f t="shared" si="65"/>
        <v>0.33219787297928149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0.33219787297928149</v>
      </c>
      <c r="P143" s="156">
        <v>47.569871692539927</v>
      </c>
      <c r="Q143" s="156">
        <v>0</v>
      </c>
      <c r="R143" s="157">
        <v>0</v>
      </c>
      <c r="S143" s="158">
        <f t="shared" si="66"/>
        <v>47.902069565519206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0.33219787297928149</v>
      </c>
      <c r="AB143" s="207">
        <v>47.569871692539927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47.902069565519206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4.7011451698776838</v>
      </c>
      <c r="Q144" s="164">
        <v>0</v>
      </c>
      <c r="R144" s="165">
        <v>0</v>
      </c>
      <c r="S144" s="166">
        <f t="shared" si="66"/>
        <v>4.7011451698776838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4.7011451698776838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4.7011451698776838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0.415072751357138</v>
      </c>
      <c r="C146" s="160">
        <v>4.1507275135713693E-2</v>
      </c>
      <c r="D146" s="160">
        <v>0.53959457676427913</v>
      </c>
      <c r="E146" s="160">
        <v>1.6602910054284617E-2</v>
      </c>
      <c r="F146" s="350"/>
      <c r="G146" s="160">
        <v>0</v>
      </c>
      <c r="H146" s="161">
        <v>0</v>
      </c>
      <c r="I146" s="162">
        <f t="shared" si="65"/>
        <v>1.0127775133114154</v>
      </c>
      <c r="J146" s="149"/>
      <c r="K146" s="163" t="s">
        <v>17</v>
      </c>
      <c r="L146" s="164">
        <v>0.415072751357138</v>
      </c>
      <c r="M146" s="164">
        <v>4.1507275135713693E-2</v>
      </c>
      <c r="N146" s="164">
        <v>0.53959457676427913</v>
      </c>
      <c r="O146" s="164">
        <v>1.6602910054284617E-2</v>
      </c>
      <c r="P146" s="164">
        <v>9.0491803278688436E-3</v>
      </c>
      <c r="Q146" s="164">
        <v>0</v>
      </c>
      <c r="R146" s="165">
        <v>0</v>
      </c>
      <c r="S146" s="166">
        <f t="shared" si="66"/>
        <v>1.0218266936392844</v>
      </c>
      <c r="U146" s="211" t="s">
        <v>17</v>
      </c>
      <c r="V146" s="212">
        <v>0.415072751357138</v>
      </c>
      <c r="W146" s="212">
        <v>0</v>
      </c>
      <c r="X146" s="212">
        <v>0</v>
      </c>
      <c r="Y146" s="212">
        <v>4.1507275135713693E-2</v>
      </c>
      <c r="Z146" s="212">
        <v>0.53959457676427913</v>
      </c>
      <c r="AA146" s="212">
        <v>0</v>
      </c>
      <c r="AB146" s="212">
        <v>9.0491803278688436E-3</v>
      </c>
      <c r="AC146" s="213">
        <v>1.6602910054284617E-2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1.6602910054284617E-2</v>
      </c>
      <c r="AI146" s="214">
        <f t="shared" si="67"/>
        <v>1.0218266936392844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140</v>
      </c>
      <c r="B147" s="156">
        <v>775.86022941578153</v>
      </c>
      <c r="C147" s="156">
        <v>4931.6142684167553</v>
      </c>
      <c r="D147" s="156">
        <v>424.68795317719116</v>
      </c>
      <c r="E147" s="156">
        <v>0</v>
      </c>
      <c r="F147" s="350"/>
      <c r="G147" s="156">
        <v>0</v>
      </c>
      <c r="H147" s="168">
        <v>0</v>
      </c>
      <c r="I147" s="154">
        <f t="shared" si="65"/>
        <v>6132.1624510097281</v>
      </c>
      <c r="J147" s="149"/>
      <c r="K147" s="169" t="s">
        <v>140</v>
      </c>
      <c r="L147" s="156">
        <v>775.86022941578153</v>
      </c>
      <c r="M147" s="156">
        <v>4931.6142684167553</v>
      </c>
      <c r="N147" s="156">
        <v>424.68795317719116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6132.1624510097281</v>
      </c>
      <c r="U147" s="215" t="s">
        <v>140</v>
      </c>
      <c r="V147" s="207">
        <v>730.71353777097181</v>
      </c>
      <c r="W147" s="207">
        <v>3.7650347938761528</v>
      </c>
      <c r="X147" s="207">
        <v>0</v>
      </c>
      <c r="Y147" s="207">
        <v>4931.6142684167553</v>
      </c>
      <c r="Z147" s="207">
        <v>424.44512682892162</v>
      </c>
      <c r="AA147" s="207">
        <v>0</v>
      </c>
      <c r="AB147" s="207">
        <v>0</v>
      </c>
      <c r="AC147" s="208">
        <v>41.624483199203169</v>
      </c>
      <c r="AD147" s="207">
        <v>41.381656850933624</v>
      </c>
      <c r="AE147" s="207">
        <v>0</v>
      </c>
      <c r="AF147" s="207">
        <v>0</v>
      </c>
      <c r="AG147" s="207">
        <v>0.24282634826953689</v>
      </c>
      <c r="AH147" s="207">
        <v>0</v>
      </c>
      <c r="AI147" s="210">
        <f t="shared" si="67"/>
        <v>6132.1624510097281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152.09590615882038</v>
      </c>
      <c r="C148" s="160">
        <v>21.277667439957682</v>
      </c>
      <c r="D148" s="160">
        <v>1171.4132036499275</v>
      </c>
      <c r="E148" s="160">
        <v>4425.2570709537968</v>
      </c>
      <c r="F148" s="350"/>
      <c r="G148" s="160">
        <v>341.83544534784215</v>
      </c>
      <c r="H148" s="161">
        <v>0</v>
      </c>
      <c r="I148" s="162">
        <f t="shared" si="65"/>
        <v>6111.8792935503443</v>
      </c>
      <c r="J148" s="149"/>
      <c r="K148" s="163" t="s">
        <v>25</v>
      </c>
      <c r="L148" s="164">
        <v>152.09590615882038</v>
      </c>
      <c r="M148" s="164">
        <v>21.277667439957682</v>
      </c>
      <c r="N148" s="164">
        <v>1171.4132036499275</v>
      </c>
      <c r="O148" s="164">
        <v>4425.2570709537968</v>
      </c>
      <c r="P148" s="164">
        <v>7.3980129572512677E-3</v>
      </c>
      <c r="Q148" s="164">
        <v>341.83544534784215</v>
      </c>
      <c r="R148" s="165">
        <v>0</v>
      </c>
      <c r="S148" s="166">
        <f t="shared" si="66"/>
        <v>6111.8866915633016</v>
      </c>
      <c r="U148" s="211" t="s">
        <v>25</v>
      </c>
      <c r="V148" s="212">
        <v>4.0913233092487058</v>
      </c>
      <c r="W148" s="212">
        <v>148.00458284957168</v>
      </c>
      <c r="X148" s="212">
        <v>341.83544534784215</v>
      </c>
      <c r="Y148" s="212">
        <v>21.277667439957682</v>
      </c>
      <c r="Z148" s="212">
        <v>1171.4132036499275</v>
      </c>
      <c r="AA148" s="212">
        <v>4419.8208797814996</v>
      </c>
      <c r="AB148" s="212">
        <v>7.3980129572512677E-3</v>
      </c>
      <c r="AC148" s="213">
        <v>5.4361911722975806</v>
      </c>
      <c r="AD148" s="212">
        <v>0</v>
      </c>
      <c r="AE148" s="212">
        <v>5.4272354270207694</v>
      </c>
      <c r="AF148" s="212">
        <v>0</v>
      </c>
      <c r="AG148" s="212">
        <v>0</v>
      </c>
      <c r="AH148" s="212">
        <v>8.9557452768107022E-3</v>
      </c>
      <c r="AI148" s="214">
        <f t="shared" si="67"/>
        <v>6111.8866915633016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274.46233023746902</v>
      </c>
      <c r="C149" s="156">
        <v>1024.3560611410514</v>
      </c>
      <c r="D149" s="156">
        <v>293.53327248464024</v>
      </c>
      <c r="E149" s="156">
        <v>0</v>
      </c>
      <c r="F149" s="350"/>
      <c r="G149" s="156">
        <v>0</v>
      </c>
      <c r="H149" s="168">
        <v>0</v>
      </c>
      <c r="I149" s="154">
        <f t="shared" si="65"/>
        <v>1592.3516638631609</v>
      </c>
      <c r="J149" s="149"/>
      <c r="K149" s="169" t="s">
        <v>24</v>
      </c>
      <c r="L149" s="156">
        <v>274.46233023746902</v>
      </c>
      <c r="M149" s="156">
        <v>1024.3560611410514</v>
      </c>
      <c r="N149" s="156">
        <v>293.53327248464024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1592.3516638631609</v>
      </c>
      <c r="U149" s="215" t="s">
        <v>24</v>
      </c>
      <c r="V149" s="207">
        <v>270.60846032585675</v>
      </c>
      <c r="W149" s="207">
        <v>0</v>
      </c>
      <c r="X149" s="207">
        <v>0</v>
      </c>
      <c r="Y149" s="207">
        <v>1024.3560611410514</v>
      </c>
      <c r="Z149" s="207">
        <v>293.53327248464024</v>
      </c>
      <c r="AA149" s="207">
        <v>0</v>
      </c>
      <c r="AB149" s="207">
        <v>0</v>
      </c>
      <c r="AC149" s="208">
        <v>3.8538699116122506</v>
      </c>
      <c r="AD149" s="207">
        <v>3.8538699116122506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1592.3516638631606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743.30661905427212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65"/>
        <v>743.30661905427212</v>
      </c>
      <c r="J151" s="149"/>
      <c r="K151" s="169" t="s">
        <v>22</v>
      </c>
      <c r="L151" s="156">
        <v>0</v>
      </c>
      <c r="M151" s="156">
        <v>743.30661905427212</v>
      </c>
      <c r="N151" s="156">
        <v>0</v>
      </c>
      <c r="O151" s="156">
        <v>0</v>
      </c>
      <c r="P151" s="156">
        <v>2.779521263733558</v>
      </c>
      <c r="Q151" s="156">
        <v>0</v>
      </c>
      <c r="R151" s="157">
        <v>0</v>
      </c>
      <c r="S151" s="158">
        <f t="shared" si="66"/>
        <v>746.08614031800573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743.30661905427212</v>
      </c>
      <c r="Z151" s="207">
        <v>0</v>
      </c>
      <c r="AA151" s="207">
        <v>0</v>
      </c>
      <c r="AB151" s="207">
        <v>2.779521263733558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746.08614031800573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872.88101733053122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65"/>
        <v>872.88101733053122</v>
      </c>
      <c r="J152" s="149"/>
      <c r="K152" s="163" t="s">
        <v>21</v>
      </c>
      <c r="L152" s="164">
        <v>0</v>
      </c>
      <c r="M152" s="164">
        <v>872.88101733053122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872.88101733053122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872.88101733053122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872.88101733053122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0.23068383258159697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65"/>
        <v>0.23068383258159697</v>
      </c>
      <c r="J153" s="149"/>
      <c r="K153" s="171" t="s">
        <v>64</v>
      </c>
      <c r="L153" s="156">
        <v>0.23068383258159697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0.23068383258159697</v>
      </c>
      <c r="U153" s="216" t="s">
        <v>62</v>
      </c>
      <c r="V153" s="207">
        <v>0.23068383258159697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0.23068383258159697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0.23068383258159697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65"/>
        <v>0.23068383258159697</v>
      </c>
      <c r="J154" s="149"/>
      <c r="K154" s="176" t="s">
        <v>23</v>
      </c>
      <c r="L154" s="177">
        <v>0.23068383258159697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0.23068383258159697</v>
      </c>
      <c r="U154" s="217" t="s">
        <v>65</v>
      </c>
      <c r="V154" s="218">
        <v>0.23068383258159697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67"/>
        <v>0.23068383258159697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1265.4463667053651</v>
      </c>
      <c r="C158" s="195">
        <f t="shared" ref="C158:I158" si="69">SUM(C137:C153)</f>
        <v>7798.2120094324591</v>
      </c>
      <c r="D158" s="195">
        <f t="shared" si="69"/>
        <v>1902.7731299669802</v>
      </c>
      <c r="E158" s="195">
        <f t="shared" si="69"/>
        <v>4425.6058717368305</v>
      </c>
      <c r="F158" s="195">
        <f t="shared" si="69"/>
        <v>0</v>
      </c>
      <c r="G158" s="195">
        <f t="shared" si="69"/>
        <v>341.83544534784215</v>
      </c>
      <c r="H158" s="197">
        <f t="shared" si="69"/>
        <v>0</v>
      </c>
      <c r="I158" s="154">
        <f t="shared" si="69"/>
        <v>15733.872823189478</v>
      </c>
      <c r="J158" s="149"/>
      <c r="K158" s="196" t="s">
        <v>26</v>
      </c>
      <c r="L158" s="195">
        <f>SUM(L137:L153)</f>
        <v>1265.4463667053651</v>
      </c>
      <c r="M158" s="195">
        <f t="shared" ref="M158:S158" si="70">SUM(M137:M153)</f>
        <v>7798.2120094324591</v>
      </c>
      <c r="N158" s="195">
        <f t="shared" si="70"/>
        <v>1902.7731299669802</v>
      </c>
      <c r="O158" s="195">
        <f t="shared" si="70"/>
        <v>4425.6058717368305</v>
      </c>
      <c r="P158" s="195">
        <f t="shared" si="70"/>
        <v>55.066985319436291</v>
      </c>
      <c r="Q158" s="195">
        <f t="shared" si="70"/>
        <v>341.83544534784215</v>
      </c>
      <c r="R158" s="197">
        <f t="shared" si="70"/>
        <v>0</v>
      </c>
      <c r="S158" s="198">
        <f t="shared" si="70"/>
        <v>15788.939808508916</v>
      </c>
      <c r="T158" s="141" t="str">
        <f>IF(ABS(S158-AI158)&gt;0.01,S158-AI158,"")</f>
        <v/>
      </c>
      <c r="U158" s="224" t="s">
        <v>63</v>
      </c>
      <c r="V158" s="225">
        <f>SUM(V137:V153)</f>
        <v>1068.4412222993715</v>
      </c>
      <c r="W158" s="225">
        <f t="shared" ref="W158:AH158" si="71">SUM(W137:W153)</f>
        <v>151.76961764344782</v>
      </c>
      <c r="X158" s="225">
        <f t="shared" si="71"/>
        <v>341.83544534784215</v>
      </c>
      <c r="Y158" s="225">
        <f t="shared" si="71"/>
        <v>7798.2120094324591</v>
      </c>
      <c r="Z158" s="225">
        <f t="shared" si="71"/>
        <v>1902.5303036187106</v>
      </c>
      <c r="AA158" s="225">
        <f t="shared" si="71"/>
        <v>4420.1530776544787</v>
      </c>
      <c r="AB158" s="225">
        <f t="shared" si="71"/>
        <v>55.066985319436291</v>
      </c>
      <c r="AC158" s="225">
        <f t="shared" si="71"/>
        <v>50.931147193167284</v>
      </c>
      <c r="AD158" s="226">
        <f t="shared" si="71"/>
        <v>45.235526762545874</v>
      </c>
      <c r="AE158" s="226">
        <f t="shared" si="71"/>
        <v>5.4272354270207694</v>
      </c>
      <c r="AF158" s="226">
        <f t="shared" si="71"/>
        <v>0</v>
      </c>
      <c r="AG158" s="226">
        <f t="shared" si="71"/>
        <v>0.24282634826953689</v>
      </c>
      <c r="AH158" s="226">
        <f t="shared" si="71"/>
        <v>2.5558655331095317E-2</v>
      </c>
      <c r="AI158" s="227">
        <f>SUM(V158:AC158)</f>
        <v>15788.939808508912</v>
      </c>
      <c r="AJ158" s="141" t="str">
        <f t="shared" si="68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8.0428155288015182E-2</v>
      </c>
      <c r="C159" s="48">
        <f t="shared" ref="C159:H159" si="72">IF($I158=0,"-",C158/$I158)</f>
        <v>0.49563207336587911</v>
      </c>
      <c r="D159" s="48">
        <f t="shared" si="72"/>
        <v>0.12093482331715334</v>
      </c>
      <c r="E159" s="48">
        <f t="shared" si="72"/>
        <v>0.28127886385443007</v>
      </c>
      <c r="F159" s="48">
        <f t="shared" si="72"/>
        <v>0</v>
      </c>
      <c r="G159" s="48">
        <f t="shared" si="72"/>
        <v>2.1726084174522219E-2</v>
      </c>
      <c r="H159" s="69">
        <f t="shared" si="72"/>
        <v>0</v>
      </c>
      <c r="I159" s="49">
        <f>SUM(B159:H159)</f>
        <v>0.99999999999999989</v>
      </c>
      <c r="J159" s="141"/>
      <c r="K159" s="78" t="s">
        <v>90</v>
      </c>
      <c r="L159" s="95">
        <f t="shared" ref="L159:R159" si="73">IF($S158=0,"-",L158/$S158)</f>
        <v>8.0147646520470961E-2</v>
      </c>
      <c r="M159" s="95">
        <f t="shared" si="73"/>
        <v>0.49390346052430173</v>
      </c>
      <c r="N159" s="95">
        <f t="shared" si="73"/>
        <v>0.12051303970020487</v>
      </c>
      <c r="O159" s="95">
        <f t="shared" si="73"/>
        <v>0.28029784934336122</v>
      </c>
      <c r="P159" s="95">
        <f t="shared" si="73"/>
        <v>3.4876936632413911E-3</v>
      </c>
      <c r="Q159" s="95">
        <f t="shared" si="73"/>
        <v>2.1650310248419687E-2</v>
      </c>
      <c r="R159" s="96">
        <f t="shared" si="73"/>
        <v>0</v>
      </c>
      <c r="S159" s="97">
        <f>SUM(L159:R159)</f>
        <v>0.99999999999999989</v>
      </c>
      <c r="U159" s="108" t="s">
        <v>90</v>
      </c>
      <c r="V159" s="130">
        <f>+V158/$AI158</f>
        <v>6.7670232153495921E-2</v>
      </c>
      <c r="W159" s="130">
        <f t="shared" ref="W159:AH159" si="74">+W158/$AI158</f>
        <v>9.6124007998090368E-3</v>
      </c>
      <c r="X159" s="130">
        <f t="shared" si="74"/>
        <v>2.1650310248419694E-2</v>
      </c>
      <c r="Y159" s="130">
        <f t="shared" si="74"/>
        <v>0.49390346052430184</v>
      </c>
      <c r="Z159" s="130">
        <f t="shared" si="74"/>
        <v>0.12049766017813347</v>
      </c>
      <c r="AA159" s="130">
        <f t="shared" si="74"/>
        <v>0.27995249404094807</v>
      </c>
      <c r="AB159" s="130">
        <f t="shared" si="74"/>
        <v>3.487693663241392E-3</v>
      </c>
      <c r="AC159" s="130">
        <f t="shared" si="74"/>
        <v>3.2257483916506968E-3</v>
      </c>
      <c r="AD159" s="130">
        <f t="shared" si="74"/>
        <v>2.8650135671660312E-3</v>
      </c>
      <c r="AE159" s="130">
        <f t="shared" si="74"/>
        <v>3.4373653284154934E-4</v>
      </c>
      <c r="AF159" s="130">
        <f t="shared" si="74"/>
        <v>0</v>
      </c>
      <c r="AG159" s="130">
        <f t="shared" si="74"/>
        <v>1.5379522071435975E-5</v>
      </c>
      <c r="AH159" s="130">
        <f t="shared" si="74"/>
        <v>1.6187695716796227E-6</v>
      </c>
      <c r="AI159" s="131">
        <f>SUM(V159:AC159)</f>
        <v>1.0000000000000002</v>
      </c>
      <c r="AJ159" s="22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5.3526074337949284E-5</v>
      </c>
      <c r="E163" s="152">
        <v>0</v>
      </c>
      <c r="F163" s="349"/>
      <c r="G163" s="152">
        <v>0</v>
      </c>
      <c r="H163" s="153">
        <v>0</v>
      </c>
      <c r="I163" s="154">
        <f>SUM(B163:H163)</f>
        <v>5.3526074337949284E-5</v>
      </c>
      <c r="J163" s="149"/>
      <c r="K163" s="203" t="s">
        <v>7</v>
      </c>
      <c r="L163" s="152">
        <v>0</v>
      </c>
      <c r="M163" s="152">
        <v>0</v>
      </c>
      <c r="N163" s="152">
        <v>5.3526074337949284E-5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5.3526074337949284E-5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5.3526074337949284E-5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5.3526074337949284E-5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4.0112873507468345</v>
      </c>
      <c r="E165" s="156">
        <v>0</v>
      </c>
      <c r="F165" s="350"/>
      <c r="G165" s="156">
        <v>0</v>
      </c>
      <c r="H165" s="168">
        <v>0</v>
      </c>
      <c r="I165" s="154">
        <f t="shared" si="75"/>
        <v>4.0112873507468345</v>
      </c>
      <c r="J165" s="149"/>
      <c r="K165" s="169" t="s">
        <v>10</v>
      </c>
      <c r="L165" s="156">
        <v>0</v>
      </c>
      <c r="M165" s="156">
        <v>0</v>
      </c>
      <c r="N165" s="156">
        <v>4.0112873507468345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4.0112873507468345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4.0112873507468345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4.0112873507468345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0.18648572443670397</v>
      </c>
      <c r="C167" s="156">
        <v>0</v>
      </c>
      <c r="D167" s="156">
        <v>1.1817340527355855</v>
      </c>
      <c r="E167" s="156">
        <v>0</v>
      </c>
      <c r="F167" s="350"/>
      <c r="G167" s="156">
        <v>0</v>
      </c>
      <c r="H167" s="168">
        <v>0</v>
      </c>
      <c r="I167" s="154">
        <f t="shared" si="75"/>
        <v>1.3682197771722895</v>
      </c>
      <c r="J167" s="149"/>
      <c r="K167" s="169" t="s">
        <v>16</v>
      </c>
      <c r="L167" s="156">
        <v>0.18648572443670397</v>
      </c>
      <c r="M167" s="156">
        <v>0</v>
      </c>
      <c r="N167" s="156">
        <v>1.1817340527355855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1.3682197771722895</v>
      </c>
      <c r="U167" s="215" t="s">
        <v>16</v>
      </c>
      <c r="V167" s="207">
        <v>0.18648572443670397</v>
      </c>
      <c r="W167" s="207">
        <v>0</v>
      </c>
      <c r="X167" s="207">
        <v>0</v>
      </c>
      <c r="Y167" s="207">
        <v>0</v>
      </c>
      <c r="Z167" s="207">
        <v>1.1817340527355855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1.3682197771722895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8.6721524374377978E-4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75"/>
        <v>8.6721524374377978E-4</v>
      </c>
      <c r="J168" s="149"/>
      <c r="K168" s="163" t="s">
        <v>15</v>
      </c>
      <c r="L168" s="164">
        <v>8.6721524374377978E-4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8.6721524374377978E-4</v>
      </c>
      <c r="U168" s="211" t="s">
        <v>57</v>
      </c>
      <c r="V168" s="212">
        <v>8.6721524374377978E-4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8.6721524374377978E-4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8.7747035645282925E-2</v>
      </c>
      <c r="F169" s="350"/>
      <c r="G169" s="156">
        <v>0</v>
      </c>
      <c r="H169" s="168">
        <v>0</v>
      </c>
      <c r="I169" s="154">
        <f t="shared" si="75"/>
        <v>8.7747035645282925E-2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8.7747035645282925E-2</v>
      </c>
      <c r="P169" s="156">
        <v>12.820945542126969</v>
      </c>
      <c r="Q169" s="156">
        <v>0</v>
      </c>
      <c r="R169" s="157">
        <v>0</v>
      </c>
      <c r="S169" s="158">
        <f t="shared" si="76"/>
        <v>12.908692577772252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6.0100709346084201E-4</v>
      </c>
      <c r="AB169" s="207">
        <v>12.820945542126969</v>
      </c>
      <c r="AC169" s="208">
        <v>8.7146028551822088E-2</v>
      </c>
      <c r="AD169" s="207">
        <v>0</v>
      </c>
      <c r="AE169" s="207">
        <v>0</v>
      </c>
      <c r="AF169" s="207">
        <v>0</v>
      </c>
      <c r="AG169" s="207">
        <v>0</v>
      </c>
      <c r="AH169" s="207">
        <v>8.7146028551822088E-2</v>
      </c>
      <c r="AI169" s="210">
        <f t="shared" si="77"/>
        <v>12.908692577772253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6.8705416089393339</v>
      </c>
      <c r="Q170" s="164">
        <v>0</v>
      </c>
      <c r="R170" s="165">
        <v>0</v>
      </c>
      <c r="S170" s="166">
        <f t="shared" si="76"/>
        <v>6.8705416089393339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6.8705416089393339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6.8705416089393339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50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1.3980150810148917E-2</v>
      </c>
      <c r="E172" s="160">
        <v>0</v>
      </c>
      <c r="F172" s="350"/>
      <c r="G172" s="160">
        <v>0</v>
      </c>
      <c r="H172" s="161">
        <v>0</v>
      </c>
      <c r="I172" s="162">
        <f t="shared" si="75"/>
        <v>1.3980150810148917E-2</v>
      </c>
      <c r="J172" s="149"/>
      <c r="K172" s="163" t="s">
        <v>17</v>
      </c>
      <c r="L172" s="164">
        <v>0</v>
      </c>
      <c r="M172" s="164">
        <v>0</v>
      </c>
      <c r="N172" s="164">
        <v>1.3980150810148917E-2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1.3980150810148917E-2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1.3980150810148917E-2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1.3980150810148917E-2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140</v>
      </c>
      <c r="B173" s="156">
        <v>61.706993592691944</v>
      </c>
      <c r="C173" s="156">
        <v>0</v>
      </c>
      <c r="D173" s="156">
        <v>710.2920612763287</v>
      </c>
      <c r="E173" s="156">
        <v>12.867086168101922</v>
      </c>
      <c r="F173" s="350"/>
      <c r="G173" s="156">
        <v>0</v>
      </c>
      <c r="H173" s="168">
        <v>0</v>
      </c>
      <c r="I173" s="154">
        <f t="shared" si="75"/>
        <v>784.86614103712247</v>
      </c>
      <c r="J173" s="149"/>
      <c r="K173" s="169" t="s">
        <v>140</v>
      </c>
      <c r="L173" s="156">
        <v>61.706993592691944</v>
      </c>
      <c r="M173" s="156">
        <v>0</v>
      </c>
      <c r="N173" s="156">
        <v>710.2920612763287</v>
      </c>
      <c r="O173" s="156">
        <v>12.867086168101922</v>
      </c>
      <c r="P173" s="156">
        <v>0</v>
      </c>
      <c r="Q173" s="156">
        <v>0</v>
      </c>
      <c r="R173" s="157">
        <v>0</v>
      </c>
      <c r="S173" s="158">
        <f t="shared" si="76"/>
        <v>784.86614103712247</v>
      </c>
      <c r="U173" s="215" t="s">
        <v>140</v>
      </c>
      <c r="V173" s="207">
        <v>61.706993592691944</v>
      </c>
      <c r="W173" s="207">
        <v>0</v>
      </c>
      <c r="X173" s="207">
        <v>0</v>
      </c>
      <c r="Y173" s="207">
        <v>0</v>
      </c>
      <c r="Z173" s="207">
        <v>563.23964792659262</v>
      </c>
      <c r="AA173" s="207">
        <v>12.867086168101922</v>
      </c>
      <c r="AB173" s="207">
        <v>0</v>
      </c>
      <c r="AC173" s="208">
        <v>147.05241334973604</v>
      </c>
      <c r="AD173" s="207">
        <v>0</v>
      </c>
      <c r="AE173" s="207">
        <v>0</v>
      </c>
      <c r="AF173" s="207">
        <v>0</v>
      </c>
      <c r="AG173" s="207">
        <v>147.05241334973604</v>
      </c>
      <c r="AH173" s="207">
        <v>0</v>
      </c>
      <c r="AI173" s="210">
        <f t="shared" si="77"/>
        <v>784.86614103712247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30.359023487388058</v>
      </c>
      <c r="C174" s="160">
        <v>3.77446964627193</v>
      </c>
      <c r="D174" s="160">
        <v>148.35060965084296</v>
      </c>
      <c r="E174" s="160">
        <v>676.67564640652199</v>
      </c>
      <c r="F174" s="350"/>
      <c r="G174" s="160">
        <v>62.202866552675417</v>
      </c>
      <c r="H174" s="161">
        <v>0</v>
      </c>
      <c r="I174" s="162">
        <f t="shared" si="75"/>
        <v>921.36261574370042</v>
      </c>
      <c r="J174" s="149"/>
      <c r="K174" s="163" t="s">
        <v>25</v>
      </c>
      <c r="L174" s="164">
        <v>30.359023487388058</v>
      </c>
      <c r="M174" s="164">
        <v>3.77446964627193</v>
      </c>
      <c r="N174" s="164">
        <v>148.35060965084296</v>
      </c>
      <c r="O174" s="164">
        <v>676.67564640652199</v>
      </c>
      <c r="P174" s="164">
        <v>3.8781933013404657E-2</v>
      </c>
      <c r="Q174" s="164">
        <v>62.202866552675417</v>
      </c>
      <c r="R174" s="165">
        <v>0</v>
      </c>
      <c r="S174" s="166">
        <f t="shared" si="76"/>
        <v>921.40139767671383</v>
      </c>
      <c r="U174" s="211" t="s">
        <v>25</v>
      </c>
      <c r="V174" s="212">
        <v>8.2162138660377462</v>
      </c>
      <c r="W174" s="212">
        <v>22.14280962135031</v>
      </c>
      <c r="X174" s="212">
        <v>62.202866552675417</v>
      </c>
      <c r="Y174" s="212">
        <v>3.77446964627193</v>
      </c>
      <c r="Z174" s="212">
        <v>148.35060965084296</v>
      </c>
      <c r="AA174" s="212">
        <v>676.63644771834106</v>
      </c>
      <c r="AB174" s="212">
        <v>3.8781933013404657E-2</v>
      </c>
      <c r="AC174" s="213">
        <v>3.9198688180973947E-2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3.9198688180973947E-2</v>
      </c>
      <c r="AI174" s="214">
        <f t="shared" si="77"/>
        <v>921.40139767671383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0.23739358493888232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75"/>
        <v>0.23739358493888232</v>
      </c>
      <c r="J175" s="149"/>
      <c r="K175" s="169" t="s">
        <v>24</v>
      </c>
      <c r="L175" s="156">
        <v>0.23739358493888232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0.23739358493888232</v>
      </c>
      <c r="U175" s="215" t="s">
        <v>24</v>
      </c>
      <c r="V175" s="207">
        <v>0.23739358493888232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0.23739358493888232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3.2678713661486736</v>
      </c>
      <c r="F177" s="350"/>
      <c r="G177" s="156">
        <v>0</v>
      </c>
      <c r="H177" s="168">
        <v>0</v>
      </c>
      <c r="I177" s="154">
        <f t="shared" si="75"/>
        <v>3.2678713661486736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3.2678713661486736</v>
      </c>
      <c r="P177" s="156">
        <v>0.69853674005623878</v>
      </c>
      <c r="Q177" s="156">
        <v>0</v>
      </c>
      <c r="R177" s="157">
        <v>0</v>
      </c>
      <c r="S177" s="158">
        <f t="shared" si="76"/>
        <v>3.9664081062049124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0.69853674005623878</v>
      </c>
      <c r="AC177" s="208">
        <v>3.2678713661486736</v>
      </c>
      <c r="AD177" s="207">
        <v>0</v>
      </c>
      <c r="AE177" s="207">
        <v>0</v>
      </c>
      <c r="AF177" s="207">
        <v>0</v>
      </c>
      <c r="AG177" s="207">
        <v>0</v>
      </c>
      <c r="AH177" s="207">
        <v>3.2678713661486736</v>
      </c>
      <c r="AI177" s="210">
        <f t="shared" si="77"/>
        <v>3.9664081062049124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179.19482228000001</v>
      </c>
      <c r="C178" s="160">
        <v>0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75"/>
        <v>179.19482228000001</v>
      </c>
      <c r="J178" s="149"/>
      <c r="K178" s="163" t="s">
        <v>21</v>
      </c>
      <c r="L178" s="164">
        <v>179.19482228000001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179.19482228000001</v>
      </c>
      <c r="U178" s="211" t="s">
        <v>61</v>
      </c>
      <c r="V178" s="212">
        <v>179.19482228000001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179.19482228000001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271.68558588469932</v>
      </c>
      <c r="C184" s="195">
        <f t="shared" ref="C184:I184" si="79">SUM(C163:C179)</f>
        <v>3.77446964627193</v>
      </c>
      <c r="D184" s="195">
        <f t="shared" si="79"/>
        <v>863.84972600753849</v>
      </c>
      <c r="E184" s="195">
        <f t="shared" si="79"/>
        <v>692.89835097641787</v>
      </c>
      <c r="F184" s="195">
        <f t="shared" si="79"/>
        <v>0</v>
      </c>
      <c r="G184" s="195">
        <f t="shared" si="79"/>
        <v>62.202866552675417</v>
      </c>
      <c r="H184" s="197">
        <f t="shared" si="79"/>
        <v>0</v>
      </c>
      <c r="I184" s="154">
        <f t="shared" si="79"/>
        <v>1894.4109990676031</v>
      </c>
      <c r="J184" s="149"/>
      <c r="K184" s="196" t="s">
        <v>26</v>
      </c>
      <c r="L184" s="195">
        <f>SUM(L163:L179)</f>
        <v>271.68558588469932</v>
      </c>
      <c r="M184" s="195">
        <f t="shared" ref="M184:S184" si="80">SUM(M163:M179)</f>
        <v>3.77446964627193</v>
      </c>
      <c r="N184" s="195">
        <f t="shared" si="80"/>
        <v>863.84972600753849</v>
      </c>
      <c r="O184" s="195">
        <f t="shared" si="80"/>
        <v>692.89835097641787</v>
      </c>
      <c r="P184" s="195">
        <f t="shared" si="80"/>
        <v>20.428805824135946</v>
      </c>
      <c r="Q184" s="195">
        <f t="shared" si="80"/>
        <v>62.202866552675417</v>
      </c>
      <c r="R184" s="197">
        <f t="shared" si="80"/>
        <v>0</v>
      </c>
      <c r="S184" s="198">
        <f t="shared" si="80"/>
        <v>1914.839804891739</v>
      </c>
      <c r="T184" s="141" t="str">
        <f>IF(ABS(S184-AI184)&gt;0.01,S184-AI184,"")</f>
        <v/>
      </c>
      <c r="U184" s="224" t="s">
        <v>63</v>
      </c>
      <c r="V184" s="225">
        <f>SUM(V163:V179)</f>
        <v>249.54277626334903</v>
      </c>
      <c r="W184" s="225">
        <f t="shared" ref="W184:AH184" si="81">SUM(W163:W179)</f>
        <v>22.14280962135031</v>
      </c>
      <c r="X184" s="225">
        <f t="shared" si="81"/>
        <v>62.202866552675417</v>
      </c>
      <c r="Y184" s="225">
        <f t="shared" si="81"/>
        <v>3.77446964627193</v>
      </c>
      <c r="Z184" s="225">
        <f t="shared" si="81"/>
        <v>716.79731265780242</v>
      </c>
      <c r="AA184" s="225">
        <f t="shared" si="81"/>
        <v>689.50413489353639</v>
      </c>
      <c r="AB184" s="225">
        <f t="shared" si="81"/>
        <v>20.428805824135946</v>
      </c>
      <c r="AC184" s="225">
        <f t="shared" si="81"/>
        <v>150.4466294326175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147.05241334973604</v>
      </c>
      <c r="AH184" s="226">
        <f t="shared" si="81"/>
        <v>3.3942160828814698</v>
      </c>
      <c r="AI184" s="227">
        <f>SUM(V184:AC184)</f>
        <v>1914.8398048917388</v>
      </c>
      <c r="AJ184" s="141" t="str">
        <f t="shared" si="78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0.14341427811516</v>
      </c>
      <c r="C185" s="48">
        <f t="shared" ref="C185:H185" si="82">IF($I184=0,"-",C184/$I184)</f>
        <v>1.9924238447357303E-3</v>
      </c>
      <c r="D185" s="48">
        <f t="shared" si="82"/>
        <v>0.45599910813055383</v>
      </c>
      <c r="E185" s="48">
        <f t="shared" si="82"/>
        <v>0.36575925251566355</v>
      </c>
      <c r="F185" s="48">
        <f t="shared" si="82"/>
        <v>0</v>
      </c>
      <c r="G185" s="48">
        <f t="shared" si="82"/>
        <v>3.2834937393886862E-2</v>
      </c>
      <c r="H185" s="69">
        <f t="shared" si="82"/>
        <v>0</v>
      </c>
      <c r="I185" s="49">
        <f>SUM(B185:H185)</f>
        <v>1</v>
      </c>
      <c r="J185" s="141"/>
      <c r="K185" s="78" t="s">
        <v>90</v>
      </c>
      <c r="L185" s="95">
        <f t="shared" ref="L185:R185" si="83">IF($S184=0,"-",L184/$S184)</f>
        <v>0.14188423762167396</v>
      </c>
      <c r="M185" s="95">
        <f t="shared" si="83"/>
        <v>1.9711673199133911E-3</v>
      </c>
      <c r="N185" s="95">
        <f t="shared" si="83"/>
        <v>0.45113420130535603</v>
      </c>
      <c r="O185" s="95">
        <f t="shared" si="83"/>
        <v>0.36185708548898315</v>
      </c>
      <c r="P185" s="95">
        <f t="shared" si="83"/>
        <v>1.066867618478975E-2</v>
      </c>
      <c r="Q185" s="95">
        <f t="shared" si="83"/>
        <v>3.2484632079283642E-2</v>
      </c>
      <c r="R185" s="96">
        <f t="shared" si="83"/>
        <v>0</v>
      </c>
      <c r="S185" s="97">
        <f>SUM(L185:R185)</f>
        <v>1</v>
      </c>
      <c r="U185" s="108" t="s">
        <v>90</v>
      </c>
      <c r="V185" s="130">
        <f>+V184/$AI184</f>
        <v>0.13032044541055363</v>
      </c>
      <c r="W185" s="130">
        <f t="shared" ref="W185:AH185" si="84">+W184/$AI184</f>
        <v>1.1563792211120355E-2</v>
      </c>
      <c r="X185" s="130">
        <f t="shared" si="84"/>
        <v>3.2484632079283648E-2</v>
      </c>
      <c r="Y185" s="130">
        <f t="shared" si="84"/>
        <v>1.9711673199133916E-3</v>
      </c>
      <c r="Z185" s="130">
        <f t="shared" si="84"/>
        <v>0.37433800510446807</v>
      </c>
      <c r="AA185" s="130">
        <f t="shared" si="84"/>
        <v>0.36008450061049341</v>
      </c>
      <c r="AB185" s="130">
        <f t="shared" si="84"/>
        <v>1.066867618478975E-2</v>
      </c>
      <c r="AC185" s="130">
        <f t="shared" si="84"/>
        <v>7.8568781079377786E-2</v>
      </c>
      <c r="AD185" s="130">
        <f t="shared" si="84"/>
        <v>0</v>
      </c>
      <c r="AE185" s="130">
        <f t="shared" si="84"/>
        <v>0</v>
      </c>
      <c r="AF185" s="130">
        <f t="shared" si="84"/>
        <v>0</v>
      </c>
      <c r="AG185" s="130">
        <f t="shared" si="84"/>
        <v>7.6796196200887984E-2</v>
      </c>
      <c r="AH185" s="130">
        <f t="shared" si="84"/>
        <v>1.7725848784898076E-3</v>
      </c>
      <c r="AI185" s="131">
        <f>SUM(V185:AC185)</f>
        <v>1</v>
      </c>
      <c r="AJ185" s="22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130.08881012904379</v>
      </c>
      <c r="E189" s="152">
        <v>0</v>
      </c>
      <c r="F189" s="349"/>
      <c r="G189" s="152">
        <v>0</v>
      </c>
      <c r="H189" s="153">
        <v>0</v>
      </c>
      <c r="I189" s="154">
        <f>SUM(B189:H189)</f>
        <v>130.08881012904379</v>
      </c>
      <c r="J189" s="149"/>
      <c r="K189" s="203" t="s">
        <v>7</v>
      </c>
      <c r="L189" s="152">
        <v>0</v>
      </c>
      <c r="M189" s="152">
        <v>0</v>
      </c>
      <c r="N189" s="152">
        <v>130.08881012904379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130.08881012904379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130.08881012904379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130.08881012904379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300.89792457626788</v>
      </c>
      <c r="E190" s="160">
        <v>0</v>
      </c>
      <c r="F190" s="350"/>
      <c r="G190" s="160">
        <v>0</v>
      </c>
      <c r="H190" s="161">
        <v>0</v>
      </c>
      <c r="I190" s="162">
        <f t="shared" ref="I190:I209" si="85">SUM(B190:H190)</f>
        <v>300.89792457626788</v>
      </c>
      <c r="J190" s="149"/>
      <c r="K190" s="163" t="s">
        <v>8</v>
      </c>
      <c r="L190" s="164">
        <v>0</v>
      </c>
      <c r="M190" s="164">
        <v>0</v>
      </c>
      <c r="N190" s="164">
        <v>300.89792457626788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300.89792457626788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300.89792457626788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300.89792457626788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6.2476614280135796E-2</v>
      </c>
      <c r="E191" s="156">
        <v>0</v>
      </c>
      <c r="F191" s="350"/>
      <c r="G191" s="156">
        <v>0</v>
      </c>
      <c r="H191" s="168">
        <v>0</v>
      </c>
      <c r="I191" s="154">
        <f t="shared" si="85"/>
        <v>6.2476614280135796E-2</v>
      </c>
      <c r="J191" s="149"/>
      <c r="K191" s="169" t="s">
        <v>10</v>
      </c>
      <c r="L191" s="156">
        <v>0</v>
      </c>
      <c r="M191" s="156">
        <v>0</v>
      </c>
      <c r="N191" s="156">
        <v>6.2476614280135796E-2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6.2476614280135796E-2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6.2476614280135796E-2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6.2476614280135796E-2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481.024862842</v>
      </c>
      <c r="E192" s="160">
        <v>0</v>
      </c>
      <c r="F192" s="350"/>
      <c r="G192" s="160">
        <v>0</v>
      </c>
      <c r="H192" s="161">
        <v>0</v>
      </c>
      <c r="I192" s="162">
        <f t="shared" si="85"/>
        <v>481.024862842</v>
      </c>
      <c r="J192" s="149"/>
      <c r="K192" s="163" t="s">
        <v>56</v>
      </c>
      <c r="L192" s="164">
        <v>0</v>
      </c>
      <c r="M192" s="164">
        <v>0</v>
      </c>
      <c r="N192" s="164">
        <v>481.024862842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481.024862842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481.024862842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481.024862842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0.64902100083740455</v>
      </c>
      <c r="C193" s="156">
        <v>0.24252332238028518</v>
      </c>
      <c r="D193" s="156">
        <v>85.0538903792512</v>
      </c>
      <c r="E193" s="156">
        <v>0</v>
      </c>
      <c r="F193" s="350"/>
      <c r="G193" s="156">
        <v>0</v>
      </c>
      <c r="H193" s="168">
        <v>0</v>
      </c>
      <c r="I193" s="154">
        <f t="shared" si="85"/>
        <v>85.945434702468887</v>
      </c>
      <c r="J193" s="149"/>
      <c r="K193" s="169" t="s">
        <v>16</v>
      </c>
      <c r="L193" s="156">
        <v>0.64902100083740455</v>
      </c>
      <c r="M193" s="156">
        <v>0.24252332238028518</v>
      </c>
      <c r="N193" s="156">
        <v>85.0538903792512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85.945434702468887</v>
      </c>
      <c r="U193" s="215" t="s">
        <v>16</v>
      </c>
      <c r="V193" s="207">
        <v>0.64902100083740455</v>
      </c>
      <c r="W193" s="207">
        <v>0</v>
      </c>
      <c r="X193" s="207">
        <v>0</v>
      </c>
      <c r="Y193" s="207">
        <v>0.24252332238028518</v>
      </c>
      <c r="Z193" s="207">
        <v>83.867029547013118</v>
      </c>
      <c r="AA193" s="207">
        <v>0</v>
      </c>
      <c r="AB193" s="207">
        <v>0</v>
      </c>
      <c r="AC193" s="208">
        <v>1.1868608322380754</v>
      </c>
      <c r="AD193" s="209">
        <v>0</v>
      </c>
      <c r="AE193" s="209">
        <v>0</v>
      </c>
      <c r="AF193" s="209">
        <v>0</v>
      </c>
      <c r="AG193" s="209">
        <v>1.1868608322380754</v>
      </c>
      <c r="AH193" s="209">
        <v>0</v>
      </c>
      <c r="AI193" s="210">
        <f t="shared" si="87"/>
        <v>85.945434702468887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10.972667452576788</v>
      </c>
      <c r="C194" s="160">
        <v>0</v>
      </c>
      <c r="D194" s="160">
        <v>17.146037525714373</v>
      </c>
      <c r="E194" s="160">
        <v>0</v>
      </c>
      <c r="F194" s="350"/>
      <c r="G194" s="160">
        <v>0</v>
      </c>
      <c r="H194" s="161">
        <v>0</v>
      </c>
      <c r="I194" s="162">
        <f t="shared" si="85"/>
        <v>28.118704978291163</v>
      </c>
      <c r="J194" s="149"/>
      <c r="K194" s="163" t="s">
        <v>15</v>
      </c>
      <c r="L194" s="164">
        <v>10.972667452576788</v>
      </c>
      <c r="M194" s="164">
        <v>0</v>
      </c>
      <c r="N194" s="164">
        <v>17.146037525714373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28.118704978291163</v>
      </c>
      <c r="U194" s="211" t="s">
        <v>57</v>
      </c>
      <c r="V194" s="212">
        <v>10.972667452576788</v>
      </c>
      <c r="W194" s="212">
        <v>0</v>
      </c>
      <c r="X194" s="212">
        <v>0</v>
      </c>
      <c r="Y194" s="212">
        <v>0</v>
      </c>
      <c r="Z194" s="212">
        <v>17.146037525714373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28.118704978291163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36.779142906284719</v>
      </c>
      <c r="F195" s="350"/>
      <c r="G195" s="156">
        <v>0</v>
      </c>
      <c r="H195" s="168">
        <v>0</v>
      </c>
      <c r="I195" s="154">
        <f t="shared" si="85"/>
        <v>36.779142906284719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36.779142906284719</v>
      </c>
      <c r="P195" s="156">
        <v>632.63388049650837</v>
      </c>
      <c r="Q195" s="156">
        <v>0</v>
      </c>
      <c r="R195" s="157">
        <v>0</v>
      </c>
      <c r="S195" s="158">
        <f t="shared" si="86"/>
        <v>669.4130234027931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2.0293380540383672</v>
      </c>
      <c r="AB195" s="207">
        <v>632.63388049650837</v>
      </c>
      <c r="AC195" s="208">
        <v>34.749804852246349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34.749804852246349</v>
      </c>
      <c r="AI195" s="210">
        <f t="shared" si="87"/>
        <v>669.4130234027931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1.3417264094413717</v>
      </c>
      <c r="Q196" s="164">
        <v>0</v>
      </c>
      <c r="R196" s="165">
        <v>0</v>
      </c>
      <c r="S196" s="166">
        <f t="shared" si="86"/>
        <v>1.3417264094413717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1.3417264094413717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1.3417264094413717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50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2.3083550451181059</v>
      </c>
      <c r="C198" s="160">
        <v>0</v>
      </c>
      <c r="D198" s="160">
        <v>14.025950925250745</v>
      </c>
      <c r="E198" s="160">
        <v>0.82238693253593242</v>
      </c>
      <c r="F198" s="350"/>
      <c r="G198" s="160">
        <v>0</v>
      </c>
      <c r="H198" s="161">
        <v>0</v>
      </c>
      <c r="I198" s="162">
        <f t="shared" si="85"/>
        <v>17.156692902904783</v>
      </c>
      <c r="J198" s="149"/>
      <c r="K198" s="163" t="s">
        <v>17</v>
      </c>
      <c r="L198" s="164">
        <v>2.3083550451181059</v>
      </c>
      <c r="M198" s="164">
        <v>0</v>
      </c>
      <c r="N198" s="164">
        <v>14.025950925250745</v>
      </c>
      <c r="O198" s="164">
        <v>0.82238693253593242</v>
      </c>
      <c r="P198" s="164">
        <v>1.5916253443526209</v>
      </c>
      <c r="Q198" s="164">
        <v>0</v>
      </c>
      <c r="R198" s="165">
        <v>0</v>
      </c>
      <c r="S198" s="166">
        <f t="shared" si="86"/>
        <v>18.748318247257405</v>
      </c>
      <c r="U198" s="211" t="s">
        <v>17</v>
      </c>
      <c r="V198" s="212">
        <v>2.3083550451181059</v>
      </c>
      <c r="W198" s="212">
        <v>0</v>
      </c>
      <c r="X198" s="212">
        <v>0</v>
      </c>
      <c r="Y198" s="212">
        <v>0</v>
      </c>
      <c r="Z198" s="212">
        <v>14.025950925250745</v>
      </c>
      <c r="AA198" s="212">
        <v>0.82238693253593242</v>
      </c>
      <c r="AB198" s="212">
        <v>1.5916253443526209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18.748318247257405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140</v>
      </c>
      <c r="B199" s="156">
        <v>245.70941154191638</v>
      </c>
      <c r="C199" s="156">
        <v>129.00565233563603</v>
      </c>
      <c r="D199" s="156">
        <v>2618.4010953356214</v>
      </c>
      <c r="E199" s="156">
        <v>0</v>
      </c>
      <c r="F199" s="350"/>
      <c r="G199" s="156">
        <v>0</v>
      </c>
      <c r="H199" s="168">
        <v>0</v>
      </c>
      <c r="I199" s="154">
        <f t="shared" si="85"/>
        <v>2993.1161592131739</v>
      </c>
      <c r="J199" s="149"/>
      <c r="K199" s="169" t="s">
        <v>140</v>
      </c>
      <c r="L199" s="156">
        <v>245.70941154191638</v>
      </c>
      <c r="M199" s="156">
        <v>129.00565233563603</v>
      </c>
      <c r="N199" s="156">
        <v>2618.4010953356214</v>
      </c>
      <c r="O199" s="156">
        <v>0</v>
      </c>
      <c r="P199" s="156">
        <v>18.756184522009328</v>
      </c>
      <c r="Q199" s="156">
        <v>0</v>
      </c>
      <c r="R199" s="157">
        <v>0</v>
      </c>
      <c r="S199" s="158">
        <f t="shared" si="86"/>
        <v>3011.8723437351832</v>
      </c>
      <c r="U199" s="215" t="s">
        <v>140</v>
      </c>
      <c r="V199" s="207">
        <v>245.6792256690542</v>
      </c>
      <c r="W199" s="207">
        <v>0</v>
      </c>
      <c r="X199" s="207">
        <v>0</v>
      </c>
      <c r="Y199" s="207">
        <v>129.00565233563603</v>
      </c>
      <c r="Z199" s="207">
        <v>2466.6926480203338</v>
      </c>
      <c r="AA199" s="207">
        <v>0</v>
      </c>
      <c r="AB199" s="207">
        <v>18.756184522009328</v>
      </c>
      <c r="AC199" s="208">
        <v>151.73863318814978</v>
      </c>
      <c r="AD199" s="207">
        <v>3.0185872862187976E-2</v>
      </c>
      <c r="AE199" s="207">
        <v>0</v>
      </c>
      <c r="AF199" s="207">
        <v>0</v>
      </c>
      <c r="AG199" s="207">
        <v>151.70844731528749</v>
      </c>
      <c r="AH199" s="207">
        <v>0</v>
      </c>
      <c r="AI199" s="210">
        <f t="shared" si="87"/>
        <v>3011.8723437351832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36.37077059282278</v>
      </c>
      <c r="C200" s="160">
        <v>3.8097477385234053</v>
      </c>
      <c r="D200" s="160">
        <v>490.75353975490185</v>
      </c>
      <c r="E200" s="160">
        <v>1071.140917402498</v>
      </c>
      <c r="F200" s="350"/>
      <c r="G200" s="160">
        <v>67.114660555488314</v>
      </c>
      <c r="H200" s="161">
        <v>0</v>
      </c>
      <c r="I200" s="162">
        <f t="shared" si="85"/>
        <v>1669.1896360442345</v>
      </c>
      <c r="J200" s="149"/>
      <c r="K200" s="163" t="s">
        <v>25</v>
      </c>
      <c r="L200" s="164">
        <v>36.37077059282278</v>
      </c>
      <c r="M200" s="164">
        <v>3.8097477385234053</v>
      </c>
      <c r="N200" s="164">
        <v>490.75353975490185</v>
      </c>
      <c r="O200" s="164">
        <v>1071.140917402498</v>
      </c>
      <c r="P200" s="164">
        <v>0.16519745012480838</v>
      </c>
      <c r="Q200" s="164">
        <v>67.114660555488314</v>
      </c>
      <c r="R200" s="165">
        <v>0</v>
      </c>
      <c r="S200" s="166">
        <f t="shared" si="86"/>
        <v>1669.3548334943594</v>
      </c>
      <c r="U200" s="211" t="s">
        <v>25</v>
      </c>
      <c r="V200" s="212">
        <v>5.0552275016791732</v>
      </c>
      <c r="W200" s="212">
        <v>31.315543091143603</v>
      </c>
      <c r="X200" s="212">
        <v>67.114660555488314</v>
      </c>
      <c r="Y200" s="212">
        <v>3.8097477385234053</v>
      </c>
      <c r="Z200" s="212">
        <v>490.75353975490185</v>
      </c>
      <c r="AA200" s="212">
        <v>1070.9611647150512</v>
      </c>
      <c r="AB200" s="212">
        <v>0.16519745012480838</v>
      </c>
      <c r="AC200" s="213">
        <v>0.17975268744690434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0.17975268744690434</v>
      </c>
      <c r="AI200" s="214">
        <f t="shared" si="87"/>
        <v>1669.3548334943591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13.438458340134838</v>
      </c>
      <c r="C201" s="156">
        <v>0</v>
      </c>
      <c r="D201" s="156">
        <v>0</v>
      </c>
      <c r="E201" s="156">
        <v>0</v>
      </c>
      <c r="F201" s="350"/>
      <c r="G201" s="156">
        <v>0</v>
      </c>
      <c r="H201" s="168">
        <v>0</v>
      </c>
      <c r="I201" s="154">
        <f t="shared" si="85"/>
        <v>13.438458340134838</v>
      </c>
      <c r="J201" s="149"/>
      <c r="K201" s="169" t="s">
        <v>24</v>
      </c>
      <c r="L201" s="156">
        <v>13.438458340134838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13.438458340134838</v>
      </c>
      <c r="U201" s="215" t="s">
        <v>24</v>
      </c>
      <c r="V201" s="207">
        <v>13.438458340134838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13.438458340134838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1.5448968858886966E-3</v>
      </c>
      <c r="C202" s="160">
        <v>0</v>
      </c>
      <c r="D202" s="160">
        <v>0</v>
      </c>
      <c r="E202" s="160">
        <v>0</v>
      </c>
      <c r="F202" s="350"/>
      <c r="G202" s="160">
        <v>0</v>
      </c>
      <c r="H202" s="161">
        <v>0</v>
      </c>
      <c r="I202" s="162">
        <f t="shared" si="85"/>
        <v>1.5448968858886966E-3</v>
      </c>
      <c r="J202" s="149"/>
      <c r="K202" s="163" t="s">
        <v>60</v>
      </c>
      <c r="L202" s="164">
        <v>1.5448968858886966E-3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1.5448968858886966E-3</v>
      </c>
      <c r="U202" s="211" t="s">
        <v>60</v>
      </c>
      <c r="V202" s="212">
        <v>1.5448968858886966E-3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1.5448968858886966E-3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17.991204883982824</v>
      </c>
      <c r="C203" s="156">
        <v>0</v>
      </c>
      <c r="D203" s="156">
        <v>1119.3602668564813</v>
      </c>
      <c r="E203" s="156">
        <v>67.995229846226863</v>
      </c>
      <c r="F203" s="350"/>
      <c r="G203" s="156">
        <v>0</v>
      </c>
      <c r="H203" s="168">
        <v>0</v>
      </c>
      <c r="I203" s="154">
        <f t="shared" si="85"/>
        <v>1205.3467015866911</v>
      </c>
      <c r="J203" s="149"/>
      <c r="K203" s="169" t="s">
        <v>22</v>
      </c>
      <c r="L203" s="156">
        <v>17.991204883982824</v>
      </c>
      <c r="M203" s="156">
        <v>0</v>
      </c>
      <c r="N203" s="156">
        <v>1119.3602668564813</v>
      </c>
      <c r="O203" s="156">
        <v>67.995229846226863</v>
      </c>
      <c r="P203" s="156">
        <v>38.586888662782073</v>
      </c>
      <c r="Q203" s="156">
        <v>0</v>
      </c>
      <c r="R203" s="157">
        <v>0</v>
      </c>
      <c r="S203" s="158">
        <f t="shared" si="86"/>
        <v>1243.9335902494731</v>
      </c>
      <c r="U203" s="215" t="s">
        <v>22</v>
      </c>
      <c r="V203" s="207">
        <v>17.991204883982824</v>
      </c>
      <c r="W203" s="207">
        <v>0</v>
      </c>
      <c r="X203" s="207">
        <v>0</v>
      </c>
      <c r="Y203" s="207">
        <v>0</v>
      </c>
      <c r="Z203" s="207">
        <v>1113.7260105227074</v>
      </c>
      <c r="AA203" s="207">
        <v>0</v>
      </c>
      <c r="AB203" s="207">
        <v>38.586888662782073</v>
      </c>
      <c r="AC203" s="208">
        <v>73.629486180000839</v>
      </c>
      <c r="AD203" s="207">
        <v>0</v>
      </c>
      <c r="AE203" s="207">
        <v>0</v>
      </c>
      <c r="AF203" s="207">
        <v>0</v>
      </c>
      <c r="AG203" s="207">
        <v>5.6342563337739717</v>
      </c>
      <c r="AH203" s="207">
        <v>67.995229846226863</v>
      </c>
      <c r="AI203" s="210">
        <f t="shared" si="87"/>
        <v>1243.9335902494731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2123.6834476788199</v>
      </c>
      <c r="E204" s="160">
        <v>0</v>
      </c>
      <c r="F204" s="350"/>
      <c r="G204" s="160">
        <v>0</v>
      </c>
      <c r="H204" s="161">
        <v>0</v>
      </c>
      <c r="I204" s="162">
        <f t="shared" si="85"/>
        <v>2123.6834476788199</v>
      </c>
      <c r="J204" s="149"/>
      <c r="K204" s="163" t="s">
        <v>21</v>
      </c>
      <c r="L204" s="164">
        <v>0</v>
      </c>
      <c r="M204" s="164">
        <v>0</v>
      </c>
      <c r="N204" s="164">
        <v>2123.6834476788199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2123.6834476788199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2123.6834476788199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2123.6834476788199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327.44143375427507</v>
      </c>
      <c r="C210" s="195">
        <f t="shared" ref="C210:I210" si="89">SUM(C189:C205)</f>
        <v>133.05792339653973</v>
      </c>
      <c r="D210" s="195">
        <f t="shared" si="89"/>
        <v>7380.4983026176333</v>
      </c>
      <c r="E210" s="195">
        <f t="shared" si="89"/>
        <v>1176.7376770875455</v>
      </c>
      <c r="F210" s="195">
        <f t="shared" si="89"/>
        <v>0</v>
      </c>
      <c r="G210" s="195">
        <f t="shared" si="89"/>
        <v>67.114660555488314</v>
      </c>
      <c r="H210" s="197">
        <f t="shared" si="89"/>
        <v>0</v>
      </c>
      <c r="I210" s="154">
        <f t="shared" si="89"/>
        <v>9084.849997411482</v>
      </c>
      <c r="J210" s="149"/>
      <c r="K210" s="196" t="s">
        <v>26</v>
      </c>
      <c r="L210" s="195">
        <f>SUM(L189:L205)</f>
        <v>327.44143375427507</v>
      </c>
      <c r="M210" s="195">
        <f t="shared" ref="M210:S210" si="90">SUM(M189:M205)</f>
        <v>133.05792339653973</v>
      </c>
      <c r="N210" s="195">
        <f t="shared" si="90"/>
        <v>7380.4983026176333</v>
      </c>
      <c r="O210" s="195">
        <f t="shared" si="90"/>
        <v>1176.7376770875455</v>
      </c>
      <c r="P210" s="195">
        <f t="shared" si="90"/>
        <v>693.07550288521838</v>
      </c>
      <c r="Q210" s="195">
        <f t="shared" si="90"/>
        <v>67.114660555488314</v>
      </c>
      <c r="R210" s="197">
        <f t="shared" si="90"/>
        <v>0</v>
      </c>
      <c r="S210" s="198">
        <f t="shared" si="90"/>
        <v>9777.9255002967002</v>
      </c>
      <c r="T210" s="141" t="str">
        <f>IF(ABS(S210-AI210)&gt;0.01,S210-AI210,"")</f>
        <v/>
      </c>
      <c r="U210" s="224" t="s">
        <v>63</v>
      </c>
      <c r="V210" s="225">
        <f>SUM(V189:V205)</f>
        <v>296.09570479026922</v>
      </c>
      <c r="W210" s="225">
        <f t="shared" ref="W210:AH210" si="91">SUM(W189:W205)</f>
        <v>31.315543091143603</v>
      </c>
      <c r="X210" s="225">
        <f t="shared" si="91"/>
        <v>67.114660555488314</v>
      </c>
      <c r="Y210" s="225">
        <f t="shared" si="91"/>
        <v>133.05792339653973</v>
      </c>
      <c r="Z210" s="225">
        <f t="shared" si="91"/>
        <v>7221.9687381363328</v>
      </c>
      <c r="AA210" s="225">
        <f t="shared" si="91"/>
        <v>1073.8128897016254</v>
      </c>
      <c r="AB210" s="225">
        <f t="shared" si="91"/>
        <v>693.07550288521838</v>
      </c>
      <c r="AC210" s="225">
        <f t="shared" si="91"/>
        <v>261.48453774008192</v>
      </c>
      <c r="AD210" s="226">
        <f t="shared" si="91"/>
        <v>3.0185872862187976E-2</v>
      </c>
      <c r="AE210" s="226">
        <f t="shared" si="91"/>
        <v>0</v>
      </c>
      <c r="AF210" s="226">
        <f t="shared" si="91"/>
        <v>0</v>
      </c>
      <c r="AG210" s="226">
        <f t="shared" si="91"/>
        <v>158.52956448129953</v>
      </c>
      <c r="AH210" s="226">
        <f t="shared" si="91"/>
        <v>102.92478738592013</v>
      </c>
      <c r="AI210" s="227">
        <f>SUM(V210:AC210)</f>
        <v>9777.9255002966984</v>
      </c>
      <c r="AJ210" s="141" t="str">
        <f t="shared" si="88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3.604258010287148E-2</v>
      </c>
      <c r="C211" s="48">
        <f t="shared" ref="C211:H211" si="92">IF($I210=0,"-",C210/$I210)</f>
        <v>1.4646133225584518E-2</v>
      </c>
      <c r="D211" s="48">
        <f t="shared" si="92"/>
        <v>0.81239627563697092</v>
      </c>
      <c r="E211" s="48">
        <f t="shared" si="92"/>
        <v>0.12952747457831773</v>
      </c>
      <c r="F211" s="48">
        <f t="shared" si="92"/>
        <v>0</v>
      </c>
      <c r="G211" s="48">
        <f t="shared" si="92"/>
        <v>7.3875364562553131E-3</v>
      </c>
      <c r="H211" s="69">
        <f t="shared" si="92"/>
        <v>0</v>
      </c>
      <c r="I211" s="49">
        <f>SUM(B211:H211)</f>
        <v>1</v>
      </c>
      <c r="J211" s="141"/>
      <c r="K211" s="78" t="s">
        <v>90</v>
      </c>
      <c r="L211" s="95">
        <f t="shared" ref="L211:R211" si="93">IF($S210=0,"-",L210/$S210)</f>
        <v>3.3487822518625164E-2</v>
      </c>
      <c r="M211" s="95">
        <f t="shared" si="93"/>
        <v>1.3607991121685498E-2</v>
      </c>
      <c r="N211" s="95">
        <f t="shared" si="93"/>
        <v>0.75481228634782305</v>
      </c>
      <c r="O211" s="95">
        <f t="shared" si="93"/>
        <v>0.12034635332942951</v>
      </c>
      <c r="P211" s="95">
        <f t="shared" si="93"/>
        <v>7.0881651007075872E-2</v>
      </c>
      <c r="Q211" s="95">
        <f t="shared" si="93"/>
        <v>6.8638956753609747E-3</v>
      </c>
      <c r="R211" s="96">
        <f t="shared" si="93"/>
        <v>0</v>
      </c>
      <c r="S211" s="97">
        <f>SUM(L211:R211)</f>
        <v>1.0000000000000002</v>
      </c>
      <c r="U211" s="108" t="s">
        <v>90</v>
      </c>
      <c r="V211" s="130">
        <f>+V210/$AI210</f>
        <v>3.0282057761770079E-2</v>
      </c>
      <c r="W211" s="130">
        <f t="shared" ref="W211:AH211" si="94">+W210/$AI210</f>
        <v>3.2026776119529008E-3</v>
      </c>
      <c r="X211" s="130">
        <f t="shared" si="94"/>
        <v>6.8638956753609755E-3</v>
      </c>
      <c r="Y211" s="130">
        <f t="shared" si="94"/>
        <v>1.3607991121685502E-2</v>
      </c>
      <c r="Z211" s="130">
        <f t="shared" si="94"/>
        <v>0.73859928038081202</v>
      </c>
      <c r="AA211" s="130">
        <f t="shared" si="94"/>
        <v>0.10982011364977591</v>
      </c>
      <c r="AB211" s="130">
        <f t="shared" si="94"/>
        <v>7.0881651007075885E-2</v>
      </c>
      <c r="AC211" s="130">
        <f t="shared" si="94"/>
        <v>2.6742332791566834E-2</v>
      </c>
      <c r="AD211" s="130">
        <f t="shared" si="94"/>
        <v>3.087144902185236E-6</v>
      </c>
      <c r="AE211" s="130">
        <f t="shared" si="94"/>
        <v>0</v>
      </c>
      <c r="AF211" s="130">
        <f t="shared" si="94"/>
        <v>0</v>
      </c>
      <c r="AG211" s="130">
        <f t="shared" si="94"/>
        <v>1.6213005967011015E-2</v>
      </c>
      <c r="AH211" s="130">
        <f t="shared" si="94"/>
        <v>1.0526239679653625E-2</v>
      </c>
      <c r="AI211" s="131">
        <f>SUM(V211:AC211)</f>
        <v>1.0000000000000002</v>
      </c>
      <c r="AJ211" s="22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2.0096100644696739</v>
      </c>
      <c r="C219" s="156">
        <v>0</v>
      </c>
      <c r="D219" s="156">
        <v>2.2345122738507608</v>
      </c>
      <c r="E219" s="156">
        <v>0</v>
      </c>
      <c r="F219" s="350"/>
      <c r="G219" s="156">
        <v>0</v>
      </c>
      <c r="H219" s="168">
        <v>0</v>
      </c>
      <c r="I219" s="154">
        <f t="shared" si="95"/>
        <v>4.2441223383204347</v>
      </c>
      <c r="J219" s="149"/>
      <c r="K219" s="169" t="s">
        <v>16</v>
      </c>
      <c r="L219" s="156">
        <v>2.0096100644696739</v>
      </c>
      <c r="M219" s="156">
        <v>0</v>
      </c>
      <c r="N219" s="156">
        <v>2.2345122738507608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4.2441223383204347</v>
      </c>
      <c r="U219" s="215" t="s">
        <v>16</v>
      </c>
      <c r="V219" s="207">
        <v>2.0096100644696739</v>
      </c>
      <c r="W219" s="207">
        <v>0</v>
      </c>
      <c r="X219" s="207">
        <v>0</v>
      </c>
      <c r="Y219" s="207">
        <v>0</v>
      </c>
      <c r="Z219" s="207">
        <v>2.2345122738507608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4.2441223383204347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1.6384490561619024E-6</v>
      </c>
      <c r="C220" s="160">
        <v>0</v>
      </c>
      <c r="D220" s="160">
        <v>1.8218133909670289E-6</v>
      </c>
      <c r="E220" s="160">
        <v>0</v>
      </c>
      <c r="F220" s="350"/>
      <c r="G220" s="160">
        <v>0</v>
      </c>
      <c r="H220" s="161">
        <v>0</v>
      </c>
      <c r="I220" s="162">
        <f t="shared" si="95"/>
        <v>3.4602624471289315E-6</v>
      </c>
      <c r="J220" s="149"/>
      <c r="K220" s="163" t="s">
        <v>15</v>
      </c>
      <c r="L220" s="164">
        <v>1.6384490561619024E-6</v>
      </c>
      <c r="M220" s="164">
        <v>0</v>
      </c>
      <c r="N220" s="164">
        <v>1.8218133909670289E-6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3.4602624471289315E-6</v>
      </c>
      <c r="U220" s="211" t="s">
        <v>57</v>
      </c>
      <c r="V220" s="212">
        <v>1.6384490561619024E-6</v>
      </c>
      <c r="W220" s="212">
        <v>0</v>
      </c>
      <c r="X220" s="212">
        <v>0</v>
      </c>
      <c r="Y220" s="212">
        <v>0</v>
      </c>
      <c r="Z220" s="212">
        <v>1.8218133909670289E-6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3.4602624471289315E-6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2.6276015347523631</v>
      </c>
      <c r="F221" s="350"/>
      <c r="G221" s="156">
        <v>0</v>
      </c>
      <c r="H221" s="168">
        <v>0</v>
      </c>
      <c r="I221" s="154">
        <f t="shared" si="95"/>
        <v>2.6276015347523631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2.6276015347523631</v>
      </c>
      <c r="P221" s="156">
        <v>23.206159652127358</v>
      </c>
      <c r="Q221" s="156">
        <v>0</v>
      </c>
      <c r="R221" s="157">
        <v>0</v>
      </c>
      <c r="S221" s="158">
        <f t="shared" si="96"/>
        <v>25.83376118687972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0.26830463377792407</v>
      </c>
      <c r="AB221" s="207">
        <v>23.206159652127358</v>
      </c>
      <c r="AC221" s="208">
        <v>2.3592969009744391</v>
      </c>
      <c r="AD221" s="207">
        <v>0</v>
      </c>
      <c r="AE221" s="207">
        <v>0</v>
      </c>
      <c r="AF221" s="207">
        <v>0</v>
      </c>
      <c r="AG221" s="207">
        <v>0</v>
      </c>
      <c r="AH221" s="207">
        <v>2.3592969009744391</v>
      </c>
      <c r="AI221" s="210">
        <f t="shared" si="97"/>
        <v>25.83376118687972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0.18083590099964864</v>
      </c>
      <c r="F222" s="350"/>
      <c r="G222" s="160">
        <v>0</v>
      </c>
      <c r="H222" s="161">
        <v>0</v>
      </c>
      <c r="I222" s="162">
        <f t="shared" si="95"/>
        <v>0.18083590099964864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0.18083590099964864</v>
      </c>
      <c r="P222" s="164">
        <v>1.4364784854805963</v>
      </c>
      <c r="Q222" s="164">
        <v>0</v>
      </c>
      <c r="R222" s="165">
        <v>0</v>
      </c>
      <c r="S222" s="166">
        <f t="shared" si="96"/>
        <v>1.6173143864802451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0.18083590099964864</v>
      </c>
      <c r="AB222" s="212">
        <v>1.4364784854805963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1.6173143864802451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0.17690471125764051</v>
      </c>
      <c r="C224" s="160">
        <v>0</v>
      </c>
      <c r="D224" s="160">
        <v>0</v>
      </c>
      <c r="E224" s="160">
        <v>0</v>
      </c>
      <c r="F224" s="350"/>
      <c r="G224" s="160">
        <v>0</v>
      </c>
      <c r="H224" s="161">
        <v>0</v>
      </c>
      <c r="I224" s="162">
        <f t="shared" si="95"/>
        <v>0.17690471125764051</v>
      </c>
      <c r="J224" s="149"/>
      <c r="K224" s="163" t="s">
        <v>17</v>
      </c>
      <c r="L224" s="164">
        <v>0.17690471125764051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0.17690471125764051</v>
      </c>
      <c r="U224" s="211" t="s">
        <v>17</v>
      </c>
      <c r="V224" s="212">
        <v>0.17690471125764051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0.17690471125764051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140</v>
      </c>
      <c r="B225" s="156">
        <v>115.28342854125282</v>
      </c>
      <c r="C225" s="156">
        <v>0</v>
      </c>
      <c r="D225" s="156">
        <v>12.478018546263131</v>
      </c>
      <c r="E225" s="156">
        <v>0</v>
      </c>
      <c r="F225" s="350"/>
      <c r="G225" s="156">
        <v>0</v>
      </c>
      <c r="H225" s="168">
        <v>0</v>
      </c>
      <c r="I225" s="154">
        <f t="shared" si="95"/>
        <v>127.76144708751595</v>
      </c>
      <c r="J225" s="149"/>
      <c r="K225" s="169" t="s">
        <v>140</v>
      </c>
      <c r="L225" s="156">
        <v>115.28342854125282</v>
      </c>
      <c r="M225" s="156">
        <v>0</v>
      </c>
      <c r="N225" s="156">
        <v>12.478018546263131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127.76144708751595</v>
      </c>
      <c r="U225" s="215" t="s">
        <v>140</v>
      </c>
      <c r="V225" s="207">
        <v>112.60561244266418</v>
      </c>
      <c r="W225" s="207">
        <v>0</v>
      </c>
      <c r="X225" s="207">
        <v>0</v>
      </c>
      <c r="Y225" s="207">
        <v>0</v>
      </c>
      <c r="Z225" s="207">
        <v>11.104655526851534</v>
      </c>
      <c r="AA225" s="207">
        <v>0</v>
      </c>
      <c r="AB225" s="207">
        <v>0</v>
      </c>
      <c r="AC225" s="208">
        <v>4.0511791180002499</v>
      </c>
      <c r="AD225" s="207">
        <v>2.6778160985886399</v>
      </c>
      <c r="AE225" s="207">
        <v>0</v>
      </c>
      <c r="AF225" s="207">
        <v>0</v>
      </c>
      <c r="AG225" s="207">
        <v>1.3733630194115971</v>
      </c>
      <c r="AH225" s="207">
        <v>0</v>
      </c>
      <c r="AI225" s="210">
        <f t="shared" si="97"/>
        <v>127.76144708751596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38.899400181638498</v>
      </c>
      <c r="C226" s="160">
        <v>1.0268361266686989</v>
      </c>
      <c r="D226" s="160">
        <v>16.200938167750021</v>
      </c>
      <c r="E226" s="160">
        <v>136.5894921355935</v>
      </c>
      <c r="F226" s="350"/>
      <c r="G226" s="160">
        <v>38.903391123669344</v>
      </c>
      <c r="H226" s="161">
        <v>4.9969920010355412E-2</v>
      </c>
      <c r="I226" s="162">
        <f t="shared" si="95"/>
        <v>231.67002765533044</v>
      </c>
      <c r="J226" s="149"/>
      <c r="K226" s="163" t="s">
        <v>25</v>
      </c>
      <c r="L226" s="164">
        <v>38.899400181638498</v>
      </c>
      <c r="M226" s="164">
        <v>1.0268361266686989</v>
      </c>
      <c r="N226" s="164">
        <v>16.200938167750021</v>
      </c>
      <c r="O226" s="164">
        <v>136.5894921355935</v>
      </c>
      <c r="P226" s="164">
        <v>1.7171311236367266</v>
      </c>
      <c r="Q226" s="164">
        <v>38.903391123669344</v>
      </c>
      <c r="R226" s="165">
        <v>4.9969920010355412E-2</v>
      </c>
      <c r="S226" s="166">
        <f t="shared" si="96"/>
        <v>233.38715877896718</v>
      </c>
      <c r="U226" s="211" t="s">
        <v>25</v>
      </c>
      <c r="V226" s="212">
        <v>2.5772963194692018</v>
      </c>
      <c r="W226" s="212">
        <v>36.322103862169293</v>
      </c>
      <c r="X226" s="212">
        <v>38.903391123669344</v>
      </c>
      <c r="Y226" s="212">
        <v>1.0268361266686989</v>
      </c>
      <c r="Z226" s="212">
        <v>16.200938167750021</v>
      </c>
      <c r="AA226" s="212">
        <v>134.24277664918367</v>
      </c>
      <c r="AB226" s="212">
        <v>1.7171311236367266</v>
      </c>
      <c r="AC226" s="213">
        <v>2.396685406420211</v>
      </c>
      <c r="AD226" s="212">
        <v>0</v>
      </c>
      <c r="AE226" s="212">
        <v>1.0136369173481614</v>
      </c>
      <c r="AF226" s="212">
        <v>4.9969920010355412E-2</v>
      </c>
      <c r="AG226" s="212">
        <v>0</v>
      </c>
      <c r="AH226" s="212">
        <v>1.3330785690616942</v>
      </c>
      <c r="AI226" s="214">
        <f t="shared" si="97"/>
        <v>233.38715877896718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31.465927842357562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95"/>
        <v>31.465927842357562</v>
      </c>
      <c r="J227" s="149"/>
      <c r="K227" s="169" t="s">
        <v>24</v>
      </c>
      <c r="L227" s="156">
        <v>31.465927842357562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31.465927842357562</v>
      </c>
      <c r="U227" s="215" t="s">
        <v>24</v>
      </c>
      <c r="V227" s="207">
        <v>31.465927842357562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31.465927842357562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0.69459978990000137</v>
      </c>
      <c r="F229" s="350"/>
      <c r="G229" s="156">
        <v>0</v>
      </c>
      <c r="H229" s="168">
        <v>0</v>
      </c>
      <c r="I229" s="154">
        <f t="shared" si="95"/>
        <v>0.69459978990000137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0.69459978990000137</v>
      </c>
      <c r="P229" s="156">
        <v>1.498479403131864</v>
      </c>
      <c r="Q229" s="156">
        <v>0</v>
      </c>
      <c r="R229" s="157">
        <v>0</v>
      </c>
      <c r="S229" s="158">
        <f t="shared" si="96"/>
        <v>2.1930791930318652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1.498479403131864</v>
      </c>
      <c r="AC229" s="208">
        <v>0.69459978990000137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0.69459978990000137</v>
      </c>
      <c r="AI229" s="210">
        <f t="shared" si="97"/>
        <v>2.1930791930318652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187.83527297942524</v>
      </c>
      <c r="C236" s="195">
        <f t="shared" ref="C236:I236" si="99">SUM(C215:C231)</f>
        <v>1.0268361266686989</v>
      </c>
      <c r="D236" s="195">
        <f t="shared" si="99"/>
        <v>30.913470809677303</v>
      </c>
      <c r="E236" s="195">
        <f t="shared" si="99"/>
        <v>140.09252936124551</v>
      </c>
      <c r="F236" s="195">
        <f t="shared" si="99"/>
        <v>0</v>
      </c>
      <c r="G236" s="195">
        <f t="shared" si="99"/>
        <v>38.903391123669344</v>
      </c>
      <c r="H236" s="197">
        <f t="shared" si="99"/>
        <v>4.9969920010355412E-2</v>
      </c>
      <c r="I236" s="154">
        <f t="shared" si="99"/>
        <v>398.82147032069651</v>
      </c>
      <c r="J236" s="149"/>
      <c r="K236" s="196" t="s">
        <v>26</v>
      </c>
      <c r="L236" s="195">
        <f>SUM(L215:L231)</f>
        <v>187.83527297942524</v>
      </c>
      <c r="M236" s="195">
        <f t="shared" ref="M236:S236" si="100">SUM(M215:M231)</f>
        <v>1.0268361266686989</v>
      </c>
      <c r="N236" s="195">
        <f t="shared" si="100"/>
        <v>30.913470809677303</v>
      </c>
      <c r="O236" s="195">
        <f t="shared" si="100"/>
        <v>140.09252936124551</v>
      </c>
      <c r="P236" s="195">
        <f t="shared" si="100"/>
        <v>27.858248664376543</v>
      </c>
      <c r="Q236" s="195">
        <f t="shared" si="100"/>
        <v>38.903391123669344</v>
      </c>
      <c r="R236" s="197">
        <f t="shared" si="100"/>
        <v>4.9969920010355412E-2</v>
      </c>
      <c r="S236" s="198">
        <f t="shared" si="100"/>
        <v>426.67971898507301</v>
      </c>
      <c r="T236" s="141" t="str">
        <f>IF(ABS(S236-AI236)&gt;0.01,S236-AI236,"")</f>
        <v/>
      </c>
      <c r="U236" s="224" t="s">
        <v>63</v>
      </c>
      <c r="V236" s="225">
        <f>SUM(V215:V231)</f>
        <v>148.83535301866732</v>
      </c>
      <c r="W236" s="225">
        <f t="shared" ref="W236:AH236" si="101">SUM(W215:W231)</f>
        <v>36.322103862169293</v>
      </c>
      <c r="X236" s="225">
        <f t="shared" si="101"/>
        <v>38.903391123669344</v>
      </c>
      <c r="Y236" s="225">
        <f t="shared" si="101"/>
        <v>1.0268361266686989</v>
      </c>
      <c r="Z236" s="225">
        <f t="shared" si="101"/>
        <v>29.540107790265708</v>
      </c>
      <c r="AA236" s="225">
        <f t="shared" si="101"/>
        <v>134.69191718396124</v>
      </c>
      <c r="AB236" s="225">
        <f t="shared" si="101"/>
        <v>27.858248664376543</v>
      </c>
      <c r="AC236" s="225">
        <f t="shared" si="101"/>
        <v>9.501761215294902</v>
      </c>
      <c r="AD236" s="226">
        <f t="shared" si="101"/>
        <v>2.6778160985886399</v>
      </c>
      <c r="AE236" s="226">
        <f t="shared" si="101"/>
        <v>1.0136369173481614</v>
      </c>
      <c r="AF236" s="226">
        <f t="shared" si="101"/>
        <v>4.9969920010355412E-2</v>
      </c>
      <c r="AG236" s="226">
        <f t="shared" si="101"/>
        <v>1.3733630194115971</v>
      </c>
      <c r="AH236" s="226">
        <f t="shared" si="101"/>
        <v>4.3869752599361345</v>
      </c>
      <c r="AI236" s="227">
        <f>SUM(V236:AC236)</f>
        <v>426.67971898507301</v>
      </c>
      <c r="AJ236" s="141" t="str">
        <f t="shared" si="98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0.47097582993308995</v>
      </c>
      <c r="C237" s="48">
        <f t="shared" ref="C237:H237" si="102">IF($I236=0,"-",C236/$I236)</f>
        <v>2.5746761473072382E-3</v>
      </c>
      <c r="D237" s="48">
        <f t="shared" si="102"/>
        <v>7.7512052660603903E-2</v>
      </c>
      <c r="E237" s="48">
        <f t="shared" si="102"/>
        <v>0.35126626770769298</v>
      </c>
      <c r="F237" s="48">
        <f t="shared" si="102"/>
        <v>0</v>
      </c>
      <c r="G237" s="48">
        <f t="shared" si="102"/>
        <v>9.7545879594663557E-2</v>
      </c>
      <c r="H237" s="69">
        <f t="shared" si="102"/>
        <v>1.2529395664223915E-4</v>
      </c>
      <c r="I237" s="49">
        <f>SUM(B237:H237)</f>
        <v>0.99999999999999989</v>
      </c>
      <c r="J237" s="141"/>
      <c r="K237" s="78" t="s">
        <v>90</v>
      </c>
      <c r="L237" s="95">
        <f t="shared" ref="L237:R237" si="103">IF($S236=0,"-",L236/$S236)</f>
        <v>0.44022545394522605</v>
      </c>
      <c r="M237" s="95">
        <f t="shared" si="103"/>
        <v>2.406573551494773E-3</v>
      </c>
      <c r="N237" s="95">
        <f t="shared" si="103"/>
        <v>7.2451230827680332E-2</v>
      </c>
      <c r="O237" s="95">
        <f t="shared" si="103"/>
        <v>0.32833182156976748</v>
      </c>
      <c r="P237" s="95">
        <f t="shared" si="103"/>
        <v>6.5290772972856334E-2</v>
      </c>
      <c r="Q237" s="95">
        <f t="shared" si="103"/>
        <v>9.1177033715610797E-2</v>
      </c>
      <c r="R237" s="96">
        <f t="shared" si="103"/>
        <v>1.1711341736423981E-4</v>
      </c>
      <c r="S237" s="97">
        <f>SUM(L237:R237)</f>
        <v>1</v>
      </c>
      <c r="U237" s="108" t="s">
        <v>90</v>
      </c>
      <c r="V237" s="130">
        <f>+V236/$AI236</f>
        <v>0.34882218768845252</v>
      </c>
      <c r="W237" s="130">
        <f t="shared" ref="W237:AH237" si="104">+W236/$AI236</f>
        <v>8.5127326765301423E-2</v>
      </c>
      <c r="X237" s="130">
        <f t="shared" si="104"/>
        <v>9.1177033715610797E-2</v>
      </c>
      <c r="Y237" s="130">
        <f t="shared" si="104"/>
        <v>2.406573551494773E-3</v>
      </c>
      <c r="Z237" s="130">
        <f t="shared" si="104"/>
        <v>6.923250971602693E-2</v>
      </c>
      <c r="AA237" s="130">
        <f t="shared" si="104"/>
        <v>0.31567452398334711</v>
      </c>
      <c r="AB237" s="130">
        <f t="shared" si="104"/>
        <v>6.5290772972856334E-2</v>
      </c>
      <c r="AC237" s="130">
        <f t="shared" si="104"/>
        <v>2.2269071606910176E-2</v>
      </c>
      <c r="AD237" s="130">
        <f t="shared" si="104"/>
        <v>6.2759394914721055E-3</v>
      </c>
      <c r="AE237" s="130">
        <f t="shared" si="104"/>
        <v>2.3756388509846714E-3</v>
      </c>
      <c r="AF237" s="130">
        <f t="shared" si="104"/>
        <v>1.1711341736423981E-4</v>
      </c>
      <c r="AG237" s="130">
        <f t="shared" si="104"/>
        <v>3.218721111653406E-3</v>
      </c>
      <c r="AH237" s="130">
        <f t="shared" si="104"/>
        <v>1.028165873543572E-2</v>
      </c>
      <c r="AI237" s="131">
        <f>SUM(V237:AC237)</f>
        <v>1</v>
      </c>
      <c r="AJ237" s="22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50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32.97140280651594</v>
      </c>
      <c r="C245" s="156">
        <v>1.6831498529292815E-2</v>
      </c>
      <c r="D245" s="156">
        <v>18.137442477681695</v>
      </c>
      <c r="E245" s="156">
        <v>0</v>
      </c>
      <c r="F245" s="350"/>
      <c r="G245" s="156">
        <v>0</v>
      </c>
      <c r="H245" s="168">
        <v>0</v>
      </c>
      <c r="I245" s="154">
        <f t="shared" si="105"/>
        <v>51.125676782726927</v>
      </c>
      <c r="J245" s="149"/>
      <c r="K245" s="169" t="s">
        <v>16</v>
      </c>
      <c r="L245" s="156">
        <v>32.97140280651594</v>
      </c>
      <c r="M245" s="156">
        <v>1.6831498529292815E-2</v>
      </c>
      <c r="N245" s="156">
        <v>18.137442477681695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51.125676782726927</v>
      </c>
      <c r="U245" s="215" t="s">
        <v>16</v>
      </c>
      <c r="V245" s="207">
        <v>32.619744712243218</v>
      </c>
      <c r="W245" s="207">
        <v>0</v>
      </c>
      <c r="X245" s="207">
        <v>0</v>
      </c>
      <c r="Y245" s="207">
        <v>1.6831498529292815E-2</v>
      </c>
      <c r="Z245" s="207">
        <v>18.137442477681695</v>
      </c>
      <c r="AA245" s="207">
        <v>0</v>
      </c>
      <c r="AB245" s="207">
        <v>0</v>
      </c>
      <c r="AC245" s="208">
        <v>0.35165809427272476</v>
      </c>
      <c r="AD245" s="209">
        <v>0.35165809427272476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51.125676782726927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4.8319155850467137</v>
      </c>
      <c r="C246" s="160">
        <v>0</v>
      </c>
      <c r="D246" s="160">
        <v>0</v>
      </c>
      <c r="E246" s="160">
        <v>0</v>
      </c>
      <c r="F246" s="350"/>
      <c r="G246" s="160">
        <v>0</v>
      </c>
      <c r="H246" s="161">
        <v>0</v>
      </c>
      <c r="I246" s="162">
        <f t="shared" si="105"/>
        <v>4.8319155850467137</v>
      </c>
      <c r="J246" s="149"/>
      <c r="K246" s="163" t="s">
        <v>15</v>
      </c>
      <c r="L246" s="164">
        <v>4.8319155850467137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4.8319155850467137</v>
      </c>
      <c r="U246" s="211" t="s">
        <v>57</v>
      </c>
      <c r="V246" s="212">
        <v>4.8319155850467137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4.8319155850467137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34.870836112596052</v>
      </c>
      <c r="F247" s="350"/>
      <c r="G247" s="156">
        <v>0</v>
      </c>
      <c r="H247" s="168">
        <v>0</v>
      </c>
      <c r="I247" s="154">
        <f t="shared" si="105"/>
        <v>34.870836112596052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34.870836112596052</v>
      </c>
      <c r="P247" s="156">
        <v>129.04270497958788</v>
      </c>
      <c r="Q247" s="156">
        <v>0</v>
      </c>
      <c r="R247" s="157">
        <v>0</v>
      </c>
      <c r="S247" s="158">
        <f t="shared" si="106"/>
        <v>163.91354109218395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7.4494658672754142</v>
      </c>
      <c r="AB247" s="207">
        <v>129.04270497958788</v>
      </c>
      <c r="AC247" s="208">
        <v>27.421370245320638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27.421370245320638</v>
      </c>
      <c r="AI247" s="210">
        <f t="shared" si="107"/>
        <v>163.91354109218395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3.3956697621727527</v>
      </c>
      <c r="F248" s="350"/>
      <c r="G248" s="160">
        <v>0</v>
      </c>
      <c r="H248" s="161">
        <v>0</v>
      </c>
      <c r="I248" s="162">
        <f t="shared" si="105"/>
        <v>3.3956697621727527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3.3956697621727527</v>
      </c>
      <c r="P248" s="164">
        <v>1.9561967033013299</v>
      </c>
      <c r="Q248" s="164">
        <v>0</v>
      </c>
      <c r="R248" s="165">
        <v>0</v>
      </c>
      <c r="S248" s="166">
        <f t="shared" si="106"/>
        <v>5.3518664654740826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1.3153271482353466</v>
      </c>
      <c r="AB248" s="212">
        <v>1.9561967033013299</v>
      </c>
      <c r="AC248" s="213">
        <v>2.0803426139374062</v>
      </c>
      <c r="AD248" s="212">
        <v>0</v>
      </c>
      <c r="AE248" s="212">
        <v>0</v>
      </c>
      <c r="AF248" s="212">
        <v>0</v>
      </c>
      <c r="AG248" s="212">
        <v>0</v>
      </c>
      <c r="AH248" s="212">
        <v>2.0803426139374062</v>
      </c>
      <c r="AI248" s="214">
        <f t="shared" si="107"/>
        <v>5.3518664654740826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50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73.340873670056553</v>
      </c>
      <c r="C250" s="160">
        <v>0</v>
      </c>
      <c r="D250" s="160">
        <v>139.61193795844108</v>
      </c>
      <c r="E250" s="160">
        <v>22.023165444489557</v>
      </c>
      <c r="F250" s="350"/>
      <c r="G250" s="160">
        <v>0</v>
      </c>
      <c r="H250" s="161">
        <v>0</v>
      </c>
      <c r="I250" s="162">
        <f t="shared" si="105"/>
        <v>234.97597707298718</v>
      </c>
      <c r="J250" s="149"/>
      <c r="K250" s="163" t="s">
        <v>17</v>
      </c>
      <c r="L250" s="164">
        <v>73.340873670056553</v>
      </c>
      <c r="M250" s="164">
        <v>0</v>
      </c>
      <c r="N250" s="164">
        <v>139.61193795844108</v>
      </c>
      <c r="O250" s="164">
        <v>22.023165444489557</v>
      </c>
      <c r="P250" s="164">
        <v>4.58173153296267</v>
      </c>
      <c r="Q250" s="164">
        <v>0</v>
      </c>
      <c r="R250" s="165">
        <v>0</v>
      </c>
      <c r="S250" s="166">
        <f t="shared" si="106"/>
        <v>239.55770860594984</v>
      </c>
      <c r="U250" s="211" t="s">
        <v>17</v>
      </c>
      <c r="V250" s="212">
        <v>73.340873670056553</v>
      </c>
      <c r="W250" s="212">
        <v>0</v>
      </c>
      <c r="X250" s="212">
        <v>0</v>
      </c>
      <c r="Y250" s="212">
        <v>0</v>
      </c>
      <c r="Z250" s="212">
        <v>139.61193795844108</v>
      </c>
      <c r="AA250" s="212">
        <v>17.357240562182529</v>
      </c>
      <c r="AB250" s="212">
        <v>4.58173153296267</v>
      </c>
      <c r="AC250" s="213">
        <v>4.6659248823070296</v>
      </c>
      <c r="AD250" s="212">
        <v>0</v>
      </c>
      <c r="AE250" s="212">
        <v>0</v>
      </c>
      <c r="AF250" s="212">
        <v>0</v>
      </c>
      <c r="AG250" s="212">
        <v>0</v>
      </c>
      <c r="AH250" s="212">
        <v>4.6659248823070296</v>
      </c>
      <c r="AI250" s="214">
        <f t="shared" si="107"/>
        <v>239.55770860594984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140</v>
      </c>
      <c r="B251" s="156">
        <v>489.3026900836548</v>
      </c>
      <c r="C251" s="156">
        <v>0</v>
      </c>
      <c r="D251" s="156">
        <v>540.03917775447132</v>
      </c>
      <c r="E251" s="156">
        <v>33.309039076849558</v>
      </c>
      <c r="F251" s="350"/>
      <c r="G251" s="156">
        <v>5.3753397082046413E-2</v>
      </c>
      <c r="H251" s="168">
        <v>0</v>
      </c>
      <c r="I251" s="154">
        <f t="shared" si="105"/>
        <v>1062.7046603120577</v>
      </c>
      <c r="J251" s="149"/>
      <c r="K251" s="169" t="s">
        <v>140</v>
      </c>
      <c r="L251" s="156">
        <v>489.3026900836548</v>
      </c>
      <c r="M251" s="156">
        <v>0</v>
      </c>
      <c r="N251" s="156">
        <v>540.03917775447132</v>
      </c>
      <c r="O251" s="156">
        <v>33.309039076849558</v>
      </c>
      <c r="P251" s="156">
        <v>17.687955651680465</v>
      </c>
      <c r="Q251" s="156">
        <v>5.3753397082046413E-2</v>
      </c>
      <c r="R251" s="157">
        <v>0</v>
      </c>
      <c r="S251" s="158">
        <f t="shared" si="106"/>
        <v>1080.3926159637383</v>
      </c>
      <c r="U251" s="215" t="s">
        <v>140</v>
      </c>
      <c r="V251" s="207">
        <v>469.22848394336455</v>
      </c>
      <c r="W251" s="207">
        <v>17.938703126214033</v>
      </c>
      <c r="X251" s="207">
        <v>5.3753397082046413E-2</v>
      </c>
      <c r="Y251" s="207">
        <v>0</v>
      </c>
      <c r="Z251" s="207">
        <v>538.74312362482647</v>
      </c>
      <c r="AA251" s="207">
        <v>21.437302701295774</v>
      </c>
      <c r="AB251" s="207">
        <v>17.687955651680465</v>
      </c>
      <c r="AC251" s="208">
        <v>15.303293519274876</v>
      </c>
      <c r="AD251" s="207">
        <v>2.135503014076193</v>
      </c>
      <c r="AE251" s="207">
        <v>0</v>
      </c>
      <c r="AF251" s="207">
        <v>0</v>
      </c>
      <c r="AG251" s="207">
        <v>1.296054129644902</v>
      </c>
      <c r="AH251" s="207">
        <v>11.871736375553782</v>
      </c>
      <c r="AI251" s="210">
        <f t="shared" si="107"/>
        <v>1080.3926159637383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233.74660075274491</v>
      </c>
      <c r="C252" s="160">
        <v>3.4260526589344162</v>
      </c>
      <c r="D252" s="160">
        <v>434.93562955668733</v>
      </c>
      <c r="E252" s="160">
        <v>1094.2917179803167</v>
      </c>
      <c r="F252" s="350"/>
      <c r="G252" s="160">
        <v>259.39447001968153</v>
      </c>
      <c r="H252" s="161">
        <v>80.685394948271735</v>
      </c>
      <c r="I252" s="162">
        <f t="shared" si="105"/>
        <v>2106.4798659166363</v>
      </c>
      <c r="J252" s="149"/>
      <c r="K252" s="163" t="s">
        <v>25</v>
      </c>
      <c r="L252" s="164">
        <v>233.74660075274491</v>
      </c>
      <c r="M252" s="164">
        <v>3.4260526589344162</v>
      </c>
      <c r="N252" s="164">
        <v>434.93562955668733</v>
      </c>
      <c r="O252" s="164">
        <v>1094.2917179803167</v>
      </c>
      <c r="P252" s="164">
        <v>3.2170099265222869</v>
      </c>
      <c r="Q252" s="164">
        <v>259.39447001968153</v>
      </c>
      <c r="R252" s="165">
        <v>80.685394948271735</v>
      </c>
      <c r="S252" s="166">
        <f t="shared" si="106"/>
        <v>2109.6968758431585</v>
      </c>
      <c r="U252" s="211" t="s">
        <v>25</v>
      </c>
      <c r="V252" s="212">
        <v>34.864543620266382</v>
      </c>
      <c r="W252" s="212">
        <v>194.98523493941428</v>
      </c>
      <c r="X252" s="212">
        <v>259.39447001968153</v>
      </c>
      <c r="Y252" s="212">
        <v>3.4260526589344162</v>
      </c>
      <c r="Z252" s="212">
        <v>434.93562955668733</v>
      </c>
      <c r="AA252" s="212">
        <v>1091.3132680299495</v>
      </c>
      <c r="AB252" s="212">
        <v>3.2170099265222869</v>
      </c>
      <c r="AC252" s="213">
        <v>87.560667091703138</v>
      </c>
      <c r="AD252" s="212">
        <v>3.8968221930642395</v>
      </c>
      <c r="AE252" s="212">
        <v>0</v>
      </c>
      <c r="AF252" s="212">
        <v>80.685394948271735</v>
      </c>
      <c r="AG252" s="212">
        <v>0</v>
      </c>
      <c r="AH252" s="212">
        <v>2.9784499503671715</v>
      </c>
      <c r="AI252" s="214">
        <f t="shared" si="107"/>
        <v>2109.696875843159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95.65177368605346</v>
      </c>
      <c r="C253" s="156">
        <v>0</v>
      </c>
      <c r="D253" s="156">
        <v>3.2199501586620807</v>
      </c>
      <c r="E253" s="156">
        <v>0</v>
      </c>
      <c r="F253" s="350"/>
      <c r="G253" s="156">
        <v>0</v>
      </c>
      <c r="H253" s="168">
        <v>0</v>
      </c>
      <c r="I253" s="154">
        <f t="shared" si="105"/>
        <v>98.871723844715547</v>
      </c>
      <c r="J253" s="149"/>
      <c r="K253" s="169" t="s">
        <v>24</v>
      </c>
      <c r="L253" s="156">
        <v>95.65177368605346</v>
      </c>
      <c r="M253" s="156">
        <v>0</v>
      </c>
      <c r="N253" s="156">
        <v>3.2199501586620807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98.871723844715547</v>
      </c>
      <c r="U253" s="215" t="s">
        <v>24</v>
      </c>
      <c r="V253" s="207">
        <v>94.936325479658052</v>
      </c>
      <c r="W253" s="207">
        <v>0</v>
      </c>
      <c r="X253" s="207">
        <v>0</v>
      </c>
      <c r="Y253" s="207">
        <v>0</v>
      </c>
      <c r="Z253" s="207">
        <v>3.1195027158437645</v>
      </c>
      <c r="AA253" s="207">
        <v>0</v>
      </c>
      <c r="AB253" s="207">
        <v>0</v>
      </c>
      <c r="AC253" s="208">
        <v>0.8158956492137196</v>
      </c>
      <c r="AD253" s="207">
        <v>0.71544820639540319</v>
      </c>
      <c r="AE253" s="207">
        <v>0</v>
      </c>
      <c r="AF253" s="207">
        <v>0</v>
      </c>
      <c r="AG253" s="207">
        <v>0.10044744281831638</v>
      </c>
      <c r="AH253" s="207">
        <v>0</v>
      </c>
      <c r="AI253" s="210">
        <f t="shared" si="107"/>
        <v>98.871723844715532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17.962854868803333</v>
      </c>
      <c r="C255" s="156">
        <v>0</v>
      </c>
      <c r="D255" s="156">
        <v>1.7454641163015439</v>
      </c>
      <c r="E255" s="156">
        <v>0</v>
      </c>
      <c r="F255" s="350"/>
      <c r="G255" s="156">
        <v>0</v>
      </c>
      <c r="H255" s="168">
        <v>0</v>
      </c>
      <c r="I255" s="154">
        <f t="shared" si="105"/>
        <v>19.708318985104878</v>
      </c>
      <c r="J255" s="149"/>
      <c r="K255" s="169" t="s">
        <v>22</v>
      </c>
      <c r="L255" s="156">
        <v>17.962854868803333</v>
      </c>
      <c r="M255" s="156">
        <v>0</v>
      </c>
      <c r="N255" s="156">
        <v>1.7454641163015439</v>
      </c>
      <c r="O255" s="156">
        <v>0</v>
      </c>
      <c r="P255" s="156">
        <v>9.4604637923689641</v>
      </c>
      <c r="Q255" s="156">
        <v>0</v>
      </c>
      <c r="R255" s="157">
        <v>0</v>
      </c>
      <c r="S255" s="158">
        <f t="shared" si="106"/>
        <v>29.168782777473844</v>
      </c>
      <c r="U255" s="215" t="s">
        <v>22</v>
      </c>
      <c r="V255" s="207">
        <v>17.962854868803333</v>
      </c>
      <c r="W255" s="207">
        <v>0</v>
      </c>
      <c r="X255" s="207">
        <v>0</v>
      </c>
      <c r="Y255" s="207">
        <v>0</v>
      </c>
      <c r="Z255" s="207">
        <v>1.7454641163015439</v>
      </c>
      <c r="AA255" s="207">
        <v>0</v>
      </c>
      <c r="AB255" s="207">
        <v>9.4604637923689641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29.168782777473844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8.4724605490164376E-3</v>
      </c>
      <c r="C256" s="160">
        <v>0</v>
      </c>
      <c r="D256" s="160">
        <v>8.2327536313685397E-4</v>
      </c>
      <c r="E256" s="160">
        <v>0</v>
      </c>
      <c r="F256" s="350"/>
      <c r="G256" s="160">
        <v>0</v>
      </c>
      <c r="H256" s="161">
        <v>0</v>
      </c>
      <c r="I256" s="162">
        <f t="shared" si="105"/>
        <v>9.2957359121532915E-3</v>
      </c>
      <c r="J256" s="149"/>
      <c r="K256" s="163" t="s">
        <v>21</v>
      </c>
      <c r="L256" s="164">
        <v>8.4724605490164376E-3</v>
      </c>
      <c r="M256" s="164">
        <v>0</v>
      </c>
      <c r="N256" s="164">
        <v>8.2327536313685397E-4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9.2957359121532915E-3</v>
      </c>
      <c r="U256" s="211" t="s">
        <v>61</v>
      </c>
      <c r="V256" s="212">
        <v>8.4724605490164376E-3</v>
      </c>
      <c r="W256" s="212">
        <v>0</v>
      </c>
      <c r="X256" s="212">
        <v>0</v>
      </c>
      <c r="Y256" s="212">
        <v>0</v>
      </c>
      <c r="Z256" s="212">
        <v>8.2327536313685397E-4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9.2957359121532915E-3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6.3042269542460261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05"/>
        <v>6.3042269542460261</v>
      </c>
      <c r="J257" s="149"/>
      <c r="K257" s="171" t="s">
        <v>64</v>
      </c>
      <c r="L257" s="156">
        <v>6.3042269542460261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6.3042269542460261</v>
      </c>
      <c r="U257" s="216" t="s">
        <v>62</v>
      </c>
      <c r="V257" s="207">
        <v>6.2984034552089776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5.8234990370486014E-3</v>
      </c>
      <c r="AD257" s="209">
        <v>5.8234990370486014E-3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7"/>
        <v>6.3042269542460261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6.3042269542460261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05"/>
        <v>6.3042269542460261</v>
      </c>
      <c r="J258" s="149"/>
      <c r="K258" s="176" t="s">
        <v>23</v>
      </c>
      <c r="L258" s="177">
        <v>6.3042269542460261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6.3042269542460261</v>
      </c>
      <c r="U258" s="217" t="s">
        <v>65</v>
      </c>
      <c r="V258" s="218">
        <v>6.2984034552089776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5.8234990370486014E-3</v>
      </c>
      <c r="AD258" s="218">
        <v>5.8234990370486014E-3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07"/>
        <v>6.3042269542460261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954.1208108676708</v>
      </c>
      <c r="C262" s="195">
        <f t="shared" ref="C262:I262" si="109">SUM(C241:C257)</f>
        <v>3.442884157463709</v>
      </c>
      <c r="D262" s="195">
        <f t="shared" si="109"/>
        <v>1137.6904252976085</v>
      </c>
      <c r="E262" s="195">
        <f t="shared" si="109"/>
        <v>1187.8904283764246</v>
      </c>
      <c r="F262" s="195">
        <f t="shared" si="109"/>
        <v>0</v>
      </c>
      <c r="G262" s="195">
        <f t="shared" si="109"/>
        <v>259.4482234167636</v>
      </c>
      <c r="H262" s="197">
        <f t="shared" si="109"/>
        <v>80.685394948271735</v>
      </c>
      <c r="I262" s="154">
        <f t="shared" si="109"/>
        <v>3623.2781670642025</v>
      </c>
      <c r="J262" s="149"/>
      <c r="K262" s="196" t="s">
        <v>26</v>
      </c>
      <c r="L262" s="195">
        <f>SUM(L241:L257)</f>
        <v>954.1208108676708</v>
      </c>
      <c r="M262" s="195">
        <f t="shared" ref="M262:S262" si="110">SUM(M241:M257)</f>
        <v>3.442884157463709</v>
      </c>
      <c r="N262" s="195">
        <f t="shared" si="110"/>
        <v>1137.6904252976085</v>
      </c>
      <c r="O262" s="195">
        <f t="shared" si="110"/>
        <v>1187.8904283764246</v>
      </c>
      <c r="P262" s="195">
        <f t="shared" si="110"/>
        <v>165.94606258642355</v>
      </c>
      <c r="Q262" s="195">
        <f t="shared" si="110"/>
        <v>259.4482234167636</v>
      </c>
      <c r="R262" s="197">
        <f t="shared" si="110"/>
        <v>80.685394948271735</v>
      </c>
      <c r="S262" s="198">
        <f t="shared" si="110"/>
        <v>3789.2242296506261</v>
      </c>
      <c r="T262" s="141" t="str">
        <f>IF(ABS(S262-AI262)&gt;0.01,S262-AI262,"")</f>
        <v/>
      </c>
      <c r="U262" s="224" t="s">
        <v>63</v>
      </c>
      <c r="V262" s="225">
        <f>SUM(V241:V257)</f>
        <v>734.09161779519684</v>
      </c>
      <c r="W262" s="225">
        <f t="shared" ref="W262:AH262" si="111">SUM(W241:W257)</f>
        <v>212.92393806562831</v>
      </c>
      <c r="X262" s="225">
        <f t="shared" si="111"/>
        <v>259.4482234167636</v>
      </c>
      <c r="Y262" s="225">
        <f t="shared" si="111"/>
        <v>3.442884157463709</v>
      </c>
      <c r="Z262" s="225">
        <f t="shared" si="111"/>
        <v>1136.2939237251451</v>
      </c>
      <c r="AA262" s="225">
        <f t="shared" si="111"/>
        <v>1138.8726043089387</v>
      </c>
      <c r="AB262" s="225">
        <f t="shared" si="111"/>
        <v>165.94606258642355</v>
      </c>
      <c r="AC262" s="225">
        <f t="shared" si="111"/>
        <v>138.20497559506657</v>
      </c>
      <c r="AD262" s="226">
        <f t="shared" si="111"/>
        <v>7.1052550068456091</v>
      </c>
      <c r="AE262" s="226">
        <f t="shared" si="111"/>
        <v>0</v>
      </c>
      <c r="AF262" s="226">
        <f t="shared" si="111"/>
        <v>80.685394948271735</v>
      </c>
      <c r="AG262" s="226">
        <f t="shared" si="111"/>
        <v>1.3965015724632184</v>
      </c>
      <c r="AH262" s="226">
        <f t="shared" si="111"/>
        <v>49.017824067486025</v>
      </c>
      <c r="AI262" s="227">
        <f>SUM(V262:AC262)</f>
        <v>3789.2242296506265</v>
      </c>
      <c r="AJ262" s="141" t="str">
        <f t="shared" si="108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0.26333082001284952</v>
      </c>
      <c r="C263" s="48">
        <f t="shared" ref="C263:H263" si="112">IF($I262=0,"-",C262/$I262)</f>
        <v>9.502124867915787E-4</v>
      </c>
      <c r="D263" s="48">
        <f t="shared" si="112"/>
        <v>0.3139947784410474</v>
      </c>
      <c r="E263" s="48">
        <f t="shared" si="112"/>
        <v>0.32784963604903805</v>
      </c>
      <c r="F263" s="48">
        <f t="shared" si="112"/>
        <v>0</v>
      </c>
      <c r="G263" s="48">
        <f t="shared" si="112"/>
        <v>7.1605935689719374E-2</v>
      </c>
      <c r="H263" s="69">
        <f t="shared" si="112"/>
        <v>2.2268617320554188E-2</v>
      </c>
      <c r="I263" s="49">
        <f>SUM(B263:H263)</f>
        <v>1.0000000000000002</v>
      </c>
      <c r="J263" s="141"/>
      <c r="K263" s="78" t="s">
        <v>90</v>
      </c>
      <c r="L263" s="95">
        <f t="shared" ref="L263:R263" si="113">IF($S262=0,"-",L262/$S262)</f>
        <v>0.25179845610657953</v>
      </c>
      <c r="M263" s="95">
        <f t="shared" si="113"/>
        <v>9.0859868638102465E-4</v>
      </c>
      <c r="N263" s="95">
        <f t="shared" si="113"/>
        <v>0.30024362675483729</v>
      </c>
      <c r="O263" s="95">
        <f t="shared" si="113"/>
        <v>0.31349172188892882</v>
      </c>
      <c r="P263" s="95">
        <f t="shared" si="113"/>
        <v>4.3794204968895203E-2</v>
      </c>
      <c r="Q263" s="95">
        <f t="shared" si="113"/>
        <v>6.8470010665134279E-2</v>
      </c>
      <c r="R263" s="96">
        <f t="shared" si="113"/>
        <v>2.129338092924395E-2</v>
      </c>
      <c r="S263" s="97">
        <f>SUM(L263:R263)</f>
        <v>1</v>
      </c>
      <c r="U263" s="108" t="s">
        <v>90</v>
      </c>
      <c r="V263" s="130">
        <f>+V262/$AI262</f>
        <v>0.19373137436706442</v>
      </c>
      <c r="W263" s="130">
        <f t="shared" ref="W263:AH263" si="114">+W262/$AI262</f>
        <v>5.6191960454464923E-2</v>
      </c>
      <c r="X263" s="130">
        <f t="shared" si="114"/>
        <v>6.8470010665134279E-2</v>
      </c>
      <c r="Y263" s="130">
        <f t="shared" si="114"/>
        <v>9.0859868638102454E-4</v>
      </c>
      <c r="Z263" s="130">
        <f t="shared" si="114"/>
        <v>0.2998750812458289</v>
      </c>
      <c r="AA263" s="130">
        <f t="shared" si="114"/>
        <v>0.30055561119800633</v>
      </c>
      <c r="AB263" s="130">
        <f t="shared" si="114"/>
        <v>4.3794204968895196E-2</v>
      </c>
      <c r="AC263" s="130">
        <f t="shared" si="114"/>
        <v>3.6473158414224889E-2</v>
      </c>
      <c r="AD263" s="130">
        <f t="shared" si="114"/>
        <v>1.87512128505014E-3</v>
      </c>
      <c r="AE263" s="130">
        <f t="shared" si="114"/>
        <v>0</v>
      </c>
      <c r="AF263" s="130">
        <f t="shared" si="114"/>
        <v>2.1293380929243946E-2</v>
      </c>
      <c r="AG263" s="130">
        <f t="shared" si="114"/>
        <v>3.6854550900831181E-4</v>
      </c>
      <c r="AH263" s="130">
        <f t="shared" si="114"/>
        <v>1.2936110690922495E-2</v>
      </c>
      <c r="AI263" s="131">
        <f>SUM(V263:AC263)</f>
        <v>1</v>
      </c>
      <c r="AJ263" s="22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4.3491979041655048E-2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4.3491979041655048E-2</v>
      </c>
      <c r="J267" s="149"/>
      <c r="K267" s="203" t="s">
        <v>7</v>
      </c>
      <c r="L267" s="152">
        <v>4.3491979041655048E-2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4.3491979041655048E-2</v>
      </c>
      <c r="U267" s="206" t="s">
        <v>7</v>
      </c>
      <c r="V267" s="207">
        <v>4.3491979041655048E-2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4.3491979041655048E-2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8.1666892848097206</v>
      </c>
      <c r="C271" s="156">
        <v>5.9208497314870474</v>
      </c>
      <c r="D271" s="156">
        <v>2.2458395533226732</v>
      </c>
      <c r="E271" s="156">
        <v>0</v>
      </c>
      <c r="F271" s="350"/>
      <c r="G271" s="156">
        <v>0</v>
      </c>
      <c r="H271" s="168">
        <v>0</v>
      </c>
      <c r="I271" s="154">
        <f t="shared" si="115"/>
        <v>16.333378569619441</v>
      </c>
      <c r="J271" s="149"/>
      <c r="K271" s="169" t="s">
        <v>16</v>
      </c>
      <c r="L271" s="156">
        <v>8.1666892848097206</v>
      </c>
      <c r="M271" s="156">
        <v>5.9208497314870474</v>
      </c>
      <c r="N271" s="156">
        <v>2.2458395533226732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16.333378569619441</v>
      </c>
      <c r="U271" s="215" t="s">
        <v>16</v>
      </c>
      <c r="V271" s="207">
        <v>8.1666892848097206</v>
      </c>
      <c r="W271" s="207">
        <v>0</v>
      </c>
      <c r="X271" s="207">
        <v>0</v>
      </c>
      <c r="Y271" s="207">
        <v>5.9208497314870474</v>
      </c>
      <c r="Z271" s="207">
        <v>2.2458395533226732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16.333378569619441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3.7581894634771991</v>
      </c>
      <c r="C272" s="160">
        <v>0</v>
      </c>
      <c r="D272" s="160">
        <v>11.0189397515077</v>
      </c>
      <c r="E272" s="160">
        <v>0</v>
      </c>
      <c r="F272" s="350"/>
      <c r="G272" s="160">
        <v>0</v>
      </c>
      <c r="H272" s="161">
        <v>0</v>
      </c>
      <c r="I272" s="162">
        <f t="shared" si="115"/>
        <v>14.7771292149849</v>
      </c>
      <c r="J272" s="149"/>
      <c r="K272" s="163" t="s">
        <v>15</v>
      </c>
      <c r="L272" s="164">
        <v>3.7581894634771991</v>
      </c>
      <c r="M272" s="164">
        <v>0</v>
      </c>
      <c r="N272" s="164">
        <v>11.0189397515077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14.7771292149849</v>
      </c>
      <c r="U272" s="211" t="s">
        <v>57</v>
      </c>
      <c r="V272" s="212">
        <v>3.7581894634771991</v>
      </c>
      <c r="W272" s="212">
        <v>0</v>
      </c>
      <c r="X272" s="212">
        <v>0</v>
      </c>
      <c r="Y272" s="212">
        <v>0</v>
      </c>
      <c r="Z272" s="212">
        <v>11.0189397515077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14.7771292149849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35.430388010377627</v>
      </c>
      <c r="F273" s="350"/>
      <c r="G273" s="156">
        <v>0</v>
      </c>
      <c r="H273" s="168">
        <v>0</v>
      </c>
      <c r="I273" s="154">
        <f t="shared" si="115"/>
        <v>35.430388010377627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35.430388010377627</v>
      </c>
      <c r="P273" s="156">
        <v>335.74869035505031</v>
      </c>
      <c r="Q273" s="156">
        <v>0</v>
      </c>
      <c r="R273" s="157">
        <v>0</v>
      </c>
      <c r="S273" s="158">
        <f t="shared" si="116"/>
        <v>371.17907836542793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3.4086077697735657</v>
      </c>
      <c r="AB273" s="207">
        <v>335.74869035505031</v>
      </c>
      <c r="AC273" s="208">
        <v>32.021780240604059</v>
      </c>
      <c r="AD273" s="207">
        <v>0</v>
      </c>
      <c r="AE273" s="207">
        <v>0</v>
      </c>
      <c r="AF273" s="207">
        <v>0</v>
      </c>
      <c r="AG273" s="207">
        <v>0</v>
      </c>
      <c r="AH273" s="207">
        <v>32.021780240604059</v>
      </c>
      <c r="AI273" s="210">
        <f t="shared" si="117"/>
        <v>371.17907836542793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50"/>
      <c r="G274" s="160">
        <v>0</v>
      </c>
      <c r="H274" s="161">
        <v>0</v>
      </c>
      <c r="I274" s="162">
        <f t="shared" si="115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0.54416961050083323</v>
      </c>
      <c r="Q274" s="164">
        <v>0</v>
      </c>
      <c r="R274" s="165">
        <v>0</v>
      </c>
      <c r="S274" s="166">
        <f t="shared" si="116"/>
        <v>0.54416961050083323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0.54416961050083323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0.54416961050083323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1.2574615966160061</v>
      </c>
      <c r="C276" s="160">
        <v>0</v>
      </c>
      <c r="D276" s="160">
        <v>38.372860335443256</v>
      </c>
      <c r="E276" s="160">
        <v>0</v>
      </c>
      <c r="F276" s="350"/>
      <c r="G276" s="160">
        <v>0</v>
      </c>
      <c r="H276" s="161">
        <v>0</v>
      </c>
      <c r="I276" s="162">
        <f t="shared" si="115"/>
        <v>39.63032193205926</v>
      </c>
      <c r="J276" s="149"/>
      <c r="K276" s="163" t="s">
        <v>17</v>
      </c>
      <c r="L276" s="164">
        <v>1.2574615966160061</v>
      </c>
      <c r="M276" s="164">
        <v>0</v>
      </c>
      <c r="N276" s="164">
        <v>38.372860335443256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39.63032193205926</v>
      </c>
      <c r="U276" s="211" t="s">
        <v>17</v>
      </c>
      <c r="V276" s="212">
        <v>1.2574615966160061</v>
      </c>
      <c r="W276" s="212">
        <v>0</v>
      </c>
      <c r="X276" s="212">
        <v>0</v>
      </c>
      <c r="Y276" s="212">
        <v>0</v>
      </c>
      <c r="Z276" s="212">
        <v>38.372860335443256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39.63032193205926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140</v>
      </c>
      <c r="B277" s="156">
        <v>48.08442234257997</v>
      </c>
      <c r="C277" s="156">
        <v>984.23733389620475</v>
      </c>
      <c r="D277" s="156">
        <v>100.73024317500337</v>
      </c>
      <c r="E277" s="156">
        <v>0</v>
      </c>
      <c r="F277" s="350"/>
      <c r="G277" s="156">
        <v>0</v>
      </c>
      <c r="H277" s="168">
        <v>0</v>
      </c>
      <c r="I277" s="154">
        <f t="shared" si="115"/>
        <v>1133.0519994137881</v>
      </c>
      <c r="J277" s="149"/>
      <c r="K277" s="169" t="s">
        <v>140</v>
      </c>
      <c r="L277" s="156">
        <v>48.08442234257997</v>
      </c>
      <c r="M277" s="156">
        <v>984.23733389620475</v>
      </c>
      <c r="N277" s="156">
        <v>100.73024317500337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1133.0519994137881</v>
      </c>
      <c r="U277" s="215" t="s">
        <v>140</v>
      </c>
      <c r="V277" s="207">
        <v>48.08442234257997</v>
      </c>
      <c r="W277" s="207">
        <v>0</v>
      </c>
      <c r="X277" s="207">
        <v>0</v>
      </c>
      <c r="Y277" s="207">
        <v>984.23733389620475</v>
      </c>
      <c r="Z277" s="207">
        <v>100.73024317500337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1133.0519994137881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2.5649333414718134</v>
      </c>
      <c r="C278" s="160">
        <v>0.23876558077830426</v>
      </c>
      <c r="D278" s="160">
        <v>239.77276964652836</v>
      </c>
      <c r="E278" s="160">
        <v>869.48200151766855</v>
      </c>
      <c r="F278" s="350"/>
      <c r="G278" s="160">
        <v>39.309348692610023</v>
      </c>
      <c r="H278" s="161">
        <v>0</v>
      </c>
      <c r="I278" s="162">
        <f t="shared" si="115"/>
        <v>1151.367818779057</v>
      </c>
      <c r="J278" s="149"/>
      <c r="K278" s="163" t="s">
        <v>25</v>
      </c>
      <c r="L278" s="164">
        <v>2.5649333414718134</v>
      </c>
      <c r="M278" s="164">
        <v>0.23876558077830426</v>
      </c>
      <c r="N278" s="164">
        <v>239.77276964652836</v>
      </c>
      <c r="O278" s="164">
        <v>869.48200151766855</v>
      </c>
      <c r="P278" s="164">
        <v>1.5577182221517428E-3</v>
      </c>
      <c r="Q278" s="164">
        <v>39.309348692610023</v>
      </c>
      <c r="R278" s="165">
        <v>0</v>
      </c>
      <c r="S278" s="166">
        <f t="shared" si="116"/>
        <v>1151.3693764972791</v>
      </c>
      <c r="U278" s="211" t="s">
        <v>25</v>
      </c>
      <c r="V278" s="212">
        <v>2.2467604749673384</v>
      </c>
      <c r="W278" s="212">
        <v>0.31817286650447502</v>
      </c>
      <c r="X278" s="212">
        <v>39.309348692610023</v>
      </c>
      <c r="Y278" s="212">
        <v>0.23876558077830426</v>
      </c>
      <c r="Z278" s="212">
        <v>239.77276964652836</v>
      </c>
      <c r="AA278" s="212">
        <v>869.47821909262677</v>
      </c>
      <c r="AB278" s="212">
        <v>1.5577182221517428E-3</v>
      </c>
      <c r="AC278" s="213">
        <v>3.7824250417479843E-3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3.7824250417479843E-3</v>
      </c>
      <c r="AI278" s="214">
        <f t="shared" si="117"/>
        <v>1151.3693764972791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6.9135699195465214</v>
      </c>
      <c r="F281" s="350"/>
      <c r="G281" s="156">
        <v>0</v>
      </c>
      <c r="H281" s="168">
        <v>0</v>
      </c>
      <c r="I281" s="154">
        <f t="shared" si="115"/>
        <v>6.9135699195465214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6.9135699195465214</v>
      </c>
      <c r="P281" s="156">
        <v>19.985194755083572</v>
      </c>
      <c r="Q281" s="156">
        <v>0</v>
      </c>
      <c r="R281" s="157">
        <v>0</v>
      </c>
      <c r="S281" s="158">
        <f t="shared" si="116"/>
        <v>26.898764674630094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19.985194755083572</v>
      </c>
      <c r="AC281" s="208">
        <v>6.9135699195465214</v>
      </c>
      <c r="AD281" s="207">
        <v>0</v>
      </c>
      <c r="AE281" s="207">
        <v>0</v>
      </c>
      <c r="AF281" s="207">
        <v>0</v>
      </c>
      <c r="AG281" s="207">
        <v>0</v>
      </c>
      <c r="AH281" s="207">
        <v>6.9135699195465214</v>
      </c>
      <c r="AI281" s="210">
        <f t="shared" si="117"/>
        <v>26.898764674630094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63.875188007996364</v>
      </c>
      <c r="C288" s="195">
        <f t="shared" ref="C288:I288" si="119">SUM(C267:C283)</f>
        <v>990.39694920847001</v>
      </c>
      <c r="D288" s="195">
        <f t="shared" si="119"/>
        <v>392.14065246180536</v>
      </c>
      <c r="E288" s="195">
        <f t="shared" si="119"/>
        <v>911.82595944759271</v>
      </c>
      <c r="F288" s="195">
        <f t="shared" si="119"/>
        <v>0</v>
      </c>
      <c r="G288" s="195">
        <f t="shared" si="119"/>
        <v>39.309348692610023</v>
      </c>
      <c r="H288" s="197">
        <f t="shared" si="119"/>
        <v>0</v>
      </c>
      <c r="I288" s="154">
        <f t="shared" si="119"/>
        <v>2397.5480978184746</v>
      </c>
      <c r="J288" s="149"/>
      <c r="K288" s="196" t="s">
        <v>26</v>
      </c>
      <c r="L288" s="195">
        <f>SUM(L267:L283)</f>
        <v>63.875188007996364</v>
      </c>
      <c r="M288" s="195">
        <f t="shared" ref="M288:S288" si="120">SUM(M267:M283)</f>
        <v>990.39694920847001</v>
      </c>
      <c r="N288" s="195">
        <f t="shared" si="120"/>
        <v>392.14065246180536</v>
      </c>
      <c r="O288" s="195">
        <f t="shared" si="120"/>
        <v>911.82595944759271</v>
      </c>
      <c r="P288" s="195">
        <f t="shared" si="120"/>
        <v>356.27961243885687</v>
      </c>
      <c r="Q288" s="195">
        <f t="shared" si="120"/>
        <v>39.309348692610023</v>
      </c>
      <c r="R288" s="197">
        <f t="shared" si="120"/>
        <v>0</v>
      </c>
      <c r="S288" s="198">
        <f t="shared" si="120"/>
        <v>2753.8277102573311</v>
      </c>
      <c r="T288" s="141" t="str">
        <f>IF(ABS(S288-AI288)&gt;0.01,S288-AI288,"")</f>
        <v/>
      </c>
      <c r="U288" s="224" t="s">
        <v>63</v>
      </c>
      <c r="V288" s="225">
        <f>SUM(V267:V283)</f>
        <v>63.557015141491888</v>
      </c>
      <c r="W288" s="225">
        <f t="shared" ref="W288:AH288" si="121">SUM(W267:W283)</f>
        <v>0.31817286650447502</v>
      </c>
      <c r="X288" s="225">
        <f t="shared" si="121"/>
        <v>39.309348692610023</v>
      </c>
      <c r="Y288" s="225">
        <f t="shared" si="121"/>
        <v>990.39694920847001</v>
      </c>
      <c r="Z288" s="225">
        <f t="shared" si="121"/>
        <v>392.14065246180536</v>
      </c>
      <c r="AA288" s="225">
        <f t="shared" si="121"/>
        <v>872.88682686240031</v>
      </c>
      <c r="AB288" s="225">
        <f t="shared" si="121"/>
        <v>356.27961243885687</v>
      </c>
      <c r="AC288" s="225">
        <f t="shared" si="121"/>
        <v>38.939132585192326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38.939132585192326</v>
      </c>
      <c r="AI288" s="227">
        <f>SUM(V288:AC288)</f>
        <v>2753.8277102573315</v>
      </c>
      <c r="AJ288" s="141" t="str">
        <f t="shared" si="118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2.6641879704568303E-2</v>
      </c>
      <c r="C289" s="48">
        <f t="shared" ref="C289:H289" si="122">IF($I288=0,"-",C288/$I288)</f>
        <v>0.41308741631070123</v>
      </c>
      <c r="D289" s="48">
        <f t="shared" si="122"/>
        <v>0.16355903467322033</v>
      </c>
      <c r="E289" s="48">
        <f t="shared" si="122"/>
        <v>0.38031602380668056</v>
      </c>
      <c r="F289" s="48">
        <f t="shared" si="122"/>
        <v>0</v>
      </c>
      <c r="G289" s="48">
        <f t="shared" si="122"/>
        <v>1.6395645504829512E-2</v>
      </c>
      <c r="H289" s="69">
        <f t="shared" si="122"/>
        <v>0</v>
      </c>
      <c r="I289" s="49">
        <f>SUM(B289:H289)</f>
        <v>1</v>
      </c>
      <c r="J289" s="141"/>
      <c r="K289" s="78" t="s">
        <v>90</v>
      </c>
      <c r="L289" s="95">
        <f t="shared" ref="L289:R289" si="123">IF($S288=0,"-",L288/$S288)</f>
        <v>2.3195056019691063E-2</v>
      </c>
      <c r="M289" s="95">
        <f t="shared" si="123"/>
        <v>0.35964375894667805</v>
      </c>
      <c r="N289" s="95">
        <f t="shared" si="123"/>
        <v>0.14239839732935283</v>
      </c>
      <c r="O289" s="95">
        <f t="shared" si="123"/>
        <v>0.33111220286267917</v>
      </c>
      <c r="P289" s="95">
        <f t="shared" si="123"/>
        <v>0.12937614474275314</v>
      </c>
      <c r="Q289" s="95">
        <f t="shared" si="123"/>
        <v>1.4274440098845823E-2</v>
      </c>
      <c r="R289" s="96">
        <f t="shared" si="123"/>
        <v>0</v>
      </c>
      <c r="S289" s="97">
        <f>SUM(L289:R289)</f>
        <v>1.0000000000000002</v>
      </c>
      <c r="U289" s="108" t="s">
        <v>90</v>
      </c>
      <c r="V289" s="130">
        <f>+V288/$AI288</f>
        <v>2.3079517612796772E-2</v>
      </c>
      <c r="W289" s="130">
        <f t="shared" ref="W289:AH289" si="124">+W288/$AI288</f>
        <v>1.1553840689428727E-4</v>
      </c>
      <c r="X289" s="130">
        <f t="shared" si="124"/>
        <v>1.427444009884582E-2</v>
      </c>
      <c r="Y289" s="130">
        <f t="shared" si="124"/>
        <v>0.35964375894667799</v>
      </c>
      <c r="Z289" s="130">
        <f t="shared" si="124"/>
        <v>0.1423983973293528</v>
      </c>
      <c r="AA289" s="130">
        <f t="shared" si="124"/>
        <v>0.31697219968087015</v>
      </c>
      <c r="AB289" s="130">
        <f t="shared" si="124"/>
        <v>0.12937614474275311</v>
      </c>
      <c r="AC289" s="130">
        <f t="shared" si="124"/>
        <v>1.4140003181808952E-2</v>
      </c>
      <c r="AD289" s="130">
        <f t="shared" si="124"/>
        <v>0</v>
      </c>
      <c r="AE289" s="130">
        <f t="shared" si="124"/>
        <v>0</v>
      </c>
      <c r="AF289" s="130">
        <f t="shared" si="124"/>
        <v>0</v>
      </c>
      <c r="AG289" s="130">
        <f t="shared" si="124"/>
        <v>0</v>
      </c>
      <c r="AH289" s="130">
        <f t="shared" si="124"/>
        <v>1.4140003181808952E-2</v>
      </c>
      <c r="AI289" s="131">
        <f>SUM(V289:AC289)</f>
        <v>0.99999999999999989</v>
      </c>
      <c r="AJ289" s="22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9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170.21361297863979</v>
      </c>
      <c r="E295" s="156">
        <v>0</v>
      </c>
      <c r="F295" s="350"/>
      <c r="G295" s="156">
        <v>0</v>
      </c>
      <c r="H295" s="168">
        <v>0</v>
      </c>
      <c r="I295" s="154">
        <f t="shared" si="125"/>
        <v>170.21361297863979</v>
      </c>
      <c r="J295" s="149"/>
      <c r="K295" s="169" t="s">
        <v>10</v>
      </c>
      <c r="L295" s="156">
        <v>0</v>
      </c>
      <c r="M295" s="156">
        <v>0</v>
      </c>
      <c r="N295" s="156">
        <v>170.21361297863979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170.21361297863979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170.21361297863979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170.21361297863979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21.111579073827361</v>
      </c>
      <c r="C297" s="156">
        <v>63.754676713968529</v>
      </c>
      <c r="D297" s="156">
        <v>8.4228733934666984</v>
      </c>
      <c r="E297" s="156">
        <v>0</v>
      </c>
      <c r="F297" s="350"/>
      <c r="G297" s="156">
        <v>0</v>
      </c>
      <c r="H297" s="168">
        <v>0</v>
      </c>
      <c r="I297" s="154">
        <f t="shared" si="125"/>
        <v>93.289129181262595</v>
      </c>
      <c r="J297" s="149"/>
      <c r="K297" s="169" t="s">
        <v>16</v>
      </c>
      <c r="L297" s="156">
        <v>21.111579073827361</v>
      </c>
      <c r="M297" s="156">
        <v>63.754676713968529</v>
      </c>
      <c r="N297" s="156">
        <v>8.4228733934666984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93.289129181262595</v>
      </c>
      <c r="U297" s="215" t="s">
        <v>16</v>
      </c>
      <c r="V297" s="207">
        <v>19.262129008367378</v>
      </c>
      <c r="W297" s="207">
        <v>0</v>
      </c>
      <c r="X297" s="207">
        <v>0</v>
      </c>
      <c r="Y297" s="207">
        <v>63.754676713968529</v>
      </c>
      <c r="Z297" s="207">
        <v>8.4228733934666984</v>
      </c>
      <c r="AA297" s="207">
        <v>0</v>
      </c>
      <c r="AB297" s="207">
        <v>0</v>
      </c>
      <c r="AC297" s="208">
        <v>1.8494500654599828</v>
      </c>
      <c r="AD297" s="209">
        <v>1.8494500654599828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93.289129181262581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0.73425679217498685</v>
      </c>
      <c r="C298" s="160">
        <v>2.0275500056650233</v>
      </c>
      <c r="D298" s="160">
        <v>6.6667179198615241</v>
      </c>
      <c r="E298" s="160">
        <v>0</v>
      </c>
      <c r="F298" s="350"/>
      <c r="G298" s="160">
        <v>0</v>
      </c>
      <c r="H298" s="161">
        <v>0</v>
      </c>
      <c r="I298" s="162">
        <f t="shared" si="125"/>
        <v>9.428524717701535</v>
      </c>
      <c r="J298" s="149"/>
      <c r="K298" s="163" t="s">
        <v>15</v>
      </c>
      <c r="L298" s="164">
        <v>0.73425679217498685</v>
      </c>
      <c r="M298" s="164">
        <v>2.0275500056650233</v>
      </c>
      <c r="N298" s="164">
        <v>6.6667179198615241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9.428524717701535</v>
      </c>
      <c r="U298" s="211" t="s">
        <v>57</v>
      </c>
      <c r="V298" s="212">
        <v>0.73425679217498685</v>
      </c>
      <c r="W298" s="212">
        <v>0</v>
      </c>
      <c r="X298" s="212">
        <v>0</v>
      </c>
      <c r="Y298" s="212">
        <v>2.0275500056650233</v>
      </c>
      <c r="Z298" s="212">
        <v>6.6667179198615241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9.428524717701535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0.37498821662489018</v>
      </c>
      <c r="F299" s="350"/>
      <c r="G299" s="156">
        <v>0</v>
      </c>
      <c r="H299" s="168">
        <v>0</v>
      </c>
      <c r="I299" s="154">
        <f t="shared" si="125"/>
        <v>0.37498821662489018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0.37498821662489018</v>
      </c>
      <c r="P299" s="156">
        <v>234.87901782636268</v>
      </c>
      <c r="Q299" s="156">
        <v>0</v>
      </c>
      <c r="R299" s="157">
        <v>0</v>
      </c>
      <c r="S299" s="158">
        <f t="shared" si="126"/>
        <v>235.25400604298758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6.0013055669692905E-4</v>
      </c>
      <c r="AB299" s="207">
        <v>234.87901782636268</v>
      </c>
      <c r="AC299" s="208">
        <v>0.37438808606819324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0.37438808606819324</v>
      </c>
      <c r="AI299" s="210">
        <f t="shared" si="127"/>
        <v>235.25400604298758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0.87721837955260706</v>
      </c>
      <c r="F300" s="350"/>
      <c r="G300" s="160">
        <v>0</v>
      </c>
      <c r="H300" s="161">
        <v>0</v>
      </c>
      <c r="I300" s="162">
        <f t="shared" si="125"/>
        <v>0.87721837955260706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0.87721837955260706</v>
      </c>
      <c r="P300" s="164">
        <v>31.350805609236108</v>
      </c>
      <c r="Q300" s="164">
        <v>0</v>
      </c>
      <c r="R300" s="165">
        <v>0</v>
      </c>
      <c r="S300" s="166">
        <f t="shared" si="126"/>
        <v>32.228023988788713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0.87721837955260706</v>
      </c>
      <c r="AB300" s="212">
        <v>31.350805609236108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32.228023988788713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3.7882434124996096E-2</v>
      </c>
      <c r="C302" s="160">
        <v>1.0985905896248882</v>
      </c>
      <c r="D302" s="160">
        <v>7.3870746543742465</v>
      </c>
      <c r="E302" s="160">
        <v>2.8411825593747091</v>
      </c>
      <c r="F302" s="350"/>
      <c r="G302" s="160">
        <v>0</v>
      </c>
      <c r="H302" s="161">
        <v>0</v>
      </c>
      <c r="I302" s="162">
        <f t="shared" si="125"/>
        <v>11.36473023749884</v>
      </c>
      <c r="J302" s="149"/>
      <c r="K302" s="163" t="s">
        <v>17</v>
      </c>
      <c r="L302" s="164">
        <v>3.7882434124996096E-2</v>
      </c>
      <c r="M302" s="164">
        <v>1.0985905896248882</v>
      </c>
      <c r="N302" s="164">
        <v>7.3870746543742465</v>
      </c>
      <c r="O302" s="164">
        <v>2.8411825593747091</v>
      </c>
      <c r="P302" s="164">
        <v>2.0016133333333301</v>
      </c>
      <c r="Q302" s="164">
        <v>0</v>
      </c>
      <c r="R302" s="165">
        <v>0</v>
      </c>
      <c r="S302" s="166">
        <f t="shared" si="126"/>
        <v>13.36634357083217</v>
      </c>
      <c r="U302" s="211" t="s">
        <v>17</v>
      </c>
      <c r="V302" s="212">
        <v>3.7882434124996096E-2</v>
      </c>
      <c r="W302" s="212">
        <v>0</v>
      </c>
      <c r="X302" s="212">
        <v>0</v>
      </c>
      <c r="Y302" s="212">
        <v>1.0985905896248882</v>
      </c>
      <c r="Z302" s="212">
        <v>7.3870746543742465</v>
      </c>
      <c r="AA302" s="212">
        <v>0.53035407774994625</v>
      </c>
      <c r="AB302" s="212">
        <v>2.0016133333333301</v>
      </c>
      <c r="AC302" s="213">
        <v>2.3108284816247631</v>
      </c>
      <c r="AD302" s="212">
        <v>0</v>
      </c>
      <c r="AE302" s="212">
        <v>0</v>
      </c>
      <c r="AF302" s="212">
        <v>0</v>
      </c>
      <c r="AG302" s="212">
        <v>0</v>
      </c>
      <c r="AH302" s="212">
        <v>2.3108284816247631</v>
      </c>
      <c r="AI302" s="214">
        <f t="shared" si="127"/>
        <v>13.366343570832171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140</v>
      </c>
      <c r="B303" s="156">
        <v>299.35266340423107</v>
      </c>
      <c r="C303" s="156">
        <v>3261.5358058683646</v>
      </c>
      <c r="D303" s="156">
        <v>1315.6607102467344</v>
      </c>
      <c r="E303" s="156">
        <v>11.92937828718318</v>
      </c>
      <c r="F303" s="350"/>
      <c r="G303" s="156">
        <v>0</v>
      </c>
      <c r="H303" s="168">
        <v>0</v>
      </c>
      <c r="I303" s="154">
        <f t="shared" si="125"/>
        <v>4888.478557806513</v>
      </c>
      <c r="J303" s="149"/>
      <c r="K303" s="169" t="s">
        <v>140</v>
      </c>
      <c r="L303" s="156">
        <v>299.35266340423107</v>
      </c>
      <c r="M303" s="156">
        <v>3261.5358058683646</v>
      </c>
      <c r="N303" s="156">
        <v>1315.6607102467344</v>
      </c>
      <c r="O303" s="156">
        <v>11.92937828718318</v>
      </c>
      <c r="P303" s="156">
        <v>14.143900507680558</v>
      </c>
      <c r="Q303" s="156">
        <v>0</v>
      </c>
      <c r="R303" s="157">
        <v>0</v>
      </c>
      <c r="S303" s="158">
        <f t="shared" si="126"/>
        <v>4902.6224583141939</v>
      </c>
      <c r="U303" s="215" t="s">
        <v>140</v>
      </c>
      <c r="V303" s="207">
        <v>294.79000960795327</v>
      </c>
      <c r="W303" s="207">
        <v>1.4284556113974034</v>
      </c>
      <c r="X303" s="207">
        <v>0</v>
      </c>
      <c r="Y303" s="207">
        <v>3261.5358058683646</v>
      </c>
      <c r="Z303" s="207">
        <v>1315.6607102467344</v>
      </c>
      <c r="AA303" s="207">
        <v>0.60137553483173967</v>
      </c>
      <c r="AB303" s="207">
        <v>14.143900507680558</v>
      </c>
      <c r="AC303" s="208">
        <v>14.462200937231842</v>
      </c>
      <c r="AD303" s="207">
        <v>3.1341981848804004</v>
      </c>
      <c r="AE303" s="207">
        <v>0</v>
      </c>
      <c r="AF303" s="207">
        <v>0</v>
      </c>
      <c r="AG303" s="207">
        <v>0</v>
      </c>
      <c r="AH303" s="207">
        <v>11.328002752351441</v>
      </c>
      <c r="AI303" s="210">
        <f t="shared" si="127"/>
        <v>4902.6224583141939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139.38429737290667</v>
      </c>
      <c r="C304" s="160">
        <v>83.216435967502477</v>
      </c>
      <c r="D304" s="160">
        <v>177.532566712793</v>
      </c>
      <c r="E304" s="160">
        <v>1606.0932039258473</v>
      </c>
      <c r="F304" s="350"/>
      <c r="G304" s="160">
        <v>155.31617073855787</v>
      </c>
      <c r="H304" s="161">
        <v>0</v>
      </c>
      <c r="I304" s="162">
        <f t="shared" si="125"/>
        <v>2161.5426747176075</v>
      </c>
      <c r="J304" s="149"/>
      <c r="K304" s="163" t="s">
        <v>25</v>
      </c>
      <c r="L304" s="164">
        <v>139.38429737290667</v>
      </c>
      <c r="M304" s="164">
        <v>83.216435967502477</v>
      </c>
      <c r="N304" s="164">
        <v>177.532566712793</v>
      </c>
      <c r="O304" s="164">
        <v>1606.0932039258473</v>
      </c>
      <c r="P304" s="164">
        <v>25.005006592264305</v>
      </c>
      <c r="Q304" s="164">
        <v>155.31617073855787</v>
      </c>
      <c r="R304" s="165">
        <v>0</v>
      </c>
      <c r="S304" s="166">
        <f t="shared" si="126"/>
        <v>2186.5476813098717</v>
      </c>
      <c r="U304" s="211" t="s">
        <v>25</v>
      </c>
      <c r="V304" s="212">
        <v>13.40895152680001</v>
      </c>
      <c r="W304" s="212">
        <v>123.64850408824991</v>
      </c>
      <c r="X304" s="212">
        <v>155.31617073855787</v>
      </c>
      <c r="Y304" s="212">
        <v>83.216435967502477</v>
      </c>
      <c r="Z304" s="212">
        <v>132.70011359386083</v>
      </c>
      <c r="AA304" s="212">
        <v>1495.2985974013243</v>
      </c>
      <c r="AB304" s="212">
        <v>25.005006592264305</v>
      </c>
      <c r="AC304" s="213">
        <v>157.95390140131207</v>
      </c>
      <c r="AD304" s="212">
        <v>2.3268417578567475</v>
      </c>
      <c r="AE304" s="212">
        <v>89.133967087155796</v>
      </c>
      <c r="AF304" s="212">
        <v>0</v>
      </c>
      <c r="AG304" s="212">
        <v>44.832453118932172</v>
      </c>
      <c r="AH304" s="212">
        <v>21.660639437367351</v>
      </c>
      <c r="AI304" s="214">
        <f t="shared" si="127"/>
        <v>2186.5476813098717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7.3160999041005788</v>
      </c>
      <c r="C305" s="156">
        <v>0</v>
      </c>
      <c r="D305" s="156">
        <v>392.47887685813907</v>
      </c>
      <c r="E305" s="156">
        <v>0</v>
      </c>
      <c r="F305" s="350"/>
      <c r="G305" s="156">
        <v>0</v>
      </c>
      <c r="H305" s="168">
        <v>0</v>
      </c>
      <c r="I305" s="154">
        <f t="shared" si="125"/>
        <v>399.79497676223963</v>
      </c>
      <c r="J305" s="149"/>
      <c r="K305" s="169" t="s">
        <v>24</v>
      </c>
      <c r="L305" s="156">
        <v>7.3160999041005788</v>
      </c>
      <c r="M305" s="156">
        <v>0</v>
      </c>
      <c r="N305" s="156">
        <v>392.47887685813907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399.79497676223963</v>
      </c>
      <c r="U305" s="215" t="s">
        <v>24</v>
      </c>
      <c r="V305" s="207">
        <v>7.13012579040939</v>
      </c>
      <c r="W305" s="207">
        <v>0</v>
      </c>
      <c r="X305" s="207">
        <v>0</v>
      </c>
      <c r="Y305" s="207">
        <v>0</v>
      </c>
      <c r="Z305" s="207">
        <v>345.29613513269737</v>
      </c>
      <c r="AA305" s="207">
        <v>0</v>
      </c>
      <c r="AB305" s="207">
        <v>0</v>
      </c>
      <c r="AC305" s="208">
        <v>47.368715839132967</v>
      </c>
      <c r="AD305" s="207">
        <v>0.1859741136911888</v>
      </c>
      <c r="AE305" s="207">
        <v>0</v>
      </c>
      <c r="AF305" s="207">
        <v>0</v>
      </c>
      <c r="AG305" s="207">
        <v>47.18274172544168</v>
      </c>
      <c r="AH305" s="207">
        <v>0</v>
      </c>
      <c r="AI305" s="210">
        <f t="shared" si="127"/>
        <v>399.79497676223974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5.6728501923783295E-3</v>
      </c>
      <c r="D306" s="160">
        <v>0</v>
      </c>
      <c r="E306" s="160">
        <v>0</v>
      </c>
      <c r="F306" s="350"/>
      <c r="G306" s="160">
        <v>0</v>
      </c>
      <c r="H306" s="161">
        <v>0</v>
      </c>
      <c r="I306" s="162">
        <f t="shared" si="125"/>
        <v>5.6728501923783295E-3</v>
      </c>
      <c r="J306" s="149"/>
      <c r="K306" s="163" t="s">
        <v>60</v>
      </c>
      <c r="L306" s="164">
        <v>0</v>
      </c>
      <c r="M306" s="164">
        <v>5.6728501923783295E-3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5.6728501923783295E-3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5.6728501923783295E-3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5.6728501923783295E-3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85.651084920622239</v>
      </c>
      <c r="C307" s="156">
        <v>43.200912518845151</v>
      </c>
      <c r="D307" s="156">
        <v>2.1469851908643531</v>
      </c>
      <c r="E307" s="156">
        <v>0</v>
      </c>
      <c r="F307" s="350"/>
      <c r="G307" s="156">
        <v>0</v>
      </c>
      <c r="H307" s="168">
        <v>0</v>
      </c>
      <c r="I307" s="154">
        <f t="shared" si="125"/>
        <v>130.99898263033174</v>
      </c>
      <c r="J307" s="149"/>
      <c r="K307" s="169" t="s">
        <v>22</v>
      </c>
      <c r="L307" s="156">
        <v>85.651084920622239</v>
      </c>
      <c r="M307" s="156">
        <v>43.200912518845151</v>
      </c>
      <c r="N307" s="156">
        <v>2.1469851908643531</v>
      </c>
      <c r="O307" s="156">
        <v>0</v>
      </c>
      <c r="P307" s="156">
        <v>13.616766646238952</v>
      </c>
      <c r="Q307" s="156">
        <v>0</v>
      </c>
      <c r="R307" s="157">
        <v>0</v>
      </c>
      <c r="S307" s="158">
        <f t="shared" si="126"/>
        <v>144.61574927657068</v>
      </c>
      <c r="U307" s="215" t="s">
        <v>22</v>
      </c>
      <c r="V307" s="207">
        <v>85.651084920622239</v>
      </c>
      <c r="W307" s="207">
        <v>0</v>
      </c>
      <c r="X307" s="207">
        <v>0</v>
      </c>
      <c r="Y307" s="207">
        <v>43.200912518845151</v>
      </c>
      <c r="Z307" s="207">
        <v>2.1469851908643531</v>
      </c>
      <c r="AA307" s="207">
        <v>0</v>
      </c>
      <c r="AB307" s="207">
        <v>13.616766646238952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144.61574927657068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0.22724527002363357</v>
      </c>
      <c r="C308" s="160">
        <v>0.11461854849486733</v>
      </c>
      <c r="D308" s="160">
        <v>5.6962761170727735E-3</v>
      </c>
      <c r="E308" s="160">
        <v>0</v>
      </c>
      <c r="F308" s="350"/>
      <c r="G308" s="160">
        <v>0</v>
      </c>
      <c r="H308" s="161">
        <v>0</v>
      </c>
      <c r="I308" s="162">
        <f t="shared" si="125"/>
        <v>0.34756009463557369</v>
      </c>
      <c r="J308" s="149"/>
      <c r="K308" s="163" t="s">
        <v>21</v>
      </c>
      <c r="L308" s="164">
        <v>0.22724527002363357</v>
      </c>
      <c r="M308" s="164">
        <v>0.11461854849486733</v>
      </c>
      <c r="N308" s="164">
        <v>5.6962761170727735E-3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0.34756009463557369</v>
      </c>
      <c r="U308" s="211" t="s">
        <v>61</v>
      </c>
      <c r="V308" s="212">
        <v>0.22724527002363357</v>
      </c>
      <c r="W308" s="212">
        <v>0</v>
      </c>
      <c r="X308" s="212">
        <v>0</v>
      </c>
      <c r="Y308" s="212">
        <v>0.11461854849486733</v>
      </c>
      <c r="Z308" s="212">
        <v>5.6962761170727735E-3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0.34756009463557369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1.7059914563739418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25"/>
        <v>1.7059914563739418</v>
      </c>
      <c r="J309" s="149"/>
      <c r="K309" s="171" t="s">
        <v>64</v>
      </c>
      <c r="L309" s="156">
        <v>1.7059914563739418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1.7059914563739418</v>
      </c>
      <c r="U309" s="216" t="s">
        <v>62</v>
      </c>
      <c r="V309" s="207">
        <v>1.4508245134399798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0.25516694293396208</v>
      </c>
      <c r="AD309" s="209">
        <v>0.25516694293396208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1.7059914563739418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1.7059914563739418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25"/>
        <v>1.7059914563739418</v>
      </c>
      <c r="J310" s="149"/>
      <c r="K310" s="176" t="s">
        <v>23</v>
      </c>
      <c r="L310" s="177">
        <v>1.7059914563739418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1.7059914563739418</v>
      </c>
      <c r="U310" s="217" t="s">
        <v>65</v>
      </c>
      <c r="V310" s="218">
        <v>1.4508245134399798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0.25516694293396208</v>
      </c>
      <c r="AD310" s="218">
        <v>0.25516694293396208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27"/>
        <v>1.7059914563739418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555.52110062838551</v>
      </c>
      <c r="C314" s="195">
        <f t="shared" ref="C314:I314" si="129">SUM(C293:C309)</f>
        <v>3454.9542630626579</v>
      </c>
      <c r="D314" s="195">
        <f t="shared" si="129"/>
        <v>2080.5151142309896</v>
      </c>
      <c r="E314" s="195">
        <f t="shared" si="129"/>
        <v>1622.1159713685827</v>
      </c>
      <c r="F314" s="195">
        <f t="shared" si="129"/>
        <v>0</v>
      </c>
      <c r="G314" s="195">
        <f t="shared" si="129"/>
        <v>155.31617073855787</v>
      </c>
      <c r="H314" s="197">
        <f t="shared" si="129"/>
        <v>0</v>
      </c>
      <c r="I314" s="154">
        <f t="shared" si="129"/>
        <v>7868.4226200291741</v>
      </c>
      <c r="J314" s="149"/>
      <c r="K314" s="196" t="s">
        <v>26</v>
      </c>
      <c r="L314" s="195">
        <f>SUM(L293:L309)</f>
        <v>555.52110062838551</v>
      </c>
      <c r="M314" s="195">
        <f t="shared" ref="M314:S314" si="130">SUM(M293:M309)</f>
        <v>3454.9542630626579</v>
      </c>
      <c r="N314" s="195">
        <f t="shared" si="130"/>
        <v>2080.5151142309896</v>
      </c>
      <c r="O314" s="195">
        <f t="shared" si="130"/>
        <v>1622.1159713685827</v>
      </c>
      <c r="P314" s="195">
        <f t="shared" si="130"/>
        <v>320.99711051511593</v>
      </c>
      <c r="Q314" s="195">
        <f t="shared" si="130"/>
        <v>155.31617073855787</v>
      </c>
      <c r="R314" s="197">
        <f t="shared" si="130"/>
        <v>0</v>
      </c>
      <c r="S314" s="198">
        <f t="shared" si="130"/>
        <v>8189.4197305442904</v>
      </c>
      <c r="T314" s="141" t="str">
        <f>IF(ABS(S314-AI314)&gt;0.01,S314-AI314,"")</f>
        <v/>
      </c>
      <c r="U314" s="224" t="s">
        <v>63</v>
      </c>
      <c r="V314" s="225">
        <f>SUM(V293:V309)</f>
        <v>422.69250986391586</v>
      </c>
      <c r="W314" s="225">
        <f t="shared" ref="W314:AH314" si="131">SUM(W293:W309)</f>
        <v>125.07695969964732</v>
      </c>
      <c r="X314" s="225">
        <f t="shared" si="131"/>
        <v>155.31617073855787</v>
      </c>
      <c r="Y314" s="225">
        <f t="shared" si="131"/>
        <v>3454.9542630626579</v>
      </c>
      <c r="Z314" s="225">
        <f t="shared" si="131"/>
        <v>1988.4999193866163</v>
      </c>
      <c r="AA314" s="225">
        <f t="shared" si="131"/>
        <v>1497.3081455240153</v>
      </c>
      <c r="AB314" s="225">
        <f t="shared" si="131"/>
        <v>320.99711051511593</v>
      </c>
      <c r="AC314" s="225">
        <f t="shared" si="131"/>
        <v>224.57465175376376</v>
      </c>
      <c r="AD314" s="226">
        <f t="shared" si="131"/>
        <v>7.7516310648222824</v>
      </c>
      <c r="AE314" s="226">
        <f t="shared" si="131"/>
        <v>89.133967087155796</v>
      </c>
      <c r="AF314" s="226">
        <f t="shared" si="131"/>
        <v>0</v>
      </c>
      <c r="AG314" s="226">
        <f t="shared" si="131"/>
        <v>92.015194844373852</v>
      </c>
      <c r="AH314" s="226">
        <f t="shared" si="131"/>
        <v>35.67385875741175</v>
      </c>
      <c r="AI314" s="227">
        <f>SUM(V314:AC314)</f>
        <v>8189.4197305442904</v>
      </c>
      <c r="AJ314" s="141" t="str">
        <f t="shared" si="128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7.0601329828712964E-2</v>
      </c>
      <c r="C315" s="48">
        <f t="shared" ref="C315:H315" si="132">IF($I314=0,"-",C314/$I314)</f>
        <v>0.43909108977802308</v>
      </c>
      <c r="D315" s="48">
        <f t="shared" si="132"/>
        <v>0.26441323943823386</v>
      </c>
      <c r="E315" s="48">
        <f t="shared" si="132"/>
        <v>0.20615516599724384</v>
      </c>
      <c r="F315" s="48">
        <f t="shared" si="132"/>
        <v>0</v>
      </c>
      <c r="G315" s="48">
        <f t="shared" si="132"/>
        <v>1.973917495778614E-2</v>
      </c>
      <c r="H315" s="69">
        <f t="shared" si="132"/>
        <v>0</v>
      </c>
      <c r="I315" s="49">
        <f>SUM(B315:H315)</f>
        <v>0.99999999999999989</v>
      </c>
      <c r="J315" s="141"/>
      <c r="K315" s="78" t="s">
        <v>90</v>
      </c>
      <c r="L315" s="95">
        <f t="shared" ref="L315:R315" si="133">IF($S314=0,"-",L314/$S314)</f>
        <v>6.783400032073629E-2</v>
      </c>
      <c r="M315" s="95">
        <f t="shared" si="133"/>
        <v>0.42188022799425284</v>
      </c>
      <c r="N315" s="95">
        <f t="shared" si="133"/>
        <v>0.25404914910774917</v>
      </c>
      <c r="O315" s="95">
        <f t="shared" si="133"/>
        <v>0.19807459194190949</v>
      </c>
      <c r="P315" s="95">
        <f t="shared" si="133"/>
        <v>3.9196563502281449E-2</v>
      </c>
      <c r="Q315" s="95">
        <f t="shared" si="133"/>
        <v>1.8965467133070631E-2</v>
      </c>
      <c r="R315" s="96">
        <f t="shared" si="133"/>
        <v>0</v>
      </c>
      <c r="S315" s="97">
        <f>SUM(L315:R315)</f>
        <v>0.99999999999999989</v>
      </c>
      <c r="U315" s="108" t="s">
        <v>90</v>
      </c>
      <c r="V315" s="130">
        <f>+V314/$AI314</f>
        <v>5.1614464000103534E-2</v>
      </c>
      <c r="W315" s="130">
        <f t="shared" ref="W315:AH315" si="134">+W314/$AI314</f>
        <v>1.5272994157711144E-2</v>
      </c>
      <c r="X315" s="130">
        <f t="shared" si="134"/>
        <v>1.8965467133070631E-2</v>
      </c>
      <c r="Y315" s="130">
        <f t="shared" si="134"/>
        <v>0.42188022799425284</v>
      </c>
      <c r="Z315" s="130">
        <f t="shared" si="134"/>
        <v>0.24281328651040521</v>
      </c>
      <c r="AA315" s="130">
        <f t="shared" si="134"/>
        <v>0.18283446138918322</v>
      </c>
      <c r="AB315" s="130">
        <f t="shared" si="134"/>
        <v>3.9196563502281449E-2</v>
      </c>
      <c r="AC315" s="130">
        <f t="shared" si="134"/>
        <v>2.7422535312991943E-2</v>
      </c>
      <c r="AD315" s="130">
        <f t="shared" si="134"/>
        <v>9.4654216292160771E-4</v>
      </c>
      <c r="AE315" s="130">
        <f t="shared" si="134"/>
        <v>1.0884039409374822E-2</v>
      </c>
      <c r="AF315" s="130">
        <f t="shared" si="134"/>
        <v>0</v>
      </c>
      <c r="AG315" s="130">
        <f t="shared" si="134"/>
        <v>1.1235862597344035E-2</v>
      </c>
      <c r="AH315" s="130">
        <f t="shared" si="134"/>
        <v>4.3560911433514682E-3</v>
      </c>
      <c r="AI315" s="131">
        <f>SUM(V315:AC315)</f>
        <v>1</v>
      </c>
      <c r="AJ315" s="22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1146.7494901287439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1146.7494901287439</v>
      </c>
      <c r="J319" s="149"/>
      <c r="K319" s="203" t="s">
        <v>7</v>
      </c>
      <c r="L319" s="152">
        <v>0</v>
      </c>
      <c r="M319" s="152">
        <v>1146.7494901287439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1146.7494901287439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1146.7494901287439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1146.7494901287439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1.877901524789747</v>
      </c>
      <c r="C323" s="156">
        <v>11.096198276888076</v>
      </c>
      <c r="D323" s="156">
        <v>0.12678273421835012</v>
      </c>
      <c r="E323" s="156">
        <v>0</v>
      </c>
      <c r="F323" s="350"/>
      <c r="G323" s="156">
        <v>0</v>
      </c>
      <c r="H323" s="168">
        <v>0</v>
      </c>
      <c r="I323" s="154">
        <f t="shared" si="135"/>
        <v>13.100882535896174</v>
      </c>
      <c r="J323" s="149"/>
      <c r="K323" s="169" t="s">
        <v>16</v>
      </c>
      <c r="L323" s="156">
        <v>1.877901524789747</v>
      </c>
      <c r="M323" s="156">
        <v>11.096198276888076</v>
      </c>
      <c r="N323" s="156">
        <v>0.12678273421835012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13.100882535896174</v>
      </c>
      <c r="U323" s="215" t="s">
        <v>16</v>
      </c>
      <c r="V323" s="207">
        <v>1.877901524789747</v>
      </c>
      <c r="W323" s="207">
        <v>0</v>
      </c>
      <c r="X323" s="207">
        <v>0</v>
      </c>
      <c r="Y323" s="207">
        <v>11.096198276888076</v>
      </c>
      <c r="Z323" s="207">
        <v>0.12678273421835012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13.100882535896174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1.3302950249145558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135"/>
        <v>1.3302950249145558</v>
      </c>
      <c r="J324" s="149"/>
      <c r="K324" s="163" t="s">
        <v>15</v>
      </c>
      <c r="L324" s="164">
        <v>1.3302950249145558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1.3302950249145558</v>
      </c>
      <c r="U324" s="211" t="s">
        <v>57</v>
      </c>
      <c r="V324" s="212">
        <v>1.3302950249145558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1.3302950249145558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4.4263761194136816E-2</v>
      </c>
      <c r="F325" s="350"/>
      <c r="G325" s="156">
        <v>0</v>
      </c>
      <c r="H325" s="168">
        <v>0</v>
      </c>
      <c r="I325" s="154">
        <f t="shared" si="135"/>
        <v>4.4263761194136816E-2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4.4263761194136816E-2</v>
      </c>
      <c r="P325" s="156">
        <v>30.199586353302223</v>
      </c>
      <c r="Q325" s="156">
        <v>0</v>
      </c>
      <c r="R325" s="157">
        <v>0</v>
      </c>
      <c r="S325" s="158">
        <f t="shared" si="136"/>
        <v>30.243850114496361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6.0857600175256753E-5</v>
      </c>
      <c r="AB325" s="207">
        <v>30.199586353302223</v>
      </c>
      <c r="AC325" s="208">
        <v>4.4202903593961562E-2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4.4202903593961562E-2</v>
      </c>
      <c r="AI325" s="210">
        <f t="shared" si="137"/>
        <v>30.243850114496361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0.98328239506558102</v>
      </c>
      <c r="Q326" s="164">
        <v>0</v>
      </c>
      <c r="R326" s="165">
        <v>0</v>
      </c>
      <c r="S326" s="166">
        <f t="shared" si="136"/>
        <v>0.98328239506558102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0.98328239506558102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0.98328239506558102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0.23551788487193959</v>
      </c>
      <c r="C328" s="160">
        <v>0</v>
      </c>
      <c r="D328" s="160">
        <v>2.6045507268190957</v>
      </c>
      <c r="E328" s="160">
        <v>0</v>
      </c>
      <c r="F328" s="350"/>
      <c r="G328" s="160">
        <v>0</v>
      </c>
      <c r="H328" s="161">
        <v>0</v>
      </c>
      <c r="I328" s="162">
        <f t="shared" si="135"/>
        <v>2.8400686116910352</v>
      </c>
      <c r="J328" s="149"/>
      <c r="K328" s="163" t="s">
        <v>17</v>
      </c>
      <c r="L328" s="164">
        <v>0.23551788487193959</v>
      </c>
      <c r="M328" s="164">
        <v>0</v>
      </c>
      <c r="N328" s="164">
        <v>2.6045507268190957</v>
      </c>
      <c r="O328" s="164">
        <v>0</v>
      </c>
      <c r="P328" s="164">
        <v>0.38774634146341536</v>
      </c>
      <c r="Q328" s="164">
        <v>0</v>
      </c>
      <c r="R328" s="165">
        <v>0</v>
      </c>
      <c r="S328" s="166">
        <f t="shared" si="136"/>
        <v>3.2278149531544504</v>
      </c>
      <c r="U328" s="211" t="s">
        <v>17</v>
      </c>
      <c r="V328" s="212">
        <v>0.23551788487193959</v>
      </c>
      <c r="W328" s="212">
        <v>0</v>
      </c>
      <c r="X328" s="212">
        <v>0</v>
      </c>
      <c r="Y328" s="212">
        <v>0</v>
      </c>
      <c r="Z328" s="212">
        <v>2.6045507268190957</v>
      </c>
      <c r="AA328" s="212">
        <v>0</v>
      </c>
      <c r="AB328" s="212">
        <v>0.38774634146341536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3.2278149531544504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140</v>
      </c>
      <c r="B329" s="156">
        <v>283.21865379589798</v>
      </c>
      <c r="C329" s="156">
        <v>3521.335872017718</v>
      </c>
      <c r="D329" s="156">
        <v>483.81634134935882</v>
      </c>
      <c r="E329" s="156">
        <v>252.72203049083149</v>
      </c>
      <c r="F329" s="350"/>
      <c r="G329" s="156">
        <v>0</v>
      </c>
      <c r="H329" s="168">
        <v>0</v>
      </c>
      <c r="I329" s="154">
        <f t="shared" si="135"/>
        <v>4541.0928976538062</v>
      </c>
      <c r="J329" s="149"/>
      <c r="K329" s="169" t="s">
        <v>140</v>
      </c>
      <c r="L329" s="156">
        <v>283.21865379589798</v>
      </c>
      <c r="M329" s="156">
        <v>3521.335872017718</v>
      </c>
      <c r="N329" s="156">
        <v>483.81634134935882</v>
      </c>
      <c r="O329" s="156">
        <v>252.72203049083149</v>
      </c>
      <c r="P329" s="156">
        <v>1.2351379040575268</v>
      </c>
      <c r="Q329" s="156">
        <v>0</v>
      </c>
      <c r="R329" s="157">
        <v>0</v>
      </c>
      <c r="S329" s="158">
        <f t="shared" si="136"/>
        <v>4542.3280355578636</v>
      </c>
      <c r="U329" s="215" t="s">
        <v>140</v>
      </c>
      <c r="V329" s="207">
        <v>283.21865379589798</v>
      </c>
      <c r="W329" s="207">
        <v>0</v>
      </c>
      <c r="X329" s="207">
        <v>0</v>
      </c>
      <c r="Y329" s="207">
        <v>3521.335872017718</v>
      </c>
      <c r="Z329" s="207">
        <v>469.96306252504758</v>
      </c>
      <c r="AA329" s="207">
        <v>11.711815238409571</v>
      </c>
      <c r="AB329" s="207">
        <v>1.2351379040575268</v>
      </c>
      <c r="AC329" s="208">
        <v>254.86349407673316</v>
      </c>
      <c r="AD329" s="207">
        <v>0</v>
      </c>
      <c r="AE329" s="207">
        <v>0</v>
      </c>
      <c r="AF329" s="207">
        <v>0</v>
      </c>
      <c r="AG329" s="207">
        <v>13.853278824311239</v>
      </c>
      <c r="AH329" s="207">
        <v>241.01021525242192</v>
      </c>
      <c r="AI329" s="210">
        <f t="shared" si="137"/>
        <v>4542.3280355578636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61.489889573552077</v>
      </c>
      <c r="C330" s="160">
        <v>405.70455800306212</v>
      </c>
      <c r="D330" s="160">
        <v>2.6989362242464194</v>
      </c>
      <c r="E330" s="160">
        <v>2077.9290817467195</v>
      </c>
      <c r="F330" s="350"/>
      <c r="G330" s="160">
        <v>94.182391215349213</v>
      </c>
      <c r="H330" s="161">
        <v>0</v>
      </c>
      <c r="I330" s="162">
        <f t="shared" si="135"/>
        <v>2642.0048567629292</v>
      </c>
      <c r="J330" s="149"/>
      <c r="K330" s="163" t="s">
        <v>25</v>
      </c>
      <c r="L330" s="164">
        <v>61.489889573552077</v>
      </c>
      <c r="M330" s="164">
        <v>405.70455800306212</v>
      </c>
      <c r="N330" s="164">
        <v>2.6989362242464194</v>
      </c>
      <c r="O330" s="164">
        <v>2077.9290817467195</v>
      </c>
      <c r="P330" s="164">
        <v>2.5528140695987549</v>
      </c>
      <c r="Q330" s="164">
        <v>94.182391215349213</v>
      </c>
      <c r="R330" s="165">
        <v>0</v>
      </c>
      <c r="S330" s="166">
        <f t="shared" si="136"/>
        <v>2644.5576708325279</v>
      </c>
      <c r="U330" s="211" t="s">
        <v>25</v>
      </c>
      <c r="V330" s="212">
        <v>22.525039536492972</v>
      </c>
      <c r="W330" s="212">
        <v>38.964850037059108</v>
      </c>
      <c r="X330" s="212">
        <v>94.182391215349213</v>
      </c>
      <c r="Y330" s="212">
        <v>405.70455800306212</v>
      </c>
      <c r="Z330" s="212">
        <v>0.34715014408754635</v>
      </c>
      <c r="AA330" s="212">
        <v>2075.3895249718121</v>
      </c>
      <c r="AB330" s="212">
        <v>2.5528140695987549</v>
      </c>
      <c r="AC330" s="213">
        <v>4.8913428550661378</v>
      </c>
      <c r="AD330" s="212">
        <v>0</v>
      </c>
      <c r="AE330" s="212">
        <v>0</v>
      </c>
      <c r="AF330" s="212">
        <v>0</v>
      </c>
      <c r="AG330" s="212">
        <v>2.351786080158873</v>
      </c>
      <c r="AH330" s="212">
        <v>2.5395567749072652</v>
      </c>
      <c r="AI330" s="214">
        <f t="shared" si="137"/>
        <v>2644.5576708325279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16.644482007286641</v>
      </c>
      <c r="C331" s="156">
        <v>194.59033410405922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135"/>
        <v>211.23481611134588</v>
      </c>
      <c r="J331" s="149"/>
      <c r="K331" s="169" t="s">
        <v>24</v>
      </c>
      <c r="L331" s="156">
        <v>16.644482007286641</v>
      </c>
      <c r="M331" s="156">
        <v>194.59033410405922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211.23481611134588</v>
      </c>
      <c r="U331" s="215" t="s">
        <v>24</v>
      </c>
      <c r="V331" s="207">
        <v>16.644482007286641</v>
      </c>
      <c r="W331" s="207">
        <v>0</v>
      </c>
      <c r="X331" s="207">
        <v>0</v>
      </c>
      <c r="Y331" s="207">
        <v>194.59033410405922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211.23481611134588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0.15438338285457062</v>
      </c>
      <c r="C333" s="156">
        <v>950.85204620973286</v>
      </c>
      <c r="D333" s="156">
        <v>0</v>
      </c>
      <c r="E333" s="156">
        <v>0</v>
      </c>
      <c r="F333" s="350"/>
      <c r="G333" s="156">
        <v>0</v>
      </c>
      <c r="H333" s="168">
        <v>0</v>
      </c>
      <c r="I333" s="154">
        <f t="shared" si="135"/>
        <v>951.00642959258744</v>
      </c>
      <c r="J333" s="149"/>
      <c r="K333" s="169" t="s">
        <v>22</v>
      </c>
      <c r="L333" s="156">
        <v>0.15438338285457062</v>
      </c>
      <c r="M333" s="156">
        <v>950.85204620973286</v>
      </c>
      <c r="N333" s="156">
        <v>0</v>
      </c>
      <c r="O333" s="156">
        <v>0</v>
      </c>
      <c r="P333" s="156">
        <v>1.64303187747655</v>
      </c>
      <c r="Q333" s="156">
        <v>0</v>
      </c>
      <c r="R333" s="157">
        <v>0</v>
      </c>
      <c r="S333" s="158">
        <f t="shared" si="136"/>
        <v>952.64946147006401</v>
      </c>
      <c r="U333" s="215" t="s">
        <v>22</v>
      </c>
      <c r="V333" s="207">
        <v>0.15438338285457062</v>
      </c>
      <c r="W333" s="207">
        <v>0</v>
      </c>
      <c r="X333" s="207">
        <v>0</v>
      </c>
      <c r="Y333" s="207">
        <v>950.85204620973286</v>
      </c>
      <c r="Z333" s="207">
        <v>0</v>
      </c>
      <c r="AA333" s="207">
        <v>0</v>
      </c>
      <c r="AB333" s="207">
        <v>1.64303187747655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952.64946147006401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3.9163643668343808</v>
      </c>
      <c r="D334" s="160">
        <v>0</v>
      </c>
      <c r="E334" s="160">
        <v>0</v>
      </c>
      <c r="F334" s="350"/>
      <c r="G334" s="160">
        <v>0</v>
      </c>
      <c r="H334" s="161">
        <v>0</v>
      </c>
      <c r="I334" s="162">
        <f t="shared" si="135"/>
        <v>3.9163643668343808</v>
      </c>
      <c r="J334" s="149"/>
      <c r="K334" s="163" t="s">
        <v>21</v>
      </c>
      <c r="L334" s="164">
        <v>0</v>
      </c>
      <c r="M334" s="164">
        <v>3.9163643668343808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3.9163643668343808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3.9163643668343808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3.9163643668343808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0.13630896893118516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135"/>
        <v>0.13630896893118516</v>
      </c>
      <c r="J335" s="149"/>
      <c r="K335" s="171" t="s">
        <v>64</v>
      </c>
      <c r="L335" s="156">
        <v>0.13630896893118516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0.13630896893118516</v>
      </c>
      <c r="U335" s="216" t="s">
        <v>62</v>
      </c>
      <c r="V335" s="207">
        <v>0.13630896893118516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0.13630896893118516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0.13630896893118516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135"/>
        <v>0.13630896893118516</v>
      </c>
      <c r="J336" s="149"/>
      <c r="K336" s="176" t="s">
        <v>23</v>
      </c>
      <c r="L336" s="177">
        <v>0.13630896893118516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0.13630896893118516</v>
      </c>
      <c r="U336" s="217" t="s">
        <v>65</v>
      </c>
      <c r="V336" s="218">
        <v>0.13630896893118516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137"/>
        <v>0.13630896893118516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365.0874321630987</v>
      </c>
      <c r="C340" s="195">
        <f t="shared" ref="C340:I340" si="139">SUM(C319:C335)</f>
        <v>6234.2448631070383</v>
      </c>
      <c r="D340" s="195">
        <f t="shared" si="139"/>
        <v>489.24661103464268</v>
      </c>
      <c r="E340" s="195">
        <f t="shared" si="139"/>
        <v>2330.695375998745</v>
      </c>
      <c r="F340" s="195">
        <f t="shared" si="139"/>
        <v>0</v>
      </c>
      <c r="G340" s="195">
        <f t="shared" si="139"/>
        <v>94.182391215349213</v>
      </c>
      <c r="H340" s="197">
        <f t="shared" si="139"/>
        <v>0</v>
      </c>
      <c r="I340" s="154">
        <f t="shared" si="139"/>
        <v>9513.4566735188746</v>
      </c>
      <c r="J340" s="149"/>
      <c r="K340" s="196" t="s">
        <v>26</v>
      </c>
      <c r="L340" s="195">
        <f>SUM(L319:L335)</f>
        <v>365.0874321630987</v>
      </c>
      <c r="M340" s="195">
        <f t="shared" ref="M340:S340" si="140">SUM(M319:M335)</f>
        <v>6234.2448631070383</v>
      </c>
      <c r="N340" s="195">
        <f t="shared" si="140"/>
        <v>489.24661103464268</v>
      </c>
      <c r="O340" s="195">
        <f t="shared" si="140"/>
        <v>2330.695375998745</v>
      </c>
      <c r="P340" s="195">
        <f t="shared" si="140"/>
        <v>37.001598940964051</v>
      </c>
      <c r="Q340" s="195">
        <f t="shared" si="140"/>
        <v>94.182391215349213</v>
      </c>
      <c r="R340" s="197">
        <f t="shared" si="140"/>
        <v>0</v>
      </c>
      <c r="S340" s="198">
        <f t="shared" si="140"/>
        <v>9550.4582724598386</v>
      </c>
      <c r="T340" s="141" t="str">
        <f>IF(ABS(S340-AI340)&gt;0.01,S340-AI340,"")</f>
        <v/>
      </c>
      <c r="U340" s="224" t="s">
        <v>63</v>
      </c>
      <c r="V340" s="225">
        <f>SUM(V319:V335)</f>
        <v>326.12258212603956</v>
      </c>
      <c r="W340" s="225">
        <f t="shared" ref="W340:AH340" si="141">SUM(W319:W335)</f>
        <v>38.964850037059108</v>
      </c>
      <c r="X340" s="225">
        <f t="shared" si="141"/>
        <v>94.182391215349213</v>
      </c>
      <c r="Y340" s="225">
        <f t="shared" si="141"/>
        <v>6234.2448631070383</v>
      </c>
      <c r="Z340" s="225">
        <f t="shared" si="141"/>
        <v>473.04154613017255</v>
      </c>
      <c r="AA340" s="225">
        <f t="shared" si="141"/>
        <v>2087.1014010678218</v>
      </c>
      <c r="AB340" s="225">
        <f t="shared" si="141"/>
        <v>37.001598940964051</v>
      </c>
      <c r="AC340" s="225">
        <f t="shared" si="141"/>
        <v>259.79903983539327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16.205064904470113</v>
      </c>
      <c r="AH340" s="226">
        <f t="shared" si="141"/>
        <v>243.59397493092314</v>
      </c>
      <c r="AI340" s="227">
        <f>SUM(V340:AC340)</f>
        <v>9550.4582724598386</v>
      </c>
      <c r="AJ340" s="141" t="str">
        <f t="shared" si="138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3.8375896868205188E-2</v>
      </c>
      <c r="C341" s="48">
        <f t="shared" ref="C341:H341" si="142">IF($I340=0,"-",C340/$I340)</f>
        <v>0.65530806278440656</v>
      </c>
      <c r="D341" s="48">
        <f t="shared" si="142"/>
        <v>5.1426797621991822E-2</v>
      </c>
      <c r="E341" s="48">
        <f t="shared" si="142"/>
        <v>0.24498932995473013</v>
      </c>
      <c r="F341" s="48">
        <f t="shared" si="142"/>
        <v>0</v>
      </c>
      <c r="G341" s="48">
        <f t="shared" si="142"/>
        <v>9.8999127706662134E-3</v>
      </c>
      <c r="H341" s="69">
        <f t="shared" si="142"/>
        <v>0</v>
      </c>
      <c r="I341" s="49">
        <f>SUM(B341:H341)</f>
        <v>1</v>
      </c>
      <c r="J341" s="141"/>
      <c r="K341" s="78" t="s">
        <v>90</v>
      </c>
      <c r="L341" s="95">
        <f t="shared" ref="L341:R341" si="143">IF($S340=0,"-",L340/$S340)</f>
        <v>3.8227216092434263E-2</v>
      </c>
      <c r="M341" s="95">
        <f t="shared" si="143"/>
        <v>0.65276918502271319</v>
      </c>
      <c r="N341" s="95">
        <f t="shared" si="143"/>
        <v>5.1227553388245022E-2</v>
      </c>
      <c r="O341" s="95">
        <f t="shared" si="143"/>
        <v>0.24404016116374755</v>
      </c>
      <c r="P341" s="95">
        <f t="shared" si="143"/>
        <v>3.8743270621540375E-3</v>
      </c>
      <c r="Q341" s="95">
        <f t="shared" si="143"/>
        <v>9.861557270705857E-3</v>
      </c>
      <c r="R341" s="96">
        <f t="shared" si="143"/>
        <v>0</v>
      </c>
      <c r="S341" s="97">
        <f>SUM(L341:R341)</f>
        <v>1</v>
      </c>
      <c r="U341" s="108" t="s">
        <v>90</v>
      </c>
      <c r="V341" s="130">
        <f>+V340/$AI340</f>
        <v>3.414732286370617E-2</v>
      </c>
      <c r="W341" s="130">
        <f t="shared" ref="W341:AH341" si="144">+W340/$AI340</f>
        <v>4.079893228728094E-3</v>
      </c>
      <c r="X341" s="130">
        <f t="shared" si="144"/>
        <v>9.861557270705857E-3</v>
      </c>
      <c r="Y341" s="130">
        <f t="shared" si="144"/>
        <v>0.65276918502271319</v>
      </c>
      <c r="Z341" s="130">
        <f t="shared" si="144"/>
        <v>4.9530769376194016E-2</v>
      </c>
      <c r="AA341" s="130">
        <f t="shared" si="144"/>
        <v>0.21853416260519015</v>
      </c>
      <c r="AB341" s="130">
        <f t="shared" si="144"/>
        <v>3.8743270621540375E-3</v>
      </c>
      <c r="AC341" s="130">
        <f t="shared" si="144"/>
        <v>2.7202782570608396E-2</v>
      </c>
      <c r="AD341" s="130">
        <f t="shared" si="144"/>
        <v>0</v>
      </c>
      <c r="AE341" s="130">
        <f t="shared" si="144"/>
        <v>0</v>
      </c>
      <c r="AF341" s="130">
        <f t="shared" si="144"/>
        <v>0</v>
      </c>
      <c r="AG341" s="130">
        <f t="shared" si="144"/>
        <v>1.6967840120510047E-3</v>
      </c>
      <c r="AH341" s="130">
        <f t="shared" si="144"/>
        <v>2.550599855855739E-2</v>
      </c>
      <c r="AI341" s="131">
        <f>SUM(V341:AC341)</f>
        <v>1</v>
      </c>
      <c r="AJ341" s="22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26.619735305571325</v>
      </c>
      <c r="C349" s="156">
        <v>0</v>
      </c>
      <c r="D349" s="156">
        <v>3.194368236668554</v>
      </c>
      <c r="E349" s="156">
        <v>0</v>
      </c>
      <c r="F349" s="350"/>
      <c r="G349" s="156">
        <v>0</v>
      </c>
      <c r="H349" s="168">
        <v>0</v>
      </c>
      <c r="I349" s="154">
        <f t="shared" si="145"/>
        <v>29.814103542239877</v>
      </c>
      <c r="J349" s="149"/>
      <c r="K349" s="169" t="s">
        <v>16</v>
      </c>
      <c r="L349" s="156">
        <v>26.619735305571325</v>
      </c>
      <c r="M349" s="156">
        <v>0</v>
      </c>
      <c r="N349" s="156">
        <v>3.194368236668554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29.814103542239877</v>
      </c>
      <c r="U349" s="215" t="s">
        <v>16</v>
      </c>
      <c r="V349" s="207">
        <v>26.619735305571325</v>
      </c>
      <c r="W349" s="207">
        <v>0</v>
      </c>
      <c r="X349" s="207">
        <v>0</v>
      </c>
      <c r="Y349" s="207">
        <v>0</v>
      </c>
      <c r="Z349" s="207">
        <v>3.194368236668554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29.814103542239877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0.15209742718850328</v>
      </c>
      <c r="C350" s="160">
        <v>0</v>
      </c>
      <c r="D350" s="160">
        <v>1.8251691262620363E-2</v>
      </c>
      <c r="E350" s="160">
        <v>0</v>
      </c>
      <c r="F350" s="350"/>
      <c r="G350" s="160">
        <v>0</v>
      </c>
      <c r="H350" s="161">
        <v>0</v>
      </c>
      <c r="I350" s="162">
        <f t="shared" si="145"/>
        <v>0.17034911845112363</v>
      </c>
      <c r="J350" s="149"/>
      <c r="K350" s="163" t="s">
        <v>15</v>
      </c>
      <c r="L350" s="164">
        <v>0.15209742718850328</v>
      </c>
      <c r="M350" s="164">
        <v>0</v>
      </c>
      <c r="N350" s="164">
        <v>1.8251691262620363E-2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0.17034911845112363</v>
      </c>
      <c r="U350" s="211" t="s">
        <v>57</v>
      </c>
      <c r="V350" s="212">
        <v>0.15209742718850328</v>
      </c>
      <c r="W350" s="212">
        <v>0</v>
      </c>
      <c r="X350" s="212">
        <v>0</v>
      </c>
      <c r="Y350" s="212">
        <v>0</v>
      </c>
      <c r="Z350" s="212">
        <v>1.8251691262620363E-2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0.17034911845112363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22.541608112885125</v>
      </c>
      <c r="F351" s="350"/>
      <c r="G351" s="156">
        <v>0</v>
      </c>
      <c r="H351" s="168">
        <v>0</v>
      </c>
      <c r="I351" s="154">
        <f t="shared" si="145"/>
        <v>22.541608112885125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22.541608112885125</v>
      </c>
      <c r="P351" s="156">
        <v>253.84619086405939</v>
      </c>
      <c r="Q351" s="156">
        <v>0</v>
      </c>
      <c r="R351" s="157">
        <v>0</v>
      </c>
      <c r="S351" s="158">
        <f t="shared" si="146"/>
        <v>276.38779897694451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1.8473961965004786</v>
      </c>
      <c r="AB351" s="207">
        <v>253.84619086405939</v>
      </c>
      <c r="AC351" s="208">
        <v>20.694211916384646</v>
      </c>
      <c r="AD351" s="207">
        <v>0</v>
      </c>
      <c r="AE351" s="207">
        <v>0</v>
      </c>
      <c r="AF351" s="207">
        <v>0</v>
      </c>
      <c r="AG351" s="207">
        <v>0</v>
      </c>
      <c r="AH351" s="207">
        <v>20.694211916384646</v>
      </c>
      <c r="AI351" s="210">
        <f t="shared" si="147"/>
        <v>276.38779897694451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1.1108416947111051</v>
      </c>
      <c r="Q352" s="164">
        <v>0</v>
      </c>
      <c r="R352" s="165">
        <v>0</v>
      </c>
      <c r="S352" s="166">
        <f t="shared" si="146"/>
        <v>1.1108416947111051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1.1108416947111051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1.1108416947111051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16.142903950814535</v>
      </c>
      <c r="F354" s="350"/>
      <c r="G354" s="160">
        <v>0</v>
      </c>
      <c r="H354" s="161">
        <v>0</v>
      </c>
      <c r="I354" s="162">
        <f t="shared" si="145"/>
        <v>16.142903950814535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16.142903950814535</v>
      </c>
      <c r="P354" s="164">
        <v>0</v>
      </c>
      <c r="Q354" s="164">
        <v>0</v>
      </c>
      <c r="R354" s="165">
        <v>0</v>
      </c>
      <c r="S354" s="166">
        <f t="shared" si="146"/>
        <v>16.142903950814535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16.142903950814535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16.142903950814535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140</v>
      </c>
      <c r="B355" s="156">
        <v>908.89490569975442</v>
      </c>
      <c r="C355" s="156">
        <v>0</v>
      </c>
      <c r="D355" s="156">
        <v>0</v>
      </c>
      <c r="E355" s="156">
        <v>0</v>
      </c>
      <c r="F355" s="350"/>
      <c r="G355" s="156">
        <v>0</v>
      </c>
      <c r="H355" s="168">
        <v>0</v>
      </c>
      <c r="I355" s="154">
        <f t="shared" si="145"/>
        <v>908.89490569975442</v>
      </c>
      <c r="J355" s="149"/>
      <c r="K355" s="169" t="s">
        <v>140</v>
      </c>
      <c r="L355" s="156">
        <v>908.89490569975442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908.89490569975442</v>
      </c>
      <c r="U355" s="215" t="s">
        <v>140</v>
      </c>
      <c r="V355" s="207">
        <v>908.89490569975442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908.89490569975442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53.771435616820128</v>
      </c>
      <c r="C356" s="160">
        <v>30.195283351053039</v>
      </c>
      <c r="D356" s="160">
        <v>10.366337387595491</v>
      </c>
      <c r="E356" s="160">
        <v>1027.1516680517566</v>
      </c>
      <c r="F356" s="350"/>
      <c r="G356" s="160">
        <v>90.836337122106499</v>
      </c>
      <c r="H356" s="161">
        <v>0</v>
      </c>
      <c r="I356" s="162">
        <f t="shared" si="145"/>
        <v>1212.3210615293317</v>
      </c>
      <c r="J356" s="149"/>
      <c r="K356" s="163" t="s">
        <v>25</v>
      </c>
      <c r="L356" s="164">
        <v>53.771435616820128</v>
      </c>
      <c r="M356" s="164">
        <v>30.195283351053039</v>
      </c>
      <c r="N356" s="164">
        <v>10.366337387595491</v>
      </c>
      <c r="O356" s="164">
        <v>1027.1516680517566</v>
      </c>
      <c r="P356" s="164">
        <v>3.8496889626641959</v>
      </c>
      <c r="Q356" s="164">
        <v>90.836337122106499</v>
      </c>
      <c r="R356" s="165">
        <v>0</v>
      </c>
      <c r="S356" s="166">
        <f t="shared" si="146"/>
        <v>1216.1707504919959</v>
      </c>
      <c r="U356" s="211" t="s">
        <v>25</v>
      </c>
      <c r="V356" s="212">
        <v>17.959638199129895</v>
      </c>
      <c r="W356" s="212">
        <v>35.811797417690229</v>
      </c>
      <c r="X356" s="212">
        <v>90.836337122106499</v>
      </c>
      <c r="Y356" s="212">
        <v>30.195283351053039</v>
      </c>
      <c r="Z356" s="212">
        <v>6.9225174291308162</v>
      </c>
      <c r="AA356" s="212">
        <v>1023.5087341937422</v>
      </c>
      <c r="AB356" s="212">
        <v>3.8496889626641959</v>
      </c>
      <c r="AC356" s="213">
        <v>7.0867538164790069</v>
      </c>
      <c r="AD356" s="212">
        <v>0</v>
      </c>
      <c r="AE356" s="212">
        <v>0</v>
      </c>
      <c r="AF356" s="212">
        <v>0</v>
      </c>
      <c r="AG356" s="212">
        <v>3.4438199584646751</v>
      </c>
      <c r="AH356" s="212">
        <v>3.6429338580143318</v>
      </c>
      <c r="AI356" s="214">
        <f t="shared" si="147"/>
        <v>1216.1707504919957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165.11476456537503</v>
      </c>
      <c r="C357" s="156">
        <v>41.141911499083172</v>
      </c>
      <c r="D357" s="156">
        <v>686.85330687817816</v>
      </c>
      <c r="E357" s="156">
        <v>0</v>
      </c>
      <c r="F357" s="350"/>
      <c r="G357" s="156">
        <v>0</v>
      </c>
      <c r="H357" s="168">
        <v>0</v>
      </c>
      <c r="I357" s="154">
        <f t="shared" si="145"/>
        <v>893.10998294263641</v>
      </c>
      <c r="J357" s="149"/>
      <c r="K357" s="169" t="s">
        <v>24</v>
      </c>
      <c r="L357" s="156">
        <v>165.11476456537503</v>
      </c>
      <c r="M357" s="156">
        <v>41.141911499083172</v>
      </c>
      <c r="N357" s="156">
        <v>686.85330687817816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893.10998294263641</v>
      </c>
      <c r="U357" s="215" t="s">
        <v>24</v>
      </c>
      <c r="V357" s="207">
        <v>165.11476456537503</v>
      </c>
      <c r="W357" s="207">
        <v>0</v>
      </c>
      <c r="X357" s="207">
        <v>0</v>
      </c>
      <c r="Y357" s="207">
        <v>41.141911499083172</v>
      </c>
      <c r="Z357" s="207">
        <v>3.7078800935078475</v>
      </c>
      <c r="AA357" s="207">
        <v>0</v>
      </c>
      <c r="AB357" s="207">
        <v>0</v>
      </c>
      <c r="AC357" s="208">
        <v>683.14542678467035</v>
      </c>
      <c r="AD357" s="207">
        <v>0</v>
      </c>
      <c r="AE357" s="207">
        <v>0</v>
      </c>
      <c r="AF357" s="207">
        <v>0</v>
      </c>
      <c r="AG357" s="207">
        <v>683.14542678467035</v>
      </c>
      <c r="AH357" s="207">
        <v>0</v>
      </c>
      <c r="AI357" s="210">
        <f t="shared" si="147"/>
        <v>893.10998294263641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50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301.37954695764307</v>
      </c>
      <c r="C359" s="156">
        <v>301.31492553295897</v>
      </c>
      <c r="D359" s="156">
        <v>2048.3118104394066</v>
      </c>
      <c r="E359" s="156">
        <v>0</v>
      </c>
      <c r="F359" s="350"/>
      <c r="G359" s="156">
        <v>0</v>
      </c>
      <c r="H359" s="168">
        <v>0</v>
      </c>
      <c r="I359" s="154">
        <f t="shared" si="145"/>
        <v>2651.0062829300086</v>
      </c>
      <c r="J359" s="149"/>
      <c r="K359" s="169" t="s">
        <v>22</v>
      </c>
      <c r="L359" s="156">
        <v>301.37954695764307</v>
      </c>
      <c r="M359" s="156">
        <v>301.31492553295897</v>
      </c>
      <c r="N359" s="156">
        <v>2048.3118104394066</v>
      </c>
      <c r="O359" s="156">
        <v>0</v>
      </c>
      <c r="P359" s="156">
        <v>15.754296372208989</v>
      </c>
      <c r="Q359" s="156">
        <v>0</v>
      </c>
      <c r="R359" s="157">
        <v>0</v>
      </c>
      <c r="S359" s="158">
        <f t="shared" si="146"/>
        <v>2666.7605793022176</v>
      </c>
      <c r="U359" s="215" t="s">
        <v>22</v>
      </c>
      <c r="V359" s="207">
        <v>301.37954695764307</v>
      </c>
      <c r="W359" s="207">
        <v>0</v>
      </c>
      <c r="X359" s="207">
        <v>0</v>
      </c>
      <c r="Y359" s="207">
        <v>301.31492553295897</v>
      </c>
      <c r="Z359" s="207">
        <v>1029.2589940046175</v>
      </c>
      <c r="AA359" s="207">
        <v>0</v>
      </c>
      <c r="AB359" s="207">
        <v>15.754296372208989</v>
      </c>
      <c r="AC359" s="208">
        <v>1019.0528164347892</v>
      </c>
      <c r="AD359" s="207">
        <v>0</v>
      </c>
      <c r="AE359" s="207">
        <v>0</v>
      </c>
      <c r="AF359" s="207">
        <v>0</v>
      </c>
      <c r="AG359" s="207">
        <v>1019.0528164347892</v>
      </c>
      <c r="AH359" s="207">
        <v>0</v>
      </c>
      <c r="AI359" s="210">
        <f t="shared" si="147"/>
        <v>2666.7605793022176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77.061765903454329</v>
      </c>
      <c r="C360" s="160">
        <v>0</v>
      </c>
      <c r="D360" s="160">
        <v>11.008823700493476</v>
      </c>
      <c r="E360" s="160">
        <v>0</v>
      </c>
      <c r="F360" s="350"/>
      <c r="G360" s="160">
        <v>0</v>
      </c>
      <c r="H360" s="161">
        <v>0</v>
      </c>
      <c r="I360" s="162">
        <f t="shared" si="145"/>
        <v>88.070589603947809</v>
      </c>
      <c r="J360" s="149"/>
      <c r="K360" s="163" t="s">
        <v>21</v>
      </c>
      <c r="L360" s="164">
        <v>77.061765903454329</v>
      </c>
      <c r="M360" s="164">
        <v>0</v>
      </c>
      <c r="N360" s="164">
        <v>11.008823700493476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88.070589603947809</v>
      </c>
      <c r="U360" s="211" t="s">
        <v>61</v>
      </c>
      <c r="V360" s="212">
        <v>77.061765903454329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11.008823700493476</v>
      </c>
      <c r="AD360" s="212">
        <v>0</v>
      </c>
      <c r="AE360" s="212">
        <v>0</v>
      </c>
      <c r="AF360" s="212">
        <v>0</v>
      </c>
      <c r="AG360" s="212">
        <v>11.008823700493476</v>
      </c>
      <c r="AH360" s="212">
        <v>0</v>
      </c>
      <c r="AI360" s="214">
        <f t="shared" si="147"/>
        <v>88.070589603947809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1532.9942514758068</v>
      </c>
      <c r="C366" s="195">
        <f t="shared" ref="C366:I366" si="149">SUM(C345:C361)</f>
        <v>372.65212038309517</v>
      </c>
      <c r="D366" s="195">
        <f t="shared" si="149"/>
        <v>2759.7528983336047</v>
      </c>
      <c r="E366" s="195">
        <f t="shared" si="149"/>
        <v>1065.8361801154563</v>
      </c>
      <c r="F366" s="195">
        <f t="shared" si="149"/>
        <v>0</v>
      </c>
      <c r="G366" s="195">
        <f t="shared" si="149"/>
        <v>90.836337122106499</v>
      </c>
      <c r="H366" s="197">
        <f t="shared" si="149"/>
        <v>0</v>
      </c>
      <c r="I366" s="154">
        <f t="shared" si="149"/>
        <v>5822.0717874300699</v>
      </c>
      <c r="J366" s="149"/>
      <c r="K366" s="196" t="s">
        <v>26</v>
      </c>
      <c r="L366" s="195">
        <f>SUM(L345:L361)</f>
        <v>1532.9942514758068</v>
      </c>
      <c r="M366" s="195">
        <f t="shared" ref="M366:S366" si="150">SUM(M345:M361)</f>
        <v>372.65212038309517</v>
      </c>
      <c r="N366" s="195">
        <f t="shared" si="150"/>
        <v>2759.7528983336047</v>
      </c>
      <c r="O366" s="195">
        <f t="shared" si="150"/>
        <v>1065.8361801154563</v>
      </c>
      <c r="P366" s="195">
        <f t="shared" si="150"/>
        <v>274.56101789364368</v>
      </c>
      <c r="Q366" s="195">
        <f t="shared" si="150"/>
        <v>90.836337122106499</v>
      </c>
      <c r="R366" s="197">
        <f t="shared" si="150"/>
        <v>0</v>
      </c>
      <c r="S366" s="198">
        <f t="shared" si="150"/>
        <v>6096.6328053237139</v>
      </c>
      <c r="T366" s="141" t="str">
        <f>IF(ABS(S366-AI366)&gt;0.01,S366-AI366,"")</f>
        <v/>
      </c>
      <c r="U366" s="224" t="s">
        <v>63</v>
      </c>
      <c r="V366" s="225">
        <f>SUM(V345:V361)</f>
        <v>1497.1824540581165</v>
      </c>
      <c r="W366" s="225">
        <f t="shared" ref="W366:AH366" si="151">SUM(W345:W361)</f>
        <v>35.811797417690229</v>
      </c>
      <c r="X366" s="225">
        <f t="shared" si="151"/>
        <v>90.836337122106499</v>
      </c>
      <c r="Y366" s="225">
        <f t="shared" si="151"/>
        <v>372.65212038309517</v>
      </c>
      <c r="Z366" s="225">
        <f t="shared" si="151"/>
        <v>1043.1020114551873</v>
      </c>
      <c r="AA366" s="225">
        <f t="shared" si="151"/>
        <v>1041.4990343410573</v>
      </c>
      <c r="AB366" s="225">
        <f t="shared" si="151"/>
        <v>274.56101789364368</v>
      </c>
      <c r="AC366" s="225">
        <f t="shared" si="151"/>
        <v>1740.9880326528166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1716.6508868784176</v>
      </c>
      <c r="AH366" s="226">
        <f t="shared" si="151"/>
        <v>24.337145774398977</v>
      </c>
      <c r="AI366" s="227">
        <f>SUM(V366:AC366)</f>
        <v>6096.632805323713</v>
      </c>
      <c r="AJ366" s="141" t="str">
        <f t="shared" si="148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0.26330734272043188</v>
      </c>
      <c r="C367" s="48">
        <f t="shared" ref="C367:H367" si="152">IF($I366=0,"-",C366/$I366)</f>
        <v>6.4006788990073268E-2</v>
      </c>
      <c r="D367" s="48">
        <f t="shared" si="152"/>
        <v>0.47401560803354359</v>
      </c>
      <c r="E367" s="48">
        <f t="shared" si="152"/>
        <v>0.18306819617315792</v>
      </c>
      <c r="F367" s="48">
        <f t="shared" si="152"/>
        <v>0</v>
      </c>
      <c r="G367" s="48">
        <f t="shared" si="152"/>
        <v>1.5602064082793235E-2</v>
      </c>
      <c r="H367" s="69">
        <f t="shared" si="152"/>
        <v>0</v>
      </c>
      <c r="I367" s="49">
        <f>SUM(B367:H367)</f>
        <v>0.99999999999999989</v>
      </c>
      <c r="J367" s="141"/>
      <c r="K367" s="78" t="s">
        <v>90</v>
      </c>
      <c r="L367" s="95">
        <f t="shared" ref="L367:R367" si="153">IF($S366=0,"-",L366/$S366)</f>
        <v>0.25144933284109916</v>
      </c>
      <c r="M367" s="95">
        <f t="shared" si="153"/>
        <v>6.1124252072010492E-2</v>
      </c>
      <c r="N367" s="95">
        <f t="shared" si="153"/>
        <v>0.45266838047450186</v>
      </c>
      <c r="O367" s="95">
        <f t="shared" si="153"/>
        <v>0.17482374519665095</v>
      </c>
      <c r="P367" s="95">
        <f t="shared" si="153"/>
        <v>4.503486213798065E-2</v>
      </c>
      <c r="Q367" s="95">
        <f t="shared" si="153"/>
        <v>1.4899427277756701E-2</v>
      </c>
      <c r="R367" s="96">
        <f t="shared" si="153"/>
        <v>0</v>
      </c>
      <c r="S367" s="97">
        <f>SUM(L367:R367)</f>
        <v>0.99999999999999989</v>
      </c>
      <c r="U367" s="108" t="s">
        <v>90</v>
      </c>
      <c r="V367" s="130">
        <f>+V366/$AI366</f>
        <v>0.24557530392034502</v>
      </c>
      <c r="W367" s="130">
        <f t="shared" ref="W367:AH367" si="154">+W366/$AI366</f>
        <v>5.8740289207541881E-3</v>
      </c>
      <c r="X367" s="130">
        <f t="shared" si="154"/>
        <v>1.4899427277756703E-2</v>
      </c>
      <c r="Y367" s="130">
        <f t="shared" si="154"/>
        <v>6.1124252072010506E-2</v>
      </c>
      <c r="Z367" s="130">
        <f t="shared" si="154"/>
        <v>0.17109477391263056</v>
      </c>
      <c r="AA367" s="130">
        <f t="shared" si="154"/>
        <v>0.17083184564299125</v>
      </c>
      <c r="AB367" s="130">
        <f t="shared" si="154"/>
        <v>4.5034862137980657E-2</v>
      </c>
      <c r="AC367" s="130">
        <f t="shared" si="154"/>
        <v>0.28556550611553116</v>
      </c>
      <c r="AD367" s="130">
        <f t="shared" si="154"/>
        <v>0</v>
      </c>
      <c r="AE367" s="130">
        <f t="shared" si="154"/>
        <v>0</v>
      </c>
      <c r="AF367" s="130">
        <f t="shared" si="154"/>
        <v>0</v>
      </c>
      <c r="AG367" s="130">
        <f t="shared" si="154"/>
        <v>0.28157360656187141</v>
      </c>
      <c r="AH367" s="130">
        <f t="shared" si="154"/>
        <v>3.9918995536597267E-3</v>
      </c>
      <c r="AI367" s="131">
        <f>SUM(V367:AC367)</f>
        <v>1.0000000000000002</v>
      </c>
      <c r="AJ367" s="22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40.82093234365167</v>
      </c>
      <c r="C375" s="156">
        <v>0.63526285582131858</v>
      </c>
      <c r="D375" s="156">
        <v>18.152636105094263</v>
      </c>
      <c r="E375" s="156">
        <v>0</v>
      </c>
      <c r="F375" s="350"/>
      <c r="G375" s="156">
        <v>0</v>
      </c>
      <c r="H375" s="168">
        <v>0</v>
      </c>
      <c r="I375" s="154">
        <f t="shared" si="155"/>
        <v>59.608831304567246</v>
      </c>
      <c r="J375" s="149"/>
      <c r="K375" s="169" t="s">
        <v>16</v>
      </c>
      <c r="L375" s="156">
        <v>40.82093234365167</v>
      </c>
      <c r="M375" s="156">
        <v>0.63526285582131858</v>
      </c>
      <c r="N375" s="156">
        <v>18.152636105094263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59.608831304567246</v>
      </c>
      <c r="U375" s="215" t="s">
        <v>16</v>
      </c>
      <c r="V375" s="207">
        <v>40.82093234365167</v>
      </c>
      <c r="W375" s="207">
        <v>0</v>
      </c>
      <c r="X375" s="207">
        <v>0</v>
      </c>
      <c r="Y375" s="207">
        <v>0.63526285582131858</v>
      </c>
      <c r="Z375" s="207">
        <v>18.152636105094263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59.608831304567246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3.0290757986267303</v>
      </c>
      <c r="C376" s="160">
        <v>0</v>
      </c>
      <c r="D376" s="160">
        <v>13.630841093820271</v>
      </c>
      <c r="E376" s="160">
        <v>0</v>
      </c>
      <c r="F376" s="350"/>
      <c r="G376" s="160">
        <v>0</v>
      </c>
      <c r="H376" s="161">
        <v>0</v>
      </c>
      <c r="I376" s="162">
        <f t="shared" si="155"/>
        <v>16.659916892447001</v>
      </c>
      <c r="J376" s="149"/>
      <c r="K376" s="163" t="s">
        <v>15</v>
      </c>
      <c r="L376" s="164">
        <v>3.0290757986267303</v>
      </c>
      <c r="M376" s="164">
        <v>0</v>
      </c>
      <c r="N376" s="164">
        <v>13.630841093820271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16.659916892447001</v>
      </c>
      <c r="U376" s="211" t="s">
        <v>57</v>
      </c>
      <c r="V376" s="212">
        <v>3.0290757986267303</v>
      </c>
      <c r="W376" s="212">
        <v>0</v>
      </c>
      <c r="X376" s="212">
        <v>0</v>
      </c>
      <c r="Y376" s="212">
        <v>0</v>
      </c>
      <c r="Z376" s="212">
        <v>13.630841093820271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16.659916892447001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1183.060006086421</v>
      </c>
      <c r="F377" s="350"/>
      <c r="G377" s="156">
        <v>0</v>
      </c>
      <c r="H377" s="168">
        <v>0</v>
      </c>
      <c r="I377" s="154">
        <f t="shared" si="155"/>
        <v>1183.060006086421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1183.060006086421</v>
      </c>
      <c r="P377" s="156">
        <v>596.40150700878644</v>
      </c>
      <c r="Q377" s="156">
        <v>0</v>
      </c>
      <c r="R377" s="157">
        <v>0</v>
      </c>
      <c r="S377" s="158">
        <f t="shared" si="156"/>
        <v>1779.4615130952075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1183.060006086421</v>
      </c>
      <c r="AB377" s="207">
        <v>596.40150700878644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1779.4615130952075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5.7765638685461802</v>
      </c>
      <c r="F378" s="350"/>
      <c r="G378" s="160">
        <v>0</v>
      </c>
      <c r="H378" s="161">
        <v>0</v>
      </c>
      <c r="I378" s="162">
        <f t="shared" si="155"/>
        <v>5.7765638685461802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5.7765638685461802</v>
      </c>
      <c r="P378" s="164">
        <v>44.637901544401899</v>
      </c>
      <c r="Q378" s="164">
        <v>0</v>
      </c>
      <c r="R378" s="165">
        <v>0</v>
      </c>
      <c r="S378" s="166">
        <f t="shared" si="156"/>
        <v>50.414465412948076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0.65780486756017409</v>
      </c>
      <c r="AB378" s="212">
        <v>44.637901544401899</v>
      </c>
      <c r="AC378" s="213">
        <v>5.1187590009860058</v>
      </c>
      <c r="AD378" s="212">
        <v>0</v>
      </c>
      <c r="AE378" s="212">
        <v>0</v>
      </c>
      <c r="AF378" s="212">
        <v>0</v>
      </c>
      <c r="AG378" s="212">
        <v>0</v>
      </c>
      <c r="AH378" s="212">
        <v>5.1187590009860058</v>
      </c>
      <c r="AI378" s="214">
        <f t="shared" si="157"/>
        <v>50.414465412948076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50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0.75701157123919516</v>
      </c>
      <c r="C380" s="160">
        <v>0</v>
      </c>
      <c r="D380" s="160">
        <v>39.588264214122425</v>
      </c>
      <c r="E380" s="160">
        <v>0.51614425311762935</v>
      </c>
      <c r="F380" s="350"/>
      <c r="G380" s="160">
        <v>0</v>
      </c>
      <c r="H380" s="161">
        <v>0</v>
      </c>
      <c r="I380" s="162">
        <f t="shared" si="155"/>
        <v>40.861420038479253</v>
      </c>
      <c r="J380" s="149"/>
      <c r="K380" s="163" t="s">
        <v>17</v>
      </c>
      <c r="L380" s="164">
        <v>0.75701157123919516</v>
      </c>
      <c r="M380" s="164">
        <v>0</v>
      </c>
      <c r="N380" s="164">
        <v>39.588264214122425</v>
      </c>
      <c r="O380" s="164">
        <v>0.51614425311762935</v>
      </c>
      <c r="P380" s="164">
        <v>4.3772631578947223E-2</v>
      </c>
      <c r="Q380" s="164">
        <v>0</v>
      </c>
      <c r="R380" s="165">
        <v>0</v>
      </c>
      <c r="S380" s="166">
        <f t="shared" si="156"/>
        <v>40.905192670058199</v>
      </c>
      <c r="U380" s="211" t="s">
        <v>17</v>
      </c>
      <c r="V380" s="212">
        <v>0.75701157123919516</v>
      </c>
      <c r="W380" s="212">
        <v>0</v>
      </c>
      <c r="X380" s="212">
        <v>0</v>
      </c>
      <c r="Y380" s="212">
        <v>0</v>
      </c>
      <c r="Z380" s="212">
        <v>39.588264214122425</v>
      </c>
      <c r="AA380" s="212">
        <v>0.45879489166011811</v>
      </c>
      <c r="AB380" s="212">
        <v>4.3772631578947223E-2</v>
      </c>
      <c r="AC380" s="213">
        <v>5.7349361457511287E-2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5.7349361457511287E-2</v>
      </c>
      <c r="AI380" s="214">
        <f t="shared" si="157"/>
        <v>40.905192670058199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140</v>
      </c>
      <c r="B381" s="156">
        <v>104.31289866036826</v>
      </c>
      <c r="C381" s="156">
        <v>0</v>
      </c>
      <c r="D381" s="156">
        <v>103.72286073104355</v>
      </c>
      <c r="E381" s="156">
        <v>1.1526831971209828</v>
      </c>
      <c r="F381" s="350"/>
      <c r="G381" s="156">
        <v>0.80370068924733395</v>
      </c>
      <c r="H381" s="168">
        <v>0</v>
      </c>
      <c r="I381" s="154">
        <f t="shared" si="155"/>
        <v>209.99214327778014</v>
      </c>
      <c r="J381" s="149"/>
      <c r="K381" s="169" t="s">
        <v>140</v>
      </c>
      <c r="L381" s="156">
        <v>104.31289866036826</v>
      </c>
      <c r="M381" s="156">
        <v>0</v>
      </c>
      <c r="N381" s="156">
        <v>103.72286073104355</v>
      </c>
      <c r="O381" s="156">
        <v>1.1526831971209828</v>
      </c>
      <c r="P381" s="156">
        <v>0.30122214322163648</v>
      </c>
      <c r="Q381" s="156">
        <v>0.80370068924733395</v>
      </c>
      <c r="R381" s="157">
        <v>0</v>
      </c>
      <c r="S381" s="158">
        <f t="shared" si="156"/>
        <v>210.29336542100179</v>
      </c>
      <c r="U381" s="215" t="s">
        <v>140</v>
      </c>
      <c r="V381" s="207">
        <v>103.79079453163432</v>
      </c>
      <c r="W381" s="207">
        <v>0.15778173040438481</v>
      </c>
      <c r="X381" s="207">
        <v>0.80370068924733395</v>
      </c>
      <c r="Y381" s="207">
        <v>0</v>
      </c>
      <c r="Z381" s="207">
        <v>101.25752119347503</v>
      </c>
      <c r="AA381" s="207">
        <v>0.96641309872685632</v>
      </c>
      <c r="AB381" s="207">
        <v>0.30122214322163648</v>
      </c>
      <c r="AC381" s="208">
        <v>3.0159320342922142</v>
      </c>
      <c r="AD381" s="207">
        <v>0.36432239832956947</v>
      </c>
      <c r="AE381" s="207">
        <v>0</v>
      </c>
      <c r="AF381" s="207">
        <v>0</v>
      </c>
      <c r="AG381" s="207">
        <v>2.4653395375685183</v>
      </c>
      <c r="AH381" s="207">
        <v>0.18627009839412648</v>
      </c>
      <c r="AI381" s="210">
        <f t="shared" si="157"/>
        <v>210.29336542100179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43.885625196890906</v>
      </c>
      <c r="C382" s="160">
        <v>3.312072101102792E-2</v>
      </c>
      <c r="D382" s="160">
        <v>3.3755596854228207</v>
      </c>
      <c r="E382" s="160">
        <v>143.60057973018209</v>
      </c>
      <c r="F382" s="350"/>
      <c r="G382" s="160">
        <v>102.40305457912218</v>
      </c>
      <c r="H382" s="161">
        <v>1.3955359976556716E-2</v>
      </c>
      <c r="I382" s="162">
        <f t="shared" si="155"/>
        <v>293.31189527260557</v>
      </c>
      <c r="J382" s="149"/>
      <c r="K382" s="163" t="s">
        <v>25</v>
      </c>
      <c r="L382" s="164">
        <v>43.885625196890906</v>
      </c>
      <c r="M382" s="164">
        <v>3.312072101102792E-2</v>
      </c>
      <c r="N382" s="164">
        <v>3.3755596854228207</v>
      </c>
      <c r="O382" s="164">
        <v>143.60057973018209</v>
      </c>
      <c r="P382" s="164">
        <v>6.5872803792072254</v>
      </c>
      <c r="Q382" s="164">
        <v>102.40305457912218</v>
      </c>
      <c r="R382" s="165">
        <v>1.3955359976556716E-2</v>
      </c>
      <c r="S382" s="166">
        <f t="shared" si="156"/>
        <v>299.89917565181281</v>
      </c>
      <c r="U382" s="211" t="s">
        <v>25</v>
      </c>
      <c r="V382" s="212">
        <v>25.438351165373373</v>
      </c>
      <c r="W382" s="212">
        <v>18.426917813098395</v>
      </c>
      <c r="X382" s="212">
        <v>102.40305457912218</v>
      </c>
      <c r="Y382" s="212">
        <v>3.312072101102792E-2</v>
      </c>
      <c r="Z382" s="212">
        <v>3.3755596854228207</v>
      </c>
      <c r="AA382" s="212">
        <v>139.20010119378759</v>
      </c>
      <c r="AB382" s="212">
        <v>6.5872803792072254</v>
      </c>
      <c r="AC382" s="213">
        <v>4.4347901147902062</v>
      </c>
      <c r="AD382" s="212">
        <v>2.0356218419137408E-2</v>
      </c>
      <c r="AE382" s="212">
        <v>0</v>
      </c>
      <c r="AF382" s="212">
        <v>1.3955359976556716E-2</v>
      </c>
      <c r="AG382" s="212">
        <v>0</v>
      </c>
      <c r="AH382" s="212">
        <v>4.4004785363945116</v>
      </c>
      <c r="AI382" s="214">
        <f t="shared" si="157"/>
        <v>299.89917565181281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28.066852275661958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155"/>
        <v>28.066852275661958</v>
      </c>
      <c r="J383" s="149"/>
      <c r="K383" s="169" t="s">
        <v>24</v>
      </c>
      <c r="L383" s="156">
        <v>28.066852275661958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28.066852275661958</v>
      </c>
      <c r="U383" s="215" t="s">
        <v>24</v>
      </c>
      <c r="V383" s="207">
        <v>27.899503071292592</v>
      </c>
      <c r="W383" s="207">
        <v>4.0983478621068936E-2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0.12636572574829538</v>
      </c>
      <c r="AD383" s="207">
        <v>0.12636572574829538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28.066852275661958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0.32925709868492176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155"/>
        <v>0.32925709868492176</v>
      </c>
      <c r="J384" s="149"/>
      <c r="K384" s="163" t="s">
        <v>60</v>
      </c>
      <c r="L384" s="164">
        <v>0.32925709868492176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0.32925709868492176</v>
      </c>
      <c r="U384" s="211" t="s">
        <v>60</v>
      </c>
      <c r="V384" s="212">
        <v>0.32925709868492176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0.32925709868492176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129.30870052828809</v>
      </c>
      <c r="C385" s="156">
        <v>0</v>
      </c>
      <c r="D385" s="156">
        <v>8.0202349620374527</v>
      </c>
      <c r="E385" s="156">
        <v>0</v>
      </c>
      <c r="F385" s="350"/>
      <c r="G385" s="156">
        <v>0</v>
      </c>
      <c r="H385" s="168">
        <v>0</v>
      </c>
      <c r="I385" s="154">
        <f t="shared" si="155"/>
        <v>137.32893549032553</v>
      </c>
      <c r="J385" s="149"/>
      <c r="K385" s="169" t="s">
        <v>22</v>
      </c>
      <c r="L385" s="156">
        <v>129.30870052828809</v>
      </c>
      <c r="M385" s="156">
        <v>0</v>
      </c>
      <c r="N385" s="156">
        <v>8.0202349620374527</v>
      </c>
      <c r="O385" s="156">
        <v>0</v>
      </c>
      <c r="P385" s="156">
        <v>101.61443849671119</v>
      </c>
      <c r="Q385" s="156">
        <v>0</v>
      </c>
      <c r="R385" s="157">
        <v>0</v>
      </c>
      <c r="S385" s="158">
        <f t="shared" si="156"/>
        <v>238.94337398703672</v>
      </c>
      <c r="U385" s="215" t="s">
        <v>22</v>
      </c>
      <c r="V385" s="207">
        <v>129.30870052828809</v>
      </c>
      <c r="W385" s="207">
        <v>0</v>
      </c>
      <c r="X385" s="207">
        <v>0</v>
      </c>
      <c r="Y385" s="207">
        <v>0</v>
      </c>
      <c r="Z385" s="207">
        <v>8.0202349620374527</v>
      </c>
      <c r="AA385" s="207">
        <v>0</v>
      </c>
      <c r="AB385" s="207">
        <v>101.61443849671119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238.94337398703672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0.4595249533316047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155"/>
        <v>0.4595249533316047</v>
      </c>
      <c r="J386" s="149"/>
      <c r="K386" s="163" t="s">
        <v>21</v>
      </c>
      <c r="L386" s="164">
        <v>0.4595249533316047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0.4595249533316047</v>
      </c>
      <c r="U386" s="211" t="s">
        <v>61</v>
      </c>
      <c r="V386" s="212">
        <v>0.4595249533316047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0.4595249533316047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1.4746963164540774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155"/>
        <v>1.4746963164540774</v>
      </c>
      <c r="J387" s="149"/>
      <c r="K387" s="171" t="s">
        <v>64</v>
      </c>
      <c r="L387" s="156">
        <v>1.4746963164540774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1.4746963164540774</v>
      </c>
      <c r="U387" s="216" t="s">
        <v>62</v>
      </c>
      <c r="V387" s="207">
        <v>0.88964156287019347</v>
      </c>
      <c r="W387" s="207">
        <v>4.3413956979722862E-2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0.54164079660416109</v>
      </c>
      <c r="AD387" s="209">
        <v>0.54164079660416109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1.4746963164540774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1.4746963164540774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155"/>
        <v>1.4746963164540774</v>
      </c>
      <c r="J388" s="149"/>
      <c r="K388" s="176" t="s">
        <v>23</v>
      </c>
      <c r="L388" s="177">
        <v>1.4746963164540774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1.4746963164540774</v>
      </c>
      <c r="U388" s="217" t="s">
        <v>65</v>
      </c>
      <c r="V388" s="218">
        <v>0.88964156287019347</v>
      </c>
      <c r="W388" s="218">
        <v>4.3413956979722862E-2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0.54164079660416109</v>
      </c>
      <c r="AD388" s="218">
        <v>0.54164079660416109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157"/>
        <v>1.4746963164540774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352.44457474319745</v>
      </c>
      <c r="C392" s="195">
        <f t="shared" ref="C392:I392" si="159">SUM(C371:C387)</f>
        <v>0.6683835768323465</v>
      </c>
      <c r="D392" s="195">
        <f t="shared" si="159"/>
        <v>186.49039679154077</v>
      </c>
      <c r="E392" s="195">
        <f t="shared" si="159"/>
        <v>1334.1059771353878</v>
      </c>
      <c r="F392" s="195">
        <f t="shared" si="159"/>
        <v>0</v>
      </c>
      <c r="G392" s="195">
        <f t="shared" si="159"/>
        <v>103.20675526836952</v>
      </c>
      <c r="H392" s="197">
        <f t="shared" si="159"/>
        <v>1.3955359976556716E-2</v>
      </c>
      <c r="I392" s="154">
        <f t="shared" si="159"/>
        <v>1976.9300428753045</v>
      </c>
      <c r="J392" s="149"/>
      <c r="K392" s="196" t="s">
        <v>26</v>
      </c>
      <c r="L392" s="195">
        <f>SUM(L371:L387)</f>
        <v>352.44457474319745</v>
      </c>
      <c r="M392" s="195">
        <f t="shared" ref="M392:S392" si="160">SUM(M371:M387)</f>
        <v>0.6683835768323465</v>
      </c>
      <c r="N392" s="195">
        <f t="shared" si="160"/>
        <v>186.49039679154077</v>
      </c>
      <c r="O392" s="195">
        <f t="shared" si="160"/>
        <v>1334.1059771353878</v>
      </c>
      <c r="P392" s="195">
        <f t="shared" si="160"/>
        <v>749.58612220390717</v>
      </c>
      <c r="Q392" s="195">
        <f t="shared" si="160"/>
        <v>103.20675526836952</v>
      </c>
      <c r="R392" s="197">
        <f t="shared" si="160"/>
        <v>1.3955359976556716E-2</v>
      </c>
      <c r="S392" s="198">
        <f t="shared" si="160"/>
        <v>2726.5161650792124</v>
      </c>
      <c r="T392" s="141" t="str">
        <f>IF(ABS(S392-AI392)&gt;0.01,S392-AI392,"")</f>
        <v/>
      </c>
      <c r="U392" s="224" t="s">
        <v>63</v>
      </c>
      <c r="V392" s="225">
        <f>SUM(V371:V387)</f>
        <v>332.72279262499268</v>
      </c>
      <c r="W392" s="225">
        <f t="shared" ref="W392:AH392" si="161">SUM(W371:W387)</f>
        <v>18.669096979103571</v>
      </c>
      <c r="X392" s="225">
        <f t="shared" si="161"/>
        <v>103.20675526836952</v>
      </c>
      <c r="Y392" s="225">
        <f t="shared" si="161"/>
        <v>0.6683835768323465</v>
      </c>
      <c r="Z392" s="225">
        <f t="shared" si="161"/>
        <v>184.02505725397225</v>
      </c>
      <c r="AA392" s="225">
        <f t="shared" si="161"/>
        <v>1324.3431201381557</v>
      </c>
      <c r="AB392" s="225">
        <f t="shared" si="161"/>
        <v>749.58612220390717</v>
      </c>
      <c r="AC392" s="225">
        <f t="shared" si="161"/>
        <v>13.294837033878395</v>
      </c>
      <c r="AD392" s="226">
        <f t="shared" si="161"/>
        <v>1.0526851391011633</v>
      </c>
      <c r="AE392" s="226">
        <f t="shared" si="161"/>
        <v>0</v>
      </c>
      <c r="AF392" s="226">
        <f t="shared" si="161"/>
        <v>1.3955359976556716E-2</v>
      </c>
      <c r="AG392" s="226">
        <f t="shared" si="161"/>
        <v>2.4653395375685183</v>
      </c>
      <c r="AH392" s="226">
        <f t="shared" si="161"/>
        <v>9.7628569972321557</v>
      </c>
      <c r="AI392" s="227">
        <f>SUM(V392:AC392)</f>
        <v>2726.516165079212</v>
      </c>
      <c r="AJ392" s="141" t="str">
        <f t="shared" si="158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0.178278728685104</v>
      </c>
      <c r="C393" s="48">
        <f t="shared" ref="C393:H393" si="162">IF($I392=0,"-",C392/$I392)</f>
        <v>3.3809166856518097E-4</v>
      </c>
      <c r="D393" s="48">
        <f t="shared" si="162"/>
        <v>9.4333331350614572E-2</v>
      </c>
      <c r="E393" s="48">
        <f t="shared" si="162"/>
        <v>0.6748372214501962</v>
      </c>
      <c r="F393" s="48">
        <f t="shared" si="162"/>
        <v>0</v>
      </c>
      <c r="G393" s="48">
        <f t="shared" si="162"/>
        <v>5.2205567738888028E-2</v>
      </c>
      <c r="H393" s="69">
        <f t="shared" si="162"/>
        <v>7.0591066319471962E-6</v>
      </c>
      <c r="I393" s="49">
        <f>SUM(B393:H393)</f>
        <v>0.99999999999999989</v>
      </c>
      <c r="J393" s="141"/>
      <c r="K393" s="78" t="s">
        <v>90</v>
      </c>
      <c r="L393" s="95">
        <f t="shared" ref="L393:R393" si="163">IF($S392=0,"-",L392/$S392)</f>
        <v>0.12926553645903582</v>
      </c>
      <c r="M393" s="95">
        <f t="shared" si="163"/>
        <v>2.4514198206227329E-4</v>
      </c>
      <c r="N393" s="95">
        <f t="shared" si="163"/>
        <v>6.8398786400051564E-2</v>
      </c>
      <c r="O393" s="95">
        <f t="shared" si="163"/>
        <v>0.48930792863890044</v>
      </c>
      <c r="P393" s="95">
        <f t="shared" si="163"/>
        <v>0.2749245105547099</v>
      </c>
      <c r="Q393" s="95">
        <f t="shared" si="163"/>
        <v>3.7852977580043468E-2</v>
      </c>
      <c r="R393" s="96">
        <f t="shared" si="163"/>
        <v>5.1183851962056038E-6</v>
      </c>
      <c r="S393" s="97">
        <f>SUM(L393:R393)</f>
        <v>0.99999999999999967</v>
      </c>
      <c r="U393" s="108" t="s">
        <v>90</v>
      </c>
      <c r="V393" s="130">
        <f>+V392/$AI392</f>
        <v>0.12203220977981118</v>
      </c>
      <c r="W393" s="130">
        <f t="shared" ref="W393:AH393" si="164">+W392/$AI392</f>
        <v>6.8472350240260495E-3</v>
      </c>
      <c r="X393" s="130">
        <f t="shared" si="164"/>
        <v>3.7852977580043475E-2</v>
      </c>
      <c r="Y393" s="130">
        <f t="shared" si="164"/>
        <v>2.4514198206227334E-4</v>
      </c>
      <c r="Z393" s="130">
        <f t="shared" si="164"/>
        <v>6.7494577736576841E-2</v>
      </c>
      <c r="AA393" s="130">
        <f t="shared" si="164"/>
        <v>0.48572722109633276</v>
      </c>
      <c r="AB393" s="130">
        <f t="shared" si="164"/>
        <v>0.27492451055470996</v>
      </c>
      <c r="AC393" s="130">
        <f t="shared" si="164"/>
        <v>4.8761262464373277E-3</v>
      </c>
      <c r="AD393" s="130">
        <f t="shared" si="164"/>
        <v>3.8609165519859674E-4</v>
      </c>
      <c r="AE393" s="130">
        <f t="shared" si="164"/>
        <v>0</v>
      </c>
      <c r="AF393" s="130">
        <f t="shared" si="164"/>
        <v>5.1183851962056046E-6</v>
      </c>
      <c r="AG393" s="130">
        <f t="shared" si="164"/>
        <v>9.0420866347472914E-4</v>
      </c>
      <c r="AH393" s="130">
        <f t="shared" si="164"/>
        <v>3.5807075425677956E-3</v>
      </c>
      <c r="AI393" s="131">
        <f>SUM(V393:AC393)</f>
        <v>0.99999999999999989</v>
      </c>
      <c r="AJ393" s="22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1.514192527795398</v>
      </c>
      <c r="C401" s="156">
        <v>8.0713887409136431E-2</v>
      </c>
      <c r="D401" s="156">
        <v>0.49074043544754964</v>
      </c>
      <c r="E401" s="156">
        <v>0</v>
      </c>
      <c r="F401" s="350"/>
      <c r="G401" s="156">
        <v>0</v>
      </c>
      <c r="H401" s="168">
        <v>0</v>
      </c>
      <c r="I401" s="154">
        <f t="shared" si="165"/>
        <v>2.085646850652084</v>
      </c>
      <c r="J401" s="149"/>
      <c r="K401" s="169" t="s">
        <v>16</v>
      </c>
      <c r="L401" s="156">
        <v>1.514192527795398</v>
      </c>
      <c r="M401" s="156">
        <v>8.0713887409136431E-2</v>
      </c>
      <c r="N401" s="156">
        <v>0.49074043544754964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2.085646850652084</v>
      </c>
      <c r="U401" s="215" t="s">
        <v>16</v>
      </c>
      <c r="V401" s="207">
        <v>1.514192527795398</v>
      </c>
      <c r="W401" s="207">
        <v>0</v>
      </c>
      <c r="X401" s="207">
        <v>0</v>
      </c>
      <c r="Y401" s="207">
        <v>8.0713887409136431E-2</v>
      </c>
      <c r="Z401" s="207">
        <v>0.49074043544754964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2.085646850652084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1.4530447915850201E-2</v>
      </c>
      <c r="C402" s="160">
        <v>7.7454413197495815E-4</v>
      </c>
      <c r="D402" s="160">
        <v>4.7092283224077465E-3</v>
      </c>
      <c r="E402" s="160">
        <v>0</v>
      </c>
      <c r="F402" s="350"/>
      <c r="G402" s="160">
        <v>0</v>
      </c>
      <c r="H402" s="161">
        <v>0</v>
      </c>
      <c r="I402" s="162">
        <f t="shared" si="165"/>
        <v>2.0014220370232906E-2</v>
      </c>
      <c r="J402" s="149"/>
      <c r="K402" s="163" t="s">
        <v>15</v>
      </c>
      <c r="L402" s="164">
        <v>1.4530447915850201E-2</v>
      </c>
      <c r="M402" s="164">
        <v>7.7454413197495815E-4</v>
      </c>
      <c r="N402" s="164">
        <v>4.7092283224077465E-3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2.0014220370232906E-2</v>
      </c>
      <c r="U402" s="211" t="s">
        <v>57</v>
      </c>
      <c r="V402" s="212">
        <v>1.4530447915850201E-2</v>
      </c>
      <c r="W402" s="212">
        <v>0</v>
      </c>
      <c r="X402" s="212">
        <v>0</v>
      </c>
      <c r="Y402" s="212">
        <v>7.7454413197495815E-4</v>
      </c>
      <c r="Z402" s="212">
        <v>4.7092283224077465E-3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2.0014220370232906E-2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0.28435437022422183</v>
      </c>
      <c r="F403" s="350"/>
      <c r="G403" s="156">
        <v>0</v>
      </c>
      <c r="H403" s="168">
        <v>0</v>
      </c>
      <c r="I403" s="154">
        <f t="shared" si="165"/>
        <v>0.28435437022422183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0.28435437022422183</v>
      </c>
      <c r="P403" s="156">
        <v>2.2455285751150971</v>
      </c>
      <c r="Q403" s="156">
        <v>0</v>
      </c>
      <c r="R403" s="157">
        <v>0</v>
      </c>
      <c r="S403" s="158">
        <f t="shared" si="166"/>
        <v>2.529882945339319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0.28435437022422183</v>
      </c>
      <c r="AB403" s="207">
        <v>2.2455285751150971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2.529882945339319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50"/>
      <c r="G404" s="160">
        <v>0</v>
      </c>
      <c r="H404" s="161">
        <v>0</v>
      </c>
      <c r="I404" s="162">
        <f t="shared" si="165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0.14023635482374439</v>
      </c>
      <c r="Q404" s="164">
        <v>0</v>
      </c>
      <c r="R404" s="165">
        <v>0</v>
      </c>
      <c r="S404" s="166">
        <f t="shared" si="166"/>
        <v>0.14023635482374439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0.14023635482374439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0.14023635482374439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0.17813769069432456</v>
      </c>
      <c r="F406" s="350"/>
      <c r="G406" s="160">
        <v>0</v>
      </c>
      <c r="H406" s="161">
        <v>0</v>
      </c>
      <c r="I406" s="162">
        <f t="shared" si="165"/>
        <v>0.17813769069432456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0.17813769069432456</v>
      </c>
      <c r="P406" s="164">
        <v>0</v>
      </c>
      <c r="Q406" s="164">
        <v>0</v>
      </c>
      <c r="R406" s="165">
        <v>0</v>
      </c>
      <c r="S406" s="166">
        <f t="shared" si="166"/>
        <v>0.17813769069432456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0.17813769069432456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0.17813769069432456</v>
      </c>
      <c r="AI406" s="214">
        <f t="shared" si="167"/>
        <v>0.17813769069432456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140</v>
      </c>
      <c r="B407" s="156">
        <v>6.5326286736297394</v>
      </c>
      <c r="C407" s="156">
        <v>53.970417469172702</v>
      </c>
      <c r="D407" s="156">
        <v>37.04047985451701</v>
      </c>
      <c r="E407" s="156">
        <v>12.003364752024293</v>
      </c>
      <c r="F407" s="350"/>
      <c r="G407" s="156">
        <v>0</v>
      </c>
      <c r="H407" s="168">
        <v>0</v>
      </c>
      <c r="I407" s="154">
        <f t="shared" si="165"/>
        <v>109.54689074934375</v>
      </c>
      <c r="J407" s="149"/>
      <c r="K407" s="169" t="s">
        <v>140</v>
      </c>
      <c r="L407" s="156">
        <v>6.5326286736297394</v>
      </c>
      <c r="M407" s="156">
        <v>53.970417469172702</v>
      </c>
      <c r="N407" s="156">
        <v>37.04047985451701</v>
      </c>
      <c r="O407" s="156">
        <v>12.003364752024293</v>
      </c>
      <c r="P407" s="156">
        <v>0</v>
      </c>
      <c r="Q407" s="156">
        <v>0</v>
      </c>
      <c r="R407" s="157">
        <v>0</v>
      </c>
      <c r="S407" s="158">
        <f t="shared" si="166"/>
        <v>109.54689074934375</v>
      </c>
      <c r="U407" s="215" t="s">
        <v>140</v>
      </c>
      <c r="V407" s="207">
        <v>6.5326286736297394</v>
      </c>
      <c r="W407" s="207">
        <v>0</v>
      </c>
      <c r="X407" s="207">
        <v>0</v>
      </c>
      <c r="Y407" s="207">
        <v>53.970417469172702</v>
      </c>
      <c r="Z407" s="207">
        <v>37.04047985451701</v>
      </c>
      <c r="AA407" s="207">
        <v>12.003364752024293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109.54689074934375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3.9347331739543505</v>
      </c>
      <c r="C408" s="160">
        <v>0.46220799130269136</v>
      </c>
      <c r="D408" s="160">
        <v>2.7210075241552354</v>
      </c>
      <c r="E408" s="160">
        <v>59.592340830171814</v>
      </c>
      <c r="F408" s="350"/>
      <c r="G408" s="160">
        <v>8.7903931621927658</v>
      </c>
      <c r="H408" s="161">
        <v>0</v>
      </c>
      <c r="I408" s="162">
        <f t="shared" si="165"/>
        <v>75.500682681776865</v>
      </c>
      <c r="J408" s="149"/>
      <c r="K408" s="163" t="s">
        <v>25</v>
      </c>
      <c r="L408" s="164">
        <v>3.9347331739543505</v>
      </c>
      <c r="M408" s="164">
        <v>0.46220799130269136</v>
      </c>
      <c r="N408" s="164">
        <v>2.7210075241552354</v>
      </c>
      <c r="O408" s="164">
        <v>59.592340830171814</v>
      </c>
      <c r="P408" s="164">
        <v>0.13209590609887967</v>
      </c>
      <c r="Q408" s="164">
        <v>8.7903931621927658</v>
      </c>
      <c r="R408" s="165">
        <v>0</v>
      </c>
      <c r="S408" s="166">
        <f t="shared" si="166"/>
        <v>75.632778587875748</v>
      </c>
      <c r="U408" s="211" t="s">
        <v>25</v>
      </c>
      <c r="V408" s="212">
        <v>0.99331249177800385</v>
      </c>
      <c r="W408" s="212">
        <v>2.1343805808373415</v>
      </c>
      <c r="X408" s="212">
        <v>8.7903931621927658</v>
      </c>
      <c r="Y408" s="212">
        <v>0.46220799130269136</v>
      </c>
      <c r="Z408" s="212">
        <v>2.7210075241552354</v>
      </c>
      <c r="AA408" s="212">
        <v>59.495129622970325</v>
      </c>
      <c r="AB408" s="212">
        <v>0.13209590609887967</v>
      </c>
      <c r="AC408" s="213">
        <v>0.90425130854049141</v>
      </c>
      <c r="AD408" s="212">
        <v>0.80704010133900483</v>
      </c>
      <c r="AE408" s="212">
        <v>0</v>
      </c>
      <c r="AF408" s="212">
        <v>0</v>
      </c>
      <c r="AG408" s="212">
        <v>0</v>
      </c>
      <c r="AH408" s="212">
        <v>9.7211207201486516E-2</v>
      </c>
      <c r="AI408" s="214">
        <f t="shared" si="167"/>
        <v>75.632778587875734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0.48832499018214054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165"/>
        <v>0.48832499018214054</v>
      </c>
      <c r="J409" s="149"/>
      <c r="K409" s="169" t="s">
        <v>24</v>
      </c>
      <c r="L409" s="156">
        <v>0.48832499018214054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0.48832499018214054</v>
      </c>
      <c r="U409" s="215" t="s">
        <v>24</v>
      </c>
      <c r="V409" s="207">
        <v>0.48832499018214054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0.48832499018214054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0.56890326368723065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165"/>
        <v>0.56890326368723065</v>
      </c>
      <c r="J411" s="149"/>
      <c r="K411" s="169" t="s">
        <v>22</v>
      </c>
      <c r="L411" s="156">
        <v>0.56890326368723065</v>
      </c>
      <c r="M411" s="156">
        <v>0</v>
      </c>
      <c r="N411" s="156">
        <v>0</v>
      </c>
      <c r="O411" s="156">
        <v>0</v>
      </c>
      <c r="P411" s="156">
        <v>0.14684960308901424</v>
      </c>
      <c r="Q411" s="156">
        <v>0</v>
      </c>
      <c r="R411" s="157">
        <v>0</v>
      </c>
      <c r="S411" s="158">
        <f t="shared" si="166"/>
        <v>0.71575286677624494</v>
      </c>
      <c r="U411" s="215" t="s">
        <v>22</v>
      </c>
      <c r="V411" s="207">
        <v>0.56890326368723065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0.14684960308901424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0.71575286677624494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165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0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1.2849329021652827E-3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165"/>
        <v>1.2849329021652827E-3</v>
      </c>
      <c r="J413" s="149"/>
      <c r="K413" s="171" t="s">
        <v>64</v>
      </c>
      <c r="L413" s="156">
        <v>1.2849329021652827E-3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1.2849329021652827E-3</v>
      </c>
      <c r="U413" s="216" t="s">
        <v>62</v>
      </c>
      <c r="V413" s="207">
        <v>1.2849329021652827E-3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1.2849329021652827E-3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1.2849329021652827E-3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165"/>
        <v>1.2849329021652827E-3</v>
      </c>
      <c r="J414" s="149"/>
      <c r="K414" s="176" t="s">
        <v>23</v>
      </c>
      <c r="L414" s="177">
        <v>1.2849329021652827E-3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1.2849329021652827E-3</v>
      </c>
      <c r="U414" s="217" t="s">
        <v>65</v>
      </c>
      <c r="V414" s="218">
        <v>1.2849329021652827E-3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167"/>
        <v>1.2849329021652827E-3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13.054598010066876</v>
      </c>
      <c r="C418" s="195">
        <f t="shared" ref="C418:I418" si="169">SUM(C397:C413)</f>
        <v>54.514113892016503</v>
      </c>
      <c r="D418" s="195">
        <f t="shared" si="169"/>
        <v>40.256937042442203</v>
      </c>
      <c r="E418" s="195">
        <f t="shared" si="169"/>
        <v>72.058197643114653</v>
      </c>
      <c r="F418" s="195">
        <f t="shared" si="169"/>
        <v>0</v>
      </c>
      <c r="G418" s="195">
        <f t="shared" si="169"/>
        <v>8.7903931621927658</v>
      </c>
      <c r="H418" s="197">
        <f t="shared" si="169"/>
        <v>0</v>
      </c>
      <c r="I418" s="154">
        <f t="shared" si="169"/>
        <v>188.67423974983299</v>
      </c>
      <c r="J418" s="149"/>
      <c r="K418" s="196" t="s">
        <v>26</v>
      </c>
      <c r="L418" s="195">
        <f>SUM(L397:L413)</f>
        <v>13.054598010066876</v>
      </c>
      <c r="M418" s="195">
        <f t="shared" ref="M418:S418" si="170">SUM(M397:M413)</f>
        <v>54.514113892016503</v>
      </c>
      <c r="N418" s="195">
        <f t="shared" si="170"/>
        <v>40.256937042442203</v>
      </c>
      <c r="O418" s="195">
        <f t="shared" si="170"/>
        <v>72.058197643114653</v>
      </c>
      <c r="P418" s="195">
        <f t="shared" si="170"/>
        <v>2.6647104391267353</v>
      </c>
      <c r="Q418" s="195">
        <f t="shared" si="170"/>
        <v>8.7903931621927658</v>
      </c>
      <c r="R418" s="197">
        <f t="shared" si="170"/>
        <v>0</v>
      </c>
      <c r="S418" s="198">
        <f t="shared" si="170"/>
        <v>191.33895018895979</v>
      </c>
      <c r="T418" s="141" t="str">
        <f>IF(ABS(S418-AI418)&gt;0.01,S418-AI418,"")</f>
        <v/>
      </c>
      <c r="U418" s="224" t="s">
        <v>63</v>
      </c>
      <c r="V418" s="225">
        <f>SUM(V397:V413)</f>
        <v>10.113177327890529</v>
      </c>
      <c r="W418" s="225">
        <f t="shared" ref="W418:AH418" si="171">SUM(W397:W413)</f>
        <v>2.1343805808373415</v>
      </c>
      <c r="X418" s="225">
        <f t="shared" si="171"/>
        <v>8.7903931621927658</v>
      </c>
      <c r="Y418" s="225">
        <f t="shared" si="171"/>
        <v>54.514113892016503</v>
      </c>
      <c r="Z418" s="225">
        <f t="shared" si="171"/>
        <v>40.256937042442203</v>
      </c>
      <c r="AA418" s="225">
        <f t="shared" si="171"/>
        <v>71.782848745218843</v>
      </c>
      <c r="AB418" s="225">
        <f t="shared" si="171"/>
        <v>2.6647104391267353</v>
      </c>
      <c r="AC418" s="225">
        <f t="shared" si="171"/>
        <v>1.0823889992348159</v>
      </c>
      <c r="AD418" s="226">
        <f t="shared" si="171"/>
        <v>0.80704010133900483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0.27534889789581107</v>
      </c>
      <c r="AI418" s="227">
        <f>SUM(V418:AC418)</f>
        <v>191.33895018895973</v>
      </c>
      <c r="AJ418" s="141" t="str">
        <f t="shared" si="168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6.9191205049381588E-2</v>
      </c>
      <c r="C419" s="48">
        <f t="shared" ref="C419:H419" si="172">IF($I418=0,"-",C418/$I418)</f>
        <v>0.28893246881131135</v>
      </c>
      <c r="D419" s="48">
        <f t="shared" si="172"/>
        <v>0.21336742681894302</v>
      </c>
      <c r="E419" s="48">
        <f t="shared" si="172"/>
        <v>0.38191857955096614</v>
      </c>
      <c r="F419" s="48">
        <f t="shared" si="172"/>
        <v>0</v>
      </c>
      <c r="G419" s="48">
        <f t="shared" si="172"/>
        <v>4.6590319769397912E-2</v>
      </c>
      <c r="H419" s="69">
        <f t="shared" si="172"/>
        <v>0</v>
      </c>
      <c r="I419" s="49">
        <f>SUM(B419:H419)</f>
        <v>0.99999999999999989</v>
      </c>
      <c r="J419" s="141"/>
      <c r="K419" s="78" t="s">
        <v>90</v>
      </c>
      <c r="L419" s="95">
        <f t="shared" ref="L419:R419" si="173">IF($S418=0,"-",L418/$S418)</f>
        <v>6.8227603408373472E-2</v>
      </c>
      <c r="M419" s="95">
        <f t="shared" si="173"/>
        <v>0.28490860767334741</v>
      </c>
      <c r="N419" s="95">
        <f t="shared" si="173"/>
        <v>0.21039593351320174</v>
      </c>
      <c r="O419" s="95">
        <f t="shared" si="173"/>
        <v>0.37659973346750597</v>
      </c>
      <c r="P419" s="95">
        <f t="shared" si="173"/>
        <v>1.3926649208094633E-2</v>
      </c>
      <c r="Q419" s="95">
        <f t="shared" si="173"/>
        <v>4.5941472729476539E-2</v>
      </c>
      <c r="R419" s="96">
        <f t="shared" si="173"/>
        <v>0</v>
      </c>
      <c r="S419" s="97">
        <f>SUM(L419:R419)</f>
        <v>0.99999999999999978</v>
      </c>
      <c r="U419" s="108" t="s">
        <v>90</v>
      </c>
      <c r="V419" s="130">
        <f>+V418/$AI418</f>
        <v>5.2854775872362134E-2</v>
      </c>
      <c r="W419" s="130">
        <f t="shared" ref="W419:AH419" si="174">+W418/$AI418</f>
        <v>1.1154971733301041E-2</v>
      </c>
      <c r="X419" s="130">
        <f t="shared" si="174"/>
        <v>4.5941472729476553E-2</v>
      </c>
      <c r="Y419" s="130">
        <f t="shared" si="174"/>
        <v>0.28490860767334747</v>
      </c>
      <c r="Z419" s="130">
        <f t="shared" si="174"/>
        <v>0.21039593351320179</v>
      </c>
      <c r="AA419" s="130">
        <f t="shared" si="174"/>
        <v>0.3751606699750813</v>
      </c>
      <c r="AB419" s="130">
        <f t="shared" si="174"/>
        <v>1.3926649208094638E-2</v>
      </c>
      <c r="AC419" s="130">
        <f t="shared" si="174"/>
        <v>5.6569192951350785E-3</v>
      </c>
      <c r="AD419" s="130">
        <f t="shared" si="174"/>
        <v>4.2178558027103205E-3</v>
      </c>
      <c r="AE419" s="130">
        <f t="shared" si="174"/>
        <v>0</v>
      </c>
      <c r="AF419" s="130">
        <f t="shared" si="174"/>
        <v>0</v>
      </c>
      <c r="AG419" s="130">
        <f t="shared" si="174"/>
        <v>0</v>
      </c>
      <c r="AH419" s="130">
        <f t="shared" si="174"/>
        <v>1.4390634924247574E-3</v>
      </c>
      <c r="AI419" s="131">
        <f>SUM(V419:AC419)</f>
        <v>1</v>
      </c>
      <c r="AJ419" s="22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9.2563861401465211</v>
      </c>
      <c r="C427" s="156">
        <v>0</v>
      </c>
      <c r="D427" s="156">
        <v>2.8779226379089402</v>
      </c>
      <c r="E427" s="156">
        <v>0</v>
      </c>
      <c r="F427" s="350"/>
      <c r="G427" s="156">
        <v>0</v>
      </c>
      <c r="H427" s="168">
        <v>0</v>
      </c>
      <c r="I427" s="154">
        <f t="shared" si="175"/>
        <v>12.134308778055461</v>
      </c>
      <c r="J427" s="149"/>
      <c r="K427" s="169" t="s">
        <v>16</v>
      </c>
      <c r="L427" s="156">
        <v>9.2563861401465211</v>
      </c>
      <c r="M427" s="156">
        <v>0</v>
      </c>
      <c r="N427" s="156">
        <v>2.8779226379089402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12.134308778055461</v>
      </c>
      <c r="U427" s="215" t="s">
        <v>16</v>
      </c>
      <c r="V427" s="207">
        <v>9.2563861401465211</v>
      </c>
      <c r="W427" s="207">
        <v>0</v>
      </c>
      <c r="X427" s="207">
        <v>0</v>
      </c>
      <c r="Y427" s="207">
        <v>0</v>
      </c>
      <c r="Z427" s="207">
        <v>2.8779226379089402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12.134308778055461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0.82463420504721996</v>
      </c>
      <c r="C428" s="160">
        <v>0</v>
      </c>
      <c r="D428" s="160">
        <v>0</v>
      </c>
      <c r="E428" s="160">
        <v>0</v>
      </c>
      <c r="F428" s="350"/>
      <c r="G428" s="160">
        <v>0</v>
      </c>
      <c r="H428" s="161">
        <v>0</v>
      </c>
      <c r="I428" s="162">
        <f t="shared" si="175"/>
        <v>0.82463420504721996</v>
      </c>
      <c r="J428" s="149"/>
      <c r="K428" s="163" t="s">
        <v>15</v>
      </c>
      <c r="L428" s="164">
        <v>0.82463420504721996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0.82463420504721996</v>
      </c>
      <c r="U428" s="211" t="s">
        <v>57</v>
      </c>
      <c r="V428" s="212">
        <v>0.70093907429013691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0.12369513075708299</v>
      </c>
      <c r="AD428" s="212">
        <v>0.12369513075708299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0.82463420504721996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2.2050293875577727</v>
      </c>
      <c r="F429" s="350"/>
      <c r="G429" s="156">
        <v>0</v>
      </c>
      <c r="H429" s="168">
        <v>0</v>
      </c>
      <c r="I429" s="154">
        <f t="shared" si="175"/>
        <v>2.2050293875577727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2.2050293875577727</v>
      </c>
      <c r="P429" s="156">
        <v>78.523756380594435</v>
      </c>
      <c r="Q429" s="156">
        <v>0</v>
      </c>
      <c r="R429" s="157">
        <v>0</v>
      </c>
      <c r="S429" s="158">
        <f t="shared" si="176"/>
        <v>80.728785768152207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6.0461981827766825E-2</v>
      </c>
      <c r="AB429" s="207">
        <v>78.523756380594435</v>
      </c>
      <c r="AC429" s="208">
        <v>2.1445674057300059</v>
      </c>
      <c r="AD429" s="207">
        <v>0</v>
      </c>
      <c r="AE429" s="207">
        <v>0</v>
      </c>
      <c r="AF429" s="207">
        <v>0</v>
      </c>
      <c r="AG429" s="207">
        <v>0</v>
      </c>
      <c r="AH429" s="207">
        <v>2.1445674057300059</v>
      </c>
      <c r="AI429" s="210">
        <f t="shared" si="177"/>
        <v>80.728785768152207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7.2597956752790598</v>
      </c>
      <c r="Q430" s="164">
        <v>0</v>
      </c>
      <c r="R430" s="165">
        <v>0</v>
      </c>
      <c r="S430" s="166">
        <f t="shared" si="176"/>
        <v>7.2597956752790598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7.2597956752790598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7.2597956752790598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5.9635325202630381E-2</v>
      </c>
      <c r="C432" s="160">
        <v>0</v>
      </c>
      <c r="D432" s="160">
        <v>0.78133118801846235</v>
      </c>
      <c r="E432" s="160">
        <v>7.5248937619319445E-2</v>
      </c>
      <c r="F432" s="350"/>
      <c r="G432" s="160">
        <v>0</v>
      </c>
      <c r="H432" s="161">
        <v>0</v>
      </c>
      <c r="I432" s="162">
        <f t="shared" si="175"/>
        <v>0.91621545084041212</v>
      </c>
      <c r="J432" s="149"/>
      <c r="K432" s="163" t="s">
        <v>17</v>
      </c>
      <c r="L432" s="164">
        <v>5.9635325202630381E-2</v>
      </c>
      <c r="M432" s="164">
        <v>0</v>
      </c>
      <c r="N432" s="164">
        <v>0.78133118801846235</v>
      </c>
      <c r="O432" s="164">
        <v>7.5248937619319445E-2</v>
      </c>
      <c r="P432" s="164">
        <v>1.0517396449704144E-2</v>
      </c>
      <c r="Q432" s="164">
        <v>0</v>
      </c>
      <c r="R432" s="165">
        <v>0</v>
      </c>
      <c r="S432" s="166">
        <f t="shared" si="176"/>
        <v>0.92673284729011629</v>
      </c>
      <c r="U432" s="211" t="s">
        <v>17</v>
      </c>
      <c r="V432" s="212">
        <v>5.9635325202630381E-2</v>
      </c>
      <c r="W432" s="212">
        <v>0</v>
      </c>
      <c r="X432" s="212">
        <v>0</v>
      </c>
      <c r="Y432" s="212">
        <v>0</v>
      </c>
      <c r="Z432" s="212">
        <v>0.78133118801846235</v>
      </c>
      <c r="AA432" s="212">
        <v>5.4213932002391265E-3</v>
      </c>
      <c r="AB432" s="212">
        <v>1.0517396449704144E-2</v>
      </c>
      <c r="AC432" s="213">
        <v>6.9827544419080317E-2</v>
      </c>
      <c r="AD432" s="212">
        <v>0</v>
      </c>
      <c r="AE432" s="212">
        <v>0</v>
      </c>
      <c r="AF432" s="212">
        <v>0</v>
      </c>
      <c r="AG432" s="212">
        <v>0</v>
      </c>
      <c r="AH432" s="212">
        <v>6.9827544419080317E-2</v>
      </c>
      <c r="AI432" s="214">
        <f t="shared" si="177"/>
        <v>0.9267328472901164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140</v>
      </c>
      <c r="B433" s="156">
        <v>163.03524893393003</v>
      </c>
      <c r="C433" s="156">
        <v>120.61970172796552</v>
      </c>
      <c r="D433" s="156">
        <v>246.62804494890443</v>
      </c>
      <c r="E433" s="156">
        <v>30.897771047970863</v>
      </c>
      <c r="F433" s="350"/>
      <c r="G433" s="156">
        <v>0</v>
      </c>
      <c r="H433" s="168">
        <v>0</v>
      </c>
      <c r="I433" s="154">
        <f t="shared" si="175"/>
        <v>561.18076665877084</v>
      </c>
      <c r="J433" s="149"/>
      <c r="K433" s="169" t="s">
        <v>140</v>
      </c>
      <c r="L433" s="156">
        <v>163.03524893393003</v>
      </c>
      <c r="M433" s="156">
        <v>120.61970172796552</v>
      </c>
      <c r="N433" s="156">
        <v>246.62804494890443</v>
      </c>
      <c r="O433" s="156">
        <v>30.897771047970863</v>
      </c>
      <c r="P433" s="156">
        <v>0</v>
      </c>
      <c r="Q433" s="156">
        <v>0</v>
      </c>
      <c r="R433" s="157">
        <v>0</v>
      </c>
      <c r="S433" s="158">
        <f t="shared" si="176"/>
        <v>561.18076665877084</v>
      </c>
      <c r="U433" s="215" t="s">
        <v>140</v>
      </c>
      <c r="V433" s="207">
        <v>156.69769475874963</v>
      </c>
      <c r="W433" s="207">
        <v>6.2778652992922606</v>
      </c>
      <c r="X433" s="207">
        <v>0</v>
      </c>
      <c r="Y433" s="207">
        <v>120.61970172796552</v>
      </c>
      <c r="Z433" s="207">
        <v>225.17902295402388</v>
      </c>
      <c r="AA433" s="207">
        <v>30.897771047970863</v>
      </c>
      <c r="AB433" s="207">
        <v>0</v>
      </c>
      <c r="AC433" s="208">
        <v>21.508710870768706</v>
      </c>
      <c r="AD433" s="207">
        <v>5.968887588812577E-2</v>
      </c>
      <c r="AE433" s="207">
        <v>0</v>
      </c>
      <c r="AF433" s="207">
        <v>0</v>
      </c>
      <c r="AG433" s="207">
        <v>21.449021994880557</v>
      </c>
      <c r="AH433" s="207">
        <v>0</v>
      </c>
      <c r="AI433" s="210">
        <f t="shared" si="177"/>
        <v>561.18076665877084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59.916198637472164</v>
      </c>
      <c r="C434" s="160">
        <v>9.2754213741316818</v>
      </c>
      <c r="D434" s="160">
        <v>78.884119590907048</v>
      </c>
      <c r="E434" s="160">
        <v>728.69660731129215</v>
      </c>
      <c r="F434" s="350"/>
      <c r="G434" s="160">
        <v>83.029964396280548</v>
      </c>
      <c r="H434" s="161">
        <v>0</v>
      </c>
      <c r="I434" s="162">
        <f t="shared" si="175"/>
        <v>959.80231131008361</v>
      </c>
      <c r="J434" s="149"/>
      <c r="K434" s="163" t="s">
        <v>25</v>
      </c>
      <c r="L434" s="164">
        <v>59.916198637472164</v>
      </c>
      <c r="M434" s="164">
        <v>9.2754213741316818</v>
      </c>
      <c r="N434" s="164">
        <v>78.884119590907048</v>
      </c>
      <c r="O434" s="164">
        <v>728.69660731129215</v>
      </c>
      <c r="P434" s="164">
        <v>3.018345109032281</v>
      </c>
      <c r="Q434" s="164">
        <v>83.029964396280548</v>
      </c>
      <c r="R434" s="165">
        <v>0</v>
      </c>
      <c r="S434" s="166">
        <f t="shared" si="176"/>
        <v>962.82065641911583</v>
      </c>
      <c r="U434" s="211" t="s">
        <v>25</v>
      </c>
      <c r="V434" s="212">
        <v>10.325383055416347</v>
      </c>
      <c r="W434" s="212">
        <v>49.590815582055818</v>
      </c>
      <c r="X434" s="212">
        <v>83.029964396280548</v>
      </c>
      <c r="Y434" s="212">
        <v>9.2754213741316818</v>
      </c>
      <c r="Z434" s="212">
        <v>78.629340141397364</v>
      </c>
      <c r="AA434" s="212">
        <v>726.51869595922767</v>
      </c>
      <c r="AB434" s="212">
        <v>3.018345109032281</v>
      </c>
      <c r="AC434" s="213">
        <v>2.4326908015740907</v>
      </c>
      <c r="AD434" s="212">
        <v>0</v>
      </c>
      <c r="AE434" s="212">
        <v>3.6150373002650907E-2</v>
      </c>
      <c r="AF434" s="212">
        <v>0</v>
      </c>
      <c r="AG434" s="212">
        <v>0.25477944950967701</v>
      </c>
      <c r="AH434" s="212">
        <v>2.1417609790617629</v>
      </c>
      <c r="AI434" s="214">
        <f t="shared" si="177"/>
        <v>962.82065641911572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29.422821794609888</v>
      </c>
      <c r="C435" s="156">
        <v>2.3797398441494275</v>
      </c>
      <c r="D435" s="156">
        <v>36.10698504650464</v>
      </c>
      <c r="E435" s="156">
        <v>0</v>
      </c>
      <c r="F435" s="350"/>
      <c r="G435" s="156">
        <v>0</v>
      </c>
      <c r="H435" s="168">
        <v>0</v>
      </c>
      <c r="I435" s="154">
        <f t="shared" si="175"/>
        <v>67.909546685263962</v>
      </c>
      <c r="J435" s="149"/>
      <c r="K435" s="169" t="s">
        <v>24</v>
      </c>
      <c r="L435" s="156">
        <v>29.422821794609888</v>
      </c>
      <c r="M435" s="156">
        <v>2.3797398441494275</v>
      </c>
      <c r="N435" s="156">
        <v>36.10698504650464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67.909546685263962</v>
      </c>
      <c r="U435" s="215" t="s">
        <v>24</v>
      </c>
      <c r="V435" s="207">
        <v>29.334231788488538</v>
      </c>
      <c r="W435" s="207">
        <v>0</v>
      </c>
      <c r="X435" s="207">
        <v>0</v>
      </c>
      <c r="Y435" s="207">
        <v>2.3797398441494275</v>
      </c>
      <c r="Z435" s="207">
        <v>33.553007681419032</v>
      </c>
      <c r="AA435" s="207">
        <v>0</v>
      </c>
      <c r="AB435" s="207">
        <v>0</v>
      </c>
      <c r="AC435" s="208">
        <v>2.6425673712069533</v>
      </c>
      <c r="AD435" s="207">
        <v>8.8590006121349624E-2</v>
      </c>
      <c r="AE435" s="207">
        <v>0</v>
      </c>
      <c r="AF435" s="207">
        <v>0</v>
      </c>
      <c r="AG435" s="207">
        <v>2.5539773650856081</v>
      </c>
      <c r="AH435" s="207">
        <v>0</v>
      </c>
      <c r="AI435" s="210">
        <f t="shared" si="177"/>
        <v>67.909546685263948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1.2936366004208357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175"/>
        <v>1.2936366004208357</v>
      </c>
      <c r="J436" s="149"/>
      <c r="K436" s="163" t="s">
        <v>60</v>
      </c>
      <c r="L436" s="164">
        <v>1.2936366004208357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1.2936366004208357</v>
      </c>
      <c r="U436" s="211" t="s">
        <v>60</v>
      </c>
      <c r="V436" s="212">
        <v>1.2936366004208357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1.2936366004208357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63.480986137362159</v>
      </c>
      <c r="C437" s="156">
        <v>0</v>
      </c>
      <c r="D437" s="156">
        <v>0</v>
      </c>
      <c r="E437" s="156">
        <v>7.8547901857259281E-2</v>
      </c>
      <c r="F437" s="350"/>
      <c r="G437" s="156">
        <v>0</v>
      </c>
      <c r="H437" s="168">
        <v>0</v>
      </c>
      <c r="I437" s="154">
        <f t="shared" si="175"/>
        <v>63.559534039219415</v>
      </c>
      <c r="J437" s="149"/>
      <c r="K437" s="169" t="s">
        <v>22</v>
      </c>
      <c r="L437" s="156">
        <v>63.480986137362159</v>
      </c>
      <c r="M437" s="156">
        <v>0</v>
      </c>
      <c r="N437" s="156">
        <v>0</v>
      </c>
      <c r="O437" s="156">
        <v>7.8547901857259281E-2</v>
      </c>
      <c r="P437" s="156">
        <v>4.6855523476269711</v>
      </c>
      <c r="Q437" s="156">
        <v>0</v>
      </c>
      <c r="R437" s="157">
        <v>0</v>
      </c>
      <c r="S437" s="158">
        <f t="shared" si="176"/>
        <v>68.245086386846381</v>
      </c>
      <c r="U437" s="215" t="s">
        <v>22</v>
      </c>
      <c r="V437" s="207">
        <v>63.480986137362159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4.6855523476269711</v>
      </c>
      <c r="AC437" s="208">
        <v>7.8547901857259281E-2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7.8547901857259281E-2</v>
      </c>
      <c r="AI437" s="210">
        <f t="shared" si="177"/>
        <v>68.245086386846395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5.837173879787775</v>
      </c>
      <c r="C438" s="160">
        <v>0</v>
      </c>
      <c r="D438" s="160">
        <v>0</v>
      </c>
      <c r="E438" s="160">
        <v>0</v>
      </c>
      <c r="F438" s="350"/>
      <c r="G438" s="160">
        <v>0</v>
      </c>
      <c r="H438" s="161">
        <v>0</v>
      </c>
      <c r="I438" s="162">
        <f t="shared" si="175"/>
        <v>5.837173879787775</v>
      </c>
      <c r="J438" s="149"/>
      <c r="K438" s="163" t="s">
        <v>21</v>
      </c>
      <c r="L438" s="164">
        <v>5.837173879787775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5.837173879787775</v>
      </c>
      <c r="U438" s="211" t="s">
        <v>61</v>
      </c>
      <c r="V438" s="212">
        <v>5.837173879787775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5.837173879787775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0.21183757668461473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175"/>
        <v>0.21183757668461473</v>
      </c>
      <c r="J439" s="149"/>
      <c r="K439" s="171" t="s">
        <v>64</v>
      </c>
      <c r="L439" s="156">
        <v>0.21183757668461473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0.21183757668461473</v>
      </c>
      <c r="U439" s="216" t="s">
        <v>62</v>
      </c>
      <c r="V439" s="207">
        <v>0.21183757668461473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0.21183757668461473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0.21183757668461473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175"/>
        <v>0.21183757668461473</v>
      </c>
      <c r="J440" s="149"/>
      <c r="K440" s="176" t="s">
        <v>23</v>
      </c>
      <c r="L440" s="177">
        <v>0.21183757668461473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0.21183757668461473</v>
      </c>
      <c r="U440" s="217" t="s">
        <v>65</v>
      </c>
      <c r="V440" s="218">
        <v>0.21183757668461473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177"/>
        <v>0.21183757668461473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333.3385592306638</v>
      </c>
      <c r="C444" s="195">
        <f t="shared" ref="C444:I444" si="179">SUM(C423:C439)</f>
        <v>132.27486294624666</v>
      </c>
      <c r="D444" s="195">
        <f t="shared" si="179"/>
        <v>365.27840341224351</v>
      </c>
      <c r="E444" s="195">
        <f t="shared" si="179"/>
        <v>761.95320458629737</v>
      </c>
      <c r="F444" s="195">
        <f t="shared" si="179"/>
        <v>0</v>
      </c>
      <c r="G444" s="195">
        <f t="shared" si="179"/>
        <v>83.029964396280548</v>
      </c>
      <c r="H444" s="197">
        <f t="shared" si="179"/>
        <v>0</v>
      </c>
      <c r="I444" s="154">
        <f t="shared" si="179"/>
        <v>1675.8749945717316</v>
      </c>
      <c r="J444" s="149"/>
      <c r="K444" s="196" t="s">
        <v>26</v>
      </c>
      <c r="L444" s="195">
        <f>SUM(L423:L439)</f>
        <v>333.3385592306638</v>
      </c>
      <c r="M444" s="195">
        <f t="shared" ref="M444:S444" si="180">SUM(M423:M439)</f>
        <v>132.27486294624666</v>
      </c>
      <c r="N444" s="195">
        <f t="shared" si="180"/>
        <v>365.27840341224351</v>
      </c>
      <c r="O444" s="195">
        <f t="shared" si="180"/>
        <v>761.95320458629737</v>
      </c>
      <c r="P444" s="195">
        <f t="shared" si="180"/>
        <v>93.497966908982448</v>
      </c>
      <c r="Q444" s="195">
        <f t="shared" si="180"/>
        <v>83.029964396280548</v>
      </c>
      <c r="R444" s="197">
        <f t="shared" si="180"/>
        <v>0</v>
      </c>
      <c r="S444" s="198">
        <f t="shared" si="180"/>
        <v>1769.3729614807141</v>
      </c>
      <c r="T444" s="141" t="str">
        <f>IF(ABS(S444-AI444)&gt;0.01,S444-AI444,"")</f>
        <v/>
      </c>
      <c r="U444" s="224" t="s">
        <v>63</v>
      </c>
      <c r="V444" s="225">
        <f>SUM(V423:V439)</f>
        <v>277.19790433654919</v>
      </c>
      <c r="W444" s="225">
        <f t="shared" ref="W444:AH444" si="181">SUM(W423:W439)</f>
        <v>55.868680881348077</v>
      </c>
      <c r="X444" s="225">
        <f t="shared" si="181"/>
        <v>83.029964396280548</v>
      </c>
      <c r="Y444" s="225">
        <f t="shared" si="181"/>
        <v>132.27486294624666</v>
      </c>
      <c r="Z444" s="225">
        <f t="shared" si="181"/>
        <v>341.02062460276767</v>
      </c>
      <c r="AA444" s="225">
        <f t="shared" si="181"/>
        <v>757.48235038222651</v>
      </c>
      <c r="AB444" s="225">
        <f t="shared" si="181"/>
        <v>93.497966908982448</v>
      </c>
      <c r="AC444" s="225">
        <f t="shared" si="181"/>
        <v>29.00060702631318</v>
      </c>
      <c r="AD444" s="226">
        <f t="shared" si="181"/>
        <v>0.27197401276655842</v>
      </c>
      <c r="AE444" s="226">
        <f t="shared" si="181"/>
        <v>3.6150373002650907E-2</v>
      </c>
      <c r="AF444" s="226">
        <f t="shared" si="181"/>
        <v>0</v>
      </c>
      <c r="AG444" s="226">
        <f t="shared" si="181"/>
        <v>24.257778809475841</v>
      </c>
      <c r="AH444" s="226">
        <f t="shared" si="181"/>
        <v>4.4347038310681084</v>
      </c>
      <c r="AI444" s="227">
        <f>SUM(V444:AC444)</f>
        <v>1769.3729614807141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0.19890419053352376</v>
      </c>
      <c r="C445" s="48">
        <f t="shared" ref="C445:H445" si="182">IF($I444=0,"-",C444/$I444)</f>
        <v>7.8928836204784705E-2</v>
      </c>
      <c r="D445" s="48">
        <f t="shared" si="182"/>
        <v>0.21796279829665344</v>
      </c>
      <c r="E445" s="48">
        <f t="shared" si="182"/>
        <v>0.45465992812967165</v>
      </c>
      <c r="F445" s="48">
        <f t="shared" si="182"/>
        <v>0</v>
      </c>
      <c r="G445" s="48">
        <f t="shared" si="182"/>
        <v>4.9544246835366609E-2</v>
      </c>
      <c r="H445" s="69">
        <f t="shared" si="182"/>
        <v>0</v>
      </c>
      <c r="I445" s="49">
        <f>SUM(B445:H445)</f>
        <v>1.0000000000000002</v>
      </c>
      <c r="J445" s="141"/>
      <c r="K445" s="78" t="s">
        <v>90</v>
      </c>
      <c r="L445" s="95">
        <f t="shared" ref="L445:R445" si="183">IF($S444=0,"-",L444/$S444)</f>
        <v>0.18839360976314837</v>
      </c>
      <c r="M445" s="95">
        <f t="shared" si="183"/>
        <v>7.4758044700508688E-2</v>
      </c>
      <c r="N445" s="95">
        <f t="shared" si="183"/>
        <v>0.2064451143791399</v>
      </c>
      <c r="O445" s="95">
        <f t="shared" si="183"/>
        <v>0.4306345926913287</v>
      </c>
      <c r="P445" s="95">
        <f t="shared" si="183"/>
        <v>5.2842430027153754E-2</v>
      </c>
      <c r="Q445" s="95">
        <f t="shared" si="183"/>
        <v>4.6926208438720717E-2</v>
      </c>
      <c r="R445" s="96">
        <f t="shared" si="183"/>
        <v>0</v>
      </c>
      <c r="S445" s="97">
        <f>SUM(L445:R445)</f>
        <v>1.0000000000000002</v>
      </c>
      <c r="U445" s="108" t="s">
        <v>90</v>
      </c>
      <c r="V445" s="130">
        <f>+V444/$AI444</f>
        <v>0.1566644853126804</v>
      </c>
      <c r="W445" s="130">
        <f t="shared" ref="W445:AH445" si="184">+W444/$AI444</f>
        <v>3.1575412362238153E-2</v>
      </c>
      <c r="X445" s="130">
        <f t="shared" si="184"/>
        <v>4.6926208438720717E-2</v>
      </c>
      <c r="Y445" s="130">
        <f t="shared" si="184"/>
        <v>7.4758044700508688E-2</v>
      </c>
      <c r="Z445" s="130">
        <f t="shared" si="184"/>
        <v>0.19273529777316242</v>
      </c>
      <c r="AA445" s="130">
        <f t="shared" si="184"/>
        <v>0.42810779121905496</v>
      </c>
      <c r="AB445" s="130">
        <f t="shared" si="184"/>
        <v>5.2842430027153754E-2</v>
      </c>
      <c r="AC445" s="130">
        <f t="shared" si="184"/>
        <v>1.6390330166481004E-2</v>
      </c>
      <c r="AD445" s="130">
        <f t="shared" si="184"/>
        <v>1.53712088229807E-4</v>
      </c>
      <c r="AE445" s="130">
        <f t="shared" si="184"/>
        <v>2.0431177479053468E-5</v>
      </c>
      <c r="AF445" s="130">
        <f t="shared" si="184"/>
        <v>0</v>
      </c>
      <c r="AG445" s="130">
        <f t="shared" si="184"/>
        <v>1.3709816605977476E-2</v>
      </c>
      <c r="AH445" s="130">
        <f t="shared" si="184"/>
        <v>2.5063702947946544E-3</v>
      </c>
      <c r="AI445" s="131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2.2038360452943517</v>
      </c>
      <c r="G449" s="356"/>
      <c r="H449" s="358"/>
      <c r="I449" s="154">
        <f>SUM(B449:H449)</f>
        <v>2.2038360452943517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185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186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185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186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185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186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185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186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185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186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262.90352863021121</v>
      </c>
      <c r="G455" s="359"/>
      <c r="H455" s="361"/>
      <c r="I455" s="154">
        <f t="shared" si="185"/>
        <v>262.90352863021121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186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185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186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185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186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185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186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185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186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1170.7910012560721</v>
      </c>
      <c r="G460" s="359"/>
      <c r="H460" s="361"/>
      <c r="I460" s="162">
        <f t="shared" si="185"/>
        <v>1170.7910012560721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186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185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186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0</v>
      </c>
      <c r="G462" s="359"/>
      <c r="H462" s="361"/>
      <c r="I462" s="162">
        <f t="shared" si="185"/>
        <v>0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186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16.338516198155038</v>
      </c>
      <c r="G463" s="359"/>
      <c r="H463" s="361"/>
      <c r="I463" s="154">
        <f t="shared" si="185"/>
        <v>16.338516198155038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186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185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186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185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186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185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186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185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186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185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186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185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1452.2368821297327</v>
      </c>
      <c r="G470" s="195">
        <f t="shared" si="187"/>
        <v>0</v>
      </c>
      <c r="H470" s="197">
        <f t="shared" si="187"/>
        <v>0</v>
      </c>
      <c r="I470" s="154">
        <f t="shared" si="187"/>
        <v>1452.2368821297327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189">IF($I470=0,"-",C470/$I470)</f>
        <v>0</v>
      </c>
      <c r="D471" s="48">
        <f t="shared" si="189"/>
        <v>0</v>
      </c>
      <c r="E471" s="48">
        <f t="shared" si="189"/>
        <v>0</v>
      </c>
      <c r="F471" s="48">
        <f t="shared" si="189"/>
        <v>1</v>
      </c>
      <c r="G471" s="48">
        <f t="shared" si="189"/>
        <v>0</v>
      </c>
      <c r="H471" s="69">
        <f t="shared" si="189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190">IF($S470=0,"-",L470/$S470)</f>
        <v>-</v>
      </c>
      <c r="M471" s="95" t="str">
        <f t="shared" si="190"/>
        <v>-</v>
      </c>
      <c r="N471" s="95" t="str">
        <f t="shared" si="190"/>
        <v>-</v>
      </c>
      <c r="O471" s="95" t="str">
        <f t="shared" si="190"/>
        <v>-</v>
      </c>
      <c r="P471" s="95" t="str">
        <f t="shared" si="190"/>
        <v>-</v>
      </c>
      <c r="Q471" s="95" t="str">
        <f t="shared" si="190"/>
        <v>-</v>
      </c>
      <c r="R471" s="96" t="str">
        <f t="shared" si="190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191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192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191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192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191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192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191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192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191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192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54641.974524663638</v>
      </c>
      <c r="G481" s="359"/>
      <c r="H481" s="361"/>
      <c r="I481" s="154">
        <f t="shared" si="191"/>
        <v>54641.974524663638</v>
      </c>
      <c r="J481" s="149"/>
      <c r="K481" s="169" t="s">
        <v>58</v>
      </c>
      <c r="L481" s="359"/>
      <c r="M481" s="360"/>
      <c r="N481" s="360"/>
      <c r="O481" s="361"/>
      <c r="P481" s="156">
        <v>32092.065477211388</v>
      </c>
      <c r="Q481" s="359"/>
      <c r="R481" s="366"/>
      <c r="S481" s="158">
        <f t="shared" si="192"/>
        <v>32092.065477211388</v>
      </c>
    </row>
    <row r="482" spans="1:19" ht="15">
      <c r="A482" s="159" t="s">
        <v>12</v>
      </c>
      <c r="B482" s="359"/>
      <c r="C482" s="360"/>
      <c r="D482" s="360"/>
      <c r="E482" s="361"/>
      <c r="F482" s="160">
        <v>14229.819884143733</v>
      </c>
      <c r="G482" s="359"/>
      <c r="H482" s="361"/>
      <c r="I482" s="162">
        <f t="shared" si="191"/>
        <v>14229.819884143733</v>
      </c>
      <c r="J482" s="149"/>
      <c r="K482" s="163" t="s">
        <v>12</v>
      </c>
      <c r="L482" s="359"/>
      <c r="M482" s="360"/>
      <c r="N482" s="360"/>
      <c r="O482" s="361"/>
      <c r="P482" s="164">
        <v>5208.7840232440258</v>
      </c>
      <c r="Q482" s="359"/>
      <c r="R482" s="366"/>
      <c r="S482" s="166">
        <f t="shared" si="192"/>
        <v>5208.7840232440258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191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192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37.939044056995357</v>
      </c>
      <c r="G484" s="359"/>
      <c r="H484" s="361"/>
      <c r="I484" s="162">
        <f t="shared" si="191"/>
        <v>37.939044056995357</v>
      </c>
      <c r="J484" s="149"/>
      <c r="K484" s="163" t="s">
        <v>17</v>
      </c>
      <c r="L484" s="359"/>
      <c r="M484" s="360"/>
      <c r="N484" s="360"/>
      <c r="O484" s="361"/>
      <c r="P484" s="285">
        <v>29.312988296527035</v>
      </c>
      <c r="Q484" s="359"/>
      <c r="R484" s="366"/>
      <c r="S484" s="166">
        <f t="shared" si="192"/>
        <v>29.312988296527035</v>
      </c>
    </row>
    <row r="485" spans="1:19" ht="15">
      <c r="A485" s="167" t="s">
        <v>140</v>
      </c>
      <c r="B485" s="359"/>
      <c r="C485" s="360"/>
      <c r="D485" s="360"/>
      <c r="E485" s="361"/>
      <c r="F485" s="156">
        <v>92.19091469775519</v>
      </c>
      <c r="G485" s="359"/>
      <c r="H485" s="361"/>
      <c r="I485" s="154">
        <f t="shared" si="191"/>
        <v>92.19091469775519</v>
      </c>
      <c r="J485" s="149"/>
      <c r="K485" s="169" t="s">
        <v>140</v>
      </c>
      <c r="L485" s="359"/>
      <c r="M485" s="360"/>
      <c r="N485" s="360"/>
      <c r="O485" s="361"/>
      <c r="P485" s="156">
        <v>38.257580261620546</v>
      </c>
      <c r="Q485" s="359"/>
      <c r="R485" s="366"/>
      <c r="S485" s="158">
        <f t="shared" si="192"/>
        <v>38.257580261620546</v>
      </c>
    </row>
    <row r="486" spans="1:19" ht="15">
      <c r="A486" s="159" t="s">
        <v>25</v>
      </c>
      <c r="B486" s="359"/>
      <c r="C486" s="360"/>
      <c r="D486" s="360"/>
      <c r="E486" s="361"/>
      <c r="F486" s="160">
        <v>281.28276255916944</v>
      </c>
      <c r="G486" s="359"/>
      <c r="H486" s="361"/>
      <c r="I486" s="162">
        <f t="shared" si="191"/>
        <v>281.28276255916944</v>
      </c>
      <c r="J486" s="149"/>
      <c r="K486" s="163" t="s">
        <v>25</v>
      </c>
      <c r="L486" s="359"/>
      <c r="M486" s="360"/>
      <c r="N486" s="360"/>
      <c r="O486" s="361"/>
      <c r="P486" s="164">
        <v>-6.4392935428259079E-15</v>
      </c>
      <c r="Q486" s="359"/>
      <c r="R486" s="366"/>
      <c r="S486" s="166">
        <f t="shared" si="192"/>
        <v>-6.4392935428259079E-15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191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192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191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192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4313.5175964410582</v>
      </c>
      <c r="G489" s="359"/>
      <c r="H489" s="361"/>
      <c r="I489" s="154">
        <f t="shared" si="191"/>
        <v>4313.5175964410582</v>
      </c>
      <c r="J489" s="149"/>
      <c r="K489" s="169" t="s">
        <v>22</v>
      </c>
      <c r="L489" s="359"/>
      <c r="M489" s="360"/>
      <c r="N489" s="360"/>
      <c r="O489" s="361"/>
      <c r="P489" s="156">
        <v>2491.0941207237947</v>
      </c>
      <c r="Q489" s="359"/>
      <c r="R489" s="366"/>
      <c r="S489" s="158">
        <f t="shared" si="192"/>
        <v>2491.0941207237947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191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192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191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192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191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192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191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192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191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192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191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73596.724726562359</v>
      </c>
      <c r="G496" s="195">
        <f t="shared" si="193"/>
        <v>0</v>
      </c>
      <c r="H496" s="197">
        <f t="shared" si="193"/>
        <v>0</v>
      </c>
      <c r="I496" s="154">
        <f t="shared" si="193"/>
        <v>73596.724726562359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39859.514189737354</v>
      </c>
      <c r="Q496" s="195">
        <f t="shared" si="194"/>
        <v>0</v>
      </c>
      <c r="R496" s="197">
        <f t="shared" si="194"/>
        <v>0</v>
      </c>
      <c r="S496" s="198">
        <f t="shared" si="194"/>
        <v>39859.514189737354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195">IF($I496=0,"-",C496/$I496)</f>
        <v>0</v>
      </c>
      <c r="D497" s="48">
        <f t="shared" si="195"/>
        <v>0</v>
      </c>
      <c r="E497" s="48">
        <f t="shared" si="195"/>
        <v>0</v>
      </c>
      <c r="F497" s="48">
        <f t="shared" si="195"/>
        <v>1</v>
      </c>
      <c r="G497" s="48">
        <f t="shared" si="195"/>
        <v>0</v>
      </c>
      <c r="H497" s="69">
        <f t="shared" si="195"/>
        <v>0</v>
      </c>
      <c r="I497" s="49">
        <f>SUM(B497:H497)</f>
        <v>1</v>
      </c>
      <c r="J497" s="22"/>
      <c r="K497" s="78" t="s">
        <v>90</v>
      </c>
      <c r="L497" s="95">
        <f t="shared" ref="L497:R497" si="196">IF($S496=0,"-",L496/$S496)</f>
        <v>0</v>
      </c>
      <c r="M497" s="95">
        <f t="shared" si="196"/>
        <v>0</v>
      </c>
      <c r="N497" s="95">
        <f t="shared" si="196"/>
        <v>0</v>
      </c>
      <c r="O497" s="95">
        <f t="shared" si="196"/>
        <v>0</v>
      </c>
      <c r="P497" s="95">
        <f t="shared" si="196"/>
        <v>1</v>
      </c>
      <c r="Q497" s="95">
        <f t="shared" si="196"/>
        <v>0</v>
      </c>
      <c r="R497" s="96">
        <f t="shared" si="196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197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198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197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198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197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198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197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198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197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198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197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198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197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198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197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198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197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198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4944.4949371320008</v>
      </c>
      <c r="G511" s="359"/>
      <c r="H511" s="361"/>
      <c r="I511" s="154">
        <f t="shared" si="197"/>
        <v>4944.4949371320008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198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126.32598795794635</v>
      </c>
      <c r="G512" s="359"/>
      <c r="H512" s="361"/>
      <c r="I512" s="162">
        <f t="shared" si="197"/>
        <v>126.32598795794635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198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197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198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197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198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197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198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197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198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197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198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197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198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197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198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197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198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197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5070.8209250899472</v>
      </c>
      <c r="G522" s="195">
        <f t="shared" si="199"/>
        <v>0</v>
      </c>
      <c r="H522" s="197">
        <f t="shared" si="199"/>
        <v>0</v>
      </c>
      <c r="I522" s="154">
        <f t="shared" si="199"/>
        <v>5070.8209250899472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01">IF($I522=0,"-",C522/$I522)</f>
        <v>0</v>
      </c>
      <c r="D523" s="48">
        <f t="shared" si="201"/>
        <v>0</v>
      </c>
      <c r="E523" s="48">
        <f t="shared" si="201"/>
        <v>0</v>
      </c>
      <c r="F523" s="48">
        <f t="shared" si="201"/>
        <v>1</v>
      </c>
      <c r="G523" s="48">
        <f t="shared" si="201"/>
        <v>0</v>
      </c>
      <c r="H523" s="69">
        <f t="shared" si="201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02">IF($S522=0,"-",L522/$S522)</f>
        <v>-</v>
      </c>
      <c r="M523" s="95" t="str">
        <f t="shared" si="202"/>
        <v>-</v>
      </c>
      <c r="N523" s="95" t="str">
        <f t="shared" si="202"/>
        <v>-</v>
      </c>
      <c r="O523" s="95" t="str">
        <f t="shared" si="202"/>
        <v>-</v>
      </c>
      <c r="P523" s="95" t="str">
        <f t="shared" si="202"/>
        <v>-</v>
      </c>
      <c r="Q523" s="95" t="str">
        <f t="shared" si="202"/>
        <v>-</v>
      </c>
      <c r="R523" s="96" t="str">
        <f t="shared" si="202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03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04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03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04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03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04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03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04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03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04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458.09958573027592</v>
      </c>
      <c r="G533" s="359"/>
      <c r="H533" s="361"/>
      <c r="I533" s="154">
        <f t="shared" si="203"/>
        <v>458.09958573027592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04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45.36474969700032</v>
      </c>
      <c r="G534" s="359"/>
      <c r="H534" s="361"/>
      <c r="I534" s="162">
        <f t="shared" si="203"/>
        <v>45.36474969700032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04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03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04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03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04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03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04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03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04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03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04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03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04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03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04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03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04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03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04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03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04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03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04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03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04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03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503.46433542727624</v>
      </c>
      <c r="G548" s="195">
        <f t="shared" si="205"/>
        <v>0</v>
      </c>
      <c r="H548" s="197">
        <f t="shared" si="205"/>
        <v>0</v>
      </c>
      <c r="I548" s="154">
        <f t="shared" si="205"/>
        <v>503.46433542727624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07">IF($I548=0,"-",C548/$I548)</f>
        <v>0</v>
      </c>
      <c r="D549" s="48">
        <f t="shared" si="207"/>
        <v>0</v>
      </c>
      <c r="E549" s="48">
        <f t="shared" si="207"/>
        <v>0</v>
      </c>
      <c r="F549" s="48">
        <f t="shared" si="207"/>
        <v>1</v>
      </c>
      <c r="G549" s="48">
        <f t="shared" si="207"/>
        <v>0</v>
      </c>
      <c r="H549" s="69">
        <f t="shared" si="207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208">IF($S548=0,"-",L548/$S548)</f>
        <v>-</v>
      </c>
      <c r="M549" s="95" t="str">
        <f t="shared" si="208"/>
        <v>-</v>
      </c>
      <c r="N549" s="95" t="str">
        <f t="shared" si="208"/>
        <v>-</v>
      </c>
      <c r="O549" s="95" t="str">
        <f t="shared" si="208"/>
        <v>-</v>
      </c>
      <c r="P549" s="95" t="str">
        <f t="shared" si="208"/>
        <v>-</v>
      </c>
      <c r="Q549" s="95" t="str">
        <f t="shared" si="208"/>
        <v>-</v>
      </c>
      <c r="R549" s="96" t="str">
        <f t="shared" si="208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09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10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09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10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09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10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09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10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09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10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09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10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34.673161504742239</v>
      </c>
      <c r="G560" s="359"/>
      <c r="H560" s="361"/>
      <c r="I560" s="162">
        <f t="shared" si="209"/>
        <v>34.673161504742239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10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24998.528058760468</v>
      </c>
      <c r="G561" s="359"/>
      <c r="H561" s="361"/>
      <c r="I561" s="154">
        <f t="shared" si="209"/>
        <v>24998.528058760468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10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09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10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09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10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09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10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09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10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09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10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09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10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09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10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09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10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09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10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09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10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09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10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09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25033.201220265211</v>
      </c>
      <c r="G574" s="195">
        <f t="shared" si="211"/>
        <v>0</v>
      </c>
      <c r="H574" s="197">
        <f t="shared" si="211"/>
        <v>0</v>
      </c>
      <c r="I574" s="154">
        <f t="shared" si="211"/>
        <v>25033.201220265211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13">IF($I574=0,"-",C574/$I574)</f>
        <v>0</v>
      </c>
      <c r="D575" s="48">
        <f t="shared" si="213"/>
        <v>0</v>
      </c>
      <c r="E575" s="48">
        <f t="shared" si="213"/>
        <v>0</v>
      </c>
      <c r="F575" s="48">
        <f t="shared" si="213"/>
        <v>1</v>
      </c>
      <c r="G575" s="48">
        <f t="shared" si="213"/>
        <v>0</v>
      </c>
      <c r="H575" s="69">
        <f t="shared" si="213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214">IF($S574=0,"-",L574/$S574)</f>
        <v>-</v>
      </c>
      <c r="M575" s="95" t="str">
        <f t="shared" si="214"/>
        <v>-</v>
      </c>
      <c r="N575" s="95" t="str">
        <f t="shared" si="214"/>
        <v>-</v>
      </c>
      <c r="O575" s="95" t="str">
        <f t="shared" si="214"/>
        <v>-</v>
      </c>
      <c r="P575" s="95" t="str">
        <f t="shared" si="214"/>
        <v>-</v>
      </c>
      <c r="Q575" s="95" t="str">
        <f t="shared" si="214"/>
        <v>-</v>
      </c>
      <c r="R575" s="96" t="str">
        <f t="shared" si="214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9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2.2038360452943517</v>
      </c>
      <c r="Q579" s="152">
        <v>0</v>
      </c>
      <c r="R579" s="204">
        <v>0</v>
      </c>
      <c r="S579" s="205">
        <f>SUM(L579:R579)</f>
        <v>2.2038360452943517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50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69.189932374433852</v>
      </c>
      <c r="C583" s="156">
        <v>8.3806166522205316</v>
      </c>
      <c r="D583" s="156">
        <v>1.8070446558448416</v>
      </c>
      <c r="E583" s="156">
        <v>4.0302226862926265</v>
      </c>
      <c r="F583" s="350"/>
      <c r="G583" s="156">
        <v>0</v>
      </c>
      <c r="H583" s="168">
        <v>0</v>
      </c>
      <c r="I583" s="154">
        <f t="shared" si="215"/>
        <v>83.40781636879187</v>
      </c>
      <c r="J583" s="149"/>
      <c r="K583" s="169" t="s">
        <v>16</v>
      </c>
      <c r="L583" s="156">
        <v>69.189932374433852</v>
      </c>
      <c r="M583" s="156">
        <v>8.3806166522205316</v>
      </c>
      <c r="N583" s="156">
        <v>1.8070446558448416</v>
      </c>
      <c r="O583" s="156">
        <v>4.0302226862926265</v>
      </c>
      <c r="P583" s="156">
        <v>0</v>
      </c>
      <c r="Q583" s="156">
        <v>0</v>
      </c>
      <c r="R583" s="157">
        <v>0</v>
      </c>
      <c r="S583" s="158">
        <f t="shared" si="216"/>
        <v>83.40781636879187</v>
      </c>
    </row>
    <row r="584" spans="1:19" ht="15">
      <c r="A584" s="159" t="s">
        <v>15</v>
      </c>
      <c r="B584" s="160">
        <v>953.98435502772554</v>
      </c>
      <c r="C584" s="160">
        <v>14.477518620848626</v>
      </c>
      <c r="D584" s="160">
        <v>17.118182511830362</v>
      </c>
      <c r="E584" s="160">
        <v>0</v>
      </c>
      <c r="F584" s="350"/>
      <c r="G584" s="160">
        <v>0</v>
      </c>
      <c r="H584" s="161">
        <v>0</v>
      </c>
      <c r="I584" s="162">
        <f t="shared" si="215"/>
        <v>985.58005616040452</v>
      </c>
      <c r="J584" s="149"/>
      <c r="K584" s="163" t="s">
        <v>15</v>
      </c>
      <c r="L584" s="164">
        <v>953.98435502772554</v>
      </c>
      <c r="M584" s="164">
        <v>14.477518620848626</v>
      </c>
      <c r="N584" s="164">
        <v>17.118182511830362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985.58005616040452</v>
      </c>
    </row>
    <row r="585" spans="1:19" ht="15">
      <c r="A585" s="167" t="s">
        <v>58</v>
      </c>
      <c r="B585" s="156">
        <v>0</v>
      </c>
      <c r="C585" s="156">
        <v>0</v>
      </c>
      <c r="D585" s="156">
        <v>0.33993066974887015</v>
      </c>
      <c r="E585" s="156">
        <v>158.57244113901493</v>
      </c>
      <c r="F585" s="350"/>
      <c r="G585" s="156">
        <v>0</v>
      </c>
      <c r="H585" s="168">
        <v>0</v>
      </c>
      <c r="I585" s="154">
        <f t="shared" si="215"/>
        <v>158.91237180876379</v>
      </c>
      <c r="J585" s="149"/>
      <c r="K585" s="169" t="s">
        <v>58</v>
      </c>
      <c r="L585" s="156">
        <v>0</v>
      </c>
      <c r="M585" s="156">
        <v>0</v>
      </c>
      <c r="N585" s="156">
        <v>0.33993066974887015</v>
      </c>
      <c r="O585" s="156">
        <v>158.57244113901493</v>
      </c>
      <c r="P585" s="156">
        <v>3692.5828424407946</v>
      </c>
      <c r="Q585" s="156">
        <v>0</v>
      </c>
      <c r="R585" s="157">
        <v>0</v>
      </c>
      <c r="S585" s="158">
        <f t="shared" si="216"/>
        <v>3851.4952142495586</v>
      </c>
    </row>
    <row r="586" spans="1:19" ht="15">
      <c r="A586" s="159" t="s">
        <v>12</v>
      </c>
      <c r="B586" s="160">
        <v>0</v>
      </c>
      <c r="C586" s="160">
        <v>0</v>
      </c>
      <c r="D586" s="160">
        <v>2.9542026100297675E-2</v>
      </c>
      <c r="E586" s="160">
        <v>0.86373525510086535</v>
      </c>
      <c r="F586" s="350"/>
      <c r="G586" s="160">
        <v>0</v>
      </c>
      <c r="H586" s="161">
        <v>0</v>
      </c>
      <c r="I586" s="162">
        <f t="shared" si="215"/>
        <v>0.89327728120116301</v>
      </c>
      <c r="J586" s="149"/>
      <c r="K586" s="163" t="s">
        <v>12</v>
      </c>
      <c r="L586" s="164">
        <v>0</v>
      </c>
      <c r="M586" s="164">
        <v>0</v>
      </c>
      <c r="N586" s="164">
        <v>2.9542026100297675E-2</v>
      </c>
      <c r="O586" s="164">
        <v>0.86373525510086535</v>
      </c>
      <c r="P586" s="164">
        <v>265.02627103042209</v>
      </c>
      <c r="Q586" s="164">
        <v>0</v>
      </c>
      <c r="R586" s="165">
        <v>0</v>
      </c>
      <c r="S586" s="166">
        <f t="shared" si="216"/>
        <v>265.91954831162326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24998.528058760468</v>
      </c>
      <c r="Q587" s="156">
        <v>0</v>
      </c>
      <c r="R587" s="157">
        <v>0</v>
      </c>
      <c r="S587" s="158">
        <f t="shared" si="216"/>
        <v>24998.528058760468</v>
      </c>
    </row>
    <row r="588" spans="1:19" ht="15">
      <c r="A588" s="159" t="s">
        <v>17</v>
      </c>
      <c r="B588" s="160">
        <v>79.040205390120946</v>
      </c>
      <c r="C588" s="160">
        <v>0.42826312627027063</v>
      </c>
      <c r="D588" s="160">
        <v>10.031499115500623</v>
      </c>
      <c r="E588" s="160">
        <v>1.367467088426878</v>
      </c>
      <c r="F588" s="350"/>
      <c r="G588" s="160">
        <v>0</v>
      </c>
      <c r="H588" s="161">
        <v>0</v>
      </c>
      <c r="I588" s="162">
        <f t="shared" si="215"/>
        <v>90.867434720318712</v>
      </c>
      <c r="J588" s="149"/>
      <c r="K588" s="163" t="s">
        <v>17</v>
      </c>
      <c r="L588" s="164">
        <v>79.040205390120946</v>
      </c>
      <c r="M588" s="164">
        <v>0.42826312627027063</v>
      </c>
      <c r="N588" s="164">
        <v>10.031499115500623</v>
      </c>
      <c r="O588" s="164">
        <v>1.367467088426878</v>
      </c>
      <c r="P588" s="164">
        <v>0</v>
      </c>
      <c r="Q588" s="164">
        <v>0</v>
      </c>
      <c r="R588" s="165">
        <v>0</v>
      </c>
      <c r="S588" s="166">
        <f t="shared" si="216"/>
        <v>90.867434720318712</v>
      </c>
    </row>
    <row r="589" spans="1:19" ht="15">
      <c r="A589" s="167" t="s">
        <v>140</v>
      </c>
      <c r="B589" s="156">
        <v>949.05562501556494</v>
      </c>
      <c r="C589" s="156">
        <v>149.55862339414185</v>
      </c>
      <c r="D589" s="156">
        <v>29.168597381233468</v>
      </c>
      <c r="E589" s="156">
        <v>22.967920247023962</v>
      </c>
      <c r="F589" s="350"/>
      <c r="G589" s="156">
        <v>0</v>
      </c>
      <c r="H589" s="168">
        <v>0</v>
      </c>
      <c r="I589" s="154">
        <f t="shared" si="215"/>
        <v>1150.7507660379642</v>
      </c>
      <c r="J589" s="149"/>
      <c r="K589" s="169" t="s">
        <v>140</v>
      </c>
      <c r="L589" s="156">
        <v>949.05562501556494</v>
      </c>
      <c r="M589" s="156">
        <v>149.55862339414185</v>
      </c>
      <c r="N589" s="156">
        <v>29.168597381233468</v>
      </c>
      <c r="O589" s="156">
        <v>22.967920247023962</v>
      </c>
      <c r="P589" s="156">
        <v>4944.4949371320008</v>
      </c>
      <c r="Q589" s="156">
        <v>0</v>
      </c>
      <c r="R589" s="157">
        <v>0</v>
      </c>
      <c r="S589" s="158">
        <f t="shared" si="216"/>
        <v>6095.2457031699651</v>
      </c>
    </row>
    <row r="590" spans="1:19" ht="15">
      <c r="A590" s="159" t="s">
        <v>25</v>
      </c>
      <c r="B590" s="160">
        <v>1334.2071159539566</v>
      </c>
      <c r="C590" s="160">
        <v>0</v>
      </c>
      <c r="D590" s="160">
        <v>2942.6332525030321</v>
      </c>
      <c r="E590" s="160">
        <v>648.44870872257741</v>
      </c>
      <c r="F590" s="350"/>
      <c r="G590" s="160">
        <v>2016.0372234282258</v>
      </c>
      <c r="H590" s="161">
        <v>0.52484111530104838</v>
      </c>
      <c r="I590" s="162">
        <f t="shared" si="215"/>
        <v>6941.851141723092</v>
      </c>
      <c r="J590" s="149"/>
      <c r="K590" s="163" t="s">
        <v>25</v>
      </c>
      <c r="L590" s="164">
        <v>1334.2071159539566</v>
      </c>
      <c r="M590" s="164">
        <v>0</v>
      </c>
      <c r="N590" s="164">
        <v>2942.6332525030321</v>
      </c>
      <c r="O590" s="164">
        <v>648.44870872257741</v>
      </c>
      <c r="P590" s="164">
        <v>1530.7535147004089</v>
      </c>
      <c r="Q590" s="164">
        <v>2016.0372234282258</v>
      </c>
      <c r="R590" s="165">
        <v>0.52484111530104838</v>
      </c>
      <c r="S590" s="166">
        <f t="shared" si="216"/>
        <v>8472.6046564235003</v>
      </c>
    </row>
    <row r="591" spans="1:19" ht="15">
      <c r="A591" s="167" t="s">
        <v>24</v>
      </c>
      <c r="B591" s="156">
        <v>6479.3070095403082</v>
      </c>
      <c r="C591" s="156">
        <v>41.077650180928892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215"/>
        <v>6520.3846597212369</v>
      </c>
      <c r="J591" s="149"/>
      <c r="K591" s="169" t="s">
        <v>24</v>
      </c>
      <c r="L591" s="156">
        <v>6479.3070095403082</v>
      </c>
      <c r="M591" s="156">
        <v>41.077650180928892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6520.3846597212369</v>
      </c>
    </row>
    <row r="592" spans="1:19" ht="15">
      <c r="A592" s="159" t="s">
        <v>60</v>
      </c>
      <c r="B592" s="160">
        <v>37.993037859728972</v>
      </c>
      <c r="C592" s="160">
        <v>0</v>
      </c>
      <c r="D592" s="160">
        <v>6.7540433180741264</v>
      </c>
      <c r="E592" s="160">
        <v>0</v>
      </c>
      <c r="F592" s="350"/>
      <c r="G592" s="160">
        <v>0</v>
      </c>
      <c r="H592" s="161">
        <v>0</v>
      </c>
      <c r="I592" s="162">
        <f t="shared" si="215"/>
        <v>44.747081177803096</v>
      </c>
      <c r="J592" s="149"/>
      <c r="K592" s="163" t="s">
        <v>60</v>
      </c>
      <c r="L592" s="164">
        <v>37.993037859728972</v>
      </c>
      <c r="M592" s="164">
        <v>0</v>
      </c>
      <c r="N592" s="164">
        <v>6.7540433180741264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44.747081177803096</v>
      </c>
    </row>
    <row r="593" spans="1:85" ht="15">
      <c r="A593" s="167" t="s">
        <v>22</v>
      </c>
      <c r="B593" s="156">
        <v>584.37971129479774</v>
      </c>
      <c r="C593" s="156">
        <v>0</v>
      </c>
      <c r="D593" s="156">
        <v>36.04408371062361</v>
      </c>
      <c r="E593" s="156">
        <v>0</v>
      </c>
      <c r="F593" s="350"/>
      <c r="G593" s="156">
        <v>0</v>
      </c>
      <c r="H593" s="168">
        <v>0</v>
      </c>
      <c r="I593" s="154">
        <f t="shared" si="215"/>
        <v>620.42379500542131</v>
      </c>
      <c r="J593" s="149"/>
      <c r="K593" s="169" t="s">
        <v>22</v>
      </c>
      <c r="L593" s="156">
        <v>584.37971129479774</v>
      </c>
      <c r="M593" s="156">
        <v>0</v>
      </c>
      <c r="N593" s="156">
        <v>36.04408371062361</v>
      </c>
      <c r="O593" s="156">
        <v>0</v>
      </c>
      <c r="P593" s="156">
        <v>237.40619188474653</v>
      </c>
      <c r="Q593" s="156">
        <v>0</v>
      </c>
      <c r="R593" s="157">
        <v>0</v>
      </c>
      <c r="S593" s="158">
        <f t="shared" si="216"/>
        <v>857.8299868901679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50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2098.6605532083395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215"/>
        <v>2098.6605532083395</v>
      </c>
      <c r="J595" s="149"/>
      <c r="K595" s="171" t="s">
        <v>64</v>
      </c>
      <c r="L595" s="156">
        <v>2098.6605532083395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2098.6605532083395</v>
      </c>
    </row>
    <row r="596" spans="1:85">
      <c r="A596" s="172" t="s">
        <v>23</v>
      </c>
      <c r="B596" s="173">
        <v>2098.6605532083395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215"/>
        <v>2098.6605532083395</v>
      </c>
      <c r="J596" s="149"/>
      <c r="K596" s="176" t="s">
        <v>23</v>
      </c>
      <c r="L596" s="177">
        <v>2098.6605532083395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2098.6605532083395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12585.817545664977</v>
      </c>
      <c r="C600" s="195">
        <f t="shared" ref="C600:I600" si="217">SUM(C579:C595)</f>
        <v>213.92267197441015</v>
      </c>
      <c r="D600" s="195">
        <f t="shared" si="217"/>
        <v>3043.9261758919884</v>
      </c>
      <c r="E600" s="195">
        <f t="shared" si="217"/>
        <v>836.25049513843669</v>
      </c>
      <c r="F600" s="195">
        <f t="shared" si="217"/>
        <v>0</v>
      </c>
      <c r="G600" s="195">
        <f t="shared" si="217"/>
        <v>2016.0372234282258</v>
      </c>
      <c r="H600" s="197">
        <f t="shared" si="217"/>
        <v>0.52484111530104838</v>
      </c>
      <c r="I600" s="154">
        <f t="shared" si="217"/>
        <v>18696.478953213336</v>
      </c>
      <c r="J600" s="149"/>
      <c r="K600" s="196" t="s">
        <v>26</v>
      </c>
      <c r="L600" s="195">
        <f>SUM(L579:L595)</f>
        <v>12585.817545664977</v>
      </c>
      <c r="M600" s="195">
        <f t="shared" ref="M600:S600" si="218">SUM(M579:M595)</f>
        <v>213.92267197441015</v>
      </c>
      <c r="N600" s="195">
        <f t="shared" si="218"/>
        <v>3043.9261758919884</v>
      </c>
      <c r="O600" s="195">
        <f t="shared" si="218"/>
        <v>836.25049513843669</v>
      </c>
      <c r="P600" s="195">
        <f t="shared" si="218"/>
        <v>35670.995651994133</v>
      </c>
      <c r="Q600" s="195">
        <f t="shared" si="218"/>
        <v>2016.0372234282258</v>
      </c>
      <c r="R600" s="197">
        <f t="shared" si="218"/>
        <v>0.52484111530104838</v>
      </c>
      <c r="S600" s="198">
        <f t="shared" si="218"/>
        <v>54367.474605207477</v>
      </c>
    </row>
    <row r="601" spans="1:85" s="22" customFormat="1" ht="15" thickBot="1">
      <c r="A601" s="58" t="s">
        <v>90</v>
      </c>
      <c r="B601" s="48">
        <f>IF($I600=0,"-",B600/$I600)</f>
        <v>0.67316512254313376</v>
      </c>
      <c r="C601" s="48">
        <f t="shared" ref="C601:H601" si="219">IF($I600=0,"-",C600/$I600)</f>
        <v>1.1441869483004637E-2</v>
      </c>
      <c r="D601" s="48">
        <f t="shared" si="219"/>
        <v>0.16280745607283628</v>
      </c>
      <c r="E601" s="48">
        <f t="shared" si="219"/>
        <v>4.4727699650351095E-2</v>
      </c>
      <c r="F601" s="48">
        <f t="shared" si="219"/>
        <v>0</v>
      </c>
      <c r="G601" s="48">
        <f t="shared" si="219"/>
        <v>0.10782978059522445</v>
      </c>
      <c r="H601" s="69">
        <f t="shared" si="219"/>
        <v>2.8071655449907304E-5</v>
      </c>
      <c r="I601" s="49">
        <f>SUM(B601:H601)</f>
        <v>1</v>
      </c>
      <c r="K601" s="78" t="s">
        <v>90</v>
      </c>
      <c r="L601" s="95">
        <f t="shared" ref="L601:R601" si="220">IF($S600=0,"-",L600/$S600)</f>
        <v>0.23149534969313196</v>
      </c>
      <c r="M601" s="95">
        <f t="shared" si="220"/>
        <v>3.9347546217259836E-3</v>
      </c>
      <c r="N601" s="95">
        <f t="shared" si="220"/>
        <v>5.5988000141548457E-2</v>
      </c>
      <c r="O601" s="95">
        <f t="shared" si="220"/>
        <v>1.5381448213493774E-2</v>
      </c>
      <c r="P601" s="95">
        <f t="shared" si="220"/>
        <v>0.6561091150733247</v>
      </c>
      <c r="Q601" s="95">
        <f t="shared" si="220"/>
        <v>3.7081678670340956E-2</v>
      </c>
      <c r="R601" s="96">
        <f t="shared" si="220"/>
        <v>9.6535864340253457E-6</v>
      </c>
      <c r="S601" s="97">
        <f>SUM(L601:R601)</f>
        <v>0.99999999999999989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283.87714797445898</v>
      </c>
      <c r="C605" s="152">
        <v>0</v>
      </c>
      <c r="D605" s="152">
        <v>8.1227499497684033</v>
      </c>
      <c r="E605" s="152">
        <v>0</v>
      </c>
      <c r="F605" s="349"/>
      <c r="G605" s="152">
        <v>0</v>
      </c>
      <c r="H605" s="153">
        <v>0</v>
      </c>
      <c r="I605" s="154">
        <f>SUM(B605:H605)</f>
        <v>291.99989792422735</v>
      </c>
      <c r="J605" s="149"/>
      <c r="K605" s="203" t="s">
        <v>7</v>
      </c>
      <c r="L605" s="152">
        <v>283.87714797445898</v>
      </c>
      <c r="M605" s="152">
        <v>0</v>
      </c>
      <c r="N605" s="152">
        <v>8.1227499497684033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291.99989792422735</v>
      </c>
      <c r="U605" s="101" t="s">
        <v>7</v>
      </c>
      <c r="V605" s="207">
        <v>283.87714797445898</v>
      </c>
      <c r="W605" s="207">
        <v>7.0095950771203794</v>
      </c>
      <c r="X605" s="207">
        <v>1.113154872648024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221">+P605</f>
        <v>0</v>
      </c>
      <c r="AF605" s="210">
        <f t="shared" ref="AF605:AF625" si="222">SUM(V605:AE605)</f>
        <v>291.99989792422735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13.392842748542323</v>
      </c>
      <c r="C606" s="160">
        <v>0</v>
      </c>
      <c r="D606" s="160">
        <v>0</v>
      </c>
      <c r="E606" s="160">
        <v>0</v>
      </c>
      <c r="F606" s="350"/>
      <c r="G606" s="160">
        <v>0</v>
      </c>
      <c r="H606" s="161">
        <v>0</v>
      </c>
      <c r="I606" s="162">
        <f t="shared" ref="I606:I625" si="223">SUM(B606:H606)</f>
        <v>13.392842748542323</v>
      </c>
      <c r="J606" s="149"/>
      <c r="K606" s="163" t="s">
        <v>8</v>
      </c>
      <c r="L606" s="164">
        <v>13.392842748542323</v>
      </c>
      <c r="M606" s="164">
        <v>0</v>
      </c>
      <c r="N606" s="164">
        <v>0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4">SUM(L606:R606)</f>
        <v>13.392842748542323</v>
      </c>
      <c r="U606" s="102" t="s">
        <v>8</v>
      </c>
      <c r="V606" s="212">
        <v>13.392842748542323</v>
      </c>
      <c r="W606" s="212">
        <v>0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221"/>
        <v>0</v>
      </c>
      <c r="AF606" s="214">
        <f t="shared" si="222"/>
        <v>13.392842748542323</v>
      </c>
      <c r="AG606" s="276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153.58399780410971</v>
      </c>
      <c r="C607" s="156">
        <v>0</v>
      </c>
      <c r="D607" s="156">
        <v>4.4663100902760355</v>
      </c>
      <c r="E607" s="156">
        <v>0</v>
      </c>
      <c r="F607" s="350"/>
      <c r="G607" s="156">
        <v>0</v>
      </c>
      <c r="H607" s="168">
        <v>0</v>
      </c>
      <c r="I607" s="154">
        <f t="shared" si="223"/>
        <v>158.05030789438575</v>
      </c>
      <c r="J607" s="149"/>
      <c r="K607" s="169" t="s">
        <v>10</v>
      </c>
      <c r="L607" s="156">
        <v>153.58399780410971</v>
      </c>
      <c r="M607" s="156">
        <v>0</v>
      </c>
      <c r="N607" s="156">
        <v>4.4663100902760355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4"/>
        <v>158.05030789438575</v>
      </c>
      <c r="U607" s="269" t="s">
        <v>10</v>
      </c>
      <c r="V607" s="207">
        <v>153.58399780410971</v>
      </c>
      <c r="W607" s="207">
        <v>4.4663100902760355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221"/>
        <v>0</v>
      </c>
      <c r="AF607" s="210">
        <f t="shared" si="222"/>
        <v>158.05030789438575</v>
      </c>
      <c r="AG607" s="276" t="str">
        <f t="shared" si="225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223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4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221"/>
        <v>0</v>
      </c>
      <c r="AF608" s="214">
        <f t="shared" si="222"/>
        <v>0</v>
      </c>
      <c r="AG608" s="276" t="str">
        <f t="shared" si="225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50"/>
      <c r="G609" s="156">
        <v>0</v>
      </c>
      <c r="H609" s="168">
        <v>0</v>
      </c>
      <c r="I609" s="154">
        <f t="shared" si="223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4"/>
        <v>0</v>
      </c>
      <c r="U609" s="269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221"/>
        <v>0</v>
      </c>
      <c r="AF609" s="210">
        <f t="shared" si="222"/>
        <v>0</v>
      </c>
      <c r="AG609" s="276" t="str">
        <f t="shared" si="225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6957.0727279801558</v>
      </c>
      <c r="C610" s="160">
        <v>0</v>
      </c>
      <c r="D610" s="160">
        <v>710.61836197589457</v>
      </c>
      <c r="E610" s="160">
        <v>0</v>
      </c>
      <c r="F610" s="350"/>
      <c r="G610" s="160">
        <v>0</v>
      </c>
      <c r="H610" s="161">
        <v>0</v>
      </c>
      <c r="I610" s="162">
        <f t="shared" si="223"/>
        <v>7667.6910899560507</v>
      </c>
      <c r="J610" s="149"/>
      <c r="K610" s="163" t="s">
        <v>15</v>
      </c>
      <c r="L610" s="164">
        <v>6957.0727279801558</v>
      </c>
      <c r="M610" s="164">
        <v>0</v>
      </c>
      <c r="N610" s="164">
        <v>710.61836197589457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4"/>
        <v>7667.6910899560507</v>
      </c>
      <c r="U610" s="102" t="s">
        <v>15</v>
      </c>
      <c r="V610" s="212">
        <v>6957.0727279801558</v>
      </c>
      <c r="W610" s="212">
        <v>710.61836197589457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221"/>
        <v>0</v>
      </c>
      <c r="AF610" s="214">
        <f t="shared" si="222"/>
        <v>7667.6910899560507</v>
      </c>
      <c r="AG610" s="276" t="str">
        <f t="shared" si="225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223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17123.500625581972</v>
      </c>
      <c r="Q611" s="156">
        <v>0</v>
      </c>
      <c r="R611" s="157">
        <v>0</v>
      </c>
      <c r="S611" s="158">
        <f t="shared" si="224"/>
        <v>17123.500625581972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17123.500625581972</v>
      </c>
      <c r="AF611" s="245">
        <f t="shared" si="222"/>
        <v>17123.500625581972</v>
      </c>
      <c r="AG611" s="276" t="str">
        <f t="shared" si="225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223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8732.7440021276052</v>
      </c>
      <c r="Q612" s="164">
        <v>0</v>
      </c>
      <c r="R612" s="165">
        <v>0</v>
      </c>
      <c r="S612" s="166">
        <f t="shared" si="224"/>
        <v>8732.7440021276052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226">+P612</f>
        <v>8732.7440021276052</v>
      </c>
      <c r="AF612" s="214">
        <f t="shared" si="222"/>
        <v>8732.7440021276052</v>
      </c>
      <c r="AG612" s="276" t="str">
        <f t="shared" si="225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223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4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226"/>
        <v>0</v>
      </c>
      <c r="AF613" s="245">
        <f t="shared" si="222"/>
        <v>0</v>
      </c>
      <c r="AG613" s="276" t="str">
        <f t="shared" si="225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176.43341805567422</v>
      </c>
      <c r="C614" s="160">
        <v>0</v>
      </c>
      <c r="D614" s="160">
        <v>43.634152982161595</v>
      </c>
      <c r="E614" s="160">
        <v>0</v>
      </c>
      <c r="F614" s="350"/>
      <c r="G614" s="160">
        <v>0</v>
      </c>
      <c r="H614" s="161">
        <v>0</v>
      </c>
      <c r="I614" s="162">
        <f t="shared" si="223"/>
        <v>220.06757103783582</v>
      </c>
      <c r="J614" s="149"/>
      <c r="K614" s="163" t="s">
        <v>17</v>
      </c>
      <c r="L614" s="164">
        <v>176.43341805567422</v>
      </c>
      <c r="M614" s="164">
        <v>0</v>
      </c>
      <c r="N614" s="164">
        <v>43.634152982161595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4"/>
        <v>220.06757103783582</v>
      </c>
      <c r="U614" s="102" t="s">
        <v>17</v>
      </c>
      <c r="V614" s="212">
        <v>176.43341805567422</v>
      </c>
      <c r="W614" s="212">
        <v>35.655510057797308</v>
      </c>
      <c r="X614" s="212">
        <v>7.9786429243642862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226"/>
        <v>0</v>
      </c>
      <c r="AF614" s="214">
        <f t="shared" si="222"/>
        <v>220.06757103783582</v>
      </c>
      <c r="AG614" s="276" t="str">
        <f t="shared" si="225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15491.636723440974</v>
      </c>
      <c r="C615" s="156">
        <v>0</v>
      </c>
      <c r="D615" s="156">
        <v>1513.365299688903</v>
      </c>
      <c r="E615" s="156">
        <v>0</v>
      </c>
      <c r="F615" s="350"/>
      <c r="G615" s="156">
        <v>0</v>
      </c>
      <c r="H615" s="168">
        <v>0</v>
      </c>
      <c r="I615" s="154">
        <f t="shared" si="223"/>
        <v>17005.002023129877</v>
      </c>
      <c r="J615" s="149"/>
      <c r="K615" s="169" t="s">
        <v>140</v>
      </c>
      <c r="L615" s="156">
        <v>15491.636723440974</v>
      </c>
      <c r="M615" s="156">
        <v>0</v>
      </c>
      <c r="N615" s="156">
        <v>1513.365299688903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4"/>
        <v>17005.002023129877</v>
      </c>
      <c r="U615" s="103" t="s">
        <v>140</v>
      </c>
      <c r="V615" s="207">
        <v>15491.636723440974</v>
      </c>
      <c r="W615" s="207">
        <v>1482.5922459794181</v>
      </c>
      <c r="X615" s="207">
        <v>30.773053709484952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226"/>
        <v>0</v>
      </c>
      <c r="AF615" s="245">
        <f t="shared" si="222"/>
        <v>17005.002023129877</v>
      </c>
      <c r="AG615" s="276" t="str">
        <f t="shared" si="225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1752.7140618497624</v>
      </c>
      <c r="C616" s="160">
        <v>0</v>
      </c>
      <c r="D616" s="160">
        <v>3018.926543445014</v>
      </c>
      <c r="E616" s="160">
        <v>5495.4570859835367</v>
      </c>
      <c r="F616" s="350"/>
      <c r="G616" s="160">
        <v>2122.2242651750403</v>
      </c>
      <c r="H616" s="161">
        <v>0</v>
      </c>
      <c r="I616" s="162">
        <f t="shared" si="223"/>
        <v>12389.321956453354</v>
      </c>
      <c r="J616" s="149"/>
      <c r="K616" s="163" t="s">
        <v>25</v>
      </c>
      <c r="L616" s="164">
        <v>1752.7140618497624</v>
      </c>
      <c r="M616" s="164">
        <v>0</v>
      </c>
      <c r="N616" s="164">
        <v>3018.926543445014</v>
      </c>
      <c r="O616" s="164">
        <v>5495.4570859835367</v>
      </c>
      <c r="P616" s="164">
        <v>0</v>
      </c>
      <c r="Q616" s="164">
        <v>2122.2242651750403</v>
      </c>
      <c r="R616" s="165">
        <v>0</v>
      </c>
      <c r="S616" s="166">
        <f t="shared" si="224"/>
        <v>12389.321956453354</v>
      </c>
      <c r="U616" s="102" t="s">
        <v>25</v>
      </c>
      <c r="V616" s="212">
        <v>1752.7140618497624</v>
      </c>
      <c r="W616" s="212">
        <v>1790.6839687062018</v>
      </c>
      <c r="X616" s="212">
        <v>1228.2425747388122</v>
      </c>
      <c r="Y616" s="212">
        <v>1553.5525404838802</v>
      </c>
      <c r="Z616" s="212">
        <v>1606.8976929199532</v>
      </c>
      <c r="AA616" s="212">
        <v>512.35370837316623</v>
      </c>
      <c r="AB616" s="212">
        <v>1210.0975088391042</v>
      </c>
      <c r="AC616" s="212">
        <v>912.12675633593631</v>
      </c>
      <c r="AD616" s="212">
        <v>1822.6531442065373</v>
      </c>
      <c r="AE616" s="243">
        <f t="shared" si="226"/>
        <v>0</v>
      </c>
      <c r="AF616" s="214">
        <f t="shared" si="222"/>
        <v>12389.321956453354</v>
      </c>
      <c r="AG616" s="276" t="str">
        <f t="shared" si="225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2371.75291753286</v>
      </c>
      <c r="C617" s="156">
        <v>0</v>
      </c>
      <c r="D617" s="156">
        <v>261.5158338935978</v>
      </c>
      <c r="E617" s="156">
        <v>0</v>
      </c>
      <c r="F617" s="350"/>
      <c r="G617" s="156">
        <v>0</v>
      </c>
      <c r="H617" s="168">
        <v>0</v>
      </c>
      <c r="I617" s="154">
        <f t="shared" si="223"/>
        <v>2633.268751426458</v>
      </c>
      <c r="J617" s="149"/>
      <c r="K617" s="169" t="s">
        <v>24</v>
      </c>
      <c r="L617" s="156">
        <v>2371.75291753286</v>
      </c>
      <c r="M617" s="156">
        <v>0</v>
      </c>
      <c r="N617" s="156">
        <v>261.5158338935978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4"/>
        <v>2633.268751426458</v>
      </c>
      <c r="U617" s="271" t="s">
        <v>24</v>
      </c>
      <c r="V617" s="207">
        <v>2371.75291753286</v>
      </c>
      <c r="W617" s="207">
        <v>261.5158338935978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226"/>
        <v>0</v>
      </c>
      <c r="AF617" s="245">
        <f t="shared" si="222"/>
        <v>2633.268751426458</v>
      </c>
      <c r="AG617" s="276" t="str">
        <f t="shared" si="225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14276.927818655988</v>
      </c>
      <c r="C618" s="160">
        <v>0</v>
      </c>
      <c r="D618" s="160">
        <v>1224.751457182216</v>
      </c>
      <c r="E618" s="160">
        <v>0</v>
      </c>
      <c r="F618" s="350"/>
      <c r="G618" s="160">
        <v>0</v>
      </c>
      <c r="H618" s="161">
        <v>0</v>
      </c>
      <c r="I618" s="162">
        <f t="shared" si="223"/>
        <v>15501.679275838203</v>
      </c>
      <c r="J618" s="149"/>
      <c r="K618" s="163" t="s">
        <v>60</v>
      </c>
      <c r="L618" s="164">
        <v>14276.927818655988</v>
      </c>
      <c r="M618" s="164">
        <v>0</v>
      </c>
      <c r="N618" s="164">
        <v>1224.751457182216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4"/>
        <v>15501.679275838203</v>
      </c>
      <c r="U618" s="102" t="s">
        <v>60</v>
      </c>
      <c r="V618" s="212">
        <v>14276.927818655988</v>
      </c>
      <c r="W618" s="212">
        <v>1163.8332351553897</v>
      </c>
      <c r="X618" s="212">
        <v>60.918222026826186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226"/>
        <v>0</v>
      </c>
      <c r="AF618" s="214">
        <f t="shared" si="222"/>
        <v>15501.679275838203</v>
      </c>
      <c r="AG618" s="276" t="str">
        <f t="shared" si="225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3423.1995800343175</v>
      </c>
      <c r="C619" s="156">
        <v>0</v>
      </c>
      <c r="D619" s="156">
        <v>717.67029156904982</v>
      </c>
      <c r="E619" s="156">
        <v>0</v>
      </c>
      <c r="F619" s="350"/>
      <c r="G619" s="156">
        <v>0</v>
      </c>
      <c r="H619" s="168">
        <v>0</v>
      </c>
      <c r="I619" s="154">
        <f t="shared" si="223"/>
        <v>4140.8698716033668</v>
      </c>
      <c r="J619" s="149"/>
      <c r="K619" s="169" t="s">
        <v>22</v>
      </c>
      <c r="L619" s="156">
        <v>3423.1995800343175</v>
      </c>
      <c r="M619" s="156">
        <v>0</v>
      </c>
      <c r="N619" s="156">
        <v>717.67029156904982</v>
      </c>
      <c r="O619" s="156">
        <v>0</v>
      </c>
      <c r="P619" s="156">
        <v>1385.6176212926712</v>
      </c>
      <c r="Q619" s="156">
        <v>0</v>
      </c>
      <c r="R619" s="157">
        <v>0</v>
      </c>
      <c r="S619" s="158">
        <f t="shared" si="224"/>
        <v>5526.487492896038</v>
      </c>
      <c r="U619" s="271" t="s">
        <v>22</v>
      </c>
      <c r="V619" s="207">
        <v>3423.1995800343175</v>
      </c>
      <c r="W619" s="207">
        <v>716.02670334294601</v>
      </c>
      <c r="X619" s="207">
        <v>1.6435882261037664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226"/>
        <v>1385.6176212926712</v>
      </c>
      <c r="AF619" s="245">
        <f t="shared" si="222"/>
        <v>5526.4874928960389</v>
      </c>
      <c r="AG619" s="276" t="str">
        <f t="shared" si="225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223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4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226"/>
        <v>0</v>
      </c>
      <c r="AF620" s="214">
        <f t="shared" si="222"/>
        <v>0</v>
      </c>
      <c r="AG620" s="276" t="str">
        <f t="shared" si="225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1300.789849726139</v>
      </c>
      <c r="C621" s="156">
        <v>0</v>
      </c>
      <c r="D621" s="156">
        <v>1050.5471763999847</v>
      </c>
      <c r="E621" s="156">
        <v>0</v>
      </c>
      <c r="F621" s="350"/>
      <c r="G621" s="156">
        <v>0</v>
      </c>
      <c r="H621" s="168">
        <v>0</v>
      </c>
      <c r="I621" s="154">
        <f t="shared" si="223"/>
        <v>2351.3370261261234</v>
      </c>
      <c r="J621" s="149"/>
      <c r="K621" s="171" t="s">
        <v>64</v>
      </c>
      <c r="L621" s="156">
        <v>1300.789849726139</v>
      </c>
      <c r="M621" s="156">
        <v>0</v>
      </c>
      <c r="N621" s="156">
        <v>1050.5471763999847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4"/>
        <v>2351.3370261261234</v>
      </c>
      <c r="U621" s="272" t="s">
        <v>64</v>
      </c>
      <c r="V621" s="207">
        <v>1300.789849726139</v>
      </c>
      <c r="W621" s="207">
        <v>1050.5471763999847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226"/>
        <v>0</v>
      </c>
      <c r="AF621" s="210">
        <f t="shared" si="222"/>
        <v>2351.3370261261234</v>
      </c>
      <c r="AG621" s="276" t="str">
        <f t="shared" si="225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1300.789849726139</v>
      </c>
      <c r="C622" s="173">
        <v>0</v>
      </c>
      <c r="D622" s="173">
        <v>1050.5471763999847</v>
      </c>
      <c r="E622" s="173">
        <v>0</v>
      </c>
      <c r="F622" s="350"/>
      <c r="G622" s="173">
        <v>0</v>
      </c>
      <c r="H622" s="174">
        <v>0</v>
      </c>
      <c r="I622" s="175">
        <f t="shared" si="223"/>
        <v>2351.3370261261234</v>
      </c>
      <c r="J622" s="149"/>
      <c r="K622" s="176" t="s">
        <v>23</v>
      </c>
      <c r="L622" s="177">
        <v>1300.789849726139</v>
      </c>
      <c r="M622" s="177">
        <v>0</v>
      </c>
      <c r="N622" s="177">
        <v>1050.5471763999847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4"/>
        <v>2351.3370261261234</v>
      </c>
      <c r="U622" s="273" t="s">
        <v>135</v>
      </c>
      <c r="V622" s="212">
        <v>1300.789849726139</v>
      </c>
      <c r="W622" s="212">
        <v>1050.5471763999847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226"/>
        <v>0</v>
      </c>
      <c r="AF622" s="214">
        <f t="shared" si="222"/>
        <v>2351.3370261261234</v>
      </c>
      <c r="AG622" s="277" t="str">
        <f t="shared" si="225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223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4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226"/>
        <v>0</v>
      </c>
      <c r="AF623" s="245">
        <f t="shared" si="222"/>
        <v>0</v>
      </c>
      <c r="AG623" s="277" t="str">
        <f t="shared" si="225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223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4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226"/>
        <v>0</v>
      </c>
      <c r="AF624" s="214">
        <f t="shared" si="222"/>
        <v>0</v>
      </c>
      <c r="AG624" s="277" t="str">
        <f t="shared" si="225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223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4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222"/>
        <v>0</v>
      </c>
      <c r="AG625" s="277" t="str">
        <f t="shared" si="225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46201.381085802983</v>
      </c>
      <c r="C626" s="195">
        <f t="shared" ref="C626:I626" si="227">SUM(C605:C621)</f>
        <v>0</v>
      </c>
      <c r="D626" s="195">
        <f t="shared" si="227"/>
        <v>8553.6181771768661</v>
      </c>
      <c r="E626" s="195">
        <f t="shared" si="227"/>
        <v>5495.4570859835367</v>
      </c>
      <c r="F626" s="195">
        <f t="shared" si="227"/>
        <v>0</v>
      </c>
      <c r="G626" s="195">
        <f t="shared" si="227"/>
        <v>2122.2242651750403</v>
      </c>
      <c r="H626" s="197">
        <f t="shared" si="227"/>
        <v>0</v>
      </c>
      <c r="I626" s="154">
        <f t="shared" si="227"/>
        <v>62372.680614138422</v>
      </c>
      <c r="J626" s="149"/>
      <c r="K626" s="196" t="s">
        <v>26</v>
      </c>
      <c r="L626" s="195">
        <f>SUM(L605:L621)</f>
        <v>46201.381085802983</v>
      </c>
      <c r="M626" s="195">
        <f t="shared" ref="M626:S626" si="228">SUM(M605:M621)</f>
        <v>0</v>
      </c>
      <c r="N626" s="195">
        <f t="shared" si="228"/>
        <v>8553.6181771768661</v>
      </c>
      <c r="O626" s="195">
        <f t="shared" si="228"/>
        <v>5495.4570859835367</v>
      </c>
      <c r="P626" s="195">
        <f t="shared" si="228"/>
        <v>27241.862249002246</v>
      </c>
      <c r="Q626" s="195">
        <f t="shared" si="228"/>
        <v>2122.2242651750403</v>
      </c>
      <c r="R626" s="197">
        <f t="shared" si="228"/>
        <v>0</v>
      </c>
      <c r="S626" s="198">
        <f t="shared" si="228"/>
        <v>89614.542863140668</v>
      </c>
      <c r="U626" s="224" t="s">
        <v>63</v>
      </c>
      <c r="V626" s="225">
        <f>SUM(V605:V621)</f>
        <v>46201.381085802983</v>
      </c>
      <c r="W626" s="225">
        <f t="shared" ref="W626:AE626" si="229">SUM(W605:W621)</f>
        <v>7222.948940678627</v>
      </c>
      <c r="X626" s="225">
        <f t="shared" si="229"/>
        <v>1330.6692364982393</v>
      </c>
      <c r="Y626" s="225">
        <f t="shared" si="229"/>
        <v>1553.5525404838802</v>
      </c>
      <c r="Z626" s="225">
        <f t="shared" si="229"/>
        <v>1606.8976929199532</v>
      </c>
      <c r="AA626" s="225">
        <f t="shared" si="229"/>
        <v>512.35370837316623</v>
      </c>
      <c r="AB626" s="225">
        <f t="shared" si="229"/>
        <v>1210.0975088391042</v>
      </c>
      <c r="AC626" s="225">
        <f t="shared" si="229"/>
        <v>912.12675633593631</v>
      </c>
      <c r="AD626" s="225">
        <f t="shared" si="229"/>
        <v>1822.6531442065373</v>
      </c>
      <c r="AE626" s="225">
        <f t="shared" si="229"/>
        <v>27241.862249002246</v>
      </c>
      <c r="AF626" s="246">
        <f>SUM(AF605:AF621)</f>
        <v>89614.542863140668</v>
      </c>
      <c r="AG626" s="278" t="str">
        <f t="shared" si="225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0.74073104812702595</v>
      </c>
      <c r="C627" s="48">
        <f t="shared" ref="C627:H627" si="230">IF($I626=0,"-",C626/$I626)</f>
        <v>0</v>
      </c>
      <c r="D627" s="48">
        <f t="shared" si="230"/>
        <v>0.13713725453124043</v>
      </c>
      <c r="E627" s="48">
        <f t="shared" si="230"/>
        <v>8.8106796627526143E-2</v>
      </c>
      <c r="F627" s="48">
        <f t="shared" si="230"/>
        <v>0</v>
      </c>
      <c r="G627" s="48">
        <f t="shared" si="230"/>
        <v>3.4024900714207593E-2</v>
      </c>
      <c r="H627" s="69">
        <f t="shared" si="230"/>
        <v>0</v>
      </c>
      <c r="I627" s="49">
        <f>SUM(B627:H627)</f>
        <v>1</v>
      </c>
      <c r="K627" s="78" t="s">
        <v>90</v>
      </c>
      <c r="L627" s="95">
        <f t="shared" ref="L627:R627" si="231">IF($S626=0,"-",L626/$S626)</f>
        <v>0.51555673453985851</v>
      </c>
      <c r="M627" s="95">
        <f t="shared" si="231"/>
        <v>0</v>
      </c>
      <c r="N627" s="95">
        <f t="shared" si="231"/>
        <v>9.5448996378187767E-2</v>
      </c>
      <c r="O627" s="95">
        <f t="shared" si="231"/>
        <v>6.1323273102851163E-2</v>
      </c>
      <c r="P627" s="95">
        <f t="shared" si="231"/>
        <v>0.30398930105134853</v>
      </c>
      <c r="Q627" s="95">
        <f t="shared" si="231"/>
        <v>2.3681694927754095E-2</v>
      </c>
      <c r="R627" s="96">
        <f t="shared" si="231"/>
        <v>0</v>
      </c>
      <c r="S627" s="97">
        <f>SUM(L627:R627)</f>
        <v>1</v>
      </c>
      <c r="U627" s="108" t="s">
        <v>90</v>
      </c>
      <c r="V627" s="130">
        <f>V626/$AF626</f>
        <v>0.51555673453985851</v>
      </c>
      <c r="W627" s="130">
        <f t="shared" ref="W627:AF627" si="232">W626/$AF626</f>
        <v>8.060018731233741E-2</v>
      </c>
      <c r="X627" s="130">
        <f t="shared" si="232"/>
        <v>1.4848809065850366E-2</v>
      </c>
      <c r="Y627" s="130">
        <f t="shared" si="232"/>
        <v>1.7335942257234584E-2</v>
      </c>
      <c r="Z627" s="130">
        <f t="shared" si="232"/>
        <v>1.7931215644027859E-2</v>
      </c>
      <c r="AA627" s="130">
        <f t="shared" si="232"/>
        <v>5.7173053837437171E-3</v>
      </c>
      <c r="AB627" s="130">
        <f t="shared" si="232"/>
        <v>1.3503360840518543E-2</v>
      </c>
      <c r="AC627" s="130">
        <f t="shared" si="232"/>
        <v>1.0178334087235555E-2</v>
      </c>
      <c r="AD627" s="247">
        <f t="shared" si="232"/>
        <v>2.0338809817845003E-2</v>
      </c>
      <c r="AE627" s="247">
        <f t="shared" si="232"/>
        <v>0.30398930105134853</v>
      </c>
      <c r="AF627" s="248">
        <f t="shared" si="232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0.83026350575897112</v>
      </c>
      <c r="C631" s="152">
        <v>0</v>
      </c>
      <c r="D631" s="152">
        <v>1.2466964383353705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2.0769599440943418</v>
      </c>
      <c r="J631" s="149"/>
      <c r="K631" s="203" t="s">
        <v>7</v>
      </c>
      <c r="L631" s="152">
        <v>0.83026350575897112</v>
      </c>
      <c r="M631" s="152">
        <v>0</v>
      </c>
      <c r="N631" s="152">
        <v>1.2466964383353705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2.0769599440943418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6.8898981853843182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3">SUM(B632:H632)</f>
        <v>6.8898981853843182</v>
      </c>
      <c r="J632" s="149"/>
      <c r="K632" s="163" t="s">
        <v>8</v>
      </c>
      <c r="L632" s="164">
        <v>6.8898981853843182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4">SUM(L632:R632)</f>
        <v>6.8898981853843182</v>
      </c>
    </row>
    <row r="633" spans="1:85" ht="15">
      <c r="A633" s="167" t="s">
        <v>10</v>
      </c>
      <c r="B633" s="156">
        <v>3.6394543665514894</v>
      </c>
      <c r="C633" s="156">
        <v>0</v>
      </c>
      <c r="D633" s="156">
        <v>1.1658793491871117E-2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3"/>
        <v>3.6511131600433604</v>
      </c>
      <c r="J633" s="149"/>
      <c r="K633" s="169" t="s">
        <v>10</v>
      </c>
      <c r="L633" s="156">
        <v>3.6394543665514894</v>
      </c>
      <c r="M633" s="156">
        <v>0</v>
      </c>
      <c r="N633" s="156">
        <v>1.1658793491871117E-2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4"/>
        <v>3.6511131600433604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4"/>
        <v>0</v>
      </c>
    </row>
    <row r="635" spans="1:85" ht="15">
      <c r="A635" s="167" t="s">
        <v>16</v>
      </c>
      <c r="B635" s="156">
        <v>16.204250708367301</v>
      </c>
      <c r="C635" s="156">
        <v>7.0035787207933756E-2</v>
      </c>
      <c r="D635" s="156">
        <v>1.3057341440499954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3"/>
        <v>17.580020639625232</v>
      </c>
      <c r="J635" s="149"/>
      <c r="K635" s="169" t="s">
        <v>16</v>
      </c>
      <c r="L635" s="156">
        <v>16.204250708367301</v>
      </c>
      <c r="M635" s="156">
        <v>7.0035787207933756E-2</v>
      </c>
      <c r="N635" s="156">
        <v>1.3057341440499954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4"/>
        <v>17.580020639625232</v>
      </c>
    </row>
    <row r="636" spans="1:85" ht="15">
      <c r="A636" s="159" t="s">
        <v>15</v>
      </c>
      <c r="B636" s="160">
        <v>7.1094860634974406</v>
      </c>
      <c r="C636" s="160">
        <v>0.16044550495311982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3"/>
        <v>7.2699315684505601</v>
      </c>
      <c r="J636" s="149"/>
      <c r="K636" s="163" t="s">
        <v>15</v>
      </c>
      <c r="L636" s="164">
        <v>7.1094860634974406</v>
      </c>
      <c r="M636" s="164">
        <v>0.16044550495311982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4"/>
        <v>7.2699315684505601</v>
      </c>
    </row>
    <row r="637" spans="1:85" ht="15">
      <c r="A637" s="167" t="s">
        <v>58</v>
      </c>
      <c r="B637" s="156">
        <v>0</v>
      </c>
      <c r="C637" s="156">
        <v>1.6341218498701997</v>
      </c>
      <c r="D637" s="156">
        <v>0</v>
      </c>
      <c r="E637" s="156">
        <v>79.313183684624434</v>
      </c>
      <c r="F637" s="156">
        <v>3132.2980865932232</v>
      </c>
      <c r="G637" s="156">
        <v>0</v>
      </c>
      <c r="H637" s="168">
        <v>0</v>
      </c>
      <c r="I637" s="154">
        <f t="shared" si="233"/>
        <v>3213.2453921277179</v>
      </c>
      <c r="J637" s="149"/>
      <c r="K637" s="169" t="s">
        <v>58</v>
      </c>
      <c r="L637" s="156">
        <v>0</v>
      </c>
      <c r="M637" s="156">
        <v>1.6341218498701997</v>
      </c>
      <c r="N637" s="156">
        <v>0</v>
      </c>
      <c r="O637" s="156">
        <v>79.313183684624434</v>
      </c>
      <c r="P637" s="156">
        <v>3132.2980865932232</v>
      </c>
      <c r="Q637" s="156">
        <v>0</v>
      </c>
      <c r="R637" s="157">
        <v>0</v>
      </c>
      <c r="S637" s="158">
        <f t="shared" si="234"/>
        <v>3213.2453921277179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32.307991410893159</v>
      </c>
      <c r="F638" s="160">
        <v>0</v>
      </c>
      <c r="G638" s="160">
        <v>0</v>
      </c>
      <c r="H638" s="161">
        <v>0</v>
      </c>
      <c r="I638" s="162">
        <f t="shared" si="233"/>
        <v>32.307991410893159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32.307991410893159</v>
      </c>
      <c r="P638" s="164">
        <v>0</v>
      </c>
      <c r="Q638" s="164">
        <v>0</v>
      </c>
      <c r="R638" s="165">
        <v>0</v>
      </c>
      <c r="S638" s="166">
        <f t="shared" si="234"/>
        <v>32.307991410893159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4"/>
        <v>0</v>
      </c>
    </row>
    <row r="640" spans="1:85" ht="15">
      <c r="A640" s="159" t="s">
        <v>17</v>
      </c>
      <c r="B640" s="160">
        <v>21.770283769025799</v>
      </c>
      <c r="C640" s="160">
        <v>0</v>
      </c>
      <c r="D640" s="160">
        <v>0.10539499009707451</v>
      </c>
      <c r="E640" s="160">
        <v>0.64129829064560595</v>
      </c>
      <c r="F640" s="160">
        <v>0</v>
      </c>
      <c r="G640" s="160">
        <v>0</v>
      </c>
      <c r="H640" s="161">
        <v>0</v>
      </c>
      <c r="I640" s="162">
        <f t="shared" si="233"/>
        <v>22.516977049768478</v>
      </c>
      <c r="J640" s="149"/>
      <c r="K640" s="163" t="s">
        <v>17</v>
      </c>
      <c r="L640" s="164">
        <v>21.770283769025799</v>
      </c>
      <c r="M640" s="164">
        <v>0</v>
      </c>
      <c r="N640" s="164">
        <v>0.10539499009707451</v>
      </c>
      <c r="O640" s="164">
        <v>0.64129829064560595</v>
      </c>
      <c r="P640" s="164">
        <v>0</v>
      </c>
      <c r="Q640" s="164">
        <v>0</v>
      </c>
      <c r="R640" s="165">
        <v>0</v>
      </c>
      <c r="S640" s="166">
        <f t="shared" si="234"/>
        <v>22.516977049768478</v>
      </c>
    </row>
    <row r="641" spans="1:70" ht="15">
      <c r="A641" s="167" t="s">
        <v>140</v>
      </c>
      <c r="B641" s="156">
        <v>263.98831861741814</v>
      </c>
      <c r="C641" s="156">
        <v>0</v>
      </c>
      <c r="D641" s="156">
        <v>68.229453825371451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3"/>
        <v>332.21777244278962</v>
      </c>
      <c r="J641" s="149"/>
      <c r="K641" s="169" t="s">
        <v>140</v>
      </c>
      <c r="L641" s="156">
        <v>263.98831861741814</v>
      </c>
      <c r="M641" s="156">
        <v>0</v>
      </c>
      <c r="N641" s="156">
        <v>68.229453825371451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4"/>
        <v>332.21777244278962</v>
      </c>
    </row>
    <row r="642" spans="1:70" ht="15">
      <c r="A642" s="159" t="s">
        <v>25</v>
      </c>
      <c r="B642" s="160">
        <v>361.1289467687572</v>
      </c>
      <c r="C642" s="160">
        <v>0.46922331540724221</v>
      </c>
      <c r="D642" s="160">
        <v>7.4696999131543</v>
      </c>
      <c r="E642" s="160">
        <v>600.08323051394075</v>
      </c>
      <c r="F642" s="160">
        <v>0</v>
      </c>
      <c r="G642" s="160">
        <v>202.36021907589378</v>
      </c>
      <c r="H642" s="161">
        <v>2.8391120880823464</v>
      </c>
      <c r="I642" s="162">
        <f t="shared" si="233"/>
        <v>1174.3504316752358</v>
      </c>
      <c r="J642" s="149"/>
      <c r="K642" s="163" t="s">
        <v>25</v>
      </c>
      <c r="L642" s="164">
        <v>361.1289467687572</v>
      </c>
      <c r="M642" s="164">
        <v>0.46922331540724221</v>
      </c>
      <c r="N642" s="164">
        <v>7.4696999131543</v>
      </c>
      <c r="O642" s="164">
        <v>600.08323051394075</v>
      </c>
      <c r="P642" s="164">
        <v>0</v>
      </c>
      <c r="Q642" s="164">
        <v>202.36021907589378</v>
      </c>
      <c r="R642" s="165">
        <v>2.8391120880823464</v>
      </c>
      <c r="S642" s="166">
        <f t="shared" si="234"/>
        <v>1174.3504316752358</v>
      </c>
    </row>
    <row r="643" spans="1:70" ht="15">
      <c r="A643" s="167" t="s">
        <v>24</v>
      </c>
      <c r="B643" s="156">
        <v>37.224266056154796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3"/>
        <v>37.224266056154796</v>
      </c>
      <c r="J643" s="149"/>
      <c r="K643" s="169" t="s">
        <v>24</v>
      </c>
      <c r="L643" s="156">
        <v>37.224266056154796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4"/>
        <v>37.224266056154796</v>
      </c>
    </row>
    <row r="644" spans="1:70" ht="15">
      <c r="A644" s="159" t="s">
        <v>60</v>
      </c>
      <c r="B644" s="160">
        <v>605.20090784368551</v>
      </c>
      <c r="C644" s="160">
        <v>27.41354709079793</v>
      </c>
      <c r="D644" s="160">
        <v>344.60599458375799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3"/>
        <v>977.22044951824137</v>
      </c>
      <c r="J644" s="149"/>
      <c r="K644" s="163" t="s">
        <v>60</v>
      </c>
      <c r="L644" s="164">
        <v>605.20090784368551</v>
      </c>
      <c r="M644" s="164">
        <v>27.41354709079793</v>
      </c>
      <c r="N644" s="164">
        <v>344.60599458375799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4"/>
        <v>977.22044951824137</v>
      </c>
    </row>
    <row r="645" spans="1:70" ht="15">
      <c r="A645" s="167" t="s">
        <v>22</v>
      </c>
      <c r="B645" s="156">
        <v>842.05499599206917</v>
      </c>
      <c r="C645" s="156">
        <v>0</v>
      </c>
      <c r="D645" s="156">
        <v>1.0541355503054455</v>
      </c>
      <c r="E645" s="156">
        <v>4.931539330607035</v>
      </c>
      <c r="F645" s="156">
        <v>198.80859414181859</v>
      </c>
      <c r="G645" s="156">
        <v>0</v>
      </c>
      <c r="H645" s="168">
        <v>0</v>
      </c>
      <c r="I645" s="154">
        <f t="shared" si="233"/>
        <v>1046.8492650148003</v>
      </c>
      <c r="J645" s="149"/>
      <c r="K645" s="169" t="s">
        <v>22</v>
      </c>
      <c r="L645" s="156">
        <v>842.05499599206917</v>
      </c>
      <c r="M645" s="156">
        <v>0</v>
      </c>
      <c r="N645" s="156">
        <v>1.0541355503054455</v>
      </c>
      <c r="O645" s="156">
        <v>4.931539330607035</v>
      </c>
      <c r="P645" s="156">
        <v>198.80859414181859</v>
      </c>
      <c r="Q645" s="156">
        <v>0</v>
      </c>
      <c r="R645" s="157">
        <v>0</v>
      </c>
      <c r="S645" s="158">
        <f t="shared" si="234"/>
        <v>1046.8492650148003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4"/>
        <v>0</v>
      </c>
    </row>
    <row r="647" spans="1:70" ht="15">
      <c r="A647" s="170" t="s">
        <v>64</v>
      </c>
      <c r="B647" s="156">
        <v>37.170048334873933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3"/>
        <v>37.170048334873933</v>
      </c>
      <c r="J647" s="149"/>
      <c r="K647" s="171" t="s">
        <v>64</v>
      </c>
      <c r="L647" s="156">
        <v>37.170048334873933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4"/>
        <v>37.170048334873933</v>
      </c>
    </row>
    <row r="648" spans="1:70">
      <c r="A648" s="172" t="s">
        <v>23</v>
      </c>
      <c r="B648" s="173">
        <v>37.170048334873933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3"/>
        <v>37.170048334873933</v>
      </c>
      <c r="J648" s="149"/>
      <c r="K648" s="176" t="s">
        <v>23</v>
      </c>
      <c r="L648" s="177">
        <v>37.170048334873933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4"/>
        <v>37.170048334873933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4"/>
        <v>0</v>
      </c>
    </row>
    <row r="652" spans="1:70" ht="15">
      <c r="A652" s="194" t="s">
        <v>26</v>
      </c>
      <c r="B652" s="195">
        <f>SUM(B631:B647)</f>
        <v>2203.2111202115443</v>
      </c>
      <c r="C652" s="195">
        <f t="shared" ref="C652:I652" si="235">SUM(C631:C647)</f>
        <v>29.747373548236425</v>
      </c>
      <c r="D652" s="195">
        <f t="shared" si="235"/>
        <v>424.02876823856349</v>
      </c>
      <c r="E652" s="195">
        <f t="shared" si="235"/>
        <v>717.27724323071095</v>
      </c>
      <c r="F652" s="195">
        <f t="shared" si="235"/>
        <v>3331.1066807350417</v>
      </c>
      <c r="G652" s="195">
        <f t="shared" si="235"/>
        <v>202.36021907589378</v>
      </c>
      <c r="H652" s="197">
        <f t="shared" si="235"/>
        <v>2.8391120880823464</v>
      </c>
      <c r="I652" s="154">
        <f t="shared" si="235"/>
        <v>6910.5705171280733</v>
      </c>
      <c r="J652" s="149"/>
      <c r="K652" s="196" t="s">
        <v>26</v>
      </c>
      <c r="L652" s="195">
        <f>SUM(L631:L647)</f>
        <v>2203.2111202115443</v>
      </c>
      <c r="M652" s="195">
        <f t="shared" ref="M652:S652" si="236">SUM(M631:M647)</f>
        <v>29.747373548236425</v>
      </c>
      <c r="N652" s="195">
        <f t="shared" si="236"/>
        <v>424.02876823856349</v>
      </c>
      <c r="O652" s="195">
        <f t="shared" si="236"/>
        <v>717.27724323071095</v>
      </c>
      <c r="P652" s="195">
        <f t="shared" si="236"/>
        <v>3331.1066807350417</v>
      </c>
      <c r="Q652" s="195">
        <f t="shared" si="236"/>
        <v>202.36021907589378</v>
      </c>
      <c r="R652" s="197">
        <f t="shared" si="236"/>
        <v>2.8391120880823464</v>
      </c>
      <c r="S652" s="198">
        <f t="shared" si="236"/>
        <v>6910.5705171280733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0.31881754404369567</v>
      </c>
      <c r="C653" s="48">
        <f t="shared" ref="C653:H653" si="237">IF($I652=0,"-",C652/$I652)</f>
        <v>4.3046190577907557E-3</v>
      </c>
      <c r="D653" s="48">
        <f t="shared" si="237"/>
        <v>6.1359444518740446E-2</v>
      </c>
      <c r="E653" s="48">
        <f t="shared" si="237"/>
        <v>0.10379421517411855</v>
      </c>
      <c r="F653" s="48">
        <f t="shared" si="237"/>
        <v>0.4820306329960436</v>
      </c>
      <c r="G653" s="48">
        <f t="shared" si="237"/>
        <v>2.9282708073716548E-2</v>
      </c>
      <c r="H653" s="69">
        <f t="shared" si="237"/>
        <v>4.1083613589435413E-4</v>
      </c>
      <c r="I653" s="49">
        <f>SUM(B653:H653)</f>
        <v>1</v>
      </c>
      <c r="K653" s="78" t="s">
        <v>90</v>
      </c>
      <c r="L653" s="95">
        <f t="shared" ref="L653:R653" si="238">IF($S652=0,"-",L652/$S652)</f>
        <v>0.31881754404369567</v>
      </c>
      <c r="M653" s="95">
        <f t="shared" si="238"/>
        <v>4.3046190577907557E-3</v>
      </c>
      <c r="N653" s="95">
        <f t="shared" si="238"/>
        <v>6.1359444518740446E-2</v>
      </c>
      <c r="O653" s="95">
        <f t="shared" si="238"/>
        <v>0.10379421517411855</v>
      </c>
      <c r="P653" s="95">
        <f t="shared" si="238"/>
        <v>0.4820306329960436</v>
      </c>
      <c r="Q653" s="95">
        <f t="shared" si="238"/>
        <v>2.9282708073716548E-2</v>
      </c>
      <c r="R653" s="96">
        <f t="shared" si="238"/>
        <v>4.1083613589435413E-4</v>
      </c>
      <c r="S653" s="97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3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41" customWidth="1"/>
    <col min="2" max="9" width="16.625" style="149" customWidth="1"/>
    <col min="10" max="10" width="11.625" style="141" customWidth="1"/>
    <col min="11" max="11" width="42.6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164</v>
      </c>
      <c r="B1" s="315"/>
      <c r="C1" s="315"/>
      <c r="D1" s="315"/>
      <c r="E1" s="315"/>
      <c r="F1" s="315"/>
      <c r="G1" s="315"/>
      <c r="H1" s="315"/>
      <c r="I1" s="316"/>
      <c r="K1" s="323" t="s">
        <v>165</v>
      </c>
      <c r="L1" s="324"/>
      <c r="M1" s="324"/>
      <c r="N1" s="324"/>
      <c r="O1" s="324"/>
      <c r="P1" s="324"/>
      <c r="Q1" s="324"/>
      <c r="R1" s="324"/>
      <c r="S1" s="325"/>
      <c r="U1" s="332" t="s">
        <v>166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146.38460103823039</v>
      </c>
      <c r="C7" s="37">
        <f t="shared" ref="C7:E7" si="0">C33+C85</f>
        <v>1117.0752987536191</v>
      </c>
      <c r="D7" s="37">
        <f t="shared" si="0"/>
        <v>120.84611595172166</v>
      </c>
      <c r="E7" s="37">
        <f t="shared" si="0"/>
        <v>0</v>
      </c>
      <c r="F7" s="37">
        <f>F59+F85</f>
        <v>2.2874338696981313</v>
      </c>
      <c r="G7" s="37">
        <f t="shared" ref="G7:H22" si="1">G33+G85</f>
        <v>0</v>
      </c>
      <c r="H7" s="37">
        <f t="shared" si="1"/>
        <v>0</v>
      </c>
      <c r="I7" s="154">
        <f>SUM(B7:H7)</f>
        <v>1386.5934496132693</v>
      </c>
      <c r="J7" s="149"/>
      <c r="K7" s="155" t="s">
        <v>7</v>
      </c>
      <c r="L7" s="37">
        <f>L33+L85</f>
        <v>146.38460103823039</v>
      </c>
      <c r="M7" s="37">
        <f t="shared" ref="M7:O7" si="2">M33+M85</f>
        <v>1117.0752987536191</v>
      </c>
      <c r="N7" s="37">
        <f t="shared" si="2"/>
        <v>120.84611595172166</v>
      </c>
      <c r="O7" s="37">
        <f t="shared" si="2"/>
        <v>0</v>
      </c>
      <c r="P7" s="156">
        <f>P33+P59+P85</f>
        <v>2.2874338696981313</v>
      </c>
      <c r="Q7" s="37">
        <f t="shared" ref="Q7:R22" si="3">Q33+Q85</f>
        <v>0</v>
      </c>
      <c r="R7" s="37">
        <f t="shared" si="3"/>
        <v>0</v>
      </c>
      <c r="S7" s="158">
        <f>SUM(L7:R7)</f>
        <v>1386.5934496132693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3" si="4">B34+B86</f>
        <v>8.6627017980602865</v>
      </c>
      <c r="C8" s="40">
        <f t="shared" si="4"/>
        <v>0</v>
      </c>
      <c r="D8" s="40">
        <f t="shared" si="4"/>
        <v>345.95486724923001</v>
      </c>
      <c r="E8" s="40">
        <f t="shared" si="4"/>
        <v>0</v>
      </c>
      <c r="F8" s="40">
        <f t="shared" ref="F8:F27" si="5">F60+F86</f>
        <v>0</v>
      </c>
      <c r="G8" s="40">
        <f t="shared" si="1"/>
        <v>0</v>
      </c>
      <c r="H8" s="40">
        <f t="shared" si="1"/>
        <v>0</v>
      </c>
      <c r="I8" s="162">
        <f t="shared" ref="I8:I27" si="6">SUM(B8:H8)</f>
        <v>354.61756904729032</v>
      </c>
      <c r="J8" s="149"/>
      <c r="K8" s="163" t="s">
        <v>8</v>
      </c>
      <c r="L8" s="84">
        <f t="shared" ref="L8:O23" si="7">L34+L86</f>
        <v>8.6627017980602865</v>
      </c>
      <c r="M8" s="84">
        <f t="shared" si="7"/>
        <v>0</v>
      </c>
      <c r="N8" s="84">
        <f t="shared" si="7"/>
        <v>345.95486724923001</v>
      </c>
      <c r="O8" s="84">
        <f t="shared" si="7"/>
        <v>0</v>
      </c>
      <c r="P8" s="164">
        <f t="shared" ref="P8:P27" si="8">P34+P60+P86</f>
        <v>0</v>
      </c>
      <c r="Q8" s="84">
        <f t="shared" si="3"/>
        <v>0</v>
      </c>
      <c r="R8" s="84">
        <f t="shared" si="3"/>
        <v>0</v>
      </c>
      <c r="S8" s="166">
        <f t="shared" ref="S8:S27" si="9">SUM(L8:R8)</f>
        <v>354.61756904729032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81.836081584449047</v>
      </c>
      <c r="C9" s="43">
        <f t="shared" si="4"/>
        <v>0</v>
      </c>
      <c r="D9" s="43">
        <f t="shared" si="4"/>
        <v>253.90234307245117</v>
      </c>
      <c r="E9" s="43">
        <f t="shared" si="4"/>
        <v>0</v>
      </c>
      <c r="F9" s="43">
        <f t="shared" si="5"/>
        <v>0</v>
      </c>
      <c r="G9" s="43">
        <f t="shared" si="1"/>
        <v>0</v>
      </c>
      <c r="H9" s="43">
        <f t="shared" si="1"/>
        <v>0</v>
      </c>
      <c r="I9" s="154">
        <f t="shared" si="6"/>
        <v>335.73842465690024</v>
      </c>
      <c r="J9" s="149"/>
      <c r="K9" s="155" t="s">
        <v>10</v>
      </c>
      <c r="L9" s="43">
        <f t="shared" si="7"/>
        <v>81.836081584449047</v>
      </c>
      <c r="M9" s="43">
        <f t="shared" si="7"/>
        <v>0</v>
      </c>
      <c r="N9" s="43">
        <f t="shared" si="7"/>
        <v>253.90234307245117</v>
      </c>
      <c r="O9" s="43">
        <f t="shared" si="7"/>
        <v>0</v>
      </c>
      <c r="P9" s="156">
        <f t="shared" si="8"/>
        <v>0</v>
      </c>
      <c r="Q9" s="43">
        <f t="shared" si="3"/>
        <v>0</v>
      </c>
      <c r="R9" s="43">
        <f t="shared" si="3"/>
        <v>0</v>
      </c>
      <c r="S9" s="158">
        <f t="shared" si="9"/>
        <v>335.73842465690024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141.13284059438999</v>
      </c>
      <c r="D10" s="40">
        <f t="shared" si="4"/>
        <v>769.36346066099998</v>
      </c>
      <c r="E10" s="40">
        <f t="shared" si="4"/>
        <v>0</v>
      </c>
      <c r="F10" s="40">
        <f t="shared" si="5"/>
        <v>0</v>
      </c>
      <c r="G10" s="40">
        <f t="shared" si="1"/>
        <v>0</v>
      </c>
      <c r="H10" s="40">
        <f t="shared" si="1"/>
        <v>0</v>
      </c>
      <c r="I10" s="162">
        <f t="shared" si="6"/>
        <v>910.49630125538999</v>
      </c>
      <c r="J10" s="149"/>
      <c r="K10" s="163" t="s">
        <v>56</v>
      </c>
      <c r="L10" s="84">
        <f t="shared" si="7"/>
        <v>0</v>
      </c>
      <c r="M10" s="84">
        <f t="shared" si="7"/>
        <v>141.13284059438999</v>
      </c>
      <c r="N10" s="84">
        <f t="shared" si="7"/>
        <v>769.36346066099998</v>
      </c>
      <c r="O10" s="84">
        <f t="shared" si="7"/>
        <v>0</v>
      </c>
      <c r="P10" s="164">
        <f t="shared" si="8"/>
        <v>0</v>
      </c>
      <c r="Q10" s="84">
        <f t="shared" si="3"/>
        <v>0</v>
      </c>
      <c r="R10" s="84">
        <f t="shared" si="3"/>
        <v>0</v>
      </c>
      <c r="S10" s="166">
        <f t="shared" si="9"/>
        <v>910.49630125538999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435.40174443123851</v>
      </c>
      <c r="C11" s="43">
        <f t="shared" si="4"/>
        <v>222.00998476024364</v>
      </c>
      <c r="D11" s="43">
        <f t="shared" si="4"/>
        <v>208.81168626614055</v>
      </c>
      <c r="E11" s="43">
        <f t="shared" si="4"/>
        <v>7.8508266092826675</v>
      </c>
      <c r="F11" s="43">
        <f t="shared" si="5"/>
        <v>0</v>
      </c>
      <c r="G11" s="43">
        <f t="shared" si="1"/>
        <v>0</v>
      </c>
      <c r="H11" s="43">
        <f t="shared" si="1"/>
        <v>0</v>
      </c>
      <c r="I11" s="154">
        <f t="shared" si="6"/>
        <v>874.07424206690541</v>
      </c>
      <c r="J11" s="149"/>
      <c r="K11" s="155" t="s">
        <v>16</v>
      </c>
      <c r="L11" s="43">
        <f t="shared" si="7"/>
        <v>435.40174443123851</v>
      </c>
      <c r="M11" s="43">
        <f t="shared" si="7"/>
        <v>222.00998476024364</v>
      </c>
      <c r="N11" s="43">
        <f t="shared" si="7"/>
        <v>208.81168626614055</v>
      </c>
      <c r="O11" s="43">
        <f t="shared" si="7"/>
        <v>7.8508266092826675</v>
      </c>
      <c r="P11" s="156">
        <f t="shared" si="8"/>
        <v>0</v>
      </c>
      <c r="Q11" s="43">
        <f t="shared" si="3"/>
        <v>0</v>
      </c>
      <c r="R11" s="43">
        <f t="shared" si="3"/>
        <v>0</v>
      </c>
      <c r="S11" s="158">
        <f t="shared" si="9"/>
        <v>874.07424206690541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7441.8797981610332</v>
      </c>
      <c r="C12" s="40">
        <f t="shared" si="4"/>
        <v>10.895732374608951</v>
      </c>
      <c r="D12" s="40">
        <f t="shared" si="4"/>
        <v>743.23224641366335</v>
      </c>
      <c r="E12" s="40">
        <f t="shared" si="4"/>
        <v>0</v>
      </c>
      <c r="F12" s="40">
        <f t="shared" si="5"/>
        <v>0</v>
      </c>
      <c r="G12" s="40">
        <f t="shared" si="1"/>
        <v>0</v>
      </c>
      <c r="H12" s="40">
        <f t="shared" si="1"/>
        <v>0</v>
      </c>
      <c r="I12" s="162">
        <f t="shared" si="6"/>
        <v>8196.0077769493055</v>
      </c>
      <c r="J12" s="149"/>
      <c r="K12" s="163" t="s">
        <v>15</v>
      </c>
      <c r="L12" s="84">
        <f t="shared" si="7"/>
        <v>7441.8797981610332</v>
      </c>
      <c r="M12" s="84">
        <f t="shared" si="7"/>
        <v>10.895732374608951</v>
      </c>
      <c r="N12" s="84">
        <f t="shared" si="7"/>
        <v>743.23224641366335</v>
      </c>
      <c r="O12" s="84">
        <f t="shared" si="7"/>
        <v>0</v>
      </c>
      <c r="P12" s="164">
        <f t="shared" si="8"/>
        <v>0</v>
      </c>
      <c r="Q12" s="84">
        <f t="shared" si="3"/>
        <v>0</v>
      </c>
      <c r="R12" s="84">
        <f t="shared" si="3"/>
        <v>0</v>
      </c>
      <c r="S12" s="166">
        <f t="shared" si="9"/>
        <v>8196.0077769493055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1.6459810971509796</v>
      </c>
      <c r="D13" s="43">
        <f t="shared" si="4"/>
        <v>0.19477771113358844</v>
      </c>
      <c r="E13" s="43">
        <f t="shared" si="4"/>
        <v>1326.6027385401765</v>
      </c>
      <c r="F13" s="43">
        <f t="shared" si="5"/>
        <v>57021.024675420995</v>
      </c>
      <c r="G13" s="43">
        <f t="shared" si="1"/>
        <v>0</v>
      </c>
      <c r="H13" s="43">
        <f t="shared" si="1"/>
        <v>0</v>
      </c>
      <c r="I13" s="154">
        <f t="shared" si="6"/>
        <v>58349.468172769455</v>
      </c>
      <c r="J13" s="149"/>
      <c r="K13" s="169" t="s">
        <v>58</v>
      </c>
      <c r="L13" s="43">
        <f t="shared" si="7"/>
        <v>0</v>
      </c>
      <c r="M13" s="43">
        <f t="shared" si="7"/>
        <v>1.6459810971509796</v>
      </c>
      <c r="N13" s="43">
        <f t="shared" si="7"/>
        <v>0.19477771113358844</v>
      </c>
      <c r="O13" s="43">
        <f t="shared" si="7"/>
        <v>1326.6027385401765</v>
      </c>
      <c r="P13" s="156">
        <f t="shared" si="8"/>
        <v>57021.024675421002</v>
      </c>
      <c r="Q13" s="43">
        <f t="shared" si="3"/>
        <v>0</v>
      </c>
      <c r="R13" s="43">
        <f t="shared" si="3"/>
        <v>0</v>
      </c>
      <c r="S13" s="158">
        <f t="shared" si="9"/>
        <v>58349.468172769462</v>
      </c>
      <c r="T13" s="149" t="str">
        <f t="shared" si="10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5.8135712056738564E-3</v>
      </c>
      <c r="E14" s="40">
        <f t="shared" si="4"/>
        <v>41.896814243284332</v>
      </c>
      <c r="F14" s="40">
        <f t="shared" si="5"/>
        <v>14451.142562342695</v>
      </c>
      <c r="G14" s="40">
        <f t="shared" si="1"/>
        <v>0</v>
      </c>
      <c r="H14" s="40">
        <f t="shared" si="1"/>
        <v>0</v>
      </c>
      <c r="I14" s="162">
        <f t="shared" si="6"/>
        <v>14493.045190157185</v>
      </c>
      <c r="J14" s="149"/>
      <c r="K14" s="163" t="s">
        <v>12</v>
      </c>
      <c r="L14" s="84">
        <f t="shared" si="7"/>
        <v>0</v>
      </c>
      <c r="M14" s="84">
        <f t="shared" si="7"/>
        <v>0</v>
      </c>
      <c r="N14" s="84">
        <f t="shared" si="7"/>
        <v>5.8135712056738564E-3</v>
      </c>
      <c r="O14" s="84">
        <f t="shared" si="7"/>
        <v>41.896814243284332</v>
      </c>
      <c r="P14" s="164">
        <f t="shared" si="8"/>
        <v>14451.142562342695</v>
      </c>
      <c r="Q14" s="84">
        <f t="shared" si="3"/>
        <v>0</v>
      </c>
      <c r="R14" s="84">
        <f t="shared" si="3"/>
        <v>0</v>
      </c>
      <c r="S14" s="166">
        <f t="shared" si="9"/>
        <v>14493.045190157185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0</v>
      </c>
      <c r="E15" s="43">
        <f t="shared" si="4"/>
        <v>0</v>
      </c>
      <c r="F15" s="43">
        <f t="shared" si="5"/>
        <v>26085.20216496614</v>
      </c>
      <c r="G15" s="43">
        <f t="shared" si="1"/>
        <v>0</v>
      </c>
      <c r="H15" s="43">
        <f t="shared" si="1"/>
        <v>0</v>
      </c>
      <c r="I15" s="154">
        <f t="shared" si="6"/>
        <v>26085.20216496614</v>
      </c>
      <c r="J15" s="149"/>
      <c r="K15" s="169" t="s">
        <v>59</v>
      </c>
      <c r="L15" s="43">
        <f t="shared" si="7"/>
        <v>0</v>
      </c>
      <c r="M15" s="43">
        <f t="shared" si="7"/>
        <v>0</v>
      </c>
      <c r="N15" s="43">
        <f t="shared" si="7"/>
        <v>0</v>
      </c>
      <c r="O15" s="43">
        <f t="shared" si="7"/>
        <v>0</v>
      </c>
      <c r="P15" s="156">
        <f t="shared" si="8"/>
        <v>26085.20216496614</v>
      </c>
      <c r="Q15" s="43">
        <f t="shared" si="3"/>
        <v>0</v>
      </c>
      <c r="R15" s="43">
        <f t="shared" si="3"/>
        <v>0</v>
      </c>
      <c r="S15" s="158">
        <f t="shared" si="9"/>
        <v>26085.20216496614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358.72696582440932</v>
      </c>
      <c r="C16" s="40">
        <f t="shared" si="4"/>
        <v>1.1977852975142089</v>
      </c>
      <c r="D16" s="40">
        <f t="shared" si="4"/>
        <v>296.28618111014077</v>
      </c>
      <c r="E16" s="40">
        <f t="shared" si="4"/>
        <v>41.316606999716839</v>
      </c>
      <c r="F16" s="40">
        <f t="shared" si="5"/>
        <v>27.366728717558573</v>
      </c>
      <c r="G16" s="40">
        <f t="shared" si="1"/>
        <v>0</v>
      </c>
      <c r="H16" s="40">
        <f t="shared" si="1"/>
        <v>0</v>
      </c>
      <c r="I16" s="162">
        <f t="shared" si="6"/>
        <v>724.89426794933979</v>
      </c>
      <c r="J16" s="149"/>
      <c r="K16" s="163" t="s">
        <v>17</v>
      </c>
      <c r="L16" s="84">
        <f t="shared" si="7"/>
        <v>358.72696582440932</v>
      </c>
      <c r="M16" s="84">
        <f t="shared" si="7"/>
        <v>1.1977852975142089</v>
      </c>
      <c r="N16" s="84">
        <f t="shared" si="7"/>
        <v>296.28618111014077</v>
      </c>
      <c r="O16" s="84">
        <f t="shared" si="7"/>
        <v>41.316606999716839</v>
      </c>
      <c r="P16" s="164">
        <f t="shared" si="8"/>
        <v>27.36672871755864</v>
      </c>
      <c r="Q16" s="84">
        <f t="shared" si="3"/>
        <v>0</v>
      </c>
      <c r="R16" s="84">
        <f t="shared" si="3"/>
        <v>0</v>
      </c>
      <c r="S16" s="166">
        <f t="shared" si="9"/>
        <v>724.89426794933991</v>
      </c>
      <c r="T16" s="149" t="str">
        <f>IF(ABS(S16-I16)&gt;0.01,S16-I16,"")</f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20500.843908530685</v>
      </c>
      <c r="C17" s="43">
        <f t="shared" si="4"/>
        <v>12767.575649931312</v>
      </c>
      <c r="D17" s="43">
        <f t="shared" si="4"/>
        <v>8692.3951168708154</v>
      </c>
      <c r="E17" s="43">
        <f t="shared" si="4"/>
        <v>397.84255070041206</v>
      </c>
      <c r="F17" s="43">
        <f t="shared" si="5"/>
        <v>4243.8358522099725</v>
      </c>
      <c r="G17" s="43">
        <f t="shared" si="1"/>
        <v>0.9257587739569948</v>
      </c>
      <c r="H17" s="43">
        <f t="shared" si="1"/>
        <v>0</v>
      </c>
      <c r="I17" s="154">
        <f t="shared" si="6"/>
        <v>46603.418837017154</v>
      </c>
      <c r="J17" s="149"/>
      <c r="K17" s="169" t="s">
        <v>140</v>
      </c>
      <c r="L17" s="43">
        <f t="shared" si="7"/>
        <v>20500.843908530685</v>
      </c>
      <c r="M17" s="43">
        <f t="shared" si="7"/>
        <v>12767.575649931312</v>
      </c>
      <c r="N17" s="43">
        <f t="shared" si="7"/>
        <v>8692.3951168708154</v>
      </c>
      <c r="O17" s="43">
        <f t="shared" si="7"/>
        <v>397.84255070041206</v>
      </c>
      <c r="P17" s="156">
        <f t="shared" si="8"/>
        <v>4243.8358522099725</v>
      </c>
      <c r="Q17" s="43">
        <f t="shared" si="3"/>
        <v>0.9257587739569948</v>
      </c>
      <c r="R17" s="43">
        <f t="shared" si="3"/>
        <v>0</v>
      </c>
      <c r="S17" s="158">
        <f t="shared" si="9"/>
        <v>46603.418837017154</v>
      </c>
      <c r="T17" s="149" t="str">
        <f t="shared" si="10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4183.9268414826083</v>
      </c>
      <c r="C18" s="40">
        <f t="shared" si="4"/>
        <v>574.58398027662054</v>
      </c>
      <c r="D18" s="40">
        <f t="shared" si="4"/>
        <v>8771.2359162959074</v>
      </c>
      <c r="E18" s="40">
        <f t="shared" si="4"/>
        <v>21018.824810773018</v>
      </c>
      <c r="F18" s="40">
        <f t="shared" si="5"/>
        <v>1558.3184742354265</v>
      </c>
      <c r="G18" s="40">
        <f t="shared" si="1"/>
        <v>5469.8536849012698</v>
      </c>
      <c r="H18" s="40">
        <f t="shared" si="1"/>
        <v>87.5869708346642</v>
      </c>
      <c r="I18" s="162">
        <f t="shared" si="6"/>
        <v>41664.330678799517</v>
      </c>
      <c r="J18" s="149"/>
      <c r="K18" s="163" t="s">
        <v>25</v>
      </c>
      <c r="L18" s="84">
        <f t="shared" si="7"/>
        <v>4183.9268414826083</v>
      </c>
      <c r="M18" s="84">
        <f t="shared" si="7"/>
        <v>574.58398027662054</v>
      </c>
      <c r="N18" s="84">
        <f t="shared" si="7"/>
        <v>8771.2359162959074</v>
      </c>
      <c r="O18" s="84">
        <f t="shared" si="7"/>
        <v>21018.824810773018</v>
      </c>
      <c r="P18" s="164">
        <f t="shared" si="8"/>
        <v>1558.3184742354265</v>
      </c>
      <c r="Q18" s="84">
        <f t="shared" si="3"/>
        <v>5469.8536849012698</v>
      </c>
      <c r="R18" s="84">
        <f t="shared" si="3"/>
        <v>87.5869708346642</v>
      </c>
      <c r="S18" s="166">
        <f t="shared" si="9"/>
        <v>41664.330678799517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9291.8816887869834</v>
      </c>
      <c r="C19" s="43">
        <f t="shared" si="4"/>
        <v>1321.7238246389459</v>
      </c>
      <c r="D19" s="43">
        <f t="shared" si="4"/>
        <v>1824.7938645775137</v>
      </c>
      <c r="E19" s="43">
        <f t="shared" si="4"/>
        <v>0</v>
      </c>
      <c r="F19" s="43">
        <f t="shared" si="5"/>
        <v>0</v>
      </c>
      <c r="G19" s="43">
        <f t="shared" si="1"/>
        <v>0</v>
      </c>
      <c r="H19" s="43">
        <f t="shared" si="1"/>
        <v>0</v>
      </c>
      <c r="I19" s="154">
        <f t="shared" si="6"/>
        <v>12438.399378003443</v>
      </c>
      <c r="J19" s="149"/>
      <c r="K19" s="169" t="s">
        <v>24</v>
      </c>
      <c r="L19" s="43">
        <f t="shared" si="7"/>
        <v>9291.8816887869834</v>
      </c>
      <c r="M19" s="43">
        <f t="shared" si="7"/>
        <v>1321.7238246389459</v>
      </c>
      <c r="N19" s="43">
        <f t="shared" si="7"/>
        <v>1824.7938645775137</v>
      </c>
      <c r="O19" s="43">
        <f t="shared" si="7"/>
        <v>0</v>
      </c>
      <c r="P19" s="156">
        <f t="shared" si="8"/>
        <v>0</v>
      </c>
      <c r="Q19" s="43">
        <f t="shared" si="3"/>
        <v>0</v>
      </c>
      <c r="R19" s="43">
        <f t="shared" si="3"/>
        <v>0</v>
      </c>
      <c r="S19" s="158">
        <f t="shared" si="9"/>
        <v>12438.399378003443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15704.285600335414</v>
      </c>
      <c r="C20" s="40">
        <f t="shared" si="4"/>
        <v>28.830298418566105</v>
      </c>
      <c r="D20" s="40">
        <f t="shared" si="4"/>
        <v>1602.3050771747528</v>
      </c>
      <c r="E20" s="40">
        <f t="shared" si="4"/>
        <v>0</v>
      </c>
      <c r="F20" s="40">
        <f t="shared" si="5"/>
        <v>5.7504965294117652E-2</v>
      </c>
      <c r="G20" s="40">
        <f t="shared" si="1"/>
        <v>0</v>
      </c>
      <c r="H20" s="40">
        <f t="shared" si="1"/>
        <v>0</v>
      </c>
      <c r="I20" s="162">
        <f t="shared" si="6"/>
        <v>17335.478480894028</v>
      </c>
      <c r="J20" s="149"/>
      <c r="K20" s="163" t="s">
        <v>60</v>
      </c>
      <c r="L20" s="84">
        <f t="shared" si="7"/>
        <v>15704.285600335414</v>
      </c>
      <c r="M20" s="84">
        <f t="shared" si="7"/>
        <v>28.830298418566105</v>
      </c>
      <c r="N20" s="84">
        <f t="shared" si="7"/>
        <v>1602.3050771747528</v>
      </c>
      <c r="O20" s="84">
        <f t="shared" si="7"/>
        <v>0</v>
      </c>
      <c r="P20" s="164">
        <f t="shared" si="8"/>
        <v>5.7504965294117652E-2</v>
      </c>
      <c r="Q20" s="84">
        <f t="shared" si="3"/>
        <v>0</v>
      </c>
      <c r="R20" s="84">
        <f t="shared" si="3"/>
        <v>0</v>
      </c>
      <c r="S20" s="166">
        <f t="shared" si="9"/>
        <v>17335.478480894028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4948.9249420374417</v>
      </c>
      <c r="C21" s="43">
        <f t="shared" si="4"/>
        <v>1937.3916728855238</v>
      </c>
      <c r="D21" s="43">
        <f t="shared" si="4"/>
        <v>3819.3976205791605</v>
      </c>
      <c r="E21" s="43">
        <f t="shared" si="4"/>
        <v>79.17980755019147</v>
      </c>
      <c r="F21" s="43">
        <f t="shared" si="5"/>
        <v>5128.1636486653424</v>
      </c>
      <c r="G21" s="43">
        <f t="shared" si="1"/>
        <v>0</v>
      </c>
      <c r="H21" s="43">
        <f t="shared" si="1"/>
        <v>0</v>
      </c>
      <c r="I21" s="154">
        <f t="shared" si="6"/>
        <v>15913.05769171766</v>
      </c>
      <c r="J21" s="149"/>
      <c r="K21" s="169" t="s">
        <v>22</v>
      </c>
      <c r="L21" s="43">
        <f t="shared" si="7"/>
        <v>4948.9249420374417</v>
      </c>
      <c r="M21" s="43">
        <f t="shared" si="7"/>
        <v>1937.3916728855238</v>
      </c>
      <c r="N21" s="43">
        <f t="shared" si="7"/>
        <v>3819.3976205791605</v>
      </c>
      <c r="O21" s="43">
        <f t="shared" si="7"/>
        <v>79.17980755019147</v>
      </c>
      <c r="P21" s="156">
        <f t="shared" si="8"/>
        <v>5128.1636486653424</v>
      </c>
      <c r="Q21" s="43">
        <f t="shared" si="3"/>
        <v>0</v>
      </c>
      <c r="R21" s="43">
        <f t="shared" si="3"/>
        <v>0</v>
      </c>
      <c r="S21" s="158">
        <f t="shared" si="9"/>
        <v>15913.05769171766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266.76534979939152</v>
      </c>
      <c r="C22" s="40">
        <f t="shared" si="4"/>
        <v>951.00255523322062</v>
      </c>
      <c r="D22" s="40">
        <f t="shared" si="4"/>
        <v>2211.615455015557</v>
      </c>
      <c r="E22" s="40">
        <f t="shared" si="4"/>
        <v>0</v>
      </c>
      <c r="F22" s="40">
        <f t="shared" si="5"/>
        <v>0</v>
      </c>
      <c r="G22" s="40">
        <f t="shared" si="1"/>
        <v>0</v>
      </c>
      <c r="H22" s="40">
        <f t="shared" si="1"/>
        <v>0</v>
      </c>
      <c r="I22" s="162">
        <f t="shared" si="6"/>
        <v>3429.3833600481694</v>
      </c>
      <c r="J22" s="149"/>
      <c r="K22" s="163" t="s">
        <v>21</v>
      </c>
      <c r="L22" s="84">
        <f t="shared" si="7"/>
        <v>266.76534979939152</v>
      </c>
      <c r="M22" s="84">
        <f t="shared" si="7"/>
        <v>951.00255523322062</v>
      </c>
      <c r="N22" s="84">
        <f t="shared" si="7"/>
        <v>2211.615455015557</v>
      </c>
      <c r="O22" s="84">
        <f t="shared" si="7"/>
        <v>0</v>
      </c>
      <c r="P22" s="164">
        <f t="shared" si="8"/>
        <v>0</v>
      </c>
      <c r="Q22" s="84">
        <f t="shared" si="3"/>
        <v>0</v>
      </c>
      <c r="R22" s="84">
        <f t="shared" si="3"/>
        <v>0</v>
      </c>
      <c r="S22" s="166">
        <f t="shared" si="9"/>
        <v>3429.3833600481694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2862.0714677912711</v>
      </c>
      <c r="C23" s="43">
        <f t="shared" si="4"/>
        <v>0</v>
      </c>
      <c r="D23" s="43">
        <f t="shared" si="4"/>
        <v>1292.2263269861005</v>
      </c>
      <c r="E23" s="43">
        <f t="shared" si="4"/>
        <v>0</v>
      </c>
      <c r="F23" s="43">
        <f t="shared" si="5"/>
        <v>0</v>
      </c>
      <c r="G23" s="43">
        <f t="shared" ref="G23:H27" si="11">G49+G101</f>
        <v>0</v>
      </c>
      <c r="H23" s="43">
        <f t="shared" si="11"/>
        <v>0</v>
      </c>
      <c r="I23" s="154">
        <f t="shared" si="6"/>
        <v>4154.2977947773716</v>
      </c>
      <c r="J23" s="149"/>
      <c r="K23" s="171" t="s">
        <v>64</v>
      </c>
      <c r="L23" s="43">
        <f t="shared" si="7"/>
        <v>2862.0714677912711</v>
      </c>
      <c r="M23" s="43">
        <f t="shared" si="7"/>
        <v>0</v>
      </c>
      <c r="N23" s="43">
        <f t="shared" si="7"/>
        <v>1292.2263269861005</v>
      </c>
      <c r="O23" s="43">
        <f t="shared" si="7"/>
        <v>0</v>
      </c>
      <c r="P23" s="156">
        <f t="shared" si="8"/>
        <v>0</v>
      </c>
      <c r="Q23" s="43">
        <f t="shared" ref="Q23:R27" si="12">Q49+Q101</f>
        <v>0</v>
      </c>
      <c r="R23" s="43">
        <f t="shared" si="12"/>
        <v>0</v>
      </c>
      <c r="S23" s="158">
        <f t="shared" si="9"/>
        <v>4154.2977947773716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ref="B24:E27" si="13">B50+B102</f>
        <v>2862.0714677912711</v>
      </c>
      <c r="C24" s="59">
        <f t="shared" si="13"/>
        <v>0</v>
      </c>
      <c r="D24" s="59">
        <f t="shared" si="13"/>
        <v>1292.2263269861005</v>
      </c>
      <c r="E24" s="59">
        <f t="shared" si="13"/>
        <v>0</v>
      </c>
      <c r="F24" s="59">
        <f t="shared" si="5"/>
        <v>0</v>
      </c>
      <c r="G24" s="59">
        <f t="shared" si="11"/>
        <v>0</v>
      </c>
      <c r="H24" s="59">
        <f t="shared" si="11"/>
        <v>0</v>
      </c>
      <c r="I24" s="175">
        <f t="shared" si="6"/>
        <v>4154.2977947773716</v>
      </c>
      <c r="J24" s="149"/>
      <c r="K24" s="176" t="s">
        <v>23</v>
      </c>
      <c r="L24" s="87">
        <f t="shared" ref="L24:O27" si="14">L50+L102</f>
        <v>2862.0714677912711</v>
      </c>
      <c r="M24" s="87">
        <f t="shared" si="14"/>
        <v>0</v>
      </c>
      <c r="N24" s="87">
        <f t="shared" si="14"/>
        <v>1292.2263269861005</v>
      </c>
      <c r="O24" s="87">
        <f t="shared" si="14"/>
        <v>0</v>
      </c>
      <c r="P24" s="177">
        <f t="shared" si="8"/>
        <v>0</v>
      </c>
      <c r="Q24" s="87">
        <f t="shared" si="12"/>
        <v>0</v>
      </c>
      <c r="R24" s="87">
        <f t="shared" si="12"/>
        <v>0</v>
      </c>
      <c r="S24" s="179">
        <f t="shared" si="9"/>
        <v>4154.2977947773716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13"/>
        <v>0</v>
      </c>
      <c r="C25" s="62">
        <f t="shared" si="13"/>
        <v>0</v>
      </c>
      <c r="D25" s="62">
        <f t="shared" si="13"/>
        <v>0</v>
      </c>
      <c r="E25" s="62">
        <f t="shared" si="13"/>
        <v>0</v>
      </c>
      <c r="F25" s="62">
        <f t="shared" si="5"/>
        <v>0</v>
      </c>
      <c r="G25" s="62">
        <f t="shared" si="11"/>
        <v>0</v>
      </c>
      <c r="H25" s="62">
        <f t="shared" si="11"/>
        <v>0</v>
      </c>
      <c r="I25" s="183">
        <f t="shared" si="6"/>
        <v>0</v>
      </c>
      <c r="J25" s="149"/>
      <c r="K25" s="184" t="s">
        <v>19</v>
      </c>
      <c r="L25" s="62">
        <f t="shared" si="14"/>
        <v>0</v>
      </c>
      <c r="M25" s="62">
        <f t="shared" si="14"/>
        <v>0</v>
      </c>
      <c r="N25" s="62">
        <f t="shared" si="14"/>
        <v>0</v>
      </c>
      <c r="O25" s="62">
        <f t="shared" si="14"/>
        <v>0</v>
      </c>
      <c r="P25" s="181">
        <f t="shared" si="8"/>
        <v>0</v>
      </c>
      <c r="Q25" s="62">
        <f t="shared" si="12"/>
        <v>0</v>
      </c>
      <c r="R25" s="62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13"/>
        <v>0</v>
      </c>
      <c r="C26" s="59">
        <f t="shared" si="13"/>
        <v>0</v>
      </c>
      <c r="D26" s="59">
        <f t="shared" si="13"/>
        <v>0</v>
      </c>
      <c r="E26" s="59">
        <f t="shared" si="13"/>
        <v>0</v>
      </c>
      <c r="F26" s="59">
        <f t="shared" si="5"/>
        <v>0</v>
      </c>
      <c r="G26" s="59">
        <f t="shared" si="11"/>
        <v>0</v>
      </c>
      <c r="H26" s="59">
        <f t="shared" si="11"/>
        <v>0</v>
      </c>
      <c r="I26" s="175">
        <f t="shared" si="6"/>
        <v>0</v>
      </c>
      <c r="J26" s="149"/>
      <c r="K26" s="176" t="s">
        <v>20</v>
      </c>
      <c r="L26" s="87">
        <f t="shared" si="14"/>
        <v>0</v>
      </c>
      <c r="M26" s="87">
        <f t="shared" si="14"/>
        <v>0</v>
      </c>
      <c r="N26" s="87">
        <f t="shared" si="14"/>
        <v>0</v>
      </c>
      <c r="O26" s="87">
        <f t="shared" si="14"/>
        <v>0</v>
      </c>
      <c r="P26" s="177">
        <f t="shared" si="8"/>
        <v>0</v>
      </c>
      <c r="Q26" s="87">
        <f t="shared" si="12"/>
        <v>0</v>
      </c>
      <c r="R26" s="87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13"/>
        <v>0</v>
      </c>
      <c r="C27" s="52">
        <f t="shared" si="13"/>
        <v>0</v>
      </c>
      <c r="D27" s="52">
        <f t="shared" si="13"/>
        <v>0</v>
      </c>
      <c r="E27" s="52">
        <f t="shared" si="13"/>
        <v>0</v>
      </c>
      <c r="F27" s="52">
        <f t="shared" si="5"/>
        <v>0</v>
      </c>
      <c r="G27" s="52">
        <f t="shared" si="11"/>
        <v>0</v>
      </c>
      <c r="H27" s="52">
        <f t="shared" si="11"/>
        <v>0</v>
      </c>
      <c r="I27" s="190">
        <f t="shared" si="6"/>
        <v>0</v>
      </c>
      <c r="J27" s="149"/>
      <c r="K27" s="191" t="s">
        <v>66</v>
      </c>
      <c r="L27" s="52">
        <f t="shared" si="14"/>
        <v>0</v>
      </c>
      <c r="M27" s="52">
        <f t="shared" si="14"/>
        <v>0</v>
      </c>
      <c r="N27" s="52">
        <f t="shared" si="14"/>
        <v>0</v>
      </c>
      <c r="O27" s="52">
        <f t="shared" si="14"/>
        <v>0</v>
      </c>
      <c r="P27" s="188">
        <f t="shared" si="8"/>
        <v>0</v>
      </c>
      <c r="Q27" s="52">
        <f t="shared" si="12"/>
        <v>0</v>
      </c>
      <c r="R27" s="52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66231.591691601221</v>
      </c>
      <c r="C28" s="195">
        <f t="shared" ref="C28:I28" si="15">SUM(C7:C23)</f>
        <v>19075.065604261716</v>
      </c>
      <c r="D28" s="195">
        <f t="shared" si="15"/>
        <v>30952.566869506489</v>
      </c>
      <c r="E28" s="195">
        <f t="shared" si="15"/>
        <v>22913.51415541608</v>
      </c>
      <c r="F28" s="195">
        <f t="shared" si="15"/>
        <v>108517.39904539312</v>
      </c>
      <c r="G28" s="195">
        <f t="shared" si="15"/>
        <v>5470.7794436752265</v>
      </c>
      <c r="H28" s="195">
        <f t="shared" si="15"/>
        <v>87.5869708346642</v>
      </c>
      <c r="I28" s="195">
        <f t="shared" si="15"/>
        <v>253248.50378068851</v>
      </c>
      <c r="J28" s="463"/>
      <c r="K28" s="196" t="s">
        <v>26</v>
      </c>
      <c r="L28" s="195">
        <f>SUM(L7:L23)</f>
        <v>66231.591691601221</v>
      </c>
      <c r="M28" s="195">
        <f t="shared" ref="M28:S28" si="16">SUM(M7:M23)</f>
        <v>19075.065604261716</v>
      </c>
      <c r="N28" s="195">
        <f t="shared" si="16"/>
        <v>30952.566869506489</v>
      </c>
      <c r="O28" s="195">
        <f t="shared" si="16"/>
        <v>22913.51415541608</v>
      </c>
      <c r="P28" s="195">
        <f t="shared" si="16"/>
        <v>108517.39904539315</v>
      </c>
      <c r="Q28" s="195">
        <f t="shared" si="16"/>
        <v>5470.7794436752265</v>
      </c>
      <c r="R28" s="195">
        <f t="shared" si="16"/>
        <v>87.5869708346642</v>
      </c>
      <c r="S28" s="195">
        <f t="shared" si="16"/>
        <v>253248.50378068851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0.26152806710738685</v>
      </c>
      <c r="C29" s="53">
        <f t="shared" ref="C29:H29" si="17">IF($I28=0,"-",C28/$I28)</f>
        <v>7.5321533274607597E-2</v>
      </c>
      <c r="D29" s="53">
        <f t="shared" si="17"/>
        <v>0.12222211151269506</v>
      </c>
      <c r="E29" s="53">
        <f t="shared" si="17"/>
        <v>9.0478379194133471E-2</v>
      </c>
      <c r="F29" s="53">
        <f t="shared" si="17"/>
        <v>0.42850163939909575</v>
      </c>
      <c r="G29" s="53">
        <f t="shared" si="17"/>
        <v>2.1602415658940614E-2</v>
      </c>
      <c r="H29" s="53">
        <f t="shared" si="17"/>
        <v>3.4585385314068399E-4</v>
      </c>
      <c r="I29" s="54">
        <f>SUM(B29:H29)</f>
        <v>1.0000000000000002</v>
      </c>
      <c r="K29" s="78" t="s">
        <v>90</v>
      </c>
      <c r="L29" s="95">
        <f>IF($I28=0,"-",L28/$I28)</f>
        <v>0.26152806710738685</v>
      </c>
      <c r="M29" s="95">
        <f t="shared" ref="M29:R29" si="18">IF($I28=0,"-",M28/$I28)</f>
        <v>7.5321533274607597E-2</v>
      </c>
      <c r="N29" s="95">
        <f t="shared" si="18"/>
        <v>0.12222211151269506</v>
      </c>
      <c r="O29" s="95">
        <f t="shared" si="18"/>
        <v>9.0478379194133471E-2</v>
      </c>
      <c r="P29" s="95">
        <f t="shared" si="18"/>
        <v>0.42850163939909586</v>
      </c>
      <c r="Q29" s="95">
        <f t="shared" si="18"/>
        <v>2.1602415658940614E-2</v>
      </c>
      <c r="R29" s="96">
        <f t="shared" si="18"/>
        <v>3.4585385314068399E-4</v>
      </c>
      <c r="S29" s="97">
        <f>SUM(L29:R29)</f>
        <v>1.0000000000000002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3.304643572329051E-2</v>
      </c>
      <c r="C33" s="37">
        <f t="shared" ref="C33:E33" si="19">C111+C137+C163+C189+C215+C241+C267+C293+C319+C345+C371+C397+C423</f>
        <v>1117.0752987536191</v>
      </c>
      <c r="D33" s="37">
        <f t="shared" si="19"/>
        <v>112.17177834638777</v>
      </c>
      <c r="E33" s="37">
        <f t="shared" si="19"/>
        <v>0</v>
      </c>
      <c r="F33" s="349">
        <v>0</v>
      </c>
      <c r="G33" s="37">
        <f t="shared" ref="G33:H48" si="20">G111+G137+G163+G189+G215+G241+G267+G293+G319+G345+G371+G397+G423</f>
        <v>0</v>
      </c>
      <c r="H33" s="37">
        <f t="shared" si="20"/>
        <v>0</v>
      </c>
      <c r="I33" s="154">
        <f>SUM(B33:H33)</f>
        <v>1229.2801235357301</v>
      </c>
      <c r="J33" s="149"/>
      <c r="K33" s="203" t="s">
        <v>7</v>
      </c>
      <c r="L33" s="37">
        <f t="shared" ref="L33:R48" si="21">L111+L137+L163+L189+L215+L241+L267+L293+L319+L345+L371+L397+L423</f>
        <v>3.304643572329051E-2</v>
      </c>
      <c r="M33" s="37">
        <f t="shared" si="21"/>
        <v>1117.0752987536191</v>
      </c>
      <c r="N33" s="37">
        <f t="shared" si="21"/>
        <v>112.17177834638777</v>
      </c>
      <c r="O33" s="37">
        <f t="shared" si="21"/>
        <v>0</v>
      </c>
      <c r="P33" s="37">
        <f t="shared" si="21"/>
        <v>0</v>
      </c>
      <c r="Q33" s="37">
        <f t="shared" si="21"/>
        <v>0</v>
      </c>
      <c r="R33" s="37">
        <f t="shared" si="21"/>
        <v>0</v>
      </c>
      <c r="S33" s="205">
        <f>SUM(L33:R33)</f>
        <v>1229.2801235357301</v>
      </c>
      <c r="T33" s="149"/>
      <c r="U33" s="206" t="s">
        <v>7</v>
      </c>
      <c r="V33" s="114">
        <f t="shared" ref="V33:AH48" si="22">V111+V137+V163+V189+V215+V241+V267+V293+V319+V345+V371+V397+V423</f>
        <v>3.304643572329051E-2</v>
      </c>
      <c r="W33" s="114">
        <f t="shared" si="22"/>
        <v>0</v>
      </c>
      <c r="X33" s="114">
        <f t="shared" si="22"/>
        <v>0</v>
      </c>
      <c r="Y33" s="114">
        <f t="shared" si="22"/>
        <v>1117.0752987536191</v>
      </c>
      <c r="Z33" s="114">
        <f t="shared" si="22"/>
        <v>112.17177834638777</v>
      </c>
      <c r="AA33" s="114">
        <f t="shared" si="22"/>
        <v>0</v>
      </c>
      <c r="AB33" s="114">
        <f t="shared" si="22"/>
        <v>0</v>
      </c>
      <c r="AC33" s="115">
        <f t="shared" si="22"/>
        <v>0</v>
      </c>
      <c r="AD33" s="114">
        <f t="shared" si="22"/>
        <v>0</v>
      </c>
      <c r="AE33" s="114">
        <f t="shared" si="22"/>
        <v>0</v>
      </c>
      <c r="AF33" s="114">
        <f t="shared" si="22"/>
        <v>0</v>
      </c>
      <c r="AG33" s="114">
        <f t="shared" si="22"/>
        <v>0</v>
      </c>
      <c r="AH33" s="114">
        <f t="shared" si="22"/>
        <v>0</v>
      </c>
      <c r="AI33" s="210">
        <f>SUM(V33:AC33)</f>
        <v>1229.2801235357301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23">B112+B138+B164+B190+B216+B242+B268+B294+B320+B346+B372+B398+B424</f>
        <v>0</v>
      </c>
      <c r="C34" s="40">
        <f t="shared" si="23"/>
        <v>0</v>
      </c>
      <c r="D34" s="40">
        <f t="shared" si="23"/>
        <v>345.95486724923001</v>
      </c>
      <c r="E34" s="40">
        <f t="shared" si="23"/>
        <v>0</v>
      </c>
      <c r="F34" s="350">
        <v>0</v>
      </c>
      <c r="G34" s="40">
        <f t="shared" si="20"/>
        <v>0</v>
      </c>
      <c r="H34" s="40">
        <f t="shared" si="20"/>
        <v>0</v>
      </c>
      <c r="I34" s="162">
        <f t="shared" ref="I34:I53" si="24">SUM(B34:H34)</f>
        <v>345.95486724923001</v>
      </c>
      <c r="J34" s="149"/>
      <c r="K34" s="163" t="s">
        <v>8</v>
      </c>
      <c r="L34" s="84">
        <f t="shared" si="21"/>
        <v>0</v>
      </c>
      <c r="M34" s="84">
        <f t="shared" si="21"/>
        <v>0</v>
      </c>
      <c r="N34" s="84">
        <f t="shared" si="21"/>
        <v>345.95486724923001</v>
      </c>
      <c r="O34" s="84">
        <f t="shared" si="21"/>
        <v>0</v>
      </c>
      <c r="P34" s="84">
        <f t="shared" si="21"/>
        <v>0</v>
      </c>
      <c r="Q34" s="84">
        <f t="shared" si="21"/>
        <v>0</v>
      </c>
      <c r="R34" s="84">
        <f t="shared" si="21"/>
        <v>0</v>
      </c>
      <c r="S34" s="166">
        <f t="shared" ref="S34:S53" si="25">SUM(L34:R34)</f>
        <v>345.95486724923001</v>
      </c>
      <c r="T34" s="149"/>
      <c r="U34" s="211" t="s">
        <v>8</v>
      </c>
      <c r="V34" s="118">
        <f t="shared" si="22"/>
        <v>0</v>
      </c>
      <c r="W34" s="118">
        <f t="shared" si="22"/>
        <v>0</v>
      </c>
      <c r="X34" s="118">
        <f t="shared" si="22"/>
        <v>0</v>
      </c>
      <c r="Y34" s="118">
        <f t="shared" si="22"/>
        <v>0</v>
      </c>
      <c r="Z34" s="118">
        <f t="shared" si="22"/>
        <v>345.95486724923001</v>
      </c>
      <c r="AA34" s="118">
        <f t="shared" si="22"/>
        <v>0</v>
      </c>
      <c r="AB34" s="118">
        <f t="shared" si="22"/>
        <v>0</v>
      </c>
      <c r="AC34" s="119">
        <f t="shared" si="22"/>
        <v>0</v>
      </c>
      <c r="AD34" s="118">
        <f t="shared" si="22"/>
        <v>0</v>
      </c>
      <c r="AE34" s="118">
        <f t="shared" si="22"/>
        <v>0</v>
      </c>
      <c r="AF34" s="118">
        <f t="shared" si="22"/>
        <v>0</v>
      </c>
      <c r="AG34" s="118">
        <f t="shared" si="22"/>
        <v>0</v>
      </c>
      <c r="AH34" s="118">
        <f t="shared" si="22"/>
        <v>0</v>
      </c>
      <c r="AI34" s="214">
        <f t="shared" ref="AI34:AI53" si="26">SUM(V34:AC34)</f>
        <v>345.95486724923001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43">
        <f t="shared" si="23"/>
        <v>0</v>
      </c>
      <c r="C35" s="43">
        <f t="shared" si="23"/>
        <v>0</v>
      </c>
      <c r="D35" s="43">
        <f t="shared" si="23"/>
        <v>249.75675890520967</v>
      </c>
      <c r="E35" s="43">
        <f t="shared" si="23"/>
        <v>0</v>
      </c>
      <c r="F35" s="350">
        <v>0</v>
      </c>
      <c r="G35" s="43">
        <f t="shared" si="20"/>
        <v>0</v>
      </c>
      <c r="H35" s="43">
        <f t="shared" si="20"/>
        <v>0</v>
      </c>
      <c r="I35" s="154">
        <f t="shared" si="24"/>
        <v>249.75675890520967</v>
      </c>
      <c r="J35" s="149"/>
      <c r="K35" s="169" t="s">
        <v>10</v>
      </c>
      <c r="L35" s="43">
        <f t="shared" si="21"/>
        <v>0</v>
      </c>
      <c r="M35" s="43">
        <f t="shared" si="21"/>
        <v>0</v>
      </c>
      <c r="N35" s="43">
        <f t="shared" si="21"/>
        <v>249.75675890520967</v>
      </c>
      <c r="O35" s="43">
        <f t="shared" si="21"/>
        <v>0</v>
      </c>
      <c r="P35" s="43">
        <f t="shared" si="21"/>
        <v>0</v>
      </c>
      <c r="Q35" s="43">
        <f t="shared" si="21"/>
        <v>0</v>
      </c>
      <c r="R35" s="43">
        <f t="shared" si="21"/>
        <v>0</v>
      </c>
      <c r="S35" s="158">
        <f t="shared" si="25"/>
        <v>249.75675890520967</v>
      </c>
      <c r="T35" s="149"/>
      <c r="U35" s="215" t="s">
        <v>10</v>
      </c>
      <c r="V35" s="114">
        <f t="shared" si="22"/>
        <v>0</v>
      </c>
      <c r="W35" s="114">
        <f t="shared" si="22"/>
        <v>0</v>
      </c>
      <c r="X35" s="114">
        <f t="shared" si="22"/>
        <v>0</v>
      </c>
      <c r="Y35" s="114">
        <f t="shared" si="22"/>
        <v>0</v>
      </c>
      <c r="Z35" s="114">
        <f t="shared" si="22"/>
        <v>249.75675890520967</v>
      </c>
      <c r="AA35" s="114">
        <f t="shared" si="22"/>
        <v>0</v>
      </c>
      <c r="AB35" s="114">
        <f t="shared" si="22"/>
        <v>0</v>
      </c>
      <c r="AC35" s="115">
        <f t="shared" si="22"/>
        <v>0</v>
      </c>
      <c r="AD35" s="114">
        <f t="shared" si="22"/>
        <v>0</v>
      </c>
      <c r="AE35" s="114">
        <f t="shared" si="22"/>
        <v>0</v>
      </c>
      <c r="AF35" s="114">
        <f t="shared" si="22"/>
        <v>0</v>
      </c>
      <c r="AG35" s="114">
        <f t="shared" si="22"/>
        <v>0</v>
      </c>
      <c r="AH35" s="114">
        <f t="shared" si="22"/>
        <v>0</v>
      </c>
      <c r="AI35" s="210">
        <f t="shared" si="26"/>
        <v>249.75675890520967</v>
      </c>
      <c r="AJ35" s="141" t="str">
        <f t="shared" si="27"/>
        <v/>
      </c>
    </row>
    <row r="36" spans="1:36" ht="15">
      <c r="A36" s="159" t="s">
        <v>56</v>
      </c>
      <c r="B36" s="40">
        <f t="shared" si="23"/>
        <v>0</v>
      </c>
      <c r="C36" s="40">
        <f t="shared" si="23"/>
        <v>141.13284059438999</v>
      </c>
      <c r="D36" s="40">
        <f t="shared" si="23"/>
        <v>769.36346066099998</v>
      </c>
      <c r="E36" s="40">
        <f t="shared" si="23"/>
        <v>0</v>
      </c>
      <c r="F36" s="350">
        <v>0</v>
      </c>
      <c r="G36" s="40">
        <f t="shared" si="20"/>
        <v>0</v>
      </c>
      <c r="H36" s="40">
        <f t="shared" si="20"/>
        <v>0</v>
      </c>
      <c r="I36" s="162">
        <f t="shared" si="24"/>
        <v>910.49630125538999</v>
      </c>
      <c r="J36" s="149"/>
      <c r="K36" s="163" t="s">
        <v>56</v>
      </c>
      <c r="L36" s="84">
        <f t="shared" si="21"/>
        <v>0</v>
      </c>
      <c r="M36" s="84">
        <f t="shared" si="21"/>
        <v>141.13284059438999</v>
      </c>
      <c r="N36" s="84">
        <f t="shared" si="21"/>
        <v>769.36346066099998</v>
      </c>
      <c r="O36" s="84">
        <f t="shared" si="21"/>
        <v>0</v>
      </c>
      <c r="P36" s="84">
        <f t="shared" si="21"/>
        <v>0</v>
      </c>
      <c r="Q36" s="84">
        <f t="shared" si="21"/>
        <v>0</v>
      </c>
      <c r="R36" s="84">
        <f t="shared" si="21"/>
        <v>0</v>
      </c>
      <c r="S36" s="166">
        <f t="shared" si="25"/>
        <v>910.49630125538999</v>
      </c>
      <c r="T36" s="149"/>
      <c r="U36" s="211" t="s">
        <v>56</v>
      </c>
      <c r="V36" s="118">
        <f t="shared" si="22"/>
        <v>0</v>
      </c>
      <c r="W36" s="118">
        <f t="shared" si="22"/>
        <v>0</v>
      </c>
      <c r="X36" s="118">
        <f t="shared" si="22"/>
        <v>0</v>
      </c>
      <c r="Y36" s="118">
        <f t="shared" si="22"/>
        <v>141.13284059438999</v>
      </c>
      <c r="Z36" s="118">
        <f t="shared" si="22"/>
        <v>769.36346066099998</v>
      </c>
      <c r="AA36" s="118">
        <f t="shared" si="22"/>
        <v>0</v>
      </c>
      <c r="AB36" s="118">
        <f t="shared" si="22"/>
        <v>0</v>
      </c>
      <c r="AC36" s="119">
        <f t="shared" si="22"/>
        <v>0</v>
      </c>
      <c r="AD36" s="118">
        <f t="shared" si="22"/>
        <v>0</v>
      </c>
      <c r="AE36" s="118">
        <f t="shared" si="22"/>
        <v>0</v>
      </c>
      <c r="AF36" s="118">
        <f t="shared" si="22"/>
        <v>0</v>
      </c>
      <c r="AG36" s="118">
        <f t="shared" si="22"/>
        <v>0</v>
      </c>
      <c r="AH36" s="118">
        <f t="shared" si="22"/>
        <v>0</v>
      </c>
      <c r="AI36" s="214">
        <f t="shared" si="26"/>
        <v>910.49630125538999</v>
      </c>
      <c r="AJ36" s="141" t="str">
        <f t="shared" si="27"/>
        <v/>
      </c>
    </row>
    <row r="37" spans="1:36" ht="15">
      <c r="A37" s="167" t="s">
        <v>16</v>
      </c>
      <c r="B37" s="43">
        <f t="shared" si="23"/>
        <v>225.58035112949824</v>
      </c>
      <c r="C37" s="43">
        <f t="shared" si="23"/>
        <v>205.36031312443438</v>
      </c>
      <c r="D37" s="43">
        <f t="shared" si="23"/>
        <v>199.24486417599658</v>
      </c>
      <c r="E37" s="43">
        <f t="shared" si="23"/>
        <v>0</v>
      </c>
      <c r="F37" s="350">
        <v>0</v>
      </c>
      <c r="G37" s="43">
        <f t="shared" si="20"/>
        <v>0</v>
      </c>
      <c r="H37" s="43">
        <f t="shared" si="20"/>
        <v>0</v>
      </c>
      <c r="I37" s="154">
        <f t="shared" si="24"/>
        <v>630.18552842992915</v>
      </c>
      <c r="J37" s="149"/>
      <c r="K37" s="169" t="s">
        <v>16</v>
      </c>
      <c r="L37" s="43">
        <f t="shared" si="21"/>
        <v>225.58035112949824</v>
      </c>
      <c r="M37" s="43">
        <f t="shared" si="21"/>
        <v>205.36031312443438</v>
      </c>
      <c r="N37" s="43">
        <f t="shared" si="21"/>
        <v>199.24486417599658</v>
      </c>
      <c r="O37" s="43">
        <f t="shared" si="21"/>
        <v>0</v>
      </c>
      <c r="P37" s="43">
        <f t="shared" si="21"/>
        <v>0</v>
      </c>
      <c r="Q37" s="43">
        <f t="shared" si="21"/>
        <v>0</v>
      </c>
      <c r="R37" s="43">
        <f t="shared" si="21"/>
        <v>0</v>
      </c>
      <c r="S37" s="158">
        <f t="shared" si="25"/>
        <v>630.18552842992915</v>
      </c>
      <c r="T37" s="149"/>
      <c r="U37" s="215" t="s">
        <v>16</v>
      </c>
      <c r="V37" s="114">
        <f t="shared" si="22"/>
        <v>222.97980095244955</v>
      </c>
      <c r="W37" s="114">
        <f t="shared" si="22"/>
        <v>0</v>
      </c>
      <c r="X37" s="114">
        <f t="shared" si="22"/>
        <v>0</v>
      </c>
      <c r="Y37" s="114">
        <f t="shared" si="22"/>
        <v>205.36031312443438</v>
      </c>
      <c r="Z37" s="114">
        <f t="shared" si="22"/>
        <v>197.56193014049745</v>
      </c>
      <c r="AA37" s="114">
        <f t="shared" si="22"/>
        <v>0</v>
      </c>
      <c r="AB37" s="114">
        <f t="shared" si="22"/>
        <v>0</v>
      </c>
      <c r="AC37" s="115">
        <f t="shared" si="22"/>
        <v>4.2834842125478225</v>
      </c>
      <c r="AD37" s="114">
        <f t="shared" si="22"/>
        <v>2.6005501770486732</v>
      </c>
      <c r="AE37" s="114">
        <f t="shared" si="22"/>
        <v>0</v>
      </c>
      <c r="AF37" s="114">
        <f t="shared" si="22"/>
        <v>0</v>
      </c>
      <c r="AG37" s="114">
        <f t="shared" si="22"/>
        <v>1.6829340354991491</v>
      </c>
      <c r="AH37" s="114">
        <f t="shared" si="22"/>
        <v>0</v>
      </c>
      <c r="AI37" s="210">
        <f t="shared" si="26"/>
        <v>630.18552842992926</v>
      </c>
      <c r="AJ37" s="141" t="str">
        <f t="shared" si="27"/>
        <v/>
      </c>
    </row>
    <row r="38" spans="1:36" ht="15">
      <c r="A38" s="159" t="s">
        <v>15</v>
      </c>
      <c r="B38" s="40">
        <f t="shared" si="23"/>
        <v>23.52250764008204</v>
      </c>
      <c r="C38" s="40">
        <f t="shared" si="23"/>
        <v>1.7915278107123205</v>
      </c>
      <c r="D38" s="40">
        <f t="shared" si="23"/>
        <v>44.396110778557365</v>
      </c>
      <c r="E38" s="40">
        <f t="shared" si="23"/>
        <v>0</v>
      </c>
      <c r="F38" s="350">
        <v>0</v>
      </c>
      <c r="G38" s="40">
        <f t="shared" si="20"/>
        <v>0</v>
      </c>
      <c r="H38" s="40">
        <f t="shared" si="20"/>
        <v>0</v>
      </c>
      <c r="I38" s="162">
        <f t="shared" si="24"/>
        <v>69.710146229351722</v>
      </c>
      <c r="J38" s="149"/>
      <c r="K38" s="163" t="s">
        <v>15</v>
      </c>
      <c r="L38" s="84">
        <f t="shared" si="21"/>
        <v>23.52250764008204</v>
      </c>
      <c r="M38" s="84">
        <f t="shared" si="21"/>
        <v>1.7915278107123205</v>
      </c>
      <c r="N38" s="84">
        <f t="shared" si="21"/>
        <v>44.396110778557365</v>
      </c>
      <c r="O38" s="84">
        <f t="shared" si="21"/>
        <v>0</v>
      </c>
      <c r="P38" s="84">
        <f t="shared" si="21"/>
        <v>0</v>
      </c>
      <c r="Q38" s="84">
        <f t="shared" si="21"/>
        <v>0</v>
      </c>
      <c r="R38" s="84">
        <f t="shared" si="21"/>
        <v>0</v>
      </c>
      <c r="S38" s="166">
        <f t="shared" si="25"/>
        <v>69.710146229351722</v>
      </c>
      <c r="T38" s="149"/>
      <c r="U38" s="211" t="s">
        <v>57</v>
      </c>
      <c r="V38" s="118">
        <f t="shared" si="22"/>
        <v>23.35806046435928</v>
      </c>
      <c r="W38" s="118">
        <f t="shared" si="22"/>
        <v>0</v>
      </c>
      <c r="X38" s="118">
        <f t="shared" si="22"/>
        <v>0</v>
      </c>
      <c r="Y38" s="118">
        <f t="shared" si="22"/>
        <v>1.7915278107123205</v>
      </c>
      <c r="Z38" s="118">
        <f t="shared" si="22"/>
        <v>44.396110778557365</v>
      </c>
      <c r="AA38" s="118">
        <f t="shared" si="22"/>
        <v>0</v>
      </c>
      <c r="AB38" s="118">
        <f t="shared" si="22"/>
        <v>0</v>
      </c>
      <c r="AC38" s="119">
        <f t="shared" si="22"/>
        <v>0.16444717572275844</v>
      </c>
      <c r="AD38" s="118">
        <f t="shared" si="22"/>
        <v>0.16444717572275844</v>
      </c>
      <c r="AE38" s="118">
        <f t="shared" si="22"/>
        <v>0</v>
      </c>
      <c r="AF38" s="118">
        <f t="shared" si="22"/>
        <v>0</v>
      </c>
      <c r="AG38" s="118">
        <f t="shared" si="22"/>
        <v>0</v>
      </c>
      <c r="AH38" s="118">
        <f t="shared" si="22"/>
        <v>0</v>
      </c>
      <c r="AI38" s="214">
        <f t="shared" si="26"/>
        <v>69.710146229351722</v>
      </c>
      <c r="AJ38" s="141" t="str">
        <f t="shared" si="27"/>
        <v/>
      </c>
    </row>
    <row r="39" spans="1:36" ht="15">
      <c r="A39" s="167" t="s">
        <v>58</v>
      </c>
      <c r="B39" s="43">
        <f t="shared" si="23"/>
        <v>0</v>
      </c>
      <c r="C39" s="43">
        <f t="shared" si="23"/>
        <v>0</v>
      </c>
      <c r="D39" s="43">
        <f t="shared" si="23"/>
        <v>0</v>
      </c>
      <c r="E39" s="43">
        <f t="shared" si="23"/>
        <v>1155.8531451091953</v>
      </c>
      <c r="F39" s="350">
        <v>0</v>
      </c>
      <c r="G39" s="43">
        <f t="shared" si="20"/>
        <v>0</v>
      </c>
      <c r="H39" s="43">
        <f t="shared" si="20"/>
        <v>0</v>
      </c>
      <c r="I39" s="154">
        <f t="shared" si="24"/>
        <v>1155.8531451091953</v>
      </c>
      <c r="J39" s="149"/>
      <c r="K39" s="169" t="s">
        <v>58</v>
      </c>
      <c r="L39" s="43">
        <f t="shared" si="21"/>
        <v>0</v>
      </c>
      <c r="M39" s="43">
        <f t="shared" si="21"/>
        <v>0</v>
      </c>
      <c r="N39" s="43">
        <f t="shared" si="21"/>
        <v>0</v>
      </c>
      <c r="O39" s="43">
        <f t="shared" si="21"/>
        <v>1155.8531451091953</v>
      </c>
      <c r="P39" s="43">
        <f t="shared" si="21"/>
        <v>2332.8680753932858</v>
      </c>
      <c r="Q39" s="43">
        <f t="shared" si="21"/>
        <v>0</v>
      </c>
      <c r="R39" s="43">
        <f t="shared" si="21"/>
        <v>0</v>
      </c>
      <c r="S39" s="158">
        <f t="shared" si="25"/>
        <v>3488.7212205024812</v>
      </c>
      <c r="T39" s="149"/>
      <c r="U39" s="215" t="s">
        <v>58</v>
      </c>
      <c r="V39" s="114">
        <f t="shared" si="22"/>
        <v>0</v>
      </c>
      <c r="W39" s="114">
        <f t="shared" si="22"/>
        <v>0</v>
      </c>
      <c r="X39" s="114">
        <f t="shared" si="22"/>
        <v>0</v>
      </c>
      <c r="Y39" s="114">
        <f t="shared" si="22"/>
        <v>0</v>
      </c>
      <c r="Z39" s="114">
        <f t="shared" si="22"/>
        <v>0</v>
      </c>
      <c r="AA39" s="114">
        <f t="shared" si="22"/>
        <v>1043.1322285312158</v>
      </c>
      <c r="AB39" s="114">
        <f t="shared" si="22"/>
        <v>2332.8680753932858</v>
      </c>
      <c r="AC39" s="115">
        <f t="shared" si="22"/>
        <v>112.72091657797958</v>
      </c>
      <c r="AD39" s="114">
        <f t="shared" si="22"/>
        <v>0</v>
      </c>
      <c r="AE39" s="114">
        <f t="shared" si="22"/>
        <v>0</v>
      </c>
      <c r="AF39" s="114">
        <f t="shared" si="22"/>
        <v>0</v>
      </c>
      <c r="AG39" s="114">
        <f t="shared" si="22"/>
        <v>0</v>
      </c>
      <c r="AH39" s="114">
        <f t="shared" si="22"/>
        <v>112.72091657797958</v>
      </c>
      <c r="AI39" s="210">
        <f t="shared" si="26"/>
        <v>3488.7212205024812</v>
      </c>
      <c r="AJ39" s="141" t="str">
        <f t="shared" si="27"/>
        <v/>
      </c>
    </row>
    <row r="40" spans="1:36" ht="15">
      <c r="A40" s="159" t="s">
        <v>12</v>
      </c>
      <c r="B40" s="40">
        <f t="shared" si="23"/>
        <v>0</v>
      </c>
      <c r="C40" s="40">
        <f t="shared" si="23"/>
        <v>0</v>
      </c>
      <c r="D40" s="40">
        <f t="shared" si="23"/>
        <v>0</v>
      </c>
      <c r="E40" s="40">
        <f t="shared" si="23"/>
        <v>8.5006080414649379</v>
      </c>
      <c r="F40" s="350">
        <v>0</v>
      </c>
      <c r="G40" s="40">
        <f t="shared" si="20"/>
        <v>0</v>
      </c>
      <c r="H40" s="40">
        <f t="shared" si="20"/>
        <v>0</v>
      </c>
      <c r="I40" s="162">
        <f t="shared" si="24"/>
        <v>8.5006080414649379</v>
      </c>
      <c r="J40" s="149"/>
      <c r="K40" s="163" t="s">
        <v>12</v>
      </c>
      <c r="L40" s="84">
        <f t="shared" si="21"/>
        <v>0</v>
      </c>
      <c r="M40" s="84">
        <f t="shared" si="21"/>
        <v>0</v>
      </c>
      <c r="N40" s="84">
        <f t="shared" si="21"/>
        <v>0</v>
      </c>
      <c r="O40" s="84">
        <f t="shared" si="21"/>
        <v>8.5006080414649379</v>
      </c>
      <c r="P40" s="84">
        <f t="shared" si="21"/>
        <v>71.387121596023036</v>
      </c>
      <c r="Q40" s="84">
        <f t="shared" si="21"/>
        <v>0</v>
      </c>
      <c r="R40" s="84">
        <f t="shared" si="21"/>
        <v>0</v>
      </c>
      <c r="S40" s="166">
        <f t="shared" si="25"/>
        <v>79.887729637487979</v>
      </c>
      <c r="T40" s="149"/>
      <c r="U40" s="211" t="s">
        <v>12</v>
      </c>
      <c r="V40" s="118">
        <f t="shared" si="22"/>
        <v>0</v>
      </c>
      <c r="W40" s="118">
        <f t="shared" si="22"/>
        <v>0</v>
      </c>
      <c r="X40" s="118">
        <f t="shared" si="22"/>
        <v>0</v>
      </c>
      <c r="Y40" s="118">
        <f t="shared" si="22"/>
        <v>0</v>
      </c>
      <c r="Z40" s="118">
        <f t="shared" si="22"/>
        <v>0</v>
      </c>
      <c r="AA40" s="118">
        <f t="shared" si="22"/>
        <v>2.3047688430547044</v>
      </c>
      <c r="AB40" s="118">
        <f t="shared" si="22"/>
        <v>71.387121596023036</v>
      </c>
      <c r="AC40" s="119">
        <f t="shared" si="22"/>
        <v>6.1958391984102335</v>
      </c>
      <c r="AD40" s="118">
        <f t="shared" si="22"/>
        <v>0</v>
      </c>
      <c r="AE40" s="118">
        <f t="shared" si="22"/>
        <v>0</v>
      </c>
      <c r="AF40" s="118">
        <f t="shared" si="22"/>
        <v>0</v>
      </c>
      <c r="AG40" s="118">
        <f t="shared" si="22"/>
        <v>0</v>
      </c>
      <c r="AH40" s="118">
        <f t="shared" si="22"/>
        <v>6.1958391984102335</v>
      </c>
      <c r="AI40" s="214">
        <f t="shared" si="26"/>
        <v>79.887729637487979</v>
      </c>
      <c r="AJ40" s="141" t="str">
        <f t="shared" si="27"/>
        <v/>
      </c>
    </row>
    <row r="41" spans="1:36" ht="15">
      <c r="A41" s="167" t="s">
        <v>59</v>
      </c>
      <c r="B41" s="43">
        <f t="shared" si="23"/>
        <v>0</v>
      </c>
      <c r="C41" s="43">
        <f t="shared" si="23"/>
        <v>0</v>
      </c>
      <c r="D41" s="43">
        <f t="shared" si="23"/>
        <v>0</v>
      </c>
      <c r="E41" s="43">
        <f t="shared" si="23"/>
        <v>0</v>
      </c>
      <c r="F41" s="350">
        <v>0</v>
      </c>
      <c r="G41" s="43">
        <f t="shared" si="20"/>
        <v>0</v>
      </c>
      <c r="H41" s="43">
        <f t="shared" si="20"/>
        <v>0</v>
      </c>
      <c r="I41" s="154">
        <f t="shared" si="24"/>
        <v>0</v>
      </c>
      <c r="J41" s="149"/>
      <c r="K41" s="169" t="s">
        <v>59</v>
      </c>
      <c r="L41" s="43">
        <f t="shared" si="21"/>
        <v>0</v>
      </c>
      <c r="M41" s="43">
        <f t="shared" si="21"/>
        <v>0</v>
      </c>
      <c r="N41" s="43">
        <f t="shared" si="21"/>
        <v>0</v>
      </c>
      <c r="O41" s="43">
        <f t="shared" si="21"/>
        <v>0</v>
      </c>
      <c r="P41" s="43">
        <f t="shared" si="21"/>
        <v>0</v>
      </c>
      <c r="Q41" s="43">
        <f t="shared" si="21"/>
        <v>0</v>
      </c>
      <c r="R41" s="43">
        <f t="shared" si="21"/>
        <v>0</v>
      </c>
      <c r="S41" s="158">
        <f t="shared" si="25"/>
        <v>0</v>
      </c>
      <c r="T41" s="149"/>
      <c r="U41" s="215" t="s">
        <v>59</v>
      </c>
      <c r="V41" s="114">
        <f t="shared" si="22"/>
        <v>0</v>
      </c>
      <c r="W41" s="114">
        <f t="shared" si="22"/>
        <v>0</v>
      </c>
      <c r="X41" s="114">
        <f t="shared" si="22"/>
        <v>0</v>
      </c>
      <c r="Y41" s="114">
        <f t="shared" si="22"/>
        <v>0</v>
      </c>
      <c r="Z41" s="114">
        <f t="shared" si="22"/>
        <v>0</v>
      </c>
      <c r="AA41" s="114">
        <f t="shared" si="22"/>
        <v>0</v>
      </c>
      <c r="AB41" s="114">
        <f t="shared" si="22"/>
        <v>0</v>
      </c>
      <c r="AC41" s="115">
        <f t="shared" si="22"/>
        <v>0</v>
      </c>
      <c r="AD41" s="114">
        <f t="shared" si="22"/>
        <v>0</v>
      </c>
      <c r="AE41" s="114">
        <f t="shared" si="22"/>
        <v>0</v>
      </c>
      <c r="AF41" s="114">
        <f t="shared" si="22"/>
        <v>0</v>
      </c>
      <c r="AG41" s="114">
        <f t="shared" si="22"/>
        <v>0</v>
      </c>
      <c r="AH41" s="114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40">
        <f t="shared" si="23"/>
        <v>74.750471243118866</v>
      </c>
      <c r="C42" s="40">
        <f t="shared" si="23"/>
        <v>1.0611948459663592</v>
      </c>
      <c r="D42" s="40">
        <f t="shared" si="23"/>
        <v>247.90540104281243</v>
      </c>
      <c r="E42" s="40">
        <f t="shared" si="23"/>
        <v>40.074815534572174</v>
      </c>
      <c r="F42" s="350">
        <v>0</v>
      </c>
      <c r="G42" s="40">
        <f t="shared" si="20"/>
        <v>0</v>
      </c>
      <c r="H42" s="40">
        <f t="shared" si="20"/>
        <v>0</v>
      </c>
      <c r="I42" s="162">
        <f t="shared" si="24"/>
        <v>363.7918826664698</v>
      </c>
      <c r="J42" s="149"/>
      <c r="K42" s="163" t="s">
        <v>17</v>
      </c>
      <c r="L42" s="84">
        <f t="shared" si="21"/>
        <v>74.750471243118866</v>
      </c>
      <c r="M42" s="84">
        <f t="shared" si="21"/>
        <v>1.0611948459663592</v>
      </c>
      <c r="N42" s="84">
        <f t="shared" si="21"/>
        <v>247.90540104281243</v>
      </c>
      <c r="O42" s="84">
        <f t="shared" si="21"/>
        <v>40.074815534572174</v>
      </c>
      <c r="P42" s="84">
        <f t="shared" si="21"/>
        <v>8.370703013230294</v>
      </c>
      <c r="Q42" s="84">
        <f t="shared" si="21"/>
        <v>0</v>
      </c>
      <c r="R42" s="84">
        <f t="shared" si="21"/>
        <v>0</v>
      </c>
      <c r="S42" s="166">
        <f t="shared" si="25"/>
        <v>372.1625856797001</v>
      </c>
      <c r="T42" s="149"/>
      <c r="U42" s="211" t="s">
        <v>17</v>
      </c>
      <c r="V42" s="118">
        <f t="shared" si="22"/>
        <v>74.750471243118866</v>
      </c>
      <c r="W42" s="118">
        <f t="shared" si="22"/>
        <v>0</v>
      </c>
      <c r="X42" s="118">
        <f t="shared" si="22"/>
        <v>0</v>
      </c>
      <c r="Y42" s="118">
        <f t="shared" si="22"/>
        <v>1.0611948459663592</v>
      </c>
      <c r="Z42" s="118">
        <f t="shared" si="22"/>
        <v>247.90540104281243</v>
      </c>
      <c r="AA42" s="118">
        <f t="shared" si="22"/>
        <v>33.262436181280023</v>
      </c>
      <c r="AB42" s="118">
        <f t="shared" si="22"/>
        <v>8.370703013230294</v>
      </c>
      <c r="AC42" s="119">
        <f t="shared" si="22"/>
        <v>6.8123793532921573</v>
      </c>
      <c r="AD42" s="118">
        <f t="shared" si="22"/>
        <v>0</v>
      </c>
      <c r="AE42" s="118">
        <f t="shared" si="22"/>
        <v>0</v>
      </c>
      <c r="AF42" s="118">
        <f t="shared" si="22"/>
        <v>0</v>
      </c>
      <c r="AG42" s="118">
        <f t="shared" si="22"/>
        <v>0</v>
      </c>
      <c r="AH42" s="118">
        <f t="shared" si="22"/>
        <v>6.8123793532921573</v>
      </c>
      <c r="AI42" s="214">
        <f t="shared" si="26"/>
        <v>372.1625856797001</v>
      </c>
      <c r="AJ42" s="141" t="str">
        <f t="shared" si="27"/>
        <v/>
      </c>
    </row>
    <row r="43" spans="1:36" ht="15">
      <c r="A43" s="167" t="s">
        <v>140</v>
      </c>
      <c r="B43" s="43">
        <f t="shared" si="23"/>
        <v>3438.6903943117068</v>
      </c>
      <c r="C43" s="43">
        <f t="shared" si="23"/>
        <v>12638.703927946792</v>
      </c>
      <c r="D43" s="43">
        <f t="shared" si="23"/>
        <v>7090.9473389249288</v>
      </c>
      <c r="E43" s="43">
        <f t="shared" si="23"/>
        <v>378.05154590601342</v>
      </c>
      <c r="F43" s="350">
        <v>0</v>
      </c>
      <c r="G43" s="43">
        <f t="shared" si="20"/>
        <v>0.9257587739569948</v>
      </c>
      <c r="H43" s="43">
        <f t="shared" si="20"/>
        <v>0</v>
      </c>
      <c r="I43" s="154">
        <f t="shared" si="24"/>
        <v>23547.318965863393</v>
      </c>
      <c r="J43" s="149"/>
      <c r="K43" s="169" t="s">
        <v>140</v>
      </c>
      <c r="L43" s="43">
        <f t="shared" si="21"/>
        <v>3438.6903943117068</v>
      </c>
      <c r="M43" s="43">
        <f t="shared" si="21"/>
        <v>12638.703927946792</v>
      </c>
      <c r="N43" s="43">
        <f t="shared" si="21"/>
        <v>7090.9473389249288</v>
      </c>
      <c r="O43" s="43">
        <f t="shared" si="21"/>
        <v>378.05154590601342</v>
      </c>
      <c r="P43" s="43">
        <f t="shared" si="21"/>
        <v>54.991650527282438</v>
      </c>
      <c r="Q43" s="43">
        <f t="shared" si="21"/>
        <v>0.9257587739569948</v>
      </c>
      <c r="R43" s="43">
        <f t="shared" si="21"/>
        <v>0</v>
      </c>
      <c r="S43" s="158">
        <f t="shared" si="25"/>
        <v>23602.310616390674</v>
      </c>
      <c r="T43" s="149"/>
      <c r="U43" s="215" t="s">
        <v>140</v>
      </c>
      <c r="V43" s="114">
        <f t="shared" si="22"/>
        <v>3362.1716422485192</v>
      </c>
      <c r="W43" s="114">
        <f t="shared" si="22"/>
        <v>30.546647601555804</v>
      </c>
      <c r="X43" s="114">
        <f t="shared" si="22"/>
        <v>0.9257587739569948</v>
      </c>
      <c r="Y43" s="114">
        <f t="shared" si="22"/>
        <v>12638.703927946792</v>
      </c>
      <c r="Z43" s="114">
        <f t="shared" si="22"/>
        <v>6762.0115654467954</v>
      </c>
      <c r="AA43" s="114">
        <f t="shared" si="22"/>
        <v>101.26279573733017</v>
      </c>
      <c r="AB43" s="114">
        <f t="shared" si="22"/>
        <v>54.991650527282438</v>
      </c>
      <c r="AC43" s="115">
        <f t="shared" si="22"/>
        <v>651.69662810844966</v>
      </c>
      <c r="AD43" s="114">
        <f t="shared" si="22"/>
        <v>45.972104461631965</v>
      </c>
      <c r="AE43" s="114">
        <f t="shared" si="22"/>
        <v>0</v>
      </c>
      <c r="AF43" s="114">
        <f t="shared" si="22"/>
        <v>0</v>
      </c>
      <c r="AG43" s="114">
        <f t="shared" si="22"/>
        <v>328.93577347813437</v>
      </c>
      <c r="AH43" s="114">
        <f t="shared" si="22"/>
        <v>276.78875016868318</v>
      </c>
      <c r="AI43" s="210">
        <f t="shared" si="26"/>
        <v>23602.310616390681</v>
      </c>
      <c r="AJ43" s="141" t="str">
        <f t="shared" si="27"/>
        <v/>
      </c>
    </row>
    <row r="44" spans="1:36" ht="15">
      <c r="A44" s="159" t="s">
        <v>25</v>
      </c>
      <c r="B44" s="40">
        <f t="shared" si="23"/>
        <v>884.164032638962</v>
      </c>
      <c r="C44" s="40">
        <f t="shared" si="23"/>
        <v>574.11477678281392</v>
      </c>
      <c r="D44" s="40">
        <f t="shared" si="23"/>
        <v>3144.0298345578376</v>
      </c>
      <c r="E44" s="40">
        <f t="shared" si="23"/>
        <v>14284.383993865698</v>
      </c>
      <c r="F44" s="350">
        <v>0</v>
      </c>
      <c r="G44" s="40">
        <f t="shared" si="20"/>
        <v>1362.6935562991073</v>
      </c>
      <c r="H44" s="40">
        <f t="shared" si="20"/>
        <v>84.291439687097849</v>
      </c>
      <c r="I44" s="162">
        <f t="shared" si="24"/>
        <v>20333.677633831518</v>
      </c>
      <c r="J44" s="149"/>
      <c r="K44" s="163" t="s">
        <v>25</v>
      </c>
      <c r="L44" s="84">
        <f t="shared" si="21"/>
        <v>884.164032638962</v>
      </c>
      <c r="M44" s="84">
        <f t="shared" si="21"/>
        <v>574.11477678281392</v>
      </c>
      <c r="N44" s="84">
        <f t="shared" si="21"/>
        <v>3144.0298345578376</v>
      </c>
      <c r="O44" s="84">
        <f t="shared" si="21"/>
        <v>14284.383993865698</v>
      </c>
      <c r="P44" s="84">
        <f t="shared" si="21"/>
        <v>53.478389018223005</v>
      </c>
      <c r="Q44" s="84">
        <f t="shared" si="21"/>
        <v>1362.6935562991073</v>
      </c>
      <c r="R44" s="84">
        <f t="shared" si="21"/>
        <v>84.291439687097849</v>
      </c>
      <c r="S44" s="166">
        <f t="shared" si="25"/>
        <v>20387.15602284974</v>
      </c>
      <c r="T44" s="149"/>
      <c r="U44" s="211" t="s">
        <v>25</v>
      </c>
      <c r="V44" s="118">
        <f t="shared" si="22"/>
        <v>158.525877000614</v>
      </c>
      <c r="W44" s="118">
        <f t="shared" si="22"/>
        <v>718.14028281566152</v>
      </c>
      <c r="X44" s="118">
        <f t="shared" si="22"/>
        <v>1362.6935562991073</v>
      </c>
      <c r="Y44" s="118">
        <f t="shared" si="22"/>
        <v>574.11477678281392</v>
      </c>
      <c r="Z44" s="118">
        <f t="shared" si="22"/>
        <v>3092.4073138862022</v>
      </c>
      <c r="AA44" s="118">
        <f t="shared" si="22"/>
        <v>14146.513154096647</v>
      </c>
      <c r="AB44" s="118">
        <f t="shared" si="22"/>
        <v>53.478389018223005</v>
      </c>
      <c r="AC44" s="119">
        <f t="shared" si="22"/>
        <v>281.28267295047556</v>
      </c>
      <c r="AD44" s="118">
        <f t="shared" si="22"/>
        <v>7.4978728226863458</v>
      </c>
      <c r="AE44" s="118">
        <f t="shared" si="22"/>
        <v>97.705441351813647</v>
      </c>
      <c r="AF44" s="118">
        <f t="shared" si="22"/>
        <v>84.291439687097849</v>
      </c>
      <c r="AG44" s="118">
        <f t="shared" si="22"/>
        <v>51.622520671635357</v>
      </c>
      <c r="AH44" s="118">
        <f t="shared" si="22"/>
        <v>40.1653984172424</v>
      </c>
      <c r="AI44" s="214">
        <f t="shared" si="26"/>
        <v>20387.15602284974</v>
      </c>
      <c r="AJ44" s="141" t="str">
        <f t="shared" si="27"/>
        <v/>
      </c>
    </row>
    <row r="45" spans="1:36" ht="15">
      <c r="A45" s="167" t="s">
        <v>24</v>
      </c>
      <c r="B45" s="43">
        <f t="shared" si="23"/>
        <v>693.568071758982</v>
      </c>
      <c r="C45" s="43">
        <f t="shared" si="23"/>
        <v>1282.9813512310693</v>
      </c>
      <c r="D45" s="43">
        <f t="shared" si="23"/>
        <v>1413.7110535841032</v>
      </c>
      <c r="E45" s="43">
        <f t="shared" si="23"/>
        <v>0</v>
      </c>
      <c r="F45" s="350">
        <v>0</v>
      </c>
      <c r="G45" s="43">
        <f t="shared" si="20"/>
        <v>0</v>
      </c>
      <c r="H45" s="43">
        <f t="shared" si="20"/>
        <v>0</v>
      </c>
      <c r="I45" s="154">
        <f t="shared" si="24"/>
        <v>3390.2604765741544</v>
      </c>
      <c r="J45" s="149"/>
      <c r="K45" s="169" t="s">
        <v>24</v>
      </c>
      <c r="L45" s="43">
        <f t="shared" si="21"/>
        <v>693.568071758982</v>
      </c>
      <c r="M45" s="43">
        <f t="shared" si="21"/>
        <v>1282.9813512310693</v>
      </c>
      <c r="N45" s="43">
        <f t="shared" si="21"/>
        <v>1413.7110535841032</v>
      </c>
      <c r="O45" s="43">
        <f t="shared" si="21"/>
        <v>0</v>
      </c>
      <c r="P45" s="43">
        <f t="shared" si="21"/>
        <v>0</v>
      </c>
      <c r="Q45" s="43">
        <f t="shared" si="21"/>
        <v>0</v>
      </c>
      <c r="R45" s="43">
        <f t="shared" si="21"/>
        <v>0</v>
      </c>
      <c r="S45" s="158">
        <f t="shared" si="25"/>
        <v>3390.2604765741544</v>
      </c>
      <c r="T45" s="149"/>
      <c r="U45" s="215" t="s">
        <v>24</v>
      </c>
      <c r="V45" s="114">
        <f t="shared" si="22"/>
        <v>688.53589668904033</v>
      </c>
      <c r="W45" s="114">
        <f t="shared" si="22"/>
        <v>3.9056188484521422E-2</v>
      </c>
      <c r="X45" s="114">
        <f t="shared" si="22"/>
        <v>0</v>
      </c>
      <c r="Y45" s="114">
        <f t="shared" si="22"/>
        <v>1282.9813512310693</v>
      </c>
      <c r="Z45" s="114">
        <f t="shared" si="22"/>
        <v>650.17858992833487</v>
      </c>
      <c r="AA45" s="114">
        <f t="shared" si="22"/>
        <v>0</v>
      </c>
      <c r="AB45" s="114">
        <f t="shared" si="22"/>
        <v>0</v>
      </c>
      <c r="AC45" s="115">
        <f t="shared" si="22"/>
        <v>768.52558253722566</v>
      </c>
      <c r="AD45" s="114">
        <f t="shared" si="22"/>
        <v>4.9931188814571525</v>
      </c>
      <c r="AE45" s="114">
        <f t="shared" si="22"/>
        <v>0</v>
      </c>
      <c r="AF45" s="114">
        <f t="shared" si="22"/>
        <v>0</v>
      </c>
      <c r="AG45" s="114">
        <f t="shared" si="22"/>
        <v>763.53246365576842</v>
      </c>
      <c r="AH45" s="114">
        <f t="shared" si="22"/>
        <v>0</v>
      </c>
      <c r="AI45" s="210">
        <f t="shared" si="26"/>
        <v>3390.2604765741548</v>
      </c>
      <c r="AJ45" s="141" t="str">
        <f t="shared" si="27"/>
        <v/>
      </c>
    </row>
    <row r="46" spans="1:36" ht="15">
      <c r="A46" s="159" t="s">
        <v>60</v>
      </c>
      <c r="B46" s="40">
        <f t="shared" si="23"/>
        <v>1.6926666584483832</v>
      </c>
      <c r="C46" s="40">
        <f t="shared" si="23"/>
        <v>5.3104392418432816E-3</v>
      </c>
      <c r="D46" s="40">
        <f t="shared" si="23"/>
        <v>1.5352316922472491E-3</v>
      </c>
      <c r="E46" s="40">
        <f t="shared" si="23"/>
        <v>0</v>
      </c>
      <c r="F46" s="350">
        <v>0</v>
      </c>
      <c r="G46" s="40">
        <f t="shared" si="20"/>
        <v>0</v>
      </c>
      <c r="H46" s="40">
        <f t="shared" si="20"/>
        <v>0</v>
      </c>
      <c r="I46" s="162">
        <f t="shared" si="24"/>
        <v>1.6995123293824737</v>
      </c>
      <c r="J46" s="149"/>
      <c r="K46" s="163" t="s">
        <v>60</v>
      </c>
      <c r="L46" s="84">
        <f t="shared" si="21"/>
        <v>1.6926666584483832</v>
      </c>
      <c r="M46" s="84">
        <f t="shared" si="21"/>
        <v>5.3104392418432816E-3</v>
      </c>
      <c r="N46" s="84">
        <f t="shared" si="21"/>
        <v>1.5352316922472491E-3</v>
      </c>
      <c r="O46" s="84">
        <f t="shared" si="21"/>
        <v>0</v>
      </c>
      <c r="P46" s="84">
        <f t="shared" si="21"/>
        <v>0</v>
      </c>
      <c r="Q46" s="84">
        <f t="shared" si="21"/>
        <v>0</v>
      </c>
      <c r="R46" s="84">
        <f t="shared" si="21"/>
        <v>0</v>
      </c>
      <c r="S46" s="166">
        <f t="shared" si="25"/>
        <v>1.6995123293824737</v>
      </c>
      <c r="T46" s="149"/>
      <c r="U46" s="211" t="s">
        <v>60</v>
      </c>
      <c r="V46" s="118">
        <f t="shared" si="22"/>
        <v>1.6926666584483832</v>
      </c>
      <c r="W46" s="118">
        <f t="shared" si="22"/>
        <v>0</v>
      </c>
      <c r="X46" s="118">
        <f t="shared" si="22"/>
        <v>0</v>
      </c>
      <c r="Y46" s="118">
        <f t="shared" si="22"/>
        <v>5.3104392418432816E-3</v>
      </c>
      <c r="Z46" s="118">
        <f t="shared" si="22"/>
        <v>1.5352316922472491E-3</v>
      </c>
      <c r="AA46" s="118">
        <f t="shared" si="22"/>
        <v>0</v>
      </c>
      <c r="AB46" s="118">
        <f t="shared" si="22"/>
        <v>0</v>
      </c>
      <c r="AC46" s="119">
        <f t="shared" si="22"/>
        <v>0</v>
      </c>
      <c r="AD46" s="118">
        <f t="shared" si="22"/>
        <v>0</v>
      </c>
      <c r="AE46" s="118">
        <f t="shared" si="22"/>
        <v>0</v>
      </c>
      <c r="AF46" s="118">
        <f t="shared" si="22"/>
        <v>0</v>
      </c>
      <c r="AG46" s="118">
        <f t="shared" si="22"/>
        <v>0</v>
      </c>
      <c r="AH46" s="118">
        <f t="shared" si="22"/>
        <v>0</v>
      </c>
      <c r="AI46" s="214">
        <f t="shared" si="26"/>
        <v>1.6995123293824737</v>
      </c>
      <c r="AJ46" s="141" t="str">
        <f t="shared" si="27"/>
        <v/>
      </c>
    </row>
    <row r="47" spans="1:36" ht="15">
      <c r="A47" s="167" t="s">
        <v>22</v>
      </c>
      <c r="B47" s="43">
        <f t="shared" si="23"/>
        <v>702.57385732960711</v>
      </c>
      <c r="C47" s="43">
        <f t="shared" si="23"/>
        <v>1937.3916728855238</v>
      </c>
      <c r="D47" s="43">
        <f t="shared" si="23"/>
        <v>3104.6498642023566</v>
      </c>
      <c r="E47" s="43">
        <f t="shared" si="23"/>
        <v>74.056482948021653</v>
      </c>
      <c r="F47" s="350">
        <v>0</v>
      </c>
      <c r="G47" s="43">
        <f t="shared" si="20"/>
        <v>0</v>
      </c>
      <c r="H47" s="43">
        <f t="shared" si="20"/>
        <v>0</v>
      </c>
      <c r="I47" s="154">
        <f t="shared" si="24"/>
        <v>5818.6718773655093</v>
      </c>
      <c r="J47" s="149"/>
      <c r="K47" s="169" t="s">
        <v>22</v>
      </c>
      <c r="L47" s="43">
        <f t="shared" si="21"/>
        <v>702.57385732960711</v>
      </c>
      <c r="M47" s="43">
        <f t="shared" si="21"/>
        <v>1937.3916728855238</v>
      </c>
      <c r="N47" s="43">
        <f t="shared" si="21"/>
        <v>3104.6498642023566</v>
      </c>
      <c r="O47" s="43">
        <f t="shared" si="21"/>
        <v>74.056482948021653</v>
      </c>
      <c r="P47" s="43">
        <f t="shared" si="21"/>
        <v>200.70794098173079</v>
      </c>
      <c r="Q47" s="43">
        <f t="shared" si="21"/>
        <v>0</v>
      </c>
      <c r="R47" s="43">
        <f t="shared" si="21"/>
        <v>0</v>
      </c>
      <c r="S47" s="158">
        <f t="shared" si="25"/>
        <v>6019.37981834724</v>
      </c>
      <c r="T47" s="149"/>
      <c r="U47" s="215" t="s">
        <v>22</v>
      </c>
      <c r="V47" s="114">
        <f t="shared" si="22"/>
        <v>702.57385732960711</v>
      </c>
      <c r="W47" s="114">
        <f t="shared" si="22"/>
        <v>0</v>
      </c>
      <c r="X47" s="114">
        <f t="shared" si="22"/>
        <v>0</v>
      </c>
      <c r="Y47" s="114">
        <f t="shared" si="22"/>
        <v>1937.3916728855238</v>
      </c>
      <c r="Z47" s="114">
        <f t="shared" si="22"/>
        <v>2107.0957307534591</v>
      </c>
      <c r="AA47" s="114">
        <f t="shared" si="22"/>
        <v>0</v>
      </c>
      <c r="AB47" s="114">
        <f t="shared" si="22"/>
        <v>200.70794098173079</v>
      </c>
      <c r="AC47" s="115">
        <f t="shared" si="22"/>
        <v>1071.6106163969191</v>
      </c>
      <c r="AD47" s="114">
        <f t="shared" si="22"/>
        <v>0</v>
      </c>
      <c r="AE47" s="114">
        <f t="shared" si="22"/>
        <v>0</v>
      </c>
      <c r="AF47" s="114">
        <f t="shared" si="22"/>
        <v>0</v>
      </c>
      <c r="AG47" s="114">
        <f t="shared" si="22"/>
        <v>997.55413344889757</v>
      </c>
      <c r="AH47" s="114">
        <f t="shared" si="22"/>
        <v>74.056482948021653</v>
      </c>
      <c r="AI47" s="210">
        <f t="shared" si="26"/>
        <v>6019.37981834724</v>
      </c>
      <c r="AJ47" s="141" t="str">
        <f t="shared" si="27"/>
        <v/>
      </c>
    </row>
    <row r="48" spans="1:36" ht="15">
      <c r="A48" s="159" t="s">
        <v>21</v>
      </c>
      <c r="B48" s="40">
        <f t="shared" si="23"/>
        <v>266.76534979939152</v>
      </c>
      <c r="C48" s="40">
        <f t="shared" si="23"/>
        <v>951.00255523322062</v>
      </c>
      <c r="D48" s="40">
        <f t="shared" si="23"/>
        <v>2211.615455015557</v>
      </c>
      <c r="E48" s="40">
        <f t="shared" si="23"/>
        <v>0</v>
      </c>
      <c r="F48" s="350">
        <v>0</v>
      </c>
      <c r="G48" s="40">
        <f t="shared" si="20"/>
        <v>0</v>
      </c>
      <c r="H48" s="40">
        <f t="shared" si="20"/>
        <v>0</v>
      </c>
      <c r="I48" s="162">
        <f t="shared" si="24"/>
        <v>3429.3833600481694</v>
      </c>
      <c r="J48" s="149"/>
      <c r="K48" s="163" t="s">
        <v>21</v>
      </c>
      <c r="L48" s="84">
        <f t="shared" si="21"/>
        <v>266.76534979939152</v>
      </c>
      <c r="M48" s="84">
        <f t="shared" si="21"/>
        <v>951.00255523322062</v>
      </c>
      <c r="N48" s="84">
        <f t="shared" si="21"/>
        <v>2211.615455015557</v>
      </c>
      <c r="O48" s="84">
        <f t="shared" si="21"/>
        <v>0</v>
      </c>
      <c r="P48" s="84">
        <f t="shared" si="21"/>
        <v>0</v>
      </c>
      <c r="Q48" s="84">
        <f t="shared" si="21"/>
        <v>0</v>
      </c>
      <c r="R48" s="84">
        <f t="shared" si="21"/>
        <v>0</v>
      </c>
      <c r="S48" s="166">
        <f t="shared" si="25"/>
        <v>3429.3833600481694</v>
      </c>
      <c r="T48" s="149"/>
      <c r="U48" s="211" t="s">
        <v>61</v>
      </c>
      <c r="V48" s="118">
        <f t="shared" si="22"/>
        <v>266.76534979939152</v>
      </c>
      <c r="W48" s="118">
        <f t="shared" si="22"/>
        <v>0</v>
      </c>
      <c r="X48" s="118">
        <f t="shared" si="22"/>
        <v>0</v>
      </c>
      <c r="Y48" s="118">
        <f t="shared" si="22"/>
        <v>951.00255523322062</v>
      </c>
      <c r="Z48" s="118">
        <f t="shared" si="22"/>
        <v>2199.2157750097977</v>
      </c>
      <c r="AA48" s="118">
        <f t="shared" si="22"/>
        <v>0</v>
      </c>
      <c r="AB48" s="118">
        <f t="shared" si="22"/>
        <v>0</v>
      </c>
      <c r="AC48" s="119">
        <f t="shared" si="22"/>
        <v>12.399680005759576</v>
      </c>
      <c r="AD48" s="118">
        <f t="shared" si="22"/>
        <v>0</v>
      </c>
      <c r="AE48" s="118">
        <f t="shared" si="22"/>
        <v>0</v>
      </c>
      <c r="AF48" s="118">
        <f t="shared" si="22"/>
        <v>0</v>
      </c>
      <c r="AG48" s="118">
        <f t="shared" si="22"/>
        <v>12.399680005759576</v>
      </c>
      <c r="AH48" s="118">
        <f t="shared" si="22"/>
        <v>0</v>
      </c>
      <c r="AI48" s="214">
        <f t="shared" si="26"/>
        <v>3429.3833600481694</v>
      </c>
      <c r="AJ48" s="141" t="str">
        <f t="shared" si="27"/>
        <v/>
      </c>
    </row>
    <row r="49" spans="1:36" ht="15">
      <c r="A49" s="170" t="s">
        <v>64</v>
      </c>
      <c r="B49" s="43">
        <f t="shared" si="23"/>
        <v>8.7894637509726792</v>
      </c>
      <c r="C49" s="43">
        <f t="shared" si="23"/>
        <v>0</v>
      </c>
      <c r="D49" s="43">
        <f t="shared" si="23"/>
        <v>0</v>
      </c>
      <c r="E49" s="43">
        <f t="shared" si="23"/>
        <v>0</v>
      </c>
      <c r="F49" s="350">
        <v>0</v>
      </c>
      <c r="G49" s="43">
        <f t="shared" ref="G49:H53" si="28">G127+G153+G179+G205+G231+G257+G283+G309+G335+G361+G387+G413+G439</f>
        <v>0</v>
      </c>
      <c r="H49" s="43">
        <f t="shared" si="28"/>
        <v>0</v>
      </c>
      <c r="I49" s="154">
        <f t="shared" si="24"/>
        <v>8.7894637509726792</v>
      </c>
      <c r="J49" s="149"/>
      <c r="K49" s="171" t="s">
        <v>64</v>
      </c>
      <c r="L49" s="43">
        <f t="shared" ref="L49:R53" si="29">L127+L153+L179+L205+L231+L257+L283+L309+L335+L361+L387+L413+L439</f>
        <v>8.7894637509726792</v>
      </c>
      <c r="M49" s="43">
        <f t="shared" si="29"/>
        <v>0</v>
      </c>
      <c r="N49" s="43">
        <f t="shared" si="29"/>
        <v>0</v>
      </c>
      <c r="O49" s="43">
        <f t="shared" si="29"/>
        <v>0</v>
      </c>
      <c r="P49" s="43">
        <f t="shared" si="29"/>
        <v>0</v>
      </c>
      <c r="Q49" s="43">
        <f t="shared" si="29"/>
        <v>0</v>
      </c>
      <c r="R49" s="43">
        <f t="shared" si="29"/>
        <v>0</v>
      </c>
      <c r="S49" s="158">
        <f t="shared" si="25"/>
        <v>8.7894637509726792</v>
      </c>
      <c r="T49" s="149"/>
      <c r="U49" s="216" t="s">
        <v>62</v>
      </c>
      <c r="V49" s="114">
        <f t="shared" ref="V49:AH53" si="30">V127+V153+V179+V205+V231+V257+V283+V309+V335+V361+V387+V413+V439</f>
        <v>8.183203876071401</v>
      </c>
      <c r="W49" s="114">
        <f t="shared" si="30"/>
        <v>2.6040875435700127E-2</v>
      </c>
      <c r="X49" s="114">
        <f t="shared" si="30"/>
        <v>0</v>
      </c>
      <c r="Y49" s="114">
        <f t="shared" si="30"/>
        <v>0</v>
      </c>
      <c r="Z49" s="114">
        <f t="shared" si="30"/>
        <v>0</v>
      </c>
      <c r="AA49" s="114">
        <f t="shared" si="30"/>
        <v>0</v>
      </c>
      <c r="AB49" s="114">
        <f t="shared" si="30"/>
        <v>0</v>
      </c>
      <c r="AC49" s="115">
        <f t="shared" si="30"/>
        <v>0.58021899946557731</v>
      </c>
      <c r="AD49" s="114">
        <f t="shared" si="30"/>
        <v>0.58021899946557731</v>
      </c>
      <c r="AE49" s="114">
        <f t="shared" si="30"/>
        <v>0</v>
      </c>
      <c r="AF49" s="114">
        <f t="shared" si="30"/>
        <v>0</v>
      </c>
      <c r="AG49" s="114">
        <f t="shared" si="30"/>
        <v>0</v>
      </c>
      <c r="AH49" s="114">
        <f t="shared" si="30"/>
        <v>0</v>
      </c>
      <c r="AI49" s="210">
        <f t="shared" si="26"/>
        <v>8.7894637509726792</v>
      </c>
      <c r="AJ49" s="141" t="str">
        <f t="shared" si="27"/>
        <v/>
      </c>
    </row>
    <row r="50" spans="1:36">
      <c r="A50" s="172" t="s">
        <v>23</v>
      </c>
      <c r="B50" s="59">
        <f t="shared" ref="B50:E53" si="31">B128+B154+B180+B206+B232+B258+B284+B310+B336+B362+B388+B414+B440</f>
        <v>8.7894637509726792</v>
      </c>
      <c r="C50" s="59">
        <f t="shared" si="31"/>
        <v>0</v>
      </c>
      <c r="D50" s="59">
        <f t="shared" si="31"/>
        <v>0</v>
      </c>
      <c r="E50" s="59">
        <f t="shared" si="31"/>
        <v>0</v>
      </c>
      <c r="F50" s="350">
        <v>0</v>
      </c>
      <c r="G50" s="59">
        <f t="shared" si="28"/>
        <v>0</v>
      </c>
      <c r="H50" s="59">
        <f t="shared" si="28"/>
        <v>0</v>
      </c>
      <c r="I50" s="175">
        <f t="shared" si="24"/>
        <v>8.7894637509726792</v>
      </c>
      <c r="J50" s="149"/>
      <c r="K50" s="176" t="s">
        <v>23</v>
      </c>
      <c r="L50" s="87">
        <f t="shared" si="29"/>
        <v>8.7894637509726792</v>
      </c>
      <c r="M50" s="87">
        <f t="shared" si="29"/>
        <v>0</v>
      </c>
      <c r="N50" s="87">
        <f t="shared" si="29"/>
        <v>0</v>
      </c>
      <c r="O50" s="87">
        <f t="shared" si="29"/>
        <v>0</v>
      </c>
      <c r="P50" s="87">
        <f t="shared" si="29"/>
        <v>0</v>
      </c>
      <c r="Q50" s="87">
        <f t="shared" si="29"/>
        <v>0</v>
      </c>
      <c r="R50" s="87">
        <f t="shared" si="29"/>
        <v>0</v>
      </c>
      <c r="S50" s="179">
        <f t="shared" si="25"/>
        <v>8.7894637509726792</v>
      </c>
      <c r="T50" s="149"/>
      <c r="U50" s="217" t="s">
        <v>65</v>
      </c>
      <c r="V50" s="121">
        <f t="shared" si="30"/>
        <v>8.183203876071401</v>
      </c>
      <c r="W50" s="121">
        <f t="shared" si="30"/>
        <v>2.6040875435700127E-2</v>
      </c>
      <c r="X50" s="121">
        <f t="shared" si="30"/>
        <v>0</v>
      </c>
      <c r="Y50" s="121">
        <f t="shared" si="30"/>
        <v>0</v>
      </c>
      <c r="Z50" s="121">
        <f t="shared" si="30"/>
        <v>0</v>
      </c>
      <c r="AA50" s="121">
        <f t="shared" si="30"/>
        <v>0</v>
      </c>
      <c r="AB50" s="121">
        <f t="shared" si="30"/>
        <v>0</v>
      </c>
      <c r="AC50" s="283">
        <f t="shared" si="30"/>
        <v>0.58021899946557731</v>
      </c>
      <c r="AD50" s="121">
        <f t="shared" si="30"/>
        <v>0.58021899946557731</v>
      </c>
      <c r="AE50" s="121">
        <f t="shared" si="30"/>
        <v>0</v>
      </c>
      <c r="AF50" s="121">
        <f t="shared" si="30"/>
        <v>0</v>
      </c>
      <c r="AG50" s="121">
        <f t="shared" si="30"/>
        <v>0</v>
      </c>
      <c r="AH50" s="121">
        <f t="shared" si="30"/>
        <v>0</v>
      </c>
      <c r="AI50" s="219">
        <f t="shared" si="26"/>
        <v>8.7894637509726792</v>
      </c>
      <c r="AJ50" s="141" t="str">
        <f t="shared" si="27"/>
        <v/>
      </c>
    </row>
    <row r="51" spans="1:36">
      <c r="A51" s="180" t="s">
        <v>19</v>
      </c>
      <c r="B51" s="62">
        <f t="shared" si="31"/>
        <v>0</v>
      </c>
      <c r="C51" s="62">
        <f t="shared" si="31"/>
        <v>0</v>
      </c>
      <c r="D51" s="62">
        <f t="shared" si="31"/>
        <v>0</v>
      </c>
      <c r="E51" s="62">
        <f t="shared" si="31"/>
        <v>0</v>
      </c>
      <c r="F51" s="350">
        <v>0</v>
      </c>
      <c r="G51" s="62">
        <f t="shared" si="28"/>
        <v>0</v>
      </c>
      <c r="H51" s="62">
        <f t="shared" si="28"/>
        <v>0</v>
      </c>
      <c r="I51" s="183">
        <f t="shared" si="24"/>
        <v>0</v>
      </c>
      <c r="J51" s="149"/>
      <c r="K51" s="184" t="s">
        <v>19</v>
      </c>
      <c r="L51" s="62">
        <f t="shared" si="29"/>
        <v>0</v>
      </c>
      <c r="M51" s="62">
        <f t="shared" si="29"/>
        <v>0</v>
      </c>
      <c r="N51" s="62">
        <f t="shared" si="29"/>
        <v>0</v>
      </c>
      <c r="O51" s="62">
        <f t="shared" si="29"/>
        <v>0</v>
      </c>
      <c r="P51" s="62">
        <f t="shared" si="29"/>
        <v>0</v>
      </c>
      <c r="Q51" s="62">
        <f t="shared" si="29"/>
        <v>0</v>
      </c>
      <c r="R51" s="62">
        <f t="shared" si="29"/>
        <v>0</v>
      </c>
      <c r="S51" s="186">
        <f t="shared" si="25"/>
        <v>0</v>
      </c>
      <c r="T51" s="149"/>
      <c r="U51" s="220" t="s">
        <v>19</v>
      </c>
      <c r="V51" s="124">
        <f t="shared" si="30"/>
        <v>0</v>
      </c>
      <c r="W51" s="124">
        <f t="shared" si="30"/>
        <v>0</v>
      </c>
      <c r="X51" s="124">
        <f t="shared" si="30"/>
        <v>0</v>
      </c>
      <c r="Y51" s="124">
        <f t="shared" si="30"/>
        <v>0</v>
      </c>
      <c r="Z51" s="124">
        <f t="shared" si="30"/>
        <v>0</v>
      </c>
      <c r="AA51" s="124">
        <f t="shared" si="30"/>
        <v>0</v>
      </c>
      <c r="AB51" s="124">
        <f t="shared" si="30"/>
        <v>0</v>
      </c>
      <c r="AC51" s="284">
        <f t="shared" si="30"/>
        <v>0</v>
      </c>
      <c r="AD51" s="124">
        <f t="shared" si="30"/>
        <v>0</v>
      </c>
      <c r="AE51" s="124">
        <f t="shared" si="30"/>
        <v>0</v>
      </c>
      <c r="AF51" s="124">
        <f t="shared" si="30"/>
        <v>0</v>
      </c>
      <c r="AG51" s="124">
        <f t="shared" si="30"/>
        <v>0</v>
      </c>
      <c r="AH51" s="124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59">
        <f t="shared" si="31"/>
        <v>0</v>
      </c>
      <c r="C52" s="59">
        <f t="shared" si="31"/>
        <v>0</v>
      </c>
      <c r="D52" s="59">
        <f t="shared" si="31"/>
        <v>0</v>
      </c>
      <c r="E52" s="59">
        <f t="shared" si="31"/>
        <v>0</v>
      </c>
      <c r="F52" s="350">
        <v>0</v>
      </c>
      <c r="G52" s="59">
        <f t="shared" si="28"/>
        <v>0</v>
      </c>
      <c r="H52" s="59">
        <f t="shared" si="28"/>
        <v>0</v>
      </c>
      <c r="I52" s="175">
        <f t="shared" si="24"/>
        <v>0</v>
      </c>
      <c r="J52" s="149"/>
      <c r="K52" s="176" t="s">
        <v>20</v>
      </c>
      <c r="L52" s="87">
        <f t="shared" si="29"/>
        <v>0</v>
      </c>
      <c r="M52" s="87">
        <f t="shared" si="29"/>
        <v>0</v>
      </c>
      <c r="N52" s="87">
        <f t="shared" si="29"/>
        <v>0</v>
      </c>
      <c r="O52" s="87">
        <f t="shared" si="29"/>
        <v>0</v>
      </c>
      <c r="P52" s="87">
        <f t="shared" si="29"/>
        <v>0</v>
      </c>
      <c r="Q52" s="87">
        <f t="shared" si="29"/>
        <v>0</v>
      </c>
      <c r="R52" s="87">
        <f t="shared" si="29"/>
        <v>0</v>
      </c>
      <c r="S52" s="179">
        <f t="shared" si="25"/>
        <v>0</v>
      </c>
      <c r="T52" s="149"/>
      <c r="U52" s="217" t="s">
        <v>20</v>
      </c>
      <c r="V52" s="121">
        <f t="shared" si="30"/>
        <v>0</v>
      </c>
      <c r="W52" s="121">
        <f t="shared" si="30"/>
        <v>0</v>
      </c>
      <c r="X52" s="121">
        <f t="shared" si="30"/>
        <v>0</v>
      </c>
      <c r="Y52" s="121">
        <f t="shared" si="30"/>
        <v>0</v>
      </c>
      <c r="Z52" s="121">
        <f t="shared" si="30"/>
        <v>0</v>
      </c>
      <c r="AA52" s="121">
        <f t="shared" si="30"/>
        <v>0</v>
      </c>
      <c r="AB52" s="121">
        <f t="shared" si="30"/>
        <v>0</v>
      </c>
      <c r="AC52" s="283">
        <f t="shared" si="30"/>
        <v>0</v>
      </c>
      <c r="AD52" s="121">
        <f t="shared" si="30"/>
        <v>0</v>
      </c>
      <c r="AE52" s="121">
        <f t="shared" si="30"/>
        <v>0</v>
      </c>
      <c r="AF52" s="121">
        <f t="shared" si="30"/>
        <v>0</v>
      </c>
      <c r="AG52" s="121">
        <f t="shared" si="30"/>
        <v>0</v>
      </c>
      <c r="AH52" s="121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52">
        <f t="shared" si="31"/>
        <v>0</v>
      </c>
      <c r="C53" s="52">
        <f t="shared" si="31"/>
        <v>0</v>
      </c>
      <c r="D53" s="52">
        <f t="shared" si="31"/>
        <v>0</v>
      </c>
      <c r="E53" s="52">
        <f t="shared" si="31"/>
        <v>0</v>
      </c>
      <c r="F53" s="351">
        <v>0</v>
      </c>
      <c r="G53" s="52">
        <f t="shared" si="28"/>
        <v>0</v>
      </c>
      <c r="H53" s="52">
        <f t="shared" si="28"/>
        <v>0</v>
      </c>
      <c r="I53" s="190">
        <f t="shared" si="24"/>
        <v>0</v>
      </c>
      <c r="J53" s="149"/>
      <c r="K53" s="191" t="s">
        <v>11</v>
      </c>
      <c r="L53" s="52">
        <f t="shared" si="29"/>
        <v>0</v>
      </c>
      <c r="M53" s="52">
        <f t="shared" si="29"/>
        <v>0</v>
      </c>
      <c r="N53" s="52">
        <f t="shared" si="29"/>
        <v>0</v>
      </c>
      <c r="O53" s="52">
        <f t="shared" si="29"/>
        <v>0</v>
      </c>
      <c r="P53" s="52">
        <f t="shared" si="29"/>
        <v>0</v>
      </c>
      <c r="Q53" s="52">
        <f t="shared" si="29"/>
        <v>0</v>
      </c>
      <c r="R53" s="52">
        <f t="shared" si="29"/>
        <v>0</v>
      </c>
      <c r="S53" s="193">
        <f t="shared" si="25"/>
        <v>0</v>
      </c>
      <c r="T53" s="149"/>
      <c r="U53" s="220" t="s">
        <v>11</v>
      </c>
      <c r="V53" s="124">
        <f t="shared" si="30"/>
        <v>0</v>
      </c>
      <c r="W53" s="124">
        <f t="shared" si="30"/>
        <v>0</v>
      </c>
      <c r="X53" s="124">
        <f t="shared" si="30"/>
        <v>0</v>
      </c>
      <c r="Y53" s="124">
        <f t="shared" si="30"/>
        <v>0</v>
      </c>
      <c r="Z53" s="124">
        <f t="shared" si="30"/>
        <v>0</v>
      </c>
      <c r="AA53" s="124">
        <f t="shared" si="30"/>
        <v>0</v>
      </c>
      <c r="AB53" s="124">
        <f t="shared" si="30"/>
        <v>0</v>
      </c>
      <c r="AC53" s="284">
        <f t="shared" si="30"/>
        <v>0</v>
      </c>
      <c r="AD53" s="124">
        <f t="shared" si="30"/>
        <v>0</v>
      </c>
      <c r="AE53" s="124">
        <f t="shared" si="30"/>
        <v>0</v>
      </c>
      <c r="AF53" s="124">
        <f t="shared" si="30"/>
        <v>0</v>
      </c>
      <c r="AG53" s="124">
        <f t="shared" si="30"/>
        <v>0</v>
      </c>
      <c r="AH53" s="124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6320.130212696492</v>
      </c>
      <c r="C54" s="195">
        <f t="shared" ref="C54:I54" si="32">SUM(C33:C49)</f>
        <v>18850.620769647783</v>
      </c>
      <c r="D54" s="195">
        <f t="shared" si="32"/>
        <v>18933.748322675667</v>
      </c>
      <c r="E54" s="195">
        <f t="shared" si="32"/>
        <v>15940.920591404965</v>
      </c>
      <c r="F54" s="195">
        <f t="shared" si="32"/>
        <v>0</v>
      </c>
      <c r="G54" s="195">
        <f t="shared" si="32"/>
        <v>1363.6193150730642</v>
      </c>
      <c r="H54" s="195">
        <f t="shared" si="32"/>
        <v>84.291439687097849</v>
      </c>
      <c r="I54" s="195">
        <f t="shared" si="32"/>
        <v>61493.330651185068</v>
      </c>
      <c r="J54" s="149"/>
      <c r="K54" s="196" t="s">
        <v>26</v>
      </c>
      <c r="L54" s="195">
        <f>SUM(L33:L49)</f>
        <v>6320.130212696492</v>
      </c>
      <c r="M54" s="195">
        <f t="shared" ref="M54:S54" si="33">SUM(M33:M49)</f>
        <v>18850.620769647783</v>
      </c>
      <c r="N54" s="195">
        <f t="shared" si="33"/>
        <v>18933.748322675667</v>
      </c>
      <c r="O54" s="195">
        <f t="shared" si="33"/>
        <v>15940.920591404965</v>
      </c>
      <c r="P54" s="195">
        <f t="shared" si="33"/>
        <v>2721.8038805297751</v>
      </c>
      <c r="Q54" s="195">
        <f t="shared" si="33"/>
        <v>1363.6193150730642</v>
      </c>
      <c r="R54" s="197">
        <f t="shared" si="33"/>
        <v>84.291439687097849</v>
      </c>
      <c r="S54" s="198">
        <f t="shared" si="33"/>
        <v>64215.134531714837</v>
      </c>
      <c r="T54" s="149" t="str">
        <f>IF(ABS(S54-AI54)&gt;0.01,S54-AI54,"")</f>
        <v/>
      </c>
      <c r="U54" s="224" t="s">
        <v>63</v>
      </c>
      <c r="V54" s="225">
        <f>SUM(V33:V49)</f>
        <v>5509.5698726973433</v>
      </c>
      <c r="W54" s="225">
        <f t="shared" ref="W54:AH54" si="34">SUM(W33:W49)</f>
        <v>748.75202748113759</v>
      </c>
      <c r="X54" s="225">
        <f t="shared" si="34"/>
        <v>1363.6193150730642</v>
      </c>
      <c r="Y54" s="225">
        <f t="shared" si="34"/>
        <v>18850.620769647783</v>
      </c>
      <c r="Z54" s="225">
        <f t="shared" si="34"/>
        <v>16778.020817379977</v>
      </c>
      <c r="AA54" s="225">
        <f t="shared" si="34"/>
        <v>15326.475383389527</v>
      </c>
      <c r="AB54" s="225">
        <f t="shared" si="34"/>
        <v>2721.8038805297751</v>
      </c>
      <c r="AC54" s="225">
        <f t="shared" si="34"/>
        <v>2916.2724655162474</v>
      </c>
      <c r="AD54" s="226">
        <f t="shared" si="34"/>
        <v>61.808312518012471</v>
      </c>
      <c r="AE54" s="226">
        <f t="shared" si="34"/>
        <v>97.705441351813647</v>
      </c>
      <c r="AF54" s="226">
        <f t="shared" si="34"/>
        <v>84.291439687097849</v>
      </c>
      <c r="AG54" s="226">
        <f t="shared" si="34"/>
        <v>2155.7275052956943</v>
      </c>
      <c r="AH54" s="226">
        <f t="shared" si="34"/>
        <v>516.73976666362921</v>
      </c>
      <c r="AI54" s="227">
        <f>SUM(V54:AC54)</f>
        <v>64215.134531714859</v>
      </c>
      <c r="AJ54" s="141" t="str">
        <f t="shared" si="27"/>
        <v/>
      </c>
    </row>
    <row r="55" spans="1:36" ht="15" thickBot="1">
      <c r="A55" s="32" t="s">
        <v>90</v>
      </c>
      <c r="B55" s="48">
        <f>IF($I54=0,"-",B54/$I54)</f>
        <v>0.10277749059563573</v>
      </c>
      <c r="C55" s="48">
        <f t="shared" ref="C55:H55" si="35">IF($I54=0,"-",C54/$I54)</f>
        <v>0.30654740229596761</v>
      </c>
      <c r="D55" s="48">
        <f t="shared" si="35"/>
        <v>0.30789921642194845</v>
      </c>
      <c r="E55" s="48">
        <f t="shared" si="35"/>
        <v>0.25923007296235562</v>
      </c>
      <c r="F55" s="48">
        <f t="shared" si="35"/>
        <v>0</v>
      </c>
      <c r="G55" s="48">
        <f t="shared" si="35"/>
        <v>2.2175076559246106E-2</v>
      </c>
      <c r="H55" s="69">
        <f t="shared" si="35"/>
        <v>1.3707411648465236E-3</v>
      </c>
      <c r="I55" s="49">
        <f>SUM(B55:H55)</f>
        <v>1</v>
      </c>
      <c r="K55" s="78" t="s">
        <v>90</v>
      </c>
      <c r="L55" s="95">
        <f>IF($S54=0,"-",L54/$S54)</f>
        <v>9.8421193987767483E-2</v>
      </c>
      <c r="M55" s="95">
        <f t="shared" ref="M55:R55" si="36">IF($S54=0,"-",M54/$S54)</f>
        <v>0.29355417390487221</v>
      </c>
      <c r="N55" s="95">
        <f t="shared" si="36"/>
        <v>0.29484869043332129</v>
      </c>
      <c r="O55" s="95">
        <f t="shared" si="36"/>
        <v>0.24824242303085103</v>
      </c>
      <c r="P55" s="95">
        <f t="shared" si="36"/>
        <v>4.2385707051435351E-2</v>
      </c>
      <c r="Q55" s="95">
        <f t="shared" si="36"/>
        <v>2.1235170260362753E-2</v>
      </c>
      <c r="R55" s="96">
        <f t="shared" si="36"/>
        <v>1.3126413313899958E-3</v>
      </c>
      <c r="S55" s="97">
        <f>SUM(L55:R55)</f>
        <v>1.0000000000000002</v>
      </c>
      <c r="U55" s="108" t="s">
        <v>90</v>
      </c>
      <c r="V55" s="130">
        <f>+V54/$AI54</f>
        <v>8.5798619170940962E-2</v>
      </c>
      <c r="W55" s="130">
        <f t="shared" ref="W55:AH55" si="37">+W54/$AI54</f>
        <v>1.1660055420600895E-2</v>
      </c>
      <c r="X55" s="130">
        <f t="shared" si="37"/>
        <v>2.1235170260362746E-2</v>
      </c>
      <c r="Y55" s="130">
        <f t="shared" si="37"/>
        <v>0.29355417390487215</v>
      </c>
      <c r="Z55" s="130">
        <f t="shared" si="37"/>
        <v>0.26127829427957627</v>
      </c>
      <c r="AA55" s="130">
        <f t="shared" si="37"/>
        <v>0.23867388108982343</v>
      </c>
      <c r="AB55" s="130">
        <f t="shared" si="37"/>
        <v>4.2385707051435337E-2</v>
      </c>
      <c r="AC55" s="130">
        <f t="shared" si="37"/>
        <v>4.5414098822388137E-2</v>
      </c>
      <c r="AD55" s="130">
        <f t="shared" si="37"/>
        <v>9.6251939622560951E-4</v>
      </c>
      <c r="AE55" s="130">
        <f t="shared" si="37"/>
        <v>1.521532923108001E-3</v>
      </c>
      <c r="AF55" s="130">
        <f t="shared" si="37"/>
        <v>1.3126413313899951E-3</v>
      </c>
      <c r="AG55" s="130">
        <f t="shared" si="37"/>
        <v>3.3570396153744936E-2</v>
      </c>
      <c r="AH55" s="130">
        <f t="shared" si="37"/>
        <v>8.047009017919592E-3</v>
      </c>
      <c r="AI55" s="131">
        <f>SUM(V55:AC55)</f>
        <v>0.99999999999999989</v>
      </c>
      <c r="AJ55" s="141" t="str">
        <f t="shared" si="27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2.2874338696981313</v>
      </c>
      <c r="G59" s="356"/>
      <c r="H59" s="358"/>
      <c r="I59" s="154">
        <f>SUM(B59:H59)</f>
        <v>2.2874338696981313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38">F450+F476+F502+F528+F554</f>
        <v>0</v>
      </c>
      <c r="G60" s="359"/>
      <c r="H60" s="361"/>
      <c r="I60" s="162">
        <f t="shared" ref="I60:I79" si="3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40">P450+P476+P502+P528+P554</f>
        <v>0</v>
      </c>
      <c r="Q60" s="359"/>
      <c r="R60" s="366"/>
      <c r="S60" s="166">
        <f t="shared" ref="S60:S79" si="4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38"/>
        <v>0</v>
      </c>
      <c r="G61" s="359"/>
      <c r="H61" s="361"/>
      <c r="I61" s="154">
        <f t="shared" si="3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40"/>
        <v>0</v>
      </c>
      <c r="Q61" s="359"/>
      <c r="R61" s="366"/>
      <c r="S61" s="158">
        <f t="shared" si="4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38"/>
        <v>0</v>
      </c>
      <c r="G62" s="359"/>
      <c r="H62" s="361"/>
      <c r="I62" s="162">
        <f t="shared" si="3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40"/>
        <v>0</v>
      </c>
      <c r="Q62" s="359"/>
      <c r="R62" s="366"/>
      <c r="S62" s="166">
        <f t="shared" si="4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38"/>
        <v>0</v>
      </c>
      <c r="G63" s="359"/>
      <c r="H63" s="361"/>
      <c r="I63" s="154">
        <f t="shared" si="3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40"/>
        <v>0</v>
      </c>
      <c r="Q63" s="359"/>
      <c r="R63" s="366"/>
      <c r="S63" s="158">
        <f t="shared" si="4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38"/>
        <v>0</v>
      </c>
      <c r="G64" s="359"/>
      <c r="H64" s="361"/>
      <c r="I64" s="162">
        <f t="shared" si="3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40"/>
        <v>0</v>
      </c>
      <c r="Q64" s="359"/>
      <c r="R64" s="366"/>
      <c r="S64" s="166">
        <f t="shared" si="4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38"/>
        <v>53865.994686938706</v>
      </c>
      <c r="G65" s="359"/>
      <c r="H65" s="361"/>
      <c r="I65" s="154">
        <f t="shared" si="39"/>
        <v>53865.994686938706</v>
      </c>
      <c r="J65" s="149"/>
      <c r="K65" s="169" t="s">
        <v>58</v>
      </c>
      <c r="L65" s="359"/>
      <c r="M65" s="360"/>
      <c r="N65" s="360"/>
      <c r="O65" s="361"/>
      <c r="P65" s="43">
        <f t="shared" si="40"/>
        <v>30913.31764221839</v>
      </c>
      <c r="Q65" s="359"/>
      <c r="R65" s="366"/>
      <c r="S65" s="158">
        <f t="shared" si="41"/>
        <v>30913.31764221839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38"/>
        <v>14451.142562342695</v>
      </c>
      <c r="G66" s="359"/>
      <c r="H66" s="361"/>
      <c r="I66" s="162">
        <f t="shared" si="39"/>
        <v>14451.142562342695</v>
      </c>
      <c r="J66" s="149"/>
      <c r="K66" s="163" t="s">
        <v>12</v>
      </c>
      <c r="L66" s="359"/>
      <c r="M66" s="360"/>
      <c r="N66" s="360"/>
      <c r="O66" s="361"/>
      <c r="P66" s="84">
        <f t="shared" si="40"/>
        <v>5331.3531634743476</v>
      </c>
      <c r="Q66" s="359"/>
      <c r="R66" s="366"/>
      <c r="S66" s="166">
        <f t="shared" si="41"/>
        <v>5331.3531634743476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38"/>
        <v>26085.20216496614</v>
      </c>
      <c r="G67" s="359"/>
      <c r="H67" s="361"/>
      <c r="I67" s="154">
        <f t="shared" si="39"/>
        <v>26085.20216496614</v>
      </c>
      <c r="J67" s="149"/>
      <c r="K67" s="169" t="s">
        <v>59</v>
      </c>
      <c r="L67" s="359"/>
      <c r="M67" s="360"/>
      <c r="N67" s="360"/>
      <c r="O67" s="361"/>
      <c r="P67" s="43">
        <f t="shared" si="40"/>
        <v>0</v>
      </c>
      <c r="Q67" s="359"/>
      <c r="R67" s="366"/>
      <c r="S67" s="158">
        <f t="shared" si="41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38"/>
        <v>27.366728717558573</v>
      </c>
      <c r="G68" s="359"/>
      <c r="H68" s="361"/>
      <c r="I68" s="162">
        <f t="shared" si="39"/>
        <v>27.366728717558573</v>
      </c>
      <c r="J68" s="149"/>
      <c r="K68" s="163" t="s">
        <v>17</v>
      </c>
      <c r="L68" s="359"/>
      <c r="M68" s="360"/>
      <c r="N68" s="360"/>
      <c r="O68" s="361"/>
      <c r="P68" s="84">
        <f t="shared" si="40"/>
        <v>18.996025704328346</v>
      </c>
      <c r="Q68" s="359"/>
      <c r="R68" s="366"/>
      <c r="S68" s="166">
        <f t="shared" si="41"/>
        <v>18.996025704328346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38"/>
        <v>4243.8358522099725</v>
      </c>
      <c r="G69" s="359"/>
      <c r="H69" s="361"/>
      <c r="I69" s="154">
        <f t="shared" si="39"/>
        <v>4243.8358522099725</v>
      </c>
      <c r="J69" s="149"/>
      <c r="K69" s="169" t="s">
        <v>140</v>
      </c>
      <c r="L69" s="359"/>
      <c r="M69" s="360"/>
      <c r="N69" s="360"/>
      <c r="O69" s="361"/>
      <c r="P69" s="43">
        <f t="shared" si="40"/>
        <v>39.888489746690333</v>
      </c>
      <c r="Q69" s="359"/>
      <c r="R69" s="366"/>
      <c r="S69" s="158">
        <f t="shared" si="41"/>
        <v>39.888489746690333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38"/>
        <v>1558.3184742354265</v>
      </c>
      <c r="G70" s="359"/>
      <c r="H70" s="361"/>
      <c r="I70" s="162">
        <f t="shared" si="39"/>
        <v>1558.3184742354265</v>
      </c>
      <c r="J70" s="149"/>
      <c r="K70" s="163" t="s">
        <v>25</v>
      </c>
      <c r="L70" s="359"/>
      <c r="M70" s="360"/>
      <c r="N70" s="360"/>
      <c r="O70" s="361"/>
      <c r="P70" s="84">
        <f t="shared" si="40"/>
        <v>-3.6859404417555197E-14</v>
      </c>
      <c r="Q70" s="359"/>
      <c r="R70" s="366"/>
      <c r="S70" s="166">
        <f t="shared" si="41"/>
        <v>-3.6859404417555197E-14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38"/>
        <v>0</v>
      </c>
      <c r="G71" s="359"/>
      <c r="H71" s="361"/>
      <c r="I71" s="154">
        <f t="shared" si="3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40"/>
        <v>0</v>
      </c>
      <c r="Q71" s="359"/>
      <c r="R71" s="366"/>
      <c r="S71" s="158">
        <f t="shared" si="41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38"/>
        <v>5.7504965294117652E-2</v>
      </c>
      <c r="G72" s="359"/>
      <c r="H72" s="361"/>
      <c r="I72" s="162">
        <f t="shared" si="39"/>
        <v>5.7504965294117652E-2</v>
      </c>
      <c r="J72" s="149"/>
      <c r="K72" s="163" t="s">
        <v>60</v>
      </c>
      <c r="L72" s="359"/>
      <c r="M72" s="360"/>
      <c r="N72" s="360"/>
      <c r="O72" s="361"/>
      <c r="P72" s="84">
        <f t="shared" si="40"/>
        <v>0</v>
      </c>
      <c r="Q72" s="359"/>
      <c r="R72" s="366"/>
      <c r="S72" s="166">
        <f t="shared" si="41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38"/>
        <v>4921.3156790152752</v>
      </c>
      <c r="G73" s="359"/>
      <c r="H73" s="361"/>
      <c r="I73" s="154">
        <f t="shared" si="39"/>
        <v>4921.3156790152752</v>
      </c>
      <c r="J73" s="149"/>
      <c r="K73" s="169" t="s">
        <v>22</v>
      </c>
      <c r="L73" s="359"/>
      <c r="M73" s="360"/>
      <c r="N73" s="360"/>
      <c r="O73" s="361"/>
      <c r="P73" s="43">
        <f t="shared" si="40"/>
        <v>3065.7889030466272</v>
      </c>
      <c r="Q73" s="359"/>
      <c r="R73" s="366"/>
      <c r="S73" s="158">
        <f t="shared" si="41"/>
        <v>3065.7889030466272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38"/>
        <v>0</v>
      </c>
      <c r="G74" s="359"/>
      <c r="H74" s="361"/>
      <c r="I74" s="162">
        <f t="shared" si="3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40"/>
        <v>0</v>
      </c>
      <c r="Q74" s="359"/>
      <c r="R74" s="366"/>
      <c r="S74" s="166">
        <f t="shared" si="4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38"/>
        <v>0</v>
      </c>
      <c r="G75" s="359"/>
      <c r="H75" s="361"/>
      <c r="I75" s="154">
        <f t="shared" si="3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40"/>
        <v>0</v>
      </c>
      <c r="Q75" s="359"/>
      <c r="R75" s="366"/>
      <c r="S75" s="158">
        <f t="shared" si="4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38"/>
        <v>0</v>
      </c>
      <c r="G76" s="359"/>
      <c r="H76" s="361"/>
      <c r="I76" s="175">
        <f t="shared" si="3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40"/>
        <v>0</v>
      </c>
      <c r="Q76" s="359"/>
      <c r="R76" s="366"/>
      <c r="S76" s="179">
        <f t="shared" si="4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38"/>
        <v>0</v>
      </c>
      <c r="G77" s="359"/>
      <c r="H77" s="361"/>
      <c r="I77" s="183">
        <f t="shared" si="3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40"/>
        <v>0</v>
      </c>
      <c r="Q77" s="359"/>
      <c r="R77" s="366"/>
      <c r="S77" s="186">
        <f t="shared" si="4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38"/>
        <v>0</v>
      </c>
      <c r="G78" s="359"/>
      <c r="H78" s="361"/>
      <c r="I78" s="175">
        <f t="shared" si="3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40"/>
        <v>0</v>
      </c>
      <c r="Q78" s="359"/>
      <c r="R78" s="366"/>
      <c r="S78" s="179">
        <f t="shared" si="4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38"/>
        <v>0</v>
      </c>
      <c r="G79" s="362"/>
      <c r="H79" s="364"/>
      <c r="I79" s="190">
        <f t="shared" si="3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40"/>
        <v>0</v>
      </c>
      <c r="Q79" s="362"/>
      <c r="R79" s="367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105155.52108726077</v>
      </c>
      <c r="G80" s="195">
        <f t="shared" si="42"/>
        <v>0</v>
      </c>
      <c r="H80" s="197">
        <f t="shared" si="42"/>
        <v>0</v>
      </c>
      <c r="I80" s="195">
        <f t="shared" si="42"/>
        <v>105155.52108726077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39369.344224190383</v>
      </c>
      <c r="Q80" s="195">
        <f t="shared" si="43"/>
        <v>0</v>
      </c>
      <c r="R80" s="197">
        <f t="shared" si="43"/>
        <v>0</v>
      </c>
      <c r="S80" s="198">
        <f t="shared" si="43"/>
        <v>39369.344224190383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44">IF($I80=0,"-",C80/$I80)</f>
        <v>0</v>
      </c>
      <c r="D81" s="48">
        <f t="shared" si="44"/>
        <v>0</v>
      </c>
      <c r="E81" s="48">
        <f t="shared" si="44"/>
        <v>0</v>
      </c>
      <c r="F81" s="48">
        <f t="shared" si="44"/>
        <v>1</v>
      </c>
      <c r="G81" s="48">
        <f t="shared" si="44"/>
        <v>0</v>
      </c>
      <c r="H81" s="48">
        <f t="shared" si="44"/>
        <v>0</v>
      </c>
      <c r="I81" s="49">
        <f>SUM(B81:H81)</f>
        <v>1</v>
      </c>
      <c r="K81" s="78" t="s">
        <v>90</v>
      </c>
      <c r="L81" s="95">
        <f t="shared" ref="L81:R81" si="45">IF($S80=0,"-",L80/$S80)</f>
        <v>0</v>
      </c>
      <c r="M81" s="95">
        <f t="shared" si="45"/>
        <v>0</v>
      </c>
      <c r="N81" s="95">
        <f t="shared" si="45"/>
        <v>0</v>
      </c>
      <c r="O81" s="95">
        <f t="shared" si="45"/>
        <v>0</v>
      </c>
      <c r="P81" s="95">
        <f t="shared" si="45"/>
        <v>1</v>
      </c>
      <c r="Q81" s="95">
        <f t="shared" si="45"/>
        <v>0</v>
      </c>
      <c r="R81" s="96">
        <f t="shared" si="45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H100" si="46">B579+B605+B631</f>
        <v>146.35155460250709</v>
      </c>
      <c r="C85" s="37">
        <f t="shared" si="46"/>
        <v>0</v>
      </c>
      <c r="D85" s="37">
        <f t="shared" si="46"/>
        <v>8.674337605333891</v>
      </c>
      <c r="E85" s="37">
        <f t="shared" si="46"/>
        <v>0</v>
      </c>
      <c r="F85" s="37">
        <f t="shared" si="46"/>
        <v>0</v>
      </c>
      <c r="G85" s="37">
        <f t="shared" si="46"/>
        <v>0</v>
      </c>
      <c r="H85" s="37">
        <f t="shared" si="46"/>
        <v>0</v>
      </c>
      <c r="I85" s="154">
        <f>SUM(B85:H85)</f>
        <v>155.025892207841</v>
      </c>
      <c r="J85" s="149"/>
      <c r="K85" s="203" t="s">
        <v>7</v>
      </c>
      <c r="L85" s="37">
        <f t="shared" ref="L85:R100" si="47">L579+L605+L631</f>
        <v>146.35155460250709</v>
      </c>
      <c r="M85" s="37">
        <f t="shared" si="47"/>
        <v>0</v>
      </c>
      <c r="N85" s="37">
        <f t="shared" si="47"/>
        <v>8.674337605333891</v>
      </c>
      <c r="O85" s="37">
        <f t="shared" si="47"/>
        <v>0</v>
      </c>
      <c r="P85" s="37">
        <f t="shared" si="47"/>
        <v>2.2874338696981313</v>
      </c>
      <c r="Q85" s="37">
        <f t="shared" si="47"/>
        <v>0</v>
      </c>
      <c r="R85" s="37">
        <f t="shared" si="47"/>
        <v>0</v>
      </c>
      <c r="S85" s="205">
        <f>SUM(L85:R85)</f>
        <v>157.31332607753913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46"/>
        <v>8.6627017980602865</v>
      </c>
      <c r="C86" s="40">
        <f t="shared" si="46"/>
        <v>0</v>
      </c>
      <c r="D86" s="40">
        <f t="shared" si="46"/>
        <v>0</v>
      </c>
      <c r="E86" s="40">
        <f t="shared" si="46"/>
        <v>0</v>
      </c>
      <c r="F86" s="40">
        <f t="shared" si="46"/>
        <v>0</v>
      </c>
      <c r="G86" s="40">
        <f t="shared" si="46"/>
        <v>0</v>
      </c>
      <c r="H86" s="40">
        <f t="shared" si="46"/>
        <v>0</v>
      </c>
      <c r="I86" s="162">
        <f t="shared" ref="I86:I105" si="48">SUM(B86:H86)</f>
        <v>8.6627017980602865</v>
      </c>
      <c r="J86" s="149"/>
      <c r="K86" s="163" t="s">
        <v>8</v>
      </c>
      <c r="L86" s="84">
        <f t="shared" si="47"/>
        <v>8.6627017980602865</v>
      </c>
      <c r="M86" s="84">
        <f t="shared" si="47"/>
        <v>0</v>
      </c>
      <c r="N86" s="84">
        <f t="shared" si="47"/>
        <v>0</v>
      </c>
      <c r="O86" s="84">
        <f t="shared" si="47"/>
        <v>0</v>
      </c>
      <c r="P86" s="84">
        <f t="shared" si="47"/>
        <v>0</v>
      </c>
      <c r="Q86" s="84">
        <f t="shared" si="47"/>
        <v>0</v>
      </c>
      <c r="R86" s="84">
        <f t="shared" si="47"/>
        <v>0</v>
      </c>
      <c r="S86" s="166">
        <f t="shared" ref="S86:S105" si="49">SUM(L86:R86)</f>
        <v>8.6627017980602865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46"/>
        <v>81.836081584449047</v>
      </c>
      <c r="C87" s="43">
        <f t="shared" si="46"/>
        <v>0</v>
      </c>
      <c r="D87" s="43">
        <f t="shared" si="46"/>
        <v>4.1455841672414948</v>
      </c>
      <c r="E87" s="43">
        <f t="shared" si="46"/>
        <v>0</v>
      </c>
      <c r="F87" s="43">
        <f t="shared" si="46"/>
        <v>0</v>
      </c>
      <c r="G87" s="43">
        <f t="shared" si="46"/>
        <v>0</v>
      </c>
      <c r="H87" s="43">
        <f t="shared" si="46"/>
        <v>0</v>
      </c>
      <c r="I87" s="154">
        <f t="shared" si="48"/>
        <v>85.981665751690542</v>
      </c>
      <c r="J87" s="149"/>
      <c r="K87" s="169" t="s">
        <v>10</v>
      </c>
      <c r="L87" s="43">
        <f t="shared" si="47"/>
        <v>81.836081584449047</v>
      </c>
      <c r="M87" s="43">
        <f t="shared" si="47"/>
        <v>0</v>
      </c>
      <c r="N87" s="43">
        <f t="shared" si="47"/>
        <v>4.1455841672414948</v>
      </c>
      <c r="O87" s="43">
        <f t="shared" si="47"/>
        <v>0</v>
      </c>
      <c r="P87" s="43">
        <f t="shared" si="47"/>
        <v>0</v>
      </c>
      <c r="Q87" s="43">
        <f t="shared" si="47"/>
        <v>0</v>
      </c>
      <c r="R87" s="43">
        <f t="shared" si="47"/>
        <v>0</v>
      </c>
      <c r="S87" s="158">
        <f t="shared" si="49"/>
        <v>85.981665751690542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46"/>
        <v>0</v>
      </c>
      <c r="C88" s="40">
        <f t="shared" si="46"/>
        <v>0</v>
      </c>
      <c r="D88" s="40">
        <f t="shared" si="46"/>
        <v>0</v>
      </c>
      <c r="E88" s="40">
        <f t="shared" si="46"/>
        <v>0</v>
      </c>
      <c r="F88" s="40">
        <f t="shared" si="46"/>
        <v>0</v>
      </c>
      <c r="G88" s="40">
        <f t="shared" si="46"/>
        <v>0</v>
      </c>
      <c r="H88" s="40">
        <f t="shared" si="46"/>
        <v>0</v>
      </c>
      <c r="I88" s="162">
        <f t="shared" si="48"/>
        <v>0</v>
      </c>
      <c r="J88" s="149"/>
      <c r="K88" s="163" t="s">
        <v>56</v>
      </c>
      <c r="L88" s="84">
        <f t="shared" si="47"/>
        <v>0</v>
      </c>
      <c r="M88" s="84">
        <f t="shared" si="47"/>
        <v>0</v>
      </c>
      <c r="N88" s="84">
        <f t="shared" si="47"/>
        <v>0</v>
      </c>
      <c r="O88" s="84">
        <f t="shared" si="47"/>
        <v>0</v>
      </c>
      <c r="P88" s="84">
        <f t="shared" si="47"/>
        <v>0</v>
      </c>
      <c r="Q88" s="84">
        <f t="shared" si="47"/>
        <v>0</v>
      </c>
      <c r="R88" s="84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46"/>
        <v>209.82139330174027</v>
      </c>
      <c r="C89" s="43">
        <f t="shared" si="46"/>
        <v>16.649671635809263</v>
      </c>
      <c r="D89" s="43">
        <f t="shared" si="46"/>
        <v>9.5668220901439831</v>
      </c>
      <c r="E89" s="43">
        <f t="shared" si="46"/>
        <v>7.8508266092826675</v>
      </c>
      <c r="F89" s="43">
        <f t="shared" si="46"/>
        <v>0</v>
      </c>
      <c r="G89" s="43">
        <f t="shared" si="46"/>
        <v>0</v>
      </c>
      <c r="H89" s="43">
        <f t="shared" si="46"/>
        <v>0</v>
      </c>
      <c r="I89" s="154">
        <f t="shared" si="48"/>
        <v>243.88871363697618</v>
      </c>
      <c r="J89" s="149"/>
      <c r="K89" s="169" t="s">
        <v>16</v>
      </c>
      <c r="L89" s="43">
        <f t="shared" si="47"/>
        <v>209.82139330174027</v>
      </c>
      <c r="M89" s="43">
        <f t="shared" si="47"/>
        <v>16.649671635809263</v>
      </c>
      <c r="N89" s="43">
        <f t="shared" si="47"/>
        <v>9.5668220901439831</v>
      </c>
      <c r="O89" s="43">
        <f t="shared" si="47"/>
        <v>7.8508266092826675</v>
      </c>
      <c r="P89" s="43">
        <f t="shared" si="47"/>
        <v>0</v>
      </c>
      <c r="Q89" s="43">
        <f t="shared" si="47"/>
        <v>0</v>
      </c>
      <c r="R89" s="43">
        <f t="shared" si="47"/>
        <v>0</v>
      </c>
      <c r="S89" s="158">
        <f t="shared" si="49"/>
        <v>243.88871363697618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46"/>
        <v>7418.3572905209512</v>
      </c>
      <c r="C90" s="40">
        <f t="shared" si="46"/>
        <v>9.10420456389663</v>
      </c>
      <c r="D90" s="40">
        <f t="shared" si="46"/>
        <v>698.83613563510596</v>
      </c>
      <c r="E90" s="40">
        <f t="shared" si="46"/>
        <v>0</v>
      </c>
      <c r="F90" s="40">
        <f t="shared" si="46"/>
        <v>0</v>
      </c>
      <c r="G90" s="40">
        <f t="shared" si="46"/>
        <v>0</v>
      </c>
      <c r="H90" s="40">
        <f t="shared" si="46"/>
        <v>0</v>
      </c>
      <c r="I90" s="162">
        <f t="shared" si="48"/>
        <v>8126.2976307199542</v>
      </c>
      <c r="J90" s="149"/>
      <c r="K90" s="163" t="s">
        <v>15</v>
      </c>
      <c r="L90" s="84">
        <f t="shared" si="47"/>
        <v>7418.3572905209512</v>
      </c>
      <c r="M90" s="84">
        <f t="shared" si="47"/>
        <v>9.10420456389663</v>
      </c>
      <c r="N90" s="84">
        <f t="shared" si="47"/>
        <v>698.83613563510596</v>
      </c>
      <c r="O90" s="84">
        <f t="shared" si="47"/>
        <v>0</v>
      </c>
      <c r="P90" s="84">
        <f t="shared" si="47"/>
        <v>0</v>
      </c>
      <c r="Q90" s="84">
        <f t="shared" si="47"/>
        <v>0</v>
      </c>
      <c r="R90" s="84">
        <f t="shared" si="47"/>
        <v>0</v>
      </c>
      <c r="S90" s="166">
        <f t="shared" si="49"/>
        <v>8126.2976307199542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46"/>
        <v>0</v>
      </c>
      <c r="C91" s="43">
        <f t="shared" si="46"/>
        <v>1.6459810971509796</v>
      </c>
      <c r="D91" s="43">
        <f t="shared" si="46"/>
        <v>0.19477771113358844</v>
      </c>
      <c r="E91" s="43">
        <f t="shared" si="46"/>
        <v>170.74959343098109</v>
      </c>
      <c r="F91" s="43">
        <f t="shared" si="46"/>
        <v>3155.0299884822857</v>
      </c>
      <c r="G91" s="43">
        <f t="shared" si="46"/>
        <v>0</v>
      </c>
      <c r="H91" s="43">
        <f t="shared" si="46"/>
        <v>0</v>
      </c>
      <c r="I91" s="154">
        <f t="shared" si="48"/>
        <v>3327.6203407215512</v>
      </c>
      <c r="J91" s="149"/>
      <c r="K91" s="169" t="s">
        <v>58</v>
      </c>
      <c r="L91" s="43">
        <f t="shared" si="47"/>
        <v>0</v>
      </c>
      <c r="M91" s="43">
        <f t="shared" si="47"/>
        <v>1.6459810971509796</v>
      </c>
      <c r="N91" s="43">
        <f t="shared" si="47"/>
        <v>0.19477771113358844</v>
      </c>
      <c r="O91" s="43">
        <f t="shared" si="47"/>
        <v>170.74959343098109</v>
      </c>
      <c r="P91" s="43">
        <f t="shared" si="47"/>
        <v>23774.838957809327</v>
      </c>
      <c r="Q91" s="43">
        <f t="shared" si="47"/>
        <v>0</v>
      </c>
      <c r="R91" s="43">
        <f t="shared" si="47"/>
        <v>0</v>
      </c>
      <c r="S91" s="158">
        <f t="shared" si="49"/>
        <v>23947.429310048592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46"/>
        <v>0</v>
      </c>
      <c r="C92" s="40">
        <f t="shared" si="46"/>
        <v>0</v>
      </c>
      <c r="D92" s="40">
        <f t="shared" si="46"/>
        <v>5.8135712056738564E-3</v>
      </c>
      <c r="E92" s="40">
        <f t="shared" si="46"/>
        <v>33.396206201819396</v>
      </c>
      <c r="F92" s="40">
        <f t="shared" si="46"/>
        <v>0</v>
      </c>
      <c r="G92" s="40">
        <f t="shared" si="46"/>
        <v>0</v>
      </c>
      <c r="H92" s="40">
        <f t="shared" si="46"/>
        <v>0</v>
      </c>
      <c r="I92" s="162">
        <f t="shared" si="48"/>
        <v>33.402019773025067</v>
      </c>
      <c r="J92" s="149"/>
      <c r="K92" s="163" t="s">
        <v>12</v>
      </c>
      <c r="L92" s="84">
        <f t="shared" si="47"/>
        <v>0</v>
      </c>
      <c r="M92" s="84">
        <f t="shared" si="47"/>
        <v>0</v>
      </c>
      <c r="N92" s="84">
        <f t="shared" si="47"/>
        <v>5.8135712056738564E-3</v>
      </c>
      <c r="O92" s="84">
        <f t="shared" si="47"/>
        <v>33.396206201819396</v>
      </c>
      <c r="P92" s="84">
        <f t="shared" si="47"/>
        <v>9048.4022772723238</v>
      </c>
      <c r="Q92" s="84">
        <f t="shared" si="47"/>
        <v>0</v>
      </c>
      <c r="R92" s="84">
        <f t="shared" si="47"/>
        <v>0</v>
      </c>
      <c r="S92" s="166">
        <f t="shared" si="49"/>
        <v>9081.804297045348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46"/>
        <v>0</v>
      </c>
      <c r="C93" s="43">
        <f t="shared" si="46"/>
        <v>0</v>
      </c>
      <c r="D93" s="43">
        <f t="shared" si="46"/>
        <v>0</v>
      </c>
      <c r="E93" s="43">
        <f t="shared" si="46"/>
        <v>0</v>
      </c>
      <c r="F93" s="43">
        <f t="shared" si="46"/>
        <v>0</v>
      </c>
      <c r="G93" s="43">
        <f t="shared" si="46"/>
        <v>0</v>
      </c>
      <c r="H93" s="43">
        <f t="shared" si="46"/>
        <v>0</v>
      </c>
      <c r="I93" s="154">
        <f t="shared" si="48"/>
        <v>0</v>
      </c>
      <c r="J93" s="149"/>
      <c r="K93" s="169" t="s">
        <v>59</v>
      </c>
      <c r="L93" s="43">
        <f t="shared" si="47"/>
        <v>0</v>
      </c>
      <c r="M93" s="43">
        <f t="shared" si="47"/>
        <v>0</v>
      </c>
      <c r="N93" s="43">
        <f t="shared" si="47"/>
        <v>0</v>
      </c>
      <c r="O93" s="43">
        <f t="shared" si="47"/>
        <v>0</v>
      </c>
      <c r="P93" s="43">
        <f t="shared" si="47"/>
        <v>26085.20216496614</v>
      </c>
      <c r="Q93" s="43">
        <f t="shared" si="47"/>
        <v>0</v>
      </c>
      <c r="R93" s="43">
        <f t="shared" si="47"/>
        <v>0</v>
      </c>
      <c r="S93" s="158">
        <f t="shared" si="49"/>
        <v>26085.20216496614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46"/>
        <v>283.97649458129047</v>
      </c>
      <c r="C94" s="40">
        <f t="shared" si="46"/>
        <v>0.13659045154784988</v>
      </c>
      <c r="D94" s="40">
        <f t="shared" si="46"/>
        <v>48.380780067328352</v>
      </c>
      <c r="E94" s="40">
        <f t="shared" si="46"/>
        <v>1.2417914651446671</v>
      </c>
      <c r="F94" s="40">
        <f t="shared" si="46"/>
        <v>0</v>
      </c>
      <c r="G94" s="40">
        <f t="shared" si="46"/>
        <v>0</v>
      </c>
      <c r="H94" s="40">
        <f t="shared" si="46"/>
        <v>0</v>
      </c>
      <c r="I94" s="162">
        <f t="shared" si="48"/>
        <v>333.73565656531139</v>
      </c>
      <c r="J94" s="149"/>
      <c r="K94" s="163" t="s">
        <v>17</v>
      </c>
      <c r="L94" s="84">
        <f t="shared" si="47"/>
        <v>283.97649458129047</v>
      </c>
      <c r="M94" s="84">
        <f t="shared" si="47"/>
        <v>0.13659045154784988</v>
      </c>
      <c r="N94" s="84">
        <f t="shared" si="47"/>
        <v>48.380780067328352</v>
      </c>
      <c r="O94" s="84">
        <f t="shared" si="47"/>
        <v>1.2417914651446671</v>
      </c>
      <c r="P94" s="84">
        <f t="shared" si="47"/>
        <v>0</v>
      </c>
      <c r="Q94" s="84">
        <f t="shared" si="47"/>
        <v>0</v>
      </c>
      <c r="R94" s="84">
        <f t="shared" si="47"/>
        <v>0</v>
      </c>
      <c r="S94" s="166">
        <f t="shared" si="49"/>
        <v>333.73565656531139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46"/>
        <v>17062.153514218979</v>
      </c>
      <c r="C95" s="43">
        <f t="shared" si="46"/>
        <v>128.87172198452112</v>
      </c>
      <c r="D95" s="43">
        <f t="shared" si="46"/>
        <v>1601.4477779458857</v>
      </c>
      <c r="E95" s="43">
        <f t="shared" si="46"/>
        <v>19.791004794398667</v>
      </c>
      <c r="F95" s="43">
        <f t="shared" si="46"/>
        <v>0</v>
      </c>
      <c r="G95" s="43">
        <f t="shared" si="46"/>
        <v>0</v>
      </c>
      <c r="H95" s="43">
        <f t="shared" si="46"/>
        <v>0</v>
      </c>
      <c r="I95" s="154">
        <f t="shared" si="48"/>
        <v>18812.264018943784</v>
      </c>
      <c r="J95" s="149"/>
      <c r="K95" s="169" t="s">
        <v>140</v>
      </c>
      <c r="L95" s="43">
        <f t="shared" si="47"/>
        <v>17062.153514218979</v>
      </c>
      <c r="M95" s="43">
        <f t="shared" si="47"/>
        <v>128.87172198452112</v>
      </c>
      <c r="N95" s="43">
        <f t="shared" si="47"/>
        <v>1601.4477779458857</v>
      </c>
      <c r="O95" s="43">
        <f t="shared" si="47"/>
        <v>19.791004794398667</v>
      </c>
      <c r="P95" s="43">
        <f t="shared" si="47"/>
        <v>4148.9557119359997</v>
      </c>
      <c r="Q95" s="43">
        <f t="shared" si="47"/>
        <v>0</v>
      </c>
      <c r="R95" s="43">
        <f t="shared" si="47"/>
        <v>0</v>
      </c>
      <c r="S95" s="158">
        <f t="shared" si="49"/>
        <v>22961.219730879784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46"/>
        <v>3299.7628088436463</v>
      </c>
      <c r="C96" s="40">
        <f t="shared" si="46"/>
        <v>0.46920349380658438</v>
      </c>
      <c r="D96" s="40">
        <f t="shared" si="46"/>
        <v>5627.2060817380698</v>
      </c>
      <c r="E96" s="40">
        <f t="shared" si="46"/>
        <v>6734.4408169073176</v>
      </c>
      <c r="F96" s="40">
        <f t="shared" si="46"/>
        <v>0</v>
      </c>
      <c r="G96" s="40">
        <f t="shared" si="46"/>
        <v>4107.1601286021623</v>
      </c>
      <c r="H96" s="40">
        <f t="shared" si="46"/>
        <v>3.295531147566352</v>
      </c>
      <c r="I96" s="162">
        <f t="shared" si="48"/>
        <v>19772.334570732568</v>
      </c>
      <c r="J96" s="149"/>
      <c r="K96" s="163" t="s">
        <v>25</v>
      </c>
      <c r="L96" s="84">
        <f t="shared" si="47"/>
        <v>3299.7628088436463</v>
      </c>
      <c r="M96" s="84">
        <f t="shared" si="47"/>
        <v>0.46920349380658438</v>
      </c>
      <c r="N96" s="84">
        <f t="shared" si="47"/>
        <v>5627.2060817380698</v>
      </c>
      <c r="O96" s="84">
        <f t="shared" si="47"/>
        <v>6734.4408169073176</v>
      </c>
      <c r="P96" s="84">
        <f t="shared" si="47"/>
        <v>1504.8400852172035</v>
      </c>
      <c r="Q96" s="84">
        <f t="shared" si="47"/>
        <v>4107.1601286021623</v>
      </c>
      <c r="R96" s="84">
        <f t="shared" si="47"/>
        <v>3.295531147566352</v>
      </c>
      <c r="S96" s="166">
        <f t="shared" si="49"/>
        <v>21277.17465594977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46"/>
        <v>8598.3136170280013</v>
      </c>
      <c r="C97" s="43">
        <f t="shared" si="46"/>
        <v>38.74247340787651</v>
      </c>
      <c r="D97" s="43">
        <f t="shared" si="46"/>
        <v>411.08281099341048</v>
      </c>
      <c r="E97" s="43">
        <f t="shared" si="46"/>
        <v>0</v>
      </c>
      <c r="F97" s="43">
        <f t="shared" si="46"/>
        <v>0</v>
      </c>
      <c r="G97" s="43">
        <f t="shared" si="46"/>
        <v>0</v>
      </c>
      <c r="H97" s="43">
        <f t="shared" si="46"/>
        <v>0</v>
      </c>
      <c r="I97" s="154">
        <f t="shared" si="48"/>
        <v>9048.1389014292872</v>
      </c>
      <c r="J97" s="149"/>
      <c r="K97" s="169" t="s">
        <v>24</v>
      </c>
      <c r="L97" s="43">
        <f t="shared" si="47"/>
        <v>8598.3136170280013</v>
      </c>
      <c r="M97" s="43">
        <f t="shared" si="47"/>
        <v>38.74247340787651</v>
      </c>
      <c r="N97" s="43">
        <f t="shared" si="47"/>
        <v>411.08281099341048</v>
      </c>
      <c r="O97" s="43">
        <f t="shared" si="47"/>
        <v>0</v>
      </c>
      <c r="P97" s="43">
        <f t="shared" si="47"/>
        <v>0</v>
      </c>
      <c r="Q97" s="43">
        <f t="shared" si="47"/>
        <v>0</v>
      </c>
      <c r="R97" s="43">
        <f t="shared" si="47"/>
        <v>0</v>
      </c>
      <c r="S97" s="158">
        <f t="shared" si="49"/>
        <v>9048.1389014292872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46"/>
        <v>15702.592933676966</v>
      </c>
      <c r="C98" s="40">
        <f t="shared" si="46"/>
        <v>28.824987979324263</v>
      </c>
      <c r="D98" s="40">
        <f t="shared" si="46"/>
        <v>1602.3035419430605</v>
      </c>
      <c r="E98" s="40">
        <f t="shared" si="46"/>
        <v>0</v>
      </c>
      <c r="F98" s="40">
        <f t="shared" si="46"/>
        <v>0</v>
      </c>
      <c r="G98" s="40">
        <f t="shared" si="46"/>
        <v>0</v>
      </c>
      <c r="H98" s="40">
        <f t="shared" si="46"/>
        <v>0</v>
      </c>
      <c r="I98" s="162">
        <f t="shared" si="48"/>
        <v>17333.721463599351</v>
      </c>
      <c r="J98" s="149"/>
      <c r="K98" s="163" t="s">
        <v>60</v>
      </c>
      <c r="L98" s="84">
        <f t="shared" si="47"/>
        <v>15702.592933676966</v>
      </c>
      <c r="M98" s="84">
        <f t="shared" si="47"/>
        <v>28.824987979324263</v>
      </c>
      <c r="N98" s="84">
        <f t="shared" si="47"/>
        <v>1602.3035419430605</v>
      </c>
      <c r="O98" s="84">
        <f t="shared" si="47"/>
        <v>0</v>
      </c>
      <c r="P98" s="84">
        <f t="shared" si="47"/>
        <v>5.7504965294117652E-2</v>
      </c>
      <c r="Q98" s="84">
        <f t="shared" si="47"/>
        <v>0</v>
      </c>
      <c r="R98" s="84">
        <f t="shared" si="47"/>
        <v>0</v>
      </c>
      <c r="S98" s="166">
        <f t="shared" si="49"/>
        <v>17333.778968564646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46"/>
        <v>4246.3510847078351</v>
      </c>
      <c r="C99" s="43">
        <f t="shared" si="46"/>
        <v>0</v>
      </c>
      <c r="D99" s="43">
        <f t="shared" si="46"/>
        <v>714.74775637680409</v>
      </c>
      <c r="E99" s="43">
        <f t="shared" si="46"/>
        <v>5.1233246021698227</v>
      </c>
      <c r="F99" s="43">
        <f t="shared" si="46"/>
        <v>206.84796965006677</v>
      </c>
      <c r="G99" s="43">
        <f t="shared" si="46"/>
        <v>0</v>
      </c>
      <c r="H99" s="43">
        <f t="shared" si="46"/>
        <v>0</v>
      </c>
      <c r="I99" s="154">
        <f t="shared" si="48"/>
        <v>5173.0701353368768</v>
      </c>
      <c r="J99" s="149"/>
      <c r="K99" s="169" t="s">
        <v>22</v>
      </c>
      <c r="L99" s="43">
        <f t="shared" si="47"/>
        <v>4246.3510847078351</v>
      </c>
      <c r="M99" s="43">
        <f t="shared" si="47"/>
        <v>0</v>
      </c>
      <c r="N99" s="43">
        <f t="shared" si="47"/>
        <v>714.74775637680409</v>
      </c>
      <c r="O99" s="43">
        <f t="shared" si="47"/>
        <v>5.1233246021698227</v>
      </c>
      <c r="P99" s="43">
        <f t="shared" si="47"/>
        <v>1861.6668046369841</v>
      </c>
      <c r="Q99" s="43">
        <f t="shared" si="47"/>
        <v>0</v>
      </c>
      <c r="R99" s="43">
        <f t="shared" si="47"/>
        <v>0</v>
      </c>
      <c r="S99" s="158">
        <f t="shared" si="49"/>
        <v>6827.8889703237937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46"/>
        <v>0</v>
      </c>
      <c r="C100" s="40">
        <f t="shared" si="46"/>
        <v>0</v>
      </c>
      <c r="D100" s="40">
        <f t="shared" si="46"/>
        <v>0</v>
      </c>
      <c r="E100" s="40">
        <f t="shared" si="46"/>
        <v>0</v>
      </c>
      <c r="F100" s="40">
        <f t="shared" si="46"/>
        <v>0</v>
      </c>
      <c r="G100" s="40">
        <f t="shared" si="46"/>
        <v>0</v>
      </c>
      <c r="H100" s="40">
        <f t="shared" si="46"/>
        <v>0</v>
      </c>
      <c r="I100" s="162">
        <f t="shared" si="48"/>
        <v>0</v>
      </c>
      <c r="J100" s="149"/>
      <c r="K100" s="163" t="s">
        <v>21</v>
      </c>
      <c r="L100" s="84">
        <f t="shared" si="47"/>
        <v>0</v>
      </c>
      <c r="M100" s="84">
        <f t="shared" si="47"/>
        <v>0</v>
      </c>
      <c r="N100" s="84">
        <f t="shared" si="47"/>
        <v>0</v>
      </c>
      <c r="O100" s="84">
        <f t="shared" si="47"/>
        <v>0</v>
      </c>
      <c r="P100" s="84">
        <f t="shared" si="47"/>
        <v>0</v>
      </c>
      <c r="Q100" s="84">
        <f t="shared" si="47"/>
        <v>0</v>
      </c>
      <c r="R100" s="84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ref="B101:H105" si="50">B595+B621+B647</f>
        <v>2853.2820040402985</v>
      </c>
      <c r="C101" s="43">
        <f t="shared" si="50"/>
        <v>0</v>
      </c>
      <c r="D101" s="43">
        <f t="shared" si="50"/>
        <v>1292.2263269861005</v>
      </c>
      <c r="E101" s="43">
        <f t="shared" si="50"/>
        <v>0</v>
      </c>
      <c r="F101" s="43">
        <f t="shared" si="50"/>
        <v>0</v>
      </c>
      <c r="G101" s="43">
        <f t="shared" si="50"/>
        <v>0</v>
      </c>
      <c r="H101" s="43">
        <f t="shared" si="50"/>
        <v>0</v>
      </c>
      <c r="I101" s="154">
        <f t="shared" si="48"/>
        <v>4145.508331026399</v>
      </c>
      <c r="J101" s="149"/>
      <c r="K101" s="171" t="s">
        <v>64</v>
      </c>
      <c r="L101" s="43">
        <f t="shared" ref="L101:R105" si="51">L595+L621+L647</f>
        <v>2853.2820040402985</v>
      </c>
      <c r="M101" s="43">
        <f t="shared" si="51"/>
        <v>0</v>
      </c>
      <c r="N101" s="43">
        <f t="shared" si="51"/>
        <v>1292.2263269861005</v>
      </c>
      <c r="O101" s="43">
        <f t="shared" si="51"/>
        <v>0</v>
      </c>
      <c r="P101" s="43">
        <f t="shared" si="51"/>
        <v>0</v>
      </c>
      <c r="Q101" s="43">
        <f t="shared" si="51"/>
        <v>0</v>
      </c>
      <c r="R101" s="43">
        <f t="shared" si="51"/>
        <v>0</v>
      </c>
      <c r="S101" s="158">
        <f t="shared" si="49"/>
        <v>4145.508331026399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50"/>
        <v>2853.2820040402985</v>
      </c>
      <c r="C102" s="59">
        <f t="shared" si="50"/>
        <v>0</v>
      </c>
      <c r="D102" s="59">
        <f t="shared" si="50"/>
        <v>1292.2263269861005</v>
      </c>
      <c r="E102" s="59">
        <f t="shared" si="50"/>
        <v>0</v>
      </c>
      <c r="F102" s="59">
        <f t="shared" si="50"/>
        <v>0</v>
      </c>
      <c r="G102" s="59">
        <f t="shared" si="50"/>
        <v>0</v>
      </c>
      <c r="H102" s="59">
        <f t="shared" si="50"/>
        <v>0</v>
      </c>
      <c r="I102" s="175">
        <f t="shared" si="48"/>
        <v>4145.508331026399</v>
      </c>
      <c r="J102" s="149"/>
      <c r="K102" s="176" t="s">
        <v>23</v>
      </c>
      <c r="L102" s="87">
        <f t="shared" si="51"/>
        <v>2853.2820040402985</v>
      </c>
      <c r="M102" s="87">
        <f t="shared" si="51"/>
        <v>0</v>
      </c>
      <c r="N102" s="87">
        <f t="shared" si="51"/>
        <v>1292.2263269861005</v>
      </c>
      <c r="O102" s="87">
        <f t="shared" si="51"/>
        <v>0</v>
      </c>
      <c r="P102" s="87">
        <f t="shared" si="51"/>
        <v>0</v>
      </c>
      <c r="Q102" s="87">
        <f t="shared" si="51"/>
        <v>0</v>
      </c>
      <c r="R102" s="87">
        <f t="shared" si="51"/>
        <v>0</v>
      </c>
      <c r="S102" s="179">
        <f t="shared" si="49"/>
        <v>4145.508331026399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50"/>
        <v>0</v>
      </c>
      <c r="C103" s="62">
        <f t="shared" si="50"/>
        <v>0</v>
      </c>
      <c r="D103" s="62">
        <f t="shared" si="50"/>
        <v>0</v>
      </c>
      <c r="E103" s="62">
        <f t="shared" si="50"/>
        <v>0</v>
      </c>
      <c r="F103" s="62">
        <f t="shared" si="50"/>
        <v>0</v>
      </c>
      <c r="G103" s="62">
        <f t="shared" si="50"/>
        <v>0</v>
      </c>
      <c r="H103" s="62">
        <f t="shared" si="50"/>
        <v>0</v>
      </c>
      <c r="I103" s="183">
        <f t="shared" si="48"/>
        <v>0</v>
      </c>
      <c r="J103" s="149"/>
      <c r="K103" s="184" t="s">
        <v>19</v>
      </c>
      <c r="L103" s="62">
        <f t="shared" si="51"/>
        <v>0</v>
      </c>
      <c r="M103" s="62">
        <f t="shared" si="51"/>
        <v>0</v>
      </c>
      <c r="N103" s="62">
        <f t="shared" si="51"/>
        <v>0</v>
      </c>
      <c r="O103" s="62">
        <f t="shared" si="51"/>
        <v>0</v>
      </c>
      <c r="P103" s="62">
        <f t="shared" si="51"/>
        <v>0</v>
      </c>
      <c r="Q103" s="62">
        <f t="shared" si="51"/>
        <v>0</v>
      </c>
      <c r="R103" s="62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50"/>
        <v>0</v>
      </c>
      <c r="C104" s="59">
        <f t="shared" si="50"/>
        <v>0</v>
      </c>
      <c r="D104" s="59">
        <f t="shared" si="50"/>
        <v>0</v>
      </c>
      <c r="E104" s="59">
        <f t="shared" si="50"/>
        <v>0</v>
      </c>
      <c r="F104" s="59">
        <f t="shared" si="50"/>
        <v>0</v>
      </c>
      <c r="G104" s="59">
        <f t="shared" si="50"/>
        <v>0</v>
      </c>
      <c r="H104" s="59">
        <f t="shared" si="50"/>
        <v>0</v>
      </c>
      <c r="I104" s="175">
        <f t="shared" si="48"/>
        <v>0</v>
      </c>
      <c r="J104" s="149"/>
      <c r="K104" s="176" t="s">
        <v>20</v>
      </c>
      <c r="L104" s="87">
        <f t="shared" si="51"/>
        <v>0</v>
      </c>
      <c r="M104" s="87">
        <f t="shared" si="51"/>
        <v>0</v>
      </c>
      <c r="N104" s="87">
        <f t="shared" si="51"/>
        <v>0</v>
      </c>
      <c r="O104" s="87">
        <f t="shared" si="51"/>
        <v>0</v>
      </c>
      <c r="P104" s="87">
        <f t="shared" si="51"/>
        <v>0</v>
      </c>
      <c r="Q104" s="87">
        <f t="shared" si="51"/>
        <v>0</v>
      </c>
      <c r="R104" s="87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50"/>
        <v>0</v>
      </c>
      <c r="C105" s="52">
        <f t="shared" si="50"/>
        <v>0</v>
      </c>
      <c r="D105" s="52">
        <f t="shared" si="50"/>
        <v>0</v>
      </c>
      <c r="E105" s="52">
        <f t="shared" si="50"/>
        <v>0</v>
      </c>
      <c r="F105" s="52">
        <f t="shared" si="50"/>
        <v>0</v>
      </c>
      <c r="G105" s="52">
        <f t="shared" si="50"/>
        <v>0</v>
      </c>
      <c r="H105" s="52">
        <f t="shared" si="50"/>
        <v>0</v>
      </c>
      <c r="I105" s="190">
        <f t="shared" si="48"/>
        <v>0</v>
      </c>
      <c r="J105" s="149"/>
      <c r="K105" s="191" t="s">
        <v>11</v>
      </c>
      <c r="L105" s="52">
        <f t="shared" si="51"/>
        <v>0</v>
      </c>
      <c r="M105" s="52">
        <f t="shared" si="51"/>
        <v>0</v>
      </c>
      <c r="N105" s="52">
        <f t="shared" si="51"/>
        <v>0</v>
      </c>
      <c r="O105" s="52">
        <f t="shared" si="51"/>
        <v>0</v>
      </c>
      <c r="P105" s="52">
        <f t="shared" si="51"/>
        <v>0</v>
      </c>
      <c r="Q105" s="52">
        <f t="shared" si="51"/>
        <v>0</v>
      </c>
      <c r="R105" s="52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59911.461478904719</v>
      </c>
      <c r="C106" s="195">
        <f t="shared" ref="C106:I106" si="52">SUM(C85:C101)</f>
        <v>224.44483461393321</v>
      </c>
      <c r="D106" s="195">
        <f t="shared" si="52"/>
        <v>12018.818546830822</v>
      </c>
      <c r="E106" s="195">
        <f t="shared" si="52"/>
        <v>6972.5935640111147</v>
      </c>
      <c r="F106" s="195">
        <f t="shared" si="52"/>
        <v>3361.8779581323524</v>
      </c>
      <c r="G106" s="195">
        <f t="shared" si="52"/>
        <v>4107.1601286021623</v>
      </c>
      <c r="H106" s="195">
        <f t="shared" si="52"/>
        <v>3.295531147566352</v>
      </c>
      <c r="I106" s="195">
        <f t="shared" si="52"/>
        <v>86599.652042242684</v>
      </c>
      <c r="J106" s="149"/>
      <c r="K106" s="196" t="s">
        <v>26</v>
      </c>
      <c r="L106" s="195">
        <f>SUM(L85:L101)</f>
        <v>59911.461478904719</v>
      </c>
      <c r="M106" s="195">
        <f t="shared" ref="M106:S106" si="53">SUM(M85:M101)</f>
        <v>224.44483461393321</v>
      </c>
      <c r="N106" s="195">
        <f t="shared" si="53"/>
        <v>12018.818546830822</v>
      </c>
      <c r="O106" s="195">
        <f t="shared" si="53"/>
        <v>6972.5935640111147</v>
      </c>
      <c r="P106" s="195">
        <f t="shared" si="53"/>
        <v>66426.250940672966</v>
      </c>
      <c r="Q106" s="195">
        <f t="shared" si="53"/>
        <v>4107.1601286021623</v>
      </c>
      <c r="R106" s="197">
        <f t="shared" si="53"/>
        <v>3.295531147566352</v>
      </c>
      <c r="S106" s="198">
        <f t="shared" si="53"/>
        <v>149664.02502478327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0.69182104160973235</v>
      </c>
      <c r="C107" s="48">
        <f t="shared" ref="C107:H107" si="54">IF($I106=0,"-",C106/$I106)</f>
        <v>2.5917521528198593E-3</v>
      </c>
      <c r="D107" s="48">
        <f t="shared" si="54"/>
        <v>0.13878599120661742</v>
      </c>
      <c r="E107" s="48">
        <f t="shared" si="54"/>
        <v>8.0515260738113978E-2</v>
      </c>
      <c r="F107" s="48">
        <f t="shared" si="54"/>
        <v>3.8820917623230783E-2</v>
      </c>
      <c r="G107" s="48">
        <f t="shared" si="54"/>
        <v>4.7426981884392781E-2</v>
      </c>
      <c r="H107" s="69">
        <f t="shared" si="54"/>
        <v>3.8054785092656215E-5</v>
      </c>
      <c r="I107" s="49">
        <f>SUM(B107:H107)</f>
        <v>0.99999999999999978</v>
      </c>
      <c r="K107" s="78" t="s">
        <v>90</v>
      </c>
      <c r="L107" s="95">
        <f t="shared" ref="L107:R107" si="55">IF($S106=0,"-",L106/$S106)</f>
        <v>0.40030636266119274</v>
      </c>
      <c r="M107" s="95">
        <f t="shared" si="55"/>
        <v>1.4996578808886556E-3</v>
      </c>
      <c r="N107" s="95">
        <f t="shared" si="55"/>
        <v>8.0305327515016345E-2</v>
      </c>
      <c r="O107" s="95">
        <f t="shared" si="55"/>
        <v>4.6588307128961046E-2</v>
      </c>
      <c r="P107" s="95">
        <f t="shared" si="55"/>
        <v>0.44383579106383958</v>
      </c>
      <c r="Q107" s="95">
        <f t="shared" si="55"/>
        <v>2.7442534222382745E-2</v>
      </c>
      <c r="R107" s="96">
        <f t="shared" si="55"/>
        <v>2.2019527718973453E-5</v>
      </c>
      <c r="S107" s="97">
        <f>SUM(L107:R107)</f>
        <v>1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5.1933771712224269E-2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5.1933771712224269E-2</v>
      </c>
      <c r="J111" s="149"/>
      <c r="K111" s="203" t="s">
        <v>7</v>
      </c>
      <c r="L111" s="152">
        <v>0</v>
      </c>
      <c r="M111" s="152">
        <v>0</v>
      </c>
      <c r="N111" s="152">
        <v>5.1933771712224269E-2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5.1933771712224269E-2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5.1933771712224269E-2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5.1933771712224269E-2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94.21336364378233</v>
      </c>
      <c r="E113" s="156">
        <v>0</v>
      </c>
      <c r="F113" s="350"/>
      <c r="G113" s="156">
        <v>0</v>
      </c>
      <c r="H113" s="168">
        <v>0</v>
      </c>
      <c r="I113" s="154">
        <f t="shared" si="56"/>
        <v>94.21336364378233</v>
      </c>
      <c r="J113" s="149"/>
      <c r="K113" s="169" t="s">
        <v>10</v>
      </c>
      <c r="L113" s="156">
        <v>0</v>
      </c>
      <c r="M113" s="156">
        <v>0</v>
      </c>
      <c r="N113" s="156">
        <v>94.21336364378233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94.21336364378233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94.21336364378233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94.21336364378233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7.8881570930212384</v>
      </c>
      <c r="C115" s="156">
        <v>51.831898631471631</v>
      </c>
      <c r="D115" s="156">
        <v>0</v>
      </c>
      <c r="E115" s="156">
        <v>0</v>
      </c>
      <c r="F115" s="350"/>
      <c r="G115" s="156">
        <v>0</v>
      </c>
      <c r="H115" s="168">
        <v>0</v>
      </c>
      <c r="I115" s="154">
        <f t="shared" si="56"/>
        <v>59.720055724492866</v>
      </c>
      <c r="J115" s="149"/>
      <c r="K115" s="169" t="s">
        <v>16</v>
      </c>
      <c r="L115" s="156">
        <v>7.8881570930212384</v>
      </c>
      <c r="M115" s="156">
        <v>51.831898631471631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59.720055724492866</v>
      </c>
      <c r="U115" s="215" t="s">
        <v>16</v>
      </c>
      <c r="V115" s="207">
        <v>7.8881570930212384</v>
      </c>
      <c r="W115" s="207">
        <v>0</v>
      </c>
      <c r="X115" s="207">
        <v>0</v>
      </c>
      <c r="Y115" s="207">
        <v>51.831898631471631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59.720055724492866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50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6.9372986961871703</v>
      </c>
      <c r="F117" s="350"/>
      <c r="G117" s="156">
        <v>0</v>
      </c>
      <c r="H117" s="168">
        <v>0</v>
      </c>
      <c r="I117" s="154">
        <f t="shared" si="56"/>
        <v>6.9372986961871703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6.9372986961871703</v>
      </c>
      <c r="P117" s="156">
        <v>72.654697966856531</v>
      </c>
      <c r="Q117" s="156">
        <v>0</v>
      </c>
      <c r="R117" s="157">
        <v>0</v>
      </c>
      <c r="S117" s="158">
        <f t="shared" si="57"/>
        <v>79.591996663043702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0.56241061825323835</v>
      </c>
      <c r="AB117" s="207">
        <v>72.654697966856531</v>
      </c>
      <c r="AC117" s="208">
        <v>6.3748880779339316</v>
      </c>
      <c r="AD117" s="207">
        <v>0</v>
      </c>
      <c r="AE117" s="207">
        <v>0</v>
      </c>
      <c r="AF117" s="207">
        <v>0</v>
      </c>
      <c r="AG117" s="207">
        <v>0</v>
      </c>
      <c r="AH117" s="207">
        <v>6.3748880779339316</v>
      </c>
      <c r="AI117" s="210">
        <f t="shared" si="58"/>
        <v>79.591996663043702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0.97024036848242889</v>
      </c>
      <c r="Q118" s="164">
        <v>0</v>
      </c>
      <c r="R118" s="165">
        <v>0</v>
      </c>
      <c r="S118" s="166">
        <f t="shared" si="57"/>
        <v>0.97024036848242889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0.97024036848242889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0.97024036848242889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2.7071634826552535</v>
      </c>
      <c r="E120" s="160">
        <v>0</v>
      </c>
      <c r="F120" s="350"/>
      <c r="G120" s="160">
        <v>0</v>
      </c>
      <c r="H120" s="161">
        <v>0</v>
      </c>
      <c r="I120" s="162">
        <f t="shared" si="56"/>
        <v>2.7071634826552535</v>
      </c>
      <c r="J120" s="149"/>
      <c r="K120" s="163" t="s">
        <v>17</v>
      </c>
      <c r="L120" s="164">
        <v>0</v>
      </c>
      <c r="M120" s="164">
        <v>0</v>
      </c>
      <c r="N120" s="164">
        <v>2.7071634826552535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2.7071634826552535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2.7071634826552535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2.7071634826552535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140</v>
      </c>
      <c r="B121" s="156">
        <v>38.866937357829478</v>
      </c>
      <c r="C121" s="156">
        <v>11.779241467119933</v>
      </c>
      <c r="D121" s="156">
        <v>505.6554164746928</v>
      </c>
      <c r="E121" s="156">
        <v>10.330514674851887</v>
      </c>
      <c r="F121" s="350"/>
      <c r="G121" s="156">
        <v>0</v>
      </c>
      <c r="H121" s="168">
        <v>0</v>
      </c>
      <c r="I121" s="154">
        <f t="shared" si="56"/>
        <v>566.63210997449414</v>
      </c>
      <c r="J121" s="149"/>
      <c r="K121" s="169" t="s">
        <v>140</v>
      </c>
      <c r="L121" s="156">
        <v>38.866937357829478</v>
      </c>
      <c r="M121" s="156">
        <v>11.779241467119933</v>
      </c>
      <c r="N121" s="156">
        <v>505.6554164746928</v>
      </c>
      <c r="O121" s="156">
        <v>10.330514674851887</v>
      </c>
      <c r="P121" s="156">
        <v>1.7580321028204369</v>
      </c>
      <c r="Q121" s="156">
        <v>0</v>
      </c>
      <c r="R121" s="157">
        <v>0</v>
      </c>
      <c r="S121" s="158">
        <f t="shared" si="57"/>
        <v>568.39014207731464</v>
      </c>
      <c r="U121" s="215" t="s">
        <v>140</v>
      </c>
      <c r="V121" s="207">
        <v>38.792144565827023</v>
      </c>
      <c r="W121" s="207">
        <v>0</v>
      </c>
      <c r="X121" s="207">
        <v>0</v>
      </c>
      <c r="Y121" s="207">
        <v>11.779241467119933</v>
      </c>
      <c r="Z121" s="207">
        <v>505.6554164746928</v>
      </c>
      <c r="AA121" s="207">
        <v>8.6443207679760334</v>
      </c>
      <c r="AB121" s="207">
        <v>1.7580321028204369</v>
      </c>
      <c r="AC121" s="208">
        <v>1.7609866988783081</v>
      </c>
      <c r="AD121" s="207">
        <v>7.4792792002454811E-2</v>
      </c>
      <c r="AE121" s="207">
        <v>0</v>
      </c>
      <c r="AF121" s="207">
        <v>0</v>
      </c>
      <c r="AG121" s="207">
        <v>0</v>
      </c>
      <c r="AH121" s="207">
        <v>1.6861939068758531</v>
      </c>
      <c r="AI121" s="210">
        <f t="shared" si="58"/>
        <v>568.39014207731464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25.961446997585494</v>
      </c>
      <c r="C122" s="160">
        <v>1.6053066852192084</v>
      </c>
      <c r="D122" s="160">
        <v>355.13083879904343</v>
      </c>
      <c r="E122" s="160">
        <v>512.29701181401413</v>
      </c>
      <c r="F122" s="350"/>
      <c r="G122" s="160">
        <v>33.443178333555615</v>
      </c>
      <c r="H122" s="161">
        <v>0.38403934403633649</v>
      </c>
      <c r="I122" s="162">
        <f t="shared" si="56"/>
        <v>928.82182197345412</v>
      </c>
      <c r="J122" s="149"/>
      <c r="K122" s="163" t="s">
        <v>25</v>
      </c>
      <c r="L122" s="164">
        <v>25.961446997585494</v>
      </c>
      <c r="M122" s="164">
        <v>1.6053066852192084</v>
      </c>
      <c r="N122" s="164">
        <v>355.13083879904343</v>
      </c>
      <c r="O122" s="164">
        <v>512.29701181401413</v>
      </c>
      <c r="P122" s="164">
        <v>1.4393821934213067</v>
      </c>
      <c r="Q122" s="164">
        <v>33.443178333555615</v>
      </c>
      <c r="R122" s="165">
        <v>0.38403934403633649</v>
      </c>
      <c r="S122" s="166">
        <f t="shared" si="57"/>
        <v>930.26120416687547</v>
      </c>
      <c r="U122" s="211" t="s">
        <v>25</v>
      </c>
      <c r="V122" s="212">
        <v>13.828497133301585</v>
      </c>
      <c r="W122" s="212">
        <v>11.99403019349027</v>
      </c>
      <c r="X122" s="212">
        <v>33.443178333555615</v>
      </c>
      <c r="Y122" s="212">
        <v>1.6053066852192084</v>
      </c>
      <c r="Z122" s="212">
        <v>355.13083879904343</v>
      </c>
      <c r="AA122" s="212">
        <v>510.88372480081239</v>
      </c>
      <c r="AB122" s="212">
        <v>1.4393821934213067</v>
      </c>
      <c r="AC122" s="213">
        <v>1.936246028031666</v>
      </c>
      <c r="AD122" s="212">
        <v>0.13891967079363574</v>
      </c>
      <c r="AE122" s="212">
        <v>0</v>
      </c>
      <c r="AF122" s="212">
        <v>0.38403934403633649</v>
      </c>
      <c r="AG122" s="212">
        <v>0</v>
      </c>
      <c r="AH122" s="212">
        <v>1.4132870132016939</v>
      </c>
      <c r="AI122" s="214">
        <f t="shared" si="58"/>
        <v>930.26120416687547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20.49979333281761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56"/>
        <v>20.49979333281761</v>
      </c>
      <c r="J123" s="149"/>
      <c r="K123" s="169" t="s">
        <v>24</v>
      </c>
      <c r="L123" s="156">
        <v>20.49979333281761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20.49979333281761</v>
      </c>
      <c r="U123" s="215" t="s">
        <v>24</v>
      </c>
      <c r="V123" s="207">
        <v>20.49979333281761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20.49979333281761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4.3494098336290916</v>
      </c>
      <c r="C125" s="156">
        <v>0</v>
      </c>
      <c r="D125" s="156">
        <v>8.8306199652469441</v>
      </c>
      <c r="E125" s="156">
        <v>0</v>
      </c>
      <c r="F125" s="350"/>
      <c r="G125" s="156">
        <v>0</v>
      </c>
      <c r="H125" s="168">
        <v>0</v>
      </c>
      <c r="I125" s="154">
        <f t="shared" si="56"/>
        <v>13.180029798876035</v>
      </c>
      <c r="J125" s="149"/>
      <c r="K125" s="169" t="s">
        <v>22</v>
      </c>
      <c r="L125" s="156">
        <v>4.3494098336290916</v>
      </c>
      <c r="M125" s="156">
        <v>0</v>
      </c>
      <c r="N125" s="156">
        <v>8.8306199652469441</v>
      </c>
      <c r="O125" s="156">
        <v>0</v>
      </c>
      <c r="P125" s="156">
        <v>5.0891942203708487</v>
      </c>
      <c r="Q125" s="156">
        <v>0</v>
      </c>
      <c r="R125" s="157">
        <v>0</v>
      </c>
      <c r="S125" s="158">
        <f t="shared" si="57"/>
        <v>18.269224019246884</v>
      </c>
      <c r="U125" s="215" t="s">
        <v>22</v>
      </c>
      <c r="V125" s="207">
        <v>4.3494098336290916</v>
      </c>
      <c r="W125" s="207">
        <v>0</v>
      </c>
      <c r="X125" s="207">
        <v>0</v>
      </c>
      <c r="Y125" s="207">
        <v>0</v>
      </c>
      <c r="Z125" s="207">
        <v>8.8306199652469441</v>
      </c>
      <c r="AA125" s="207">
        <v>0</v>
      </c>
      <c r="AB125" s="207">
        <v>5.0891942203708487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18.269224019246884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97.565744614882931</v>
      </c>
      <c r="C132" s="195">
        <f t="shared" ref="C132:I132" si="60">SUM(C111:C127)</f>
        <v>65.216446783810767</v>
      </c>
      <c r="D132" s="195">
        <f t="shared" si="60"/>
        <v>966.58933613713293</v>
      </c>
      <c r="E132" s="195">
        <f t="shared" si="60"/>
        <v>529.56482518505322</v>
      </c>
      <c r="F132" s="195">
        <f t="shared" si="60"/>
        <v>0</v>
      </c>
      <c r="G132" s="195">
        <f t="shared" si="60"/>
        <v>33.443178333555615</v>
      </c>
      <c r="H132" s="197">
        <f t="shared" si="60"/>
        <v>0.38403934403633649</v>
      </c>
      <c r="I132" s="154">
        <f t="shared" si="60"/>
        <v>1692.763570398472</v>
      </c>
      <c r="J132" s="149"/>
      <c r="K132" s="196" t="s">
        <v>26</v>
      </c>
      <c r="L132" s="195">
        <f>SUM(L111:L127)</f>
        <v>97.565744614882931</v>
      </c>
      <c r="M132" s="195">
        <f t="shared" ref="M132:S132" si="61">SUM(M111:M127)</f>
        <v>65.216446783810767</v>
      </c>
      <c r="N132" s="195">
        <f t="shared" si="61"/>
        <v>966.58933613713293</v>
      </c>
      <c r="O132" s="195">
        <f t="shared" si="61"/>
        <v>529.56482518505322</v>
      </c>
      <c r="P132" s="195">
        <f t="shared" si="61"/>
        <v>81.911546851951542</v>
      </c>
      <c r="Q132" s="195">
        <f t="shared" si="61"/>
        <v>33.443178333555615</v>
      </c>
      <c r="R132" s="197">
        <f t="shared" si="61"/>
        <v>0.38403934403633649</v>
      </c>
      <c r="S132" s="198">
        <f t="shared" si="61"/>
        <v>1774.6751172504235</v>
      </c>
      <c r="T132" s="141" t="str">
        <f>IF(ABS(S132-AI132)&gt;0.01,S132-AI132,"")</f>
        <v/>
      </c>
      <c r="U132" s="224" t="s">
        <v>63</v>
      </c>
      <c r="V132" s="225">
        <f>SUM(V111:V127)</f>
        <v>85.35800195859656</v>
      </c>
      <c r="W132" s="225">
        <f t="shared" ref="W132:AH132" si="62">SUM(W111:W127)</f>
        <v>11.99403019349027</v>
      </c>
      <c r="X132" s="225">
        <f t="shared" si="62"/>
        <v>33.443178333555615</v>
      </c>
      <c r="Y132" s="225">
        <f t="shared" si="62"/>
        <v>65.216446783810767</v>
      </c>
      <c r="Z132" s="225">
        <f t="shared" si="62"/>
        <v>966.58933613713293</v>
      </c>
      <c r="AA132" s="225">
        <f t="shared" si="62"/>
        <v>520.0904561870417</v>
      </c>
      <c r="AB132" s="225">
        <f t="shared" si="62"/>
        <v>81.911546851951542</v>
      </c>
      <c r="AC132" s="225">
        <f t="shared" si="62"/>
        <v>10.072120804843907</v>
      </c>
      <c r="AD132" s="226">
        <f t="shared" si="62"/>
        <v>0.21371246279609055</v>
      </c>
      <c r="AE132" s="226">
        <f t="shared" si="62"/>
        <v>0</v>
      </c>
      <c r="AF132" s="226">
        <f t="shared" si="62"/>
        <v>0.38403934403633649</v>
      </c>
      <c r="AG132" s="226">
        <f t="shared" si="62"/>
        <v>0</v>
      </c>
      <c r="AH132" s="226">
        <f t="shared" si="62"/>
        <v>9.4743689980114798</v>
      </c>
      <c r="AI132" s="227">
        <f>SUM(V132:AC132)</f>
        <v>1774.6751172504235</v>
      </c>
      <c r="AJ132" s="141" t="str">
        <f t="shared" si="59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5.7636959065651569E-2</v>
      </c>
      <c r="C133" s="48">
        <f t="shared" ref="C133:H133" si="63">IF($I132=0,"-",C132/$I132)</f>
        <v>3.852661288573158E-2</v>
      </c>
      <c r="D133" s="48">
        <f t="shared" si="63"/>
        <v>0.57101260509144847</v>
      </c>
      <c r="E133" s="48">
        <f t="shared" si="63"/>
        <v>0.31284039569707606</v>
      </c>
      <c r="F133" s="48">
        <f t="shared" si="63"/>
        <v>0</v>
      </c>
      <c r="G133" s="48">
        <f t="shared" si="63"/>
        <v>1.9756556035573934E-2</v>
      </c>
      <c r="H133" s="69">
        <f t="shared" si="63"/>
        <v>2.2687122451833878E-4</v>
      </c>
      <c r="I133" s="49">
        <f>SUM(B133:H133)</f>
        <v>1</v>
      </c>
      <c r="J133" s="141"/>
      <c r="K133" s="78" t="s">
        <v>90</v>
      </c>
      <c r="L133" s="95">
        <f t="shared" ref="L133:R133" si="64">IF($S132=0,"-",L132/$S132)</f>
        <v>5.4976679205400433E-2</v>
      </c>
      <c r="M133" s="95">
        <f t="shared" si="64"/>
        <v>3.6748386310195898E-2</v>
      </c>
      <c r="N133" s="95">
        <f t="shared" si="64"/>
        <v>0.54465706243445233</v>
      </c>
      <c r="O133" s="95">
        <f t="shared" si="64"/>
        <v>0.29840099747695209</v>
      </c>
      <c r="P133" s="95">
        <f t="shared" si="64"/>
        <v>4.6155798351903664E-2</v>
      </c>
      <c r="Q133" s="95">
        <f t="shared" si="64"/>
        <v>1.88446764190679E-2</v>
      </c>
      <c r="R133" s="96">
        <f t="shared" si="64"/>
        <v>2.1639980202762087E-4</v>
      </c>
      <c r="S133" s="97">
        <f>SUM(L133:R133)</f>
        <v>0.99999999999999989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59"/>
        <v>0.99999999999999989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141.13284059438999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65"/>
        <v>141.13284059438999</v>
      </c>
      <c r="J140" s="149"/>
      <c r="K140" s="163" t="s">
        <v>56</v>
      </c>
      <c r="L140" s="164">
        <v>0</v>
      </c>
      <c r="M140" s="164">
        <v>141.13284059438999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141.13284059438999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141.13284059438999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141.13284059438999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45.122815455115983</v>
      </c>
      <c r="C141" s="156">
        <v>58.532808803222792</v>
      </c>
      <c r="D141" s="156">
        <v>9.1444445284387115</v>
      </c>
      <c r="E141" s="156">
        <v>0</v>
      </c>
      <c r="F141" s="350"/>
      <c r="G141" s="156">
        <v>0</v>
      </c>
      <c r="H141" s="168">
        <v>0</v>
      </c>
      <c r="I141" s="154">
        <f t="shared" si="65"/>
        <v>112.80006878677749</v>
      </c>
      <c r="J141" s="149"/>
      <c r="K141" s="169" t="s">
        <v>16</v>
      </c>
      <c r="L141" s="156">
        <v>45.122815455115983</v>
      </c>
      <c r="M141" s="156">
        <v>58.532808803222792</v>
      </c>
      <c r="N141" s="156">
        <v>9.1444445284387115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112.80006878677749</v>
      </c>
      <c r="U141" s="215" t="s">
        <v>16</v>
      </c>
      <c r="V141" s="207">
        <v>45.122815455115983</v>
      </c>
      <c r="W141" s="207">
        <v>0</v>
      </c>
      <c r="X141" s="207">
        <v>0</v>
      </c>
      <c r="Y141" s="207">
        <v>58.532808803222792</v>
      </c>
      <c r="Z141" s="207">
        <v>9.1444445284387115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112.80006878677749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0.15482037908769361</v>
      </c>
      <c r="C142" s="160">
        <v>0</v>
      </c>
      <c r="D142" s="160">
        <v>0</v>
      </c>
      <c r="E142" s="160">
        <v>0</v>
      </c>
      <c r="F142" s="350"/>
      <c r="G142" s="160">
        <v>0</v>
      </c>
      <c r="H142" s="161">
        <v>0</v>
      </c>
      <c r="I142" s="162">
        <f t="shared" si="65"/>
        <v>0.15482037908769361</v>
      </c>
      <c r="J142" s="149"/>
      <c r="K142" s="163" t="s">
        <v>15</v>
      </c>
      <c r="L142" s="164">
        <v>0.15482037908769361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0.15482037908769361</v>
      </c>
      <c r="U142" s="211" t="s">
        <v>57</v>
      </c>
      <c r="V142" s="212">
        <v>0.15482037908769361</v>
      </c>
      <c r="W142" s="212">
        <v>0</v>
      </c>
      <c r="X142" s="212">
        <v>0</v>
      </c>
      <c r="Y142" s="212">
        <v>0</v>
      </c>
      <c r="Z142" s="212">
        <v>0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0.15482037908769361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0.32245667803579797</v>
      </c>
      <c r="F143" s="350"/>
      <c r="G143" s="156">
        <v>0</v>
      </c>
      <c r="H143" s="168">
        <v>0</v>
      </c>
      <c r="I143" s="154">
        <f t="shared" si="65"/>
        <v>0.32245667803579797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0.32245667803579797</v>
      </c>
      <c r="P143" s="156">
        <v>51.769492013019104</v>
      </c>
      <c r="Q143" s="156">
        <v>0</v>
      </c>
      <c r="R143" s="157">
        <v>0</v>
      </c>
      <c r="S143" s="158">
        <f t="shared" si="66"/>
        <v>52.091948691054903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0.32245667803579797</v>
      </c>
      <c r="AB143" s="207">
        <v>51.769492013019104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52.091948691054903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5.3727067517910125</v>
      </c>
      <c r="Q144" s="164">
        <v>0</v>
      </c>
      <c r="R144" s="165">
        <v>0</v>
      </c>
      <c r="S144" s="166">
        <f t="shared" si="66"/>
        <v>5.3727067517910125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5.3727067517910125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5.3727067517910125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0.27682357395974555</v>
      </c>
      <c r="C146" s="160">
        <v>2.7682357395974487E-2</v>
      </c>
      <c r="D146" s="160">
        <v>0.359870646147669</v>
      </c>
      <c r="E146" s="160">
        <v>1.1072942958389221E-2</v>
      </c>
      <c r="F146" s="350"/>
      <c r="G146" s="160">
        <v>0</v>
      </c>
      <c r="H146" s="161">
        <v>0</v>
      </c>
      <c r="I146" s="162">
        <f t="shared" si="65"/>
        <v>0.6754495204617782</v>
      </c>
      <c r="J146" s="149"/>
      <c r="K146" s="163" t="s">
        <v>17</v>
      </c>
      <c r="L146" s="164">
        <v>0.27682357395974555</v>
      </c>
      <c r="M146" s="164">
        <v>2.7682357395974487E-2</v>
      </c>
      <c r="N146" s="164">
        <v>0.359870646147669</v>
      </c>
      <c r="O146" s="164">
        <v>1.1072942958389221E-2</v>
      </c>
      <c r="P146" s="164">
        <v>7.5409836065573679E-3</v>
      </c>
      <c r="Q146" s="164">
        <v>0</v>
      </c>
      <c r="R146" s="165">
        <v>0</v>
      </c>
      <c r="S146" s="166">
        <f t="shared" si="66"/>
        <v>0.68299050406833561</v>
      </c>
      <c r="U146" s="211" t="s">
        <v>17</v>
      </c>
      <c r="V146" s="212">
        <v>0.27682357395974555</v>
      </c>
      <c r="W146" s="212">
        <v>0</v>
      </c>
      <c r="X146" s="212">
        <v>0</v>
      </c>
      <c r="Y146" s="212">
        <v>2.7682357395974487E-2</v>
      </c>
      <c r="Z146" s="212">
        <v>0.359870646147669</v>
      </c>
      <c r="AA146" s="212">
        <v>0</v>
      </c>
      <c r="AB146" s="212">
        <v>7.5409836065573679E-3</v>
      </c>
      <c r="AC146" s="213">
        <v>1.1072942958389221E-2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1.1072942958389221E-2</v>
      </c>
      <c r="AI146" s="214">
        <f t="shared" si="67"/>
        <v>0.68299050406833561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140</v>
      </c>
      <c r="B147" s="156">
        <v>700.61879763223851</v>
      </c>
      <c r="C147" s="156">
        <v>4453.3558083340231</v>
      </c>
      <c r="D147" s="156">
        <v>383.50253285691588</v>
      </c>
      <c r="E147" s="156">
        <v>0</v>
      </c>
      <c r="F147" s="350"/>
      <c r="G147" s="156">
        <v>0</v>
      </c>
      <c r="H147" s="168">
        <v>0</v>
      </c>
      <c r="I147" s="154">
        <f t="shared" si="65"/>
        <v>5537.4771388231766</v>
      </c>
      <c r="J147" s="149"/>
      <c r="K147" s="169" t="s">
        <v>140</v>
      </c>
      <c r="L147" s="156">
        <v>700.61879763223851</v>
      </c>
      <c r="M147" s="156">
        <v>4453.3558083340231</v>
      </c>
      <c r="N147" s="156">
        <v>383.50253285691588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5537.4771388231766</v>
      </c>
      <c r="U147" s="215" t="s">
        <v>140</v>
      </c>
      <c r="V147" s="207">
        <v>659.85034525122433</v>
      </c>
      <c r="W147" s="207">
        <v>3.3999089659684483</v>
      </c>
      <c r="X147" s="207">
        <v>0</v>
      </c>
      <c r="Y147" s="207">
        <v>4453.3558083340231</v>
      </c>
      <c r="Z147" s="207">
        <v>383.28325534054397</v>
      </c>
      <c r="AA147" s="207">
        <v>0</v>
      </c>
      <c r="AB147" s="207">
        <v>0</v>
      </c>
      <c r="AC147" s="208">
        <v>37.587820931417674</v>
      </c>
      <c r="AD147" s="207">
        <v>37.368543415045764</v>
      </c>
      <c r="AE147" s="207">
        <v>0</v>
      </c>
      <c r="AF147" s="207">
        <v>0</v>
      </c>
      <c r="AG147" s="207">
        <v>0.21927751637190643</v>
      </c>
      <c r="AH147" s="207">
        <v>0</v>
      </c>
      <c r="AI147" s="210">
        <f t="shared" si="67"/>
        <v>5537.4771388231775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150.58166676259748</v>
      </c>
      <c r="C148" s="160">
        <v>21.065830822450902</v>
      </c>
      <c r="D148" s="160">
        <v>1159.7508251742688</v>
      </c>
      <c r="E148" s="160">
        <v>4381.2000100868527</v>
      </c>
      <c r="F148" s="350"/>
      <c r="G148" s="160">
        <v>338.43219333768877</v>
      </c>
      <c r="H148" s="161">
        <v>0</v>
      </c>
      <c r="I148" s="162">
        <f t="shared" si="65"/>
        <v>6051.0305261838585</v>
      </c>
      <c r="J148" s="149"/>
      <c r="K148" s="163" t="s">
        <v>25</v>
      </c>
      <c r="L148" s="164">
        <v>150.58166676259748</v>
      </c>
      <c r="M148" s="164">
        <v>21.065830822450902</v>
      </c>
      <c r="N148" s="164">
        <v>1159.7508251742688</v>
      </c>
      <c r="O148" s="164">
        <v>4381.2000100868527</v>
      </c>
      <c r="P148" s="164">
        <v>7.6463744641203065E-3</v>
      </c>
      <c r="Q148" s="164">
        <v>338.43219333768877</v>
      </c>
      <c r="R148" s="165">
        <v>0</v>
      </c>
      <c r="S148" s="166">
        <f t="shared" si="66"/>
        <v>6051.0381725583229</v>
      </c>
      <c r="U148" s="211" t="s">
        <v>25</v>
      </c>
      <c r="V148" s="212">
        <v>4.0505908326554154</v>
      </c>
      <c r="W148" s="212">
        <v>146.53107592994206</v>
      </c>
      <c r="X148" s="212">
        <v>338.43219333768877</v>
      </c>
      <c r="Y148" s="212">
        <v>21.065830822450902</v>
      </c>
      <c r="Z148" s="212">
        <v>1159.7508251742688</v>
      </c>
      <c r="AA148" s="212">
        <v>4375.8179406529134</v>
      </c>
      <c r="AB148" s="212">
        <v>7.6463744641203065E-3</v>
      </c>
      <c r="AC148" s="213">
        <v>5.3820694339393071</v>
      </c>
      <c r="AD148" s="212">
        <v>0</v>
      </c>
      <c r="AE148" s="212">
        <v>5.3732028504464209</v>
      </c>
      <c r="AF148" s="212">
        <v>0</v>
      </c>
      <c r="AG148" s="212">
        <v>0</v>
      </c>
      <c r="AH148" s="212">
        <v>8.8665834928865293E-3</v>
      </c>
      <c r="AI148" s="214">
        <f t="shared" si="67"/>
        <v>6051.0381725583229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274.52124641067985</v>
      </c>
      <c r="C149" s="156">
        <v>1024.5759497468048</v>
      </c>
      <c r="D149" s="156">
        <v>293.59628243252592</v>
      </c>
      <c r="E149" s="156">
        <v>0</v>
      </c>
      <c r="F149" s="350"/>
      <c r="G149" s="156">
        <v>0</v>
      </c>
      <c r="H149" s="168">
        <v>0</v>
      </c>
      <c r="I149" s="154">
        <f t="shared" si="65"/>
        <v>1592.6934785900105</v>
      </c>
      <c r="J149" s="149"/>
      <c r="K149" s="169" t="s">
        <v>24</v>
      </c>
      <c r="L149" s="156">
        <v>274.52124641067985</v>
      </c>
      <c r="M149" s="156">
        <v>1024.5759497468048</v>
      </c>
      <c r="N149" s="156">
        <v>293.59628243252592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1592.6934785900105</v>
      </c>
      <c r="U149" s="215" t="s">
        <v>24</v>
      </c>
      <c r="V149" s="207">
        <v>270.666549226097</v>
      </c>
      <c r="W149" s="207">
        <v>0</v>
      </c>
      <c r="X149" s="207">
        <v>0</v>
      </c>
      <c r="Y149" s="207">
        <v>1024.5759497468048</v>
      </c>
      <c r="Z149" s="207">
        <v>293.59628243252592</v>
      </c>
      <c r="AA149" s="207">
        <v>0</v>
      </c>
      <c r="AB149" s="207">
        <v>0</v>
      </c>
      <c r="AC149" s="208">
        <v>3.8546971845828186</v>
      </c>
      <c r="AD149" s="207">
        <v>3.8546971845828186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1592.6934785900105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533.95934093668018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65"/>
        <v>533.95934093668018</v>
      </c>
      <c r="J151" s="149"/>
      <c r="K151" s="169" t="s">
        <v>22</v>
      </c>
      <c r="L151" s="156">
        <v>0</v>
      </c>
      <c r="M151" s="156">
        <v>533.95934093668018</v>
      </c>
      <c r="N151" s="156">
        <v>0</v>
      </c>
      <c r="O151" s="156">
        <v>0</v>
      </c>
      <c r="P151" s="156">
        <v>3.1243822451267862</v>
      </c>
      <c r="Q151" s="156">
        <v>0</v>
      </c>
      <c r="R151" s="157">
        <v>0</v>
      </c>
      <c r="S151" s="158">
        <f t="shared" si="66"/>
        <v>537.08372318180693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533.95934093668018</v>
      </c>
      <c r="Z151" s="207">
        <v>0</v>
      </c>
      <c r="AA151" s="207">
        <v>0</v>
      </c>
      <c r="AB151" s="207">
        <v>3.1243822451267862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537.08372318180693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882.2389722421093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65"/>
        <v>882.2389722421093</v>
      </c>
      <c r="J152" s="149"/>
      <c r="K152" s="163" t="s">
        <v>21</v>
      </c>
      <c r="L152" s="164">
        <v>0</v>
      </c>
      <c r="M152" s="164">
        <v>882.2389722421093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882.2389722421093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882.2389722421093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882.2389722421093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1.7268802354764651E-2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65"/>
        <v>1.7268802354764651E-2</v>
      </c>
      <c r="J153" s="149"/>
      <c r="K153" s="171" t="s">
        <v>64</v>
      </c>
      <c r="L153" s="156">
        <v>1.7268802354764651E-2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1.7268802354764651E-2</v>
      </c>
      <c r="U153" s="216" t="s">
        <v>62</v>
      </c>
      <c r="V153" s="207">
        <v>1.7268802354764651E-2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1.7268802354764651E-2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1.7268802354764651E-2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65"/>
        <v>1.7268802354764651E-2</v>
      </c>
      <c r="J154" s="149"/>
      <c r="K154" s="176" t="s">
        <v>23</v>
      </c>
      <c r="L154" s="177">
        <v>1.7268802354764651E-2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1.7268802354764651E-2</v>
      </c>
      <c r="U154" s="217" t="s">
        <v>65</v>
      </c>
      <c r="V154" s="218">
        <v>1.7268802354764651E-2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67"/>
        <v>1.7268802354764651E-2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1171.293439016034</v>
      </c>
      <c r="C158" s="195">
        <f t="shared" ref="C158:I158" si="69">SUM(C137:C153)</f>
        <v>7114.889233837077</v>
      </c>
      <c r="D158" s="195">
        <f t="shared" si="69"/>
        <v>1846.3539556382968</v>
      </c>
      <c r="E158" s="195">
        <f t="shared" si="69"/>
        <v>4381.533539707847</v>
      </c>
      <c r="F158" s="195">
        <f t="shared" si="69"/>
        <v>0</v>
      </c>
      <c r="G158" s="195">
        <f t="shared" si="69"/>
        <v>338.43219333768877</v>
      </c>
      <c r="H158" s="197">
        <f t="shared" si="69"/>
        <v>0</v>
      </c>
      <c r="I158" s="154">
        <f t="shared" si="69"/>
        <v>14852.502361536941</v>
      </c>
      <c r="J158" s="149"/>
      <c r="K158" s="196" t="s">
        <v>26</v>
      </c>
      <c r="L158" s="195">
        <f>SUM(L137:L153)</f>
        <v>1171.293439016034</v>
      </c>
      <c r="M158" s="195">
        <f t="shared" ref="M158:S158" si="70">SUM(M137:M153)</f>
        <v>7114.889233837077</v>
      </c>
      <c r="N158" s="195">
        <f t="shared" si="70"/>
        <v>1846.3539556382968</v>
      </c>
      <c r="O158" s="195">
        <f t="shared" si="70"/>
        <v>4381.533539707847</v>
      </c>
      <c r="P158" s="195">
        <f t="shared" si="70"/>
        <v>60.28176836800759</v>
      </c>
      <c r="Q158" s="195">
        <f t="shared" si="70"/>
        <v>338.43219333768877</v>
      </c>
      <c r="R158" s="197">
        <f t="shared" si="70"/>
        <v>0</v>
      </c>
      <c r="S158" s="198">
        <f t="shared" si="70"/>
        <v>14912.784129904949</v>
      </c>
      <c r="T158" s="141" t="str">
        <f>IF(ABS(S158-AI158)&gt;0.01,S158-AI158,"")</f>
        <v/>
      </c>
      <c r="U158" s="224" t="s">
        <v>63</v>
      </c>
      <c r="V158" s="225">
        <f>SUM(V137:V153)</f>
        <v>980.13921352049499</v>
      </c>
      <c r="W158" s="225">
        <f t="shared" ref="W158:AH158" si="71">SUM(W137:W153)</f>
        <v>149.93098489591051</v>
      </c>
      <c r="X158" s="225">
        <f t="shared" si="71"/>
        <v>338.43219333768877</v>
      </c>
      <c r="Y158" s="225">
        <f t="shared" si="71"/>
        <v>7114.889233837077</v>
      </c>
      <c r="Z158" s="225">
        <f t="shared" si="71"/>
        <v>1846.1346781219252</v>
      </c>
      <c r="AA158" s="225">
        <f t="shared" si="71"/>
        <v>4376.1403973309489</v>
      </c>
      <c r="AB158" s="225">
        <f t="shared" si="71"/>
        <v>60.28176836800759</v>
      </c>
      <c r="AC158" s="225">
        <f t="shared" si="71"/>
        <v>46.835660492898192</v>
      </c>
      <c r="AD158" s="226">
        <f t="shared" si="71"/>
        <v>41.223240599628582</v>
      </c>
      <c r="AE158" s="226">
        <f t="shared" si="71"/>
        <v>5.3732028504464209</v>
      </c>
      <c r="AF158" s="226">
        <f t="shared" si="71"/>
        <v>0</v>
      </c>
      <c r="AG158" s="226">
        <f t="shared" si="71"/>
        <v>0.21927751637190643</v>
      </c>
      <c r="AH158" s="226">
        <f t="shared" si="71"/>
        <v>1.9939526451275752E-2</v>
      </c>
      <c r="AI158" s="227">
        <f>SUM(V158:AC158)</f>
        <v>14912.784129904952</v>
      </c>
      <c r="AJ158" s="141" t="str">
        <f t="shared" si="68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7.8861690138444004E-2</v>
      </c>
      <c r="C159" s="48">
        <f t="shared" ref="C159:H159" si="72">IF($I158=0,"-",C158/$I158)</f>
        <v>0.47903639808617587</v>
      </c>
      <c r="D159" s="48">
        <f t="shared" si="72"/>
        <v>0.1243126518814595</v>
      </c>
      <c r="E159" s="48">
        <f t="shared" si="72"/>
        <v>0.29500305288990003</v>
      </c>
      <c r="F159" s="48">
        <f t="shared" si="72"/>
        <v>0</v>
      </c>
      <c r="G159" s="48">
        <f t="shared" si="72"/>
        <v>2.2786207004020818E-2</v>
      </c>
      <c r="H159" s="69">
        <f t="shared" si="72"/>
        <v>0</v>
      </c>
      <c r="I159" s="49">
        <f>SUM(B159:H159)</f>
        <v>1.0000000000000002</v>
      </c>
      <c r="J159" s="141"/>
      <c r="K159" s="78" t="s">
        <v>90</v>
      </c>
      <c r="L159" s="95">
        <f t="shared" ref="L159:R159" si="73">IF($S158=0,"-",L158/$S158)</f>
        <v>7.8542908474562592E-2</v>
      </c>
      <c r="M159" s="95">
        <f t="shared" si="73"/>
        <v>0.47709999500156552</v>
      </c>
      <c r="N159" s="95">
        <f t="shared" si="73"/>
        <v>0.12381014434023495</v>
      </c>
      <c r="O159" s="95">
        <f t="shared" si="73"/>
        <v>0.29381056558858498</v>
      </c>
      <c r="P159" s="95">
        <f t="shared" si="73"/>
        <v>4.0422880022197311E-3</v>
      </c>
      <c r="Q159" s="95">
        <f t="shared" si="73"/>
        <v>2.2694098592832369E-2</v>
      </c>
      <c r="R159" s="96">
        <f t="shared" si="73"/>
        <v>0</v>
      </c>
      <c r="S159" s="97">
        <f>SUM(L159:R159)</f>
        <v>1.0000000000000002</v>
      </c>
      <c r="U159" s="108" t="s">
        <v>90</v>
      </c>
      <c r="V159" s="130">
        <f>+V158/$AI158</f>
        <v>6.5724763731743366E-2</v>
      </c>
      <c r="W159" s="130">
        <f t="shared" ref="W159:AH159" si="74">+W158/$AI158</f>
        <v>1.0053856046588271E-2</v>
      </c>
      <c r="X159" s="130">
        <f t="shared" si="74"/>
        <v>2.2694098592832362E-2</v>
      </c>
      <c r="Y159" s="130">
        <f t="shared" si="74"/>
        <v>0.47709999500156541</v>
      </c>
      <c r="Z159" s="130">
        <f t="shared" si="74"/>
        <v>0.12379544034435719</v>
      </c>
      <c r="AA159" s="130">
        <f t="shared" si="74"/>
        <v>0.29344892001456474</v>
      </c>
      <c r="AB159" s="130">
        <f t="shared" si="74"/>
        <v>4.0422880022197303E-3</v>
      </c>
      <c r="AC159" s="130">
        <f t="shared" si="74"/>
        <v>3.140638266128828E-3</v>
      </c>
      <c r="AD159" s="130">
        <f t="shared" si="74"/>
        <v>2.7642886962309511E-3</v>
      </c>
      <c r="AE159" s="130">
        <f t="shared" si="74"/>
        <v>3.6030849797332023E-4</v>
      </c>
      <c r="AF159" s="130">
        <f t="shared" si="74"/>
        <v>0</v>
      </c>
      <c r="AG159" s="130">
        <f t="shared" si="74"/>
        <v>1.4703995877750563E-5</v>
      </c>
      <c r="AH159" s="130">
        <f t="shared" si="74"/>
        <v>1.3370760468054089E-6</v>
      </c>
      <c r="AI159" s="131">
        <f>SUM(V159:AC159)</f>
        <v>0.99999999999999989</v>
      </c>
      <c r="AJ159" s="22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2.4825154194816543E-5</v>
      </c>
      <c r="E163" s="152">
        <v>0</v>
      </c>
      <c r="F163" s="349"/>
      <c r="G163" s="152">
        <v>0</v>
      </c>
      <c r="H163" s="153">
        <v>0</v>
      </c>
      <c r="I163" s="154">
        <f>SUM(B163:H163)</f>
        <v>2.4825154194816543E-5</v>
      </c>
      <c r="J163" s="149"/>
      <c r="K163" s="203" t="s">
        <v>7</v>
      </c>
      <c r="L163" s="152">
        <v>0</v>
      </c>
      <c r="M163" s="152">
        <v>0</v>
      </c>
      <c r="N163" s="152">
        <v>2.4825154194816543E-5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2.4825154194816543E-5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2.4825154194816543E-5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2.4825154194816543E-5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2.9969617889524698</v>
      </c>
      <c r="E165" s="156">
        <v>0</v>
      </c>
      <c r="F165" s="350"/>
      <c r="G165" s="156">
        <v>0</v>
      </c>
      <c r="H165" s="168">
        <v>0</v>
      </c>
      <c r="I165" s="154">
        <f t="shared" si="75"/>
        <v>2.9969617889524698</v>
      </c>
      <c r="J165" s="149"/>
      <c r="K165" s="169" t="s">
        <v>10</v>
      </c>
      <c r="L165" s="156">
        <v>0</v>
      </c>
      <c r="M165" s="156">
        <v>0</v>
      </c>
      <c r="N165" s="156">
        <v>2.9969617889524698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2.9969617889524698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2.9969617889524698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2.9969617889524698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0.25935246961147579</v>
      </c>
      <c r="C167" s="156">
        <v>0</v>
      </c>
      <c r="D167" s="156">
        <v>1.6434804643986451</v>
      </c>
      <c r="E167" s="156">
        <v>0</v>
      </c>
      <c r="F167" s="350"/>
      <c r="G167" s="156">
        <v>0</v>
      </c>
      <c r="H167" s="168">
        <v>0</v>
      </c>
      <c r="I167" s="154">
        <f t="shared" si="75"/>
        <v>1.9028329340101209</v>
      </c>
      <c r="J167" s="149"/>
      <c r="K167" s="169" t="s">
        <v>16</v>
      </c>
      <c r="L167" s="156">
        <v>0.25935246961147579</v>
      </c>
      <c r="M167" s="156">
        <v>0</v>
      </c>
      <c r="N167" s="156">
        <v>1.6434804643986451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1.9028329340101209</v>
      </c>
      <c r="U167" s="215" t="s">
        <v>16</v>
      </c>
      <c r="V167" s="207">
        <v>0.25935246961147579</v>
      </c>
      <c r="W167" s="207">
        <v>0</v>
      </c>
      <c r="X167" s="207">
        <v>0</v>
      </c>
      <c r="Y167" s="207">
        <v>0</v>
      </c>
      <c r="Z167" s="207">
        <v>1.6434804643986451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1.9028329340101209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5.8321389877022151E-4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75"/>
        <v>5.8321389877022151E-4</v>
      </c>
      <c r="J168" s="149"/>
      <c r="K168" s="163" t="s">
        <v>15</v>
      </c>
      <c r="L168" s="164">
        <v>5.8321389877022151E-4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5.8321389877022151E-4</v>
      </c>
      <c r="U168" s="211" t="s">
        <v>57</v>
      </c>
      <c r="V168" s="212">
        <v>5.8321389877022151E-4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5.8321389877022151E-4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8.5741441381583614E-2</v>
      </c>
      <c r="F169" s="350"/>
      <c r="G169" s="156">
        <v>0</v>
      </c>
      <c r="H169" s="168">
        <v>0</v>
      </c>
      <c r="I169" s="154">
        <f t="shared" si="75"/>
        <v>8.5741441381583614E-2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8.5741441381583614E-2</v>
      </c>
      <c r="P169" s="156">
        <v>12.529605424811548</v>
      </c>
      <c r="Q169" s="156">
        <v>0</v>
      </c>
      <c r="R169" s="157">
        <v>0</v>
      </c>
      <c r="S169" s="158">
        <f t="shared" si="76"/>
        <v>12.615346866193132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5.8727014644920279E-4</v>
      </c>
      <c r="AB169" s="207">
        <v>12.529605424811548</v>
      </c>
      <c r="AC169" s="208">
        <v>8.5154171235134413E-2</v>
      </c>
      <c r="AD169" s="207">
        <v>0</v>
      </c>
      <c r="AE169" s="207">
        <v>0</v>
      </c>
      <c r="AF169" s="207">
        <v>0</v>
      </c>
      <c r="AG169" s="207">
        <v>0</v>
      </c>
      <c r="AH169" s="207">
        <v>8.5154171235134413E-2</v>
      </c>
      <c r="AI169" s="210">
        <f t="shared" si="77"/>
        <v>12.61534686619313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7.2849438592782434</v>
      </c>
      <c r="Q170" s="164">
        <v>0</v>
      </c>
      <c r="R170" s="165">
        <v>0</v>
      </c>
      <c r="S170" s="166">
        <f t="shared" si="76"/>
        <v>7.2849438592782434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7.2849438592782434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7.2849438592782434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50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1.1547384953482174E-2</v>
      </c>
      <c r="E172" s="160">
        <v>0</v>
      </c>
      <c r="F172" s="350"/>
      <c r="G172" s="160">
        <v>0</v>
      </c>
      <c r="H172" s="161">
        <v>0</v>
      </c>
      <c r="I172" s="162">
        <f t="shared" si="75"/>
        <v>1.1547384953482174E-2</v>
      </c>
      <c r="J172" s="149"/>
      <c r="K172" s="163" t="s">
        <v>17</v>
      </c>
      <c r="L172" s="164">
        <v>0</v>
      </c>
      <c r="M172" s="164">
        <v>0</v>
      </c>
      <c r="N172" s="164">
        <v>1.1547384953482174E-2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1.1547384953482174E-2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1.1547384953482174E-2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1.1547384953482174E-2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140</v>
      </c>
      <c r="B173" s="156">
        <v>59.263315642462921</v>
      </c>
      <c r="C173" s="156">
        <v>0</v>
      </c>
      <c r="D173" s="156">
        <v>682.16356323572325</v>
      </c>
      <c r="E173" s="156">
        <v>12.357532664973368</v>
      </c>
      <c r="F173" s="350"/>
      <c r="G173" s="156">
        <v>0</v>
      </c>
      <c r="H173" s="168">
        <v>0</v>
      </c>
      <c r="I173" s="154">
        <f t="shared" si="75"/>
        <v>753.78441154315954</v>
      </c>
      <c r="J173" s="149"/>
      <c r="K173" s="169" t="s">
        <v>140</v>
      </c>
      <c r="L173" s="156">
        <v>59.263315642462921</v>
      </c>
      <c r="M173" s="156">
        <v>0</v>
      </c>
      <c r="N173" s="156">
        <v>682.16356323572325</v>
      </c>
      <c r="O173" s="156">
        <v>12.357532664973368</v>
      </c>
      <c r="P173" s="156">
        <v>0</v>
      </c>
      <c r="Q173" s="156">
        <v>0</v>
      </c>
      <c r="R173" s="157">
        <v>0</v>
      </c>
      <c r="S173" s="158">
        <f t="shared" si="76"/>
        <v>753.78441154315954</v>
      </c>
      <c r="U173" s="215" t="s">
        <v>140</v>
      </c>
      <c r="V173" s="207">
        <v>59.263315642462921</v>
      </c>
      <c r="W173" s="207">
        <v>0</v>
      </c>
      <c r="X173" s="207">
        <v>0</v>
      </c>
      <c r="Y173" s="207">
        <v>0</v>
      </c>
      <c r="Z173" s="207">
        <v>540.93461849317066</v>
      </c>
      <c r="AA173" s="207">
        <v>12.357532664973368</v>
      </c>
      <c r="AB173" s="207">
        <v>0</v>
      </c>
      <c r="AC173" s="208">
        <v>141.22894474255256</v>
      </c>
      <c r="AD173" s="207">
        <v>0</v>
      </c>
      <c r="AE173" s="207">
        <v>0</v>
      </c>
      <c r="AF173" s="207">
        <v>0</v>
      </c>
      <c r="AG173" s="207">
        <v>141.22894474255256</v>
      </c>
      <c r="AH173" s="207">
        <v>0</v>
      </c>
      <c r="AI173" s="210">
        <f t="shared" si="77"/>
        <v>753.78441154315954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29.086936039403415</v>
      </c>
      <c r="C174" s="160">
        <v>3.6163138524330343</v>
      </c>
      <c r="D174" s="160">
        <v>142.13450232064167</v>
      </c>
      <c r="E174" s="160">
        <v>648.32194799101728</v>
      </c>
      <c r="F174" s="350"/>
      <c r="G174" s="160">
        <v>59.59647554661445</v>
      </c>
      <c r="H174" s="161">
        <v>0</v>
      </c>
      <c r="I174" s="162">
        <f t="shared" si="75"/>
        <v>882.75617575010983</v>
      </c>
      <c r="J174" s="149"/>
      <c r="K174" s="163" t="s">
        <v>25</v>
      </c>
      <c r="L174" s="164">
        <v>29.086936039403415</v>
      </c>
      <c r="M174" s="164">
        <v>3.6163138524330343</v>
      </c>
      <c r="N174" s="164">
        <v>142.13450232064167</v>
      </c>
      <c r="O174" s="164">
        <v>648.32194799101728</v>
      </c>
      <c r="P174" s="164">
        <v>3.6305781038606079E-2</v>
      </c>
      <c r="Q174" s="164">
        <v>59.59647554661445</v>
      </c>
      <c r="R174" s="165">
        <v>0</v>
      </c>
      <c r="S174" s="166">
        <f t="shared" si="76"/>
        <v>882.79248153114838</v>
      </c>
      <c r="U174" s="211" t="s">
        <v>25</v>
      </c>
      <c r="V174" s="212">
        <v>7.8719424986373454</v>
      </c>
      <c r="W174" s="212">
        <v>21.21499354076607</v>
      </c>
      <c r="X174" s="212">
        <v>59.59647554661445</v>
      </c>
      <c r="Y174" s="212">
        <v>3.6163138524330343</v>
      </c>
      <c r="Z174" s="212">
        <v>142.13450232064167</v>
      </c>
      <c r="AA174" s="212">
        <v>648.28439178515237</v>
      </c>
      <c r="AB174" s="212">
        <v>3.6305781038606079E-2</v>
      </c>
      <c r="AC174" s="213">
        <v>3.7556205864861393E-2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3.7556205864861393E-2</v>
      </c>
      <c r="AI174" s="214">
        <f t="shared" si="77"/>
        <v>882.79248153114838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0.19305188481326227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75"/>
        <v>0.19305188481326227</v>
      </c>
      <c r="J175" s="149"/>
      <c r="K175" s="169" t="s">
        <v>24</v>
      </c>
      <c r="L175" s="156">
        <v>0.19305188481326227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0.19305188481326227</v>
      </c>
      <c r="U175" s="215" t="s">
        <v>24</v>
      </c>
      <c r="V175" s="207">
        <v>0.19305188481326227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0.19305188481326227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2.7990125210787347</v>
      </c>
      <c r="F177" s="350"/>
      <c r="G177" s="156">
        <v>0</v>
      </c>
      <c r="H177" s="168">
        <v>0</v>
      </c>
      <c r="I177" s="154">
        <f t="shared" si="75"/>
        <v>2.7990125210787347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2.7990125210787347</v>
      </c>
      <c r="P177" s="156">
        <v>0.70529965657235805</v>
      </c>
      <c r="Q177" s="156">
        <v>0</v>
      </c>
      <c r="R177" s="157">
        <v>0</v>
      </c>
      <c r="S177" s="158">
        <f t="shared" si="76"/>
        <v>3.5043121776510926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0.70529965657235805</v>
      </c>
      <c r="AC177" s="208">
        <v>2.7990125210787347</v>
      </c>
      <c r="AD177" s="207">
        <v>0</v>
      </c>
      <c r="AE177" s="207">
        <v>0</v>
      </c>
      <c r="AF177" s="207">
        <v>0</v>
      </c>
      <c r="AG177" s="207">
        <v>0</v>
      </c>
      <c r="AH177" s="207">
        <v>2.7990125210787347</v>
      </c>
      <c r="AI177" s="210">
        <f t="shared" si="77"/>
        <v>3.5043121776510926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174.46995241600001</v>
      </c>
      <c r="C178" s="160">
        <v>0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75"/>
        <v>174.46995241600001</v>
      </c>
      <c r="J178" s="149"/>
      <c r="K178" s="163" t="s">
        <v>21</v>
      </c>
      <c r="L178" s="164">
        <v>174.46995241600001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174.46995241600001</v>
      </c>
      <c r="U178" s="211" t="s">
        <v>61</v>
      </c>
      <c r="V178" s="212">
        <v>174.46995241600001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174.46995241600001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263.27319166618986</v>
      </c>
      <c r="C184" s="195">
        <f t="shared" ref="C184:I184" si="79">SUM(C163:C179)</f>
        <v>3.6163138524330343</v>
      </c>
      <c r="D184" s="195">
        <f t="shared" si="79"/>
        <v>828.95008001982376</v>
      </c>
      <c r="E184" s="195">
        <f t="shared" si="79"/>
        <v>663.56423461845088</v>
      </c>
      <c r="F184" s="195">
        <f t="shared" si="79"/>
        <v>0</v>
      </c>
      <c r="G184" s="195">
        <f t="shared" si="79"/>
        <v>59.59647554661445</v>
      </c>
      <c r="H184" s="197">
        <f t="shared" si="79"/>
        <v>0</v>
      </c>
      <c r="I184" s="154">
        <f t="shared" si="79"/>
        <v>1819.0002957035122</v>
      </c>
      <c r="J184" s="149"/>
      <c r="K184" s="196" t="s">
        <v>26</v>
      </c>
      <c r="L184" s="195">
        <f>SUM(L163:L179)</f>
        <v>263.27319166618986</v>
      </c>
      <c r="M184" s="195">
        <f t="shared" ref="M184:S184" si="80">SUM(M163:M179)</f>
        <v>3.6163138524330343</v>
      </c>
      <c r="N184" s="195">
        <f t="shared" si="80"/>
        <v>828.95008001982376</v>
      </c>
      <c r="O184" s="195">
        <f t="shared" si="80"/>
        <v>663.56423461845088</v>
      </c>
      <c r="P184" s="195">
        <f t="shared" si="80"/>
        <v>20.556154721700757</v>
      </c>
      <c r="Q184" s="195">
        <f t="shared" si="80"/>
        <v>59.59647554661445</v>
      </c>
      <c r="R184" s="197">
        <f t="shared" si="80"/>
        <v>0</v>
      </c>
      <c r="S184" s="198">
        <f t="shared" si="80"/>
        <v>1839.5564504252127</v>
      </c>
      <c r="T184" s="141" t="str">
        <f>IF(ABS(S184-AI184)&gt;0.01,S184-AI184,"")</f>
        <v/>
      </c>
      <c r="U184" s="224" t="s">
        <v>63</v>
      </c>
      <c r="V184" s="225">
        <f>SUM(V163:V179)</f>
        <v>242.05819812542379</v>
      </c>
      <c r="W184" s="225">
        <f t="shared" ref="W184:AH184" si="81">SUM(W163:W179)</f>
        <v>21.21499354076607</v>
      </c>
      <c r="X184" s="225">
        <f t="shared" si="81"/>
        <v>59.59647554661445</v>
      </c>
      <c r="Y184" s="225">
        <f t="shared" si="81"/>
        <v>3.6163138524330343</v>
      </c>
      <c r="Z184" s="225">
        <f t="shared" si="81"/>
        <v>687.72113527727117</v>
      </c>
      <c r="AA184" s="225">
        <f t="shared" si="81"/>
        <v>660.64251172027218</v>
      </c>
      <c r="AB184" s="225">
        <f t="shared" si="81"/>
        <v>20.556154721700757</v>
      </c>
      <c r="AC184" s="225">
        <f t="shared" si="81"/>
        <v>144.15066764073129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141.22894474255256</v>
      </c>
      <c r="AH184" s="226">
        <f t="shared" si="81"/>
        <v>2.9217228981787304</v>
      </c>
      <c r="AI184" s="227">
        <f>SUM(V184:AC184)</f>
        <v>1839.5564504252125</v>
      </c>
      <c r="AJ184" s="141" t="str">
        <f t="shared" si="78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0.14473510108164495</v>
      </c>
      <c r="C185" s="48">
        <f t="shared" ref="C185:H185" si="82">IF($I184=0,"-",C184/$I184)</f>
        <v>1.9880776605560677E-3</v>
      </c>
      <c r="D185" s="48">
        <f t="shared" si="82"/>
        <v>0.45571739706574432</v>
      </c>
      <c r="E185" s="48">
        <f t="shared" si="82"/>
        <v>0.36479611146067042</v>
      </c>
      <c r="F185" s="48">
        <f t="shared" si="82"/>
        <v>0</v>
      </c>
      <c r="G185" s="48">
        <f t="shared" si="82"/>
        <v>3.2763312731384171E-2</v>
      </c>
      <c r="H185" s="69">
        <f t="shared" si="82"/>
        <v>0</v>
      </c>
      <c r="I185" s="49">
        <f>SUM(B185:H185)</f>
        <v>1</v>
      </c>
      <c r="J185" s="141"/>
      <c r="K185" s="78" t="s">
        <v>90</v>
      </c>
      <c r="L185" s="95">
        <f t="shared" ref="L185:R185" si="83">IF($S184=0,"-",L184/$S184)</f>
        <v>0.14311775624245418</v>
      </c>
      <c r="M185" s="95">
        <f t="shared" si="83"/>
        <v>1.9658618530554606E-3</v>
      </c>
      <c r="N185" s="95">
        <f t="shared" si="83"/>
        <v>0.45062497529130585</v>
      </c>
      <c r="O185" s="95">
        <f t="shared" si="83"/>
        <v>0.36071969113264685</v>
      </c>
      <c r="P185" s="95">
        <f t="shared" si="83"/>
        <v>1.1174516942358149E-2</v>
      </c>
      <c r="Q185" s="95">
        <f t="shared" si="83"/>
        <v>3.2397198538179545E-2</v>
      </c>
      <c r="R185" s="96">
        <f t="shared" si="83"/>
        <v>0</v>
      </c>
      <c r="S185" s="97">
        <f>SUM(L185:R185)</f>
        <v>1</v>
      </c>
      <c r="U185" s="108" t="s">
        <v>90</v>
      </c>
      <c r="V185" s="130">
        <f>+V184/$AI184</f>
        <v>0.13158508838881905</v>
      </c>
      <c r="W185" s="130">
        <f t="shared" ref="W185:AH185" si="84">+W184/$AI184</f>
        <v>1.1532667853635171E-2</v>
      </c>
      <c r="X185" s="130">
        <f t="shared" si="84"/>
        <v>3.2397198538179545E-2</v>
      </c>
      <c r="Y185" s="130">
        <f t="shared" si="84"/>
        <v>1.9658618530554611E-3</v>
      </c>
      <c r="Z185" s="130">
        <f t="shared" si="84"/>
        <v>0.37385160706446646</v>
      </c>
      <c r="AA185" s="130">
        <f t="shared" si="84"/>
        <v>0.35913141538416232</v>
      </c>
      <c r="AB185" s="130">
        <f t="shared" si="84"/>
        <v>1.1174516942358151E-2</v>
      </c>
      <c r="AC185" s="130">
        <f t="shared" si="84"/>
        <v>7.8361643975324025E-2</v>
      </c>
      <c r="AD185" s="130">
        <f t="shared" si="84"/>
        <v>0</v>
      </c>
      <c r="AE185" s="130">
        <f t="shared" si="84"/>
        <v>0</v>
      </c>
      <c r="AF185" s="130">
        <f t="shared" si="84"/>
        <v>0</v>
      </c>
      <c r="AG185" s="130">
        <f t="shared" si="84"/>
        <v>7.6773368226839445E-2</v>
      </c>
      <c r="AH185" s="130">
        <f t="shared" si="84"/>
        <v>1.5882757484845739E-3</v>
      </c>
      <c r="AI185" s="131">
        <f>SUM(V185:AC185)</f>
        <v>1.0000000000000002</v>
      </c>
      <c r="AJ185" s="22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112.11981974952135</v>
      </c>
      <c r="E189" s="152">
        <v>0</v>
      </c>
      <c r="F189" s="349"/>
      <c r="G189" s="152">
        <v>0</v>
      </c>
      <c r="H189" s="153">
        <v>0</v>
      </c>
      <c r="I189" s="154">
        <f>SUM(B189:H189)</f>
        <v>112.11981974952135</v>
      </c>
      <c r="J189" s="149"/>
      <c r="K189" s="203" t="s">
        <v>7</v>
      </c>
      <c r="L189" s="152">
        <v>0</v>
      </c>
      <c r="M189" s="152">
        <v>0</v>
      </c>
      <c r="N189" s="152">
        <v>112.11981974952135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112.11981974952135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112.11981974952135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112.11981974952135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345.95486724923001</v>
      </c>
      <c r="E190" s="160">
        <v>0</v>
      </c>
      <c r="F190" s="350"/>
      <c r="G190" s="160">
        <v>0</v>
      </c>
      <c r="H190" s="161">
        <v>0</v>
      </c>
      <c r="I190" s="162">
        <f t="shared" ref="I190:I209" si="85">SUM(B190:H190)</f>
        <v>345.95486724923001</v>
      </c>
      <c r="J190" s="149"/>
      <c r="K190" s="163" t="s">
        <v>8</v>
      </c>
      <c r="L190" s="164">
        <v>0</v>
      </c>
      <c r="M190" s="164">
        <v>0</v>
      </c>
      <c r="N190" s="164">
        <v>345.95486724923001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345.95486724923001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345.95486724923001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345.95486724923001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1.2995364214007713E-2</v>
      </c>
      <c r="E191" s="156">
        <v>0</v>
      </c>
      <c r="F191" s="350"/>
      <c r="G191" s="156">
        <v>0</v>
      </c>
      <c r="H191" s="168">
        <v>0</v>
      </c>
      <c r="I191" s="154">
        <f t="shared" si="85"/>
        <v>1.2995364214007713E-2</v>
      </c>
      <c r="J191" s="149"/>
      <c r="K191" s="169" t="s">
        <v>10</v>
      </c>
      <c r="L191" s="156">
        <v>0</v>
      </c>
      <c r="M191" s="156">
        <v>0</v>
      </c>
      <c r="N191" s="156">
        <v>1.2995364214007713E-2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1.2995364214007713E-2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1.2995364214007713E-2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1.2995364214007713E-2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769.36346066099998</v>
      </c>
      <c r="E192" s="160">
        <v>0</v>
      </c>
      <c r="F192" s="350"/>
      <c r="G192" s="160">
        <v>0</v>
      </c>
      <c r="H192" s="161">
        <v>0</v>
      </c>
      <c r="I192" s="162">
        <f t="shared" si="85"/>
        <v>769.36346066099998</v>
      </c>
      <c r="J192" s="149"/>
      <c r="K192" s="163" t="s">
        <v>56</v>
      </c>
      <c r="L192" s="164">
        <v>0</v>
      </c>
      <c r="M192" s="164">
        <v>0</v>
      </c>
      <c r="N192" s="164">
        <v>769.36346066099998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769.36346066099998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769.36346066099998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769.36346066099998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0.920292845120944</v>
      </c>
      <c r="C193" s="156">
        <v>0.34389099593628047</v>
      </c>
      <c r="D193" s="156">
        <v>120.60393525745958</v>
      </c>
      <c r="E193" s="156">
        <v>0</v>
      </c>
      <c r="F193" s="350"/>
      <c r="G193" s="156">
        <v>0</v>
      </c>
      <c r="H193" s="168">
        <v>0</v>
      </c>
      <c r="I193" s="154">
        <f t="shared" si="85"/>
        <v>121.8681190985168</v>
      </c>
      <c r="J193" s="149"/>
      <c r="K193" s="169" t="s">
        <v>16</v>
      </c>
      <c r="L193" s="156">
        <v>0.920292845120944</v>
      </c>
      <c r="M193" s="156">
        <v>0.34389099593628047</v>
      </c>
      <c r="N193" s="156">
        <v>120.60393525745958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121.8681190985168</v>
      </c>
      <c r="U193" s="215" t="s">
        <v>16</v>
      </c>
      <c r="V193" s="207">
        <v>0.920292845120944</v>
      </c>
      <c r="W193" s="207">
        <v>0</v>
      </c>
      <c r="X193" s="207">
        <v>0</v>
      </c>
      <c r="Y193" s="207">
        <v>0.34389099593628047</v>
      </c>
      <c r="Z193" s="207">
        <v>118.92100122196044</v>
      </c>
      <c r="AA193" s="207">
        <v>0</v>
      </c>
      <c r="AB193" s="207">
        <v>0</v>
      </c>
      <c r="AC193" s="208">
        <v>1.6829340354991491</v>
      </c>
      <c r="AD193" s="209">
        <v>0</v>
      </c>
      <c r="AE193" s="209">
        <v>0</v>
      </c>
      <c r="AF193" s="209">
        <v>0</v>
      </c>
      <c r="AG193" s="209">
        <v>1.6829340354991491</v>
      </c>
      <c r="AH193" s="209">
        <v>0</v>
      </c>
      <c r="AI193" s="210">
        <f t="shared" si="87"/>
        <v>121.8681190985168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10.269904705488839</v>
      </c>
      <c r="C194" s="160">
        <v>0</v>
      </c>
      <c r="D194" s="160">
        <v>16.047891018921771</v>
      </c>
      <c r="E194" s="160">
        <v>0</v>
      </c>
      <c r="F194" s="350"/>
      <c r="G194" s="160">
        <v>0</v>
      </c>
      <c r="H194" s="161">
        <v>0</v>
      </c>
      <c r="I194" s="162">
        <f t="shared" si="85"/>
        <v>26.317795724410608</v>
      </c>
      <c r="J194" s="149"/>
      <c r="K194" s="163" t="s">
        <v>15</v>
      </c>
      <c r="L194" s="164">
        <v>10.269904705488839</v>
      </c>
      <c r="M194" s="164">
        <v>0</v>
      </c>
      <c r="N194" s="164">
        <v>16.047891018921771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26.317795724410608</v>
      </c>
      <c r="U194" s="211" t="s">
        <v>57</v>
      </c>
      <c r="V194" s="212">
        <v>10.269904705488839</v>
      </c>
      <c r="W194" s="212">
        <v>0</v>
      </c>
      <c r="X194" s="212">
        <v>0</v>
      </c>
      <c r="Y194" s="212">
        <v>0</v>
      </c>
      <c r="Z194" s="212">
        <v>16.047891018921771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26.317795724410608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36.77524916941168</v>
      </c>
      <c r="F195" s="350"/>
      <c r="G195" s="156">
        <v>0</v>
      </c>
      <c r="H195" s="168">
        <v>0</v>
      </c>
      <c r="I195" s="154">
        <f t="shared" si="85"/>
        <v>36.77524916941168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36.77524916941168</v>
      </c>
      <c r="P195" s="156">
        <v>632.58292386886274</v>
      </c>
      <c r="Q195" s="156">
        <v>0</v>
      </c>
      <c r="R195" s="157">
        <v>0</v>
      </c>
      <c r="S195" s="158">
        <f t="shared" si="86"/>
        <v>669.35817303827446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2.0291232119353575</v>
      </c>
      <c r="AB195" s="207">
        <v>632.58292386886274</v>
      </c>
      <c r="AC195" s="208">
        <v>34.746125957476323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34.746125957476323</v>
      </c>
      <c r="AI195" s="210">
        <f t="shared" si="87"/>
        <v>669.35817303827446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1.3601274550884994</v>
      </c>
      <c r="Q196" s="164">
        <v>0</v>
      </c>
      <c r="R196" s="165">
        <v>0</v>
      </c>
      <c r="S196" s="166">
        <f t="shared" si="86"/>
        <v>1.3601274550884994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1.3601274550884994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1.3601274550884994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50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2.5206981409352074</v>
      </c>
      <c r="C198" s="160">
        <v>0</v>
      </c>
      <c r="D198" s="160">
        <v>15.316183052906004</v>
      </c>
      <c r="E198" s="160">
        <v>0.89803742121770069</v>
      </c>
      <c r="F198" s="350"/>
      <c r="G198" s="160">
        <v>0</v>
      </c>
      <c r="H198" s="161">
        <v>0</v>
      </c>
      <c r="I198" s="162">
        <f t="shared" si="85"/>
        <v>18.734918615058913</v>
      </c>
      <c r="J198" s="149"/>
      <c r="K198" s="163" t="s">
        <v>17</v>
      </c>
      <c r="L198" s="164">
        <v>2.5206981409352074</v>
      </c>
      <c r="M198" s="164">
        <v>0</v>
      </c>
      <c r="N198" s="164">
        <v>15.316183052906004</v>
      </c>
      <c r="O198" s="164">
        <v>0.89803742121770069</v>
      </c>
      <c r="P198" s="164">
        <v>1.6068319559228688</v>
      </c>
      <c r="Q198" s="164">
        <v>0</v>
      </c>
      <c r="R198" s="165">
        <v>0</v>
      </c>
      <c r="S198" s="166">
        <f t="shared" si="86"/>
        <v>20.34175057098178</v>
      </c>
      <c r="U198" s="211" t="s">
        <v>17</v>
      </c>
      <c r="V198" s="212">
        <v>2.5206981409352074</v>
      </c>
      <c r="W198" s="212">
        <v>0</v>
      </c>
      <c r="X198" s="212">
        <v>0</v>
      </c>
      <c r="Y198" s="212">
        <v>0</v>
      </c>
      <c r="Z198" s="212">
        <v>15.316183052906004</v>
      </c>
      <c r="AA198" s="212">
        <v>0.89803742121770069</v>
      </c>
      <c r="AB198" s="212">
        <v>1.6068319559228688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20.34175057098178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140</v>
      </c>
      <c r="B199" s="156">
        <v>238.89544689717738</v>
      </c>
      <c r="C199" s="156">
        <v>125.42809318366777</v>
      </c>
      <c r="D199" s="156">
        <v>2545.7881157293468</v>
      </c>
      <c r="E199" s="156">
        <v>0</v>
      </c>
      <c r="F199" s="350"/>
      <c r="G199" s="156">
        <v>0</v>
      </c>
      <c r="H199" s="168">
        <v>0</v>
      </c>
      <c r="I199" s="154">
        <f t="shared" si="85"/>
        <v>2910.1116558101921</v>
      </c>
      <c r="J199" s="149"/>
      <c r="K199" s="169" t="s">
        <v>140</v>
      </c>
      <c r="L199" s="156">
        <v>238.89544689717738</v>
      </c>
      <c r="M199" s="156">
        <v>125.42809318366777</v>
      </c>
      <c r="N199" s="156">
        <v>2545.7881157293468</v>
      </c>
      <c r="O199" s="156">
        <v>0</v>
      </c>
      <c r="P199" s="156">
        <v>18.021299563747078</v>
      </c>
      <c r="Q199" s="156">
        <v>0</v>
      </c>
      <c r="R199" s="157">
        <v>0</v>
      </c>
      <c r="S199" s="158">
        <f t="shared" si="86"/>
        <v>2928.1329553739392</v>
      </c>
      <c r="U199" s="215" t="s">
        <v>140</v>
      </c>
      <c r="V199" s="207">
        <v>238.86609813295161</v>
      </c>
      <c r="W199" s="207">
        <v>0</v>
      </c>
      <c r="X199" s="207">
        <v>0</v>
      </c>
      <c r="Y199" s="207">
        <v>125.42809318366777</v>
      </c>
      <c r="Z199" s="207">
        <v>2398.2868169714857</v>
      </c>
      <c r="AA199" s="207">
        <v>0</v>
      </c>
      <c r="AB199" s="207">
        <v>18.021299563747078</v>
      </c>
      <c r="AC199" s="208">
        <v>147.53064752208712</v>
      </c>
      <c r="AD199" s="207">
        <v>2.9348764225759338E-2</v>
      </c>
      <c r="AE199" s="207">
        <v>0</v>
      </c>
      <c r="AF199" s="207">
        <v>0</v>
      </c>
      <c r="AG199" s="207">
        <v>147.50129875786126</v>
      </c>
      <c r="AH199" s="207">
        <v>0</v>
      </c>
      <c r="AI199" s="210">
        <f t="shared" si="87"/>
        <v>2928.1329553739397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41.439090987185999</v>
      </c>
      <c r="C200" s="160">
        <v>4.3406416911620571</v>
      </c>
      <c r="D200" s="160">
        <v>559.1407675646019</v>
      </c>
      <c r="E200" s="160">
        <v>1220.4059802103593</v>
      </c>
      <c r="F200" s="350"/>
      <c r="G200" s="160">
        <v>76.467187249582381</v>
      </c>
      <c r="H200" s="161">
        <v>0</v>
      </c>
      <c r="I200" s="162">
        <f t="shared" si="85"/>
        <v>1901.7936677028915</v>
      </c>
      <c r="J200" s="149"/>
      <c r="K200" s="163" t="s">
        <v>25</v>
      </c>
      <c r="L200" s="164">
        <v>41.439090987185999</v>
      </c>
      <c r="M200" s="164">
        <v>4.3406416911620571</v>
      </c>
      <c r="N200" s="164">
        <v>559.1407675646019</v>
      </c>
      <c r="O200" s="164">
        <v>1220.4059802103593</v>
      </c>
      <c r="P200" s="164">
        <v>0.17575954829651608</v>
      </c>
      <c r="Q200" s="164">
        <v>76.467187249582381</v>
      </c>
      <c r="R200" s="165">
        <v>0</v>
      </c>
      <c r="S200" s="166">
        <f t="shared" si="86"/>
        <v>1901.9694272511881</v>
      </c>
      <c r="U200" s="211" t="s">
        <v>25</v>
      </c>
      <c r="V200" s="212">
        <v>5.7596808917858544</v>
      </c>
      <c r="W200" s="212">
        <v>35.679410095400144</v>
      </c>
      <c r="X200" s="212">
        <v>76.467187249582381</v>
      </c>
      <c r="Y200" s="212">
        <v>4.3406416911620571</v>
      </c>
      <c r="Z200" s="212">
        <v>559.1407675646019</v>
      </c>
      <c r="AA200" s="212">
        <v>1220.2011787214469</v>
      </c>
      <c r="AB200" s="212">
        <v>0.17575954829651608</v>
      </c>
      <c r="AC200" s="213">
        <v>0.20480148891245603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0.20480148891245603</v>
      </c>
      <c r="AI200" s="214">
        <f t="shared" si="87"/>
        <v>1901.9694272511881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4.7981823591764874</v>
      </c>
      <c r="C201" s="156">
        <v>0</v>
      </c>
      <c r="D201" s="156">
        <v>0</v>
      </c>
      <c r="E201" s="156">
        <v>0</v>
      </c>
      <c r="F201" s="350"/>
      <c r="G201" s="156">
        <v>0</v>
      </c>
      <c r="H201" s="168">
        <v>0</v>
      </c>
      <c r="I201" s="154">
        <f t="shared" si="85"/>
        <v>4.7981823591764874</v>
      </c>
      <c r="J201" s="149"/>
      <c r="K201" s="169" t="s">
        <v>24</v>
      </c>
      <c r="L201" s="156">
        <v>4.7981823591764874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4.7981823591764874</v>
      </c>
      <c r="U201" s="215" t="s">
        <v>24</v>
      </c>
      <c r="V201" s="207">
        <v>4.7981823591764874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4.7981823591764874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2.1153661045812868E-3</v>
      </c>
      <c r="C202" s="160">
        <v>0</v>
      </c>
      <c r="D202" s="160">
        <v>0</v>
      </c>
      <c r="E202" s="160">
        <v>0</v>
      </c>
      <c r="F202" s="350"/>
      <c r="G202" s="160">
        <v>0</v>
      </c>
      <c r="H202" s="161">
        <v>0</v>
      </c>
      <c r="I202" s="162">
        <f t="shared" si="85"/>
        <v>2.1153661045812868E-3</v>
      </c>
      <c r="J202" s="149"/>
      <c r="K202" s="163" t="s">
        <v>60</v>
      </c>
      <c r="L202" s="164">
        <v>2.1153661045812868E-3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2.1153661045812868E-3</v>
      </c>
      <c r="U202" s="211" t="s">
        <v>60</v>
      </c>
      <c r="V202" s="212">
        <v>2.1153661045812868E-3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2.1153661045812868E-3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17.482917053686432</v>
      </c>
      <c r="C203" s="156">
        <v>0</v>
      </c>
      <c r="D203" s="156">
        <v>1087.7360813153007</v>
      </c>
      <c r="E203" s="156">
        <v>66.074227441334457</v>
      </c>
      <c r="F203" s="350"/>
      <c r="G203" s="156">
        <v>0</v>
      </c>
      <c r="H203" s="168">
        <v>0</v>
      </c>
      <c r="I203" s="154">
        <f t="shared" si="85"/>
        <v>1171.2932258103215</v>
      </c>
      <c r="J203" s="149"/>
      <c r="K203" s="169" t="s">
        <v>22</v>
      </c>
      <c r="L203" s="156">
        <v>17.482917053686432</v>
      </c>
      <c r="M203" s="156">
        <v>0</v>
      </c>
      <c r="N203" s="156">
        <v>1087.7360813153007</v>
      </c>
      <c r="O203" s="156">
        <v>66.074227441334457</v>
      </c>
      <c r="P203" s="156">
        <v>39.867580007299154</v>
      </c>
      <c r="Q203" s="156">
        <v>0</v>
      </c>
      <c r="R203" s="157">
        <v>0</v>
      </c>
      <c r="S203" s="158">
        <f t="shared" si="86"/>
        <v>1211.1608058176207</v>
      </c>
      <c r="U203" s="215" t="s">
        <v>22</v>
      </c>
      <c r="V203" s="207">
        <v>17.482917053686432</v>
      </c>
      <c r="W203" s="207">
        <v>0</v>
      </c>
      <c r="X203" s="207">
        <v>0</v>
      </c>
      <c r="Y203" s="207">
        <v>0</v>
      </c>
      <c r="Z203" s="207">
        <v>1082.2610040885234</v>
      </c>
      <c r="AA203" s="207">
        <v>0</v>
      </c>
      <c r="AB203" s="207">
        <v>39.867580007299154</v>
      </c>
      <c r="AC203" s="208">
        <v>71.549304668111688</v>
      </c>
      <c r="AD203" s="207">
        <v>0</v>
      </c>
      <c r="AE203" s="207">
        <v>0</v>
      </c>
      <c r="AF203" s="207">
        <v>0</v>
      </c>
      <c r="AG203" s="207">
        <v>5.4750772267772376</v>
      </c>
      <c r="AH203" s="207">
        <v>66.074227441334457</v>
      </c>
      <c r="AI203" s="210">
        <f t="shared" si="87"/>
        <v>1211.1608058176207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2199.2108356451099</v>
      </c>
      <c r="E204" s="160">
        <v>0</v>
      </c>
      <c r="F204" s="350"/>
      <c r="G204" s="160">
        <v>0</v>
      </c>
      <c r="H204" s="161">
        <v>0</v>
      </c>
      <c r="I204" s="162">
        <f t="shared" si="85"/>
        <v>2199.2108356451099</v>
      </c>
      <c r="J204" s="149"/>
      <c r="K204" s="163" t="s">
        <v>21</v>
      </c>
      <c r="L204" s="164">
        <v>0</v>
      </c>
      <c r="M204" s="164">
        <v>0</v>
      </c>
      <c r="N204" s="164">
        <v>2199.2108356451099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2199.2108356451099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2199.2108356451099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2199.2108356451099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316.3286483548759</v>
      </c>
      <c r="C210" s="195">
        <f t="shared" ref="C210:I210" si="89">SUM(C189:C205)</f>
        <v>130.1126258707661</v>
      </c>
      <c r="D210" s="195">
        <f t="shared" si="89"/>
        <v>7771.2949526076118</v>
      </c>
      <c r="E210" s="195">
        <f t="shared" si="89"/>
        <v>1324.1534942423232</v>
      </c>
      <c r="F210" s="195">
        <f t="shared" si="89"/>
        <v>0</v>
      </c>
      <c r="G210" s="195">
        <f t="shared" si="89"/>
        <v>76.467187249582381</v>
      </c>
      <c r="H210" s="197">
        <f t="shared" si="89"/>
        <v>0</v>
      </c>
      <c r="I210" s="154">
        <f t="shared" si="89"/>
        <v>9618.3569083251605</v>
      </c>
      <c r="J210" s="149"/>
      <c r="K210" s="196" t="s">
        <v>26</v>
      </c>
      <c r="L210" s="195">
        <f>SUM(L189:L205)</f>
        <v>316.3286483548759</v>
      </c>
      <c r="M210" s="195">
        <f t="shared" ref="M210:S210" si="90">SUM(M189:M205)</f>
        <v>130.1126258707661</v>
      </c>
      <c r="N210" s="195">
        <f t="shared" si="90"/>
        <v>7771.2949526076118</v>
      </c>
      <c r="O210" s="195">
        <f t="shared" si="90"/>
        <v>1324.1534942423232</v>
      </c>
      <c r="P210" s="195">
        <f t="shared" si="90"/>
        <v>693.61452239921675</v>
      </c>
      <c r="Q210" s="195">
        <f t="shared" si="90"/>
        <v>76.467187249582381</v>
      </c>
      <c r="R210" s="197">
        <f t="shared" si="90"/>
        <v>0</v>
      </c>
      <c r="S210" s="198">
        <f t="shared" si="90"/>
        <v>10311.971430724378</v>
      </c>
      <c r="T210" s="141" t="str">
        <f>IF(ABS(S210-AI210)&gt;0.01,S210-AI210,"")</f>
        <v/>
      </c>
      <c r="U210" s="224" t="s">
        <v>63</v>
      </c>
      <c r="V210" s="225">
        <f>SUM(V189:V205)</f>
        <v>280.61988949524999</v>
      </c>
      <c r="W210" s="225">
        <f t="shared" ref="W210:AH210" si="91">SUM(W189:W205)</f>
        <v>35.679410095400144</v>
      </c>
      <c r="X210" s="225">
        <f t="shared" si="91"/>
        <v>76.467187249582381</v>
      </c>
      <c r="Y210" s="225">
        <f t="shared" si="91"/>
        <v>130.1126258707661</v>
      </c>
      <c r="Z210" s="225">
        <f t="shared" si="91"/>
        <v>7616.6356425874746</v>
      </c>
      <c r="AA210" s="225">
        <f t="shared" si="91"/>
        <v>1223.1283393546</v>
      </c>
      <c r="AB210" s="225">
        <f t="shared" si="91"/>
        <v>693.61452239921675</v>
      </c>
      <c r="AC210" s="225">
        <f t="shared" si="91"/>
        <v>255.71381367208676</v>
      </c>
      <c r="AD210" s="226">
        <f t="shared" si="91"/>
        <v>2.9348764225759338E-2</v>
      </c>
      <c r="AE210" s="226">
        <f t="shared" si="91"/>
        <v>0</v>
      </c>
      <c r="AF210" s="226">
        <f t="shared" si="91"/>
        <v>0</v>
      </c>
      <c r="AG210" s="226">
        <f t="shared" si="91"/>
        <v>154.65931002013767</v>
      </c>
      <c r="AH210" s="226">
        <f t="shared" si="91"/>
        <v>101.02515488772323</v>
      </c>
      <c r="AI210" s="227">
        <f>SUM(V210:AC210)</f>
        <v>10311.971430724378</v>
      </c>
      <c r="AJ210" s="141" t="str">
        <f t="shared" si="88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3.2888013136742507E-2</v>
      </c>
      <c r="C211" s="48">
        <f t="shared" ref="C211:H211" si="92">IF($I210=0,"-",C210/$I210)</f>
        <v>1.3527531480782047E-2</v>
      </c>
      <c r="D211" s="48">
        <f t="shared" si="92"/>
        <v>0.80796491819524541</v>
      </c>
      <c r="E211" s="48">
        <f t="shared" si="92"/>
        <v>0.13766940724524407</v>
      </c>
      <c r="F211" s="48">
        <f t="shared" si="92"/>
        <v>0</v>
      </c>
      <c r="G211" s="48">
        <f t="shared" si="92"/>
        <v>7.9501299419858576E-3</v>
      </c>
      <c r="H211" s="69">
        <f t="shared" si="92"/>
        <v>0</v>
      </c>
      <c r="I211" s="49">
        <f>SUM(B211:H211)</f>
        <v>0.99999999999999989</v>
      </c>
      <c r="J211" s="141"/>
      <c r="K211" s="78" t="s">
        <v>90</v>
      </c>
      <c r="L211" s="95">
        <f t="shared" ref="L211:R211" si="93">IF($S210=0,"-",L210/$S210)</f>
        <v>3.0675865471502278E-2</v>
      </c>
      <c r="M211" s="95">
        <f t="shared" si="93"/>
        <v>1.2617628621729625E-2</v>
      </c>
      <c r="N211" s="95">
        <f t="shared" si="93"/>
        <v>0.7536187434977899</v>
      </c>
      <c r="O211" s="95">
        <f t="shared" si="93"/>
        <v>0.12840934472500826</v>
      </c>
      <c r="P211" s="95">
        <f t="shared" si="93"/>
        <v>6.726303763144667E-2</v>
      </c>
      <c r="Q211" s="95">
        <f t="shared" si="93"/>
        <v>7.4153800525231716E-3</v>
      </c>
      <c r="R211" s="96">
        <f t="shared" si="93"/>
        <v>0</v>
      </c>
      <c r="S211" s="97">
        <f>SUM(L211:R211)</f>
        <v>1</v>
      </c>
      <c r="U211" s="108" t="s">
        <v>90</v>
      </c>
      <c r="V211" s="130">
        <f>+V210/$AI210</f>
        <v>2.7213020456897979E-2</v>
      </c>
      <c r="W211" s="130">
        <f t="shared" ref="W211:AH211" si="94">+W210/$AI210</f>
        <v>3.4599989279541477E-3</v>
      </c>
      <c r="X211" s="130">
        <f t="shared" si="94"/>
        <v>7.4153800525231716E-3</v>
      </c>
      <c r="Y211" s="130">
        <f t="shared" si="94"/>
        <v>1.2617628621729625E-2</v>
      </c>
      <c r="Z211" s="130">
        <f t="shared" si="94"/>
        <v>0.73862070834426607</v>
      </c>
      <c r="AA211" s="130">
        <f t="shared" si="94"/>
        <v>0.11861246392812008</v>
      </c>
      <c r="AB211" s="130">
        <f t="shared" si="94"/>
        <v>6.726303763144667E-2</v>
      </c>
      <c r="AC211" s="130">
        <f t="shared" si="94"/>
        <v>2.4797762037062181E-2</v>
      </c>
      <c r="AD211" s="130">
        <f t="shared" si="94"/>
        <v>2.8460866501545084E-6</v>
      </c>
      <c r="AE211" s="130">
        <f t="shared" si="94"/>
        <v>0</v>
      </c>
      <c r="AF211" s="130">
        <f t="shared" si="94"/>
        <v>0</v>
      </c>
      <c r="AG211" s="130">
        <f t="shared" si="94"/>
        <v>1.4998035153523832E-2</v>
      </c>
      <c r="AH211" s="130">
        <f t="shared" si="94"/>
        <v>9.7968807968881848E-3</v>
      </c>
      <c r="AI211" s="131">
        <f>SUM(V211:AC211)</f>
        <v>1</v>
      </c>
      <c r="AJ211" s="22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3.7337143547924789</v>
      </c>
      <c r="C219" s="156">
        <v>0</v>
      </c>
      <c r="D219" s="156">
        <v>4.151566863812584</v>
      </c>
      <c r="E219" s="156">
        <v>0</v>
      </c>
      <c r="F219" s="350"/>
      <c r="G219" s="156">
        <v>0</v>
      </c>
      <c r="H219" s="168">
        <v>0</v>
      </c>
      <c r="I219" s="154">
        <f t="shared" si="95"/>
        <v>7.8852812186050629</v>
      </c>
      <c r="J219" s="149"/>
      <c r="K219" s="169" t="s">
        <v>16</v>
      </c>
      <c r="L219" s="156">
        <v>3.7337143547924789</v>
      </c>
      <c r="M219" s="156">
        <v>0</v>
      </c>
      <c r="N219" s="156">
        <v>4.151566863812584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7.8852812186050629</v>
      </c>
      <c r="U219" s="215" t="s">
        <v>16</v>
      </c>
      <c r="V219" s="207">
        <v>3.7337143547924789</v>
      </c>
      <c r="W219" s="207">
        <v>0</v>
      </c>
      <c r="X219" s="207">
        <v>0</v>
      </c>
      <c r="Y219" s="207">
        <v>0</v>
      </c>
      <c r="Z219" s="207">
        <v>4.151566863812584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7.8852812186050629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7.0942388035856996E-7</v>
      </c>
      <c r="C220" s="160">
        <v>0</v>
      </c>
      <c r="D220" s="160">
        <v>7.8881788862974714E-7</v>
      </c>
      <c r="E220" s="160">
        <v>0</v>
      </c>
      <c r="F220" s="350"/>
      <c r="G220" s="160">
        <v>0</v>
      </c>
      <c r="H220" s="161">
        <v>0</v>
      </c>
      <c r="I220" s="162">
        <f t="shared" si="95"/>
        <v>1.498241768988317E-6</v>
      </c>
      <c r="J220" s="149"/>
      <c r="K220" s="163" t="s">
        <v>15</v>
      </c>
      <c r="L220" s="164">
        <v>7.0942388035856996E-7</v>
      </c>
      <c r="M220" s="164">
        <v>0</v>
      </c>
      <c r="N220" s="164">
        <v>7.8881788862974714E-7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1.498241768988317E-6</v>
      </c>
      <c r="U220" s="211" t="s">
        <v>57</v>
      </c>
      <c r="V220" s="212">
        <v>7.0942388035856996E-7</v>
      </c>
      <c r="W220" s="212">
        <v>0</v>
      </c>
      <c r="X220" s="212">
        <v>0</v>
      </c>
      <c r="Y220" s="212">
        <v>0</v>
      </c>
      <c r="Z220" s="212">
        <v>7.8881788862974714E-7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1.498241768988317E-6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2.4526941051998006</v>
      </c>
      <c r="F221" s="350"/>
      <c r="G221" s="156">
        <v>0</v>
      </c>
      <c r="H221" s="168">
        <v>0</v>
      </c>
      <c r="I221" s="154">
        <f t="shared" si="95"/>
        <v>2.4526941051998006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2.4526941051998006</v>
      </c>
      <c r="P221" s="156">
        <v>21.66173423436857</v>
      </c>
      <c r="Q221" s="156">
        <v>0</v>
      </c>
      <c r="R221" s="157">
        <v>0</v>
      </c>
      <c r="S221" s="158">
        <f t="shared" si="96"/>
        <v>24.11442833956837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0.25044482009975877</v>
      </c>
      <c r="AB221" s="207">
        <v>21.66173423436857</v>
      </c>
      <c r="AC221" s="208">
        <v>2.2022492851000419</v>
      </c>
      <c r="AD221" s="207">
        <v>0</v>
      </c>
      <c r="AE221" s="207">
        <v>0</v>
      </c>
      <c r="AF221" s="207">
        <v>0</v>
      </c>
      <c r="AG221" s="207">
        <v>0</v>
      </c>
      <c r="AH221" s="207">
        <v>2.2022492851000419</v>
      </c>
      <c r="AI221" s="210">
        <f t="shared" si="97"/>
        <v>24.11442833956837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0.24389759511483095</v>
      </c>
      <c r="F222" s="350"/>
      <c r="G222" s="160">
        <v>0</v>
      </c>
      <c r="H222" s="161">
        <v>0</v>
      </c>
      <c r="I222" s="162">
        <f t="shared" si="95"/>
        <v>0.24389759511483095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0.24389759511483095</v>
      </c>
      <c r="P222" s="164">
        <v>5.1732974939944647</v>
      </c>
      <c r="Q222" s="164">
        <v>0</v>
      </c>
      <c r="R222" s="165">
        <v>0</v>
      </c>
      <c r="S222" s="166">
        <f t="shared" si="96"/>
        <v>5.4171950891092955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0.24389759511483095</v>
      </c>
      <c r="AB222" s="212">
        <v>5.1732974939944647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5.4171950891092955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0.49632808421135588</v>
      </c>
      <c r="C224" s="160">
        <v>0</v>
      </c>
      <c r="D224" s="160">
        <v>0</v>
      </c>
      <c r="E224" s="160">
        <v>0</v>
      </c>
      <c r="F224" s="350"/>
      <c r="G224" s="160">
        <v>0</v>
      </c>
      <c r="H224" s="161">
        <v>0</v>
      </c>
      <c r="I224" s="162">
        <f t="shared" si="95"/>
        <v>0.49632808421135588</v>
      </c>
      <c r="J224" s="149"/>
      <c r="K224" s="163" t="s">
        <v>17</v>
      </c>
      <c r="L224" s="164">
        <v>0.49632808421135588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0.49632808421135588</v>
      </c>
      <c r="U224" s="211" t="s">
        <v>17</v>
      </c>
      <c r="V224" s="212">
        <v>0.49632808421135588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0.49632808421135588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140</v>
      </c>
      <c r="B225" s="156">
        <v>101.82114808021741</v>
      </c>
      <c r="C225" s="156">
        <v>0</v>
      </c>
      <c r="D225" s="156">
        <v>11.020891642653693</v>
      </c>
      <c r="E225" s="156">
        <v>0</v>
      </c>
      <c r="F225" s="350"/>
      <c r="G225" s="156">
        <v>0</v>
      </c>
      <c r="H225" s="168">
        <v>0</v>
      </c>
      <c r="I225" s="154">
        <f t="shared" si="95"/>
        <v>112.84203972287111</v>
      </c>
      <c r="J225" s="149"/>
      <c r="K225" s="169" t="s">
        <v>140</v>
      </c>
      <c r="L225" s="156">
        <v>101.82114808021741</v>
      </c>
      <c r="M225" s="156">
        <v>0</v>
      </c>
      <c r="N225" s="156">
        <v>11.020891642653693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112.84203972287111</v>
      </c>
      <c r="U225" s="215" t="s">
        <v>140</v>
      </c>
      <c r="V225" s="207">
        <v>99.45603530593506</v>
      </c>
      <c r="W225" s="207">
        <v>0</v>
      </c>
      <c r="X225" s="207">
        <v>0</v>
      </c>
      <c r="Y225" s="207">
        <v>0</v>
      </c>
      <c r="Z225" s="207">
        <v>9.807903781893085</v>
      </c>
      <c r="AA225" s="207">
        <v>0</v>
      </c>
      <c r="AB225" s="207">
        <v>0</v>
      </c>
      <c r="AC225" s="208">
        <v>3.5781006350429738</v>
      </c>
      <c r="AD225" s="207">
        <v>2.3651127742823541</v>
      </c>
      <c r="AE225" s="207">
        <v>0</v>
      </c>
      <c r="AF225" s="207">
        <v>0</v>
      </c>
      <c r="AG225" s="207">
        <v>1.2129878607606084</v>
      </c>
      <c r="AH225" s="207">
        <v>0</v>
      </c>
      <c r="AI225" s="210">
        <f t="shared" si="97"/>
        <v>112.84203972287112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36.913093195550232</v>
      </c>
      <c r="C226" s="160">
        <v>0.97440313895048225</v>
      </c>
      <c r="D226" s="160">
        <v>15.373675111931089</v>
      </c>
      <c r="E226" s="160">
        <v>129.61486884607447</v>
      </c>
      <c r="F226" s="350"/>
      <c r="G226" s="160">
        <v>36.916880349450679</v>
      </c>
      <c r="H226" s="161">
        <v>4.7418322794270537E-2</v>
      </c>
      <c r="I226" s="162">
        <f t="shared" si="95"/>
        <v>219.84033896475123</v>
      </c>
      <c r="J226" s="149"/>
      <c r="K226" s="163" t="s">
        <v>25</v>
      </c>
      <c r="L226" s="164">
        <v>36.913093195550232</v>
      </c>
      <c r="M226" s="164">
        <v>0.97440313895048225</v>
      </c>
      <c r="N226" s="164">
        <v>15.373675111931089</v>
      </c>
      <c r="O226" s="164">
        <v>129.61486884607447</v>
      </c>
      <c r="P226" s="164">
        <v>1.6057631552146454</v>
      </c>
      <c r="Q226" s="164">
        <v>36.916880349450679</v>
      </c>
      <c r="R226" s="165">
        <v>4.7418322794270537E-2</v>
      </c>
      <c r="S226" s="166">
        <f t="shared" si="96"/>
        <v>221.44610211996587</v>
      </c>
      <c r="U226" s="211" t="s">
        <v>25</v>
      </c>
      <c r="V226" s="212">
        <v>2.4456927044860159</v>
      </c>
      <c r="W226" s="212">
        <v>34.467400491064218</v>
      </c>
      <c r="X226" s="212">
        <v>36.916880349450679</v>
      </c>
      <c r="Y226" s="212">
        <v>0.97440313895048225</v>
      </c>
      <c r="Z226" s="212">
        <v>15.373675111931089</v>
      </c>
      <c r="AA226" s="212">
        <v>127.38798290313449</v>
      </c>
      <c r="AB226" s="212">
        <v>1.6057631552146454</v>
      </c>
      <c r="AC226" s="213">
        <v>2.2743042657342589</v>
      </c>
      <c r="AD226" s="212">
        <v>0</v>
      </c>
      <c r="AE226" s="212">
        <v>0.96187791641539144</v>
      </c>
      <c r="AF226" s="212">
        <v>4.7418322794270537E-2</v>
      </c>
      <c r="AG226" s="212">
        <v>0</v>
      </c>
      <c r="AH226" s="212">
        <v>1.2650080265245971</v>
      </c>
      <c r="AI226" s="214">
        <f t="shared" si="97"/>
        <v>221.44610211996587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34.93013529946726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95"/>
        <v>34.93013529946726</v>
      </c>
      <c r="J227" s="149"/>
      <c r="K227" s="169" t="s">
        <v>24</v>
      </c>
      <c r="L227" s="156">
        <v>34.93013529946726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34.93013529946726</v>
      </c>
      <c r="U227" s="215" t="s">
        <v>24</v>
      </c>
      <c r="V227" s="207">
        <v>34.93013529946726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34.93013529946726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0.57465811455595295</v>
      </c>
      <c r="F229" s="350"/>
      <c r="G229" s="156">
        <v>0</v>
      </c>
      <c r="H229" s="168">
        <v>0</v>
      </c>
      <c r="I229" s="154">
        <f t="shared" si="95"/>
        <v>0.57465811455595295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0.57465811455595295</v>
      </c>
      <c r="P229" s="156">
        <v>1.4453091467407528</v>
      </c>
      <c r="Q229" s="156">
        <v>0</v>
      </c>
      <c r="R229" s="157">
        <v>0</v>
      </c>
      <c r="S229" s="158">
        <f t="shared" si="96"/>
        <v>2.0199672612967059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1.4453091467407528</v>
      </c>
      <c r="AC229" s="208">
        <v>0.57465811455595295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0.57465811455595295</v>
      </c>
      <c r="AI229" s="210">
        <f t="shared" si="97"/>
        <v>2.0199672612967059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177.89441972366259</v>
      </c>
      <c r="C236" s="195">
        <f t="shared" ref="C236:I236" si="99">SUM(C215:C231)</f>
        <v>0.97440313895048225</v>
      </c>
      <c r="D236" s="195">
        <f t="shared" si="99"/>
        <v>30.546134407215256</v>
      </c>
      <c r="E236" s="195">
        <f t="shared" si="99"/>
        <v>132.88611866094504</v>
      </c>
      <c r="F236" s="195">
        <f t="shared" si="99"/>
        <v>0</v>
      </c>
      <c r="G236" s="195">
        <f t="shared" si="99"/>
        <v>36.916880349450679</v>
      </c>
      <c r="H236" s="197">
        <f t="shared" si="99"/>
        <v>4.7418322794270537E-2</v>
      </c>
      <c r="I236" s="154">
        <f t="shared" si="99"/>
        <v>379.26537460301842</v>
      </c>
      <c r="J236" s="149"/>
      <c r="K236" s="196" t="s">
        <v>26</v>
      </c>
      <c r="L236" s="195">
        <f>SUM(L215:L231)</f>
        <v>177.89441972366259</v>
      </c>
      <c r="M236" s="195">
        <f t="shared" ref="M236:S236" si="100">SUM(M215:M231)</f>
        <v>0.97440313895048225</v>
      </c>
      <c r="N236" s="195">
        <f t="shared" si="100"/>
        <v>30.546134407215256</v>
      </c>
      <c r="O236" s="195">
        <f t="shared" si="100"/>
        <v>132.88611866094504</v>
      </c>
      <c r="P236" s="195">
        <f t="shared" si="100"/>
        <v>29.886104030318435</v>
      </c>
      <c r="Q236" s="195">
        <f t="shared" si="100"/>
        <v>36.916880349450679</v>
      </c>
      <c r="R236" s="197">
        <f t="shared" si="100"/>
        <v>4.7418322794270537E-2</v>
      </c>
      <c r="S236" s="198">
        <f t="shared" si="100"/>
        <v>409.15147863333681</v>
      </c>
      <c r="T236" s="141" t="str">
        <f>IF(ABS(S236-AI236)&gt;0.01,S236-AI236,"")</f>
        <v/>
      </c>
      <c r="U236" s="224" t="s">
        <v>63</v>
      </c>
      <c r="V236" s="225">
        <f>SUM(V215:V231)</f>
        <v>141.06190645831606</v>
      </c>
      <c r="W236" s="225">
        <f t="shared" ref="W236:AH236" si="101">SUM(W215:W231)</f>
        <v>34.467400491064218</v>
      </c>
      <c r="X236" s="225">
        <f t="shared" si="101"/>
        <v>36.916880349450679</v>
      </c>
      <c r="Y236" s="225">
        <f t="shared" si="101"/>
        <v>0.97440313895048225</v>
      </c>
      <c r="Z236" s="225">
        <f t="shared" si="101"/>
        <v>29.333146546454646</v>
      </c>
      <c r="AA236" s="225">
        <f t="shared" si="101"/>
        <v>127.88232531834907</v>
      </c>
      <c r="AB236" s="225">
        <f t="shared" si="101"/>
        <v>29.886104030318435</v>
      </c>
      <c r="AC236" s="225">
        <f t="shared" si="101"/>
        <v>8.6293123004332273</v>
      </c>
      <c r="AD236" s="226">
        <f t="shared" si="101"/>
        <v>2.3651127742823541</v>
      </c>
      <c r="AE236" s="226">
        <f t="shared" si="101"/>
        <v>0.96187791641539144</v>
      </c>
      <c r="AF236" s="226">
        <f t="shared" si="101"/>
        <v>4.7418322794270537E-2</v>
      </c>
      <c r="AG236" s="226">
        <f t="shared" si="101"/>
        <v>1.2129878607606084</v>
      </c>
      <c r="AH236" s="226">
        <f t="shared" si="101"/>
        <v>4.0419154261805916</v>
      </c>
      <c r="AI236" s="227">
        <f>SUM(V236:AC236)</f>
        <v>409.15147863333686</v>
      </c>
      <c r="AJ236" s="141" t="str">
        <f t="shared" si="98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0.4690499888366208</v>
      </c>
      <c r="C237" s="48">
        <f t="shared" ref="C237:H237" si="102">IF($I236=0,"-",C236/$I236)</f>
        <v>2.5691855998465499E-3</v>
      </c>
      <c r="D237" s="48">
        <f t="shared" si="102"/>
        <v>8.054026666470214E-2</v>
      </c>
      <c r="E237" s="48">
        <f t="shared" si="102"/>
        <v>0.35037767104376066</v>
      </c>
      <c r="F237" s="48">
        <f t="shared" si="102"/>
        <v>0</v>
      </c>
      <c r="G237" s="48">
        <f t="shared" si="102"/>
        <v>9.7337861090251165E-2</v>
      </c>
      <c r="H237" s="69">
        <f t="shared" si="102"/>
        <v>1.2502676481844372E-4</v>
      </c>
      <c r="I237" s="49">
        <f>SUM(B237:H237)</f>
        <v>0.99999999999999967</v>
      </c>
      <c r="J237" s="141"/>
      <c r="K237" s="78" t="s">
        <v>90</v>
      </c>
      <c r="L237" s="95">
        <f t="shared" ref="L237:R237" si="103">IF($S236=0,"-",L236/$S236)</f>
        <v>0.43478865166972447</v>
      </c>
      <c r="M237" s="95">
        <f t="shared" si="103"/>
        <v>2.381521734212523E-3</v>
      </c>
      <c r="N237" s="95">
        <f t="shared" si="103"/>
        <v>7.4657274878357049E-2</v>
      </c>
      <c r="O237" s="95">
        <f t="shared" si="103"/>
        <v>0.32478464725293493</v>
      </c>
      <c r="P237" s="95">
        <f t="shared" si="103"/>
        <v>7.3044106134346934E-2</v>
      </c>
      <c r="Q237" s="95">
        <f t="shared" si="103"/>
        <v>9.0227904033884546E-2</v>
      </c>
      <c r="R237" s="96">
        <f t="shared" si="103"/>
        <v>1.1589429653941128E-4</v>
      </c>
      <c r="S237" s="97">
        <f>SUM(L237:R237)</f>
        <v>1</v>
      </c>
      <c r="U237" s="108" t="s">
        <v>90</v>
      </c>
      <c r="V237" s="130">
        <f>+V236/$AI236</f>
        <v>0.34476694775611305</v>
      </c>
      <c r="W237" s="130">
        <f t="shared" ref="W237:AH237" si="104">+W236/$AI236</f>
        <v>8.424117299097518E-2</v>
      </c>
      <c r="X237" s="130">
        <f t="shared" si="104"/>
        <v>9.0227904033884546E-2</v>
      </c>
      <c r="Y237" s="130">
        <f t="shared" si="104"/>
        <v>2.3815217342125225E-3</v>
      </c>
      <c r="Z237" s="130">
        <f t="shared" si="104"/>
        <v>7.1692632382594157E-2</v>
      </c>
      <c r="AA237" s="130">
        <f t="shared" si="104"/>
        <v>0.31255496312883047</v>
      </c>
      <c r="AB237" s="130">
        <f t="shared" si="104"/>
        <v>7.304410613434692E-2</v>
      </c>
      <c r="AC237" s="130">
        <f t="shared" si="104"/>
        <v>2.1090751839043038E-2</v>
      </c>
      <c r="AD237" s="130">
        <f t="shared" si="104"/>
        <v>5.7805309226362633E-3</v>
      </c>
      <c r="AE237" s="130">
        <f t="shared" si="104"/>
        <v>2.3509090560500778E-3</v>
      </c>
      <c r="AF237" s="130">
        <f t="shared" si="104"/>
        <v>1.1589429653941127E-4</v>
      </c>
      <c r="AG237" s="130">
        <f t="shared" si="104"/>
        <v>2.9646424957628799E-3</v>
      </c>
      <c r="AH237" s="130">
        <f t="shared" si="104"/>
        <v>9.8787750680543775E-3</v>
      </c>
      <c r="AI237" s="131">
        <f>SUM(V237:AC237)</f>
        <v>1</v>
      </c>
      <c r="AJ237" s="22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50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41.840052728374822</v>
      </c>
      <c r="C245" s="156">
        <v>2.1358836022105854E-2</v>
      </c>
      <c r="D245" s="156">
        <v>23.016052852749603</v>
      </c>
      <c r="E245" s="156">
        <v>0</v>
      </c>
      <c r="F245" s="350"/>
      <c r="G245" s="156">
        <v>0</v>
      </c>
      <c r="H245" s="168">
        <v>0</v>
      </c>
      <c r="I245" s="154">
        <f t="shared" si="105"/>
        <v>64.877464417146527</v>
      </c>
      <c r="J245" s="149"/>
      <c r="K245" s="169" t="s">
        <v>16</v>
      </c>
      <c r="L245" s="156">
        <v>41.840052728374822</v>
      </c>
      <c r="M245" s="156">
        <v>2.1358836022105854E-2</v>
      </c>
      <c r="N245" s="156">
        <v>23.016052852749603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64.877464417146527</v>
      </c>
      <c r="U245" s="215" t="s">
        <v>16</v>
      </c>
      <c r="V245" s="207">
        <v>41.393805618627255</v>
      </c>
      <c r="W245" s="207">
        <v>0</v>
      </c>
      <c r="X245" s="207">
        <v>0</v>
      </c>
      <c r="Y245" s="207">
        <v>2.1358836022105854E-2</v>
      </c>
      <c r="Z245" s="207">
        <v>23.016052852749603</v>
      </c>
      <c r="AA245" s="207">
        <v>0</v>
      </c>
      <c r="AB245" s="207">
        <v>0</v>
      </c>
      <c r="AC245" s="208">
        <v>0.44624710974756854</v>
      </c>
      <c r="AD245" s="209">
        <v>0.44624710974756854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64.877464417146527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2.0586115285414128</v>
      </c>
      <c r="C246" s="160">
        <v>0</v>
      </c>
      <c r="D246" s="160">
        <v>0</v>
      </c>
      <c r="E246" s="160">
        <v>0</v>
      </c>
      <c r="F246" s="350"/>
      <c r="G246" s="160">
        <v>0</v>
      </c>
      <c r="H246" s="161">
        <v>0</v>
      </c>
      <c r="I246" s="162">
        <f t="shared" si="105"/>
        <v>2.0586115285414128</v>
      </c>
      <c r="J246" s="149"/>
      <c r="K246" s="163" t="s">
        <v>15</v>
      </c>
      <c r="L246" s="164">
        <v>2.0586115285414128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2.0586115285414128</v>
      </c>
      <c r="U246" s="211" t="s">
        <v>57</v>
      </c>
      <c r="V246" s="212">
        <v>2.0586115285414128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2.0586115285414128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35.150666093925274</v>
      </c>
      <c r="F247" s="350"/>
      <c r="G247" s="156">
        <v>0</v>
      </c>
      <c r="H247" s="168">
        <v>0</v>
      </c>
      <c r="I247" s="154">
        <f t="shared" si="105"/>
        <v>35.150666093925274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35.150666093925274</v>
      </c>
      <c r="P247" s="156">
        <v>130.08181457083492</v>
      </c>
      <c r="Q247" s="156">
        <v>0</v>
      </c>
      <c r="R247" s="157">
        <v>0</v>
      </c>
      <c r="S247" s="158">
        <f t="shared" si="106"/>
        <v>165.2324806647602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7.5092460196015978</v>
      </c>
      <c r="AB247" s="207">
        <v>130.08181457083492</v>
      </c>
      <c r="AC247" s="208">
        <v>27.641420074323676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27.641420074323676</v>
      </c>
      <c r="AI247" s="210">
        <f t="shared" si="107"/>
        <v>165.2324806647602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3.1630937152137606</v>
      </c>
      <c r="F248" s="350"/>
      <c r="G248" s="160">
        <v>0</v>
      </c>
      <c r="H248" s="161">
        <v>0</v>
      </c>
      <c r="I248" s="162">
        <f t="shared" si="105"/>
        <v>3.1630937152137606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3.1630937152137606</v>
      </c>
      <c r="P248" s="164">
        <v>3.5369514991559137</v>
      </c>
      <c r="Q248" s="164">
        <v>0</v>
      </c>
      <c r="R248" s="165">
        <v>0</v>
      </c>
      <c r="S248" s="166">
        <f t="shared" si="106"/>
        <v>6.7000452143696743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1.2252378256509622</v>
      </c>
      <c r="AB248" s="212">
        <v>3.5369514991559137</v>
      </c>
      <c r="AC248" s="213">
        <v>1.9378558895627984</v>
      </c>
      <c r="AD248" s="212">
        <v>0</v>
      </c>
      <c r="AE248" s="212">
        <v>0</v>
      </c>
      <c r="AF248" s="212">
        <v>0</v>
      </c>
      <c r="AG248" s="212">
        <v>0</v>
      </c>
      <c r="AH248" s="212">
        <v>1.9378558895627984</v>
      </c>
      <c r="AI248" s="214">
        <f t="shared" si="107"/>
        <v>6.7000452143696743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50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68.972725582754009</v>
      </c>
      <c r="C250" s="160">
        <v>0</v>
      </c>
      <c r="D250" s="160">
        <v>131.29671631953184</v>
      </c>
      <c r="E250" s="160">
        <v>20.711476024951448</v>
      </c>
      <c r="F250" s="350"/>
      <c r="G250" s="160">
        <v>0</v>
      </c>
      <c r="H250" s="161">
        <v>0</v>
      </c>
      <c r="I250" s="162">
        <f t="shared" si="105"/>
        <v>220.9809179272373</v>
      </c>
      <c r="J250" s="149"/>
      <c r="K250" s="163" t="s">
        <v>17</v>
      </c>
      <c r="L250" s="164">
        <v>68.972725582754009</v>
      </c>
      <c r="M250" s="164">
        <v>0</v>
      </c>
      <c r="N250" s="164">
        <v>131.29671631953184</v>
      </c>
      <c r="O250" s="164">
        <v>20.711476024951448</v>
      </c>
      <c r="P250" s="164">
        <v>4.1560762509928519</v>
      </c>
      <c r="Q250" s="164">
        <v>0</v>
      </c>
      <c r="R250" s="165">
        <v>0</v>
      </c>
      <c r="S250" s="166">
        <f t="shared" si="106"/>
        <v>225.13699417823014</v>
      </c>
      <c r="U250" s="211" t="s">
        <v>17</v>
      </c>
      <c r="V250" s="212">
        <v>68.972725582754009</v>
      </c>
      <c r="W250" s="212">
        <v>0</v>
      </c>
      <c r="X250" s="212">
        <v>0</v>
      </c>
      <c r="Y250" s="212">
        <v>0</v>
      </c>
      <c r="Z250" s="212">
        <v>131.29671631953184</v>
      </c>
      <c r="AA250" s="212">
        <v>16.323451443394013</v>
      </c>
      <c r="AB250" s="212">
        <v>4.1560762509928519</v>
      </c>
      <c r="AC250" s="213">
        <v>4.3880245815574348</v>
      </c>
      <c r="AD250" s="212">
        <v>0</v>
      </c>
      <c r="AE250" s="212">
        <v>0</v>
      </c>
      <c r="AF250" s="212">
        <v>0</v>
      </c>
      <c r="AG250" s="212">
        <v>0</v>
      </c>
      <c r="AH250" s="212">
        <v>4.3880245815574348</v>
      </c>
      <c r="AI250" s="214">
        <f t="shared" si="107"/>
        <v>225.13699417823014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140</v>
      </c>
      <c r="B251" s="156">
        <v>531.58175709799968</v>
      </c>
      <c r="C251" s="156">
        <v>0</v>
      </c>
      <c r="D251" s="156">
        <v>586.70222099821365</v>
      </c>
      <c r="E251" s="156">
        <v>36.187165692243362</v>
      </c>
      <c r="F251" s="350"/>
      <c r="G251" s="156">
        <v>5.8398054721455636E-2</v>
      </c>
      <c r="H251" s="168">
        <v>0</v>
      </c>
      <c r="I251" s="154">
        <f t="shared" si="105"/>
        <v>1154.5295418431781</v>
      </c>
      <c r="J251" s="149"/>
      <c r="K251" s="169" t="s">
        <v>140</v>
      </c>
      <c r="L251" s="156">
        <v>531.58175709799968</v>
      </c>
      <c r="M251" s="156">
        <v>0</v>
      </c>
      <c r="N251" s="156">
        <v>586.70222099821365</v>
      </c>
      <c r="O251" s="156">
        <v>36.187165692243362</v>
      </c>
      <c r="P251" s="156">
        <v>18.645559484723925</v>
      </c>
      <c r="Q251" s="156">
        <v>5.8398054721455636E-2</v>
      </c>
      <c r="R251" s="157">
        <v>0</v>
      </c>
      <c r="S251" s="158">
        <f t="shared" si="106"/>
        <v>1173.175101327902</v>
      </c>
      <c r="U251" s="215" t="s">
        <v>140</v>
      </c>
      <c r="V251" s="207">
        <v>509.77300356227204</v>
      </c>
      <c r="W251" s="207">
        <v>19.488728595099101</v>
      </c>
      <c r="X251" s="207">
        <v>5.8398054721455636E-2</v>
      </c>
      <c r="Y251" s="207">
        <v>0</v>
      </c>
      <c r="Z251" s="207">
        <v>585.29417901215186</v>
      </c>
      <c r="AA251" s="207">
        <v>23.289630873372499</v>
      </c>
      <c r="AB251" s="207">
        <v>18.645559484723925</v>
      </c>
      <c r="AC251" s="208">
        <v>16.625601745561134</v>
      </c>
      <c r="AD251" s="207">
        <v>2.320024940628501</v>
      </c>
      <c r="AE251" s="207">
        <v>0</v>
      </c>
      <c r="AF251" s="207">
        <v>0</v>
      </c>
      <c r="AG251" s="207">
        <v>1.4080419860617692</v>
      </c>
      <c r="AH251" s="207">
        <v>12.897534818870865</v>
      </c>
      <c r="AI251" s="210">
        <f t="shared" si="107"/>
        <v>1173.1751013279022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242.90718597957888</v>
      </c>
      <c r="C252" s="160">
        <v>3.5603204826063779</v>
      </c>
      <c r="D252" s="160">
        <v>451.98086097357219</v>
      </c>
      <c r="E252" s="160">
        <v>1137.17727230836</v>
      </c>
      <c r="F252" s="350"/>
      <c r="G252" s="160">
        <v>269.56020138147471</v>
      </c>
      <c r="H252" s="161">
        <v>83.847474886992401</v>
      </c>
      <c r="I252" s="162">
        <f t="shared" si="105"/>
        <v>2189.0333160125847</v>
      </c>
      <c r="J252" s="149"/>
      <c r="K252" s="163" t="s">
        <v>25</v>
      </c>
      <c r="L252" s="164">
        <v>242.90718597957888</v>
      </c>
      <c r="M252" s="164">
        <v>3.5603204826063779</v>
      </c>
      <c r="N252" s="164">
        <v>451.98086097357219</v>
      </c>
      <c r="O252" s="164">
        <v>1137.17727230836</v>
      </c>
      <c r="P252" s="164">
        <v>3.3142934365915071</v>
      </c>
      <c r="Q252" s="164">
        <v>269.56020138147471</v>
      </c>
      <c r="R252" s="165">
        <v>83.847474886992401</v>
      </c>
      <c r="S252" s="166">
        <f t="shared" si="106"/>
        <v>2192.3476094491762</v>
      </c>
      <c r="U252" s="211" t="s">
        <v>25</v>
      </c>
      <c r="V252" s="212">
        <v>36.230893428989198</v>
      </c>
      <c r="W252" s="212">
        <v>202.62675296314015</v>
      </c>
      <c r="X252" s="212">
        <v>269.56020138147471</v>
      </c>
      <c r="Y252" s="212">
        <v>3.5603204826063779</v>
      </c>
      <c r="Z252" s="212">
        <v>451.98086097357219</v>
      </c>
      <c r="AA252" s="212">
        <v>1134.0820961915958</v>
      </c>
      <c r="AB252" s="212">
        <v>3.3142934365915071</v>
      </c>
      <c r="AC252" s="213">
        <v>90.992190591206125</v>
      </c>
      <c r="AD252" s="212">
        <v>4.0495395874495523</v>
      </c>
      <c r="AE252" s="212">
        <v>0</v>
      </c>
      <c r="AF252" s="212">
        <v>83.847474886992401</v>
      </c>
      <c r="AG252" s="212">
        <v>0</v>
      </c>
      <c r="AH252" s="212">
        <v>3.0951761167641711</v>
      </c>
      <c r="AI252" s="214">
        <f t="shared" si="107"/>
        <v>2192.3476094491762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100.68385109889526</v>
      </c>
      <c r="C253" s="156">
        <v>0</v>
      </c>
      <c r="D253" s="156">
        <v>3.3893462695701877</v>
      </c>
      <c r="E253" s="156">
        <v>0</v>
      </c>
      <c r="F253" s="350"/>
      <c r="G253" s="156">
        <v>0</v>
      </c>
      <c r="H253" s="168">
        <v>0</v>
      </c>
      <c r="I253" s="154">
        <f t="shared" si="105"/>
        <v>104.07319736846544</v>
      </c>
      <c r="J253" s="149"/>
      <c r="K253" s="169" t="s">
        <v>24</v>
      </c>
      <c r="L253" s="156">
        <v>100.68385109889526</v>
      </c>
      <c r="M253" s="156">
        <v>0</v>
      </c>
      <c r="N253" s="156">
        <v>3.3893462695701877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104.07319736846544</v>
      </c>
      <c r="U253" s="215" t="s">
        <v>24</v>
      </c>
      <c r="V253" s="207">
        <v>99.930764377073302</v>
      </c>
      <c r="W253" s="207">
        <v>0</v>
      </c>
      <c r="X253" s="207">
        <v>0</v>
      </c>
      <c r="Y253" s="207">
        <v>0</v>
      </c>
      <c r="Z253" s="207">
        <v>3.2836144573282287</v>
      </c>
      <c r="AA253" s="207">
        <v>0</v>
      </c>
      <c r="AB253" s="207">
        <v>0</v>
      </c>
      <c r="AC253" s="208">
        <v>0.85881853406392372</v>
      </c>
      <c r="AD253" s="207">
        <v>0.75308672182196457</v>
      </c>
      <c r="AE253" s="207">
        <v>0</v>
      </c>
      <c r="AF253" s="207">
        <v>0</v>
      </c>
      <c r="AG253" s="207">
        <v>0.10573181224195904</v>
      </c>
      <c r="AH253" s="207">
        <v>0</v>
      </c>
      <c r="AI253" s="210">
        <f t="shared" si="107"/>
        <v>104.07319736846546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8.5461230868430285E-2</v>
      </c>
      <c r="C254" s="160">
        <v>0</v>
      </c>
      <c r="D254" s="160">
        <v>1.5352316922472491E-3</v>
      </c>
      <c r="E254" s="160">
        <v>0</v>
      </c>
      <c r="F254" s="350"/>
      <c r="G254" s="160">
        <v>0</v>
      </c>
      <c r="H254" s="161">
        <v>0</v>
      </c>
      <c r="I254" s="162">
        <f t="shared" si="105"/>
        <v>8.6996462560677529E-2</v>
      </c>
      <c r="J254" s="149"/>
      <c r="K254" s="163" t="s">
        <v>60</v>
      </c>
      <c r="L254" s="164">
        <v>8.5461230868430285E-2</v>
      </c>
      <c r="M254" s="164">
        <v>0</v>
      </c>
      <c r="N254" s="164">
        <v>1.5352316922472491E-3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8.6996462560677529E-2</v>
      </c>
      <c r="U254" s="211" t="s">
        <v>60</v>
      </c>
      <c r="V254" s="212">
        <v>8.5461230868430285E-2</v>
      </c>
      <c r="W254" s="212">
        <v>0</v>
      </c>
      <c r="X254" s="212">
        <v>0</v>
      </c>
      <c r="Y254" s="212">
        <v>0</v>
      </c>
      <c r="Z254" s="212">
        <v>1.5352316922472491E-3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8.6996462560677529E-2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21.672024082051514</v>
      </c>
      <c r="C255" s="156">
        <v>0</v>
      </c>
      <c r="D255" s="156">
        <v>2.1058868781788398</v>
      </c>
      <c r="E255" s="156">
        <v>0</v>
      </c>
      <c r="F255" s="350"/>
      <c r="G255" s="156">
        <v>0</v>
      </c>
      <c r="H255" s="168">
        <v>0</v>
      </c>
      <c r="I255" s="154">
        <f t="shared" si="105"/>
        <v>23.777910960230354</v>
      </c>
      <c r="J255" s="149"/>
      <c r="K255" s="169" t="s">
        <v>22</v>
      </c>
      <c r="L255" s="156">
        <v>21.672024082051514</v>
      </c>
      <c r="M255" s="156">
        <v>0</v>
      </c>
      <c r="N255" s="156">
        <v>2.1058868781788398</v>
      </c>
      <c r="O255" s="156">
        <v>0</v>
      </c>
      <c r="P255" s="156">
        <v>9.8539355891921829</v>
      </c>
      <c r="Q255" s="156">
        <v>0</v>
      </c>
      <c r="R255" s="157">
        <v>0</v>
      </c>
      <c r="S255" s="158">
        <f t="shared" si="106"/>
        <v>33.631846549422534</v>
      </c>
      <c r="U255" s="215" t="s">
        <v>22</v>
      </c>
      <c r="V255" s="207">
        <v>21.672024082051514</v>
      </c>
      <c r="W255" s="207">
        <v>0</v>
      </c>
      <c r="X255" s="207">
        <v>0</v>
      </c>
      <c r="Y255" s="207">
        <v>0</v>
      </c>
      <c r="Z255" s="207">
        <v>2.1058868781788398</v>
      </c>
      <c r="AA255" s="207">
        <v>0</v>
      </c>
      <c r="AB255" s="207">
        <v>9.8539355891921829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33.631846549422534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6.6116941756976626E-3</v>
      </c>
      <c r="C256" s="160">
        <v>0</v>
      </c>
      <c r="D256" s="160">
        <v>6.4246329527957707E-4</v>
      </c>
      <c r="E256" s="160">
        <v>0</v>
      </c>
      <c r="F256" s="350"/>
      <c r="G256" s="160">
        <v>0</v>
      </c>
      <c r="H256" s="161">
        <v>0</v>
      </c>
      <c r="I256" s="162">
        <f t="shared" si="105"/>
        <v>7.2541574709772396E-3</v>
      </c>
      <c r="J256" s="149"/>
      <c r="K256" s="163" t="s">
        <v>21</v>
      </c>
      <c r="L256" s="164">
        <v>6.6116941756976626E-3</v>
      </c>
      <c r="M256" s="164">
        <v>0</v>
      </c>
      <c r="N256" s="164">
        <v>6.4246329527957707E-4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7.2541574709772396E-3</v>
      </c>
      <c r="U256" s="211" t="s">
        <v>61</v>
      </c>
      <c r="V256" s="212">
        <v>6.6116941756976626E-3</v>
      </c>
      <c r="W256" s="212">
        <v>0</v>
      </c>
      <c r="X256" s="212">
        <v>0</v>
      </c>
      <c r="Y256" s="212">
        <v>0</v>
      </c>
      <c r="Z256" s="212">
        <v>6.4246329527957707E-4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7.2541574709772396E-3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5.9263562156007108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05"/>
        <v>5.9263562156007108</v>
      </c>
      <c r="J257" s="149"/>
      <c r="K257" s="171" t="s">
        <v>64</v>
      </c>
      <c r="L257" s="156">
        <v>5.9263562156007108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5.9263562156007108</v>
      </c>
      <c r="U257" s="216" t="s">
        <v>62</v>
      </c>
      <c r="V257" s="207">
        <v>5.9208817728236287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5.4744427770819868E-3</v>
      </c>
      <c r="AD257" s="209">
        <v>5.4744427770819868E-3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7"/>
        <v>5.9263562156007108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5.9263562156007108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05"/>
        <v>5.9263562156007108</v>
      </c>
      <c r="J258" s="149"/>
      <c r="K258" s="176" t="s">
        <v>23</v>
      </c>
      <c r="L258" s="177">
        <v>5.9263562156007108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5.9263562156007108</v>
      </c>
      <c r="U258" s="217" t="s">
        <v>65</v>
      </c>
      <c r="V258" s="218">
        <v>5.9208817728236287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5.4744427770819868E-3</v>
      </c>
      <c r="AD258" s="218">
        <v>5.4744427770819868E-3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07"/>
        <v>5.9263562156007108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1015.7346372388404</v>
      </c>
      <c r="C262" s="195">
        <f t="shared" ref="C262:I262" si="109">SUM(C241:C257)</f>
        <v>3.5816793186284839</v>
      </c>
      <c r="D262" s="195">
        <f t="shared" si="109"/>
        <v>1198.4932619868039</v>
      </c>
      <c r="E262" s="195">
        <f t="shared" si="109"/>
        <v>1232.3896738346939</v>
      </c>
      <c r="F262" s="195">
        <f t="shared" si="109"/>
        <v>0</v>
      </c>
      <c r="G262" s="195">
        <f t="shared" si="109"/>
        <v>269.61859943619618</v>
      </c>
      <c r="H262" s="197">
        <f t="shared" si="109"/>
        <v>83.847474886992401</v>
      </c>
      <c r="I262" s="154">
        <f t="shared" si="109"/>
        <v>3803.6653267021552</v>
      </c>
      <c r="J262" s="149"/>
      <c r="K262" s="196" t="s">
        <v>26</v>
      </c>
      <c r="L262" s="195">
        <f>SUM(L241:L257)</f>
        <v>1015.7346372388404</v>
      </c>
      <c r="M262" s="195">
        <f t="shared" ref="M262:S262" si="110">SUM(M241:M257)</f>
        <v>3.5816793186284839</v>
      </c>
      <c r="N262" s="195">
        <f t="shared" si="110"/>
        <v>1198.4932619868039</v>
      </c>
      <c r="O262" s="195">
        <f t="shared" si="110"/>
        <v>1232.3896738346939</v>
      </c>
      <c r="P262" s="195">
        <f t="shared" si="110"/>
        <v>169.58863083149129</v>
      </c>
      <c r="Q262" s="195">
        <f t="shared" si="110"/>
        <v>269.61859943619618</v>
      </c>
      <c r="R262" s="197">
        <f t="shared" si="110"/>
        <v>83.847474886992401</v>
      </c>
      <c r="S262" s="198">
        <f t="shared" si="110"/>
        <v>3973.2539575336464</v>
      </c>
      <c r="T262" s="141" t="str">
        <f>IF(ABS(S262-AI262)&gt;0.01,S262-AI262,"")</f>
        <v/>
      </c>
      <c r="U262" s="224" t="s">
        <v>63</v>
      </c>
      <c r="V262" s="225">
        <f>SUM(V241:V257)</f>
        <v>786.04478287817642</v>
      </c>
      <c r="W262" s="225">
        <f t="shared" ref="W262:AH262" si="111">SUM(W241:W257)</f>
        <v>222.11548155823925</v>
      </c>
      <c r="X262" s="225">
        <f t="shared" si="111"/>
        <v>269.61859943619618</v>
      </c>
      <c r="Y262" s="225">
        <f t="shared" si="111"/>
        <v>3.5816793186284839</v>
      </c>
      <c r="Z262" s="225">
        <f t="shared" si="111"/>
        <v>1196.9794881885</v>
      </c>
      <c r="AA262" s="225">
        <f t="shared" si="111"/>
        <v>1182.429662353615</v>
      </c>
      <c r="AB262" s="225">
        <f t="shared" si="111"/>
        <v>169.58863083149129</v>
      </c>
      <c r="AC262" s="225">
        <f t="shared" si="111"/>
        <v>142.89563296879973</v>
      </c>
      <c r="AD262" s="226">
        <f t="shared" si="111"/>
        <v>7.5743728024246684</v>
      </c>
      <c r="AE262" s="226">
        <f t="shared" si="111"/>
        <v>0</v>
      </c>
      <c r="AF262" s="226">
        <f t="shared" si="111"/>
        <v>83.847474886992401</v>
      </c>
      <c r="AG262" s="226">
        <f t="shared" si="111"/>
        <v>1.5137737983037283</v>
      </c>
      <c r="AH262" s="226">
        <f t="shared" si="111"/>
        <v>49.960011481078944</v>
      </c>
      <c r="AI262" s="227">
        <f>SUM(V262:AC262)</f>
        <v>3973.2539575336459</v>
      </c>
      <c r="AJ262" s="141" t="str">
        <f t="shared" si="108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0.26704101175996475</v>
      </c>
      <c r="C263" s="48">
        <f t="shared" ref="C263:H263" si="112">IF($I262=0,"-",C262/$I262)</f>
        <v>9.4163892219557149E-4</v>
      </c>
      <c r="D263" s="48">
        <f t="shared" si="112"/>
        <v>0.31508904150248113</v>
      </c>
      <c r="E263" s="48">
        <f t="shared" si="112"/>
        <v>0.324000554197863</v>
      </c>
      <c r="F263" s="48">
        <f t="shared" si="112"/>
        <v>0</v>
      </c>
      <c r="G263" s="48">
        <f t="shared" si="112"/>
        <v>7.0883891267573815E-2</v>
      </c>
      <c r="H263" s="69">
        <f t="shared" si="112"/>
        <v>2.2043862349921738E-2</v>
      </c>
      <c r="I263" s="49">
        <f>SUM(B263:H263)</f>
        <v>1</v>
      </c>
      <c r="J263" s="141"/>
      <c r="K263" s="78" t="s">
        <v>90</v>
      </c>
      <c r="L263" s="95">
        <f t="shared" ref="L263:R263" si="113">IF($S262=0,"-",L262/$S262)</f>
        <v>0.25564301907078363</v>
      </c>
      <c r="M263" s="95">
        <f t="shared" si="113"/>
        <v>9.0144736704717758E-4</v>
      </c>
      <c r="N263" s="95">
        <f t="shared" si="113"/>
        <v>0.30164023613802815</v>
      </c>
      <c r="O263" s="95">
        <f t="shared" si="113"/>
        <v>0.31017138270207278</v>
      </c>
      <c r="P263" s="95">
        <f t="shared" si="113"/>
        <v>4.2682555065461147E-2</v>
      </c>
      <c r="Q263" s="95">
        <f t="shared" si="113"/>
        <v>6.7858385675291427E-2</v>
      </c>
      <c r="R263" s="96">
        <f t="shared" si="113"/>
        <v>2.1102973981315758E-2</v>
      </c>
      <c r="S263" s="97">
        <f>SUM(L263:R263)</f>
        <v>1</v>
      </c>
      <c r="U263" s="108" t="s">
        <v>90</v>
      </c>
      <c r="V263" s="130">
        <f>+V262/$AI262</f>
        <v>0.1978340149609025</v>
      </c>
      <c r="W263" s="130">
        <f t="shared" ref="W263:AH263" si="114">+W262/$AI262</f>
        <v>5.5902664146873463E-2</v>
      </c>
      <c r="X263" s="130">
        <f t="shared" si="114"/>
        <v>6.7858385675291441E-2</v>
      </c>
      <c r="Y263" s="130">
        <f t="shared" si="114"/>
        <v>9.0144736704717769E-4</v>
      </c>
      <c r="Z263" s="130">
        <f t="shared" si="114"/>
        <v>0.30125924518842284</v>
      </c>
      <c r="AA263" s="130">
        <f t="shared" si="114"/>
        <v>0.29759730311515131</v>
      </c>
      <c r="AB263" s="130">
        <f t="shared" si="114"/>
        <v>4.2682555065461154E-2</v>
      </c>
      <c r="AC263" s="130">
        <f t="shared" si="114"/>
        <v>3.5964384480850209E-2</v>
      </c>
      <c r="AD263" s="130">
        <f t="shared" si="114"/>
        <v>1.9063399630076447E-3</v>
      </c>
      <c r="AE263" s="130">
        <f t="shared" si="114"/>
        <v>0</v>
      </c>
      <c r="AF263" s="130">
        <f t="shared" si="114"/>
        <v>2.1102973981315758E-2</v>
      </c>
      <c r="AG263" s="130">
        <f t="shared" si="114"/>
        <v>3.8099094960529202E-4</v>
      </c>
      <c r="AH263" s="130">
        <f t="shared" si="114"/>
        <v>1.2574079586921515E-2</v>
      </c>
      <c r="AI263" s="131">
        <f>SUM(V263:AC263)</f>
        <v>1.0000000000000002</v>
      </c>
      <c r="AJ263" s="22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3.304643572329051E-2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3.304643572329051E-2</v>
      </c>
      <c r="J267" s="149"/>
      <c r="K267" s="203" t="s">
        <v>7</v>
      </c>
      <c r="L267" s="152">
        <v>3.304643572329051E-2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3.304643572329051E-2</v>
      </c>
      <c r="U267" s="206" t="s">
        <v>7</v>
      </c>
      <c r="V267" s="207">
        <v>3.304643572329051E-2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3.304643572329051E-2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8.4367792230041658</v>
      </c>
      <c r="C271" s="156">
        <v>6.1166649366780197</v>
      </c>
      <c r="D271" s="156">
        <v>2.3201142863261457</v>
      </c>
      <c r="E271" s="156">
        <v>0</v>
      </c>
      <c r="F271" s="350"/>
      <c r="G271" s="156">
        <v>0</v>
      </c>
      <c r="H271" s="168">
        <v>0</v>
      </c>
      <c r="I271" s="154">
        <f t="shared" si="115"/>
        <v>16.873558446008332</v>
      </c>
      <c r="J271" s="149"/>
      <c r="K271" s="169" t="s">
        <v>16</v>
      </c>
      <c r="L271" s="156">
        <v>8.4367792230041658</v>
      </c>
      <c r="M271" s="156">
        <v>6.1166649366780197</v>
      </c>
      <c r="N271" s="156">
        <v>2.3201142863261457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16.873558446008332</v>
      </c>
      <c r="U271" s="215" t="s">
        <v>16</v>
      </c>
      <c r="V271" s="207">
        <v>8.4367792230041658</v>
      </c>
      <c r="W271" s="207">
        <v>0</v>
      </c>
      <c r="X271" s="207">
        <v>0</v>
      </c>
      <c r="Y271" s="207">
        <v>6.1166649366780197</v>
      </c>
      <c r="Z271" s="207">
        <v>2.3201142863261457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16.873558446008332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4.9218939386294878</v>
      </c>
      <c r="C272" s="160">
        <v>0</v>
      </c>
      <c r="D272" s="160">
        <v>14.430899053953006</v>
      </c>
      <c r="E272" s="160">
        <v>0</v>
      </c>
      <c r="F272" s="350"/>
      <c r="G272" s="160">
        <v>0</v>
      </c>
      <c r="H272" s="161">
        <v>0</v>
      </c>
      <c r="I272" s="162">
        <f t="shared" si="115"/>
        <v>19.352792992582494</v>
      </c>
      <c r="J272" s="149"/>
      <c r="K272" s="163" t="s">
        <v>15</v>
      </c>
      <c r="L272" s="164">
        <v>4.9218939386294878</v>
      </c>
      <c r="M272" s="164">
        <v>0</v>
      </c>
      <c r="N272" s="164">
        <v>14.430899053953006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19.352792992582494</v>
      </c>
      <c r="U272" s="211" t="s">
        <v>57</v>
      </c>
      <c r="V272" s="212">
        <v>4.9218939386294878</v>
      </c>
      <c r="W272" s="212">
        <v>0</v>
      </c>
      <c r="X272" s="212">
        <v>0</v>
      </c>
      <c r="Y272" s="212">
        <v>0</v>
      </c>
      <c r="Z272" s="212">
        <v>14.430899053953006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19.352792992582494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22.981121126813537</v>
      </c>
      <c r="F273" s="350"/>
      <c r="G273" s="156">
        <v>0</v>
      </c>
      <c r="H273" s="168">
        <v>0</v>
      </c>
      <c r="I273" s="154">
        <f t="shared" si="115"/>
        <v>22.981121126813537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22.981121126813537</v>
      </c>
      <c r="P273" s="156">
        <v>217.81035507178632</v>
      </c>
      <c r="Q273" s="156">
        <v>0</v>
      </c>
      <c r="R273" s="157">
        <v>0</v>
      </c>
      <c r="S273" s="158">
        <f t="shared" si="116"/>
        <v>240.79147619859987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2.2109164598485345</v>
      </c>
      <c r="AB273" s="207">
        <v>217.81035507178632</v>
      </c>
      <c r="AC273" s="208">
        <v>20.770204666965004</v>
      </c>
      <c r="AD273" s="207">
        <v>0</v>
      </c>
      <c r="AE273" s="207">
        <v>0</v>
      </c>
      <c r="AF273" s="207">
        <v>0</v>
      </c>
      <c r="AG273" s="207">
        <v>0</v>
      </c>
      <c r="AH273" s="207">
        <v>20.770204666965004</v>
      </c>
      <c r="AI273" s="210">
        <f t="shared" si="117"/>
        <v>240.79147619859987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50"/>
      <c r="G274" s="160">
        <v>0</v>
      </c>
      <c r="H274" s="161">
        <v>0</v>
      </c>
      <c r="I274" s="162">
        <f t="shared" si="115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0.47639371113193485</v>
      </c>
      <c r="Q274" s="164">
        <v>0</v>
      </c>
      <c r="R274" s="165">
        <v>0</v>
      </c>
      <c r="S274" s="166">
        <f t="shared" si="116"/>
        <v>0.47639371113193485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0.47639371113193485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0.47639371113193485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1.0362158278102298</v>
      </c>
      <c r="C276" s="160">
        <v>0</v>
      </c>
      <c r="D276" s="160">
        <v>31.621295906725056</v>
      </c>
      <c r="E276" s="160">
        <v>0</v>
      </c>
      <c r="F276" s="350"/>
      <c r="G276" s="160">
        <v>0</v>
      </c>
      <c r="H276" s="161">
        <v>0</v>
      </c>
      <c r="I276" s="162">
        <f t="shared" si="115"/>
        <v>32.657511734535284</v>
      </c>
      <c r="J276" s="149"/>
      <c r="K276" s="163" t="s">
        <v>17</v>
      </c>
      <c r="L276" s="164">
        <v>1.0362158278102298</v>
      </c>
      <c r="M276" s="164">
        <v>0</v>
      </c>
      <c r="N276" s="164">
        <v>31.621295906725056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32.657511734535284</v>
      </c>
      <c r="U276" s="211" t="s">
        <v>17</v>
      </c>
      <c r="V276" s="212">
        <v>1.0362158278102298</v>
      </c>
      <c r="W276" s="212">
        <v>0</v>
      </c>
      <c r="X276" s="212">
        <v>0</v>
      </c>
      <c r="Y276" s="212">
        <v>0</v>
      </c>
      <c r="Z276" s="212">
        <v>31.621295906725056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32.657511734535284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140</v>
      </c>
      <c r="B277" s="156">
        <v>35.172478721230533</v>
      </c>
      <c r="C277" s="156">
        <v>719.9434868212976</v>
      </c>
      <c r="D277" s="156">
        <v>73.681499372403323</v>
      </c>
      <c r="E277" s="156">
        <v>0</v>
      </c>
      <c r="F277" s="350"/>
      <c r="G277" s="156">
        <v>0</v>
      </c>
      <c r="H277" s="168">
        <v>0</v>
      </c>
      <c r="I277" s="154">
        <f t="shared" si="115"/>
        <v>828.79746491493142</v>
      </c>
      <c r="J277" s="149"/>
      <c r="K277" s="169" t="s">
        <v>140</v>
      </c>
      <c r="L277" s="156">
        <v>35.172478721230533</v>
      </c>
      <c r="M277" s="156">
        <v>719.9434868212976</v>
      </c>
      <c r="N277" s="156">
        <v>73.681499372403323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828.79746491493142</v>
      </c>
      <c r="U277" s="215" t="s">
        <v>140</v>
      </c>
      <c r="V277" s="207">
        <v>35.172478721230533</v>
      </c>
      <c r="W277" s="207">
        <v>0</v>
      </c>
      <c r="X277" s="207">
        <v>0</v>
      </c>
      <c r="Y277" s="207">
        <v>719.9434868212976</v>
      </c>
      <c r="Z277" s="207">
        <v>73.681499372403323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828.79746491493142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1.9661630526378773</v>
      </c>
      <c r="C278" s="160">
        <v>0.18302700330549129</v>
      </c>
      <c r="D278" s="160">
        <v>183.79906919418767</v>
      </c>
      <c r="E278" s="160">
        <v>666.50597061391784</v>
      </c>
      <c r="F278" s="350"/>
      <c r="G278" s="160">
        <v>30.132786600340665</v>
      </c>
      <c r="H278" s="161">
        <v>0</v>
      </c>
      <c r="I278" s="162">
        <f t="shared" si="115"/>
        <v>882.58701646438954</v>
      </c>
      <c r="J278" s="149"/>
      <c r="K278" s="163" t="s">
        <v>25</v>
      </c>
      <c r="L278" s="164">
        <v>1.9661630526378773</v>
      </c>
      <c r="M278" s="164">
        <v>0.18302700330549129</v>
      </c>
      <c r="N278" s="164">
        <v>183.79906919418767</v>
      </c>
      <c r="O278" s="164">
        <v>666.50597061391784</v>
      </c>
      <c r="P278" s="164">
        <v>1.4631090907584866E-3</v>
      </c>
      <c r="Q278" s="164">
        <v>30.132786600340665</v>
      </c>
      <c r="R278" s="165">
        <v>0</v>
      </c>
      <c r="S278" s="166">
        <f t="shared" si="116"/>
        <v>882.5884795734803</v>
      </c>
      <c r="U278" s="211" t="s">
        <v>25</v>
      </c>
      <c r="V278" s="212">
        <v>1.7222659796192032</v>
      </c>
      <c r="W278" s="212">
        <v>0.24389707301867403</v>
      </c>
      <c r="X278" s="212">
        <v>30.132786600340665</v>
      </c>
      <c r="Y278" s="212">
        <v>0.18302700330549129</v>
      </c>
      <c r="Z278" s="212">
        <v>183.79906919418767</v>
      </c>
      <c r="AA278" s="212">
        <v>666.50307117624197</v>
      </c>
      <c r="AB278" s="212">
        <v>1.4631090907584866E-3</v>
      </c>
      <c r="AC278" s="213">
        <v>2.8994376759084645E-3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2.8994376759084645E-3</v>
      </c>
      <c r="AI278" s="214">
        <f t="shared" si="117"/>
        <v>882.5884795734803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4.5389617504596842</v>
      </c>
      <c r="F281" s="350"/>
      <c r="G281" s="156">
        <v>0</v>
      </c>
      <c r="H281" s="168">
        <v>0</v>
      </c>
      <c r="I281" s="154">
        <f t="shared" si="115"/>
        <v>4.5389617504596842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4.5389617504596842</v>
      </c>
      <c r="P281" s="156">
        <v>13.394600989261475</v>
      </c>
      <c r="Q281" s="156">
        <v>0</v>
      </c>
      <c r="R281" s="157">
        <v>0</v>
      </c>
      <c r="S281" s="158">
        <f t="shared" si="116"/>
        <v>17.933562739721161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13.394600989261475</v>
      </c>
      <c r="AC281" s="208">
        <v>4.5389617504596842</v>
      </c>
      <c r="AD281" s="207">
        <v>0</v>
      </c>
      <c r="AE281" s="207">
        <v>0</v>
      </c>
      <c r="AF281" s="207">
        <v>0</v>
      </c>
      <c r="AG281" s="207">
        <v>0</v>
      </c>
      <c r="AH281" s="207">
        <v>4.5389617504596842</v>
      </c>
      <c r="AI281" s="210">
        <f t="shared" si="117"/>
        <v>17.933562739721161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51.566577199035585</v>
      </c>
      <c r="C288" s="195">
        <f t="shared" ref="C288:I288" si="119">SUM(C267:C283)</f>
        <v>726.24317876128111</v>
      </c>
      <c r="D288" s="195">
        <f t="shared" si="119"/>
        <v>305.85287781359523</v>
      </c>
      <c r="E288" s="195">
        <f t="shared" si="119"/>
        <v>694.02605349119096</v>
      </c>
      <c r="F288" s="195">
        <f t="shared" si="119"/>
        <v>0</v>
      </c>
      <c r="G288" s="195">
        <f t="shared" si="119"/>
        <v>30.132786600340665</v>
      </c>
      <c r="H288" s="197">
        <f t="shared" si="119"/>
        <v>0</v>
      </c>
      <c r="I288" s="154">
        <f t="shared" si="119"/>
        <v>1807.8214738654437</v>
      </c>
      <c r="J288" s="149"/>
      <c r="K288" s="196" t="s">
        <v>26</v>
      </c>
      <c r="L288" s="195">
        <f>SUM(L267:L283)</f>
        <v>51.566577199035585</v>
      </c>
      <c r="M288" s="195">
        <f t="shared" ref="M288:S288" si="120">SUM(M267:M283)</f>
        <v>726.24317876128111</v>
      </c>
      <c r="N288" s="195">
        <f t="shared" si="120"/>
        <v>305.85287781359523</v>
      </c>
      <c r="O288" s="195">
        <f t="shared" si="120"/>
        <v>694.02605349119096</v>
      </c>
      <c r="P288" s="195">
        <f t="shared" si="120"/>
        <v>231.68281288127051</v>
      </c>
      <c r="Q288" s="195">
        <f t="shared" si="120"/>
        <v>30.132786600340665</v>
      </c>
      <c r="R288" s="197">
        <f t="shared" si="120"/>
        <v>0</v>
      </c>
      <c r="S288" s="198">
        <f t="shared" si="120"/>
        <v>2039.5042867467141</v>
      </c>
      <c r="T288" s="141" t="str">
        <f>IF(ABS(S288-AI288)&gt;0.01,S288-AI288,"")</f>
        <v/>
      </c>
      <c r="U288" s="224" t="s">
        <v>63</v>
      </c>
      <c r="V288" s="225">
        <f>SUM(V267:V283)</f>
        <v>51.322680126016913</v>
      </c>
      <c r="W288" s="225">
        <f t="shared" ref="W288:AH288" si="121">SUM(W267:W283)</f>
        <v>0.24389707301867403</v>
      </c>
      <c r="X288" s="225">
        <f t="shared" si="121"/>
        <v>30.132786600340665</v>
      </c>
      <c r="Y288" s="225">
        <f t="shared" si="121"/>
        <v>726.24317876128111</v>
      </c>
      <c r="Z288" s="225">
        <f t="shared" si="121"/>
        <v>305.85287781359523</v>
      </c>
      <c r="AA288" s="225">
        <f t="shared" si="121"/>
        <v>668.71398763609056</v>
      </c>
      <c r="AB288" s="225">
        <f t="shared" si="121"/>
        <v>231.68281288127051</v>
      </c>
      <c r="AC288" s="225">
        <f t="shared" si="121"/>
        <v>25.312065855100595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25.312065855100595</v>
      </c>
      <c r="AI288" s="227">
        <f>SUM(V288:AC288)</f>
        <v>2039.5042867467143</v>
      </c>
      <c r="AJ288" s="141" t="str">
        <f t="shared" si="118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2.8524153487776132E-2</v>
      </c>
      <c r="C289" s="48">
        <f t="shared" ref="C289:H289" si="122">IF($I288=0,"-",C288/$I288)</f>
        <v>0.40172284114340345</v>
      </c>
      <c r="D289" s="48">
        <f t="shared" si="122"/>
        <v>0.16918312025557888</v>
      </c>
      <c r="E289" s="48">
        <f t="shared" si="122"/>
        <v>0.38390187500496931</v>
      </c>
      <c r="F289" s="48">
        <f t="shared" si="122"/>
        <v>0</v>
      </c>
      <c r="G289" s="48">
        <f t="shared" si="122"/>
        <v>1.6668010108272145E-2</v>
      </c>
      <c r="H289" s="69">
        <f t="shared" si="122"/>
        <v>0</v>
      </c>
      <c r="I289" s="49">
        <f>SUM(B289:H289)</f>
        <v>0.99999999999999989</v>
      </c>
      <c r="J289" s="141"/>
      <c r="K289" s="78" t="s">
        <v>90</v>
      </c>
      <c r="L289" s="95">
        <f t="shared" ref="L289:R289" si="123">IF($S288=0,"-",L288/$S288)</f>
        <v>2.5283877819786919E-2</v>
      </c>
      <c r="M289" s="95">
        <f t="shared" si="123"/>
        <v>0.35608808644366102</v>
      </c>
      <c r="N289" s="95">
        <f t="shared" si="123"/>
        <v>0.14996432211548427</v>
      </c>
      <c r="O289" s="95">
        <f t="shared" si="123"/>
        <v>0.34029153946925828</v>
      </c>
      <c r="P289" s="95">
        <f t="shared" si="123"/>
        <v>0.11359761015792519</v>
      </c>
      <c r="Q289" s="95">
        <f t="shared" si="123"/>
        <v>1.4774563993884292E-2</v>
      </c>
      <c r="R289" s="96">
        <f t="shared" si="123"/>
        <v>0</v>
      </c>
      <c r="S289" s="97">
        <f>SUM(L289:R289)</f>
        <v>1</v>
      </c>
      <c r="U289" s="108" t="s">
        <v>90</v>
      </c>
      <c r="V289" s="130">
        <f>+V288/$AI288</f>
        <v>2.5164291371940945E-2</v>
      </c>
      <c r="W289" s="130">
        <f t="shared" ref="W289:AH289" si="124">+W288/$AI288</f>
        <v>1.1958644784597286E-4</v>
      </c>
      <c r="X289" s="130">
        <f t="shared" si="124"/>
        <v>1.477456399388429E-2</v>
      </c>
      <c r="Y289" s="130">
        <f t="shared" si="124"/>
        <v>0.35608808644366097</v>
      </c>
      <c r="Z289" s="130">
        <f t="shared" si="124"/>
        <v>0.14996432211548424</v>
      </c>
      <c r="AA289" s="130">
        <f t="shared" si="124"/>
        <v>0.32788064824456925</v>
      </c>
      <c r="AB289" s="130">
        <f t="shared" si="124"/>
        <v>0.11359761015792517</v>
      </c>
      <c r="AC289" s="130">
        <f t="shared" si="124"/>
        <v>1.2410891224689097E-2</v>
      </c>
      <c r="AD289" s="130">
        <f t="shared" si="124"/>
        <v>0</v>
      </c>
      <c r="AE289" s="130">
        <f t="shared" si="124"/>
        <v>0</v>
      </c>
      <c r="AF289" s="130">
        <f t="shared" si="124"/>
        <v>0</v>
      </c>
      <c r="AG289" s="130">
        <f t="shared" si="124"/>
        <v>0</v>
      </c>
      <c r="AH289" s="130">
        <f t="shared" si="124"/>
        <v>1.2410891224689097E-2</v>
      </c>
      <c r="AI289" s="131">
        <f>SUM(V289:AC289)</f>
        <v>0.99999999999999978</v>
      </c>
      <c r="AJ289" s="22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9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152.53343810826084</v>
      </c>
      <c r="E295" s="156">
        <v>0</v>
      </c>
      <c r="F295" s="350"/>
      <c r="G295" s="156">
        <v>0</v>
      </c>
      <c r="H295" s="168">
        <v>0</v>
      </c>
      <c r="I295" s="154">
        <f t="shared" si="125"/>
        <v>152.53343810826084</v>
      </c>
      <c r="J295" s="149"/>
      <c r="K295" s="169" t="s">
        <v>10</v>
      </c>
      <c r="L295" s="156">
        <v>0</v>
      </c>
      <c r="M295" s="156">
        <v>0</v>
      </c>
      <c r="N295" s="156">
        <v>152.53343810826084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152.53343810826084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152.53343810826084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152.53343810826084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24.591493657334528</v>
      </c>
      <c r="C297" s="156">
        <v>74.263640941034396</v>
      </c>
      <c r="D297" s="156">
        <v>9.8112527209655536</v>
      </c>
      <c r="E297" s="156">
        <v>0</v>
      </c>
      <c r="F297" s="350"/>
      <c r="G297" s="156">
        <v>0</v>
      </c>
      <c r="H297" s="168">
        <v>0</v>
      </c>
      <c r="I297" s="154">
        <f t="shared" si="125"/>
        <v>108.66638731933448</v>
      </c>
      <c r="J297" s="149"/>
      <c r="K297" s="169" t="s">
        <v>16</v>
      </c>
      <c r="L297" s="156">
        <v>24.591493657334528</v>
      </c>
      <c r="M297" s="156">
        <v>74.263640941034396</v>
      </c>
      <c r="N297" s="156">
        <v>9.8112527209655536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108.66638731933448</v>
      </c>
      <c r="U297" s="215" t="s">
        <v>16</v>
      </c>
      <c r="V297" s="207">
        <v>22.437190590033424</v>
      </c>
      <c r="W297" s="207">
        <v>0</v>
      </c>
      <c r="X297" s="207">
        <v>0</v>
      </c>
      <c r="Y297" s="207">
        <v>74.263640941034396</v>
      </c>
      <c r="Z297" s="207">
        <v>9.8112527209655536</v>
      </c>
      <c r="AA297" s="207">
        <v>0</v>
      </c>
      <c r="AB297" s="207">
        <v>0</v>
      </c>
      <c r="AC297" s="208">
        <v>2.1543030673011048</v>
      </c>
      <c r="AD297" s="209">
        <v>2.1543030673011048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108.66638731933448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0.6487225044939775</v>
      </c>
      <c r="C298" s="160">
        <v>1.7913587340004173</v>
      </c>
      <c r="D298" s="160">
        <v>5.8901054669396329</v>
      </c>
      <c r="E298" s="160">
        <v>0</v>
      </c>
      <c r="F298" s="350"/>
      <c r="G298" s="160">
        <v>0</v>
      </c>
      <c r="H298" s="161">
        <v>0</v>
      </c>
      <c r="I298" s="162">
        <f t="shared" si="125"/>
        <v>8.3301867054340271</v>
      </c>
      <c r="J298" s="149"/>
      <c r="K298" s="163" t="s">
        <v>15</v>
      </c>
      <c r="L298" s="164">
        <v>0.6487225044939775</v>
      </c>
      <c r="M298" s="164">
        <v>1.7913587340004173</v>
      </c>
      <c r="N298" s="164">
        <v>5.8901054669396329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8.3301867054340271</v>
      </c>
      <c r="U298" s="211" t="s">
        <v>57</v>
      </c>
      <c r="V298" s="212">
        <v>0.6487225044939775</v>
      </c>
      <c r="W298" s="212">
        <v>0</v>
      </c>
      <c r="X298" s="212">
        <v>0</v>
      </c>
      <c r="Y298" s="212">
        <v>1.7913587340004173</v>
      </c>
      <c r="Z298" s="212">
        <v>5.8901054669396329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8.3301867054340271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0.39639481039760804</v>
      </c>
      <c r="F299" s="350"/>
      <c r="G299" s="156">
        <v>0</v>
      </c>
      <c r="H299" s="168">
        <v>0</v>
      </c>
      <c r="I299" s="154">
        <f t="shared" si="125"/>
        <v>0.39639481039760804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0.39639481039760804</v>
      </c>
      <c r="P299" s="156">
        <v>248.29141927717652</v>
      </c>
      <c r="Q299" s="156">
        <v>0</v>
      </c>
      <c r="R299" s="157">
        <v>0</v>
      </c>
      <c r="S299" s="158">
        <f t="shared" si="126"/>
        <v>248.68781408757411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6.3438963596463074E-4</v>
      </c>
      <c r="AB299" s="207">
        <v>248.29141927717652</v>
      </c>
      <c r="AC299" s="208">
        <v>0.39576042076164342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0.39576042076164342</v>
      </c>
      <c r="AI299" s="210">
        <f t="shared" si="127"/>
        <v>248.68781408757411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0.28844568674397003</v>
      </c>
      <c r="F300" s="350"/>
      <c r="G300" s="160">
        <v>0</v>
      </c>
      <c r="H300" s="161">
        <v>0</v>
      </c>
      <c r="I300" s="162">
        <f t="shared" si="125"/>
        <v>0.28844568674397003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0.28844568674397003</v>
      </c>
      <c r="P300" s="164">
        <v>3.936130996738274</v>
      </c>
      <c r="Q300" s="164">
        <v>0</v>
      </c>
      <c r="R300" s="165">
        <v>0</v>
      </c>
      <c r="S300" s="166">
        <f t="shared" si="126"/>
        <v>4.224576683482244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0.28844568674397003</v>
      </c>
      <c r="AB300" s="212">
        <v>3.936130996738274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4.224576683482244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3.5638361674840795E-2</v>
      </c>
      <c r="C302" s="160">
        <v>1.0335124885703846</v>
      </c>
      <c r="D302" s="160">
        <v>6.9494805265939625</v>
      </c>
      <c r="E302" s="160">
        <v>2.6728771256130619</v>
      </c>
      <c r="F302" s="350"/>
      <c r="G302" s="160">
        <v>0</v>
      </c>
      <c r="H302" s="161">
        <v>0</v>
      </c>
      <c r="I302" s="162">
        <f t="shared" si="125"/>
        <v>10.691508502452251</v>
      </c>
      <c r="J302" s="149"/>
      <c r="K302" s="163" t="s">
        <v>17</v>
      </c>
      <c r="L302" s="164">
        <v>3.5638361674840795E-2</v>
      </c>
      <c r="M302" s="164">
        <v>1.0335124885703846</v>
      </c>
      <c r="N302" s="164">
        <v>6.9494805265939625</v>
      </c>
      <c r="O302" s="164">
        <v>2.6728771256130619</v>
      </c>
      <c r="P302" s="164">
        <v>2.0390266666666634</v>
      </c>
      <c r="Q302" s="164">
        <v>0</v>
      </c>
      <c r="R302" s="165">
        <v>0</v>
      </c>
      <c r="S302" s="166">
        <f t="shared" si="126"/>
        <v>12.730535169118914</v>
      </c>
      <c r="U302" s="211" t="s">
        <v>17</v>
      </c>
      <c r="V302" s="212">
        <v>3.5638361674840795E-2</v>
      </c>
      <c r="W302" s="212">
        <v>0</v>
      </c>
      <c r="X302" s="212">
        <v>0</v>
      </c>
      <c r="Y302" s="212">
        <v>1.0335124885703846</v>
      </c>
      <c r="Z302" s="212">
        <v>6.9494805265939625</v>
      </c>
      <c r="AA302" s="212">
        <v>0.49893706344777194</v>
      </c>
      <c r="AB302" s="212">
        <v>2.0390266666666634</v>
      </c>
      <c r="AC302" s="213">
        <v>2.1739400621652898</v>
      </c>
      <c r="AD302" s="212">
        <v>0</v>
      </c>
      <c r="AE302" s="212">
        <v>0</v>
      </c>
      <c r="AF302" s="212">
        <v>0</v>
      </c>
      <c r="AG302" s="212">
        <v>0</v>
      </c>
      <c r="AH302" s="212">
        <v>2.1739400621652898</v>
      </c>
      <c r="AI302" s="214">
        <f t="shared" si="127"/>
        <v>12.730535169118912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140</v>
      </c>
      <c r="B303" s="156">
        <v>321.34816130770037</v>
      </c>
      <c r="C303" s="156">
        <v>3501.1832610279484</v>
      </c>
      <c r="D303" s="156">
        <v>1412.3313463614086</v>
      </c>
      <c r="E303" s="156">
        <v>12.805911711411005</v>
      </c>
      <c r="F303" s="350"/>
      <c r="G303" s="156">
        <v>0</v>
      </c>
      <c r="H303" s="168">
        <v>0</v>
      </c>
      <c r="I303" s="154">
        <f t="shared" si="125"/>
        <v>5247.6686804084684</v>
      </c>
      <c r="J303" s="149"/>
      <c r="K303" s="169" t="s">
        <v>140</v>
      </c>
      <c r="L303" s="156">
        <v>321.34816130770037</v>
      </c>
      <c r="M303" s="156">
        <v>3501.1832610279484</v>
      </c>
      <c r="N303" s="156">
        <v>1412.3313463614086</v>
      </c>
      <c r="O303" s="156">
        <v>12.805911711411005</v>
      </c>
      <c r="P303" s="156">
        <v>14.951706359244969</v>
      </c>
      <c r="Q303" s="156">
        <v>0</v>
      </c>
      <c r="R303" s="157">
        <v>0</v>
      </c>
      <c r="S303" s="158">
        <f t="shared" si="126"/>
        <v>5262.6203867677132</v>
      </c>
      <c r="U303" s="215" t="s">
        <v>140</v>
      </c>
      <c r="V303" s="207">
        <v>316.45025797374007</v>
      </c>
      <c r="W303" s="207">
        <v>1.5334140642415763</v>
      </c>
      <c r="X303" s="207">
        <v>0</v>
      </c>
      <c r="Y303" s="207">
        <v>3501.1832610279484</v>
      </c>
      <c r="Z303" s="207">
        <v>1412.3313463614086</v>
      </c>
      <c r="AA303" s="207">
        <v>0.64556272917691715</v>
      </c>
      <c r="AB303" s="207">
        <v>14.951706359244969</v>
      </c>
      <c r="AC303" s="208">
        <v>15.524838251952785</v>
      </c>
      <c r="AD303" s="207">
        <v>3.3644892697186979</v>
      </c>
      <c r="AE303" s="207">
        <v>0</v>
      </c>
      <c r="AF303" s="207">
        <v>0</v>
      </c>
      <c r="AG303" s="207">
        <v>0</v>
      </c>
      <c r="AH303" s="207">
        <v>12.160348982234087</v>
      </c>
      <c r="AI303" s="210">
        <f t="shared" si="127"/>
        <v>5262.6203867677132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142.82639840979695</v>
      </c>
      <c r="C304" s="160">
        <v>85.271469324407221</v>
      </c>
      <c r="D304" s="160">
        <v>181.91674085207222</v>
      </c>
      <c r="E304" s="160">
        <v>1645.7557425817276</v>
      </c>
      <c r="F304" s="350"/>
      <c r="G304" s="160">
        <v>159.15171005267962</v>
      </c>
      <c r="H304" s="161">
        <v>0</v>
      </c>
      <c r="I304" s="162">
        <f t="shared" si="125"/>
        <v>2214.9220612206836</v>
      </c>
      <c r="J304" s="149"/>
      <c r="K304" s="163" t="s">
        <v>25</v>
      </c>
      <c r="L304" s="164">
        <v>142.82639840979695</v>
      </c>
      <c r="M304" s="164">
        <v>85.271469324407221</v>
      </c>
      <c r="N304" s="164">
        <v>181.91674085207222</v>
      </c>
      <c r="O304" s="164">
        <v>1645.7557425817276</v>
      </c>
      <c r="P304" s="164">
        <v>31.12091014110964</v>
      </c>
      <c r="Q304" s="164">
        <v>159.15171005267962</v>
      </c>
      <c r="R304" s="165">
        <v>0</v>
      </c>
      <c r="S304" s="166">
        <f t="shared" si="126"/>
        <v>2246.0429713617932</v>
      </c>
      <c r="U304" s="211" t="s">
        <v>25</v>
      </c>
      <c r="V304" s="212">
        <v>13.740086143998155</v>
      </c>
      <c r="W304" s="212">
        <v>126.70200905368677</v>
      </c>
      <c r="X304" s="212">
        <v>159.15171005267962</v>
      </c>
      <c r="Y304" s="212">
        <v>85.271469324407221</v>
      </c>
      <c r="Z304" s="212">
        <v>135.977148433552</v>
      </c>
      <c r="AA304" s="212">
        <v>1532.2250586281982</v>
      </c>
      <c r="AB304" s="212">
        <v>31.12091014110964</v>
      </c>
      <c r="AC304" s="213">
        <v>161.85457958416171</v>
      </c>
      <c r="AD304" s="212">
        <v>2.3843032121120324</v>
      </c>
      <c r="AE304" s="212">
        <v>91.335134121861401</v>
      </c>
      <c r="AF304" s="212">
        <v>0</v>
      </c>
      <c r="AG304" s="212">
        <v>45.939592418520213</v>
      </c>
      <c r="AH304" s="212">
        <v>22.19554983166806</v>
      </c>
      <c r="AI304" s="214">
        <f t="shared" si="127"/>
        <v>2246.0429713617932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6.6296016628903693</v>
      </c>
      <c r="C305" s="156">
        <v>0</v>
      </c>
      <c r="D305" s="156">
        <v>355.65105025557239</v>
      </c>
      <c r="E305" s="156">
        <v>0</v>
      </c>
      <c r="F305" s="350"/>
      <c r="G305" s="156">
        <v>0</v>
      </c>
      <c r="H305" s="168">
        <v>0</v>
      </c>
      <c r="I305" s="154">
        <f t="shared" si="125"/>
        <v>362.28065191846275</v>
      </c>
      <c r="J305" s="149"/>
      <c r="K305" s="169" t="s">
        <v>24</v>
      </c>
      <c r="L305" s="156">
        <v>6.6296016628903693</v>
      </c>
      <c r="M305" s="156">
        <v>0</v>
      </c>
      <c r="N305" s="156">
        <v>355.65105025557239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362.28065191846275</v>
      </c>
      <c r="U305" s="215" t="s">
        <v>24</v>
      </c>
      <c r="V305" s="207">
        <v>6.4610782269691862</v>
      </c>
      <c r="W305" s="207">
        <v>0</v>
      </c>
      <c r="X305" s="207">
        <v>0</v>
      </c>
      <c r="Y305" s="207">
        <v>0</v>
      </c>
      <c r="Z305" s="207">
        <v>312.89564954987765</v>
      </c>
      <c r="AA305" s="207">
        <v>0</v>
      </c>
      <c r="AB305" s="207">
        <v>0</v>
      </c>
      <c r="AC305" s="208">
        <v>42.923924141615991</v>
      </c>
      <c r="AD305" s="207">
        <v>0.16852343592118313</v>
      </c>
      <c r="AE305" s="207">
        <v>0</v>
      </c>
      <c r="AF305" s="207">
        <v>0</v>
      </c>
      <c r="AG305" s="207">
        <v>42.755400705694726</v>
      </c>
      <c r="AH305" s="207">
        <v>0</v>
      </c>
      <c r="AI305" s="210">
        <f t="shared" si="127"/>
        <v>362.28065191846281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5.3104392418432816E-3</v>
      </c>
      <c r="D306" s="160">
        <v>0</v>
      </c>
      <c r="E306" s="160">
        <v>0</v>
      </c>
      <c r="F306" s="350"/>
      <c r="G306" s="160">
        <v>0</v>
      </c>
      <c r="H306" s="161">
        <v>0</v>
      </c>
      <c r="I306" s="162">
        <f t="shared" si="125"/>
        <v>5.3104392418432816E-3</v>
      </c>
      <c r="J306" s="149"/>
      <c r="K306" s="163" t="s">
        <v>60</v>
      </c>
      <c r="L306" s="164">
        <v>0</v>
      </c>
      <c r="M306" s="164">
        <v>5.3104392418432816E-3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5.3104392418432816E-3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5.3104392418432816E-3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5.3104392418432816E-3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177.93267755350971</v>
      </c>
      <c r="C307" s="156">
        <v>89.746137417370761</v>
      </c>
      <c r="D307" s="156">
        <v>4.4601749532100632</v>
      </c>
      <c r="E307" s="156">
        <v>0</v>
      </c>
      <c r="F307" s="350"/>
      <c r="G307" s="156">
        <v>0</v>
      </c>
      <c r="H307" s="168">
        <v>0</v>
      </c>
      <c r="I307" s="154">
        <f t="shared" si="125"/>
        <v>272.13898992409054</v>
      </c>
      <c r="J307" s="149"/>
      <c r="K307" s="169" t="s">
        <v>22</v>
      </c>
      <c r="L307" s="156">
        <v>177.93267755350971</v>
      </c>
      <c r="M307" s="156">
        <v>89.746137417370761</v>
      </c>
      <c r="N307" s="156">
        <v>4.4601749532100632</v>
      </c>
      <c r="O307" s="156">
        <v>0</v>
      </c>
      <c r="P307" s="156">
        <v>14.87340578794419</v>
      </c>
      <c r="Q307" s="156">
        <v>0</v>
      </c>
      <c r="R307" s="157">
        <v>0</v>
      </c>
      <c r="S307" s="158">
        <f t="shared" si="126"/>
        <v>287.01239571203473</v>
      </c>
      <c r="U307" s="215" t="s">
        <v>22</v>
      </c>
      <c r="V307" s="207">
        <v>177.93267755350971</v>
      </c>
      <c r="W307" s="207">
        <v>0</v>
      </c>
      <c r="X307" s="207">
        <v>0</v>
      </c>
      <c r="Y307" s="207">
        <v>89.746137417370761</v>
      </c>
      <c r="Z307" s="207">
        <v>4.4601749532100632</v>
      </c>
      <c r="AA307" s="207">
        <v>0</v>
      </c>
      <c r="AB307" s="207">
        <v>14.87340578794419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287.01239571203473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0.1714190985670791</v>
      </c>
      <c r="C308" s="160">
        <v>8.6460801846453481E-2</v>
      </c>
      <c r="D308" s="160">
        <v>4.2969013923864954E-3</v>
      </c>
      <c r="E308" s="160">
        <v>0</v>
      </c>
      <c r="F308" s="350"/>
      <c r="G308" s="160">
        <v>0</v>
      </c>
      <c r="H308" s="161">
        <v>0</v>
      </c>
      <c r="I308" s="162">
        <f t="shared" si="125"/>
        <v>0.26217680180591907</v>
      </c>
      <c r="J308" s="149"/>
      <c r="K308" s="163" t="s">
        <v>21</v>
      </c>
      <c r="L308" s="164">
        <v>0.1714190985670791</v>
      </c>
      <c r="M308" s="164">
        <v>8.6460801846453481E-2</v>
      </c>
      <c r="N308" s="164">
        <v>4.2969013923864954E-3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0.26217680180591907</v>
      </c>
      <c r="U308" s="211" t="s">
        <v>61</v>
      </c>
      <c r="V308" s="212">
        <v>0.1714190985670791</v>
      </c>
      <c r="W308" s="212">
        <v>0</v>
      </c>
      <c r="X308" s="212">
        <v>0</v>
      </c>
      <c r="Y308" s="212">
        <v>8.6460801846453481E-2</v>
      </c>
      <c r="Z308" s="212">
        <v>4.2969013923864954E-3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0.26217680180591907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1.6704678162716546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25"/>
        <v>1.6704678162716546</v>
      </c>
      <c r="J309" s="149"/>
      <c r="K309" s="171" t="s">
        <v>64</v>
      </c>
      <c r="L309" s="156">
        <v>1.6704678162716546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1.6704678162716546</v>
      </c>
      <c r="U309" s="216" t="s">
        <v>62</v>
      </c>
      <c r="V309" s="207">
        <v>1.4206141816857034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0.24985363458595114</v>
      </c>
      <c r="AD309" s="209">
        <v>0.24985363458595114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1.6704678162716546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1.6704678162716546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25"/>
        <v>1.6704678162716546</v>
      </c>
      <c r="J310" s="149"/>
      <c r="K310" s="176" t="s">
        <v>23</v>
      </c>
      <c r="L310" s="177">
        <v>1.6704678162716546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1.6704678162716546</v>
      </c>
      <c r="U310" s="217" t="s">
        <v>65</v>
      </c>
      <c r="V310" s="218">
        <v>1.4206141816857034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0.24985363458595114</v>
      </c>
      <c r="AD310" s="218">
        <v>0.24985363458595114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27"/>
        <v>1.6704678162716546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675.85458037223941</v>
      </c>
      <c r="C314" s="195">
        <f t="shared" ref="C314:I314" si="129">SUM(C293:C309)</f>
        <v>3753.3811511744198</v>
      </c>
      <c r="D314" s="195">
        <f t="shared" si="129"/>
        <v>2129.5478861464157</v>
      </c>
      <c r="E314" s="195">
        <f t="shared" si="129"/>
        <v>1661.9193719158932</v>
      </c>
      <c r="F314" s="195">
        <f t="shared" si="129"/>
        <v>0</v>
      </c>
      <c r="G314" s="195">
        <f t="shared" si="129"/>
        <v>159.15171005267962</v>
      </c>
      <c r="H314" s="197">
        <f t="shared" si="129"/>
        <v>0</v>
      </c>
      <c r="I314" s="154">
        <f t="shared" si="129"/>
        <v>8379.854699661646</v>
      </c>
      <c r="J314" s="149"/>
      <c r="K314" s="196" t="s">
        <v>26</v>
      </c>
      <c r="L314" s="195">
        <f>SUM(L293:L309)</f>
        <v>675.85458037223941</v>
      </c>
      <c r="M314" s="195">
        <f t="shared" ref="M314:S314" si="130">SUM(M293:M309)</f>
        <v>3753.3811511744198</v>
      </c>
      <c r="N314" s="195">
        <f t="shared" si="130"/>
        <v>2129.5478861464157</v>
      </c>
      <c r="O314" s="195">
        <f t="shared" si="130"/>
        <v>1661.9193719158932</v>
      </c>
      <c r="P314" s="195">
        <f t="shared" si="130"/>
        <v>315.21259922888026</v>
      </c>
      <c r="Q314" s="195">
        <f t="shared" si="130"/>
        <v>159.15171005267962</v>
      </c>
      <c r="R314" s="197">
        <f t="shared" si="130"/>
        <v>0</v>
      </c>
      <c r="S314" s="198">
        <f t="shared" si="130"/>
        <v>8695.067298890528</v>
      </c>
      <c r="T314" s="141" t="str">
        <f>IF(ABS(S314-AI314)&gt;0.01,S314-AI314,"")</f>
        <v/>
      </c>
      <c r="U314" s="224" t="s">
        <v>63</v>
      </c>
      <c r="V314" s="225">
        <f>SUM(V293:V309)</f>
        <v>539.29768463467212</v>
      </c>
      <c r="W314" s="225">
        <f t="shared" ref="W314:AH314" si="131">SUM(W293:W309)</f>
        <v>128.23542311792835</v>
      </c>
      <c r="X314" s="225">
        <f t="shared" si="131"/>
        <v>159.15171005267962</v>
      </c>
      <c r="Y314" s="225">
        <f t="shared" si="131"/>
        <v>3753.3811511744198</v>
      </c>
      <c r="Z314" s="225">
        <f t="shared" si="131"/>
        <v>2040.8528930222005</v>
      </c>
      <c r="AA314" s="225">
        <f t="shared" si="131"/>
        <v>1533.6586384972029</v>
      </c>
      <c r="AB314" s="225">
        <f t="shared" si="131"/>
        <v>315.21259922888026</v>
      </c>
      <c r="AC314" s="225">
        <f t="shared" si="131"/>
        <v>225.27719916254449</v>
      </c>
      <c r="AD314" s="226">
        <f t="shared" si="131"/>
        <v>8.3214726196389694</v>
      </c>
      <c r="AE314" s="226">
        <f t="shared" si="131"/>
        <v>91.335134121861401</v>
      </c>
      <c r="AF314" s="226">
        <f t="shared" si="131"/>
        <v>0</v>
      </c>
      <c r="AG314" s="226">
        <f t="shared" si="131"/>
        <v>88.694993124214932</v>
      </c>
      <c r="AH314" s="226">
        <f t="shared" si="131"/>
        <v>36.925599296829077</v>
      </c>
      <c r="AI314" s="227">
        <f>SUM(V314:AC314)</f>
        <v>8695.067298890528</v>
      </c>
      <c r="AJ314" s="141" t="str">
        <f t="shared" si="128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8.0652303004672438E-2</v>
      </c>
      <c r="C315" s="48">
        <f t="shared" ref="C315:H315" si="132">IF($I314=0,"-",C314/$I314)</f>
        <v>0.44790527827719617</v>
      </c>
      <c r="D315" s="48">
        <f t="shared" si="132"/>
        <v>0.25412706573926641</v>
      </c>
      <c r="E315" s="48">
        <f t="shared" si="132"/>
        <v>0.19832317283293666</v>
      </c>
      <c r="F315" s="48">
        <f t="shared" si="132"/>
        <v>0</v>
      </c>
      <c r="G315" s="48">
        <f t="shared" si="132"/>
        <v>1.899218014592851E-2</v>
      </c>
      <c r="H315" s="69">
        <f t="shared" si="132"/>
        <v>0</v>
      </c>
      <c r="I315" s="49">
        <f>SUM(B315:H315)</f>
        <v>1.0000000000000002</v>
      </c>
      <c r="J315" s="141"/>
      <c r="K315" s="78" t="s">
        <v>90</v>
      </c>
      <c r="L315" s="95">
        <f t="shared" ref="L315:R315" si="133">IF($S314=0,"-",L314/$S314)</f>
        <v>7.7728504810822691E-2</v>
      </c>
      <c r="M315" s="95">
        <f t="shared" si="133"/>
        <v>0.43166786663667839</v>
      </c>
      <c r="N315" s="95">
        <f t="shared" si="133"/>
        <v>0.24491448000846888</v>
      </c>
      <c r="O315" s="95">
        <f t="shared" si="133"/>
        <v>0.19113358353510967</v>
      </c>
      <c r="P315" s="95">
        <f t="shared" si="133"/>
        <v>3.6251887236008022E-2</v>
      </c>
      <c r="Q315" s="95">
        <f t="shared" si="133"/>
        <v>1.8303677772912353E-2</v>
      </c>
      <c r="R315" s="96">
        <f t="shared" si="133"/>
        <v>0</v>
      </c>
      <c r="S315" s="97">
        <f>SUM(L315:R315)</f>
        <v>1</v>
      </c>
      <c r="U315" s="108" t="s">
        <v>90</v>
      </c>
      <c r="V315" s="130">
        <f>+V314/$AI314</f>
        <v>6.2023405466164173E-2</v>
      </c>
      <c r="W315" s="130">
        <f t="shared" ref="W315:AH315" si="134">+W314/$AI314</f>
        <v>1.4748065622711271E-2</v>
      </c>
      <c r="X315" s="130">
        <f t="shared" si="134"/>
        <v>1.8303677772912353E-2</v>
      </c>
      <c r="Y315" s="130">
        <f t="shared" si="134"/>
        <v>0.43166786663667839</v>
      </c>
      <c r="Z315" s="130">
        <f t="shared" si="134"/>
        <v>0.23471386969973299</v>
      </c>
      <c r="AA315" s="130">
        <f t="shared" si="134"/>
        <v>0.17638260703202313</v>
      </c>
      <c r="AB315" s="130">
        <f t="shared" si="134"/>
        <v>3.6251887236008022E-2</v>
      </c>
      <c r="AC315" s="130">
        <f t="shared" si="134"/>
        <v>2.5908620533769692E-2</v>
      </c>
      <c r="AD315" s="130">
        <f t="shared" si="134"/>
        <v>9.5703372194724378E-4</v>
      </c>
      <c r="AE315" s="130">
        <f t="shared" si="134"/>
        <v>1.050424694625602E-2</v>
      </c>
      <c r="AF315" s="130">
        <f t="shared" si="134"/>
        <v>0</v>
      </c>
      <c r="AG315" s="130">
        <f t="shared" si="134"/>
        <v>1.0200610308735876E-2</v>
      </c>
      <c r="AH315" s="130">
        <f t="shared" si="134"/>
        <v>4.2467295568305386E-3</v>
      </c>
      <c r="AI315" s="131">
        <f>SUM(V315:AC315)</f>
        <v>1</v>
      </c>
      <c r="AJ315" s="22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1117.0752987536191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1117.0752987536191</v>
      </c>
      <c r="J319" s="149"/>
      <c r="K319" s="203" t="s">
        <v>7</v>
      </c>
      <c r="L319" s="152">
        <v>0</v>
      </c>
      <c r="M319" s="152">
        <v>1117.0752987536191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1117.0752987536191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1117.0752987536191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1117.0752987536191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2.1886800226085148</v>
      </c>
      <c r="C323" s="156">
        <v>12.932535159556391</v>
      </c>
      <c r="D323" s="156">
        <v>0.14776431774102519</v>
      </c>
      <c r="E323" s="156">
        <v>0</v>
      </c>
      <c r="F323" s="350"/>
      <c r="G323" s="156">
        <v>0</v>
      </c>
      <c r="H323" s="168">
        <v>0</v>
      </c>
      <c r="I323" s="154">
        <f t="shared" si="135"/>
        <v>15.268979499905932</v>
      </c>
      <c r="J323" s="149"/>
      <c r="K323" s="169" t="s">
        <v>16</v>
      </c>
      <c r="L323" s="156">
        <v>2.1886800226085148</v>
      </c>
      <c r="M323" s="156">
        <v>12.932535159556391</v>
      </c>
      <c r="N323" s="156">
        <v>0.14776431774102519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15.268979499905932</v>
      </c>
      <c r="U323" s="215" t="s">
        <v>16</v>
      </c>
      <c r="V323" s="207">
        <v>2.1886800226085148</v>
      </c>
      <c r="W323" s="207">
        <v>0</v>
      </c>
      <c r="X323" s="207">
        <v>0</v>
      </c>
      <c r="Y323" s="207">
        <v>12.932535159556391</v>
      </c>
      <c r="Z323" s="207">
        <v>0.14776431774102519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15.268979499905932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2.4823784587778976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135"/>
        <v>2.4823784587778976</v>
      </c>
      <c r="J324" s="149"/>
      <c r="K324" s="163" t="s">
        <v>15</v>
      </c>
      <c r="L324" s="164">
        <v>2.4823784587778976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2.4823784587778976</v>
      </c>
      <c r="U324" s="211" t="s">
        <v>57</v>
      </c>
      <c r="V324" s="212">
        <v>2.4823784587778976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2.4823784587778976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4.481045388248845E-2</v>
      </c>
      <c r="F325" s="350"/>
      <c r="G325" s="156">
        <v>0</v>
      </c>
      <c r="H325" s="168">
        <v>0</v>
      </c>
      <c r="I325" s="154">
        <f t="shared" si="135"/>
        <v>4.481045388248845E-2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4.481045388248845E-2</v>
      </c>
      <c r="P325" s="156">
        <v>32.793284943112177</v>
      </c>
      <c r="Q325" s="156">
        <v>0</v>
      </c>
      <c r="R325" s="157">
        <v>0</v>
      </c>
      <c r="S325" s="158">
        <f t="shared" si="136"/>
        <v>32.838095396994667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6.1609239985089417E-5</v>
      </c>
      <c r="AB325" s="207">
        <v>32.793284943112177</v>
      </c>
      <c r="AC325" s="208">
        <v>4.4748844642503359E-2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4.4748844642503359E-2</v>
      </c>
      <c r="AI325" s="210">
        <f t="shared" si="137"/>
        <v>32.838095396994667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2.4422909954923773</v>
      </c>
      <c r="Q326" s="164">
        <v>0</v>
      </c>
      <c r="R326" s="165">
        <v>0</v>
      </c>
      <c r="S326" s="166">
        <f t="shared" si="136"/>
        <v>2.4422909954923773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2.4422909954923773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2.4422909954923773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0.2924216471434814</v>
      </c>
      <c r="C328" s="160">
        <v>0</v>
      </c>
      <c r="D328" s="160">
        <v>3.2338393919396755</v>
      </c>
      <c r="E328" s="160">
        <v>0</v>
      </c>
      <c r="F328" s="350"/>
      <c r="G328" s="160">
        <v>0</v>
      </c>
      <c r="H328" s="161">
        <v>0</v>
      </c>
      <c r="I328" s="162">
        <f t="shared" si="135"/>
        <v>3.526261039083157</v>
      </c>
      <c r="J328" s="149"/>
      <c r="K328" s="163" t="s">
        <v>17</v>
      </c>
      <c r="L328" s="164">
        <v>0.2924216471434814</v>
      </c>
      <c r="M328" s="164">
        <v>0</v>
      </c>
      <c r="N328" s="164">
        <v>3.2338393919396755</v>
      </c>
      <c r="O328" s="164">
        <v>0</v>
      </c>
      <c r="P328" s="164">
        <v>0.48468292682926922</v>
      </c>
      <c r="Q328" s="164">
        <v>0</v>
      </c>
      <c r="R328" s="165">
        <v>0</v>
      </c>
      <c r="S328" s="166">
        <f t="shared" si="136"/>
        <v>4.0109439659124266</v>
      </c>
      <c r="U328" s="211" t="s">
        <v>17</v>
      </c>
      <c r="V328" s="212">
        <v>0.2924216471434814</v>
      </c>
      <c r="W328" s="212">
        <v>0</v>
      </c>
      <c r="X328" s="212">
        <v>0</v>
      </c>
      <c r="Y328" s="212">
        <v>0</v>
      </c>
      <c r="Z328" s="212">
        <v>3.2338393919396755</v>
      </c>
      <c r="AA328" s="212">
        <v>0</v>
      </c>
      <c r="AB328" s="212">
        <v>0.48468292682926922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4.0109439659124266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140</v>
      </c>
      <c r="B329" s="156">
        <v>293.5990975241715</v>
      </c>
      <c r="C329" s="156">
        <v>3650.3988005286797</v>
      </c>
      <c r="D329" s="156">
        <v>501.54903034736338</v>
      </c>
      <c r="E329" s="156">
        <v>261.9847212820095</v>
      </c>
      <c r="F329" s="350"/>
      <c r="G329" s="156">
        <v>0</v>
      </c>
      <c r="H329" s="168">
        <v>0</v>
      </c>
      <c r="I329" s="154">
        <f t="shared" si="135"/>
        <v>4707.5316496822243</v>
      </c>
      <c r="J329" s="149"/>
      <c r="K329" s="169" t="s">
        <v>140</v>
      </c>
      <c r="L329" s="156">
        <v>293.5990975241715</v>
      </c>
      <c r="M329" s="156">
        <v>3650.3988005286797</v>
      </c>
      <c r="N329" s="156">
        <v>501.54903034736338</v>
      </c>
      <c r="O329" s="156">
        <v>261.9847212820095</v>
      </c>
      <c r="P329" s="156">
        <v>1.282808337689789</v>
      </c>
      <c r="Q329" s="156">
        <v>0</v>
      </c>
      <c r="R329" s="157">
        <v>0</v>
      </c>
      <c r="S329" s="158">
        <f t="shared" si="136"/>
        <v>4708.8144580199141</v>
      </c>
      <c r="U329" s="215" t="s">
        <v>140</v>
      </c>
      <c r="V329" s="207">
        <v>293.5990975241715</v>
      </c>
      <c r="W329" s="207">
        <v>0</v>
      </c>
      <c r="X329" s="207">
        <v>0</v>
      </c>
      <c r="Y329" s="207">
        <v>3650.3988005286797</v>
      </c>
      <c r="Z329" s="207">
        <v>487.18800537229373</v>
      </c>
      <c r="AA329" s="207">
        <v>12.141073118880463</v>
      </c>
      <c r="AB329" s="207">
        <v>1.282808337689789</v>
      </c>
      <c r="AC329" s="208">
        <v>264.2046731381987</v>
      </c>
      <c r="AD329" s="207">
        <v>0</v>
      </c>
      <c r="AE329" s="207">
        <v>0</v>
      </c>
      <c r="AF329" s="207">
        <v>0</v>
      </c>
      <c r="AG329" s="207">
        <v>14.361024975069649</v>
      </c>
      <c r="AH329" s="207">
        <v>249.84364816312902</v>
      </c>
      <c r="AI329" s="210">
        <f t="shared" si="137"/>
        <v>4708.8144580199141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63.274295516208625</v>
      </c>
      <c r="C330" s="160">
        <v>417.4779020322062</v>
      </c>
      <c r="D330" s="160">
        <v>2.7772580080517972</v>
      </c>
      <c r="E330" s="160">
        <v>2138.2295478494025</v>
      </c>
      <c r="F330" s="350"/>
      <c r="G330" s="160">
        <v>96.915517258407803</v>
      </c>
      <c r="H330" s="161">
        <v>0</v>
      </c>
      <c r="I330" s="162">
        <f t="shared" si="135"/>
        <v>2718.6745206642768</v>
      </c>
      <c r="J330" s="149"/>
      <c r="K330" s="163" t="s">
        <v>25</v>
      </c>
      <c r="L330" s="164">
        <v>63.274295516208625</v>
      </c>
      <c r="M330" s="164">
        <v>417.4779020322062</v>
      </c>
      <c r="N330" s="164">
        <v>2.7772580080517972</v>
      </c>
      <c r="O330" s="164">
        <v>2138.2295478494025</v>
      </c>
      <c r="P330" s="164">
        <v>2.5793230431489951</v>
      </c>
      <c r="Q330" s="164">
        <v>96.915517258407803</v>
      </c>
      <c r="R330" s="165">
        <v>0</v>
      </c>
      <c r="S330" s="166">
        <f t="shared" si="136"/>
        <v>2721.2538437074259</v>
      </c>
      <c r="U330" s="211" t="s">
        <v>25</v>
      </c>
      <c r="V330" s="212">
        <v>23.178704955088545</v>
      </c>
      <c r="W330" s="212">
        <v>40.095590561120076</v>
      </c>
      <c r="X330" s="212">
        <v>96.915517258407803</v>
      </c>
      <c r="Y330" s="212">
        <v>417.4779020322062</v>
      </c>
      <c r="Z330" s="212">
        <v>0.35722426821429276</v>
      </c>
      <c r="AA330" s="212">
        <v>2135.6162944028588</v>
      </c>
      <c r="AB330" s="212">
        <v>2.5793230431489951</v>
      </c>
      <c r="AC330" s="213">
        <v>5.0332871863811315</v>
      </c>
      <c r="AD330" s="212">
        <v>0</v>
      </c>
      <c r="AE330" s="212">
        <v>0</v>
      </c>
      <c r="AF330" s="212">
        <v>0</v>
      </c>
      <c r="AG330" s="212">
        <v>2.4200337398375047</v>
      </c>
      <c r="AH330" s="212">
        <v>2.6132534465436268</v>
      </c>
      <c r="AI330" s="214">
        <f t="shared" si="137"/>
        <v>2721.2538437074259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18.183387620848745</v>
      </c>
      <c r="C331" s="156">
        <v>212.58165142871766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135"/>
        <v>230.76503904956641</v>
      </c>
      <c r="J331" s="149"/>
      <c r="K331" s="169" t="s">
        <v>24</v>
      </c>
      <c r="L331" s="156">
        <v>18.183387620848745</v>
      </c>
      <c r="M331" s="156">
        <v>212.58165142871766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230.76503904956641</v>
      </c>
      <c r="U331" s="215" t="s">
        <v>24</v>
      </c>
      <c r="V331" s="207">
        <v>18.183387620848745</v>
      </c>
      <c r="W331" s="207">
        <v>0</v>
      </c>
      <c r="X331" s="207">
        <v>0</v>
      </c>
      <c r="Y331" s="207">
        <v>212.58165142871766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230.76503904956641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0.16566679100421872</v>
      </c>
      <c r="C333" s="156">
        <v>1020.3469071781511</v>
      </c>
      <c r="D333" s="156">
        <v>0</v>
      </c>
      <c r="E333" s="156">
        <v>0</v>
      </c>
      <c r="F333" s="350"/>
      <c r="G333" s="156">
        <v>0</v>
      </c>
      <c r="H333" s="168">
        <v>0</v>
      </c>
      <c r="I333" s="154">
        <f t="shared" si="135"/>
        <v>1020.5125739691554</v>
      </c>
      <c r="J333" s="149"/>
      <c r="K333" s="169" t="s">
        <v>22</v>
      </c>
      <c r="L333" s="156">
        <v>0.16566679100421872</v>
      </c>
      <c r="M333" s="156">
        <v>1020.3469071781511</v>
      </c>
      <c r="N333" s="156">
        <v>0</v>
      </c>
      <c r="O333" s="156">
        <v>0</v>
      </c>
      <c r="P333" s="156">
        <v>1.8431354690764457</v>
      </c>
      <c r="Q333" s="156">
        <v>0</v>
      </c>
      <c r="R333" s="157">
        <v>0</v>
      </c>
      <c r="S333" s="158">
        <f t="shared" si="136"/>
        <v>1022.3557094382318</v>
      </c>
      <c r="U333" s="215" t="s">
        <v>22</v>
      </c>
      <c r="V333" s="207">
        <v>0.16566679100421872</v>
      </c>
      <c r="W333" s="207">
        <v>0</v>
      </c>
      <c r="X333" s="207">
        <v>0</v>
      </c>
      <c r="Y333" s="207">
        <v>1020.3469071781511</v>
      </c>
      <c r="Z333" s="207">
        <v>0</v>
      </c>
      <c r="AA333" s="207">
        <v>0</v>
      </c>
      <c r="AB333" s="207">
        <v>1.8431354690764457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1022.3557094382318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68.677122189264821</v>
      </c>
      <c r="D334" s="160">
        <v>0</v>
      </c>
      <c r="E334" s="160">
        <v>0</v>
      </c>
      <c r="F334" s="350"/>
      <c r="G334" s="160">
        <v>0</v>
      </c>
      <c r="H334" s="161">
        <v>0</v>
      </c>
      <c r="I334" s="162">
        <f t="shared" si="135"/>
        <v>68.677122189264821</v>
      </c>
      <c r="J334" s="149"/>
      <c r="K334" s="163" t="s">
        <v>21</v>
      </c>
      <c r="L334" s="164">
        <v>0</v>
      </c>
      <c r="M334" s="164">
        <v>68.677122189264821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68.677122189264821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68.677122189264821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68.677122189264821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0.1074710634498717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135"/>
        <v>0.1074710634498717</v>
      </c>
      <c r="J335" s="149"/>
      <c r="K335" s="171" t="s">
        <v>64</v>
      </c>
      <c r="L335" s="156">
        <v>0.1074710634498717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0.1074710634498717</v>
      </c>
      <c r="U335" s="216" t="s">
        <v>62</v>
      </c>
      <c r="V335" s="207">
        <v>0.1074710634498717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0.1074710634498717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0.1074710634498717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135"/>
        <v>0.1074710634498717</v>
      </c>
      <c r="J336" s="149"/>
      <c r="K336" s="176" t="s">
        <v>23</v>
      </c>
      <c r="L336" s="177">
        <v>0.1074710634498717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0.1074710634498717</v>
      </c>
      <c r="U336" s="217" t="s">
        <v>65</v>
      </c>
      <c r="V336" s="218">
        <v>0.1074710634498717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137"/>
        <v>0.1074710634498717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380.29339864421286</v>
      </c>
      <c r="C340" s="195">
        <f t="shared" ref="C340:I340" si="139">SUM(C319:C335)</f>
        <v>6499.490217270195</v>
      </c>
      <c r="D340" s="195">
        <f t="shared" si="139"/>
        <v>507.70789206509585</v>
      </c>
      <c r="E340" s="195">
        <f t="shared" si="139"/>
        <v>2400.2590795852943</v>
      </c>
      <c r="F340" s="195">
        <f t="shared" si="139"/>
        <v>0</v>
      </c>
      <c r="G340" s="195">
        <f t="shared" si="139"/>
        <v>96.915517258407803</v>
      </c>
      <c r="H340" s="197">
        <f t="shared" si="139"/>
        <v>0</v>
      </c>
      <c r="I340" s="154">
        <f t="shared" si="139"/>
        <v>9884.6661048232054</v>
      </c>
      <c r="J340" s="149"/>
      <c r="K340" s="196" t="s">
        <v>26</v>
      </c>
      <c r="L340" s="195">
        <f>SUM(L319:L335)</f>
        <v>380.29339864421286</v>
      </c>
      <c r="M340" s="195">
        <f t="shared" ref="M340:S340" si="140">SUM(M319:M335)</f>
        <v>6499.490217270195</v>
      </c>
      <c r="N340" s="195">
        <f t="shared" si="140"/>
        <v>507.70789206509585</v>
      </c>
      <c r="O340" s="195">
        <f t="shared" si="140"/>
        <v>2400.2590795852943</v>
      </c>
      <c r="P340" s="195">
        <f t="shared" si="140"/>
        <v>41.425525715349053</v>
      </c>
      <c r="Q340" s="195">
        <f t="shared" si="140"/>
        <v>96.915517258407803</v>
      </c>
      <c r="R340" s="197">
        <f t="shared" si="140"/>
        <v>0</v>
      </c>
      <c r="S340" s="198">
        <f t="shared" si="140"/>
        <v>9926.0916305385545</v>
      </c>
      <c r="T340" s="141" t="str">
        <f>IF(ABS(S340-AI340)&gt;0.01,S340-AI340,"")</f>
        <v/>
      </c>
      <c r="U340" s="224" t="s">
        <v>63</v>
      </c>
      <c r="V340" s="225">
        <f>SUM(V319:V335)</f>
        <v>340.19780808309281</v>
      </c>
      <c r="W340" s="225">
        <f t="shared" ref="W340:AH340" si="141">SUM(W319:W335)</f>
        <v>40.095590561120076</v>
      </c>
      <c r="X340" s="225">
        <f t="shared" si="141"/>
        <v>96.915517258407803</v>
      </c>
      <c r="Y340" s="225">
        <f t="shared" si="141"/>
        <v>6499.490217270195</v>
      </c>
      <c r="Z340" s="225">
        <f t="shared" si="141"/>
        <v>490.9268333501887</v>
      </c>
      <c r="AA340" s="225">
        <f t="shared" si="141"/>
        <v>2147.7574291309793</v>
      </c>
      <c r="AB340" s="225">
        <f t="shared" si="141"/>
        <v>41.425525715349053</v>
      </c>
      <c r="AC340" s="225">
        <f t="shared" si="141"/>
        <v>269.28270916922236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16.781058714907154</v>
      </c>
      <c r="AH340" s="226">
        <f t="shared" si="141"/>
        <v>252.50165045431515</v>
      </c>
      <c r="AI340" s="227">
        <f>SUM(V340:AC340)</f>
        <v>9926.0916305385545</v>
      </c>
      <c r="AJ340" s="141" t="str">
        <f t="shared" si="138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3.8473064705609974E-2</v>
      </c>
      <c r="C341" s="48">
        <f t="shared" ref="C341:H341" si="142">IF($I340=0,"-",C340/$I340)</f>
        <v>0.65753260133883329</v>
      </c>
      <c r="D341" s="48">
        <f t="shared" si="142"/>
        <v>5.1363180777280949E-2</v>
      </c>
      <c r="E341" s="48">
        <f t="shared" si="142"/>
        <v>0.24282652080823369</v>
      </c>
      <c r="F341" s="48">
        <f t="shared" si="142"/>
        <v>0</v>
      </c>
      <c r="G341" s="48">
        <f t="shared" si="142"/>
        <v>9.8046323700421243E-3</v>
      </c>
      <c r="H341" s="69">
        <f t="shared" si="142"/>
        <v>0</v>
      </c>
      <c r="I341" s="49">
        <f>SUM(B341:H341)</f>
        <v>1</v>
      </c>
      <c r="J341" s="141"/>
      <c r="K341" s="78" t="s">
        <v>90</v>
      </c>
      <c r="L341" s="95">
        <f t="shared" ref="L341:R341" si="143">IF($S340=0,"-",L340/$S340)</f>
        <v>3.8312501314636711E-2</v>
      </c>
      <c r="M341" s="95">
        <f t="shared" si="143"/>
        <v>0.65478845644280592</v>
      </c>
      <c r="N341" s="95">
        <f t="shared" si="143"/>
        <v>5.1148821808483486E-2</v>
      </c>
      <c r="O341" s="95">
        <f t="shared" si="143"/>
        <v>0.24181310922021629</v>
      </c>
      <c r="P341" s="95">
        <f t="shared" si="143"/>
        <v>4.1733974717601367E-3</v>
      </c>
      <c r="Q341" s="95">
        <f t="shared" si="143"/>
        <v>9.7637137420974532E-3</v>
      </c>
      <c r="R341" s="96">
        <f t="shared" si="143"/>
        <v>0</v>
      </c>
      <c r="S341" s="97">
        <f>SUM(L341:R341)</f>
        <v>1</v>
      </c>
      <c r="U341" s="108" t="s">
        <v>90</v>
      </c>
      <c r="V341" s="130">
        <f>+V340/$AI340</f>
        <v>3.4273087610479258E-2</v>
      </c>
      <c r="W341" s="130">
        <f t="shared" ref="W341:AH341" si="144">+W340/$AI340</f>
        <v>4.0394137041574575E-3</v>
      </c>
      <c r="X341" s="130">
        <f t="shared" si="144"/>
        <v>9.7637137420974532E-3</v>
      </c>
      <c r="Y341" s="130">
        <f t="shared" si="144"/>
        <v>0.65478845644280592</v>
      </c>
      <c r="Z341" s="130">
        <f t="shared" si="144"/>
        <v>4.9458220981942795E-2</v>
      </c>
      <c r="AA341" s="130">
        <f t="shared" si="144"/>
        <v>0.21637493477525449</v>
      </c>
      <c r="AB341" s="130">
        <f t="shared" si="144"/>
        <v>4.1733974717601367E-3</v>
      </c>
      <c r="AC341" s="130">
        <f t="shared" si="144"/>
        <v>2.7128775271502509E-2</v>
      </c>
      <c r="AD341" s="130">
        <f t="shared" si="144"/>
        <v>0</v>
      </c>
      <c r="AE341" s="130">
        <f t="shared" si="144"/>
        <v>0</v>
      </c>
      <c r="AF341" s="130">
        <f t="shared" si="144"/>
        <v>0</v>
      </c>
      <c r="AG341" s="130">
        <f t="shared" si="144"/>
        <v>1.6906008265406948E-3</v>
      </c>
      <c r="AH341" s="130">
        <f t="shared" si="144"/>
        <v>2.5438174444961808E-2</v>
      </c>
      <c r="AI341" s="131">
        <f>SUM(V341:AC341)</f>
        <v>1</v>
      </c>
      <c r="AJ341" s="22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26.80475636840271</v>
      </c>
      <c r="C349" s="156">
        <v>0</v>
      </c>
      <c r="D349" s="156">
        <v>3.2165707642083206</v>
      </c>
      <c r="E349" s="156">
        <v>0</v>
      </c>
      <c r="F349" s="350"/>
      <c r="G349" s="156">
        <v>0</v>
      </c>
      <c r="H349" s="168">
        <v>0</v>
      </c>
      <c r="I349" s="154">
        <f t="shared" si="145"/>
        <v>30.021327132611031</v>
      </c>
      <c r="J349" s="149"/>
      <c r="K349" s="169" t="s">
        <v>16</v>
      </c>
      <c r="L349" s="156">
        <v>26.80475636840271</v>
      </c>
      <c r="M349" s="156">
        <v>0</v>
      </c>
      <c r="N349" s="156">
        <v>3.2165707642083206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30.021327132611031</v>
      </c>
      <c r="U349" s="215" t="s">
        <v>16</v>
      </c>
      <c r="V349" s="207">
        <v>26.80475636840271</v>
      </c>
      <c r="W349" s="207">
        <v>0</v>
      </c>
      <c r="X349" s="207">
        <v>0</v>
      </c>
      <c r="Y349" s="207">
        <v>0</v>
      </c>
      <c r="Z349" s="207">
        <v>3.2165707642083206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30.021327132611031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0.10531728689772785</v>
      </c>
      <c r="C350" s="160">
        <v>0</v>
      </c>
      <c r="D350" s="160">
        <v>1.2638074427727323E-2</v>
      </c>
      <c r="E350" s="160">
        <v>0</v>
      </c>
      <c r="F350" s="350"/>
      <c r="G350" s="160">
        <v>0</v>
      </c>
      <c r="H350" s="161">
        <v>0</v>
      </c>
      <c r="I350" s="162">
        <f t="shared" si="145"/>
        <v>0.11795536132545517</v>
      </c>
      <c r="J350" s="149"/>
      <c r="K350" s="163" t="s">
        <v>15</v>
      </c>
      <c r="L350" s="164">
        <v>0.10531728689772785</v>
      </c>
      <c r="M350" s="164">
        <v>0</v>
      </c>
      <c r="N350" s="164">
        <v>1.2638074427727323E-2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0.11795536132545517</v>
      </c>
      <c r="U350" s="211" t="s">
        <v>57</v>
      </c>
      <c r="V350" s="212">
        <v>0.10531728689772785</v>
      </c>
      <c r="W350" s="212">
        <v>0</v>
      </c>
      <c r="X350" s="212">
        <v>0</v>
      </c>
      <c r="Y350" s="212">
        <v>0</v>
      </c>
      <c r="Z350" s="212">
        <v>1.2638074427727323E-2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0.11795536132545517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20.206474063732959</v>
      </c>
      <c r="F351" s="350"/>
      <c r="G351" s="156">
        <v>0</v>
      </c>
      <c r="H351" s="168">
        <v>0</v>
      </c>
      <c r="I351" s="154">
        <f t="shared" si="145"/>
        <v>20.206474063732959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20.206474063732959</v>
      </c>
      <c r="P351" s="156">
        <v>227.56064879152134</v>
      </c>
      <c r="Q351" s="156">
        <v>0</v>
      </c>
      <c r="R351" s="157">
        <v>0</v>
      </c>
      <c r="S351" s="158">
        <f t="shared" si="146"/>
        <v>247.76712285525431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1.6560204197981692</v>
      </c>
      <c r="AB351" s="207">
        <v>227.56064879152134</v>
      </c>
      <c r="AC351" s="208">
        <v>18.550453643934791</v>
      </c>
      <c r="AD351" s="207">
        <v>0</v>
      </c>
      <c r="AE351" s="207">
        <v>0</v>
      </c>
      <c r="AF351" s="207">
        <v>0</v>
      </c>
      <c r="AG351" s="207">
        <v>0</v>
      </c>
      <c r="AH351" s="207">
        <v>18.550453643934791</v>
      </c>
      <c r="AI351" s="210">
        <f t="shared" si="147"/>
        <v>247.76712285525431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1.5594856951554215</v>
      </c>
      <c r="Q352" s="164">
        <v>0</v>
      </c>
      <c r="R352" s="165">
        <v>0</v>
      </c>
      <c r="S352" s="166">
        <f t="shared" si="146"/>
        <v>1.5594856951554215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1.5594856951554215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1.5594856951554215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14.891603084429009</v>
      </c>
      <c r="F354" s="350"/>
      <c r="G354" s="160">
        <v>0</v>
      </c>
      <c r="H354" s="161">
        <v>0</v>
      </c>
      <c r="I354" s="162">
        <f t="shared" si="145"/>
        <v>14.891603084429009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14.891603084429009</v>
      </c>
      <c r="P354" s="164">
        <v>0</v>
      </c>
      <c r="Q354" s="164">
        <v>0</v>
      </c>
      <c r="R354" s="165">
        <v>0</v>
      </c>
      <c r="S354" s="166">
        <f t="shared" si="146"/>
        <v>14.891603084429009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14.891603084429009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14.891603084429009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140</v>
      </c>
      <c r="B355" s="156">
        <v>842.78493654594831</v>
      </c>
      <c r="C355" s="156">
        <v>0</v>
      </c>
      <c r="D355" s="156">
        <v>0</v>
      </c>
      <c r="E355" s="156">
        <v>0</v>
      </c>
      <c r="F355" s="350"/>
      <c r="G355" s="156">
        <v>0</v>
      </c>
      <c r="H355" s="168">
        <v>0</v>
      </c>
      <c r="I355" s="154">
        <f t="shared" si="145"/>
        <v>842.78493654594831</v>
      </c>
      <c r="J355" s="149"/>
      <c r="K355" s="169" t="s">
        <v>140</v>
      </c>
      <c r="L355" s="156">
        <v>842.78493654594831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842.78493654594831</v>
      </c>
      <c r="U355" s="215" t="s">
        <v>140</v>
      </c>
      <c r="V355" s="207">
        <v>842.78493654594831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842.78493654594831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47.070056011548516</v>
      </c>
      <c r="C356" s="160">
        <v>26.432131898930617</v>
      </c>
      <c r="D356" s="160">
        <v>9.0744105280331517</v>
      </c>
      <c r="E356" s="160">
        <v>899.14070533813333</v>
      </c>
      <c r="F356" s="350"/>
      <c r="G356" s="160">
        <v>79.515665281661057</v>
      </c>
      <c r="H356" s="161">
        <v>0</v>
      </c>
      <c r="I356" s="162">
        <f t="shared" si="145"/>
        <v>1061.2329690583067</v>
      </c>
      <c r="J356" s="149"/>
      <c r="K356" s="163" t="s">
        <v>25</v>
      </c>
      <c r="L356" s="164">
        <v>47.070056011548516</v>
      </c>
      <c r="M356" s="164">
        <v>26.432131898930617</v>
      </c>
      <c r="N356" s="164">
        <v>9.0744105280331517</v>
      </c>
      <c r="O356" s="164">
        <v>899.14070533813333</v>
      </c>
      <c r="P356" s="164">
        <v>3.5438033839771905</v>
      </c>
      <c r="Q356" s="164">
        <v>79.515665281661057</v>
      </c>
      <c r="R356" s="165">
        <v>0</v>
      </c>
      <c r="S356" s="166">
        <f t="shared" si="146"/>
        <v>1064.7767724422838</v>
      </c>
      <c r="U356" s="211" t="s">
        <v>25</v>
      </c>
      <c r="V356" s="212">
        <v>15.721380065139176</v>
      </c>
      <c r="W356" s="212">
        <v>31.348675946409344</v>
      </c>
      <c r="X356" s="212">
        <v>79.515665281661057</v>
      </c>
      <c r="Y356" s="212">
        <v>26.432131898930617</v>
      </c>
      <c r="Z356" s="212">
        <v>6.0597839613599991</v>
      </c>
      <c r="AA356" s="212">
        <v>895.95177986541523</v>
      </c>
      <c r="AB356" s="212">
        <v>3.5438033839771905</v>
      </c>
      <c r="AC356" s="213">
        <v>6.2035520393912931</v>
      </c>
      <c r="AD356" s="212">
        <v>0</v>
      </c>
      <c r="AE356" s="212">
        <v>0</v>
      </c>
      <c r="AF356" s="212">
        <v>0</v>
      </c>
      <c r="AG356" s="212">
        <v>3.0146265666731531</v>
      </c>
      <c r="AH356" s="212">
        <v>3.18892547271814</v>
      </c>
      <c r="AI356" s="214">
        <f t="shared" si="147"/>
        <v>1064.7767724422838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173.51306522788835</v>
      </c>
      <c r="C357" s="156">
        <v>43.23452958511151</v>
      </c>
      <c r="D357" s="156">
        <v>721.78901112842129</v>
      </c>
      <c r="E357" s="156">
        <v>0</v>
      </c>
      <c r="F357" s="350"/>
      <c r="G357" s="156">
        <v>0</v>
      </c>
      <c r="H357" s="168">
        <v>0</v>
      </c>
      <c r="I357" s="154">
        <f t="shared" si="145"/>
        <v>938.53660594142116</v>
      </c>
      <c r="J357" s="149"/>
      <c r="K357" s="169" t="s">
        <v>24</v>
      </c>
      <c r="L357" s="156">
        <v>173.51306522788835</v>
      </c>
      <c r="M357" s="156">
        <v>43.23452958511151</v>
      </c>
      <c r="N357" s="156">
        <v>721.78901112842129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938.53660594142116</v>
      </c>
      <c r="U357" s="215" t="s">
        <v>24</v>
      </c>
      <c r="V357" s="207">
        <v>173.51306522788835</v>
      </c>
      <c r="W357" s="207">
        <v>0</v>
      </c>
      <c r="X357" s="207">
        <v>0</v>
      </c>
      <c r="Y357" s="207">
        <v>43.23452958511151</v>
      </c>
      <c r="Z357" s="207">
        <v>3.8964755345502957</v>
      </c>
      <c r="AA357" s="207">
        <v>0</v>
      </c>
      <c r="AB357" s="207">
        <v>0</v>
      </c>
      <c r="AC357" s="208">
        <v>717.892535593871</v>
      </c>
      <c r="AD357" s="207">
        <v>0</v>
      </c>
      <c r="AE357" s="207">
        <v>0</v>
      </c>
      <c r="AF357" s="207">
        <v>0</v>
      </c>
      <c r="AG357" s="207">
        <v>717.892535593871</v>
      </c>
      <c r="AH357" s="207">
        <v>0</v>
      </c>
      <c r="AI357" s="210">
        <f t="shared" si="147"/>
        <v>938.53660594142116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50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293.40219828490285</v>
      </c>
      <c r="C359" s="156">
        <v>293.33928735332171</v>
      </c>
      <c r="D359" s="156">
        <v>1994.0941381808993</v>
      </c>
      <c r="E359" s="156">
        <v>0</v>
      </c>
      <c r="F359" s="350"/>
      <c r="G359" s="156">
        <v>0</v>
      </c>
      <c r="H359" s="168">
        <v>0</v>
      </c>
      <c r="I359" s="154">
        <f t="shared" si="145"/>
        <v>2580.8356238191236</v>
      </c>
      <c r="J359" s="149"/>
      <c r="K359" s="169" t="s">
        <v>22</v>
      </c>
      <c r="L359" s="156">
        <v>293.40219828490285</v>
      </c>
      <c r="M359" s="156">
        <v>293.33928735332171</v>
      </c>
      <c r="N359" s="156">
        <v>1994.0941381808993</v>
      </c>
      <c r="O359" s="156">
        <v>0</v>
      </c>
      <c r="P359" s="156">
        <v>14.592535097683232</v>
      </c>
      <c r="Q359" s="156">
        <v>0</v>
      </c>
      <c r="R359" s="157">
        <v>0</v>
      </c>
      <c r="S359" s="158">
        <f t="shared" si="146"/>
        <v>2595.4281589168068</v>
      </c>
      <c r="U359" s="215" t="s">
        <v>22</v>
      </c>
      <c r="V359" s="207">
        <v>293.40219828490285</v>
      </c>
      <c r="W359" s="207">
        <v>0</v>
      </c>
      <c r="X359" s="207">
        <v>0</v>
      </c>
      <c r="Y359" s="207">
        <v>293.33928735332171</v>
      </c>
      <c r="Z359" s="207">
        <v>1002.0150819587791</v>
      </c>
      <c r="AA359" s="207">
        <v>0</v>
      </c>
      <c r="AB359" s="207">
        <v>14.592535097683232</v>
      </c>
      <c r="AC359" s="208">
        <v>992.07905622212036</v>
      </c>
      <c r="AD359" s="207">
        <v>0</v>
      </c>
      <c r="AE359" s="207">
        <v>0</v>
      </c>
      <c r="AF359" s="207">
        <v>0</v>
      </c>
      <c r="AG359" s="207">
        <v>992.07905622212036</v>
      </c>
      <c r="AH359" s="207">
        <v>0</v>
      </c>
      <c r="AI359" s="210">
        <f t="shared" si="147"/>
        <v>2595.4281589168072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86.79776004031703</v>
      </c>
      <c r="C360" s="160">
        <v>0</v>
      </c>
      <c r="D360" s="160">
        <v>12.399680005759576</v>
      </c>
      <c r="E360" s="160">
        <v>0</v>
      </c>
      <c r="F360" s="350"/>
      <c r="G360" s="160">
        <v>0</v>
      </c>
      <c r="H360" s="161">
        <v>0</v>
      </c>
      <c r="I360" s="162">
        <f t="shared" si="145"/>
        <v>99.197440046076608</v>
      </c>
      <c r="J360" s="149"/>
      <c r="K360" s="163" t="s">
        <v>21</v>
      </c>
      <c r="L360" s="164">
        <v>86.79776004031703</v>
      </c>
      <c r="M360" s="164">
        <v>0</v>
      </c>
      <c r="N360" s="164">
        <v>12.399680005759576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99.197440046076608</v>
      </c>
      <c r="U360" s="211" t="s">
        <v>61</v>
      </c>
      <c r="V360" s="212">
        <v>86.79776004031703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12.399680005759576</v>
      </c>
      <c r="AD360" s="212">
        <v>0</v>
      </c>
      <c r="AE360" s="212">
        <v>0</v>
      </c>
      <c r="AF360" s="212">
        <v>0</v>
      </c>
      <c r="AG360" s="212">
        <v>12.399680005759576</v>
      </c>
      <c r="AH360" s="212">
        <v>0</v>
      </c>
      <c r="AI360" s="214">
        <f t="shared" si="147"/>
        <v>99.197440046076608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1470.4780897659057</v>
      </c>
      <c r="C366" s="195">
        <f t="shared" ref="C366:I366" si="149">SUM(C345:C361)</f>
        <v>363.0059488373638</v>
      </c>
      <c r="D366" s="195">
        <f t="shared" si="149"/>
        <v>2740.5864486817491</v>
      </c>
      <c r="E366" s="195">
        <f t="shared" si="149"/>
        <v>934.23878248629535</v>
      </c>
      <c r="F366" s="195">
        <f t="shared" si="149"/>
        <v>0</v>
      </c>
      <c r="G366" s="195">
        <f t="shared" si="149"/>
        <v>79.515665281661057</v>
      </c>
      <c r="H366" s="197">
        <f t="shared" si="149"/>
        <v>0</v>
      </c>
      <c r="I366" s="154">
        <f t="shared" si="149"/>
        <v>5587.824935052975</v>
      </c>
      <c r="J366" s="149"/>
      <c r="K366" s="196" t="s">
        <v>26</v>
      </c>
      <c r="L366" s="195">
        <f>SUM(L345:L361)</f>
        <v>1470.4780897659057</v>
      </c>
      <c r="M366" s="195">
        <f t="shared" ref="M366:S366" si="150">SUM(M345:M361)</f>
        <v>363.0059488373638</v>
      </c>
      <c r="N366" s="195">
        <f t="shared" si="150"/>
        <v>2740.5864486817491</v>
      </c>
      <c r="O366" s="195">
        <f t="shared" si="150"/>
        <v>934.23878248629535</v>
      </c>
      <c r="P366" s="195">
        <f t="shared" si="150"/>
        <v>247.25647296833716</v>
      </c>
      <c r="Q366" s="195">
        <f t="shared" si="150"/>
        <v>79.515665281661057</v>
      </c>
      <c r="R366" s="197">
        <f t="shared" si="150"/>
        <v>0</v>
      </c>
      <c r="S366" s="198">
        <f t="shared" si="150"/>
        <v>5835.0814080213122</v>
      </c>
      <c r="T366" s="141" t="str">
        <f>IF(ABS(S366-AI366)&gt;0.01,S366-AI366,"")</f>
        <v/>
      </c>
      <c r="U366" s="224" t="s">
        <v>63</v>
      </c>
      <c r="V366" s="225">
        <f>SUM(V345:V361)</f>
        <v>1439.1294138194962</v>
      </c>
      <c r="W366" s="225">
        <f t="shared" ref="W366:AH366" si="151">SUM(W345:W361)</f>
        <v>31.348675946409344</v>
      </c>
      <c r="X366" s="225">
        <f t="shared" si="151"/>
        <v>79.515665281661057</v>
      </c>
      <c r="Y366" s="225">
        <f t="shared" si="151"/>
        <v>363.0059488373638</v>
      </c>
      <c r="Z366" s="225">
        <f t="shared" si="151"/>
        <v>1015.2005502933255</v>
      </c>
      <c r="AA366" s="225">
        <f t="shared" si="151"/>
        <v>912.49940336964244</v>
      </c>
      <c r="AB366" s="225">
        <f t="shared" si="151"/>
        <v>247.25647296833716</v>
      </c>
      <c r="AC366" s="225">
        <f t="shared" si="151"/>
        <v>1747.1252775050771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1725.385898388424</v>
      </c>
      <c r="AH366" s="226">
        <f t="shared" si="151"/>
        <v>21.73937911665293</v>
      </c>
      <c r="AI366" s="227">
        <f>SUM(V366:AC366)</f>
        <v>5835.0814080213131</v>
      </c>
      <c r="AJ366" s="141" t="str">
        <f t="shared" si="148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0.26315750884417516</v>
      </c>
      <c r="C367" s="48">
        <f t="shared" ref="C367:H367" si="152">IF($I366=0,"-",C366/$I366)</f>
        <v>6.4963729726067801E-2</v>
      </c>
      <c r="D367" s="48">
        <f t="shared" si="152"/>
        <v>0.49045674847287735</v>
      </c>
      <c r="E367" s="48">
        <f t="shared" si="152"/>
        <v>0.16719184894747213</v>
      </c>
      <c r="F367" s="48">
        <f t="shared" si="152"/>
        <v>0</v>
      </c>
      <c r="G367" s="48">
        <f t="shared" si="152"/>
        <v>1.4230164009407574E-2</v>
      </c>
      <c r="H367" s="69">
        <f t="shared" si="152"/>
        <v>0</v>
      </c>
      <c r="I367" s="49">
        <f>SUM(B367:H367)</f>
        <v>1</v>
      </c>
      <c r="J367" s="141"/>
      <c r="K367" s="78" t="s">
        <v>90</v>
      </c>
      <c r="L367" s="95">
        <f t="shared" ref="L367:R367" si="153">IF($S366=0,"-",L366/$S366)</f>
        <v>0.2520064394893417</v>
      </c>
      <c r="M367" s="95">
        <f t="shared" si="153"/>
        <v>6.2210948477659692E-2</v>
      </c>
      <c r="N367" s="95">
        <f t="shared" si="153"/>
        <v>0.4696740725698097</v>
      </c>
      <c r="O367" s="95">
        <f t="shared" si="153"/>
        <v>0.16010724052658892</v>
      </c>
      <c r="P367" s="95">
        <f t="shared" si="153"/>
        <v>4.2374125685451632E-2</v>
      </c>
      <c r="Q367" s="95">
        <f t="shared" si="153"/>
        <v>1.3627173251148346E-2</v>
      </c>
      <c r="R367" s="96">
        <f t="shared" si="153"/>
        <v>0</v>
      </c>
      <c r="S367" s="97">
        <f>SUM(L367:R367)</f>
        <v>0.99999999999999989</v>
      </c>
      <c r="U367" s="108" t="s">
        <v>90</v>
      </c>
      <c r="V367" s="130">
        <f>+V366/$AI366</f>
        <v>0.2466339907171077</v>
      </c>
      <c r="W367" s="130">
        <f t="shared" ref="W367:AH367" si="154">+W366/$AI366</f>
        <v>5.3724487722339662E-3</v>
      </c>
      <c r="X367" s="130">
        <f t="shared" si="154"/>
        <v>1.3627173251148345E-2</v>
      </c>
      <c r="Y367" s="130">
        <f t="shared" si="154"/>
        <v>6.2210948477659678E-2</v>
      </c>
      <c r="Z367" s="130">
        <f t="shared" si="154"/>
        <v>0.17398224280089039</v>
      </c>
      <c r="AA367" s="130">
        <f t="shared" si="154"/>
        <v>0.15638160628149192</v>
      </c>
      <c r="AB367" s="130">
        <f t="shared" si="154"/>
        <v>4.2374125685451625E-2</v>
      </c>
      <c r="AC367" s="130">
        <f t="shared" si="154"/>
        <v>0.29941746401401631</v>
      </c>
      <c r="AD367" s="130">
        <f t="shared" si="154"/>
        <v>0</v>
      </c>
      <c r="AE367" s="130">
        <f t="shared" si="154"/>
        <v>0</v>
      </c>
      <c r="AF367" s="130">
        <f t="shared" si="154"/>
        <v>0</v>
      </c>
      <c r="AG367" s="130">
        <f t="shared" si="154"/>
        <v>0.29569182976891928</v>
      </c>
      <c r="AH367" s="130">
        <f t="shared" si="154"/>
        <v>3.7256342450969837E-3</v>
      </c>
      <c r="AI367" s="131">
        <f>SUM(V367:AC367)</f>
        <v>1</v>
      </c>
      <c r="AJ367" s="22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38.709376627604847</v>
      </c>
      <c r="C375" s="156">
        <v>0.6024024374675877</v>
      </c>
      <c r="D375" s="156">
        <v>17.213649650636398</v>
      </c>
      <c r="E375" s="156">
        <v>0</v>
      </c>
      <c r="F375" s="350"/>
      <c r="G375" s="156">
        <v>0</v>
      </c>
      <c r="H375" s="168">
        <v>0</v>
      </c>
      <c r="I375" s="154">
        <f t="shared" si="155"/>
        <v>56.525428715708834</v>
      </c>
      <c r="J375" s="149"/>
      <c r="K375" s="169" t="s">
        <v>16</v>
      </c>
      <c r="L375" s="156">
        <v>38.709376627604847</v>
      </c>
      <c r="M375" s="156">
        <v>0.6024024374675877</v>
      </c>
      <c r="N375" s="156">
        <v>17.213649650636398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56.525428715708834</v>
      </c>
      <c r="U375" s="215" t="s">
        <v>16</v>
      </c>
      <c r="V375" s="207">
        <v>38.709376627604847</v>
      </c>
      <c r="W375" s="207">
        <v>0</v>
      </c>
      <c r="X375" s="207">
        <v>0</v>
      </c>
      <c r="Y375" s="207">
        <v>0.6024024374675877</v>
      </c>
      <c r="Z375" s="207">
        <v>17.213649650636398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56.525428715708834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1.7807885309086608</v>
      </c>
      <c r="C376" s="160">
        <v>0</v>
      </c>
      <c r="D376" s="160">
        <v>8.0135483890889656</v>
      </c>
      <c r="E376" s="160">
        <v>0</v>
      </c>
      <c r="F376" s="350"/>
      <c r="G376" s="160">
        <v>0</v>
      </c>
      <c r="H376" s="161">
        <v>0</v>
      </c>
      <c r="I376" s="162">
        <f t="shared" si="155"/>
        <v>9.794336919997626</v>
      </c>
      <c r="J376" s="149"/>
      <c r="K376" s="163" t="s">
        <v>15</v>
      </c>
      <c r="L376" s="164">
        <v>1.7807885309086608</v>
      </c>
      <c r="M376" s="164">
        <v>0</v>
      </c>
      <c r="N376" s="164">
        <v>8.0135483890889656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9.794336919997626</v>
      </c>
      <c r="U376" s="211" t="s">
        <v>57</v>
      </c>
      <c r="V376" s="212">
        <v>1.7807885309086608</v>
      </c>
      <c r="W376" s="212">
        <v>0</v>
      </c>
      <c r="X376" s="212">
        <v>0</v>
      </c>
      <c r="Y376" s="212">
        <v>0</v>
      </c>
      <c r="Z376" s="212">
        <v>8.0135483890889656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9.794336919997626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1028.0039520378182</v>
      </c>
      <c r="F377" s="350"/>
      <c r="G377" s="156">
        <v>0</v>
      </c>
      <c r="H377" s="168">
        <v>0</v>
      </c>
      <c r="I377" s="154">
        <f t="shared" si="155"/>
        <v>1028.0039520378182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1028.0039520378182</v>
      </c>
      <c r="P377" s="156">
        <v>610.99409750572204</v>
      </c>
      <c r="Q377" s="156">
        <v>0</v>
      </c>
      <c r="R377" s="157">
        <v>0</v>
      </c>
      <c r="S377" s="158">
        <f t="shared" si="156"/>
        <v>1638.9980495435402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1028.0039520378182</v>
      </c>
      <c r="AB377" s="207">
        <v>610.99409750572204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1638.9980495435402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4.8051710443923765</v>
      </c>
      <c r="F378" s="350"/>
      <c r="G378" s="160">
        <v>0</v>
      </c>
      <c r="H378" s="161">
        <v>0</v>
      </c>
      <c r="I378" s="162">
        <f t="shared" si="155"/>
        <v>4.8051710443923765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4.8051710443923765</v>
      </c>
      <c r="P378" s="164">
        <v>31.022100281173675</v>
      </c>
      <c r="Q378" s="164">
        <v>0</v>
      </c>
      <c r="R378" s="165">
        <v>0</v>
      </c>
      <c r="S378" s="166">
        <f t="shared" si="156"/>
        <v>35.827271325566052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0.54718773554494138</v>
      </c>
      <c r="AB378" s="212">
        <v>31.022100281173675</v>
      </c>
      <c r="AC378" s="213">
        <v>4.257983308847435</v>
      </c>
      <c r="AD378" s="212">
        <v>0</v>
      </c>
      <c r="AE378" s="212">
        <v>0</v>
      </c>
      <c r="AF378" s="212">
        <v>0</v>
      </c>
      <c r="AG378" s="212">
        <v>0</v>
      </c>
      <c r="AH378" s="212">
        <v>4.257983308847435</v>
      </c>
      <c r="AI378" s="214">
        <f t="shared" si="157"/>
        <v>35.827271325566052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50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1.0649750880135471</v>
      </c>
      <c r="C380" s="160">
        <v>0</v>
      </c>
      <c r="D380" s="160">
        <v>55.693356307253858</v>
      </c>
      <c r="E380" s="160">
        <v>0.72611937819104955</v>
      </c>
      <c r="F380" s="350"/>
      <c r="G380" s="160">
        <v>0</v>
      </c>
      <c r="H380" s="161">
        <v>0</v>
      </c>
      <c r="I380" s="162">
        <f t="shared" si="155"/>
        <v>57.484450773458455</v>
      </c>
      <c r="J380" s="149"/>
      <c r="K380" s="163" t="s">
        <v>17</v>
      </c>
      <c r="L380" s="164">
        <v>1.0649750880135471</v>
      </c>
      <c r="M380" s="164">
        <v>0</v>
      </c>
      <c r="N380" s="164">
        <v>55.693356307253858</v>
      </c>
      <c r="O380" s="164">
        <v>0.72611937819104955</v>
      </c>
      <c r="P380" s="164">
        <v>6.9532631578947138E-2</v>
      </c>
      <c r="Q380" s="164">
        <v>0</v>
      </c>
      <c r="R380" s="165">
        <v>0</v>
      </c>
      <c r="S380" s="166">
        <f t="shared" si="156"/>
        <v>57.5539834050374</v>
      </c>
      <c r="U380" s="211" t="s">
        <v>17</v>
      </c>
      <c r="V380" s="212">
        <v>1.0649750880135471</v>
      </c>
      <c r="W380" s="212">
        <v>0</v>
      </c>
      <c r="X380" s="212">
        <v>0</v>
      </c>
      <c r="Y380" s="212">
        <v>0</v>
      </c>
      <c r="Z380" s="212">
        <v>55.693356307253858</v>
      </c>
      <c r="AA380" s="212">
        <v>0.64543944728093727</v>
      </c>
      <c r="AB380" s="212">
        <v>6.9532631578947138E-2</v>
      </c>
      <c r="AC380" s="213">
        <v>8.0679930910112274E-2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8.0679930910112274E-2</v>
      </c>
      <c r="AI380" s="214">
        <f t="shared" si="157"/>
        <v>57.5539834050374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140</v>
      </c>
      <c r="B381" s="156">
        <v>112.57538038487013</v>
      </c>
      <c r="C381" s="156">
        <v>0</v>
      </c>
      <c r="D381" s="156">
        <v>111.93860635990988</v>
      </c>
      <c r="E381" s="156">
        <v>1.2439856532185907</v>
      </c>
      <c r="F381" s="350"/>
      <c r="G381" s="156">
        <v>0.86736071923553915</v>
      </c>
      <c r="H381" s="168">
        <v>0</v>
      </c>
      <c r="I381" s="154">
        <f t="shared" si="155"/>
        <v>226.62533311723416</v>
      </c>
      <c r="J381" s="149"/>
      <c r="K381" s="169" t="s">
        <v>140</v>
      </c>
      <c r="L381" s="156">
        <v>112.57538038487013</v>
      </c>
      <c r="M381" s="156">
        <v>0</v>
      </c>
      <c r="N381" s="156">
        <v>111.93860635990988</v>
      </c>
      <c r="O381" s="156">
        <v>1.2439856532185907</v>
      </c>
      <c r="P381" s="156">
        <v>0.33224467905623706</v>
      </c>
      <c r="Q381" s="156">
        <v>0.86736071923553915</v>
      </c>
      <c r="R381" s="157">
        <v>0</v>
      </c>
      <c r="S381" s="158">
        <f t="shared" si="156"/>
        <v>226.95757779629039</v>
      </c>
      <c r="U381" s="215" t="s">
        <v>140</v>
      </c>
      <c r="V381" s="207">
        <v>112.01192110373074</v>
      </c>
      <c r="W381" s="207">
        <v>0.17027940500329625</v>
      </c>
      <c r="X381" s="207">
        <v>0.86736071923553915</v>
      </c>
      <c r="Y381" s="207">
        <v>0</v>
      </c>
      <c r="Z381" s="207">
        <v>109.27799065673338</v>
      </c>
      <c r="AA381" s="207">
        <v>1.0429613556451889</v>
      </c>
      <c r="AB381" s="207">
        <v>0.33224467905623706</v>
      </c>
      <c r="AC381" s="208">
        <v>3.2548198768859957</v>
      </c>
      <c r="AD381" s="207">
        <v>0.39317987613608379</v>
      </c>
      <c r="AE381" s="207">
        <v>0</v>
      </c>
      <c r="AF381" s="207">
        <v>0</v>
      </c>
      <c r="AG381" s="207">
        <v>2.6606157031765099</v>
      </c>
      <c r="AH381" s="207">
        <v>0.20102429757340176</v>
      </c>
      <c r="AI381" s="210">
        <f t="shared" si="157"/>
        <v>226.95757779629037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39.331365447325403</v>
      </c>
      <c r="C382" s="160">
        <v>2.9683596305606175E-2</v>
      </c>
      <c r="D382" s="160">
        <v>3.0252587488722749</v>
      </c>
      <c r="E382" s="160">
        <v>128.69833469333182</v>
      </c>
      <c r="F382" s="350"/>
      <c r="G382" s="160">
        <v>91.776109933582646</v>
      </c>
      <c r="H382" s="161">
        <v>1.2507133274834071E-2</v>
      </c>
      <c r="I382" s="162">
        <f t="shared" si="155"/>
        <v>262.87325955269256</v>
      </c>
      <c r="J382" s="149"/>
      <c r="K382" s="163" t="s">
        <v>25</v>
      </c>
      <c r="L382" s="164">
        <v>39.331365447325403</v>
      </c>
      <c r="M382" s="164">
        <v>2.9683596305606175E-2</v>
      </c>
      <c r="N382" s="164">
        <v>3.0252587488722749</v>
      </c>
      <c r="O382" s="164">
        <v>128.69833469333182</v>
      </c>
      <c r="P382" s="164">
        <v>6.5785057289669124</v>
      </c>
      <c r="Q382" s="164">
        <v>91.776109933582646</v>
      </c>
      <c r="R382" s="165">
        <v>1.2507133274834071E-2</v>
      </c>
      <c r="S382" s="166">
        <f t="shared" si="156"/>
        <v>269.4517652816595</v>
      </c>
      <c r="U382" s="211" t="s">
        <v>25</v>
      </c>
      <c r="V382" s="212">
        <v>22.798469466343136</v>
      </c>
      <c r="W382" s="212">
        <v>16.514652242578713</v>
      </c>
      <c r="X382" s="212">
        <v>91.776109933582646</v>
      </c>
      <c r="Y382" s="212">
        <v>2.9683596305606175E-2</v>
      </c>
      <c r="Z382" s="212">
        <v>3.0252587488722749</v>
      </c>
      <c r="AA382" s="212">
        <v>124.75451872440024</v>
      </c>
      <c r="AB382" s="212">
        <v>6.5785057289669124</v>
      </c>
      <c r="AC382" s="213">
        <v>3.9745668406099655</v>
      </c>
      <c r="AD382" s="212">
        <v>1.8243738403557974E-2</v>
      </c>
      <c r="AE382" s="212">
        <v>0</v>
      </c>
      <c r="AF382" s="212">
        <v>1.2507133274834071E-2</v>
      </c>
      <c r="AG382" s="212">
        <v>0</v>
      </c>
      <c r="AH382" s="212">
        <v>3.9438159689315739</v>
      </c>
      <c r="AI382" s="214">
        <f t="shared" si="157"/>
        <v>269.45176528165945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26.74697974714967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155"/>
        <v>26.74697974714967</v>
      </c>
      <c r="J383" s="149"/>
      <c r="K383" s="169" t="s">
        <v>24</v>
      </c>
      <c r="L383" s="156">
        <v>26.74697974714967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26.74697974714967</v>
      </c>
      <c r="U383" s="215" t="s">
        <v>24</v>
      </c>
      <c r="V383" s="207">
        <v>26.587500310837875</v>
      </c>
      <c r="W383" s="207">
        <v>3.9056188484521422E-2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0.12042324782727391</v>
      </c>
      <c r="AD383" s="207">
        <v>0.12042324782727391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26.74697974714967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0.27935083154670287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155"/>
        <v>0.27935083154670287</v>
      </c>
      <c r="J384" s="149"/>
      <c r="K384" s="163" t="s">
        <v>60</v>
      </c>
      <c r="L384" s="164">
        <v>0.27935083154670287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0.27935083154670287</v>
      </c>
      <c r="U384" s="211" t="s">
        <v>60</v>
      </c>
      <c r="V384" s="212">
        <v>0.27935083154670287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0.27935083154670287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119.67899848858671</v>
      </c>
      <c r="C385" s="156">
        <v>0</v>
      </c>
      <c r="D385" s="156">
        <v>7.4229629095206109</v>
      </c>
      <c r="E385" s="156">
        <v>0</v>
      </c>
      <c r="F385" s="350"/>
      <c r="G385" s="156">
        <v>0</v>
      </c>
      <c r="H385" s="168">
        <v>0</v>
      </c>
      <c r="I385" s="154">
        <f t="shared" si="155"/>
        <v>127.10196139810732</v>
      </c>
      <c r="J385" s="149"/>
      <c r="K385" s="169" t="s">
        <v>22</v>
      </c>
      <c r="L385" s="156">
        <v>119.67899848858671</v>
      </c>
      <c r="M385" s="156">
        <v>0</v>
      </c>
      <c r="N385" s="156">
        <v>7.4229629095206109</v>
      </c>
      <c r="O385" s="156">
        <v>0</v>
      </c>
      <c r="P385" s="156">
        <v>91.322572381021288</v>
      </c>
      <c r="Q385" s="156">
        <v>0</v>
      </c>
      <c r="R385" s="157">
        <v>0</v>
      </c>
      <c r="S385" s="158">
        <f t="shared" si="156"/>
        <v>218.42453377912861</v>
      </c>
      <c r="U385" s="215" t="s">
        <v>22</v>
      </c>
      <c r="V385" s="207">
        <v>119.67899848858671</v>
      </c>
      <c r="W385" s="207">
        <v>0</v>
      </c>
      <c r="X385" s="207">
        <v>0</v>
      </c>
      <c r="Y385" s="207">
        <v>0</v>
      </c>
      <c r="Z385" s="207">
        <v>7.4229629095206109</v>
      </c>
      <c r="AA385" s="207">
        <v>0</v>
      </c>
      <c r="AB385" s="207">
        <v>91.322572381021288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218.42453377912861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9.050759064728281E-2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155"/>
        <v>9.050759064728281E-2</v>
      </c>
      <c r="J386" s="149"/>
      <c r="K386" s="163" t="s">
        <v>21</v>
      </c>
      <c r="L386" s="164">
        <v>9.050759064728281E-2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9.050759064728281E-2</v>
      </c>
      <c r="U386" s="211" t="s">
        <v>61</v>
      </c>
      <c r="V386" s="212">
        <v>9.050759064728281E-2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9.050759064728281E-2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0.88456307035552761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155"/>
        <v>0.88456307035552761</v>
      </c>
      <c r="J387" s="149"/>
      <c r="K387" s="171" t="s">
        <v>64</v>
      </c>
      <c r="L387" s="156">
        <v>0.88456307035552761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0.88456307035552761</v>
      </c>
      <c r="U387" s="216" t="s">
        <v>62</v>
      </c>
      <c r="V387" s="207">
        <v>0.53363127281728329</v>
      </c>
      <c r="W387" s="207">
        <v>2.6040875435700127E-2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0.32489092210254422</v>
      </c>
      <c r="AD387" s="209">
        <v>0.32489092210254422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0.88456307035552761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0.88456307035552761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155"/>
        <v>0.88456307035552761</v>
      </c>
      <c r="J388" s="149"/>
      <c r="K388" s="176" t="s">
        <v>23</v>
      </c>
      <c r="L388" s="177">
        <v>0.88456307035552761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0.88456307035552761</v>
      </c>
      <c r="U388" s="217" t="s">
        <v>65</v>
      </c>
      <c r="V388" s="218">
        <v>0.53363127281728329</v>
      </c>
      <c r="W388" s="218">
        <v>2.6040875435700127E-2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0.32489092210254422</v>
      </c>
      <c r="AD388" s="218">
        <v>0.32489092210254422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157"/>
        <v>0.88456307035552761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341.14228580700848</v>
      </c>
      <c r="C392" s="195">
        <f t="shared" ref="C392:I392" si="159">SUM(C371:C387)</f>
        <v>0.63208603377319383</v>
      </c>
      <c r="D392" s="195">
        <f t="shared" si="159"/>
        <v>203.30738236528197</v>
      </c>
      <c r="E392" s="195">
        <f t="shared" si="159"/>
        <v>1163.4775628069519</v>
      </c>
      <c r="F392" s="195">
        <f t="shared" si="159"/>
        <v>0</v>
      </c>
      <c r="G392" s="195">
        <f t="shared" si="159"/>
        <v>92.643470652818181</v>
      </c>
      <c r="H392" s="197">
        <f t="shared" si="159"/>
        <v>1.2507133274834071E-2</v>
      </c>
      <c r="I392" s="154">
        <f t="shared" si="159"/>
        <v>1801.215294799109</v>
      </c>
      <c r="J392" s="149"/>
      <c r="K392" s="196" t="s">
        <v>26</v>
      </c>
      <c r="L392" s="195">
        <f>SUM(L371:L387)</f>
        <v>341.14228580700848</v>
      </c>
      <c r="M392" s="195">
        <f t="shared" ref="M392:S392" si="160">SUM(M371:M387)</f>
        <v>0.63208603377319383</v>
      </c>
      <c r="N392" s="195">
        <f t="shared" si="160"/>
        <v>203.30738236528197</v>
      </c>
      <c r="O392" s="195">
        <f t="shared" si="160"/>
        <v>1163.4775628069519</v>
      </c>
      <c r="P392" s="195">
        <f t="shared" si="160"/>
        <v>740.319053207519</v>
      </c>
      <c r="Q392" s="195">
        <f t="shared" si="160"/>
        <v>92.643470652818181</v>
      </c>
      <c r="R392" s="197">
        <f t="shared" si="160"/>
        <v>1.2507133274834071E-2</v>
      </c>
      <c r="S392" s="198">
        <f t="shared" si="160"/>
        <v>2541.5343480066272</v>
      </c>
      <c r="T392" s="141" t="str">
        <f>IF(ABS(S392-AI392)&gt;0.01,S392-AI392,"")</f>
        <v/>
      </c>
      <c r="U392" s="224" t="s">
        <v>63</v>
      </c>
      <c r="V392" s="225">
        <f>SUM(V371:V387)</f>
        <v>323.53551931103681</v>
      </c>
      <c r="W392" s="225">
        <f t="shared" ref="W392:AH392" si="161">SUM(W371:W387)</f>
        <v>16.750028711502232</v>
      </c>
      <c r="X392" s="225">
        <f t="shared" si="161"/>
        <v>92.643470652818181</v>
      </c>
      <c r="Y392" s="225">
        <f t="shared" si="161"/>
        <v>0.63208603377319383</v>
      </c>
      <c r="Z392" s="225">
        <f t="shared" si="161"/>
        <v>200.64676666210548</v>
      </c>
      <c r="AA392" s="225">
        <f t="shared" si="161"/>
        <v>1154.9940593006895</v>
      </c>
      <c r="AB392" s="225">
        <f t="shared" si="161"/>
        <v>740.319053207519</v>
      </c>
      <c r="AC392" s="225">
        <f t="shared" si="161"/>
        <v>12.013364127183326</v>
      </c>
      <c r="AD392" s="226">
        <f t="shared" si="161"/>
        <v>0.85673778446945992</v>
      </c>
      <c r="AE392" s="226">
        <f t="shared" si="161"/>
        <v>0</v>
      </c>
      <c r="AF392" s="226">
        <f t="shared" si="161"/>
        <v>1.2507133274834071E-2</v>
      </c>
      <c r="AG392" s="226">
        <f t="shared" si="161"/>
        <v>2.6606157031765099</v>
      </c>
      <c r="AH392" s="226">
        <f t="shared" si="161"/>
        <v>8.4835035062625224</v>
      </c>
      <c r="AI392" s="227">
        <f>SUM(V392:AC392)</f>
        <v>2541.5343480066276</v>
      </c>
      <c r="AJ392" s="141" t="str">
        <f t="shared" si="158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0.18939561905344379</v>
      </c>
      <c r="C393" s="48">
        <f t="shared" ref="C393:H393" si="162">IF($I392=0,"-",C392/$I392)</f>
        <v>3.5092197784368186E-4</v>
      </c>
      <c r="D393" s="48">
        <f t="shared" si="162"/>
        <v>0.11287233844411532</v>
      </c>
      <c r="E393" s="48">
        <f t="shared" si="162"/>
        <v>0.64594030828320026</v>
      </c>
      <c r="F393" s="48">
        <f t="shared" si="162"/>
        <v>0</v>
      </c>
      <c r="G393" s="48">
        <f t="shared" si="162"/>
        <v>5.1433868522169517E-2</v>
      </c>
      <c r="H393" s="69">
        <f t="shared" si="162"/>
        <v>6.9437192272059854E-6</v>
      </c>
      <c r="I393" s="49">
        <f>SUM(B393:H393)</f>
        <v>0.99999999999999967</v>
      </c>
      <c r="J393" s="141"/>
      <c r="K393" s="78" t="s">
        <v>90</v>
      </c>
      <c r="L393" s="95">
        <f t="shared" ref="L393:R393" si="163">IF($S392=0,"-",L392/$S392)</f>
        <v>0.13422690355319131</v>
      </c>
      <c r="M393" s="95">
        <f t="shared" si="163"/>
        <v>2.4870253446267632E-4</v>
      </c>
      <c r="N393" s="95">
        <f t="shared" si="163"/>
        <v>7.9993954252375044E-2</v>
      </c>
      <c r="O393" s="95">
        <f t="shared" si="163"/>
        <v>0.45778549627688059</v>
      </c>
      <c r="P393" s="95">
        <f t="shared" si="163"/>
        <v>0.29128823452186081</v>
      </c>
      <c r="Q393" s="95">
        <f t="shared" si="163"/>
        <v>3.6451787765717267E-2</v>
      </c>
      <c r="R393" s="96">
        <f t="shared" si="163"/>
        <v>4.9210955124976564E-6</v>
      </c>
      <c r="S393" s="97">
        <f>SUM(L393:R393)</f>
        <v>1.0000000000000002</v>
      </c>
      <c r="U393" s="108" t="s">
        <v>90</v>
      </c>
      <c r="V393" s="130">
        <f>+V392/$AI392</f>
        <v>0.12729929051117947</v>
      </c>
      <c r="W393" s="130">
        <f t="shared" ref="W393:AH393" si="164">+W392/$AI392</f>
        <v>6.5905183318256504E-3</v>
      </c>
      <c r="X393" s="130">
        <f t="shared" si="164"/>
        <v>3.645178776571726E-2</v>
      </c>
      <c r="Y393" s="130">
        <f t="shared" si="164"/>
        <v>2.4870253446267627E-4</v>
      </c>
      <c r="Z393" s="130">
        <f t="shared" si="164"/>
        <v>7.8947100132436318E-2</v>
      </c>
      <c r="AA393" s="130">
        <f t="shared" si="164"/>
        <v>0.45444755063277925</v>
      </c>
      <c r="AB393" s="130">
        <f t="shared" si="164"/>
        <v>0.29128823452186076</v>
      </c>
      <c r="AC393" s="130">
        <f t="shared" si="164"/>
        <v>4.7268155697386622E-3</v>
      </c>
      <c r="AD393" s="130">
        <f t="shared" si="164"/>
        <v>3.370947101861579E-4</v>
      </c>
      <c r="AE393" s="130">
        <f t="shared" si="164"/>
        <v>0</v>
      </c>
      <c r="AF393" s="130">
        <f t="shared" si="164"/>
        <v>4.9210955124976556E-6</v>
      </c>
      <c r="AG393" s="130">
        <f t="shared" si="164"/>
        <v>1.0468541199387213E-3</v>
      </c>
      <c r="AH393" s="130">
        <f t="shared" si="164"/>
        <v>3.337945644101285E-3</v>
      </c>
      <c r="AI393" s="131">
        <f>SUM(V393:AC393)</f>
        <v>1</v>
      </c>
      <c r="AJ393" s="22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13.41550830592821</v>
      </c>
      <c r="C401" s="156">
        <v>0.71511238304521452</v>
      </c>
      <c r="D401" s="156">
        <v>4.3478832889149048</v>
      </c>
      <c r="E401" s="156">
        <v>0</v>
      </c>
      <c r="F401" s="350"/>
      <c r="G401" s="156">
        <v>0</v>
      </c>
      <c r="H401" s="168">
        <v>0</v>
      </c>
      <c r="I401" s="154">
        <f t="shared" si="165"/>
        <v>18.47850397788833</v>
      </c>
      <c r="J401" s="149"/>
      <c r="K401" s="169" t="s">
        <v>16</v>
      </c>
      <c r="L401" s="156">
        <v>13.41550830592821</v>
      </c>
      <c r="M401" s="156">
        <v>0.71511238304521452</v>
      </c>
      <c r="N401" s="156">
        <v>4.3478832889149048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18.47850397788833</v>
      </c>
      <c r="U401" s="215" t="s">
        <v>16</v>
      </c>
      <c r="V401" s="207">
        <v>13.41550830592821</v>
      </c>
      <c r="W401" s="207">
        <v>0</v>
      </c>
      <c r="X401" s="207">
        <v>0</v>
      </c>
      <c r="Y401" s="207">
        <v>0.71511238304521452</v>
      </c>
      <c r="Z401" s="207">
        <v>4.3478832889149048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18.47850397788833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3.171879115302837E-3</v>
      </c>
      <c r="C402" s="160">
        <v>1.6907671190313648E-4</v>
      </c>
      <c r="D402" s="160">
        <v>1.0279864083710701E-3</v>
      </c>
      <c r="E402" s="160">
        <v>0</v>
      </c>
      <c r="F402" s="350"/>
      <c r="G402" s="160">
        <v>0</v>
      </c>
      <c r="H402" s="161">
        <v>0</v>
      </c>
      <c r="I402" s="162">
        <f t="shared" si="165"/>
        <v>4.3689422355770438E-3</v>
      </c>
      <c r="J402" s="149"/>
      <c r="K402" s="163" t="s">
        <v>15</v>
      </c>
      <c r="L402" s="164">
        <v>3.171879115302837E-3</v>
      </c>
      <c r="M402" s="164">
        <v>1.6907671190313648E-4</v>
      </c>
      <c r="N402" s="164">
        <v>1.0279864083710701E-3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4.3689422355770438E-3</v>
      </c>
      <c r="U402" s="211" t="s">
        <v>57</v>
      </c>
      <c r="V402" s="212">
        <v>3.171879115302837E-3</v>
      </c>
      <c r="W402" s="212">
        <v>0</v>
      </c>
      <c r="X402" s="212">
        <v>0</v>
      </c>
      <c r="Y402" s="212">
        <v>1.6907671190313648E-4</v>
      </c>
      <c r="Z402" s="212">
        <v>1.0279864083710701E-3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4.3689422355770438E-3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0.53252869185404583</v>
      </c>
      <c r="F403" s="350"/>
      <c r="G403" s="156">
        <v>0</v>
      </c>
      <c r="H403" s="168">
        <v>0</v>
      </c>
      <c r="I403" s="154">
        <f t="shared" si="165"/>
        <v>0.53252869185404583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0.53252869185404583</v>
      </c>
      <c r="P403" s="156">
        <v>4.2053988798504207</v>
      </c>
      <c r="Q403" s="156">
        <v>0</v>
      </c>
      <c r="R403" s="157">
        <v>0</v>
      </c>
      <c r="S403" s="158">
        <f t="shared" si="166"/>
        <v>4.7379275717044669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0.53252869185404583</v>
      </c>
      <c r="AB403" s="207">
        <v>4.2053988798504207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4.7379275717044669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50"/>
      <c r="G404" s="160">
        <v>0</v>
      </c>
      <c r="H404" s="161">
        <v>0</v>
      </c>
      <c r="I404" s="162">
        <f t="shared" si="165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0.17787024628098724</v>
      </c>
      <c r="Q404" s="164">
        <v>0</v>
      </c>
      <c r="R404" s="165">
        <v>0</v>
      </c>
      <c r="S404" s="166">
        <f t="shared" si="166"/>
        <v>0.17787024628098724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0.17787024628098724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0.17787024628098724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9.4677582644587727E-2</v>
      </c>
      <c r="F406" s="350"/>
      <c r="G406" s="160">
        <v>0</v>
      </c>
      <c r="H406" s="161">
        <v>0</v>
      </c>
      <c r="I406" s="162">
        <f t="shared" si="165"/>
        <v>9.4677582644587727E-2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9.4677582644587727E-2</v>
      </c>
      <c r="P406" s="164">
        <v>0</v>
      </c>
      <c r="Q406" s="164">
        <v>0</v>
      </c>
      <c r="R406" s="165">
        <v>0</v>
      </c>
      <c r="S406" s="166">
        <f t="shared" si="166"/>
        <v>9.4677582644587727E-2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9.4677582644587727E-2</v>
      </c>
      <c r="AD406" s="212">
        <v>0</v>
      </c>
      <c r="AE406" s="212">
        <v>0</v>
      </c>
      <c r="AF406" s="212">
        <v>0</v>
      </c>
      <c r="AG406" s="212">
        <v>0</v>
      </c>
      <c r="AH406" s="212">
        <v>9.4677582644587727E-2</v>
      </c>
      <c r="AI406" s="214">
        <f t="shared" si="167"/>
        <v>9.4677582644587727E-2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140</v>
      </c>
      <c r="B407" s="156">
        <v>7.5302016048870799</v>
      </c>
      <c r="C407" s="156">
        <v>62.212035085254044</v>
      </c>
      <c r="D407" s="156">
        <v>42.696790952193105</v>
      </c>
      <c r="E407" s="156">
        <v>13.836353026555233</v>
      </c>
      <c r="F407" s="350"/>
      <c r="G407" s="156">
        <v>0</v>
      </c>
      <c r="H407" s="168">
        <v>0</v>
      </c>
      <c r="I407" s="154">
        <f t="shared" si="165"/>
        <v>126.27538066888945</v>
      </c>
      <c r="J407" s="149"/>
      <c r="K407" s="169" t="s">
        <v>140</v>
      </c>
      <c r="L407" s="156">
        <v>7.5302016048870799</v>
      </c>
      <c r="M407" s="156">
        <v>62.212035085254044</v>
      </c>
      <c r="N407" s="156">
        <v>42.696790952193105</v>
      </c>
      <c r="O407" s="156">
        <v>13.836353026555233</v>
      </c>
      <c r="P407" s="156">
        <v>0</v>
      </c>
      <c r="Q407" s="156">
        <v>0</v>
      </c>
      <c r="R407" s="157">
        <v>0</v>
      </c>
      <c r="S407" s="158">
        <f t="shared" si="166"/>
        <v>126.27538066888945</v>
      </c>
      <c r="U407" s="215" t="s">
        <v>140</v>
      </c>
      <c r="V407" s="207">
        <v>7.5302016048870799</v>
      </c>
      <c r="W407" s="207">
        <v>0</v>
      </c>
      <c r="X407" s="207">
        <v>0</v>
      </c>
      <c r="Y407" s="207">
        <v>62.212035085254044</v>
      </c>
      <c r="Z407" s="207">
        <v>42.696790952193105</v>
      </c>
      <c r="AA407" s="207">
        <v>13.836353026555233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126.27538066888945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4.4214384691072048</v>
      </c>
      <c r="C408" s="160">
        <v>0.51938062967067089</v>
      </c>
      <c r="D408" s="160">
        <v>3.0575814954027392</v>
      </c>
      <c r="E408" s="160">
        <v>66.963592335759856</v>
      </c>
      <c r="F408" s="350"/>
      <c r="G408" s="160">
        <v>9.8777174379110608</v>
      </c>
      <c r="H408" s="161">
        <v>0</v>
      </c>
      <c r="I408" s="162">
        <f t="shared" si="165"/>
        <v>84.839710367851524</v>
      </c>
      <c r="J408" s="149"/>
      <c r="K408" s="163" t="s">
        <v>25</v>
      </c>
      <c r="L408" s="164">
        <v>4.4214384691072048</v>
      </c>
      <c r="M408" s="164">
        <v>0.51938062967067089</v>
      </c>
      <c r="N408" s="164">
        <v>3.0575814954027392</v>
      </c>
      <c r="O408" s="164">
        <v>66.963592335759856</v>
      </c>
      <c r="P408" s="164">
        <v>0.14403709257545444</v>
      </c>
      <c r="Q408" s="164">
        <v>9.8777174379110608</v>
      </c>
      <c r="R408" s="165">
        <v>0</v>
      </c>
      <c r="S408" s="166">
        <f t="shared" si="166"/>
        <v>84.983747460426983</v>
      </c>
      <c r="U408" s="211" t="s">
        <v>25</v>
      </c>
      <c r="V408" s="212">
        <v>1.1161798955170914</v>
      </c>
      <c r="W408" s="212">
        <v>2.3983919596625456</v>
      </c>
      <c r="X408" s="212">
        <v>9.8777174379110608</v>
      </c>
      <c r="Y408" s="212">
        <v>0.51938062967067089</v>
      </c>
      <c r="Z408" s="212">
        <v>3.0575814954027392</v>
      </c>
      <c r="AA408" s="212">
        <v>66.854356625955162</v>
      </c>
      <c r="AB408" s="212">
        <v>0.14403709257545444</v>
      </c>
      <c r="AC408" s="213">
        <v>1.0161023237322677</v>
      </c>
      <c r="AD408" s="212">
        <v>0.90686661392756773</v>
      </c>
      <c r="AE408" s="212">
        <v>0</v>
      </c>
      <c r="AF408" s="212">
        <v>0</v>
      </c>
      <c r="AG408" s="212">
        <v>0</v>
      </c>
      <c r="AH408" s="212">
        <v>0.10923570980470006</v>
      </c>
      <c r="AI408" s="214">
        <f t="shared" si="167"/>
        <v>84.983747460426997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0.85596164804626018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165"/>
        <v>0.85596164804626018</v>
      </c>
      <c r="J409" s="149"/>
      <c r="K409" s="169" t="s">
        <v>24</v>
      </c>
      <c r="L409" s="156">
        <v>0.85596164804626018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0.85596164804626018</v>
      </c>
      <c r="U409" s="215" t="s">
        <v>24</v>
      </c>
      <c r="V409" s="207">
        <v>0.85596164804626018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0.85596164804626018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11.621825054058394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165"/>
        <v>11.621825054058394</v>
      </c>
      <c r="J411" s="149"/>
      <c r="K411" s="169" t="s">
        <v>22</v>
      </c>
      <c r="L411" s="156">
        <v>11.621825054058394</v>
      </c>
      <c r="M411" s="156">
        <v>0</v>
      </c>
      <c r="N411" s="156">
        <v>0</v>
      </c>
      <c r="O411" s="156">
        <v>0</v>
      </c>
      <c r="P411" s="156">
        <v>0.28417245189892576</v>
      </c>
      <c r="Q411" s="156">
        <v>0</v>
      </c>
      <c r="R411" s="157">
        <v>0</v>
      </c>
      <c r="S411" s="158">
        <f t="shared" si="166"/>
        <v>11.90599750595732</v>
      </c>
      <c r="U411" s="215" t="s">
        <v>22</v>
      </c>
      <c r="V411" s="207">
        <v>11.621825054058394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0.28417245189892576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11.90599750595732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165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0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1.5189387674199067E-2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165"/>
        <v>1.5189387674199067E-2</v>
      </c>
      <c r="J413" s="149"/>
      <c r="K413" s="171" t="s">
        <v>64</v>
      </c>
      <c r="L413" s="156">
        <v>1.5189387674199067E-2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1.5189387674199067E-2</v>
      </c>
      <c r="U413" s="216" t="s">
        <v>62</v>
      </c>
      <c r="V413" s="207">
        <v>1.5189387674199067E-2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1.5189387674199067E-2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1.5189387674199067E-2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165"/>
        <v>1.5189387674199067E-2</v>
      </c>
      <c r="J414" s="149"/>
      <c r="K414" s="176" t="s">
        <v>23</v>
      </c>
      <c r="L414" s="177">
        <v>1.5189387674199067E-2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1.5189387674199067E-2</v>
      </c>
      <c r="U414" s="217" t="s">
        <v>65</v>
      </c>
      <c r="V414" s="218">
        <v>1.5189387674199067E-2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167"/>
        <v>1.5189387674199067E-2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37.863296348816647</v>
      </c>
      <c r="C418" s="195">
        <f t="shared" ref="C418:I418" si="169">SUM(C397:C413)</f>
        <v>63.44669717468183</v>
      </c>
      <c r="D418" s="195">
        <f t="shared" si="169"/>
        <v>50.103283722919116</v>
      </c>
      <c r="E418" s="195">
        <f t="shared" si="169"/>
        <v>81.427151636813718</v>
      </c>
      <c r="F418" s="195">
        <f t="shared" si="169"/>
        <v>0</v>
      </c>
      <c r="G418" s="195">
        <f t="shared" si="169"/>
        <v>9.8777174379110608</v>
      </c>
      <c r="H418" s="197">
        <f t="shared" si="169"/>
        <v>0</v>
      </c>
      <c r="I418" s="154">
        <f t="shared" si="169"/>
        <v>242.71814632114237</v>
      </c>
      <c r="J418" s="149"/>
      <c r="K418" s="196" t="s">
        <v>26</v>
      </c>
      <c r="L418" s="195">
        <f>SUM(L397:L413)</f>
        <v>37.863296348816647</v>
      </c>
      <c r="M418" s="195">
        <f t="shared" ref="M418:S418" si="170">SUM(M397:M413)</f>
        <v>63.44669717468183</v>
      </c>
      <c r="N418" s="195">
        <f t="shared" si="170"/>
        <v>50.103283722919116</v>
      </c>
      <c r="O418" s="195">
        <f t="shared" si="170"/>
        <v>81.427151636813718</v>
      </c>
      <c r="P418" s="195">
        <f t="shared" si="170"/>
        <v>4.8114786706057888</v>
      </c>
      <c r="Q418" s="195">
        <f t="shared" si="170"/>
        <v>9.8777174379110608</v>
      </c>
      <c r="R418" s="197">
        <f t="shared" si="170"/>
        <v>0</v>
      </c>
      <c r="S418" s="198">
        <f t="shared" si="170"/>
        <v>247.52962499174816</v>
      </c>
      <c r="T418" s="141" t="str">
        <f>IF(ABS(S418-AI418)&gt;0.01,S418-AI418,"")</f>
        <v/>
      </c>
      <c r="U418" s="224" t="s">
        <v>63</v>
      </c>
      <c r="V418" s="225">
        <f>SUM(V397:V413)</f>
        <v>34.558037775226538</v>
      </c>
      <c r="W418" s="225">
        <f t="shared" ref="W418:AH418" si="171">SUM(W397:W413)</f>
        <v>2.3983919596625456</v>
      </c>
      <c r="X418" s="225">
        <f t="shared" si="171"/>
        <v>9.8777174379110608</v>
      </c>
      <c r="Y418" s="225">
        <f t="shared" si="171"/>
        <v>63.44669717468183</v>
      </c>
      <c r="Z418" s="225">
        <f t="shared" si="171"/>
        <v>50.103283722919116</v>
      </c>
      <c r="AA418" s="225">
        <f t="shared" si="171"/>
        <v>81.223238344364447</v>
      </c>
      <c r="AB418" s="225">
        <f t="shared" si="171"/>
        <v>4.8114786706057888</v>
      </c>
      <c r="AC418" s="225">
        <f t="shared" si="171"/>
        <v>1.1107799063768555</v>
      </c>
      <c r="AD418" s="226">
        <f t="shared" si="171"/>
        <v>0.90686661392756773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0.2039132924492878</v>
      </c>
      <c r="AI418" s="227">
        <f>SUM(V418:AC418)</f>
        <v>247.52962499174816</v>
      </c>
      <c r="AJ418" s="141" t="str">
        <f t="shared" si="168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0.15599697394985626</v>
      </c>
      <c r="C419" s="48">
        <f t="shared" ref="C419:H419" si="172">IF($I418=0,"-",C418/$I418)</f>
        <v>0.26140071575338658</v>
      </c>
      <c r="D419" s="48">
        <f t="shared" si="172"/>
        <v>0.20642578431950881</v>
      </c>
      <c r="E419" s="48">
        <f t="shared" si="172"/>
        <v>0.33548027978541328</v>
      </c>
      <c r="F419" s="48">
        <f t="shared" si="172"/>
        <v>0</v>
      </c>
      <c r="G419" s="48">
        <f t="shared" si="172"/>
        <v>4.0696246191835081E-2</v>
      </c>
      <c r="H419" s="69">
        <f t="shared" si="172"/>
        <v>0</v>
      </c>
      <c r="I419" s="49">
        <f>SUM(B419:H419)</f>
        <v>1</v>
      </c>
      <c r="J419" s="141"/>
      <c r="K419" s="78" t="s">
        <v>90</v>
      </c>
      <c r="L419" s="95">
        <f t="shared" ref="L419:R419" si="173">IF($S418=0,"-",L418/$S418)</f>
        <v>0.15296470614407826</v>
      </c>
      <c r="M419" s="95">
        <f t="shared" si="173"/>
        <v>0.25631961094271821</v>
      </c>
      <c r="N419" s="95">
        <f t="shared" si="173"/>
        <v>0.20241328174189008</v>
      </c>
      <c r="O419" s="95">
        <f t="shared" si="173"/>
        <v>0.32895921706150621</v>
      </c>
      <c r="P419" s="95">
        <f t="shared" si="173"/>
        <v>1.9437991193038764E-2</v>
      </c>
      <c r="Q419" s="95">
        <f t="shared" si="173"/>
        <v>3.9905192916768452E-2</v>
      </c>
      <c r="R419" s="96">
        <f t="shared" si="173"/>
        <v>0</v>
      </c>
      <c r="S419" s="97">
        <f>SUM(L419:R419)</f>
        <v>1</v>
      </c>
      <c r="U419" s="108" t="s">
        <v>90</v>
      </c>
      <c r="V419" s="130">
        <f>+V418/$AI418</f>
        <v>0.13961172435977548</v>
      </c>
      <c r="W419" s="130">
        <f t="shared" ref="W419:AH419" si="174">+W418/$AI418</f>
        <v>9.6893127832375636E-3</v>
      </c>
      <c r="X419" s="130">
        <f t="shared" si="174"/>
        <v>3.9905192916768452E-2</v>
      </c>
      <c r="Y419" s="130">
        <f t="shared" si="174"/>
        <v>0.25631961094271821</v>
      </c>
      <c r="Z419" s="130">
        <f t="shared" si="174"/>
        <v>0.20241328174189008</v>
      </c>
      <c r="AA419" s="130">
        <f t="shared" si="174"/>
        <v>0.32813542357635844</v>
      </c>
      <c r="AB419" s="130">
        <f t="shared" si="174"/>
        <v>1.9437991193038764E-2</v>
      </c>
      <c r="AC419" s="130">
        <f t="shared" si="174"/>
        <v>4.4874624862130553E-3</v>
      </c>
      <c r="AD419" s="130">
        <f t="shared" si="174"/>
        <v>3.6636690010652248E-3</v>
      </c>
      <c r="AE419" s="130">
        <f t="shared" si="174"/>
        <v>0</v>
      </c>
      <c r="AF419" s="130">
        <f t="shared" si="174"/>
        <v>0</v>
      </c>
      <c r="AG419" s="130">
        <f t="shared" si="174"/>
        <v>0</v>
      </c>
      <c r="AH419" s="130">
        <f t="shared" si="174"/>
        <v>8.2379348514783073E-4</v>
      </c>
      <c r="AI419" s="131">
        <f>SUM(V419:AC419)</f>
        <v>1.0000000000000002</v>
      </c>
      <c r="AJ419" s="22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11.669371978578299</v>
      </c>
      <c r="C427" s="156">
        <v>0</v>
      </c>
      <c r="D427" s="156">
        <v>3.6281491803451416</v>
      </c>
      <c r="E427" s="156">
        <v>0</v>
      </c>
      <c r="F427" s="350"/>
      <c r="G427" s="156">
        <v>0</v>
      </c>
      <c r="H427" s="168">
        <v>0</v>
      </c>
      <c r="I427" s="154">
        <f t="shared" si="175"/>
        <v>15.297521158923441</v>
      </c>
      <c r="J427" s="149"/>
      <c r="K427" s="169" t="s">
        <v>16</v>
      </c>
      <c r="L427" s="156">
        <v>11.669371978578299</v>
      </c>
      <c r="M427" s="156">
        <v>0</v>
      </c>
      <c r="N427" s="156">
        <v>3.6281491803451416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15.297521158923441</v>
      </c>
      <c r="U427" s="215" t="s">
        <v>16</v>
      </c>
      <c r="V427" s="207">
        <v>11.669371978578299</v>
      </c>
      <c r="W427" s="207">
        <v>0</v>
      </c>
      <c r="X427" s="207">
        <v>0</v>
      </c>
      <c r="Y427" s="207">
        <v>0</v>
      </c>
      <c r="Z427" s="207">
        <v>3.6281491803451416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15.297521158923441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1.0963145048183895</v>
      </c>
      <c r="C428" s="160">
        <v>0</v>
      </c>
      <c r="D428" s="160">
        <v>0</v>
      </c>
      <c r="E428" s="160">
        <v>0</v>
      </c>
      <c r="F428" s="350"/>
      <c r="G428" s="160">
        <v>0</v>
      </c>
      <c r="H428" s="161">
        <v>0</v>
      </c>
      <c r="I428" s="162">
        <f t="shared" si="175"/>
        <v>1.0963145048183895</v>
      </c>
      <c r="J428" s="149"/>
      <c r="K428" s="163" t="s">
        <v>15</v>
      </c>
      <c r="L428" s="164">
        <v>1.0963145048183895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1.0963145048183895</v>
      </c>
      <c r="U428" s="211" t="s">
        <v>57</v>
      </c>
      <c r="V428" s="212">
        <v>0.93186732909563108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0.16444717572275844</v>
      </c>
      <c r="AD428" s="212">
        <v>0.16444717572275844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1.0963145048183895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1.9637577405553888</v>
      </c>
      <c r="F429" s="350"/>
      <c r="G429" s="156">
        <v>0</v>
      </c>
      <c r="H429" s="168">
        <v>0</v>
      </c>
      <c r="I429" s="154">
        <f t="shared" si="175"/>
        <v>1.9637577405553888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1.9637577405553888</v>
      </c>
      <c r="P429" s="156">
        <v>69.932602845363959</v>
      </c>
      <c r="Q429" s="156">
        <v>0</v>
      </c>
      <c r="R429" s="157">
        <v>0</v>
      </c>
      <c r="S429" s="158">
        <f t="shared" si="176"/>
        <v>71.896360585919354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5.3846304948843002E-2</v>
      </c>
      <c r="AB429" s="207">
        <v>69.932602845363959</v>
      </c>
      <c r="AC429" s="208">
        <v>1.9099114356065459</v>
      </c>
      <c r="AD429" s="207">
        <v>0</v>
      </c>
      <c r="AE429" s="207">
        <v>0</v>
      </c>
      <c r="AF429" s="207">
        <v>0</v>
      </c>
      <c r="AG429" s="207">
        <v>0</v>
      </c>
      <c r="AH429" s="207">
        <v>1.9099114356065459</v>
      </c>
      <c r="AI429" s="210">
        <f t="shared" si="177"/>
        <v>71.896360585919354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8.0745822422597868</v>
      </c>
      <c r="Q430" s="164">
        <v>0</v>
      </c>
      <c r="R430" s="165">
        <v>0</v>
      </c>
      <c r="S430" s="166">
        <f t="shared" si="176"/>
        <v>8.0745822422597868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8.0745822422597868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8.0745822422597868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5.464493661644193E-2</v>
      </c>
      <c r="C432" s="160">
        <v>0</v>
      </c>
      <c r="D432" s="160">
        <v>0.71594802410560066</v>
      </c>
      <c r="E432" s="160">
        <v>6.8951974566928892E-2</v>
      </c>
      <c r="F432" s="350"/>
      <c r="G432" s="160">
        <v>0</v>
      </c>
      <c r="H432" s="161">
        <v>0</v>
      </c>
      <c r="I432" s="162">
        <f t="shared" si="175"/>
        <v>0.83954493528897145</v>
      </c>
      <c r="J432" s="149"/>
      <c r="K432" s="163" t="s">
        <v>17</v>
      </c>
      <c r="L432" s="164">
        <v>5.464493661644193E-2</v>
      </c>
      <c r="M432" s="164">
        <v>0</v>
      </c>
      <c r="N432" s="164">
        <v>0.71594802410560066</v>
      </c>
      <c r="O432" s="164">
        <v>6.8951974566928892E-2</v>
      </c>
      <c r="P432" s="164">
        <v>7.0115976331360953E-3</v>
      </c>
      <c r="Q432" s="164">
        <v>0</v>
      </c>
      <c r="R432" s="165">
        <v>0</v>
      </c>
      <c r="S432" s="166">
        <f t="shared" si="176"/>
        <v>0.84655653292210753</v>
      </c>
      <c r="U432" s="211" t="s">
        <v>17</v>
      </c>
      <c r="V432" s="212">
        <v>5.464493661644193E-2</v>
      </c>
      <c r="W432" s="212">
        <v>0</v>
      </c>
      <c r="X432" s="212">
        <v>0</v>
      </c>
      <c r="Y432" s="212">
        <v>0</v>
      </c>
      <c r="Z432" s="212">
        <v>0.71594802410560066</v>
      </c>
      <c r="AA432" s="212">
        <v>4.9677215105856307E-3</v>
      </c>
      <c r="AB432" s="212">
        <v>7.0115976331360953E-3</v>
      </c>
      <c r="AC432" s="213">
        <v>6.3984253056343268E-2</v>
      </c>
      <c r="AD432" s="212">
        <v>0</v>
      </c>
      <c r="AE432" s="212">
        <v>0</v>
      </c>
      <c r="AF432" s="212">
        <v>0</v>
      </c>
      <c r="AG432" s="212">
        <v>0</v>
      </c>
      <c r="AH432" s="212">
        <v>6.3984253056343268E-2</v>
      </c>
      <c r="AI432" s="214">
        <f t="shared" si="177"/>
        <v>0.84655653292210753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140</v>
      </c>
      <c r="B433" s="156">
        <v>154.63273551497355</v>
      </c>
      <c r="C433" s="156">
        <v>114.40320149880046</v>
      </c>
      <c r="D433" s="156">
        <v>233.91732459410579</v>
      </c>
      <c r="E433" s="156">
        <v>29.305361200750458</v>
      </c>
      <c r="F433" s="350"/>
      <c r="G433" s="156">
        <v>0</v>
      </c>
      <c r="H433" s="168">
        <v>0</v>
      </c>
      <c r="I433" s="154">
        <f t="shared" si="175"/>
        <v>532.25862280863021</v>
      </c>
      <c r="J433" s="149"/>
      <c r="K433" s="169" t="s">
        <v>140</v>
      </c>
      <c r="L433" s="156">
        <v>154.63273551497355</v>
      </c>
      <c r="M433" s="156">
        <v>114.40320149880046</v>
      </c>
      <c r="N433" s="156">
        <v>233.91732459410579</v>
      </c>
      <c r="O433" s="156">
        <v>29.305361200750458</v>
      </c>
      <c r="P433" s="156">
        <v>0</v>
      </c>
      <c r="Q433" s="156">
        <v>0</v>
      </c>
      <c r="R433" s="157">
        <v>0</v>
      </c>
      <c r="S433" s="158">
        <f t="shared" si="176"/>
        <v>532.25862280863021</v>
      </c>
      <c r="U433" s="215" t="s">
        <v>140</v>
      </c>
      <c r="V433" s="207">
        <v>148.62180631413779</v>
      </c>
      <c r="W433" s="207">
        <v>5.9543165712433872</v>
      </c>
      <c r="X433" s="207">
        <v>0</v>
      </c>
      <c r="Y433" s="207">
        <v>114.40320149880046</v>
      </c>
      <c r="Z433" s="207">
        <v>213.57374265782576</v>
      </c>
      <c r="AA433" s="207">
        <v>29.305361200750458</v>
      </c>
      <c r="AB433" s="207">
        <v>0</v>
      </c>
      <c r="AC433" s="208">
        <v>20.4001945658724</v>
      </c>
      <c r="AD433" s="207">
        <v>5.6612629592359062E-2</v>
      </c>
      <c r="AE433" s="207">
        <v>0</v>
      </c>
      <c r="AF433" s="207">
        <v>0</v>
      </c>
      <c r="AG433" s="207">
        <v>20.343581936280021</v>
      </c>
      <c r="AH433" s="207">
        <v>0</v>
      </c>
      <c r="AI433" s="210">
        <f t="shared" si="177"/>
        <v>532.25862280863021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58.384895770435868</v>
      </c>
      <c r="C434" s="160">
        <v>9.0383656251660831</v>
      </c>
      <c r="D434" s="160">
        <v>76.868045787158692</v>
      </c>
      <c r="E434" s="160">
        <v>710.07300919674924</v>
      </c>
      <c r="F434" s="350"/>
      <c r="G434" s="160">
        <v>80.907933536158055</v>
      </c>
      <c r="H434" s="161">
        <v>0</v>
      </c>
      <c r="I434" s="162">
        <f t="shared" si="175"/>
        <v>935.272249915668</v>
      </c>
      <c r="J434" s="149"/>
      <c r="K434" s="163" t="s">
        <v>25</v>
      </c>
      <c r="L434" s="164">
        <v>58.384895770435868</v>
      </c>
      <c r="M434" s="164">
        <v>9.0383656251660831</v>
      </c>
      <c r="N434" s="164">
        <v>76.868045787158692</v>
      </c>
      <c r="O434" s="164">
        <v>710.07300919674924</v>
      </c>
      <c r="P434" s="164">
        <v>2.9311960303273534</v>
      </c>
      <c r="Q434" s="164">
        <v>80.907933536158055</v>
      </c>
      <c r="R434" s="165">
        <v>0</v>
      </c>
      <c r="S434" s="166">
        <f t="shared" si="176"/>
        <v>938.20344594599533</v>
      </c>
      <c r="U434" s="211" t="s">
        <v>25</v>
      </c>
      <c r="V434" s="212">
        <v>10.061493005053265</v>
      </c>
      <c r="W434" s="212">
        <v>48.323402765382603</v>
      </c>
      <c r="X434" s="212">
        <v>80.907933536158055</v>
      </c>
      <c r="Y434" s="212">
        <v>9.0383656251660831</v>
      </c>
      <c r="Z434" s="212">
        <v>76.619777840554207</v>
      </c>
      <c r="AA434" s="212">
        <v>707.9507596185191</v>
      </c>
      <c r="AB434" s="212">
        <v>2.9311960303273534</v>
      </c>
      <c r="AC434" s="213">
        <v>2.3705175248346437</v>
      </c>
      <c r="AD434" s="212">
        <v>0</v>
      </c>
      <c r="AE434" s="212">
        <v>3.5226463090436116E-2</v>
      </c>
      <c r="AF434" s="212">
        <v>0</v>
      </c>
      <c r="AG434" s="212">
        <v>0.24826794660448276</v>
      </c>
      <c r="AH434" s="212">
        <v>2.0870231151397252</v>
      </c>
      <c r="AI434" s="214">
        <f t="shared" si="177"/>
        <v>938.20344594599533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32.012815466308858</v>
      </c>
      <c r="C435" s="156">
        <v>2.5892204704354502</v>
      </c>
      <c r="D435" s="156">
        <v>39.285363498013609</v>
      </c>
      <c r="E435" s="156">
        <v>0</v>
      </c>
      <c r="F435" s="350"/>
      <c r="G435" s="156">
        <v>0</v>
      </c>
      <c r="H435" s="168">
        <v>0</v>
      </c>
      <c r="I435" s="154">
        <f t="shared" si="175"/>
        <v>73.887399434757924</v>
      </c>
      <c r="J435" s="149"/>
      <c r="K435" s="169" t="s">
        <v>24</v>
      </c>
      <c r="L435" s="156">
        <v>32.012815466308858</v>
      </c>
      <c r="M435" s="156">
        <v>2.5892204704354502</v>
      </c>
      <c r="N435" s="156">
        <v>39.285363498013609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73.887399434757924</v>
      </c>
      <c r="U435" s="215" t="s">
        <v>24</v>
      </c>
      <c r="V435" s="207">
        <v>31.916427175004948</v>
      </c>
      <c r="W435" s="207">
        <v>0</v>
      </c>
      <c r="X435" s="207">
        <v>0</v>
      </c>
      <c r="Y435" s="207">
        <v>2.5892204704354502</v>
      </c>
      <c r="Z435" s="207">
        <v>36.506567954052784</v>
      </c>
      <c r="AA435" s="207">
        <v>0</v>
      </c>
      <c r="AB435" s="207">
        <v>0</v>
      </c>
      <c r="AC435" s="208">
        <v>2.8751838352647288</v>
      </c>
      <c r="AD435" s="207">
        <v>9.6388291303911633E-2</v>
      </c>
      <c r="AE435" s="207">
        <v>0</v>
      </c>
      <c r="AF435" s="207">
        <v>0</v>
      </c>
      <c r="AG435" s="207">
        <v>2.7787955439608218</v>
      </c>
      <c r="AH435" s="207">
        <v>0</v>
      </c>
      <c r="AI435" s="210">
        <f t="shared" si="177"/>
        <v>73.88739943475791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1.3257392299286688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175"/>
        <v>1.3257392299286688</v>
      </c>
      <c r="J436" s="149"/>
      <c r="K436" s="163" t="s">
        <v>60</v>
      </c>
      <c r="L436" s="164">
        <v>1.3257392299286688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1.3257392299286688</v>
      </c>
      <c r="U436" s="211" t="s">
        <v>60</v>
      </c>
      <c r="V436" s="212">
        <v>1.3257392299286688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1.3257392299286688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56.268140188178229</v>
      </c>
      <c r="C437" s="156">
        <v>0</v>
      </c>
      <c r="D437" s="156">
        <v>0</v>
      </c>
      <c r="E437" s="156">
        <v>6.9623120592801568E-2</v>
      </c>
      <c r="F437" s="350"/>
      <c r="G437" s="156">
        <v>0</v>
      </c>
      <c r="H437" s="168">
        <v>0</v>
      </c>
      <c r="I437" s="154">
        <f t="shared" si="175"/>
        <v>56.337763308771031</v>
      </c>
      <c r="J437" s="149"/>
      <c r="K437" s="169" t="s">
        <v>22</v>
      </c>
      <c r="L437" s="156">
        <v>56.268140188178229</v>
      </c>
      <c r="M437" s="156">
        <v>0</v>
      </c>
      <c r="N437" s="156">
        <v>0</v>
      </c>
      <c r="O437" s="156">
        <v>6.9623120592801568E-2</v>
      </c>
      <c r="P437" s="156">
        <v>4.3118179395431442</v>
      </c>
      <c r="Q437" s="156">
        <v>0</v>
      </c>
      <c r="R437" s="157">
        <v>0</v>
      </c>
      <c r="S437" s="158">
        <f t="shared" si="176"/>
        <v>60.649581248314178</v>
      </c>
      <c r="U437" s="215" t="s">
        <v>22</v>
      </c>
      <c r="V437" s="207">
        <v>56.268140188178229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4.3118179395431442</v>
      </c>
      <c r="AC437" s="208">
        <v>6.9623120592801568E-2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6.9623120592801568E-2</v>
      </c>
      <c r="AI437" s="210">
        <f t="shared" si="177"/>
        <v>60.649581248314178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5.2290989596844426</v>
      </c>
      <c r="C438" s="160">
        <v>0</v>
      </c>
      <c r="D438" s="160">
        <v>0</v>
      </c>
      <c r="E438" s="160">
        <v>0</v>
      </c>
      <c r="F438" s="350"/>
      <c r="G438" s="160">
        <v>0</v>
      </c>
      <c r="H438" s="161">
        <v>0</v>
      </c>
      <c r="I438" s="162">
        <f t="shared" si="175"/>
        <v>5.2290989596844426</v>
      </c>
      <c r="J438" s="149"/>
      <c r="K438" s="163" t="s">
        <v>21</v>
      </c>
      <c r="L438" s="164">
        <v>5.2290989596844426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5.2290989596844426</v>
      </c>
      <c r="U438" s="211" t="s">
        <v>61</v>
      </c>
      <c r="V438" s="212">
        <v>5.2290989596844426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5.2290989596844426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0.16814739526595121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175"/>
        <v>0.16814739526595121</v>
      </c>
      <c r="J439" s="149"/>
      <c r="K439" s="171" t="s">
        <v>64</v>
      </c>
      <c r="L439" s="156">
        <v>0.16814739526595121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0.16814739526595121</v>
      </c>
      <c r="U439" s="216" t="s">
        <v>62</v>
      </c>
      <c r="V439" s="207">
        <v>0.16814739526595121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0.16814739526595121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0.16814739526595121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175"/>
        <v>0.16814739526595121</v>
      </c>
      <c r="J440" s="149"/>
      <c r="K440" s="176" t="s">
        <v>23</v>
      </c>
      <c r="L440" s="177">
        <v>0.16814739526595121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0.16814739526595121</v>
      </c>
      <c r="U440" s="217" t="s">
        <v>65</v>
      </c>
      <c r="V440" s="218">
        <v>0.16814739526595121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177"/>
        <v>0.16814739526595121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320.84190394478873</v>
      </c>
      <c r="C444" s="195">
        <f t="shared" ref="C444:I444" si="179">SUM(C423:C439)</f>
        <v>126.03078759440199</v>
      </c>
      <c r="D444" s="195">
        <f t="shared" si="179"/>
        <v>354.41483108372887</v>
      </c>
      <c r="E444" s="195">
        <f t="shared" si="179"/>
        <v>741.48070323321485</v>
      </c>
      <c r="F444" s="195">
        <f t="shared" si="179"/>
        <v>0</v>
      </c>
      <c r="G444" s="195">
        <f t="shared" si="179"/>
        <v>80.907933536158055</v>
      </c>
      <c r="H444" s="197">
        <f t="shared" si="179"/>
        <v>0</v>
      </c>
      <c r="I444" s="154">
        <f t="shared" si="179"/>
        <v>1623.6761593922924</v>
      </c>
      <c r="J444" s="149"/>
      <c r="K444" s="196" t="s">
        <v>26</v>
      </c>
      <c r="L444" s="195">
        <f>SUM(L423:L439)</f>
        <v>320.84190394478873</v>
      </c>
      <c r="M444" s="195">
        <f t="shared" ref="M444:S444" si="180">SUM(M423:M439)</f>
        <v>126.03078759440199</v>
      </c>
      <c r="N444" s="195">
        <f t="shared" si="180"/>
        <v>354.41483108372887</v>
      </c>
      <c r="O444" s="195">
        <f t="shared" si="180"/>
        <v>741.48070323321485</v>
      </c>
      <c r="P444" s="195">
        <f t="shared" si="180"/>
        <v>85.257210655127395</v>
      </c>
      <c r="Q444" s="195">
        <f t="shared" si="180"/>
        <v>80.907933536158055</v>
      </c>
      <c r="R444" s="197">
        <f t="shared" si="180"/>
        <v>0</v>
      </c>
      <c r="S444" s="198">
        <f t="shared" si="180"/>
        <v>1708.9333700474199</v>
      </c>
      <c r="T444" s="141" t="str">
        <f>IF(ABS(S444-AI444)&gt;0.01,S444-AI444,"")</f>
        <v/>
      </c>
      <c r="U444" s="224" t="s">
        <v>63</v>
      </c>
      <c r="V444" s="225">
        <f>SUM(V423:V439)</f>
        <v>266.2467365115437</v>
      </c>
      <c r="W444" s="225">
        <f t="shared" ref="W444:AH444" si="181">SUM(W423:W439)</f>
        <v>54.277719336625992</v>
      </c>
      <c r="X444" s="225">
        <f t="shared" si="181"/>
        <v>80.907933536158055</v>
      </c>
      <c r="Y444" s="225">
        <f t="shared" si="181"/>
        <v>126.03078759440199</v>
      </c>
      <c r="Z444" s="225">
        <f t="shared" si="181"/>
        <v>331.04418565688354</v>
      </c>
      <c r="AA444" s="225">
        <f t="shared" si="181"/>
        <v>737.314934845729</v>
      </c>
      <c r="AB444" s="225">
        <f t="shared" si="181"/>
        <v>85.257210655127395</v>
      </c>
      <c r="AC444" s="225">
        <f t="shared" si="181"/>
        <v>27.853861910950222</v>
      </c>
      <c r="AD444" s="226">
        <f t="shared" si="181"/>
        <v>0.31744809661902912</v>
      </c>
      <c r="AE444" s="226">
        <f t="shared" si="181"/>
        <v>3.5226463090436116E-2</v>
      </c>
      <c r="AF444" s="226">
        <f t="shared" si="181"/>
        <v>0</v>
      </c>
      <c r="AG444" s="226">
        <f t="shared" si="181"/>
        <v>23.370645426845325</v>
      </c>
      <c r="AH444" s="226">
        <f t="shared" si="181"/>
        <v>4.1305419243954162</v>
      </c>
      <c r="AI444" s="227">
        <f>SUM(V444:AC444)</f>
        <v>1708.9333700474199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0.19760215242975115</v>
      </c>
      <c r="C445" s="48">
        <f t="shared" ref="C445:H445" si="182">IF($I444=0,"-",C444/$I444)</f>
        <v>7.7620643048409751E-2</v>
      </c>
      <c r="D445" s="48">
        <f t="shared" si="182"/>
        <v>0.21827926032761288</v>
      </c>
      <c r="E445" s="48">
        <f t="shared" si="182"/>
        <v>0.45666785149492822</v>
      </c>
      <c r="F445" s="48">
        <f t="shared" si="182"/>
        <v>0</v>
      </c>
      <c r="G445" s="48">
        <f t="shared" si="182"/>
        <v>4.983009269929798E-2</v>
      </c>
      <c r="H445" s="69">
        <f t="shared" si="182"/>
        <v>0</v>
      </c>
      <c r="I445" s="49">
        <f>SUM(B445:H445)</f>
        <v>0.99999999999999989</v>
      </c>
      <c r="J445" s="141"/>
      <c r="K445" s="78" t="s">
        <v>90</v>
      </c>
      <c r="L445" s="95">
        <f t="shared" ref="L445:R445" si="183">IF($S444=0,"-",L444/$S444)</f>
        <v>0.18774395161812887</v>
      </c>
      <c r="M445" s="95">
        <f t="shared" si="183"/>
        <v>7.3748216170010691E-2</v>
      </c>
      <c r="N445" s="95">
        <f t="shared" si="183"/>
        <v>0.20738949645175137</v>
      </c>
      <c r="O445" s="95">
        <f t="shared" si="183"/>
        <v>0.433885086586284</v>
      </c>
      <c r="P445" s="95">
        <f t="shared" si="183"/>
        <v>4.9889136785222735E-2</v>
      </c>
      <c r="Q445" s="95">
        <f t="shared" si="183"/>
        <v>4.7344112388602373E-2</v>
      </c>
      <c r="R445" s="96">
        <f t="shared" si="183"/>
        <v>0</v>
      </c>
      <c r="S445" s="97">
        <f>SUM(L445:R445)</f>
        <v>1.0000000000000002</v>
      </c>
      <c r="U445" s="108" t="s">
        <v>90</v>
      </c>
      <c r="V445" s="130">
        <f>+V444/$AI444</f>
        <v>0.15579702589818106</v>
      </c>
      <c r="W445" s="130">
        <f t="shared" ref="W445:AH445" si="184">+W444/$AI444</f>
        <v>3.1761167689715063E-2</v>
      </c>
      <c r="X445" s="130">
        <f t="shared" si="184"/>
        <v>4.7344112388602373E-2</v>
      </c>
      <c r="Y445" s="130">
        <f t="shared" si="184"/>
        <v>7.3748216170010691E-2</v>
      </c>
      <c r="Z445" s="130">
        <f t="shared" si="184"/>
        <v>0.19371392206338486</v>
      </c>
      <c r="AA445" s="130">
        <f t="shared" si="184"/>
        <v>0.43144744421795089</v>
      </c>
      <c r="AB445" s="130">
        <f t="shared" si="184"/>
        <v>4.9889136785222735E-2</v>
      </c>
      <c r="AC445" s="130">
        <f t="shared" si="184"/>
        <v>1.6298974786932346E-2</v>
      </c>
      <c r="AD445" s="130">
        <f t="shared" si="184"/>
        <v>1.8575803023275302E-4</v>
      </c>
      <c r="AE445" s="130">
        <f t="shared" si="184"/>
        <v>2.0613128462380393E-5</v>
      </c>
      <c r="AF445" s="130">
        <f t="shared" si="184"/>
        <v>0</v>
      </c>
      <c r="AG445" s="130">
        <f t="shared" si="184"/>
        <v>1.3675574388366488E-2</v>
      </c>
      <c r="AH445" s="130">
        <f t="shared" si="184"/>
        <v>2.417029239870716E-3</v>
      </c>
      <c r="AI445" s="131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2.2874338696981313</v>
      </c>
      <c r="G449" s="356"/>
      <c r="H449" s="358"/>
      <c r="I449" s="154">
        <f>SUM(B449:H449)</f>
        <v>2.2874338696981313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185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186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185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186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185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186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185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186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185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186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306.18836279701827</v>
      </c>
      <c r="G455" s="359"/>
      <c r="H455" s="361"/>
      <c r="I455" s="154">
        <f t="shared" si="185"/>
        <v>306.18836279701827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186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185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186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185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186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185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186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185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186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1163.834755857019</v>
      </c>
      <c r="G460" s="359"/>
      <c r="H460" s="361"/>
      <c r="I460" s="162">
        <f t="shared" si="185"/>
        <v>1163.834755857019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186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185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186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5.7504965294117652E-2</v>
      </c>
      <c r="G462" s="359"/>
      <c r="H462" s="361"/>
      <c r="I462" s="162">
        <f t="shared" si="185"/>
        <v>5.7504965294117652E-2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186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19.626092601098826</v>
      </c>
      <c r="G463" s="359"/>
      <c r="H463" s="361"/>
      <c r="I463" s="154">
        <f t="shared" si="185"/>
        <v>19.626092601098826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186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185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186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185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186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185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186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185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186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185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186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185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1491.9941500901284</v>
      </c>
      <c r="G470" s="195">
        <f t="shared" si="187"/>
        <v>0</v>
      </c>
      <c r="H470" s="197">
        <f t="shared" si="187"/>
        <v>0</v>
      </c>
      <c r="I470" s="154">
        <f t="shared" si="187"/>
        <v>1491.9941500901284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189">IF($I470=0,"-",C470/$I470)</f>
        <v>0</v>
      </c>
      <c r="D471" s="48">
        <f t="shared" si="189"/>
        <v>0</v>
      </c>
      <c r="E471" s="48">
        <f t="shared" si="189"/>
        <v>0</v>
      </c>
      <c r="F471" s="48">
        <f t="shared" si="189"/>
        <v>1</v>
      </c>
      <c r="G471" s="48">
        <f t="shared" si="189"/>
        <v>0</v>
      </c>
      <c r="H471" s="69">
        <f t="shared" si="189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190">IF($S470=0,"-",L470/$S470)</f>
        <v>-</v>
      </c>
      <c r="M471" s="95" t="str">
        <f t="shared" si="190"/>
        <v>-</v>
      </c>
      <c r="N471" s="95" t="str">
        <f t="shared" si="190"/>
        <v>-</v>
      </c>
      <c r="O471" s="95" t="str">
        <f t="shared" si="190"/>
        <v>-</v>
      </c>
      <c r="P471" s="95" t="str">
        <f t="shared" si="190"/>
        <v>-</v>
      </c>
      <c r="Q471" s="95" t="str">
        <f t="shared" si="190"/>
        <v>-</v>
      </c>
      <c r="R471" s="96" t="str">
        <f t="shared" si="190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191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192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191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192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191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192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191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192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191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192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53105.396131048168</v>
      </c>
      <c r="G481" s="359"/>
      <c r="H481" s="361"/>
      <c r="I481" s="154">
        <f t="shared" si="191"/>
        <v>53105.396131048168</v>
      </c>
      <c r="J481" s="149"/>
      <c r="K481" s="169" t="s">
        <v>58</v>
      </c>
      <c r="L481" s="359"/>
      <c r="M481" s="360"/>
      <c r="N481" s="360"/>
      <c r="O481" s="361"/>
      <c r="P481" s="156">
        <v>30913.31764221839</v>
      </c>
      <c r="Q481" s="359"/>
      <c r="R481" s="366"/>
      <c r="S481" s="158">
        <f t="shared" si="192"/>
        <v>30913.31764221839</v>
      </c>
    </row>
    <row r="482" spans="1:19" ht="15">
      <c r="A482" s="159" t="s">
        <v>12</v>
      </c>
      <c r="B482" s="359"/>
      <c r="C482" s="360"/>
      <c r="D482" s="360"/>
      <c r="E482" s="361"/>
      <c r="F482" s="160">
        <v>14356.873064379479</v>
      </c>
      <c r="G482" s="359"/>
      <c r="H482" s="361"/>
      <c r="I482" s="162">
        <f t="shared" si="191"/>
        <v>14356.873064379479</v>
      </c>
      <c r="J482" s="149"/>
      <c r="K482" s="163" t="s">
        <v>12</v>
      </c>
      <c r="L482" s="359"/>
      <c r="M482" s="360"/>
      <c r="N482" s="360"/>
      <c r="O482" s="361"/>
      <c r="P482" s="164">
        <v>5331.3531634743476</v>
      </c>
      <c r="Q482" s="359"/>
      <c r="R482" s="366"/>
      <c r="S482" s="166">
        <f t="shared" si="192"/>
        <v>5331.3531634743476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191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192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27.366728717558573</v>
      </c>
      <c r="G484" s="359"/>
      <c r="H484" s="361"/>
      <c r="I484" s="162">
        <f t="shared" si="191"/>
        <v>27.366728717558573</v>
      </c>
      <c r="J484" s="149"/>
      <c r="K484" s="163" t="s">
        <v>17</v>
      </c>
      <c r="L484" s="359"/>
      <c r="M484" s="360"/>
      <c r="N484" s="360"/>
      <c r="O484" s="361"/>
      <c r="P484" s="285">
        <v>18.996025704328346</v>
      </c>
      <c r="Q484" s="359"/>
      <c r="R484" s="366"/>
      <c r="S484" s="166">
        <f t="shared" si="192"/>
        <v>18.996025704328346</v>
      </c>
    </row>
    <row r="485" spans="1:19" ht="15">
      <c r="A485" s="167" t="s">
        <v>140</v>
      </c>
      <c r="B485" s="359"/>
      <c r="C485" s="360"/>
      <c r="D485" s="360"/>
      <c r="E485" s="361"/>
      <c r="F485" s="156">
        <v>94.8801402739726</v>
      </c>
      <c r="G485" s="359"/>
      <c r="H485" s="361"/>
      <c r="I485" s="154">
        <f t="shared" si="191"/>
        <v>94.8801402739726</v>
      </c>
      <c r="J485" s="149"/>
      <c r="K485" s="169" t="s">
        <v>140</v>
      </c>
      <c r="L485" s="359"/>
      <c r="M485" s="360"/>
      <c r="N485" s="360"/>
      <c r="O485" s="361"/>
      <c r="P485" s="156">
        <v>39.888489746690333</v>
      </c>
      <c r="Q485" s="359"/>
      <c r="R485" s="366"/>
      <c r="S485" s="158">
        <f t="shared" si="192"/>
        <v>39.888489746690333</v>
      </c>
    </row>
    <row r="486" spans="1:19" ht="15">
      <c r="A486" s="159" t="s">
        <v>25</v>
      </c>
      <c r="B486" s="359"/>
      <c r="C486" s="360"/>
      <c r="D486" s="360"/>
      <c r="E486" s="361"/>
      <c r="F486" s="160">
        <v>274.74403279436063</v>
      </c>
      <c r="G486" s="359"/>
      <c r="H486" s="361"/>
      <c r="I486" s="162">
        <f t="shared" si="191"/>
        <v>274.74403279436063</v>
      </c>
      <c r="J486" s="149"/>
      <c r="K486" s="163" t="s">
        <v>25</v>
      </c>
      <c r="L486" s="359"/>
      <c r="M486" s="360"/>
      <c r="N486" s="360"/>
      <c r="O486" s="361"/>
      <c r="P486" s="164">
        <v>-3.6859404417555197E-14</v>
      </c>
      <c r="Q486" s="359"/>
      <c r="R486" s="366"/>
      <c r="S486" s="166">
        <f t="shared" si="192"/>
        <v>-3.6859404417555197E-14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191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192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191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192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4901.6895864141761</v>
      </c>
      <c r="G489" s="359"/>
      <c r="H489" s="361"/>
      <c r="I489" s="154">
        <f t="shared" si="191"/>
        <v>4901.6895864141761</v>
      </c>
      <c r="J489" s="149"/>
      <c r="K489" s="169" t="s">
        <v>22</v>
      </c>
      <c r="L489" s="359"/>
      <c r="M489" s="360"/>
      <c r="N489" s="360"/>
      <c r="O489" s="361"/>
      <c r="P489" s="156">
        <v>3065.7889030466272</v>
      </c>
      <c r="Q489" s="359"/>
      <c r="R489" s="366"/>
      <c r="S489" s="158">
        <f t="shared" si="192"/>
        <v>3065.7889030466272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191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192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191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192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191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192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191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192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191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192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191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72760.949683627725</v>
      </c>
      <c r="G496" s="195">
        <f t="shared" si="193"/>
        <v>0</v>
      </c>
      <c r="H496" s="197">
        <f t="shared" si="193"/>
        <v>0</v>
      </c>
      <c r="I496" s="154">
        <f t="shared" si="193"/>
        <v>72760.949683627725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39369.344224190383</v>
      </c>
      <c r="Q496" s="195">
        <f t="shared" si="194"/>
        <v>0</v>
      </c>
      <c r="R496" s="197">
        <f t="shared" si="194"/>
        <v>0</v>
      </c>
      <c r="S496" s="198">
        <f t="shared" si="194"/>
        <v>39369.344224190383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195">IF($I496=0,"-",C496/$I496)</f>
        <v>0</v>
      </c>
      <c r="D497" s="48">
        <f t="shared" si="195"/>
        <v>0</v>
      </c>
      <c r="E497" s="48">
        <f t="shared" si="195"/>
        <v>0</v>
      </c>
      <c r="F497" s="48">
        <f t="shared" si="195"/>
        <v>1</v>
      </c>
      <c r="G497" s="48">
        <f t="shared" si="195"/>
        <v>0</v>
      </c>
      <c r="H497" s="69">
        <f t="shared" si="195"/>
        <v>0</v>
      </c>
      <c r="I497" s="49">
        <f>SUM(B497:H497)</f>
        <v>1</v>
      </c>
      <c r="J497" s="22"/>
      <c r="K497" s="78" t="s">
        <v>90</v>
      </c>
      <c r="L497" s="95">
        <f t="shared" ref="L497:R497" si="196">IF($S496=0,"-",L496/$S496)</f>
        <v>0</v>
      </c>
      <c r="M497" s="95">
        <f t="shared" si="196"/>
        <v>0</v>
      </c>
      <c r="N497" s="95">
        <f t="shared" si="196"/>
        <v>0</v>
      </c>
      <c r="O497" s="95">
        <f t="shared" si="196"/>
        <v>0</v>
      </c>
      <c r="P497" s="95">
        <f t="shared" si="196"/>
        <v>1</v>
      </c>
      <c r="Q497" s="95">
        <f t="shared" si="196"/>
        <v>0</v>
      </c>
      <c r="R497" s="96">
        <f t="shared" si="196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197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198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197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198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197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198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197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198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197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198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197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198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197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198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197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198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197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198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4148.9557119359997</v>
      </c>
      <c r="G511" s="359"/>
      <c r="H511" s="361"/>
      <c r="I511" s="154">
        <f t="shared" si="197"/>
        <v>4148.9557119359997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198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119.73968558404685</v>
      </c>
      <c r="G512" s="359"/>
      <c r="H512" s="361"/>
      <c r="I512" s="162">
        <f t="shared" si="197"/>
        <v>119.73968558404685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198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197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198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197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198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197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198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197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198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197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198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197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198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197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198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197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198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197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4268.6953975200468</v>
      </c>
      <c r="G522" s="195">
        <f t="shared" si="199"/>
        <v>0</v>
      </c>
      <c r="H522" s="197">
        <f t="shared" si="199"/>
        <v>0</v>
      </c>
      <c r="I522" s="154">
        <f t="shared" si="199"/>
        <v>4268.6953975200468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01">IF($I522=0,"-",C522/$I522)</f>
        <v>0</v>
      </c>
      <c r="D523" s="48">
        <f t="shared" si="201"/>
        <v>0</v>
      </c>
      <c r="E523" s="48">
        <f t="shared" si="201"/>
        <v>0</v>
      </c>
      <c r="F523" s="48">
        <f t="shared" si="201"/>
        <v>1</v>
      </c>
      <c r="G523" s="48">
        <f t="shared" si="201"/>
        <v>0</v>
      </c>
      <c r="H523" s="69">
        <f t="shared" si="201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02">IF($S522=0,"-",L522/$S522)</f>
        <v>-</v>
      </c>
      <c r="M523" s="95" t="str">
        <f t="shared" si="202"/>
        <v>-</v>
      </c>
      <c r="N523" s="95" t="str">
        <f t="shared" si="202"/>
        <v>-</v>
      </c>
      <c r="O523" s="95" t="str">
        <f t="shared" si="202"/>
        <v>-</v>
      </c>
      <c r="P523" s="95" t="str">
        <f t="shared" si="202"/>
        <v>-</v>
      </c>
      <c r="Q523" s="95" t="str">
        <f t="shared" si="202"/>
        <v>-</v>
      </c>
      <c r="R523" s="96" t="str">
        <f t="shared" si="202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03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04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03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04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03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04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03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04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03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04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454.4101930935222</v>
      </c>
      <c r="G533" s="359"/>
      <c r="H533" s="361"/>
      <c r="I533" s="154">
        <f t="shared" si="203"/>
        <v>454.4101930935222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04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45.762686097851187</v>
      </c>
      <c r="G534" s="359"/>
      <c r="H534" s="361"/>
      <c r="I534" s="162">
        <f t="shared" si="203"/>
        <v>45.762686097851187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04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03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04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03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04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03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04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03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04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03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04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03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04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03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04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03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04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03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04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03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04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03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04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03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04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03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500.1728791913734</v>
      </c>
      <c r="G548" s="195">
        <f t="shared" si="205"/>
        <v>0</v>
      </c>
      <c r="H548" s="197">
        <f t="shared" si="205"/>
        <v>0</v>
      </c>
      <c r="I548" s="154">
        <f t="shared" si="205"/>
        <v>500.1728791913734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07">IF($I548=0,"-",C548/$I548)</f>
        <v>0</v>
      </c>
      <c r="D549" s="48">
        <f t="shared" si="207"/>
        <v>0</v>
      </c>
      <c r="E549" s="48">
        <f t="shared" si="207"/>
        <v>0</v>
      </c>
      <c r="F549" s="48">
        <f t="shared" si="207"/>
        <v>1</v>
      </c>
      <c r="G549" s="48">
        <f t="shared" si="207"/>
        <v>0</v>
      </c>
      <c r="H549" s="69">
        <f t="shared" si="207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208">IF($S548=0,"-",L548/$S548)</f>
        <v>-</v>
      </c>
      <c r="M549" s="95" t="str">
        <f t="shared" si="208"/>
        <v>-</v>
      </c>
      <c r="N549" s="95" t="str">
        <f t="shared" si="208"/>
        <v>-</v>
      </c>
      <c r="O549" s="95" t="str">
        <f t="shared" si="208"/>
        <v>-</v>
      </c>
      <c r="P549" s="95" t="str">
        <f t="shared" si="208"/>
        <v>-</v>
      </c>
      <c r="Q549" s="95" t="str">
        <f t="shared" si="208"/>
        <v>-</v>
      </c>
      <c r="R549" s="96" t="str">
        <f t="shared" si="208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09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10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09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10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09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10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09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10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09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10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09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10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48.506811865365798</v>
      </c>
      <c r="G560" s="359"/>
      <c r="H560" s="361"/>
      <c r="I560" s="162">
        <f t="shared" si="209"/>
        <v>48.506811865365798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10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26085.20216496614</v>
      </c>
      <c r="G561" s="359"/>
      <c r="H561" s="361"/>
      <c r="I561" s="154">
        <f t="shared" si="209"/>
        <v>26085.20216496614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10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09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10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09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10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09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10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09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10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09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10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09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10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09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10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09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10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09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10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09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10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09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10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09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26133.708976831505</v>
      </c>
      <c r="G574" s="195">
        <f t="shared" si="211"/>
        <v>0</v>
      </c>
      <c r="H574" s="197">
        <f t="shared" si="211"/>
        <v>0</v>
      </c>
      <c r="I574" s="154">
        <f t="shared" si="211"/>
        <v>26133.708976831505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13">IF($I574=0,"-",C574/$I574)</f>
        <v>0</v>
      </c>
      <c r="D575" s="48">
        <f t="shared" si="213"/>
        <v>0</v>
      </c>
      <c r="E575" s="48">
        <f t="shared" si="213"/>
        <v>0</v>
      </c>
      <c r="F575" s="48">
        <f t="shared" si="213"/>
        <v>1</v>
      </c>
      <c r="G575" s="48">
        <f t="shared" si="213"/>
        <v>0</v>
      </c>
      <c r="H575" s="69">
        <f t="shared" si="213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214">IF($S574=0,"-",L574/$S574)</f>
        <v>-</v>
      </c>
      <c r="M575" s="95" t="str">
        <f t="shared" si="214"/>
        <v>-</v>
      </c>
      <c r="N575" s="95" t="str">
        <f t="shared" si="214"/>
        <v>-</v>
      </c>
      <c r="O575" s="95" t="str">
        <f t="shared" si="214"/>
        <v>-</v>
      </c>
      <c r="P575" s="95" t="str">
        <f t="shared" si="214"/>
        <v>-</v>
      </c>
      <c r="Q575" s="95" t="str">
        <f t="shared" si="214"/>
        <v>-</v>
      </c>
      <c r="R575" s="96" t="str">
        <f t="shared" si="214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9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2.2874338696981313</v>
      </c>
      <c r="Q579" s="152">
        <v>0</v>
      </c>
      <c r="R579" s="204">
        <v>0</v>
      </c>
      <c r="S579" s="205">
        <f>SUM(L579:R579)</f>
        <v>2.2874338696981313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50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134.78117822798467</v>
      </c>
      <c r="C583" s="156">
        <v>16.325343122906819</v>
      </c>
      <c r="D583" s="156">
        <v>3.5201018337076198</v>
      </c>
      <c r="E583" s="156">
        <v>7.8508266092826675</v>
      </c>
      <c r="F583" s="350"/>
      <c r="G583" s="156">
        <v>0</v>
      </c>
      <c r="H583" s="168">
        <v>0</v>
      </c>
      <c r="I583" s="154">
        <f t="shared" si="215"/>
        <v>162.47744979388179</v>
      </c>
      <c r="J583" s="149"/>
      <c r="K583" s="169" t="s">
        <v>16</v>
      </c>
      <c r="L583" s="156">
        <v>134.78117822798467</v>
      </c>
      <c r="M583" s="156">
        <v>16.325343122906819</v>
      </c>
      <c r="N583" s="156">
        <v>3.5201018337076198</v>
      </c>
      <c r="O583" s="156">
        <v>7.8508266092826675</v>
      </c>
      <c r="P583" s="156">
        <v>0</v>
      </c>
      <c r="Q583" s="156">
        <v>0</v>
      </c>
      <c r="R583" s="157">
        <v>0</v>
      </c>
      <c r="S583" s="158">
        <f t="shared" si="216"/>
        <v>162.47744979388179</v>
      </c>
    </row>
    <row r="584" spans="1:19" ht="15">
      <c r="A584" s="159" t="s">
        <v>15</v>
      </c>
      <c r="B584" s="160">
        <v>589.55905596570813</v>
      </c>
      <c r="C584" s="160">
        <v>8.9470568000933444</v>
      </c>
      <c r="D584" s="160">
        <v>10.578978018177345</v>
      </c>
      <c r="E584" s="160">
        <v>0</v>
      </c>
      <c r="F584" s="350"/>
      <c r="G584" s="160">
        <v>0</v>
      </c>
      <c r="H584" s="161">
        <v>0</v>
      </c>
      <c r="I584" s="162">
        <f t="shared" si="215"/>
        <v>609.0850907839789</v>
      </c>
      <c r="J584" s="149"/>
      <c r="K584" s="163" t="s">
        <v>15</v>
      </c>
      <c r="L584" s="164">
        <v>589.55905596570813</v>
      </c>
      <c r="M584" s="164">
        <v>8.9470568000933444</v>
      </c>
      <c r="N584" s="164">
        <v>10.578978018177345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609.0850907839789</v>
      </c>
    </row>
    <row r="585" spans="1:19" ht="15">
      <c r="A585" s="167" t="s">
        <v>58</v>
      </c>
      <c r="B585" s="156">
        <v>0</v>
      </c>
      <c r="C585" s="156">
        <v>0</v>
      </c>
      <c r="D585" s="156">
        <v>0.19477771113358844</v>
      </c>
      <c r="E585" s="156">
        <v>90.860813343911772</v>
      </c>
      <c r="F585" s="350"/>
      <c r="G585" s="156">
        <v>0</v>
      </c>
      <c r="H585" s="168">
        <v>0</v>
      </c>
      <c r="I585" s="154">
        <f t="shared" si="215"/>
        <v>91.055591055045355</v>
      </c>
      <c r="J585" s="149"/>
      <c r="K585" s="169" t="s">
        <v>58</v>
      </c>
      <c r="L585" s="156">
        <v>0</v>
      </c>
      <c r="M585" s="156">
        <v>0</v>
      </c>
      <c r="N585" s="156">
        <v>0.19477771113358844</v>
      </c>
      <c r="O585" s="156">
        <v>90.860813343911772</v>
      </c>
      <c r="P585" s="156">
        <v>3500.6162176565217</v>
      </c>
      <c r="Q585" s="156">
        <v>0</v>
      </c>
      <c r="R585" s="157">
        <v>0</v>
      </c>
      <c r="S585" s="158">
        <f t="shared" si="216"/>
        <v>3591.6718087115669</v>
      </c>
    </row>
    <row r="586" spans="1:19" ht="15">
      <c r="A586" s="159" t="s">
        <v>12</v>
      </c>
      <c r="B586" s="160">
        <v>0</v>
      </c>
      <c r="C586" s="160">
        <v>0</v>
      </c>
      <c r="D586" s="160">
        <v>5.8135712056738564E-3</v>
      </c>
      <c r="E586" s="160">
        <v>0.16997434066748579</v>
      </c>
      <c r="F586" s="350"/>
      <c r="G586" s="160">
        <v>0</v>
      </c>
      <c r="H586" s="161">
        <v>0</v>
      </c>
      <c r="I586" s="162">
        <f t="shared" si="215"/>
        <v>0.17578791187315965</v>
      </c>
      <c r="J586" s="149"/>
      <c r="K586" s="163" t="s">
        <v>12</v>
      </c>
      <c r="L586" s="164">
        <v>0</v>
      </c>
      <c r="M586" s="164">
        <v>0</v>
      </c>
      <c r="N586" s="164">
        <v>5.8135712056738564E-3</v>
      </c>
      <c r="O586" s="164">
        <v>0.16997434066748579</v>
      </c>
      <c r="P586" s="164">
        <v>317.8552301298426</v>
      </c>
      <c r="Q586" s="164">
        <v>0</v>
      </c>
      <c r="R586" s="165">
        <v>0</v>
      </c>
      <c r="S586" s="166">
        <f t="shared" si="216"/>
        <v>318.03101804171575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26085.20216496614</v>
      </c>
      <c r="Q587" s="156">
        <v>0</v>
      </c>
      <c r="R587" s="157">
        <v>0</v>
      </c>
      <c r="S587" s="158">
        <f t="shared" si="216"/>
        <v>26085.20216496614</v>
      </c>
    </row>
    <row r="588" spans="1:19" ht="15">
      <c r="A588" s="159" t="s">
        <v>17</v>
      </c>
      <c r="B588" s="160">
        <v>25.209121874896447</v>
      </c>
      <c r="C588" s="160">
        <v>0.13659045154784988</v>
      </c>
      <c r="D588" s="160">
        <v>3.1994512481641229</v>
      </c>
      <c r="E588" s="160">
        <v>0.43614062390039815</v>
      </c>
      <c r="F588" s="350"/>
      <c r="G588" s="160">
        <v>0</v>
      </c>
      <c r="H588" s="161">
        <v>0</v>
      </c>
      <c r="I588" s="162">
        <f t="shared" si="215"/>
        <v>28.98130419850882</v>
      </c>
      <c r="J588" s="149"/>
      <c r="K588" s="163" t="s">
        <v>17</v>
      </c>
      <c r="L588" s="164">
        <v>25.209121874896447</v>
      </c>
      <c r="M588" s="164">
        <v>0.13659045154784988</v>
      </c>
      <c r="N588" s="164">
        <v>3.1994512481641229</v>
      </c>
      <c r="O588" s="164">
        <v>0.43614062390039815</v>
      </c>
      <c r="P588" s="164">
        <v>0</v>
      </c>
      <c r="Q588" s="164">
        <v>0</v>
      </c>
      <c r="R588" s="165">
        <v>0</v>
      </c>
      <c r="S588" s="166">
        <f t="shared" si="216"/>
        <v>28.98130419850882</v>
      </c>
    </row>
    <row r="589" spans="1:19" ht="15">
      <c r="A589" s="167" t="s">
        <v>140</v>
      </c>
      <c r="B589" s="156">
        <v>817.78255161208256</v>
      </c>
      <c r="C589" s="156">
        <v>128.87172198452112</v>
      </c>
      <c r="D589" s="156">
        <v>25.134006231699438</v>
      </c>
      <c r="E589" s="156">
        <v>19.791004794398667</v>
      </c>
      <c r="F589" s="350"/>
      <c r="G589" s="156">
        <v>0</v>
      </c>
      <c r="H589" s="168">
        <v>0</v>
      </c>
      <c r="I589" s="154">
        <f t="shared" si="215"/>
        <v>991.57928462270172</v>
      </c>
      <c r="J589" s="149"/>
      <c r="K589" s="169" t="s">
        <v>140</v>
      </c>
      <c r="L589" s="156">
        <v>817.78255161208256</v>
      </c>
      <c r="M589" s="156">
        <v>128.87172198452112</v>
      </c>
      <c r="N589" s="156">
        <v>25.134006231699438</v>
      </c>
      <c r="O589" s="156">
        <v>19.791004794398667</v>
      </c>
      <c r="P589" s="156">
        <v>4148.9557119359997</v>
      </c>
      <c r="Q589" s="156">
        <v>0</v>
      </c>
      <c r="R589" s="157">
        <v>0</v>
      </c>
      <c r="S589" s="158">
        <f t="shared" si="216"/>
        <v>5140.5349965587011</v>
      </c>
    </row>
    <row r="590" spans="1:19" ht="15">
      <c r="A590" s="159" t="s">
        <v>25</v>
      </c>
      <c r="B590" s="160">
        <v>1160.5751832746628</v>
      </c>
      <c r="C590" s="160">
        <v>0</v>
      </c>
      <c r="D590" s="160">
        <v>2559.6828899327202</v>
      </c>
      <c r="E590" s="160">
        <v>564.06045955753609</v>
      </c>
      <c r="F590" s="350"/>
      <c r="G590" s="160">
        <v>1753.6728309201285</v>
      </c>
      <c r="H590" s="161">
        <v>0.45653899330695308</v>
      </c>
      <c r="I590" s="162">
        <f t="shared" si="215"/>
        <v>6038.4479026783538</v>
      </c>
      <c r="J590" s="149"/>
      <c r="K590" s="163" t="s">
        <v>25</v>
      </c>
      <c r="L590" s="164">
        <v>1160.5751832746628</v>
      </c>
      <c r="M590" s="164">
        <v>0</v>
      </c>
      <c r="N590" s="164">
        <v>2559.6828899327202</v>
      </c>
      <c r="O590" s="164">
        <v>564.06045955753609</v>
      </c>
      <c r="P590" s="164">
        <v>1504.8400852172035</v>
      </c>
      <c r="Q590" s="164">
        <v>1753.6728309201285</v>
      </c>
      <c r="R590" s="165">
        <v>0.45653899330695308</v>
      </c>
      <c r="S590" s="166">
        <f t="shared" si="216"/>
        <v>7543.2879878955573</v>
      </c>
    </row>
    <row r="591" spans="1:19" ht="15">
      <c r="A591" s="167" t="s">
        <v>24</v>
      </c>
      <c r="B591" s="156">
        <v>6110.9722297388444</v>
      </c>
      <c r="C591" s="156">
        <v>38.74247340787651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215"/>
        <v>6149.7147031467211</v>
      </c>
      <c r="J591" s="149"/>
      <c r="K591" s="169" t="s">
        <v>24</v>
      </c>
      <c r="L591" s="156">
        <v>6110.9722297388444</v>
      </c>
      <c r="M591" s="156">
        <v>38.74247340787651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6149.7147031467211</v>
      </c>
    </row>
    <row r="592" spans="1:19" ht="15">
      <c r="A592" s="159" t="s">
        <v>60</v>
      </c>
      <c r="B592" s="160">
        <v>5.4109646868237062</v>
      </c>
      <c r="C592" s="160">
        <v>0</v>
      </c>
      <c r="D592" s="160">
        <v>0.96191018002574158</v>
      </c>
      <c r="E592" s="160">
        <v>0</v>
      </c>
      <c r="F592" s="350"/>
      <c r="G592" s="160">
        <v>0</v>
      </c>
      <c r="H592" s="161">
        <v>0</v>
      </c>
      <c r="I592" s="162">
        <f t="shared" si="215"/>
        <v>6.3728748668494477</v>
      </c>
      <c r="J592" s="149"/>
      <c r="K592" s="163" t="s">
        <v>60</v>
      </c>
      <c r="L592" s="164">
        <v>5.4109646868237062</v>
      </c>
      <c r="M592" s="164">
        <v>0</v>
      </c>
      <c r="N592" s="164">
        <v>0.96191018002574158</v>
      </c>
      <c r="O592" s="164">
        <v>0</v>
      </c>
      <c r="P592" s="164">
        <v>5.7504965294117652E-2</v>
      </c>
      <c r="Q592" s="164">
        <v>0</v>
      </c>
      <c r="R592" s="165">
        <v>0</v>
      </c>
      <c r="S592" s="166">
        <f t="shared" si="216"/>
        <v>6.430379832143565</v>
      </c>
    </row>
    <row r="593" spans="1:85" ht="15">
      <c r="A593" s="167" t="s">
        <v>22</v>
      </c>
      <c r="B593" s="156">
        <v>219.33184384180058</v>
      </c>
      <c r="C593" s="156">
        <v>0</v>
      </c>
      <c r="D593" s="156">
        <v>13.528216649279251</v>
      </c>
      <c r="E593" s="156">
        <v>0</v>
      </c>
      <c r="F593" s="350"/>
      <c r="G593" s="156">
        <v>0</v>
      </c>
      <c r="H593" s="168">
        <v>0</v>
      </c>
      <c r="I593" s="154">
        <f t="shared" si="215"/>
        <v>232.86006049107982</v>
      </c>
      <c r="J593" s="149"/>
      <c r="K593" s="169" t="s">
        <v>22</v>
      </c>
      <c r="L593" s="156">
        <v>219.33184384180058</v>
      </c>
      <c r="M593" s="156">
        <v>0</v>
      </c>
      <c r="N593" s="156">
        <v>13.528216649279251</v>
      </c>
      <c r="O593" s="156">
        <v>0</v>
      </c>
      <c r="P593" s="156">
        <v>233.85959641291859</v>
      </c>
      <c r="Q593" s="156">
        <v>0</v>
      </c>
      <c r="R593" s="157">
        <v>0</v>
      </c>
      <c r="S593" s="158">
        <f t="shared" si="216"/>
        <v>466.71965690399838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50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1623.3445970681773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215"/>
        <v>1623.3445970681773</v>
      </c>
      <c r="J595" s="149"/>
      <c r="K595" s="171" t="s">
        <v>64</v>
      </c>
      <c r="L595" s="156">
        <v>1623.3445970681773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1623.3445970681773</v>
      </c>
    </row>
    <row r="596" spans="1:85">
      <c r="A596" s="172" t="s">
        <v>23</v>
      </c>
      <c r="B596" s="173">
        <v>1623.3445970681773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215"/>
        <v>1623.3445970681773</v>
      </c>
      <c r="J596" s="149"/>
      <c r="K596" s="176" t="s">
        <v>23</v>
      </c>
      <c r="L596" s="177">
        <v>1623.3445970681773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1623.3445970681773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10686.966726290981</v>
      </c>
      <c r="C600" s="195">
        <f t="shared" ref="C600:I600" si="217">SUM(C579:C595)</f>
        <v>193.02318576694563</v>
      </c>
      <c r="D600" s="195">
        <f t="shared" si="217"/>
        <v>2616.8061453761129</v>
      </c>
      <c r="E600" s="195">
        <f t="shared" si="217"/>
        <v>683.16921926969712</v>
      </c>
      <c r="F600" s="195">
        <f t="shared" si="217"/>
        <v>0</v>
      </c>
      <c r="G600" s="195">
        <f t="shared" si="217"/>
        <v>1753.6728309201285</v>
      </c>
      <c r="H600" s="197">
        <f t="shared" si="217"/>
        <v>0.45653899330695308</v>
      </c>
      <c r="I600" s="154">
        <f t="shared" si="217"/>
        <v>15934.094646617172</v>
      </c>
      <c r="J600" s="149"/>
      <c r="K600" s="196" t="s">
        <v>26</v>
      </c>
      <c r="L600" s="195">
        <f>SUM(L579:L595)</f>
        <v>10686.966726290981</v>
      </c>
      <c r="M600" s="195">
        <f t="shared" ref="M600:S600" si="218">SUM(M579:M595)</f>
        <v>193.02318576694563</v>
      </c>
      <c r="N600" s="195">
        <f t="shared" si="218"/>
        <v>2616.8061453761129</v>
      </c>
      <c r="O600" s="195">
        <f t="shared" si="218"/>
        <v>683.16921926969712</v>
      </c>
      <c r="P600" s="195">
        <f t="shared" si="218"/>
        <v>35793.67394515362</v>
      </c>
      <c r="Q600" s="195">
        <f t="shared" si="218"/>
        <v>1753.6728309201285</v>
      </c>
      <c r="R600" s="197">
        <f t="shared" si="218"/>
        <v>0.45653899330695308</v>
      </c>
      <c r="S600" s="198">
        <f t="shared" si="218"/>
        <v>51727.768591770779</v>
      </c>
    </row>
    <row r="601" spans="1:85" s="22" customFormat="1" ht="15" thickBot="1">
      <c r="A601" s="58" t="s">
        <v>90</v>
      </c>
      <c r="B601" s="48">
        <f>IF($I600=0,"-",B600/$I600)</f>
        <v>0.67069808252706953</v>
      </c>
      <c r="C601" s="48">
        <f t="shared" ref="C601:H601" si="219">IF($I600=0,"-",C600/$I600)</f>
        <v>1.211384707118736E-2</v>
      </c>
      <c r="D601" s="48">
        <f t="shared" si="219"/>
        <v>0.16422684836578802</v>
      </c>
      <c r="E601" s="48">
        <f t="shared" si="219"/>
        <v>4.2874680640530446E-2</v>
      </c>
      <c r="F601" s="48">
        <f t="shared" si="219"/>
        <v>0</v>
      </c>
      <c r="G601" s="48">
        <f t="shared" si="219"/>
        <v>0.11005788968954289</v>
      </c>
      <c r="H601" s="69">
        <f t="shared" si="219"/>
        <v>2.8651705881756947E-5</v>
      </c>
      <c r="I601" s="49">
        <f>SUM(B601:H601)</f>
        <v>1</v>
      </c>
      <c r="K601" s="78" t="s">
        <v>90</v>
      </c>
      <c r="L601" s="95">
        <f t="shared" ref="L601:R601" si="220">IF($S600=0,"-",L600/$S600)</f>
        <v>0.20660018820125831</v>
      </c>
      <c r="M601" s="95">
        <f t="shared" si="220"/>
        <v>3.7315196657768286E-3</v>
      </c>
      <c r="N601" s="95">
        <f t="shared" si="220"/>
        <v>5.0588034562782457E-2</v>
      </c>
      <c r="O601" s="95">
        <f t="shared" si="220"/>
        <v>1.320701120245849E-2</v>
      </c>
      <c r="P601" s="95">
        <f t="shared" si="220"/>
        <v>0.69196245884165075</v>
      </c>
      <c r="Q601" s="95">
        <f t="shared" si="220"/>
        <v>3.3901961725043658E-2</v>
      </c>
      <c r="R601" s="96">
        <f t="shared" si="220"/>
        <v>8.8258010298086298E-6</v>
      </c>
      <c r="S601" s="97">
        <f>SUM(L601:R601)</f>
        <v>1.0000000000000004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145.92884433795342</v>
      </c>
      <c r="C605" s="152">
        <v>0</v>
      </c>
      <c r="D605" s="152">
        <v>8.0396097416960259</v>
      </c>
      <c r="E605" s="152">
        <v>0</v>
      </c>
      <c r="F605" s="349"/>
      <c r="G605" s="152">
        <v>0</v>
      </c>
      <c r="H605" s="153">
        <v>0</v>
      </c>
      <c r="I605" s="154">
        <f>SUM(B605:H605)</f>
        <v>153.96845407964946</v>
      </c>
      <c r="J605" s="149"/>
      <c r="K605" s="203" t="s">
        <v>7</v>
      </c>
      <c r="L605" s="152">
        <v>145.92884433795342</v>
      </c>
      <c r="M605" s="152">
        <v>0</v>
      </c>
      <c r="N605" s="152">
        <v>8.0396097416960259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153.96845407964946</v>
      </c>
      <c r="U605" s="101" t="s">
        <v>7</v>
      </c>
      <c r="V605" s="207">
        <v>145.92884433795342</v>
      </c>
      <c r="W605" s="207">
        <v>6.9378485384704343</v>
      </c>
      <c r="X605" s="207">
        <v>1.1017612032255921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221">+P605</f>
        <v>0</v>
      </c>
      <c r="AF605" s="210">
        <f t="shared" ref="AF605:AF625" si="222">SUM(V605:AE605)</f>
        <v>153.96845407964943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8.5177282949749156</v>
      </c>
      <c r="C606" s="160">
        <v>0</v>
      </c>
      <c r="D606" s="160">
        <v>0</v>
      </c>
      <c r="E606" s="160">
        <v>0</v>
      </c>
      <c r="F606" s="350"/>
      <c r="G606" s="160">
        <v>0</v>
      </c>
      <c r="H606" s="161">
        <v>0</v>
      </c>
      <c r="I606" s="162">
        <f t="shared" ref="I606:I625" si="223">SUM(B606:H606)</f>
        <v>8.5177282949749156</v>
      </c>
      <c r="J606" s="149"/>
      <c r="K606" s="163" t="s">
        <v>8</v>
      </c>
      <c r="L606" s="164">
        <v>8.5177282949749156</v>
      </c>
      <c r="M606" s="164">
        <v>0</v>
      </c>
      <c r="N606" s="164">
        <v>0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4">SUM(L606:R606)</f>
        <v>8.5177282949749156</v>
      </c>
      <c r="U606" s="102" t="s">
        <v>8</v>
      </c>
      <c r="V606" s="212">
        <v>8.5177282949749156</v>
      </c>
      <c r="W606" s="212">
        <v>0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221"/>
        <v>0</v>
      </c>
      <c r="AF606" s="214">
        <f t="shared" si="222"/>
        <v>8.5177282949749156</v>
      </c>
      <c r="AG606" s="276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79.900870707371908</v>
      </c>
      <c r="C607" s="156">
        <v>0</v>
      </c>
      <c r="D607" s="156">
        <v>4.1393848247833436</v>
      </c>
      <c r="E607" s="156">
        <v>0</v>
      </c>
      <c r="F607" s="350"/>
      <c r="G607" s="156">
        <v>0</v>
      </c>
      <c r="H607" s="168">
        <v>0</v>
      </c>
      <c r="I607" s="154">
        <f t="shared" si="223"/>
        <v>84.040255532155257</v>
      </c>
      <c r="J607" s="149"/>
      <c r="K607" s="169" t="s">
        <v>10</v>
      </c>
      <c r="L607" s="156">
        <v>79.900870707371908</v>
      </c>
      <c r="M607" s="156">
        <v>0</v>
      </c>
      <c r="N607" s="156">
        <v>4.1393848247833436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4"/>
        <v>84.040255532155257</v>
      </c>
      <c r="U607" s="269" t="s">
        <v>10</v>
      </c>
      <c r="V607" s="207">
        <v>79.900870707371908</v>
      </c>
      <c r="W607" s="207">
        <v>4.1393848247833436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221"/>
        <v>0</v>
      </c>
      <c r="AF607" s="210">
        <f t="shared" si="222"/>
        <v>84.040255532155257</v>
      </c>
      <c r="AG607" s="276" t="str">
        <f t="shared" si="225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223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4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221"/>
        <v>0</v>
      </c>
      <c r="AF608" s="214">
        <f t="shared" si="222"/>
        <v>0</v>
      </c>
      <c r="AG608" s="276" t="str">
        <f t="shared" si="225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50"/>
      <c r="G609" s="156">
        <v>0</v>
      </c>
      <c r="H609" s="168">
        <v>0</v>
      </c>
      <c r="I609" s="154">
        <f t="shared" si="223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4"/>
        <v>0</v>
      </c>
      <c r="U609" s="269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221"/>
        <v>0</v>
      </c>
      <c r="AF609" s="210">
        <f t="shared" si="222"/>
        <v>0</v>
      </c>
      <c r="AG609" s="276" t="str">
        <f t="shared" si="225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6821.8348743975639</v>
      </c>
      <c r="C610" s="160">
        <v>0</v>
      </c>
      <c r="D610" s="160">
        <v>688.25715761692857</v>
      </c>
      <c r="E610" s="160">
        <v>0</v>
      </c>
      <c r="F610" s="350"/>
      <c r="G610" s="160">
        <v>0</v>
      </c>
      <c r="H610" s="161">
        <v>0</v>
      </c>
      <c r="I610" s="162">
        <f t="shared" si="223"/>
        <v>7510.0920320144924</v>
      </c>
      <c r="J610" s="149"/>
      <c r="K610" s="163" t="s">
        <v>15</v>
      </c>
      <c r="L610" s="164">
        <v>6821.8348743975639</v>
      </c>
      <c r="M610" s="164">
        <v>0</v>
      </c>
      <c r="N610" s="164">
        <v>688.25715761692857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4"/>
        <v>7510.0920320144924</v>
      </c>
      <c r="U610" s="102" t="s">
        <v>15</v>
      </c>
      <c r="V610" s="212">
        <v>6821.8348743975639</v>
      </c>
      <c r="W610" s="212">
        <v>688.25715761692857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221"/>
        <v>0</v>
      </c>
      <c r="AF610" s="214">
        <f t="shared" si="222"/>
        <v>7510.0920320144924</v>
      </c>
      <c r="AG610" s="276" t="str">
        <f t="shared" si="225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223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17119.192751670518</v>
      </c>
      <c r="Q611" s="156">
        <v>0</v>
      </c>
      <c r="R611" s="157">
        <v>0</v>
      </c>
      <c r="S611" s="158">
        <f t="shared" si="224"/>
        <v>17119.192751670518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17119.192751670518</v>
      </c>
      <c r="AF611" s="245">
        <f t="shared" si="222"/>
        <v>17119.192751670518</v>
      </c>
      <c r="AG611" s="276" t="str">
        <f t="shared" si="225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223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8730.5470471424815</v>
      </c>
      <c r="Q612" s="164">
        <v>0</v>
      </c>
      <c r="R612" s="165">
        <v>0</v>
      </c>
      <c r="S612" s="166">
        <f t="shared" si="224"/>
        <v>8730.5470471424815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226">+P612</f>
        <v>8730.5470471424815</v>
      </c>
      <c r="AF612" s="214">
        <f t="shared" si="222"/>
        <v>8730.5470471424815</v>
      </c>
      <c r="AG612" s="276" t="str">
        <f t="shared" si="225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223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4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226"/>
        <v>0</v>
      </c>
      <c r="AF613" s="245">
        <f t="shared" si="222"/>
        <v>0</v>
      </c>
      <c r="AG613" s="276" t="str">
        <f t="shared" si="225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231.41777940717441</v>
      </c>
      <c r="C614" s="160">
        <v>0</v>
      </c>
      <c r="D614" s="160">
        <v>45.048923098342556</v>
      </c>
      <c r="E614" s="160">
        <v>0</v>
      </c>
      <c r="F614" s="350"/>
      <c r="G614" s="160">
        <v>0</v>
      </c>
      <c r="H614" s="161">
        <v>0</v>
      </c>
      <c r="I614" s="162">
        <f t="shared" si="223"/>
        <v>276.46670250551699</v>
      </c>
      <c r="J614" s="149"/>
      <c r="K614" s="163" t="s">
        <v>17</v>
      </c>
      <c r="L614" s="164">
        <v>231.41777940717441</v>
      </c>
      <c r="M614" s="164">
        <v>0</v>
      </c>
      <c r="N614" s="164">
        <v>45.048923098342556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4"/>
        <v>276.46670250551699</v>
      </c>
      <c r="U614" s="102" t="s">
        <v>17</v>
      </c>
      <c r="V614" s="212">
        <v>231.41777940717441</v>
      </c>
      <c r="W614" s="212">
        <v>36.81158498212514</v>
      </c>
      <c r="X614" s="212">
        <v>8.2373381162174191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226"/>
        <v>0</v>
      </c>
      <c r="AF614" s="214">
        <f t="shared" si="222"/>
        <v>276.46670250551699</v>
      </c>
      <c r="AG614" s="276" t="str">
        <f t="shared" si="225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16049.172904729639</v>
      </c>
      <c r="C615" s="156">
        <v>0</v>
      </c>
      <c r="D615" s="156">
        <v>1525.8635966970116</v>
      </c>
      <c r="E615" s="156">
        <v>0</v>
      </c>
      <c r="F615" s="350"/>
      <c r="G615" s="156">
        <v>0</v>
      </c>
      <c r="H615" s="168">
        <v>0</v>
      </c>
      <c r="I615" s="154">
        <f t="shared" si="223"/>
        <v>17575.03650142665</v>
      </c>
      <c r="J615" s="149"/>
      <c r="K615" s="169" t="s">
        <v>140</v>
      </c>
      <c r="L615" s="156">
        <v>16049.172904729639</v>
      </c>
      <c r="M615" s="156">
        <v>0</v>
      </c>
      <c r="N615" s="156">
        <v>1525.8635966970116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4"/>
        <v>17575.03650142665</v>
      </c>
      <c r="U615" s="103" t="s">
        <v>140</v>
      </c>
      <c r="V615" s="207">
        <v>16049.172904729639</v>
      </c>
      <c r="W615" s="207">
        <v>1494.8364002731491</v>
      </c>
      <c r="X615" s="207">
        <v>31.027196423862428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226"/>
        <v>0</v>
      </c>
      <c r="AF615" s="245">
        <f t="shared" si="222"/>
        <v>17575.036501426654</v>
      </c>
      <c r="AG615" s="276" t="str">
        <f t="shared" si="225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1778.0739341243627</v>
      </c>
      <c r="C616" s="160">
        <v>0</v>
      </c>
      <c r="D616" s="160">
        <v>3060.0538074379147</v>
      </c>
      <c r="E616" s="160">
        <v>5570.3224764077104</v>
      </c>
      <c r="F616" s="350"/>
      <c r="G616" s="160">
        <v>2151.1356269951907</v>
      </c>
      <c r="H616" s="161">
        <v>0</v>
      </c>
      <c r="I616" s="162">
        <f t="shared" si="223"/>
        <v>12559.585844965179</v>
      </c>
      <c r="J616" s="149"/>
      <c r="K616" s="163" t="s">
        <v>25</v>
      </c>
      <c r="L616" s="164">
        <v>1778.0739341243627</v>
      </c>
      <c r="M616" s="164">
        <v>0</v>
      </c>
      <c r="N616" s="164">
        <v>3060.0538074379147</v>
      </c>
      <c r="O616" s="164">
        <v>5570.3224764077104</v>
      </c>
      <c r="P616" s="164">
        <v>0</v>
      </c>
      <c r="Q616" s="164">
        <v>2151.1356269951907</v>
      </c>
      <c r="R616" s="165">
        <v>0</v>
      </c>
      <c r="S616" s="166">
        <f t="shared" si="224"/>
        <v>12559.585844965179</v>
      </c>
      <c r="U616" s="102" t="s">
        <v>25</v>
      </c>
      <c r="V616" s="212">
        <v>1778.0739341243627</v>
      </c>
      <c r="W616" s="212">
        <v>1815.0787100982184</v>
      </c>
      <c r="X616" s="212">
        <v>1244.9750973396965</v>
      </c>
      <c r="Y616" s="212">
        <v>1574.7168068347971</v>
      </c>
      <c r="Z616" s="212">
        <v>1628.7886878399183</v>
      </c>
      <c r="AA616" s="212">
        <v>519.33357552752204</v>
      </c>
      <c r="AB616" s="212">
        <v>1226.582838636624</v>
      </c>
      <c r="AC616" s="212">
        <v>924.55278835856677</v>
      </c>
      <c r="AD616" s="212">
        <v>1847.4834062054729</v>
      </c>
      <c r="AE616" s="243">
        <f t="shared" si="226"/>
        <v>0</v>
      </c>
      <c r="AF616" s="214">
        <f t="shared" si="222"/>
        <v>12559.585844965181</v>
      </c>
      <c r="AG616" s="276" t="str">
        <f t="shared" si="225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2446.9399659807523</v>
      </c>
      <c r="C617" s="156">
        <v>0</v>
      </c>
      <c r="D617" s="156">
        <v>411.08281099341048</v>
      </c>
      <c r="E617" s="156">
        <v>0</v>
      </c>
      <c r="F617" s="350"/>
      <c r="G617" s="156">
        <v>0</v>
      </c>
      <c r="H617" s="168">
        <v>0</v>
      </c>
      <c r="I617" s="154">
        <f t="shared" si="223"/>
        <v>2858.0227769741628</v>
      </c>
      <c r="J617" s="149"/>
      <c r="K617" s="169" t="s">
        <v>24</v>
      </c>
      <c r="L617" s="156">
        <v>2446.9399659807523</v>
      </c>
      <c r="M617" s="156">
        <v>0</v>
      </c>
      <c r="N617" s="156">
        <v>411.08281099341048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4"/>
        <v>2858.0227769741628</v>
      </c>
      <c r="U617" s="271" t="s">
        <v>24</v>
      </c>
      <c r="V617" s="207">
        <v>2446.9399659807523</v>
      </c>
      <c r="W617" s="207">
        <v>411.08281099341048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226"/>
        <v>0</v>
      </c>
      <c r="AF617" s="245">
        <f t="shared" si="222"/>
        <v>2858.0227769741628</v>
      </c>
      <c r="AG617" s="276" t="str">
        <f t="shared" si="225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15060.821091067628</v>
      </c>
      <c r="C618" s="160">
        <v>0</v>
      </c>
      <c r="D618" s="160">
        <v>1238.9929134968652</v>
      </c>
      <c r="E618" s="160">
        <v>0</v>
      </c>
      <c r="F618" s="350"/>
      <c r="G618" s="160">
        <v>0</v>
      </c>
      <c r="H618" s="161">
        <v>0</v>
      </c>
      <c r="I618" s="162">
        <f t="shared" si="223"/>
        <v>16299.814004564494</v>
      </c>
      <c r="J618" s="149"/>
      <c r="K618" s="163" t="s">
        <v>60</v>
      </c>
      <c r="L618" s="164">
        <v>15060.821091067628</v>
      </c>
      <c r="M618" s="164">
        <v>0</v>
      </c>
      <c r="N618" s="164">
        <v>1238.9929134968652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4"/>
        <v>16299.814004564494</v>
      </c>
      <c r="U618" s="102" t="s">
        <v>60</v>
      </c>
      <c r="V618" s="212">
        <v>15060.821091067628</v>
      </c>
      <c r="W618" s="212">
        <v>1177.3663320778753</v>
      </c>
      <c r="X618" s="212">
        <v>61.626581418989836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226"/>
        <v>0</v>
      </c>
      <c r="AF618" s="214">
        <f t="shared" si="222"/>
        <v>16299.814004564494</v>
      </c>
      <c r="AG618" s="276" t="str">
        <f t="shared" si="225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3209.4092965030272</v>
      </c>
      <c r="C619" s="156">
        <v>0</v>
      </c>
      <c r="D619" s="156">
        <v>700.18174737702157</v>
      </c>
      <c r="E619" s="156">
        <v>0</v>
      </c>
      <c r="F619" s="350"/>
      <c r="G619" s="156">
        <v>0</v>
      </c>
      <c r="H619" s="168">
        <v>0</v>
      </c>
      <c r="I619" s="154">
        <f t="shared" si="223"/>
        <v>3909.5910438800488</v>
      </c>
      <c r="J619" s="149"/>
      <c r="K619" s="169" t="s">
        <v>22</v>
      </c>
      <c r="L619" s="156">
        <v>3209.4092965030272</v>
      </c>
      <c r="M619" s="156">
        <v>0</v>
      </c>
      <c r="N619" s="156">
        <v>700.18174737702157</v>
      </c>
      <c r="O619" s="156">
        <v>0</v>
      </c>
      <c r="P619" s="156">
        <v>1420.9592385739988</v>
      </c>
      <c r="Q619" s="156">
        <v>0</v>
      </c>
      <c r="R619" s="157">
        <v>0</v>
      </c>
      <c r="S619" s="158">
        <f t="shared" si="224"/>
        <v>5330.5502824540472</v>
      </c>
      <c r="U619" s="271" t="s">
        <v>22</v>
      </c>
      <c r="V619" s="207">
        <v>3209.4092965030272</v>
      </c>
      <c r="W619" s="207">
        <v>698.57821092073937</v>
      </c>
      <c r="X619" s="207">
        <v>1.6035364562821821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226"/>
        <v>1420.9592385739988</v>
      </c>
      <c r="AF619" s="245">
        <f t="shared" si="222"/>
        <v>5330.5502824540472</v>
      </c>
      <c r="AG619" s="276" t="str">
        <f t="shared" si="225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223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4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226"/>
        <v>0</v>
      </c>
      <c r="AF620" s="214">
        <f t="shared" si="222"/>
        <v>0</v>
      </c>
      <c r="AG620" s="276" t="str">
        <f t="shared" si="225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1196.334892390903</v>
      </c>
      <c r="C621" s="156">
        <v>0</v>
      </c>
      <c r="D621" s="156">
        <v>1292.2263269861005</v>
      </c>
      <c r="E621" s="156">
        <v>0</v>
      </c>
      <c r="F621" s="350"/>
      <c r="G621" s="156">
        <v>0</v>
      </c>
      <c r="H621" s="168">
        <v>0</v>
      </c>
      <c r="I621" s="154">
        <f t="shared" si="223"/>
        <v>2488.5612193770035</v>
      </c>
      <c r="J621" s="149"/>
      <c r="K621" s="171" t="s">
        <v>64</v>
      </c>
      <c r="L621" s="156">
        <v>1196.334892390903</v>
      </c>
      <c r="M621" s="156">
        <v>0</v>
      </c>
      <c r="N621" s="156">
        <v>1292.2263269861005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4"/>
        <v>2488.5612193770035</v>
      </c>
      <c r="U621" s="272" t="s">
        <v>64</v>
      </c>
      <c r="V621" s="207">
        <v>1196.334892390903</v>
      </c>
      <c r="W621" s="207">
        <v>1292.2263269861005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226"/>
        <v>0</v>
      </c>
      <c r="AF621" s="210">
        <f t="shared" si="222"/>
        <v>2488.5612193770035</v>
      </c>
      <c r="AG621" s="276" t="str">
        <f t="shared" si="225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1196.334892390903</v>
      </c>
      <c r="C622" s="173">
        <v>0</v>
      </c>
      <c r="D622" s="173">
        <v>1292.2263269861005</v>
      </c>
      <c r="E622" s="173">
        <v>0</v>
      </c>
      <c r="F622" s="350"/>
      <c r="G622" s="173">
        <v>0</v>
      </c>
      <c r="H622" s="174">
        <v>0</v>
      </c>
      <c r="I622" s="175">
        <f t="shared" si="223"/>
        <v>2488.5612193770035</v>
      </c>
      <c r="J622" s="149"/>
      <c r="K622" s="176" t="s">
        <v>23</v>
      </c>
      <c r="L622" s="177">
        <v>1196.334892390903</v>
      </c>
      <c r="M622" s="177">
        <v>0</v>
      </c>
      <c r="N622" s="177">
        <v>1292.2263269861005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4"/>
        <v>2488.5612193770035</v>
      </c>
      <c r="U622" s="273" t="s">
        <v>135</v>
      </c>
      <c r="V622" s="212">
        <v>1196.334892390903</v>
      </c>
      <c r="W622" s="212">
        <v>1292.2263269861005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226"/>
        <v>0</v>
      </c>
      <c r="AF622" s="214">
        <f t="shared" si="222"/>
        <v>2488.5612193770035</v>
      </c>
      <c r="AG622" s="277" t="str">
        <f t="shared" si="225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223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4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226"/>
        <v>0</v>
      </c>
      <c r="AF623" s="245">
        <f t="shared" si="222"/>
        <v>0</v>
      </c>
      <c r="AG623" s="277" t="str">
        <f t="shared" si="225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223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4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226"/>
        <v>0</v>
      </c>
      <c r="AF624" s="214">
        <f t="shared" si="222"/>
        <v>0</v>
      </c>
      <c r="AG624" s="277" t="str">
        <f t="shared" si="225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223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4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222"/>
        <v>0</v>
      </c>
      <c r="AG625" s="277" t="str">
        <f t="shared" si="225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47028.352181941351</v>
      </c>
      <c r="C626" s="195">
        <f t="shared" ref="C626:I626" si="227">SUM(C605:C621)</f>
        <v>0</v>
      </c>
      <c r="D626" s="195">
        <f t="shared" si="227"/>
        <v>8973.8862782700744</v>
      </c>
      <c r="E626" s="195">
        <f t="shared" si="227"/>
        <v>5570.3224764077104</v>
      </c>
      <c r="F626" s="195">
        <f t="shared" si="227"/>
        <v>0</v>
      </c>
      <c r="G626" s="195">
        <f t="shared" si="227"/>
        <v>2151.1356269951907</v>
      </c>
      <c r="H626" s="197">
        <f t="shared" si="227"/>
        <v>0</v>
      </c>
      <c r="I626" s="154">
        <f t="shared" si="227"/>
        <v>63723.696563614329</v>
      </c>
      <c r="J626" s="149"/>
      <c r="K626" s="196" t="s">
        <v>26</v>
      </c>
      <c r="L626" s="195">
        <f>SUM(L605:L621)</f>
        <v>47028.352181941351</v>
      </c>
      <c r="M626" s="195">
        <f t="shared" ref="M626:S626" si="228">SUM(M605:M621)</f>
        <v>0</v>
      </c>
      <c r="N626" s="195">
        <f t="shared" si="228"/>
        <v>8973.8862782700744</v>
      </c>
      <c r="O626" s="195">
        <f t="shared" si="228"/>
        <v>5570.3224764077104</v>
      </c>
      <c r="P626" s="195">
        <f t="shared" si="228"/>
        <v>27270.699037386999</v>
      </c>
      <c r="Q626" s="195">
        <f t="shared" si="228"/>
        <v>2151.1356269951907</v>
      </c>
      <c r="R626" s="197">
        <f t="shared" si="228"/>
        <v>0</v>
      </c>
      <c r="S626" s="198">
        <f t="shared" si="228"/>
        <v>90994.395601001335</v>
      </c>
      <c r="U626" s="224" t="s">
        <v>63</v>
      </c>
      <c r="V626" s="225">
        <f>SUM(V605:V621)</f>
        <v>47028.352181941351</v>
      </c>
      <c r="W626" s="225">
        <f t="shared" ref="W626:AE626" si="229">SUM(W605:W621)</f>
        <v>7625.3147673118001</v>
      </c>
      <c r="X626" s="225">
        <f t="shared" si="229"/>
        <v>1348.5715109582741</v>
      </c>
      <c r="Y626" s="225">
        <f t="shared" si="229"/>
        <v>1574.7168068347971</v>
      </c>
      <c r="Z626" s="225">
        <f t="shared" si="229"/>
        <v>1628.7886878399183</v>
      </c>
      <c r="AA626" s="225">
        <f t="shared" si="229"/>
        <v>519.33357552752204</v>
      </c>
      <c r="AB626" s="225">
        <f t="shared" si="229"/>
        <v>1226.582838636624</v>
      </c>
      <c r="AC626" s="225">
        <f t="shared" si="229"/>
        <v>924.55278835856677</v>
      </c>
      <c r="AD626" s="225">
        <f t="shared" si="229"/>
        <v>1847.4834062054729</v>
      </c>
      <c r="AE626" s="225">
        <f t="shared" si="229"/>
        <v>27270.699037386999</v>
      </c>
      <c r="AF626" s="246">
        <f>SUM(AF605:AF621)</f>
        <v>90994.395601001335</v>
      </c>
      <c r="AG626" s="278" t="str">
        <f t="shared" si="225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0.73800414473748732</v>
      </c>
      <c r="C627" s="48">
        <f t="shared" ref="C627:H627" si="230">IF($I626=0,"-",C626/$I626)</f>
        <v>0</v>
      </c>
      <c r="D627" s="48">
        <f t="shared" si="230"/>
        <v>0.14082494836613238</v>
      </c>
      <c r="E627" s="48">
        <f t="shared" si="230"/>
        <v>8.7413674610777606E-2</v>
      </c>
      <c r="F627" s="48">
        <f t="shared" si="230"/>
        <v>0</v>
      </c>
      <c r="G627" s="48">
        <f t="shared" si="230"/>
        <v>3.3757232285602685E-2</v>
      </c>
      <c r="H627" s="69">
        <f t="shared" si="230"/>
        <v>0</v>
      </c>
      <c r="I627" s="49">
        <f>SUM(B627:H627)</f>
        <v>1</v>
      </c>
      <c r="K627" s="78" t="s">
        <v>90</v>
      </c>
      <c r="L627" s="95">
        <f t="shared" ref="L627:R627" si="231">IF($S626=0,"-",L626/$S626)</f>
        <v>0.5168269086390177</v>
      </c>
      <c r="M627" s="95">
        <f t="shared" si="231"/>
        <v>0</v>
      </c>
      <c r="N627" s="95">
        <f t="shared" si="231"/>
        <v>9.8620208629324885E-2</v>
      </c>
      <c r="O627" s="95">
        <f t="shared" si="231"/>
        <v>6.1216105009728891E-2</v>
      </c>
      <c r="P627" s="95">
        <f t="shared" si="231"/>
        <v>0.29969646874699285</v>
      </c>
      <c r="Q627" s="95">
        <f t="shared" si="231"/>
        <v>2.3640308974935582E-2</v>
      </c>
      <c r="R627" s="96">
        <f t="shared" si="231"/>
        <v>0</v>
      </c>
      <c r="S627" s="97">
        <f>SUM(L627:R627)</f>
        <v>0.99999999999999989</v>
      </c>
      <c r="U627" s="108" t="s">
        <v>90</v>
      </c>
      <c r="V627" s="130">
        <f>V626/$AF626</f>
        <v>0.5168269086390177</v>
      </c>
      <c r="W627" s="130">
        <f t="shared" ref="W627:AF627" si="232">W626/$AF626</f>
        <v>8.3799828736132495E-2</v>
      </c>
      <c r="X627" s="130">
        <f t="shared" si="232"/>
        <v>1.4820379893192388E-2</v>
      </c>
      <c r="Y627" s="130">
        <f t="shared" si="232"/>
        <v>1.7305646094290542E-2</v>
      </c>
      <c r="Z627" s="130">
        <f t="shared" si="232"/>
        <v>1.7899879185768169E-2</v>
      </c>
      <c r="AA627" s="130">
        <f t="shared" si="232"/>
        <v>5.707313863644225E-3</v>
      </c>
      <c r="AB627" s="130">
        <f t="shared" si="232"/>
        <v>1.3479762468174757E-2</v>
      </c>
      <c r="AC627" s="130">
        <f t="shared" si="232"/>
        <v>1.0160546506760825E-2</v>
      </c>
      <c r="AD627" s="247">
        <f t="shared" si="232"/>
        <v>2.0303265866025957E-2</v>
      </c>
      <c r="AE627" s="247">
        <f t="shared" si="232"/>
        <v>0.29969646874699285</v>
      </c>
      <c r="AF627" s="248">
        <f t="shared" si="232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0.42271026455368077</v>
      </c>
      <c r="C631" s="152">
        <v>0</v>
      </c>
      <c r="D631" s="152">
        <v>0.63472786363786504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1.0574381281915457</v>
      </c>
      <c r="J631" s="149"/>
      <c r="K631" s="203" t="s">
        <v>7</v>
      </c>
      <c r="L631" s="152">
        <v>0.42271026455368077</v>
      </c>
      <c r="M631" s="152">
        <v>0</v>
      </c>
      <c r="N631" s="152">
        <v>0.63472786363786504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1.0574381281915457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0.14497350308537132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3">SUM(B632:H632)</f>
        <v>0.14497350308537132</v>
      </c>
      <c r="J632" s="149"/>
      <c r="K632" s="163" t="s">
        <v>8</v>
      </c>
      <c r="L632" s="164">
        <v>0.14497350308537132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4">SUM(L632:R632)</f>
        <v>0.14497350308537132</v>
      </c>
    </row>
    <row r="633" spans="1:85" ht="15">
      <c r="A633" s="167" t="s">
        <v>10</v>
      </c>
      <c r="B633" s="156">
        <v>1.9352108770771346</v>
      </c>
      <c r="C633" s="156">
        <v>0</v>
      </c>
      <c r="D633" s="156">
        <v>6.1993424581508333E-3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3"/>
        <v>1.9414102195352854</v>
      </c>
      <c r="J633" s="149"/>
      <c r="K633" s="169" t="s">
        <v>10</v>
      </c>
      <c r="L633" s="156">
        <v>1.9352108770771346</v>
      </c>
      <c r="M633" s="156">
        <v>0</v>
      </c>
      <c r="N633" s="156">
        <v>6.1993424581508333E-3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4"/>
        <v>1.9414102195352854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4"/>
        <v>0</v>
      </c>
    </row>
    <row r="635" spans="1:85" ht="15">
      <c r="A635" s="167" t="s">
        <v>16</v>
      </c>
      <c r="B635" s="156">
        <v>75.040215073755618</v>
      </c>
      <c r="C635" s="156">
        <v>0.32432851290244336</v>
      </c>
      <c r="D635" s="156">
        <v>6.0467202564363642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3"/>
        <v>81.411263843094417</v>
      </c>
      <c r="J635" s="149"/>
      <c r="K635" s="169" t="s">
        <v>16</v>
      </c>
      <c r="L635" s="156">
        <v>75.040215073755618</v>
      </c>
      <c r="M635" s="156">
        <v>0.32432851290244336</v>
      </c>
      <c r="N635" s="156">
        <v>6.0467202564363642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4"/>
        <v>81.411263843094417</v>
      </c>
    </row>
    <row r="636" spans="1:85" ht="15">
      <c r="A636" s="159" t="s">
        <v>15</v>
      </c>
      <c r="B636" s="160">
        <v>6.9633601576789967</v>
      </c>
      <c r="C636" s="160">
        <v>0.15714776380328507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3"/>
        <v>7.1205079214822815</v>
      </c>
      <c r="J636" s="149"/>
      <c r="K636" s="163" t="s">
        <v>15</v>
      </c>
      <c r="L636" s="164">
        <v>6.9633601576789967</v>
      </c>
      <c r="M636" s="164">
        <v>0.15714776380328507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4"/>
        <v>7.1205079214822815</v>
      </c>
    </row>
    <row r="637" spans="1:85" ht="15">
      <c r="A637" s="167" t="s">
        <v>58</v>
      </c>
      <c r="B637" s="156">
        <v>0</v>
      </c>
      <c r="C637" s="156">
        <v>1.6459810971509796</v>
      </c>
      <c r="D637" s="156">
        <v>0</v>
      </c>
      <c r="E637" s="156">
        <v>79.888780087069321</v>
      </c>
      <c r="F637" s="156">
        <v>3155.0299884822857</v>
      </c>
      <c r="G637" s="156">
        <v>0</v>
      </c>
      <c r="H637" s="168">
        <v>0</v>
      </c>
      <c r="I637" s="154">
        <f t="shared" si="233"/>
        <v>3236.564749666506</v>
      </c>
      <c r="J637" s="149"/>
      <c r="K637" s="169" t="s">
        <v>58</v>
      </c>
      <c r="L637" s="156">
        <v>0</v>
      </c>
      <c r="M637" s="156">
        <v>1.6459810971509796</v>
      </c>
      <c r="N637" s="156">
        <v>0</v>
      </c>
      <c r="O637" s="156">
        <v>79.888780087069321</v>
      </c>
      <c r="P637" s="156">
        <v>3155.0299884822857</v>
      </c>
      <c r="Q637" s="156">
        <v>0</v>
      </c>
      <c r="R637" s="157">
        <v>0</v>
      </c>
      <c r="S637" s="158">
        <f t="shared" si="234"/>
        <v>3236.564749666506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33.226231861151909</v>
      </c>
      <c r="F638" s="160">
        <v>0</v>
      </c>
      <c r="G638" s="160">
        <v>0</v>
      </c>
      <c r="H638" s="161">
        <v>0</v>
      </c>
      <c r="I638" s="162">
        <f t="shared" si="233"/>
        <v>33.226231861151909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33.226231861151909</v>
      </c>
      <c r="P638" s="164">
        <v>0</v>
      </c>
      <c r="Q638" s="164">
        <v>0</v>
      </c>
      <c r="R638" s="165">
        <v>0</v>
      </c>
      <c r="S638" s="166">
        <f t="shared" si="234"/>
        <v>33.226231861151909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4"/>
        <v>0</v>
      </c>
    </row>
    <row r="640" spans="1:85" ht="15">
      <c r="A640" s="159" t="s">
        <v>17</v>
      </c>
      <c r="B640" s="160">
        <v>27.349593299219659</v>
      </c>
      <c r="C640" s="160">
        <v>0</v>
      </c>
      <c r="D640" s="160">
        <v>0.13240572082167495</v>
      </c>
      <c r="E640" s="160">
        <v>0.80565084124426889</v>
      </c>
      <c r="F640" s="160">
        <v>0</v>
      </c>
      <c r="G640" s="160">
        <v>0</v>
      </c>
      <c r="H640" s="161">
        <v>0</v>
      </c>
      <c r="I640" s="162">
        <f t="shared" si="233"/>
        <v>28.287649861285605</v>
      </c>
      <c r="J640" s="149"/>
      <c r="K640" s="163" t="s">
        <v>17</v>
      </c>
      <c r="L640" s="164">
        <v>27.349593299219659</v>
      </c>
      <c r="M640" s="164">
        <v>0</v>
      </c>
      <c r="N640" s="164">
        <v>0.13240572082167495</v>
      </c>
      <c r="O640" s="164">
        <v>0.80565084124426889</v>
      </c>
      <c r="P640" s="164">
        <v>0</v>
      </c>
      <c r="Q640" s="164">
        <v>0</v>
      </c>
      <c r="R640" s="165">
        <v>0</v>
      </c>
      <c r="S640" s="166">
        <f t="shared" si="234"/>
        <v>28.287649861285605</v>
      </c>
    </row>
    <row r="641" spans="1:70" ht="15">
      <c r="A641" s="167" t="s">
        <v>140</v>
      </c>
      <c r="B641" s="156">
        <v>195.19805787725539</v>
      </c>
      <c r="C641" s="156">
        <v>0</v>
      </c>
      <c r="D641" s="156">
        <v>50.450175017174537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3"/>
        <v>245.64823289442992</v>
      </c>
      <c r="J641" s="149"/>
      <c r="K641" s="169" t="s">
        <v>140</v>
      </c>
      <c r="L641" s="156">
        <v>195.19805787725539</v>
      </c>
      <c r="M641" s="156">
        <v>0</v>
      </c>
      <c r="N641" s="156">
        <v>50.450175017174537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4"/>
        <v>245.64823289442992</v>
      </c>
    </row>
    <row r="642" spans="1:70" ht="15">
      <c r="A642" s="159" t="s">
        <v>25</v>
      </c>
      <c r="B642" s="160">
        <v>361.11369144462094</v>
      </c>
      <c r="C642" s="160">
        <v>0.46920349380658438</v>
      </c>
      <c r="D642" s="160">
        <v>7.469384367434702</v>
      </c>
      <c r="E642" s="160">
        <v>600.05788094207128</v>
      </c>
      <c r="F642" s="160">
        <v>0</v>
      </c>
      <c r="G642" s="160">
        <v>202.35167068684351</v>
      </c>
      <c r="H642" s="161">
        <v>2.8389921542593988</v>
      </c>
      <c r="I642" s="162">
        <f t="shared" si="233"/>
        <v>1174.3008230890364</v>
      </c>
      <c r="J642" s="149"/>
      <c r="K642" s="163" t="s">
        <v>25</v>
      </c>
      <c r="L642" s="164">
        <v>361.11369144462094</v>
      </c>
      <c r="M642" s="164">
        <v>0.46920349380658438</v>
      </c>
      <c r="N642" s="164">
        <v>7.469384367434702</v>
      </c>
      <c r="O642" s="164">
        <v>600.05788094207128</v>
      </c>
      <c r="P642" s="164">
        <v>0</v>
      </c>
      <c r="Q642" s="164">
        <v>202.35167068684351</v>
      </c>
      <c r="R642" s="165">
        <v>2.8389921542593988</v>
      </c>
      <c r="S642" s="166">
        <f t="shared" si="234"/>
        <v>1174.3008230890364</v>
      </c>
    </row>
    <row r="643" spans="1:70" ht="15">
      <c r="A643" s="167" t="s">
        <v>24</v>
      </c>
      <c r="B643" s="156">
        <v>40.401421308404501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3"/>
        <v>40.401421308404501</v>
      </c>
      <c r="J643" s="149"/>
      <c r="K643" s="169" t="s">
        <v>24</v>
      </c>
      <c r="L643" s="156">
        <v>40.401421308404501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4"/>
        <v>40.401421308404501</v>
      </c>
    </row>
    <row r="644" spans="1:70" ht="15">
      <c r="A644" s="159" t="s">
        <v>60</v>
      </c>
      <c r="B644" s="160">
        <v>636.36087792251453</v>
      </c>
      <c r="C644" s="160">
        <v>28.824987979324263</v>
      </c>
      <c r="D644" s="160">
        <v>362.34871826616944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3"/>
        <v>1027.5345841680082</v>
      </c>
      <c r="J644" s="149"/>
      <c r="K644" s="163" t="s">
        <v>60</v>
      </c>
      <c r="L644" s="164">
        <v>636.36087792251453</v>
      </c>
      <c r="M644" s="164">
        <v>28.824987979324263</v>
      </c>
      <c r="N644" s="164">
        <v>362.34871826616944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4"/>
        <v>1027.5345841680082</v>
      </c>
    </row>
    <row r="645" spans="1:70" ht="15">
      <c r="A645" s="167" t="s">
        <v>22</v>
      </c>
      <c r="B645" s="156">
        <v>817.60994436300712</v>
      </c>
      <c r="C645" s="156">
        <v>0</v>
      </c>
      <c r="D645" s="156">
        <v>1.037792350503282</v>
      </c>
      <c r="E645" s="156">
        <v>5.1233246021698227</v>
      </c>
      <c r="F645" s="156">
        <v>206.84796965006677</v>
      </c>
      <c r="G645" s="156">
        <v>0</v>
      </c>
      <c r="H645" s="168">
        <v>0</v>
      </c>
      <c r="I645" s="154">
        <f t="shared" si="233"/>
        <v>1030.619030965747</v>
      </c>
      <c r="J645" s="149"/>
      <c r="K645" s="169" t="s">
        <v>22</v>
      </c>
      <c r="L645" s="156">
        <v>817.60994436300712</v>
      </c>
      <c r="M645" s="156">
        <v>0</v>
      </c>
      <c r="N645" s="156">
        <v>1.037792350503282</v>
      </c>
      <c r="O645" s="156">
        <v>5.1233246021698227</v>
      </c>
      <c r="P645" s="156">
        <v>206.84796965006677</v>
      </c>
      <c r="Q645" s="156">
        <v>0</v>
      </c>
      <c r="R645" s="157">
        <v>0</v>
      </c>
      <c r="S645" s="158">
        <f t="shared" si="234"/>
        <v>1030.619030965747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4"/>
        <v>0</v>
      </c>
    </row>
    <row r="647" spans="1:70" ht="15">
      <c r="A647" s="170" t="s">
        <v>64</v>
      </c>
      <c r="B647" s="156">
        <v>33.602514581218081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3"/>
        <v>33.602514581218081</v>
      </c>
      <c r="J647" s="149"/>
      <c r="K647" s="171" t="s">
        <v>64</v>
      </c>
      <c r="L647" s="156">
        <v>33.602514581218081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4"/>
        <v>33.602514581218081</v>
      </c>
    </row>
    <row r="648" spans="1:70">
      <c r="A648" s="172" t="s">
        <v>23</v>
      </c>
      <c r="B648" s="173">
        <v>33.602514581218081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3"/>
        <v>33.602514581218081</v>
      </c>
      <c r="J648" s="149"/>
      <c r="K648" s="176" t="s">
        <v>23</v>
      </c>
      <c r="L648" s="177">
        <v>33.602514581218081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4"/>
        <v>33.602514581218081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4"/>
        <v>0</v>
      </c>
    </row>
    <row r="652" spans="1:70" ht="15">
      <c r="A652" s="194" t="s">
        <v>26</v>
      </c>
      <c r="B652" s="195">
        <f>SUM(B631:B647)</f>
        <v>2196.1425706723912</v>
      </c>
      <c r="C652" s="195">
        <f t="shared" ref="C652:I652" si="235">SUM(C631:C647)</f>
        <v>31.421648846987555</v>
      </c>
      <c r="D652" s="195">
        <f t="shared" si="235"/>
        <v>428.12612318463607</v>
      </c>
      <c r="E652" s="195">
        <f t="shared" si="235"/>
        <v>719.10186833370665</v>
      </c>
      <c r="F652" s="195">
        <f t="shared" si="235"/>
        <v>3361.8779581323524</v>
      </c>
      <c r="G652" s="195">
        <f t="shared" si="235"/>
        <v>202.35167068684351</v>
      </c>
      <c r="H652" s="197">
        <f t="shared" si="235"/>
        <v>2.8389921542593988</v>
      </c>
      <c r="I652" s="154">
        <f t="shared" si="235"/>
        <v>6941.8608320111762</v>
      </c>
      <c r="J652" s="149"/>
      <c r="K652" s="196" t="s">
        <v>26</v>
      </c>
      <c r="L652" s="195">
        <f>SUM(L631:L647)</f>
        <v>2196.1425706723912</v>
      </c>
      <c r="M652" s="195">
        <f t="shared" ref="M652:S652" si="236">SUM(M631:M647)</f>
        <v>31.421648846987555</v>
      </c>
      <c r="N652" s="195">
        <f t="shared" si="236"/>
        <v>428.12612318463607</v>
      </c>
      <c r="O652" s="195">
        <f t="shared" si="236"/>
        <v>719.10186833370665</v>
      </c>
      <c r="P652" s="195">
        <f t="shared" si="236"/>
        <v>3361.8779581323524</v>
      </c>
      <c r="Q652" s="195">
        <f t="shared" si="236"/>
        <v>202.35167068684351</v>
      </c>
      <c r="R652" s="197">
        <f t="shared" si="236"/>
        <v>2.8389921542593988</v>
      </c>
      <c r="S652" s="198">
        <f t="shared" si="236"/>
        <v>6941.8608320111762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0.31636222964097238</v>
      </c>
      <c r="C653" s="48">
        <f t="shared" ref="C653:H653" si="237">IF($I652=0,"-",C652/$I652)</f>
        <v>4.5264014372186955E-3</v>
      </c>
      <c r="D653" s="48">
        <f t="shared" si="237"/>
        <v>6.1673106612913843E-2</v>
      </c>
      <c r="E653" s="48">
        <f t="shared" si="237"/>
        <v>0.10358920838886516</v>
      </c>
      <c r="F653" s="48">
        <f t="shared" si="237"/>
        <v>0.4842906015386596</v>
      </c>
      <c r="G653" s="48">
        <f t="shared" si="237"/>
        <v>2.914948535898821E-2</v>
      </c>
      <c r="H653" s="69">
        <f t="shared" si="237"/>
        <v>4.0896702238222399E-4</v>
      </c>
      <c r="I653" s="49">
        <f>SUM(B653:H653)</f>
        <v>1</v>
      </c>
      <c r="K653" s="78" t="s">
        <v>90</v>
      </c>
      <c r="L653" s="95">
        <f t="shared" ref="L653:R653" si="238">IF($S652=0,"-",L652/$S652)</f>
        <v>0.31636222964097238</v>
      </c>
      <c r="M653" s="95">
        <f t="shared" si="238"/>
        <v>4.5264014372186955E-3</v>
      </c>
      <c r="N653" s="95">
        <f t="shared" si="238"/>
        <v>6.1673106612913843E-2</v>
      </c>
      <c r="O653" s="95">
        <f t="shared" si="238"/>
        <v>0.10358920838886516</v>
      </c>
      <c r="P653" s="95">
        <f t="shared" si="238"/>
        <v>0.4842906015386596</v>
      </c>
      <c r="Q653" s="95">
        <f t="shared" si="238"/>
        <v>2.914948535898821E-2</v>
      </c>
      <c r="R653" s="96">
        <f t="shared" si="238"/>
        <v>4.0896702238222399E-4</v>
      </c>
      <c r="S653" s="97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conditionalFormatting sqref="P484">
    <cfRule type="cellIs" dxfId="2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9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41" customWidth="1"/>
    <col min="2" max="9" width="16.625" style="149" customWidth="1"/>
    <col min="10" max="10" width="11.625" style="141" customWidth="1"/>
    <col min="11" max="11" width="42.6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147</v>
      </c>
      <c r="B1" s="315"/>
      <c r="C1" s="315"/>
      <c r="D1" s="315"/>
      <c r="E1" s="315"/>
      <c r="F1" s="315"/>
      <c r="G1" s="315"/>
      <c r="H1" s="315"/>
      <c r="I1" s="316"/>
      <c r="K1" s="323" t="s">
        <v>148</v>
      </c>
      <c r="L1" s="324"/>
      <c r="M1" s="324"/>
      <c r="N1" s="324"/>
      <c r="O1" s="324"/>
      <c r="P1" s="324"/>
      <c r="Q1" s="324"/>
      <c r="R1" s="324"/>
      <c r="S1" s="325"/>
      <c r="U1" s="332" t="s">
        <v>149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151.49096060721172</v>
      </c>
      <c r="C7" s="37">
        <f t="shared" ref="C7:E7" si="0">C33+C85</f>
        <v>1100.9191053402562</v>
      </c>
      <c r="D7" s="37">
        <f t="shared" si="0"/>
        <v>306.57560017317201</v>
      </c>
      <c r="E7" s="37">
        <f t="shared" si="0"/>
        <v>0</v>
      </c>
      <c r="F7" s="37">
        <f>F59+F85</f>
        <v>2.2730815145715049</v>
      </c>
      <c r="G7" s="37">
        <f t="shared" ref="G7:H22" si="1">G33+G85</f>
        <v>0</v>
      </c>
      <c r="H7" s="37">
        <f t="shared" si="1"/>
        <v>0</v>
      </c>
      <c r="I7" s="154">
        <f>SUM(B7:H7)</f>
        <v>1561.2587476352114</v>
      </c>
      <c r="J7" s="149"/>
      <c r="K7" s="155" t="s">
        <v>7</v>
      </c>
      <c r="L7" s="37">
        <f>L33+L85</f>
        <v>151.49096060721172</v>
      </c>
      <c r="M7" s="37">
        <f t="shared" ref="M7:O7" si="2">M33+M85</f>
        <v>1100.9191053402562</v>
      </c>
      <c r="N7" s="37">
        <f t="shared" si="2"/>
        <v>306.57560017317201</v>
      </c>
      <c r="O7" s="37">
        <f t="shared" si="2"/>
        <v>0</v>
      </c>
      <c r="P7" s="156">
        <f>P33+P59+P85</f>
        <v>2.2730815145715049</v>
      </c>
      <c r="Q7" s="37">
        <f t="shared" ref="Q7:R22" si="3">Q33+Q85</f>
        <v>0</v>
      </c>
      <c r="R7" s="37">
        <f t="shared" si="3"/>
        <v>0</v>
      </c>
      <c r="S7" s="158">
        <f>SUM(L7:R7)</f>
        <v>1561.2587476352114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3" si="4">B34+B86</f>
        <v>9.1180165230743828</v>
      </c>
      <c r="C8" s="40">
        <f t="shared" si="4"/>
        <v>0</v>
      </c>
      <c r="D8" s="40">
        <f t="shared" si="4"/>
        <v>508.88896886068233</v>
      </c>
      <c r="E8" s="40">
        <f t="shared" si="4"/>
        <v>0</v>
      </c>
      <c r="F8" s="40">
        <f t="shared" ref="F8:F27" si="5">F60+F86</f>
        <v>0</v>
      </c>
      <c r="G8" s="40">
        <f t="shared" si="1"/>
        <v>0</v>
      </c>
      <c r="H8" s="40">
        <f t="shared" si="1"/>
        <v>0</v>
      </c>
      <c r="I8" s="162">
        <f t="shared" ref="I8:I27" si="6">SUM(B8:H8)</f>
        <v>518.00698538375673</v>
      </c>
      <c r="J8" s="149"/>
      <c r="K8" s="163" t="s">
        <v>8</v>
      </c>
      <c r="L8" s="84">
        <f t="shared" ref="L8:O23" si="7">L34+L86</f>
        <v>9.1180165230743828</v>
      </c>
      <c r="M8" s="84">
        <f t="shared" si="7"/>
        <v>0</v>
      </c>
      <c r="N8" s="84">
        <f t="shared" si="7"/>
        <v>508.88896886068233</v>
      </c>
      <c r="O8" s="84">
        <f t="shared" si="7"/>
        <v>0</v>
      </c>
      <c r="P8" s="164">
        <f t="shared" ref="P8:P27" si="8">P34+P60+P86</f>
        <v>0</v>
      </c>
      <c r="Q8" s="84">
        <f t="shared" si="3"/>
        <v>0</v>
      </c>
      <c r="R8" s="84">
        <f t="shared" si="3"/>
        <v>0</v>
      </c>
      <c r="S8" s="166">
        <f t="shared" ref="S8:S27" si="9">SUM(L8:R8)</f>
        <v>518.00698538375673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86.396116182283976</v>
      </c>
      <c r="C9" s="43">
        <f t="shared" si="4"/>
        <v>0</v>
      </c>
      <c r="D9" s="43">
        <f t="shared" si="4"/>
        <v>332.99876617091331</v>
      </c>
      <c r="E9" s="43">
        <f t="shared" si="4"/>
        <v>0</v>
      </c>
      <c r="F9" s="43">
        <f t="shared" si="5"/>
        <v>0</v>
      </c>
      <c r="G9" s="43">
        <f t="shared" si="1"/>
        <v>0</v>
      </c>
      <c r="H9" s="43">
        <f t="shared" si="1"/>
        <v>0</v>
      </c>
      <c r="I9" s="154">
        <f t="shared" si="6"/>
        <v>419.39488235319732</v>
      </c>
      <c r="J9" s="149"/>
      <c r="K9" s="155" t="s">
        <v>10</v>
      </c>
      <c r="L9" s="43">
        <f t="shared" si="7"/>
        <v>86.396116182283976</v>
      </c>
      <c r="M9" s="43">
        <f t="shared" si="7"/>
        <v>0</v>
      </c>
      <c r="N9" s="43">
        <f t="shared" si="7"/>
        <v>332.99876617091331</v>
      </c>
      <c r="O9" s="43">
        <f t="shared" si="7"/>
        <v>0</v>
      </c>
      <c r="P9" s="156">
        <f t="shared" si="8"/>
        <v>0</v>
      </c>
      <c r="Q9" s="43">
        <f t="shared" si="3"/>
        <v>0</v>
      </c>
      <c r="R9" s="43">
        <f t="shared" si="3"/>
        <v>0</v>
      </c>
      <c r="S9" s="158">
        <f t="shared" si="9"/>
        <v>419.39488235319732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133.90089715041367</v>
      </c>
      <c r="D10" s="40">
        <f t="shared" si="4"/>
        <v>724.70987306949996</v>
      </c>
      <c r="E10" s="40">
        <f t="shared" si="4"/>
        <v>0</v>
      </c>
      <c r="F10" s="40">
        <f t="shared" si="5"/>
        <v>0</v>
      </c>
      <c r="G10" s="40">
        <f t="shared" si="1"/>
        <v>0</v>
      </c>
      <c r="H10" s="40">
        <f t="shared" si="1"/>
        <v>0</v>
      </c>
      <c r="I10" s="162">
        <f t="shared" si="6"/>
        <v>858.61077021991366</v>
      </c>
      <c r="J10" s="149"/>
      <c r="K10" s="163" t="s">
        <v>56</v>
      </c>
      <c r="L10" s="84">
        <f t="shared" si="7"/>
        <v>0</v>
      </c>
      <c r="M10" s="84">
        <f t="shared" si="7"/>
        <v>133.90089715041367</v>
      </c>
      <c r="N10" s="84">
        <f t="shared" si="7"/>
        <v>724.70987306949996</v>
      </c>
      <c r="O10" s="84">
        <f t="shared" si="7"/>
        <v>0</v>
      </c>
      <c r="P10" s="164">
        <f t="shared" si="8"/>
        <v>0</v>
      </c>
      <c r="Q10" s="84">
        <f t="shared" si="3"/>
        <v>0</v>
      </c>
      <c r="R10" s="84">
        <f t="shared" si="3"/>
        <v>0</v>
      </c>
      <c r="S10" s="166">
        <f t="shared" si="9"/>
        <v>858.61077021991366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349.83148704120799</v>
      </c>
      <c r="C11" s="43">
        <f t="shared" si="4"/>
        <v>249.73884226983961</v>
      </c>
      <c r="D11" s="43">
        <f t="shared" si="4"/>
        <v>208.21706512582932</v>
      </c>
      <c r="E11" s="43">
        <f t="shared" si="4"/>
        <v>3.3179765142432944</v>
      </c>
      <c r="F11" s="43">
        <f t="shared" si="5"/>
        <v>0</v>
      </c>
      <c r="G11" s="43">
        <f t="shared" si="1"/>
        <v>0</v>
      </c>
      <c r="H11" s="43">
        <f t="shared" si="1"/>
        <v>0</v>
      </c>
      <c r="I11" s="154">
        <f t="shared" si="6"/>
        <v>811.10537095112011</v>
      </c>
      <c r="J11" s="149"/>
      <c r="K11" s="155" t="s">
        <v>16</v>
      </c>
      <c r="L11" s="43">
        <f t="shared" si="7"/>
        <v>349.83148704120799</v>
      </c>
      <c r="M11" s="43">
        <f t="shared" si="7"/>
        <v>249.73884226983961</v>
      </c>
      <c r="N11" s="43">
        <f t="shared" si="7"/>
        <v>208.21706512582932</v>
      </c>
      <c r="O11" s="43">
        <f t="shared" si="7"/>
        <v>3.3179765142432944</v>
      </c>
      <c r="P11" s="156">
        <f t="shared" si="8"/>
        <v>0</v>
      </c>
      <c r="Q11" s="43">
        <f t="shared" si="3"/>
        <v>0</v>
      </c>
      <c r="R11" s="43">
        <f t="shared" si="3"/>
        <v>0</v>
      </c>
      <c r="S11" s="158">
        <f t="shared" si="9"/>
        <v>811.10537095112011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7280.6316925338469</v>
      </c>
      <c r="C12" s="40">
        <f t="shared" si="4"/>
        <v>10.500637440991913</v>
      </c>
      <c r="D12" s="40">
        <f t="shared" si="4"/>
        <v>792.56358291034394</v>
      </c>
      <c r="E12" s="40">
        <f t="shared" si="4"/>
        <v>0</v>
      </c>
      <c r="F12" s="40">
        <f t="shared" si="5"/>
        <v>0</v>
      </c>
      <c r="G12" s="40">
        <f t="shared" si="1"/>
        <v>0</v>
      </c>
      <c r="H12" s="40">
        <f t="shared" si="1"/>
        <v>0</v>
      </c>
      <c r="I12" s="162">
        <f t="shared" si="6"/>
        <v>8083.6959128851831</v>
      </c>
      <c r="J12" s="149"/>
      <c r="K12" s="163" t="s">
        <v>15</v>
      </c>
      <c r="L12" s="84">
        <f t="shared" si="7"/>
        <v>7280.6316925338469</v>
      </c>
      <c r="M12" s="84">
        <f t="shared" si="7"/>
        <v>10.500637440991913</v>
      </c>
      <c r="N12" s="84">
        <f t="shared" si="7"/>
        <v>792.56358291034394</v>
      </c>
      <c r="O12" s="84">
        <f t="shared" si="7"/>
        <v>0</v>
      </c>
      <c r="P12" s="164">
        <f t="shared" si="8"/>
        <v>0</v>
      </c>
      <c r="Q12" s="84">
        <f t="shared" si="3"/>
        <v>0</v>
      </c>
      <c r="R12" s="84">
        <f t="shared" si="3"/>
        <v>0</v>
      </c>
      <c r="S12" s="166">
        <f t="shared" si="9"/>
        <v>8083.6959128851831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1.6578898155140058</v>
      </c>
      <c r="D13" s="43">
        <f t="shared" si="4"/>
        <v>0.13931928553713571</v>
      </c>
      <c r="E13" s="43">
        <f t="shared" si="4"/>
        <v>1484.7658489492781</v>
      </c>
      <c r="F13" s="43">
        <f t="shared" si="5"/>
        <v>54532.43279816112</v>
      </c>
      <c r="G13" s="43">
        <f t="shared" si="1"/>
        <v>0</v>
      </c>
      <c r="H13" s="43">
        <f t="shared" si="1"/>
        <v>0</v>
      </c>
      <c r="I13" s="154">
        <f t="shared" si="6"/>
        <v>56018.995856211448</v>
      </c>
      <c r="J13" s="149"/>
      <c r="K13" s="169" t="s">
        <v>58</v>
      </c>
      <c r="L13" s="43">
        <f t="shared" si="7"/>
        <v>0</v>
      </c>
      <c r="M13" s="43">
        <f t="shared" si="7"/>
        <v>1.6578898155140058</v>
      </c>
      <c r="N13" s="43">
        <f t="shared" si="7"/>
        <v>0.13931928553713571</v>
      </c>
      <c r="O13" s="43">
        <f t="shared" si="7"/>
        <v>1484.7658489492781</v>
      </c>
      <c r="P13" s="156">
        <f t="shared" si="8"/>
        <v>54532.43279816112</v>
      </c>
      <c r="Q13" s="43">
        <f t="shared" si="3"/>
        <v>0</v>
      </c>
      <c r="R13" s="43">
        <f t="shared" si="3"/>
        <v>0</v>
      </c>
      <c r="S13" s="158">
        <f t="shared" si="9"/>
        <v>56018.995856211448</v>
      </c>
      <c r="T13" s="149" t="str">
        <f t="shared" si="10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0.29094936666422749</v>
      </c>
      <c r="E14" s="40">
        <f t="shared" si="4"/>
        <v>51.920326472667313</v>
      </c>
      <c r="F14" s="40">
        <f t="shared" si="5"/>
        <v>14573.173358294765</v>
      </c>
      <c r="G14" s="40">
        <f t="shared" si="1"/>
        <v>0</v>
      </c>
      <c r="H14" s="40">
        <f t="shared" si="1"/>
        <v>0</v>
      </c>
      <c r="I14" s="162">
        <f t="shared" si="6"/>
        <v>14625.384634134098</v>
      </c>
      <c r="J14" s="149"/>
      <c r="K14" s="163" t="s">
        <v>12</v>
      </c>
      <c r="L14" s="84">
        <f t="shared" si="7"/>
        <v>0</v>
      </c>
      <c r="M14" s="84">
        <f t="shared" si="7"/>
        <v>0</v>
      </c>
      <c r="N14" s="84">
        <f t="shared" si="7"/>
        <v>0.29094936666422749</v>
      </c>
      <c r="O14" s="84">
        <f t="shared" si="7"/>
        <v>51.920326472667313</v>
      </c>
      <c r="P14" s="164">
        <f t="shared" si="8"/>
        <v>14573.173358294767</v>
      </c>
      <c r="Q14" s="84">
        <f t="shared" si="3"/>
        <v>0</v>
      </c>
      <c r="R14" s="84">
        <f t="shared" si="3"/>
        <v>0</v>
      </c>
      <c r="S14" s="166">
        <f t="shared" si="9"/>
        <v>14625.3846341341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0</v>
      </c>
      <c r="E15" s="43">
        <f t="shared" si="4"/>
        <v>0</v>
      </c>
      <c r="F15" s="43">
        <f t="shared" si="5"/>
        <v>23547.125650525239</v>
      </c>
      <c r="G15" s="43">
        <f t="shared" si="1"/>
        <v>0</v>
      </c>
      <c r="H15" s="43">
        <f t="shared" si="1"/>
        <v>0</v>
      </c>
      <c r="I15" s="154">
        <f t="shared" si="6"/>
        <v>23547.125650525239</v>
      </c>
      <c r="J15" s="149"/>
      <c r="K15" s="169" t="s">
        <v>59</v>
      </c>
      <c r="L15" s="43">
        <f t="shared" si="7"/>
        <v>0</v>
      </c>
      <c r="M15" s="43">
        <f t="shared" si="7"/>
        <v>0</v>
      </c>
      <c r="N15" s="43">
        <f t="shared" si="7"/>
        <v>0</v>
      </c>
      <c r="O15" s="43">
        <f t="shared" si="7"/>
        <v>0</v>
      </c>
      <c r="P15" s="156">
        <f t="shared" si="8"/>
        <v>23547.125650525239</v>
      </c>
      <c r="Q15" s="43">
        <f t="shared" si="3"/>
        <v>0</v>
      </c>
      <c r="R15" s="43">
        <f t="shared" si="3"/>
        <v>0</v>
      </c>
      <c r="S15" s="158">
        <f t="shared" si="9"/>
        <v>23547.125650525239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343.95081729007688</v>
      </c>
      <c r="C16" s="40">
        <f t="shared" si="4"/>
        <v>1.350236082052878</v>
      </c>
      <c r="D16" s="40">
        <f t="shared" si="4"/>
        <v>277.73161341410662</v>
      </c>
      <c r="E16" s="40">
        <f t="shared" si="4"/>
        <v>48.894916149424681</v>
      </c>
      <c r="F16" s="40">
        <f t="shared" si="5"/>
        <v>21.864429452539365</v>
      </c>
      <c r="G16" s="40">
        <f t="shared" si="1"/>
        <v>0</v>
      </c>
      <c r="H16" s="40">
        <f t="shared" si="1"/>
        <v>0</v>
      </c>
      <c r="I16" s="162">
        <f t="shared" si="6"/>
        <v>693.79201238820053</v>
      </c>
      <c r="J16" s="149"/>
      <c r="K16" s="163" t="s">
        <v>17</v>
      </c>
      <c r="L16" s="84">
        <f t="shared" si="7"/>
        <v>343.95081729007688</v>
      </c>
      <c r="M16" s="84">
        <f t="shared" si="7"/>
        <v>1.350236082052878</v>
      </c>
      <c r="N16" s="84">
        <f t="shared" si="7"/>
        <v>277.73161341410662</v>
      </c>
      <c r="O16" s="84">
        <f t="shared" si="7"/>
        <v>48.894916149424681</v>
      </c>
      <c r="P16" s="164">
        <f t="shared" si="8"/>
        <v>21.864429452539547</v>
      </c>
      <c r="Q16" s="84">
        <f t="shared" si="3"/>
        <v>0</v>
      </c>
      <c r="R16" s="84">
        <f t="shared" si="3"/>
        <v>0</v>
      </c>
      <c r="S16" s="166">
        <f t="shared" si="9"/>
        <v>693.79201238820065</v>
      </c>
      <c r="T16" s="149" t="str">
        <f>IF(ABS(S16-I16)&gt;0.01,S16-I16,"")</f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18400.933114467138</v>
      </c>
      <c r="C17" s="43">
        <f t="shared" si="4"/>
        <v>14468.069571347956</v>
      </c>
      <c r="D17" s="43">
        <f t="shared" si="4"/>
        <v>8749.8519275768394</v>
      </c>
      <c r="E17" s="43">
        <f t="shared" si="4"/>
        <v>506.0403625962349</v>
      </c>
      <c r="F17" s="43">
        <f t="shared" si="5"/>
        <v>4072.6408915495426</v>
      </c>
      <c r="G17" s="43">
        <f t="shared" si="1"/>
        <v>0.81187667605604008</v>
      </c>
      <c r="H17" s="43">
        <f t="shared" si="1"/>
        <v>0</v>
      </c>
      <c r="I17" s="154">
        <f t="shared" si="6"/>
        <v>46198.347744213766</v>
      </c>
      <c r="J17" s="149"/>
      <c r="K17" s="169" t="s">
        <v>140</v>
      </c>
      <c r="L17" s="43">
        <f t="shared" si="7"/>
        <v>18400.933114467138</v>
      </c>
      <c r="M17" s="43">
        <f t="shared" si="7"/>
        <v>14468.069571347956</v>
      </c>
      <c r="N17" s="43">
        <f t="shared" si="7"/>
        <v>8749.8519275768394</v>
      </c>
      <c r="O17" s="43">
        <f t="shared" si="7"/>
        <v>506.0403625962349</v>
      </c>
      <c r="P17" s="156">
        <f t="shared" si="8"/>
        <v>4072.6408915495426</v>
      </c>
      <c r="Q17" s="43">
        <f t="shared" si="3"/>
        <v>0.81187667605604008</v>
      </c>
      <c r="R17" s="43">
        <f t="shared" si="3"/>
        <v>0</v>
      </c>
      <c r="S17" s="158">
        <f t="shared" si="9"/>
        <v>46198.347744213766</v>
      </c>
      <c r="T17" s="149" t="str">
        <f t="shared" si="10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4089.301073706094</v>
      </c>
      <c r="C18" s="40">
        <f t="shared" si="4"/>
        <v>565.63165659055653</v>
      </c>
      <c r="D18" s="40">
        <f t="shared" si="4"/>
        <v>8824.2518436747287</v>
      </c>
      <c r="E18" s="40">
        <f t="shared" si="4"/>
        <v>20483.747031844279</v>
      </c>
      <c r="F18" s="40">
        <f t="shared" si="5"/>
        <v>1548.8174671353806</v>
      </c>
      <c r="G18" s="40">
        <f t="shared" si="1"/>
        <v>5501.1996173074331</v>
      </c>
      <c r="H18" s="40">
        <f t="shared" si="1"/>
        <v>79.517308340398372</v>
      </c>
      <c r="I18" s="162">
        <f t="shared" si="6"/>
        <v>41092.465998598862</v>
      </c>
      <c r="J18" s="149"/>
      <c r="K18" s="163" t="s">
        <v>25</v>
      </c>
      <c r="L18" s="84">
        <f t="shared" si="7"/>
        <v>4089.301073706094</v>
      </c>
      <c r="M18" s="84">
        <f t="shared" si="7"/>
        <v>565.63165659055653</v>
      </c>
      <c r="N18" s="84">
        <f t="shared" si="7"/>
        <v>8824.2518436747287</v>
      </c>
      <c r="O18" s="84">
        <f t="shared" si="7"/>
        <v>20483.747031844279</v>
      </c>
      <c r="P18" s="164">
        <f t="shared" si="8"/>
        <v>1548.8174671353806</v>
      </c>
      <c r="Q18" s="84">
        <f t="shared" si="3"/>
        <v>5501.1996173074331</v>
      </c>
      <c r="R18" s="84">
        <f t="shared" si="3"/>
        <v>79.517308340398372</v>
      </c>
      <c r="S18" s="166">
        <f t="shared" si="9"/>
        <v>41092.465998598862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8280.3630482124299</v>
      </c>
      <c r="C19" s="43">
        <f t="shared" si="4"/>
        <v>1434.9961047401698</v>
      </c>
      <c r="D19" s="43">
        <f t="shared" si="4"/>
        <v>2011.8932710832389</v>
      </c>
      <c r="E19" s="43">
        <f t="shared" si="4"/>
        <v>0</v>
      </c>
      <c r="F19" s="43">
        <f t="shared" si="5"/>
        <v>0</v>
      </c>
      <c r="G19" s="43">
        <f t="shared" si="1"/>
        <v>0</v>
      </c>
      <c r="H19" s="43">
        <f t="shared" si="1"/>
        <v>0</v>
      </c>
      <c r="I19" s="154">
        <f t="shared" si="6"/>
        <v>11727.25242403584</v>
      </c>
      <c r="J19" s="149"/>
      <c r="K19" s="169" t="s">
        <v>24</v>
      </c>
      <c r="L19" s="43">
        <f t="shared" si="7"/>
        <v>8280.3630482124299</v>
      </c>
      <c r="M19" s="43">
        <f t="shared" si="7"/>
        <v>1434.9961047401698</v>
      </c>
      <c r="N19" s="43">
        <f t="shared" si="7"/>
        <v>2011.8932710832389</v>
      </c>
      <c r="O19" s="43">
        <f t="shared" si="7"/>
        <v>0</v>
      </c>
      <c r="P19" s="156">
        <f t="shared" si="8"/>
        <v>0</v>
      </c>
      <c r="Q19" s="43">
        <f t="shared" si="3"/>
        <v>0</v>
      </c>
      <c r="R19" s="43">
        <f t="shared" si="3"/>
        <v>0</v>
      </c>
      <c r="S19" s="158">
        <f t="shared" si="9"/>
        <v>11727.25242403584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14781.130668275307</v>
      </c>
      <c r="C20" s="40">
        <f t="shared" si="4"/>
        <v>27.443066089933019</v>
      </c>
      <c r="D20" s="40">
        <f t="shared" si="4"/>
        <v>1680.7522993424232</v>
      </c>
      <c r="E20" s="40">
        <f t="shared" si="4"/>
        <v>0</v>
      </c>
      <c r="F20" s="40">
        <f t="shared" si="5"/>
        <v>5.7504965294117652E-2</v>
      </c>
      <c r="G20" s="40">
        <f t="shared" si="1"/>
        <v>0</v>
      </c>
      <c r="H20" s="40">
        <f t="shared" si="1"/>
        <v>0</v>
      </c>
      <c r="I20" s="162">
        <f t="shared" si="6"/>
        <v>16489.383538672959</v>
      </c>
      <c r="J20" s="149"/>
      <c r="K20" s="163" t="s">
        <v>60</v>
      </c>
      <c r="L20" s="84">
        <f t="shared" si="7"/>
        <v>14781.130668275307</v>
      </c>
      <c r="M20" s="84">
        <f t="shared" si="7"/>
        <v>27.443066089933019</v>
      </c>
      <c r="N20" s="84">
        <f t="shared" si="7"/>
        <v>1680.7522993424232</v>
      </c>
      <c r="O20" s="84">
        <f t="shared" si="7"/>
        <v>0</v>
      </c>
      <c r="P20" s="164">
        <f t="shared" si="8"/>
        <v>5.7504965294117652E-2</v>
      </c>
      <c r="Q20" s="84">
        <f t="shared" si="3"/>
        <v>0</v>
      </c>
      <c r="R20" s="84">
        <f t="shared" si="3"/>
        <v>0</v>
      </c>
      <c r="S20" s="166">
        <f t="shared" si="9"/>
        <v>16489.383538672959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4934.6214303889328</v>
      </c>
      <c r="C21" s="43">
        <f t="shared" si="4"/>
        <v>1930.4522323670153</v>
      </c>
      <c r="D21" s="43">
        <f t="shared" si="4"/>
        <v>4308.6267299752481</v>
      </c>
      <c r="E21" s="43">
        <f t="shared" si="4"/>
        <v>98.42762540983999</v>
      </c>
      <c r="F21" s="43">
        <f t="shared" si="5"/>
        <v>6129.8652290342943</v>
      </c>
      <c r="G21" s="43">
        <f t="shared" si="1"/>
        <v>0</v>
      </c>
      <c r="H21" s="43">
        <f t="shared" si="1"/>
        <v>0</v>
      </c>
      <c r="I21" s="154">
        <f t="shared" si="6"/>
        <v>17401.993247175331</v>
      </c>
      <c r="J21" s="149"/>
      <c r="K21" s="169" t="s">
        <v>22</v>
      </c>
      <c r="L21" s="43">
        <f t="shared" si="7"/>
        <v>4934.6214303889328</v>
      </c>
      <c r="M21" s="43">
        <f t="shared" si="7"/>
        <v>1930.4522323670153</v>
      </c>
      <c r="N21" s="43">
        <f t="shared" si="7"/>
        <v>4308.6267299752481</v>
      </c>
      <c r="O21" s="43">
        <f t="shared" si="7"/>
        <v>98.42762540983999</v>
      </c>
      <c r="P21" s="156">
        <f t="shared" si="8"/>
        <v>6129.8652290342943</v>
      </c>
      <c r="Q21" s="43">
        <f t="shared" si="3"/>
        <v>0</v>
      </c>
      <c r="R21" s="43">
        <f t="shared" si="3"/>
        <v>0</v>
      </c>
      <c r="S21" s="158">
        <f t="shared" si="9"/>
        <v>17401.993247175331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245.85874619821405</v>
      </c>
      <c r="C22" s="40">
        <f t="shared" si="4"/>
        <v>940.77549446783223</v>
      </c>
      <c r="D22" s="40">
        <f t="shared" si="4"/>
        <v>1995.677578207569</v>
      </c>
      <c r="E22" s="40">
        <f t="shared" si="4"/>
        <v>0</v>
      </c>
      <c r="F22" s="40">
        <f t="shared" si="5"/>
        <v>0</v>
      </c>
      <c r="G22" s="40">
        <f t="shared" si="1"/>
        <v>0</v>
      </c>
      <c r="H22" s="40">
        <f t="shared" si="1"/>
        <v>0</v>
      </c>
      <c r="I22" s="162">
        <f t="shared" si="6"/>
        <v>3182.3118188736153</v>
      </c>
      <c r="J22" s="149"/>
      <c r="K22" s="163" t="s">
        <v>21</v>
      </c>
      <c r="L22" s="84">
        <f t="shared" si="7"/>
        <v>245.85874619821405</v>
      </c>
      <c r="M22" s="84">
        <f t="shared" si="7"/>
        <v>940.77549446783223</v>
      </c>
      <c r="N22" s="84">
        <f t="shared" si="7"/>
        <v>1995.677578207569</v>
      </c>
      <c r="O22" s="84">
        <f t="shared" si="7"/>
        <v>0</v>
      </c>
      <c r="P22" s="164">
        <f t="shared" si="8"/>
        <v>0</v>
      </c>
      <c r="Q22" s="84">
        <f t="shared" si="3"/>
        <v>0</v>
      </c>
      <c r="R22" s="84">
        <f t="shared" si="3"/>
        <v>0</v>
      </c>
      <c r="S22" s="166">
        <f t="shared" si="9"/>
        <v>3182.3118188736153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2602.3812005279397</v>
      </c>
      <c r="C23" s="43">
        <f t="shared" si="4"/>
        <v>0</v>
      </c>
      <c r="D23" s="43">
        <f t="shared" si="4"/>
        <v>1147.779451602597</v>
      </c>
      <c r="E23" s="43">
        <f t="shared" si="4"/>
        <v>0</v>
      </c>
      <c r="F23" s="43">
        <f t="shared" si="5"/>
        <v>0</v>
      </c>
      <c r="G23" s="43">
        <f t="shared" ref="G23:H27" si="11">G49+G101</f>
        <v>0</v>
      </c>
      <c r="H23" s="43">
        <f t="shared" si="11"/>
        <v>0</v>
      </c>
      <c r="I23" s="154">
        <f t="shared" si="6"/>
        <v>3750.1606521305366</v>
      </c>
      <c r="J23" s="149"/>
      <c r="K23" s="171" t="s">
        <v>64</v>
      </c>
      <c r="L23" s="43">
        <f t="shared" si="7"/>
        <v>2602.3812005279397</v>
      </c>
      <c r="M23" s="43">
        <f t="shared" si="7"/>
        <v>0</v>
      </c>
      <c r="N23" s="43">
        <f t="shared" si="7"/>
        <v>1147.779451602597</v>
      </c>
      <c r="O23" s="43">
        <f t="shared" si="7"/>
        <v>0</v>
      </c>
      <c r="P23" s="156">
        <f t="shared" si="8"/>
        <v>0</v>
      </c>
      <c r="Q23" s="43">
        <f t="shared" ref="Q23:R27" si="12">Q49+Q101</f>
        <v>0</v>
      </c>
      <c r="R23" s="43">
        <f t="shared" si="12"/>
        <v>0</v>
      </c>
      <c r="S23" s="158">
        <f t="shared" si="9"/>
        <v>3750.1606521305366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ref="B24:E27" si="13">B50+B102</f>
        <v>2602.3812005279397</v>
      </c>
      <c r="C24" s="59">
        <f t="shared" si="13"/>
        <v>0</v>
      </c>
      <c r="D24" s="59">
        <f t="shared" si="13"/>
        <v>1147.779451602597</v>
      </c>
      <c r="E24" s="59">
        <f t="shared" si="13"/>
        <v>0</v>
      </c>
      <c r="F24" s="59">
        <f t="shared" si="5"/>
        <v>0</v>
      </c>
      <c r="G24" s="59">
        <f t="shared" si="11"/>
        <v>0</v>
      </c>
      <c r="H24" s="59">
        <f t="shared" si="11"/>
        <v>0</v>
      </c>
      <c r="I24" s="175">
        <f t="shared" si="6"/>
        <v>3750.1606521305366</v>
      </c>
      <c r="J24" s="149"/>
      <c r="K24" s="176" t="s">
        <v>23</v>
      </c>
      <c r="L24" s="87">
        <f t="shared" ref="L24:O27" si="14">L50+L102</f>
        <v>2602.3812005279397</v>
      </c>
      <c r="M24" s="87">
        <f t="shared" si="14"/>
        <v>0</v>
      </c>
      <c r="N24" s="87">
        <f t="shared" si="14"/>
        <v>1147.779451602597</v>
      </c>
      <c r="O24" s="87">
        <f t="shared" si="14"/>
        <v>0</v>
      </c>
      <c r="P24" s="177">
        <f t="shared" si="8"/>
        <v>0</v>
      </c>
      <c r="Q24" s="87">
        <f t="shared" si="12"/>
        <v>0</v>
      </c>
      <c r="R24" s="87">
        <f t="shared" si="12"/>
        <v>0</v>
      </c>
      <c r="S24" s="179">
        <f t="shared" si="9"/>
        <v>3750.1606521305366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13"/>
        <v>0</v>
      </c>
      <c r="C25" s="62">
        <f t="shared" si="13"/>
        <v>0</v>
      </c>
      <c r="D25" s="62">
        <f t="shared" si="13"/>
        <v>0</v>
      </c>
      <c r="E25" s="62">
        <f t="shared" si="13"/>
        <v>0</v>
      </c>
      <c r="F25" s="62">
        <f t="shared" si="5"/>
        <v>0</v>
      </c>
      <c r="G25" s="62">
        <f t="shared" si="11"/>
        <v>0</v>
      </c>
      <c r="H25" s="62">
        <f t="shared" si="11"/>
        <v>0</v>
      </c>
      <c r="I25" s="183">
        <f t="shared" si="6"/>
        <v>0</v>
      </c>
      <c r="J25" s="149"/>
      <c r="K25" s="184" t="s">
        <v>19</v>
      </c>
      <c r="L25" s="62">
        <f t="shared" si="14"/>
        <v>0</v>
      </c>
      <c r="M25" s="62">
        <f t="shared" si="14"/>
        <v>0</v>
      </c>
      <c r="N25" s="62">
        <f t="shared" si="14"/>
        <v>0</v>
      </c>
      <c r="O25" s="62">
        <f t="shared" si="14"/>
        <v>0</v>
      </c>
      <c r="P25" s="181">
        <f t="shared" si="8"/>
        <v>0</v>
      </c>
      <c r="Q25" s="62">
        <f t="shared" si="12"/>
        <v>0</v>
      </c>
      <c r="R25" s="62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13"/>
        <v>0</v>
      </c>
      <c r="C26" s="59">
        <f t="shared" si="13"/>
        <v>0</v>
      </c>
      <c r="D26" s="59">
        <f t="shared" si="13"/>
        <v>0</v>
      </c>
      <c r="E26" s="59">
        <f t="shared" si="13"/>
        <v>0</v>
      </c>
      <c r="F26" s="59">
        <f t="shared" si="5"/>
        <v>0</v>
      </c>
      <c r="G26" s="59">
        <f t="shared" si="11"/>
        <v>0</v>
      </c>
      <c r="H26" s="59">
        <f t="shared" si="11"/>
        <v>0</v>
      </c>
      <c r="I26" s="175">
        <f t="shared" si="6"/>
        <v>0</v>
      </c>
      <c r="J26" s="149"/>
      <c r="K26" s="176" t="s">
        <v>20</v>
      </c>
      <c r="L26" s="87">
        <f t="shared" si="14"/>
        <v>0</v>
      </c>
      <c r="M26" s="87">
        <f t="shared" si="14"/>
        <v>0</v>
      </c>
      <c r="N26" s="87">
        <f t="shared" si="14"/>
        <v>0</v>
      </c>
      <c r="O26" s="87">
        <f t="shared" si="14"/>
        <v>0</v>
      </c>
      <c r="P26" s="177">
        <f t="shared" si="8"/>
        <v>0</v>
      </c>
      <c r="Q26" s="87">
        <f t="shared" si="12"/>
        <v>0</v>
      </c>
      <c r="R26" s="87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13"/>
        <v>0</v>
      </c>
      <c r="C27" s="52">
        <f t="shared" si="13"/>
        <v>0</v>
      </c>
      <c r="D27" s="52">
        <f t="shared" si="13"/>
        <v>0</v>
      </c>
      <c r="E27" s="52">
        <f t="shared" si="13"/>
        <v>0</v>
      </c>
      <c r="F27" s="52">
        <f t="shared" si="5"/>
        <v>0</v>
      </c>
      <c r="G27" s="52">
        <f t="shared" si="11"/>
        <v>0</v>
      </c>
      <c r="H27" s="52">
        <f t="shared" si="11"/>
        <v>0</v>
      </c>
      <c r="I27" s="190">
        <f t="shared" si="6"/>
        <v>0</v>
      </c>
      <c r="J27" s="149"/>
      <c r="K27" s="191" t="s">
        <v>66</v>
      </c>
      <c r="L27" s="52">
        <f t="shared" si="14"/>
        <v>0</v>
      </c>
      <c r="M27" s="52">
        <f t="shared" si="14"/>
        <v>0</v>
      </c>
      <c r="N27" s="52">
        <f t="shared" si="14"/>
        <v>0</v>
      </c>
      <c r="O27" s="52">
        <f t="shared" si="14"/>
        <v>0</v>
      </c>
      <c r="P27" s="188">
        <f t="shared" si="8"/>
        <v>0</v>
      </c>
      <c r="Q27" s="52">
        <f t="shared" si="12"/>
        <v>0</v>
      </c>
      <c r="R27" s="52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61556.008371953765</v>
      </c>
      <c r="C28" s="195">
        <f t="shared" ref="C28:I28" si="15">SUM(C7:C23)</f>
        <v>20865.435733702536</v>
      </c>
      <c r="D28" s="195">
        <f t="shared" si="15"/>
        <v>31870.948839839391</v>
      </c>
      <c r="E28" s="195">
        <f t="shared" si="15"/>
        <v>22677.11408793597</v>
      </c>
      <c r="F28" s="195">
        <f t="shared" si="15"/>
        <v>104428.25041063275</v>
      </c>
      <c r="G28" s="195">
        <f t="shared" si="15"/>
        <v>5502.0114939834893</v>
      </c>
      <c r="H28" s="195">
        <f t="shared" si="15"/>
        <v>79.517308340398372</v>
      </c>
      <c r="I28" s="195">
        <f t="shared" si="15"/>
        <v>246979.28624638828</v>
      </c>
      <c r="J28" s="463"/>
      <c r="K28" s="196" t="s">
        <v>26</v>
      </c>
      <c r="L28" s="195">
        <f>SUM(L7:L23)</f>
        <v>61556.008371953765</v>
      </c>
      <c r="M28" s="195">
        <f t="shared" ref="M28:S28" si="16">SUM(M7:M23)</f>
        <v>20865.435733702536</v>
      </c>
      <c r="N28" s="195">
        <f t="shared" si="16"/>
        <v>31870.948839839391</v>
      </c>
      <c r="O28" s="195">
        <f t="shared" si="16"/>
        <v>22677.11408793597</v>
      </c>
      <c r="P28" s="195">
        <f t="shared" si="16"/>
        <v>104428.25041063275</v>
      </c>
      <c r="Q28" s="195">
        <f t="shared" si="16"/>
        <v>5502.0114939834893</v>
      </c>
      <c r="R28" s="195">
        <f t="shared" si="16"/>
        <v>79.517308340398372</v>
      </c>
      <c r="S28" s="195">
        <f t="shared" si="16"/>
        <v>246979.28624638828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0.24923551001983646</v>
      </c>
      <c r="C29" s="53">
        <f t="shared" ref="C29:H29" si="17">IF($I28=0,"-",C28/$I28)</f>
        <v>8.4482533133920512E-2</v>
      </c>
      <c r="D29" s="53">
        <f t="shared" si="17"/>
        <v>0.1290430032583571</v>
      </c>
      <c r="E29" s="53">
        <f t="shared" si="17"/>
        <v>9.1817878464970221E-2</v>
      </c>
      <c r="F29" s="53">
        <f t="shared" si="17"/>
        <v>0.42282189732484043</v>
      </c>
      <c r="G29" s="53">
        <f t="shared" si="17"/>
        <v>2.2277218375692624E-2</v>
      </c>
      <c r="H29" s="53">
        <f t="shared" si="17"/>
        <v>3.2195942238277966E-4</v>
      </c>
      <c r="I29" s="54">
        <f>SUM(B29:H29)</f>
        <v>1.0000000000000002</v>
      </c>
      <c r="K29" s="78" t="s">
        <v>90</v>
      </c>
      <c r="L29" s="95">
        <f>IF($I28=0,"-",L28/$I28)</f>
        <v>0.24923551001983646</v>
      </c>
      <c r="M29" s="95">
        <f t="shared" ref="M29:R29" si="18">IF($I28=0,"-",M28/$I28)</f>
        <v>8.4482533133920512E-2</v>
      </c>
      <c r="N29" s="95">
        <f t="shared" si="18"/>
        <v>0.1290430032583571</v>
      </c>
      <c r="O29" s="95">
        <f t="shared" si="18"/>
        <v>9.1817878464970221E-2</v>
      </c>
      <c r="P29" s="95">
        <f t="shared" si="18"/>
        <v>0.42282189732484043</v>
      </c>
      <c r="Q29" s="95">
        <f t="shared" si="18"/>
        <v>2.2277218375692624E-2</v>
      </c>
      <c r="R29" s="96">
        <f t="shared" si="18"/>
        <v>3.2195942238277966E-4</v>
      </c>
      <c r="S29" s="97">
        <f>SUM(L29:R29)</f>
        <v>1.0000000000000002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3.9126257216983942E-2</v>
      </c>
      <c r="C33" s="37">
        <f t="shared" ref="C33:E33" si="19">C111+C137+C163+C189+C215+C241+C267+C293+C319+C345+C371+C397+C423</f>
        <v>1100.9191053402562</v>
      </c>
      <c r="D33" s="37">
        <f t="shared" si="19"/>
        <v>295.40183634554222</v>
      </c>
      <c r="E33" s="37">
        <f t="shared" si="19"/>
        <v>0</v>
      </c>
      <c r="F33" s="349">
        <v>0</v>
      </c>
      <c r="G33" s="37">
        <f t="shared" ref="G33:H48" si="20">G111+G137+G163+G189+G215+G241+G267+G293+G319+G345+G371+G397+G423</f>
        <v>0</v>
      </c>
      <c r="H33" s="37">
        <f t="shared" si="20"/>
        <v>0</v>
      </c>
      <c r="I33" s="154">
        <f>SUM(B33:H33)</f>
        <v>1396.3600679430156</v>
      </c>
      <c r="J33" s="149"/>
      <c r="K33" s="203" t="s">
        <v>7</v>
      </c>
      <c r="L33" s="37">
        <f t="shared" ref="L33:R48" si="21">L111+L137+L163+L189+L215+L241+L267+L293+L319+L345+L371+L397+L423</f>
        <v>3.9126257216983942E-2</v>
      </c>
      <c r="M33" s="37">
        <f t="shared" si="21"/>
        <v>1100.9191053402562</v>
      </c>
      <c r="N33" s="37">
        <f t="shared" si="21"/>
        <v>295.40183634554222</v>
      </c>
      <c r="O33" s="37">
        <f t="shared" si="21"/>
        <v>0</v>
      </c>
      <c r="P33" s="37">
        <f t="shared" si="21"/>
        <v>0</v>
      </c>
      <c r="Q33" s="37">
        <f t="shared" si="21"/>
        <v>0</v>
      </c>
      <c r="R33" s="37">
        <f t="shared" si="21"/>
        <v>0</v>
      </c>
      <c r="S33" s="205">
        <f>SUM(L33:R33)</f>
        <v>1396.3600679430156</v>
      </c>
      <c r="T33" s="149"/>
      <c r="U33" s="206" t="s">
        <v>7</v>
      </c>
      <c r="V33" s="114">
        <f t="shared" ref="V33:AH48" si="22">V111+V137+V163+V189+V215+V241+V267+V293+V319+V345+V371+V397+V423</f>
        <v>3.9126257216983942E-2</v>
      </c>
      <c r="W33" s="114">
        <f t="shared" si="22"/>
        <v>0</v>
      </c>
      <c r="X33" s="114">
        <f t="shared" si="22"/>
        <v>0</v>
      </c>
      <c r="Y33" s="114">
        <f t="shared" si="22"/>
        <v>1100.9191053402562</v>
      </c>
      <c r="Z33" s="114">
        <f t="shared" si="22"/>
        <v>295.40183634554222</v>
      </c>
      <c r="AA33" s="114">
        <f t="shared" si="22"/>
        <v>0</v>
      </c>
      <c r="AB33" s="114">
        <f t="shared" si="22"/>
        <v>0</v>
      </c>
      <c r="AC33" s="115">
        <f t="shared" si="22"/>
        <v>0</v>
      </c>
      <c r="AD33" s="114">
        <f t="shared" si="22"/>
        <v>0</v>
      </c>
      <c r="AE33" s="114">
        <f t="shared" si="22"/>
        <v>0</v>
      </c>
      <c r="AF33" s="114">
        <f t="shared" si="22"/>
        <v>0</v>
      </c>
      <c r="AG33" s="114">
        <f t="shared" si="22"/>
        <v>0</v>
      </c>
      <c r="AH33" s="114">
        <f t="shared" si="22"/>
        <v>0</v>
      </c>
      <c r="AI33" s="210">
        <f>SUM(V33:AC33)</f>
        <v>1396.3600679430156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23">B112+B138+B164+B190+B216+B242+B268+B294+B320+B346+B372+B398+B424</f>
        <v>0</v>
      </c>
      <c r="C34" s="40">
        <f t="shared" si="23"/>
        <v>0</v>
      </c>
      <c r="D34" s="40">
        <f t="shared" si="23"/>
        <v>508.88033806614283</v>
      </c>
      <c r="E34" s="40">
        <f t="shared" si="23"/>
        <v>0</v>
      </c>
      <c r="F34" s="350">
        <v>0</v>
      </c>
      <c r="G34" s="40">
        <f t="shared" si="20"/>
        <v>0</v>
      </c>
      <c r="H34" s="40">
        <f t="shared" si="20"/>
        <v>0</v>
      </c>
      <c r="I34" s="162">
        <f t="shared" ref="I34:I53" si="24">SUM(B34:H34)</f>
        <v>508.88033806614283</v>
      </c>
      <c r="J34" s="149"/>
      <c r="K34" s="163" t="s">
        <v>8</v>
      </c>
      <c r="L34" s="84">
        <f t="shared" si="21"/>
        <v>0</v>
      </c>
      <c r="M34" s="84">
        <f t="shared" si="21"/>
        <v>0</v>
      </c>
      <c r="N34" s="84">
        <f t="shared" si="21"/>
        <v>508.88033806614283</v>
      </c>
      <c r="O34" s="84">
        <f t="shared" si="21"/>
        <v>0</v>
      </c>
      <c r="P34" s="84">
        <f t="shared" si="21"/>
        <v>0</v>
      </c>
      <c r="Q34" s="84">
        <f t="shared" si="21"/>
        <v>0</v>
      </c>
      <c r="R34" s="84">
        <f t="shared" si="21"/>
        <v>0</v>
      </c>
      <c r="S34" s="166">
        <f t="shared" ref="S34:S53" si="25">SUM(L34:R34)</f>
        <v>508.88033806614283</v>
      </c>
      <c r="T34" s="149"/>
      <c r="U34" s="211" t="s">
        <v>8</v>
      </c>
      <c r="V34" s="118">
        <f t="shared" si="22"/>
        <v>0</v>
      </c>
      <c r="W34" s="118">
        <f t="shared" si="22"/>
        <v>0</v>
      </c>
      <c r="X34" s="118">
        <f t="shared" si="22"/>
        <v>0</v>
      </c>
      <c r="Y34" s="118">
        <f t="shared" si="22"/>
        <v>0</v>
      </c>
      <c r="Z34" s="118">
        <f t="shared" si="22"/>
        <v>508.88033806614283</v>
      </c>
      <c r="AA34" s="118">
        <f t="shared" si="22"/>
        <v>0</v>
      </c>
      <c r="AB34" s="118">
        <f t="shared" si="22"/>
        <v>0</v>
      </c>
      <c r="AC34" s="119">
        <f t="shared" si="22"/>
        <v>0</v>
      </c>
      <c r="AD34" s="118">
        <f t="shared" si="22"/>
        <v>0</v>
      </c>
      <c r="AE34" s="118">
        <f t="shared" si="22"/>
        <v>0</v>
      </c>
      <c r="AF34" s="118">
        <f t="shared" si="22"/>
        <v>0</v>
      </c>
      <c r="AG34" s="118">
        <f t="shared" si="22"/>
        <v>0</v>
      </c>
      <c r="AH34" s="118">
        <f t="shared" si="22"/>
        <v>0</v>
      </c>
      <c r="AI34" s="214">
        <f t="shared" ref="AI34:AI53" si="26">SUM(V34:AC34)</f>
        <v>508.88033806614283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43">
        <f t="shared" si="23"/>
        <v>0</v>
      </c>
      <c r="C35" s="43">
        <f t="shared" si="23"/>
        <v>0</v>
      </c>
      <c r="D35" s="43">
        <f t="shared" si="23"/>
        <v>318.43386030757398</v>
      </c>
      <c r="E35" s="43">
        <f t="shared" si="23"/>
        <v>0</v>
      </c>
      <c r="F35" s="350">
        <v>0</v>
      </c>
      <c r="G35" s="43">
        <f t="shared" si="20"/>
        <v>0</v>
      </c>
      <c r="H35" s="43">
        <f t="shared" si="20"/>
        <v>0</v>
      </c>
      <c r="I35" s="154">
        <f t="shared" si="24"/>
        <v>318.43386030757398</v>
      </c>
      <c r="J35" s="149"/>
      <c r="K35" s="169" t="s">
        <v>10</v>
      </c>
      <c r="L35" s="43">
        <f t="shared" si="21"/>
        <v>0</v>
      </c>
      <c r="M35" s="43">
        <f t="shared" si="21"/>
        <v>0</v>
      </c>
      <c r="N35" s="43">
        <f t="shared" si="21"/>
        <v>318.43386030757398</v>
      </c>
      <c r="O35" s="43">
        <f t="shared" si="21"/>
        <v>0</v>
      </c>
      <c r="P35" s="43">
        <f t="shared" si="21"/>
        <v>0</v>
      </c>
      <c r="Q35" s="43">
        <f t="shared" si="21"/>
        <v>0</v>
      </c>
      <c r="R35" s="43">
        <f t="shared" si="21"/>
        <v>0</v>
      </c>
      <c r="S35" s="158">
        <f t="shared" si="25"/>
        <v>318.43386030757398</v>
      </c>
      <c r="T35" s="149"/>
      <c r="U35" s="215" t="s">
        <v>10</v>
      </c>
      <c r="V35" s="114">
        <f t="shared" si="22"/>
        <v>0</v>
      </c>
      <c r="W35" s="114">
        <f t="shared" si="22"/>
        <v>0</v>
      </c>
      <c r="X35" s="114">
        <f t="shared" si="22"/>
        <v>0</v>
      </c>
      <c r="Y35" s="114">
        <f t="shared" si="22"/>
        <v>0</v>
      </c>
      <c r="Z35" s="114">
        <f t="shared" si="22"/>
        <v>318.43386030757398</v>
      </c>
      <c r="AA35" s="114">
        <f t="shared" si="22"/>
        <v>0</v>
      </c>
      <c r="AB35" s="114">
        <f t="shared" si="22"/>
        <v>0</v>
      </c>
      <c r="AC35" s="115">
        <f t="shared" si="22"/>
        <v>0</v>
      </c>
      <c r="AD35" s="114">
        <f t="shared" si="22"/>
        <v>0</v>
      </c>
      <c r="AE35" s="114">
        <f t="shared" si="22"/>
        <v>0</v>
      </c>
      <c r="AF35" s="114">
        <f t="shared" si="22"/>
        <v>0</v>
      </c>
      <c r="AG35" s="114">
        <f t="shared" si="22"/>
        <v>0</v>
      </c>
      <c r="AH35" s="114">
        <f t="shared" si="22"/>
        <v>0</v>
      </c>
      <c r="AI35" s="210">
        <f t="shared" si="26"/>
        <v>318.43386030757398</v>
      </c>
      <c r="AJ35" s="141" t="str">
        <f t="shared" si="27"/>
        <v/>
      </c>
    </row>
    <row r="36" spans="1:36" ht="15">
      <c r="A36" s="159" t="s">
        <v>56</v>
      </c>
      <c r="B36" s="40">
        <f t="shared" si="23"/>
        <v>0</v>
      </c>
      <c r="C36" s="40">
        <f t="shared" si="23"/>
        <v>133.90089715041367</v>
      </c>
      <c r="D36" s="40">
        <f t="shared" si="23"/>
        <v>724.70987306949996</v>
      </c>
      <c r="E36" s="40">
        <f t="shared" si="23"/>
        <v>0</v>
      </c>
      <c r="F36" s="350">
        <v>0</v>
      </c>
      <c r="G36" s="40">
        <f t="shared" si="20"/>
        <v>0</v>
      </c>
      <c r="H36" s="40">
        <f t="shared" si="20"/>
        <v>0</v>
      </c>
      <c r="I36" s="162">
        <f t="shared" si="24"/>
        <v>858.61077021991366</v>
      </c>
      <c r="J36" s="149"/>
      <c r="K36" s="163" t="s">
        <v>56</v>
      </c>
      <c r="L36" s="84">
        <f t="shared" si="21"/>
        <v>0</v>
      </c>
      <c r="M36" s="84">
        <f t="shared" si="21"/>
        <v>133.90089715041367</v>
      </c>
      <c r="N36" s="84">
        <f t="shared" si="21"/>
        <v>724.70987306949996</v>
      </c>
      <c r="O36" s="84">
        <f t="shared" si="21"/>
        <v>0</v>
      </c>
      <c r="P36" s="84">
        <f t="shared" si="21"/>
        <v>0</v>
      </c>
      <c r="Q36" s="84">
        <f t="shared" si="21"/>
        <v>0</v>
      </c>
      <c r="R36" s="84">
        <f t="shared" si="21"/>
        <v>0</v>
      </c>
      <c r="S36" s="166">
        <f t="shared" si="25"/>
        <v>858.61077021991366</v>
      </c>
      <c r="T36" s="149"/>
      <c r="U36" s="211" t="s">
        <v>56</v>
      </c>
      <c r="V36" s="118">
        <f t="shared" si="22"/>
        <v>0</v>
      </c>
      <c r="W36" s="118">
        <f t="shared" si="22"/>
        <v>0</v>
      </c>
      <c r="X36" s="118">
        <f t="shared" si="22"/>
        <v>0</v>
      </c>
      <c r="Y36" s="118">
        <f t="shared" si="22"/>
        <v>133.90089715041367</v>
      </c>
      <c r="Z36" s="118">
        <f t="shared" si="22"/>
        <v>724.70987306949996</v>
      </c>
      <c r="AA36" s="118">
        <f t="shared" si="22"/>
        <v>0</v>
      </c>
      <c r="AB36" s="118">
        <f t="shared" si="22"/>
        <v>0</v>
      </c>
      <c r="AC36" s="119">
        <f t="shared" si="22"/>
        <v>0</v>
      </c>
      <c r="AD36" s="118">
        <f t="shared" si="22"/>
        <v>0</v>
      </c>
      <c r="AE36" s="118">
        <f t="shared" si="22"/>
        <v>0</v>
      </c>
      <c r="AF36" s="118">
        <f t="shared" si="22"/>
        <v>0</v>
      </c>
      <c r="AG36" s="118">
        <f t="shared" si="22"/>
        <v>0</v>
      </c>
      <c r="AH36" s="118">
        <f t="shared" si="22"/>
        <v>0</v>
      </c>
      <c r="AI36" s="214">
        <f t="shared" si="26"/>
        <v>858.61077021991366</v>
      </c>
      <c r="AJ36" s="141" t="str">
        <f t="shared" si="27"/>
        <v/>
      </c>
    </row>
    <row r="37" spans="1:36" ht="15">
      <c r="A37" s="167" t="s">
        <v>16</v>
      </c>
      <c r="B37" s="43">
        <f t="shared" si="23"/>
        <v>235.2509077578413</v>
      </c>
      <c r="C37" s="43">
        <f t="shared" si="23"/>
        <v>242.59027062292279</v>
      </c>
      <c r="D37" s="43">
        <f t="shared" si="23"/>
        <v>202.08650367105722</v>
      </c>
      <c r="E37" s="43">
        <f t="shared" si="23"/>
        <v>0</v>
      </c>
      <c r="F37" s="350">
        <v>0</v>
      </c>
      <c r="G37" s="43">
        <f t="shared" si="20"/>
        <v>0</v>
      </c>
      <c r="H37" s="43">
        <f t="shared" si="20"/>
        <v>0</v>
      </c>
      <c r="I37" s="154">
        <f t="shared" si="24"/>
        <v>679.92768205182131</v>
      </c>
      <c r="J37" s="149"/>
      <c r="K37" s="169" t="s">
        <v>16</v>
      </c>
      <c r="L37" s="43">
        <f t="shared" si="21"/>
        <v>235.2509077578413</v>
      </c>
      <c r="M37" s="43">
        <f t="shared" si="21"/>
        <v>242.59027062292279</v>
      </c>
      <c r="N37" s="43">
        <f t="shared" si="21"/>
        <v>202.08650367105722</v>
      </c>
      <c r="O37" s="43">
        <f t="shared" si="21"/>
        <v>0</v>
      </c>
      <c r="P37" s="43">
        <f t="shared" si="21"/>
        <v>0</v>
      </c>
      <c r="Q37" s="43">
        <f t="shared" si="21"/>
        <v>0</v>
      </c>
      <c r="R37" s="43">
        <f t="shared" si="21"/>
        <v>0</v>
      </c>
      <c r="S37" s="158">
        <f t="shared" si="25"/>
        <v>679.92768205182131</v>
      </c>
      <c r="T37" s="149"/>
      <c r="U37" s="215" t="s">
        <v>16</v>
      </c>
      <c r="V37" s="114">
        <f t="shared" si="22"/>
        <v>231.30710347296903</v>
      </c>
      <c r="W37" s="114">
        <f t="shared" si="22"/>
        <v>0</v>
      </c>
      <c r="X37" s="114">
        <f t="shared" si="22"/>
        <v>0</v>
      </c>
      <c r="Y37" s="114">
        <f t="shared" si="22"/>
        <v>242.59027062292279</v>
      </c>
      <c r="Z37" s="114">
        <f t="shared" si="22"/>
        <v>200.45932626107256</v>
      </c>
      <c r="AA37" s="114">
        <f t="shared" si="22"/>
        <v>0</v>
      </c>
      <c r="AB37" s="114">
        <f t="shared" si="22"/>
        <v>0</v>
      </c>
      <c r="AC37" s="115">
        <f t="shared" si="22"/>
        <v>5.5709816948568935</v>
      </c>
      <c r="AD37" s="114">
        <f t="shared" si="22"/>
        <v>3.9438042848722468</v>
      </c>
      <c r="AE37" s="114">
        <f t="shared" si="22"/>
        <v>0</v>
      </c>
      <c r="AF37" s="114">
        <f t="shared" si="22"/>
        <v>0</v>
      </c>
      <c r="AG37" s="114">
        <f t="shared" si="22"/>
        <v>1.6271774099846463</v>
      </c>
      <c r="AH37" s="114">
        <f t="shared" si="22"/>
        <v>0</v>
      </c>
      <c r="AI37" s="210">
        <f t="shared" si="26"/>
        <v>679.92768205182119</v>
      </c>
      <c r="AJ37" s="141" t="str">
        <f t="shared" si="27"/>
        <v/>
      </c>
    </row>
    <row r="38" spans="1:36" ht="15">
      <c r="A38" s="159" t="s">
        <v>15</v>
      </c>
      <c r="B38" s="40">
        <f t="shared" si="23"/>
        <v>27.986765571184907</v>
      </c>
      <c r="C38" s="40">
        <f t="shared" si="23"/>
        <v>1.6047169757599655</v>
      </c>
      <c r="D38" s="40">
        <f t="shared" si="23"/>
        <v>48.368097904704165</v>
      </c>
      <c r="E38" s="40">
        <f t="shared" si="23"/>
        <v>0</v>
      </c>
      <c r="F38" s="350">
        <v>0</v>
      </c>
      <c r="G38" s="40">
        <f t="shared" si="20"/>
        <v>0</v>
      </c>
      <c r="H38" s="40">
        <f t="shared" si="20"/>
        <v>0</v>
      </c>
      <c r="I38" s="162">
        <f t="shared" si="24"/>
        <v>77.959580451649032</v>
      </c>
      <c r="J38" s="149"/>
      <c r="K38" s="163" t="s">
        <v>15</v>
      </c>
      <c r="L38" s="84">
        <f t="shared" si="21"/>
        <v>27.986765571184907</v>
      </c>
      <c r="M38" s="84">
        <f t="shared" si="21"/>
        <v>1.6047169757599655</v>
      </c>
      <c r="N38" s="84">
        <f t="shared" si="21"/>
        <v>48.368097904704165</v>
      </c>
      <c r="O38" s="84">
        <f t="shared" si="21"/>
        <v>0</v>
      </c>
      <c r="P38" s="84">
        <f t="shared" si="21"/>
        <v>0</v>
      </c>
      <c r="Q38" s="84">
        <f t="shared" si="21"/>
        <v>0</v>
      </c>
      <c r="R38" s="84">
        <f t="shared" si="21"/>
        <v>0</v>
      </c>
      <c r="S38" s="166">
        <f t="shared" si="25"/>
        <v>77.959580451649032</v>
      </c>
      <c r="T38" s="149"/>
      <c r="U38" s="211" t="s">
        <v>57</v>
      </c>
      <c r="V38" s="118">
        <f t="shared" si="22"/>
        <v>27.861656750720901</v>
      </c>
      <c r="W38" s="118">
        <f t="shared" si="22"/>
        <v>0</v>
      </c>
      <c r="X38" s="118">
        <f t="shared" si="22"/>
        <v>0</v>
      </c>
      <c r="Y38" s="118">
        <f t="shared" si="22"/>
        <v>1.6047169757599655</v>
      </c>
      <c r="Z38" s="118">
        <f t="shared" si="22"/>
        <v>48.368097904704165</v>
      </c>
      <c r="AA38" s="118">
        <f t="shared" si="22"/>
        <v>0</v>
      </c>
      <c r="AB38" s="118">
        <f t="shared" si="22"/>
        <v>0</v>
      </c>
      <c r="AC38" s="119">
        <f t="shared" si="22"/>
        <v>0.1251088204640049</v>
      </c>
      <c r="AD38" s="118">
        <f t="shared" si="22"/>
        <v>0.1251088204640049</v>
      </c>
      <c r="AE38" s="118">
        <f t="shared" si="22"/>
        <v>0</v>
      </c>
      <c r="AF38" s="118">
        <f t="shared" si="22"/>
        <v>0</v>
      </c>
      <c r="AG38" s="118">
        <f t="shared" si="22"/>
        <v>0</v>
      </c>
      <c r="AH38" s="118">
        <f t="shared" si="22"/>
        <v>0</v>
      </c>
      <c r="AI38" s="214">
        <f t="shared" si="26"/>
        <v>77.959580451649046</v>
      </c>
      <c r="AJ38" s="141" t="str">
        <f t="shared" si="27"/>
        <v/>
      </c>
    </row>
    <row r="39" spans="1:36" ht="15">
      <c r="A39" s="167" t="s">
        <v>58</v>
      </c>
      <c r="B39" s="43">
        <f t="shared" si="23"/>
        <v>0</v>
      </c>
      <c r="C39" s="43">
        <f t="shared" si="23"/>
        <v>0</v>
      </c>
      <c r="D39" s="43">
        <f t="shared" si="23"/>
        <v>0</v>
      </c>
      <c r="E39" s="43">
        <f t="shared" si="23"/>
        <v>1339.3087625251628</v>
      </c>
      <c r="F39" s="350">
        <v>0</v>
      </c>
      <c r="G39" s="43">
        <f t="shared" si="20"/>
        <v>0</v>
      </c>
      <c r="H39" s="43">
        <f t="shared" si="20"/>
        <v>0</v>
      </c>
      <c r="I39" s="154">
        <f t="shared" si="24"/>
        <v>1339.3087625251628</v>
      </c>
      <c r="J39" s="149"/>
      <c r="K39" s="169" t="s">
        <v>58</v>
      </c>
      <c r="L39" s="43">
        <f t="shared" si="21"/>
        <v>0</v>
      </c>
      <c r="M39" s="43">
        <f t="shared" si="21"/>
        <v>0</v>
      </c>
      <c r="N39" s="43">
        <f t="shared" si="21"/>
        <v>0</v>
      </c>
      <c r="O39" s="43">
        <f t="shared" si="21"/>
        <v>1339.3087625251628</v>
      </c>
      <c r="P39" s="43">
        <f t="shared" si="21"/>
        <v>2515.7855317529429</v>
      </c>
      <c r="Q39" s="43">
        <f t="shared" si="21"/>
        <v>0</v>
      </c>
      <c r="R39" s="43">
        <f t="shared" si="21"/>
        <v>0</v>
      </c>
      <c r="S39" s="158">
        <f t="shared" si="25"/>
        <v>3855.0942942781057</v>
      </c>
      <c r="T39" s="149"/>
      <c r="U39" s="215" t="s">
        <v>58</v>
      </c>
      <c r="V39" s="114">
        <f t="shared" si="22"/>
        <v>0</v>
      </c>
      <c r="W39" s="114">
        <f t="shared" si="22"/>
        <v>0</v>
      </c>
      <c r="X39" s="114">
        <f t="shared" si="22"/>
        <v>0</v>
      </c>
      <c r="Y39" s="114">
        <f t="shared" si="22"/>
        <v>0</v>
      </c>
      <c r="Z39" s="114">
        <f t="shared" si="22"/>
        <v>0</v>
      </c>
      <c r="AA39" s="114">
        <f t="shared" si="22"/>
        <v>1203.5596380651566</v>
      </c>
      <c r="AB39" s="114">
        <f t="shared" si="22"/>
        <v>2515.7855317529429</v>
      </c>
      <c r="AC39" s="115">
        <f t="shared" si="22"/>
        <v>135.74912446000621</v>
      </c>
      <c r="AD39" s="114">
        <f t="shared" si="22"/>
        <v>0</v>
      </c>
      <c r="AE39" s="114">
        <f t="shared" si="22"/>
        <v>0</v>
      </c>
      <c r="AF39" s="114">
        <f t="shared" si="22"/>
        <v>0</v>
      </c>
      <c r="AG39" s="114">
        <f t="shared" si="22"/>
        <v>0</v>
      </c>
      <c r="AH39" s="114">
        <f t="shared" si="22"/>
        <v>135.74912446000621</v>
      </c>
      <c r="AI39" s="210">
        <f t="shared" si="26"/>
        <v>3855.0942942781057</v>
      </c>
      <c r="AJ39" s="141" t="str">
        <f t="shared" si="27"/>
        <v/>
      </c>
    </row>
    <row r="40" spans="1:36" ht="15">
      <c r="A40" s="159" t="s">
        <v>12</v>
      </c>
      <c r="B40" s="40">
        <f t="shared" si="23"/>
        <v>0</v>
      </c>
      <c r="C40" s="40">
        <f t="shared" si="23"/>
        <v>0</v>
      </c>
      <c r="D40" s="40">
        <f t="shared" si="23"/>
        <v>0</v>
      </c>
      <c r="E40" s="40">
        <f t="shared" si="23"/>
        <v>9.8343971548812625</v>
      </c>
      <c r="F40" s="350">
        <v>0</v>
      </c>
      <c r="G40" s="40">
        <f t="shared" si="20"/>
        <v>0</v>
      </c>
      <c r="H40" s="40">
        <f t="shared" si="20"/>
        <v>0</v>
      </c>
      <c r="I40" s="162">
        <f t="shared" si="24"/>
        <v>9.8343971548812625</v>
      </c>
      <c r="J40" s="149"/>
      <c r="K40" s="163" t="s">
        <v>12</v>
      </c>
      <c r="L40" s="84">
        <f t="shared" si="21"/>
        <v>0</v>
      </c>
      <c r="M40" s="84">
        <f t="shared" si="21"/>
        <v>0</v>
      </c>
      <c r="N40" s="84">
        <f t="shared" si="21"/>
        <v>0</v>
      </c>
      <c r="O40" s="84">
        <f t="shared" si="21"/>
        <v>9.8343971548812625</v>
      </c>
      <c r="P40" s="84">
        <f t="shared" si="21"/>
        <v>74.192690564480912</v>
      </c>
      <c r="Q40" s="84">
        <f t="shared" si="21"/>
        <v>0</v>
      </c>
      <c r="R40" s="84">
        <f t="shared" si="21"/>
        <v>0</v>
      </c>
      <c r="S40" s="166">
        <f t="shared" si="25"/>
        <v>84.027087719362171</v>
      </c>
      <c r="T40" s="149"/>
      <c r="U40" s="211" t="s">
        <v>12</v>
      </c>
      <c r="V40" s="118">
        <f t="shared" si="22"/>
        <v>0</v>
      </c>
      <c r="W40" s="118">
        <f t="shared" si="22"/>
        <v>0</v>
      </c>
      <c r="X40" s="118">
        <f t="shared" si="22"/>
        <v>0</v>
      </c>
      <c r="Y40" s="118">
        <f t="shared" si="22"/>
        <v>0</v>
      </c>
      <c r="Z40" s="118">
        <f t="shared" si="22"/>
        <v>0</v>
      </c>
      <c r="AA40" s="118">
        <f t="shared" si="22"/>
        <v>1.131071706484569</v>
      </c>
      <c r="AB40" s="118">
        <f t="shared" si="22"/>
        <v>74.192690564480912</v>
      </c>
      <c r="AC40" s="119">
        <f t="shared" si="22"/>
        <v>8.7033254483966918</v>
      </c>
      <c r="AD40" s="118">
        <f t="shared" si="22"/>
        <v>0</v>
      </c>
      <c r="AE40" s="118">
        <f t="shared" si="22"/>
        <v>0</v>
      </c>
      <c r="AF40" s="118">
        <f t="shared" si="22"/>
        <v>0</v>
      </c>
      <c r="AG40" s="118">
        <f t="shared" si="22"/>
        <v>0</v>
      </c>
      <c r="AH40" s="118">
        <f t="shared" si="22"/>
        <v>8.7033254483966918</v>
      </c>
      <c r="AI40" s="214">
        <f t="shared" si="26"/>
        <v>84.027087719362186</v>
      </c>
      <c r="AJ40" s="141" t="str">
        <f t="shared" si="27"/>
        <v/>
      </c>
    </row>
    <row r="41" spans="1:36" ht="15">
      <c r="A41" s="167" t="s">
        <v>59</v>
      </c>
      <c r="B41" s="43">
        <f t="shared" si="23"/>
        <v>0</v>
      </c>
      <c r="C41" s="43">
        <f t="shared" si="23"/>
        <v>0</v>
      </c>
      <c r="D41" s="43">
        <f t="shared" si="23"/>
        <v>0</v>
      </c>
      <c r="E41" s="43">
        <f t="shared" si="23"/>
        <v>0</v>
      </c>
      <c r="F41" s="350">
        <v>0</v>
      </c>
      <c r="G41" s="43">
        <f t="shared" si="20"/>
        <v>0</v>
      </c>
      <c r="H41" s="43">
        <f t="shared" si="20"/>
        <v>0</v>
      </c>
      <c r="I41" s="154">
        <f t="shared" si="24"/>
        <v>0</v>
      </c>
      <c r="J41" s="149"/>
      <c r="K41" s="169" t="s">
        <v>59</v>
      </c>
      <c r="L41" s="43">
        <f t="shared" si="21"/>
        <v>0</v>
      </c>
      <c r="M41" s="43">
        <f t="shared" si="21"/>
        <v>0</v>
      </c>
      <c r="N41" s="43">
        <f t="shared" si="21"/>
        <v>0</v>
      </c>
      <c r="O41" s="43">
        <f t="shared" si="21"/>
        <v>0</v>
      </c>
      <c r="P41" s="43">
        <f t="shared" si="21"/>
        <v>0</v>
      </c>
      <c r="Q41" s="43">
        <f t="shared" si="21"/>
        <v>0</v>
      </c>
      <c r="R41" s="43">
        <f t="shared" si="21"/>
        <v>0</v>
      </c>
      <c r="S41" s="158">
        <f t="shared" si="25"/>
        <v>0</v>
      </c>
      <c r="T41" s="149"/>
      <c r="U41" s="215" t="s">
        <v>59</v>
      </c>
      <c r="V41" s="114">
        <f t="shared" si="22"/>
        <v>0</v>
      </c>
      <c r="W41" s="114">
        <f t="shared" si="22"/>
        <v>0</v>
      </c>
      <c r="X41" s="114">
        <f t="shared" si="22"/>
        <v>0</v>
      </c>
      <c r="Y41" s="114">
        <f t="shared" si="22"/>
        <v>0</v>
      </c>
      <c r="Z41" s="114">
        <f t="shared" si="22"/>
        <v>0</v>
      </c>
      <c r="AA41" s="114">
        <f t="shared" si="22"/>
        <v>0</v>
      </c>
      <c r="AB41" s="114">
        <f t="shared" si="22"/>
        <v>0</v>
      </c>
      <c r="AC41" s="115">
        <f t="shared" si="22"/>
        <v>0</v>
      </c>
      <c r="AD41" s="114">
        <f t="shared" si="22"/>
        <v>0</v>
      </c>
      <c r="AE41" s="114">
        <f t="shared" si="22"/>
        <v>0</v>
      </c>
      <c r="AF41" s="114">
        <f t="shared" si="22"/>
        <v>0</v>
      </c>
      <c r="AG41" s="114">
        <f t="shared" si="22"/>
        <v>0</v>
      </c>
      <c r="AH41" s="114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40">
        <f t="shared" si="23"/>
        <v>67.007426864495756</v>
      </c>
      <c r="C42" s="40">
        <f t="shared" si="23"/>
        <v>1.182038069114195</v>
      </c>
      <c r="D42" s="40">
        <f t="shared" si="23"/>
        <v>223.54812077227049</v>
      </c>
      <c r="E42" s="40">
        <f t="shared" si="23"/>
        <v>47.572886095990327</v>
      </c>
      <c r="F42" s="350">
        <v>0</v>
      </c>
      <c r="G42" s="40">
        <f t="shared" si="20"/>
        <v>0</v>
      </c>
      <c r="H42" s="40">
        <f t="shared" si="20"/>
        <v>0</v>
      </c>
      <c r="I42" s="162">
        <f t="shared" si="24"/>
        <v>339.31047180187079</v>
      </c>
      <c r="J42" s="149"/>
      <c r="K42" s="163" t="s">
        <v>17</v>
      </c>
      <c r="L42" s="84">
        <f t="shared" si="21"/>
        <v>67.007426864495756</v>
      </c>
      <c r="M42" s="84">
        <f t="shared" si="21"/>
        <v>1.182038069114195</v>
      </c>
      <c r="N42" s="84">
        <f t="shared" si="21"/>
        <v>223.54812077227049</v>
      </c>
      <c r="O42" s="84">
        <f t="shared" si="21"/>
        <v>47.572886095990327</v>
      </c>
      <c r="P42" s="84">
        <f t="shared" si="21"/>
        <v>0</v>
      </c>
      <c r="Q42" s="84">
        <f t="shared" si="21"/>
        <v>0</v>
      </c>
      <c r="R42" s="84">
        <f t="shared" si="21"/>
        <v>0</v>
      </c>
      <c r="S42" s="166">
        <f t="shared" si="25"/>
        <v>339.31047180187079</v>
      </c>
      <c r="T42" s="149"/>
      <c r="U42" s="211" t="s">
        <v>17</v>
      </c>
      <c r="V42" s="118">
        <f t="shared" si="22"/>
        <v>67.007426864495756</v>
      </c>
      <c r="W42" s="118">
        <f t="shared" si="22"/>
        <v>0</v>
      </c>
      <c r="X42" s="118">
        <f t="shared" si="22"/>
        <v>0</v>
      </c>
      <c r="Y42" s="118">
        <f t="shared" si="22"/>
        <v>1.182038069114195</v>
      </c>
      <c r="Z42" s="118">
        <f t="shared" si="22"/>
        <v>223.54812077227049</v>
      </c>
      <c r="AA42" s="118">
        <f t="shared" si="22"/>
        <v>40.927721475272897</v>
      </c>
      <c r="AB42" s="118">
        <f t="shared" si="22"/>
        <v>0</v>
      </c>
      <c r="AC42" s="119">
        <f t="shared" si="22"/>
        <v>6.6451646207174218</v>
      </c>
      <c r="AD42" s="118">
        <f t="shared" si="22"/>
        <v>0</v>
      </c>
      <c r="AE42" s="118">
        <f t="shared" si="22"/>
        <v>0</v>
      </c>
      <c r="AF42" s="118">
        <f t="shared" si="22"/>
        <v>0</v>
      </c>
      <c r="AG42" s="118">
        <f t="shared" si="22"/>
        <v>0</v>
      </c>
      <c r="AH42" s="118">
        <f t="shared" si="22"/>
        <v>6.6451646207174218</v>
      </c>
      <c r="AI42" s="214">
        <f t="shared" si="26"/>
        <v>339.31047180187079</v>
      </c>
      <c r="AJ42" s="141" t="str">
        <f t="shared" si="27"/>
        <v/>
      </c>
    </row>
    <row r="43" spans="1:36" ht="15">
      <c r="A43" s="167" t="s">
        <v>140</v>
      </c>
      <c r="B43" s="43">
        <f t="shared" si="23"/>
        <v>3483.1698753479618</v>
      </c>
      <c r="C43" s="43">
        <f t="shared" si="23"/>
        <v>14342.733011289451</v>
      </c>
      <c r="D43" s="43">
        <f t="shared" si="23"/>
        <v>7198.6652958265349</v>
      </c>
      <c r="E43" s="43">
        <f t="shared" si="23"/>
        <v>486.79225740424215</v>
      </c>
      <c r="F43" s="350">
        <v>0</v>
      </c>
      <c r="G43" s="43">
        <f t="shared" si="20"/>
        <v>0.81187667605604008</v>
      </c>
      <c r="H43" s="43">
        <f t="shared" si="20"/>
        <v>0</v>
      </c>
      <c r="I43" s="154">
        <f t="shared" si="24"/>
        <v>25512.172316544245</v>
      </c>
      <c r="J43" s="149"/>
      <c r="K43" s="169" t="s">
        <v>140</v>
      </c>
      <c r="L43" s="43">
        <f t="shared" si="21"/>
        <v>3483.1698753479618</v>
      </c>
      <c r="M43" s="43">
        <f t="shared" si="21"/>
        <v>14342.733011289451</v>
      </c>
      <c r="N43" s="43">
        <f t="shared" si="21"/>
        <v>7198.6652958265349</v>
      </c>
      <c r="O43" s="43">
        <f t="shared" si="21"/>
        <v>486.79225740424215</v>
      </c>
      <c r="P43" s="43">
        <f t="shared" si="21"/>
        <v>19.018168044977646</v>
      </c>
      <c r="Q43" s="43">
        <f t="shared" si="21"/>
        <v>0.81187667605604008</v>
      </c>
      <c r="R43" s="43">
        <f t="shared" si="21"/>
        <v>0</v>
      </c>
      <c r="S43" s="158">
        <f t="shared" si="25"/>
        <v>25531.190484589224</v>
      </c>
      <c r="T43" s="149"/>
      <c r="U43" s="215" t="s">
        <v>140</v>
      </c>
      <c r="V43" s="114">
        <f t="shared" si="22"/>
        <v>3409.8440114980781</v>
      </c>
      <c r="W43" s="114">
        <f t="shared" si="22"/>
        <v>30.135649642699072</v>
      </c>
      <c r="X43" s="114">
        <f t="shared" si="22"/>
        <v>0.81187667605604008</v>
      </c>
      <c r="Y43" s="114">
        <f t="shared" si="22"/>
        <v>14342.733011289451</v>
      </c>
      <c r="Z43" s="114">
        <f t="shared" si="22"/>
        <v>6886.405567047771</v>
      </c>
      <c r="AA43" s="114">
        <f t="shared" si="22"/>
        <v>99.801351014703187</v>
      </c>
      <c r="AB43" s="114">
        <f t="shared" si="22"/>
        <v>19.018168044977646</v>
      </c>
      <c r="AC43" s="115">
        <f t="shared" si="22"/>
        <v>742.44084937548735</v>
      </c>
      <c r="AD43" s="114">
        <f t="shared" si="22"/>
        <v>43.190214207184347</v>
      </c>
      <c r="AE43" s="114">
        <f t="shared" si="22"/>
        <v>0</v>
      </c>
      <c r="AF43" s="114">
        <f t="shared" si="22"/>
        <v>0</v>
      </c>
      <c r="AG43" s="114">
        <f t="shared" si="22"/>
        <v>312.25972877876376</v>
      </c>
      <c r="AH43" s="114">
        <f t="shared" si="22"/>
        <v>386.99090638953891</v>
      </c>
      <c r="AI43" s="210">
        <f t="shared" si="26"/>
        <v>25531.190484589228</v>
      </c>
      <c r="AJ43" s="141" t="str">
        <f t="shared" si="27"/>
        <v/>
      </c>
    </row>
    <row r="44" spans="1:36" ht="15">
      <c r="A44" s="159" t="s">
        <v>25</v>
      </c>
      <c r="B44" s="40">
        <f t="shared" si="23"/>
        <v>847.09174054666414</v>
      </c>
      <c r="C44" s="40">
        <f t="shared" si="23"/>
        <v>565.1818996835251</v>
      </c>
      <c r="D44" s="40">
        <f t="shared" si="23"/>
        <v>3048.5412990851769</v>
      </c>
      <c r="E44" s="40">
        <f t="shared" si="23"/>
        <v>13954.81618167166</v>
      </c>
      <c r="F44" s="350">
        <v>0</v>
      </c>
      <c r="G44" s="40">
        <f t="shared" si="20"/>
        <v>1312.6645322439679</v>
      </c>
      <c r="H44" s="40">
        <f t="shared" si="20"/>
        <v>76.292023439166655</v>
      </c>
      <c r="I44" s="162">
        <f t="shared" si="24"/>
        <v>19804.587676670162</v>
      </c>
      <c r="J44" s="149"/>
      <c r="K44" s="163" t="s">
        <v>25</v>
      </c>
      <c r="L44" s="84">
        <f t="shared" si="21"/>
        <v>847.09174054666414</v>
      </c>
      <c r="M44" s="84">
        <f t="shared" si="21"/>
        <v>565.1818996835251</v>
      </c>
      <c r="N44" s="84">
        <f t="shared" si="21"/>
        <v>3048.5412990851769</v>
      </c>
      <c r="O44" s="84">
        <f t="shared" si="21"/>
        <v>13954.81618167166</v>
      </c>
      <c r="P44" s="84">
        <f t="shared" si="21"/>
        <v>53.14382665174098</v>
      </c>
      <c r="Q44" s="84">
        <f t="shared" si="21"/>
        <v>1312.6645322439679</v>
      </c>
      <c r="R44" s="84">
        <f t="shared" si="21"/>
        <v>76.292023439166655</v>
      </c>
      <c r="S44" s="166">
        <f t="shared" si="25"/>
        <v>19857.731503321902</v>
      </c>
      <c r="T44" s="149"/>
      <c r="U44" s="211" t="s">
        <v>25</v>
      </c>
      <c r="V44" s="118">
        <f t="shared" si="22"/>
        <v>153.19507257649789</v>
      </c>
      <c r="W44" s="118">
        <f t="shared" si="22"/>
        <v>686.70131287440825</v>
      </c>
      <c r="X44" s="118">
        <f t="shared" si="22"/>
        <v>1312.6645322439679</v>
      </c>
      <c r="Y44" s="118">
        <f t="shared" si="22"/>
        <v>565.1818996835251</v>
      </c>
      <c r="Z44" s="118">
        <f t="shared" si="22"/>
        <v>2998.6624093836881</v>
      </c>
      <c r="AA44" s="118">
        <f t="shared" si="22"/>
        <v>13822.515434006105</v>
      </c>
      <c r="AB44" s="118">
        <f t="shared" si="22"/>
        <v>53.14382665174098</v>
      </c>
      <c r="AC44" s="119">
        <f t="shared" si="22"/>
        <v>265.66701590196601</v>
      </c>
      <c r="AD44" s="118">
        <f t="shared" si="22"/>
        <v>7.1953550957581758</v>
      </c>
      <c r="AE44" s="118">
        <f t="shared" si="22"/>
        <v>93.491843024238605</v>
      </c>
      <c r="AF44" s="118">
        <f t="shared" si="22"/>
        <v>76.292023439166655</v>
      </c>
      <c r="AG44" s="118">
        <f t="shared" si="22"/>
        <v>49.878889701488831</v>
      </c>
      <c r="AH44" s="118">
        <f t="shared" si="22"/>
        <v>38.808904641313774</v>
      </c>
      <c r="AI44" s="214">
        <f t="shared" si="26"/>
        <v>19857.731503321898</v>
      </c>
      <c r="AJ44" s="141" t="str">
        <f t="shared" si="27"/>
        <v/>
      </c>
    </row>
    <row r="45" spans="1:36" ht="15">
      <c r="A45" s="167" t="s">
        <v>24</v>
      </c>
      <c r="B45" s="43">
        <f t="shared" si="23"/>
        <v>762.3620495601175</v>
      </c>
      <c r="C45" s="43">
        <f t="shared" si="23"/>
        <v>1404.0300488910375</v>
      </c>
      <c r="D45" s="43">
        <f t="shared" si="23"/>
        <v>1541.5315958597955</v>
      </c>
      <c r="E45" s="43">
        <f t="shared" si="23"/>
        <v>0</v>
      </c>
      <c r="F45" s="350">
        <v>0</v>
      </c>
      <c r="G45" s="43">
        <f t="shared" si="20"/>
        <v>0</v>
      </c>
      <c r="H45" s="43">
        <f t="shared" si="20"/>
        <v>0</v>
      </c>
      <c r="I45" s="154">
        <f t="shared" si="24"/>
        <v>3707.9236943109509</v>
      </c>
      <c r="J45" s="149"/>
      <c r="K45" s="169" t="s">
        <v>24</v>
      </c>
      <c r="L45" s="43">
        <f t="shared" si="21"/>
        <v>762.3620495601175</v>
      </c>
      <c r="M45" s="43">
        <f t="shared" si="21"/>
        <v>1404.0300488910375</v>
      </c>
      <c r="N45" s="43">
        <f t="shared" si="21"/>
        <v>1541.5315958597955</v>
      </c>
      <c r="O45" s="43">
        <f t="shared" si="21"/>
        <v>0</v>
      </c>
      <c r="P45" s="43">
        <f t="shared" si="21"/>
        <v>0</v>
      </c>
      <c r="Q45" s="43">
        <f t="shared" si="21"/>
        <v>0</v>
      </c>
      <c r="R45" s="43">
        <f t="shared" si="21"/>
        <v>0</v>
      </c>
      <c r="S45" s="158">
        <f t="shared" si="25"/>
        <v>3707.9236943109509</v>
      </c>
      <c r="T45" s="149"/>
      <c r="U45" s="215" t="s">
        <v>24</v>
      </c>
      <c r="V45" s="114">
        <f t="shared" si="22"/>
        <v>756.85171219519714</v>
      </c>
      <c r="W45" s="114">
        <f t="shared" si="22"/>
        <v>5.1256415374831575E-2</v>
      </c>
      <c r="X45" s="114">
        <f t="shared" si="22"/>
        <v>0</v>
      </c>
      <c r="Y45" s="114">
        <f t="shared" si="22"/>
        <v>1404.0300488910375</v>
      </c>
      <c r="Z45" s="114">
        <f t="shared" si="22"/>
        <v>722.39503570197655</v>
      </c>
      <c r="AA45" s="114">
        <f t="shared" si="22"/>
        <v>0</v>
      </c>
      <c r="AB45" s="114">
        <f t="shared" si="22"/>
        <v>0</v>
      </c>
      <c r="AC45" s="115">
        <f t="shared" si="22"/>
        <v>824.59564110736437</v>
      </c>
      <c r="AD45" s="114">
        <f t="shared" si="22"/>
        <v>5.4590809495455055</v>
      </c>
      <c r="AE45" s="114">
        <f t="shared" si="22"/>
        <v>0</v>
      </c>
      <c r="AF45" s="114">
        <f t="shared" si="22"/>
        <v>0</v>
      </c>
      <c r="AG45" s="114">
        <f t="shared" si="22"/>
        <v>819.13656015781874</v>
      </c>
      <c r="AH45" s="114">
        <f t="shared" si="22"/>
        <v>0</v>
      </c>
      <c r="AI45" s="210">
        <f t="shared" si="26"/>
        <v>3707.9236943109504</v>
      </c>
      <c r="AJ45" s="141" t="str">
        <f t="shared" si="27"/>
        <v/>
      </c>
    </row>
    <row r="46" spans="1:36" ht="15">
      <c r="A46" s="159" t="s">
        <v>60</v>
      </c>
      <c r="B46" s="40">
        <f t="shared" si="23"/>
        <v>0.25242012642512629</v>
      </c>
      <c r="C46" s="40">
        <f t="shared" si="23"/>
        <v>2.3710281926987303E-2</v>
      </c>
      <c r="D46" s="40">
        <f t="shared" si="23"/>
        <v>0</v>
      </c>
      <c r="E46" s="40">
        <f t="shared" si="23"/>
        <v>0</v>
      </c>
      <c r="F46" s="350">
        <v>0</v>
      </c>
      <c r="G46" s="40">
        <f t="shared" si="20"/>
        <v>0</v>
      </c>
      <c r="H46" s="40">
        <f t="shared" si="20"/>
        <v>0</v>
      </c>
      <c r="I46" s="162">
        <f t="shared" si="24"/>
        <v>0.27613040835211361</v>
      </c>
      <c r="J46" s="149"/>
      <c r="K46" s="163" t="s">
        <v>60</v>
      </c>
      <c r="L46" s="84">
        <f t="shared" si="21"/>
        <v>0.25242012642512629</v>
      </c>
      <c r="M46" s="84">
        <f t="shared" si="21"/>
        <v>2.3710281926987303E-2</v>
      </c>
      <c r="N46" s="84">
        <f t="shared" si="21"/>
        <v>0</v>
      </c>
      <c r="O46" s="84">
        <f t="shared" si="21"/>
        <v>0</v>
      </c>
      <c r="P46" s="84">
        <f t="shared" si="21"/>
        <v>0</v>
      </c>
      <c r="Q46" s="84">
        <f t="shared" si="21"/>
        <v>0</v>
      </c>
      <c r="R46" s="84">
        <f t="shared" si="21"/>
        <v>0</v>
      </c>
      <c r="S46" s="166">
        <f t="shared" si="25"/>
        <v>0.27613040835211361</v>
      </c>
      <c r="T46" s="149"/>
      <c r="U46" s="211" t="s">
        <v>60</v>
      </c>
      <c r="V46" s="118">
        <f t="shared" si="22"/>
        <v>0.25242012642512629</v>
      </c>
      <c r="W46" s="118">
        <f t="shared" si="22"/>
        <v>0</v>
      </c>
      <c r="X46" s="118">
        <f t="shared" si="22"/>
        <v>0</v>
      </c>
      <c r="Y46" s="118">
        <f t="shared" si="22"/>
        <v>2.3710281926987303E-2</v>
      </c>
      <c r="Z46" s="118">
        <f t="shared" si="22"/>
        <v>0</v>
      </c>
      <c r="AA46" s="118">
        <f t="shared" si="22"/>
        <v>0</v>
      </c>
      <c r="AB46" s="118">
        <f t="shared" si="22"/>
        <v>0</v>
      </c>
      <c r="AC46" s="119">
        <f t="shared" si="22"/>
        <v>0</v>
      </c>
      <c r="AD46" s="118">
        <f t="shared" si="22"/>
        <v>0</v>
      </c>
      <c r="AE46" s="118">
        <f t="shared" si="22"/>
        <v>0</v>
      </c>
      <c r="AF46" s="118">
        <f t="shared" si="22"/>
        <v>0</v>
      </c>
      <c r="AG46" s="118">
        <f t="shared" si="22"/>
        <v>0</v>
      </c>
      <c r="AH46" s="118">
        <f t="shared" si="22"/>
        <v>0</v>
      </c>
      <c r="AI46" s="214">
        <f t="shared" si="26"/>
        <v>0.27613040835211361</v>
      </c>
      <c r="AJ46" s="141" t="str">
        <f t="shared" si="27"/>
        <v/>
      </c>
    </row>
    <row r="47" spans="1:36" ht="15">
      <c r="A47" s="167" t="s">
        <v>22</v>
      </c>
      <c r="B47" s="43">
        <f t="shared" si="23"/>
        <v>770.57312411135968</v>
      </c>
      <c r="C47" s="43">
        <f t="shared" si="23"/>
        <v>1930.4522323670153</v>
      </c>
      <c r="D47" s="43">
        <f t="shared" si="23"/>
        <v>3487.1201037408455</v>
      </c>
      <c r="E47" s="43">
        <f t="shared" si="23"/>
        <v>93.114529248118231</v>
      </c>
      <c r="F47" s="350">
        <v>0</v>
      </c>
      <c r="G47" s="43">
        <f t="shared" si="20"/>
        <v>0</v>
      </c>
      <c r="H47" s="43">
        <f t="shared" si="20"/>
        <v>0</v>
      </c>
      <c r="I47" s="154">
        <f t="shared" si="24"/>
        <v>6281.2599894673385</v>
      </c>
      <c r="J47" s="149"/>
      <c r="K47" s="169" t="s">
        <v>22</v>
      </c>
      <c r="L47" s="43">
        <f t="shared" si="21"/>
        <v>770.57312411135968</v>
      </c>
      <c r="M47" s="43">
        <f t="shared" si="21"/>
        <v>1930.4522323670153</v>
      </c>
      <c r="N47" s="43">
        <f t="shared" si="21"/>
        <v>3487.1201037408455</v>
      </c>
      <c r="O47" s="43">
        <f t="shared" si="21"/>
        <v>93.114529248118231</v>
      </c>
      <c r="P47" s="43">
        <f t="shared" si="21"/>
        <v>233.40664507687816</v>
      </c>
      <c r="Q47" s="43">
        <f t="shared" si="21"/>
        <v>0</v>
      </c>
      <c r="R47" s="43">
        <f t="shared" si="21"/>
        <v>0</v>
      </c>
      <c r="S47" s="158">
        <f t="shared" si="25"/>
        <v>6514.6666345442163</v>
      </c>
      <c r="T47" s="149"/>
      <c r="U47" s="215" t="s">
        <v>22</v>
      </c>
      <c r="V47" s="114">
        <f t="shared" si="22"/>
        <v>770.57312411135968</v>
      </c>
      <c r="W47" s="114">
        <f t="shared" si="22"/>
        <v>0</v>
      </c>
      <c r="X47" s="114">
        <f t="shared" si="22"/>
        <v>0</v>
      </c>
      <c r="Y47" s="114">
        <f t="shared" si="22"/>
        <v>1930.4522323670153</v>
      </c>
      <c r="Z47" s="114">
        <f t="shared" si="22"/>
        <v>2463.2784074323345</v>
      </c>
      <c r="AA47" s="114">
        <f t="shared" si="22"/>
        <v>0</v>
      </c>
      <c r="AB47" s="114">
        <f t="shared" si="22"/>
        <v>233.40664507687816</v>
      </c>
      <c r="AC47" s="115">
        <f t="shared" si="22"/>
        <v>1116.9562255566291</v>
      </c>
      <c r="AD47" s="114">
        <f t="shared" si="22"/>
        <v>0</v>
      </c>
      <c r="AE47" s="114">
        <f t="shared" si="22"/>
        <v>0</v>
      </c>
      <c r="AF47" s="114">
        <f t="shared" si="22"/>
        <v>0</v>
      </c>
      <c r="AG47" s="114">
        <f t="shared" si="22"/>
        <v>1023.8416963085108</v>
      </c>
      <c r="AH47" s="114">
        <f t="shared" si="22"/>
        <v>93.114529248118231</v>
      </c>
      <c r="AI47" s="210">
        <f t="shared" si="26"/>
        <v>6514.6666345442163</v>
      </c>
      <c r="AJ47" s="141" t="str">
        <f t="shared" si="27"/>
        <v/>
      </c>
    </row>
    <row r="48" spans="1:36" ht="15">
      <c r="A48" s="159" t="s">
        <v>21</v>
      </c>
      <c r="B48" s="40">
        <f t="shared" si="23"/>
        <v>245.85874619821405</v>
      </c>
      <c r="C48" s="40">
        <f t="shared" si="23"/>
        <v>940.77549446783223</v>
      </c>
      <c r="D48" s="40">
        <f t="shared" si="23"/>
        <v>1995.677578207569</v>
      </c>
      <c r="E48" s="40">
        <f t="shared" si="23"/>
        <v>0</v>
      </c>
      <c r="F48" s="350">
        <v>0</v>
      </c>
      <c r="G48" s="40">
        <f t="shared" si="20"/>
        <v>0</v>
      </c>
      <c r="H48" s="40">
        <f t="shared" si="20"/>
        <v>0</v>
      </c>
      <c r="I48" s="162">
        <f t="shared" si="24"/>
        <v>3182.3118188736153</v>
      </c>
      <c r="J48" s="149"/>
      <c r="K48" s="163" t="s">
        <v>21</v>
      </c>
      <c r="L48" s="84">
        <f t="shared" si="21"/>
        <v>245.85874619821405</v>
      </c>
      <c r="M48" s="84">
        <f t="shared" si="21"/>
        <v>940.77549446783223</v>
      </c>
      <c r="N48" s="84">
        <f t="shared" si="21"/>
        <v>1995.677578207569</v>
      </c>
      <c r="O48" s="84">
        <f t="shared" si="21"/>
        <v>0</v>
      </c>
      <c r="P48" s="84">
        <f t="shared" si="21"/>
        <v>0</v>
      </c>
      <c r="Q48" s="84">
        <f t="shared" si="21"/>
        <v>0</v>
      </c>
      <c r="R48" s="84">
        <f t="shared" si="21"/>
        <v>0</v>
      </c>
      <c r="S48" s="166">
        <f t="shared" si="25"/>
        <v>3182.3118188736153</v>
      </c>
      <c r="T48" s="149"/>
      <c r="U48" s="211" t="s">
        <v>61</v>
      </c>
      <c r="V48" s="118">
        <f t="shared" si="22"/>
        <v>245.85874619821405</v>
      </c>
      <c r="W48" s="118">
        <f t="shared" si="22"/>
        <v>0</v>
      </c>
      <c r="X48" s="118">
        <f t="shared" si="22"/>
        <v>0</v>
      </c>
      <c r="Y48" s="118">
        <f t="shared" si="22"/>
        <v>940.77549446783223</v>
      </c>
      <c r="Z48" s="118">
        <f t="shared" si="22"/>
        <v>1984.714032860421</v>
      </c>
      <c r="AA48" s="118">
        <f t="shared" si="22"/>
        <v>0</v>
      </c>
      <c r="AB48" s="118">
        <f t="shared" si="22"/>
        <v>0</v>
      </c>
      <c r="AC48" s="119">
        <f t="shared" si="22"/>
        <v>10.963545347148001</v>
      </c>
      <c r="AD48" s="118">
        <f t="shared" si="22"/>
        <v>0</v>
      </c>
      <c r="AE48" s="118">
        <f t="shared" si="22"/>
        <v>0</v>
      </c>
      <c r="AF48" s="118">
        <f t="shared" si="22"/>
        <v>0</v>
      </c>
      <c r="AG48" s="118">
        <f t="shared" si="22"/>
        <v>10.963545347148001</v>
      </c>
      <c r="AH48" s="118">
        <f t="shared" si="22"/>
        <v>0</v>
      </c>
      <c r="AI48" s="214">
        <f t="shared" si="26"/>
        <v>3182.3118188736148</v>
      </c>
      <c r="AJ48" s="141" t="str">
        <f t="shared" si="27"/>
        <v/>
      </c>
    </row>
    <row r="49" spans="1:36" ht="15">
      <c r="A49" s="170" t="s">
        <v>64</v>
      </c>
      <c r="B49" s="43">
        <f t="shared" si="23"/>
        <v>8.7874521730539481</v>
      </c>
      <c r="C49" s="43">
        <f t="shared" si="23"/>
        <v>0</v>
      </c>
      <c r="D49" s="43">
        <f t="shared" si="23"/>
        <v>0</v>
      </c>
      <c r="E49" s="43">
        <f t="shared" si="23"/>
        <v>0</v>
      </c>
      <c r="F49" s="350">
        <v>0</v>
      </c>
      <c r="G49" s="43">
        <f t="shared" ref="G49:H53" si="28">G127+G153+G179+G205+G231+G257+G283+G309+G335+G361+G387+G413+G439</f>
        <v>0</v>
      </c>
      <c r="H49" s="43">
        <f t="shared" si="28"/>
        <v>0</v>
      </c>
      <c r="I49" s="154">
        <f t="shared" si="24"/>
        <v>8.7874521730539481</v>
      </c>
      <c r="J49" s="149"/>
      <c r="K49" s="171" t="s">
        <v>64</v>
      </c>
      <c r="L49" s="43">
        <f t="shared" ref="L49:R53" si="29">L127+L153+L179+L205+L231+L257+L283+L309+L335+L361+L387+L413+L439</f>
        <v>8.7874521730539481</v>
      </c>
      <c r="M49" s="43">
        <f t="shared" si="29"/>
        <v>0</v>
      </c>
      <c r="N49" s="43">
        <f t="shared" si="29"/>
        <v>0</v>
      </c>
      <c r="O49" s="43">
        <f t="shared" si="29"/>
        <v>0</v>
      </c>
      <c r="P49" s="43">
        <f t="shared" si="29"/>
        <v>0</v>
      </c>
      <c r="Q49" s="43">
        <f t="shared" si="29"/>
        <v>0</v>
      </c>
      <c r="R49" s="43">
        <f t="shared" si="29"/>
        <v>0</v>
      </c>
      <c r="S49" s="158">
        <f t="shared" si="25"/>
        <v>8.7874521730539481</v>
      </c>
      <c r="T49" s="149"/>
      <c r="U49" s="216" t="s">
        <v>62</v>
      </c>
      <c r="V49" s="114">
        <f t="shared" ref="V49:AH53" si="30">V127+V153+V179+V205+V231+V257+V283+V309+V335+V361+V387+V413+V439</f>
        <v>8.1439079088799442</v>
      </c>
      <c r="W49" s="114">
        <f t="shared" si="30"/>
        <v>3.3599032549936875E-2</v>
      </c>
      <c r="X49" s="114">
        <f t="shared" si="30"/>
        <v>0</v>
      </c>
      <c r="Y49" s="114">
        <f t="shared" si="30"/>
        <v>0</v>
      </c>
      <c r="Z49" s="114">
        <f t="shared" si="30"/>
        <v>0</v>
      </c>
      <c r="AA49" s="114">
        <f t="shared" si="30"/>
        <v>0</v>
      </c>
      <c r="AB49" s="114">
        <f t="shared" si="30"/>
        <v>0</v>
      </c>
      <c r="AC49" s="115">
        <f t="shared" si="30"/>
        <v>0.609945231624067</v>
      </c>
      <c r="AD49" s="114">
        <f t="shared" si="30"/>
        <v>0.609945231624067</v>
      </c>
      <c r="AE49" s="114">
        <f t="shared" si="30"/>
        <v>0</v>
      </c>
      <c r="AF49" s="114">
        <f t="shared" si="30"/>
        <v>0</v>
      </c>
      <c r="AG49" s="114">
        <f t="shared" si="30"/>
        <v>0</v>
      </c>
      <c r="AH49" s="114">
        <f t="shared" si="30"/>
        <v>0</v>
      </c>
      <c r="AI49" s="210">
        <f t="shared" si="26"/>
        <v>8.7874521730539481</v>
      </c>
      <c r="AJ49" s="141" t="str">
        <f t="shared" si="27"/>
        <v/>
      </c>
    </row>
    <row r="50" spans="1:36">
      <c r="A50" s="172" t="s">
        <v>23</v>
      </c>
      <c r="B50" s="59">
        <f t="shared" ref="B50:E53" si="31">B128+B154+B180+B206+B232+B258+B284+B310+B336+B362+B388+B414+B440</f>
        <v>8.7874521730539481</v>
      </c>
      <c r="C50" s="59">
        <f t="shared" si="31"/>
        <v>0</v>
      </c>
      <c r="D50" s="59">
        <f t="shared" si="31"/>
        <v>0</v>
      </c>
      <c r="E50" s="59">
        <f t="shared" si="31"/>
        <v>0</v>
      </c>
      <c r="F50" s="350">
        <v>0</v>
      </c>
      <c r="G50" s="59">
        <f t="shared" si="28"/>
        <v>0</v>
      </c>
      <c r="H50" s="59">
        <f t="shared" si="28"/>
        <v>0</v>
      </c>
      <c r="I50" s="175">
        <f t="shared" si="24"/>
        <v>8.7874521730539481</v>
      </c>
      <c r="J50" s="149"/>
      <c r="K50" s="176" t="s">
        <v>23</v>
      </c>
      <c r="L50" s="87">
        <f t="shared" si="29"/>
        <v>8.7874521730539481</v>
      </c>
      <c r="M50" s="87">
        <f t="shared" si="29"/>
        <v>0</v>
      </c>
      <c r="N50" s="87">
        <f t="shared" si="29"/>
        <v>0</v>
      </c>
      <c r="O50" s="87">
        <f t="shared" si="29"/>
        <v>0</v>
      </c>
      <c r="P50" s="87">
        <f t="shared" si="29"/>
        <v>0</v>
      </c>
      <c r="Q50" s="87">
        <f t="shared" si="29"/>
        <v>0</v>
      </c>
      <c r="R50" s="87">
        <f t="shared" si="29"/>
        <v>0</v>
      </c>
      <c r="S50" s="179">
        <f t="shared" si="25"/>
        <v>8.7874521730539481</v>
      </c>
      <c r="T50" s="149"/>
      <c r="U50" s="217" t="s">
        <v>65</v>
      </c>
      <c r="V50" s="121">
        <f t="shared" si="30"/>
        <v>8.1439079088799442</v>
      </c>
      <c r="W50" s="121">
        <f t="shared" si="30"/>
        <v>3.3599032549936875E-2</v>
      </c>
      <c r="X50" s="121">
        <f t="shared" si="30"/>
        <v>0</v>
      </c>
      <c r="Y50" s="121">
        <f t="shared" si="30"/>
        <v>0</v>
      </c>
      <c r="Z50" s="121">
        <f t="shared" si="30"/>
        <v>0</v>
      </c>
      <c r="AA50" s="121">
        <f t="shared" si="30"/>
        <v>0</v>
      </c>
      <c r="AB50" s="121">
        <f t="shared" si="30"/>
        <v>0</v>
      </c>
      <c r="AC50" s="283">
        <f t="shared" si="30"/>
        <v>0.609945231624067</v>
      </c>
      <c r="AD50" s="121">
        <f t="shared" si="30"/>
        <v>0.609945231624067</v>
      </c>
      <c r="AE50" s="121">
        <f t="shared" si="30"/>
        <v>0</v>
      </c>
      <c r="AF50" s="121">
        <f t="shared" si="30"/>
        <v>0</v>
      </c>
      <c r="AG50" s="121">
        <f t="shared" si="30"/>
        <v>0</v>
      </c>
      <c r="AH50" s="121">
        <f t="shared" si="30"/>
        <v>0</v>
      </c>
      <c r="AI50" s="219">
        <f t="shared" si="26"/>
        <v>8.7874521730539481</v>
      </c>
      <c r="AJ50" s="141" t="str">
        <f t="shared" si="27"/>
        <v/>
      </c>
    </row>
    <row r="51" spans="1:36">
      <c r="A51" s="180" t="s">
        <v>19</v>
      </c>
      <c r="B51" s="62">
        <f t="shared" si="31"/>
        <v>0</v>
      </c>
      <c r="C51" s="62">
        <f t="shared" si="31"/>
        <v>0</v>
      </c>
      <c r="D51" s="62">
        <f t="shared" si="31"/>
        <v>0</v>
      </c>
      <c r="E51" s="62">
        <f t="shared" si="31"/>
        <v>0</v>
      </c>
      <c r="F51" s="350">
        <v>0</v>
      </c>
      <c r="G51" s="62">
        <f t="shared" si="28"/>
        <v>0</v>
      </c>
      <c r="H51" s="62">
        <f t="shared" si="28"/>
        <v>0</v>
      </c>
      <c r="I51" s="183">
        <f t="shared" si="24"/>
        <v>0</v>
      </c>
      <c r="J51" s="149"/>
      <c r="K51" s="184" t="s">
        <v>19</v>
      </c>
      <c r="L51" s="62">
        <f t="shared" si="29"/>
        <v>0</v>
      </c>
      <c r="M51" s="62">
        <f t="shared" si="29"/>
        <v>0</v>
      </c>
      <c r="N51" s="62">
        <f t="shared" si="29"/>
        <v>0</v>
      </c>
      <c r="O51" s="62">
        <f t="shared" si="29"/>
        <v>0</v>
      </c>
      <c r="P51" s="62">
        <f t="shared" si="29"/>
        <v>0</v>
      </c>
      <c r="Q51" s="62">
        <f t="shared" si="29"/>
        <v>0</v>
      </c>
      <c r="R51" s="62">
        <f t="shared" si="29"/>
        <v>0</v>
      </c>
      <c r="S51" s="186">
        <f t="shared" si="25"/>
        <v>0</v>
      </c>
      <c r="T51" s="149"/>
      <c r="U51" s="220" t="s">
        <v>19</v>
      </c>
      <c r="V51" s="124">
        <f t="shared" si="30"/>
        <v>0</v>
      </c>
      <c r="W51" s="124">
        <f t="shared" si="30"/>
        <v>0</v>
      </c>
      <c r="X51" s="124">
        <f t="shared" si="30"/>
        <v>0</v>
      </c>
      <c r="Y51" s="124">
        <f t="shared" si="30"/>
        <v>0</v>
      </c>
      <c r="Z51" s="124">
        <f t="shared" si="30"/>
        <v>0</v>
      </c>
      <c r="AA51" s="124">
        <f t="shared" si="30"/>
        <v>0</v>
      </c>
      <c r="AB51" s="124">
        <f t="shared" si="30"/>
        <v>0</v>
      </c>
      <c r="AC51" s="284">
        <f t="shared" si="30"/>
        <v>0</v>
      </c>
      <c r="AD51" s="124">
        <f t="shared" si="30"/>
        <v>0</v>
      </c>
      <c r="AE51" s="124">
        <f t="shared" si="30"/>
        <v>0</v>
      </c>
      <c r="AF51" s="124">
        <f t="shared" si="30"/>
        <v>0</v>
      </c>
      <c r="AG51" s="124">
        <f t="shared" si="30"/>
        <v>0</v>
      </c>
      <c r="AH51" s="124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59">
        <f t="shared" si="31"/>
        <v>0</v>
      </c>
      <c r="C52" s="59">
        <f t="shared" si="31"/>
        <v>0</v>
      </c>
      <c r="D52" s="59">
        <f t="shared" si="31"/>
        <v>0</v>
      </c>
      <c r="E52" s="59">
        <f t="shared" si="31"/>
        <v>0</v>
      </c>
      <c r="F52" s="350">
        <v>0</v>
      </c>
      <c r="G52" s="59">
        <f t="shared" si="28"/>
        <v>0</v>
      </c>
      <c r="H52" s="59">
        <f t="shared" si="28"/>
        <v>0</v>
      </c>
      <c r="I52" s="175">
        <f t="shared" si="24"/>
        <v>0</v>
      </c>
      <c r="J52" s="149"/>
      <c r="K52" s="176" t="s">
        <v>20</v>
      </c>
      <c r="L52" s="87">
        <f t="shared" si="29"/>
        <v>0</v>
      </c>
      <c r="M52" s="87">
        <f t="shared" si="29"/>
        <v>0</v>
      </c>
      <c r="N52" s="87">
        <f t="shared" si="29"/>
        <v>0</v>
      </c>
      <c r="O52" s="87">
        <f t="shared" si="29"/>
        <v>0</v>
      </c>
      <c r="P52" s="87">
        <f t="shared" si="29"/>
        <v>0</v>
      </c>
      <c r="Q52" s="87">
        <f t="shared" si="29"/>
        <v>0</v>
      </c>
      <c r="R52" s="87">
        <f t="shared" si="29"/>
        <v>0</v>
      </c>
      <c r="S52" s="179">
        <f t="shared" si="25"/>
        <v>0</v>
      </c>
      <c r="T52" s="149"/>
      <c r="U52" s="217" t="s">
        <v>20</v>
      </c>
      <c r="V52" s="121">
        <f t="shared" si="30"/>
        <v>0</v>
      </c>
      <c r="W52" s="121">
        <f t="shared" si="30"/>
        <v>0</v>
      </c>
      <c r="X52" s="121">
        <f t="shared" si="30"/>
        <v>0</v>
      </c>
      <c r="Y52" s="121">
        <f t="shared" si="30"/>
        <v>0</v>
      </c>
      <c r="Z52" s="121">
        <f t="shared" si="30"/>
        <v>0</v>
      </c>
      <c r="AA52" s="121">
        <f t="shared" si="30"/>
        <v>0</v>
      </c>
      <c r="AB52" s="121">
        <f t="shared" si="30"/>
        <v>0</v>
      </c>
      <c r="AC52" s="283">
        <f t="shared" si="30"/>
        <v>0</v>
      </c>
      <c r="AD52" s="121">
        <f t="shared" si="30"/>
        <v>0</v>
      </c>
      <c r="AE52" s="121">
        <f t="shared" si="30"/>
        <v>0</v>
      </c>
      <c r="AF52" s="121">
        <f t="shared" si="30"/>
        <v>0</v>
      </c>
      <c r="AG52" s="121">
        <f t="shared" si="30"/>
        <v>0</v>
      </c>
      <c r="AH52" s="121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52">
        <f t="shared" si="31"/>
        <v>0</v>
      </c>
      <c r="C53" s="52">
        <f t="shared" si="31"/>
        <v>0</v>
      </c>
      <c r="D53" s="52">
        <f t="shared" si="31"/>
        <v>0</v>
      </c>
      <c r="E53" s="52">
        <f t="shared" si="31"/>
        <v>0</v>
      </c>
      <c r="F53" s="351">
        <v>0</v>
      </c>
      <c r="G53" s="52">
        <f t="shared" si="28"/>
        <v>0</v>
      </c>
      <c r="H53" s="52">
        <f t="shared" si="28"/>
        <v>0</v>
      </c>
      <c r="I53" s="190">
        <f t="shared" si="24"/>
        <v>0</v>
      </c>
      <c r="J53" s="149"/>
      <c r="K53" s="191" t="s">
        <v>11</v>
      </c>
      <c r="L53" s="52">
        <f t="shared" si="29"/>
        <v>0</v>
      </c>
      <c r="M53" s="52">
        <f t="shared" si="29"/>
        <v>0</v>
      </c>
      <c r="N53" s="52">
        <f t="shared" si="29"/>
        <v>0</v>
      </c>
      <c r="O53" s="52">
        <f t="shared" si="29"/>
        <v>0</v>
      </c>
      <c r="P53" s="52">
        <f t="shared" si="29"/>
        <v>0</v>
      </c>
      <c r="Q53" s="52">
        <f t="shared" si="29"/>
        <v>0</v>
      </c>
      <c r="R53" s="52">
        <f t="shared" si="29"/>
        <v>0</v>
      </c>
      <c r="S53" s="193">
        <f t="shared" si="25"/>
        <v>0</v>
      </c>
      <c r="T53" s="149"/>
      <c r="U53" s="220" t="s">
        <v>11</v>
      </c>
      <c r="V53" s="124">
        <f t="shared" si="30"/>
        <v>0</v>
      </c>
      <c r="W53" s="124">
        <f t="shared" si="30"/>
        <v>0</v>
      </c>
      <c r="X53" s="124">
        <f t="shared" si="30"/>
        <v>0</v>
      </c>
      <c r="Y53" s="124">
        <f t="shared" si="30"/>
        <v>0</v>
      </c>
      <c r="Z53" s="124">
        <f t="shared" si="30"/>
        <v>0</v>
      </c>
      <c r="AA53" s="124">
        <f t="shared" si="30"/>
        <v>0</v>
      </c>
      <c r="AB53" s="124">
        <f t="shared" si="30"/>
        <v>0</v>
      </c>
      <c r="AC53" s="284">
        <f t="shared" si="30"/>
        <v>0</v>
      </c>
      <c r="AD53" s="124">
        <f t="shared" si="30"/>
        <v>0</v>
      </c>
      <c r="AE53" s="124">
        <f t="shared" si="30"/>
        <v>0</v>
      </c>
      <c r="AF53" s="124">
        <f t="shared" si="30"/>
        <v>0</v>
      </c>
      <c r="AG53" s="124">
        <f t="shared" si="30"/>
        <v>0</v>
      </c>
      <c r="AH53" s="124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6448.3796345145347</v>
      </c>
      <c r="C54" s="195">
        <f t="shared" ref="C54:I54" si="32">SUM(C33:C49)</f>
        <v>20663.393425139249</v>
      </c>
      <c r="D54" s="195">
        <f t="shared" si="32"/>
        <v>19592.96450285671</v>
      </c>
      <c r="E54" s="195">
        <f t="shared" si="32"/>
        <v>15931.439014100055</v>
      </c>
      <c r="F54" s="195">
        <f t="shared" si="32"/>
        <v>0</v>
      </c>
      <c r="G54" s="195">
        <f t="shared" si="32"/>
        <v>1313.4764089200239</v>
      </c>
      <c r="H54" s="195">
        <f t="shared" si="32"/>
        <v>76.292023439166655</v>
      </c>
      <c r="I54" s="195">
        <f t="shared" si="32"/>
        <v>64025.945008969749</v>
      </c>
      <c r="J54" s="149"/>
      <c r="K54" s="196" t="s">
        <v>26</v>
      </c>
      <c r="L54" s="195">
        <f>SUM(L33:L49)</f>
        <v>6448.3796345145347</v>
      </c>
      <c r="M54" s="195">
        <f t="shared" ref="M54:S54" si="33">SUM(M33:M49)</f>
        <v>20663.393425139249</v>
      </c>
      <c r="N54" s="195">
        <f t="shared" si="33"/>
        <v>19592.96450285671</v>
      </c>
      <c r="O54" s="195">
        <f t="shared" si="33"/>
        <v>15931.439014100055</v>
      </c>
      <c r="P54" s="195">
        <f t="shared" si="33"/>
        <v>2895.546862091021</v>
      </c>
      <c r="Q54" s="195">
        <f t="shared" si="33"/>
        <v>1313.4764089200239</v>
      </c>
      <c r="R54" s="197">
        <f t="shared" si="33"/>
        <v>76.292023439166655</v>
      </c>
      <c r="S54" s="198">
        <f t="shared" si="33"/>
        <v>66921.49187106076</v>
      </c>
      <c r="T54" s="149" t="str">
        <f>IF(ABS(S54-AI54)&gt;0.01,S54-AI54,"")</f>
        <v/>
      </c>
      <c r="U54" s="224" t="s">
        <v>63</v>
      </c>
      <c r="V54" s="225">
        <f>SUM(V33:V49)</f>
        <v>5670.934307960054</v>
      </c>
      <c r="W54" s="225">
        <f t="shared" ref="W54:AH54" si="34">SUM(W33:W49)</f>
        <v>716.92181796503201</v>
      </c>
      <c r="X54" s="225">
        <f t="shared" si="34"/>
        <v>1313.4764089200239</v>
      </c>
      <c r="Y54" s="225">
        <f t="shared" si="34"/>
        <v>20663.393425139249</v>
      </c>
      <c r="Z54" s="225">
        <f t="shared" si="34"/>
        <v>17375.256905152997</v>
      </c>
      <c r="AA54" s="225">
        <f t="shared" si="34"/>
        <v>15167.935216267722</v>
      </c>
      <c r="AB54" s="225">
        <f t="shared" si="34"/>
        <v>2895.546862091021</v>
      </c>
      <c r="AC54" s="225">
        <f t="shared" si="34"/>
        <v>3118.0269275646601</v>
      </c>
      <c r="AD54" s="226">
        <f t="shared" si="34"/>
        <v>60.52350858944834</v>
      </c>
      <c r="AE54" s="226">
        <f t="shared" si="34"/>
        <v>93.491843024238605</v>
      </c>
      <c r="AF54" s="226">
        <f t="shared" si="34"/>
        <v>76.292023439166655</v>
      </c>
      <c r="AG54" s="226">
        <f t="shared" si="34"/>
        <v>2217.7075977037143</v>
      </c>
      <c r="AH54" s="226">
        <f t="shared" si="34"/>
        <v>670.01195480809133</v>
      </c>
      <c r="AI54" s="227">
        <f>SUM(V54:AC54)</f>
        <v>66921.49187106076</v>
      </c>
      <c r="AJ54" s="141" t="str">
        <f t="shared" si="27"/>
        <v/>
      </c>
    </row>
    <row r="55" spans="1:36" ht="15" thickBot="1">
      <c r="A55" s="32" t="s">
        <v>90</v>
      </c>
      <c r="B55" s="48">
        <f>IF($I54=0,"-",B54/$I54)</f>
        <v>0.10071510281669635</v>
      </c>
      <c r="C55" s="48">
        <f t="shared" ref="C55:H55" si="35">IF($I54=0,"-",C54/$I54)</f>
        <v>0.3227346886054458</v>
      </c>
      <c r="D55" s="48">
        <f t="shared" si="35"/>
        <v>0.30601601429095382</v>
      </c>
      <c r="E55" s="48">
        <f t="shared" si="35"/>
        <v>0.24882786207791438</v>
      </c>
      <c r="F55" s="48">
        <f t="shared" si="35"/>
        <v>0</v>
      </c>
      <c r="G55" s="48">
        <f t="shared" si="35"/>
        <v>2.0514752398203755E-2</v>
      </c>
      <c r="H55" s="69">
        <f t="shared" si="35"/>
        <v>1.1915798107857444E-3</v>
      </c>
      <c r="I55" s="49">
        <f>SUM(B55:H55)</f>
        <v>0.99999999999999989</v>
      </c>
      <c r="K55" s="78" t="s">
        <v>90</v>
      </c>
      <c r="L55" s="95">
        <f>IF($S54=0,"-",L54/$S54)</f>
        <v>9.6357380181224625E-2</v>
      </c>
      <c r="M55" s="95">
        <f t="shared" ref="M55:R55" si="36">IF($S54=0,"-",M54/$S54)</f>
        <v>0.30877066316680302</v>
      </c>
      <c r="N55" s="95">
        <f t="shared" si="36"/>
        <v>0.29277536939264509</v>
      </c>
      <c r="O55" s="95">
        <f t="shared" si="36"/>
        <v>0.23806162368280043</v>
      </c>
      <c r="P55" s="95">
        <f t="shared" si="36"/>
        <v>4.3267816976793348E-2</v>
      </c>
      <c r="Q55" s="95">
        <f t="shared" si="36"/>
        <v>1.9627123846114047E-2</v>
      </c>
      <c r="R55" s="96">
        <f t="shared" si="36"/>
        <v>1.140022753619425E-3</v>
      </c>
      <c r="S55" s="97">
        <f>SUM(L55:R55)</f>
        <v>1</v>
      </c>
      <c r="U55" s="108" t="s">
        <v>90</v>
      </c>
      <c r="V55" s="130">
        <f>+V54/$AI54</f>
        <v>8.4740105897315898E-2</v>
      </c>
      <c r="W55" s="130">
        <f t="shared" ref="W55:AH55" si="37">+W54/$AI54</f>
        <v>1.071287859730238E-2</v>
      </c>
      <c r="X55" s="130">
        <f t="shared" si="37"/>
        <v>1.9627123846114047E-2</v>
      </c>
      <c r="Y55" s="130">
        <f t="shared" si="37"/>
        <v>0.30877066316680302</v>
      </c>
      <c r="Z55" s="130">
        <f t="shared" si="37"/>
        <v>0.2596364250012585</v>
      </c>
      <c r="AA55" s="130">
        <f t="shared" si="37"/>
        <v>0.22665267602659167</v>
      </c>
      <c r="AB55" s="130">
        <f t="shared" si="37"/>
        <v>4.3267816976793348E-2</v>
      </c>
      <c r="AC55" s="130">
        <f t="shared" si="37"/>
        <v>4.6592310487821122E-2</v>
      </c>
      <c r="AD55" s="130">
        <f t="shared" si="37"/>
        <v>9.0439568660633613E-4</v>
      </c>
      <c r="AE55" s="130">
        <f t="shared" si="37"/>
        <v>1.3970376393337371E-3</v>
      </c>
      <c r="AF55" s="130">
        <f t="shared" si="37"/>
        <v>1.140022753619425E-3</v>
      </c>
      <c r="AG55" s="130">
        <f t="shared" si="37"/>
        <v>3.3138944391386621E-2</v>
      </c>
      <c r="AH55" s="130">
        <f t="shared" si="37"/>
        <v>1.0011910016874988E-2</v>
      </c>
      <c r="AI55" s="131">
        <f>SUM(V55:AC55)</f>
        <v>1</v>
      </c>
      <c r="AJ55" s="141" t="str">
        <f t="shared" si="27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2.2730815145715049</v>
      </c>
      <c r="G59" s="356"/>
      <c r="H59" s="358"/>
      <c r="I59" s="154">
        <f>SUM(B59:H59)</f>
        <v>2.2730815145715049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38">F450+F476+F502+F528+F554</f>
        <v>0</v>
      </c>
      <c r="G60" s="359"/>
      <c r="H60" s="361"/>
      <c r="I60" s="162">
        <f t="shared" ref="I60:I79" si="3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40">P450+P476+P502+P528+P554</f>
        <v>0</v>
      </c>
      <c r="Q60" s="359"/>
      <c r="R60" s="366"/>
      <c r="S60" s="166">
        <f t="shared" ref="S60:S79" si="4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38"/>
        <v>0</v>
      </c>
      <c r="G61" s="359"/>
      <c r="H61" s="361"/>
      <c r="I61" s="154">
        <f t="shared" si="3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40"/>
        <v>0</v>
      </c>
      <c r="Q61" s="359"/>
      <c r="R61" s="366"/>
      <c r="S61" s="158">
        <f t="shared" si="4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38"/>
        <v>0</v>
      </c>
      <c r="G62" s="359"/>
      <c r="H62" s="361"/>
      <c r="I62" s="162">
        <f t="shared" si="3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40"/>
        <v>0</v>
      </c>
      <c r="Q62" s="359"/>
      <c r="R62" s="366"/>
      <c r="S62" s="166">
        <f t="shared" si="4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38"/>
        <v>0</v>
      </c>
      <c r="G63" s="359"/>
      <c r="H63" s="361"/>
      <c r="I63" s="154">
        <f t="shared" si="3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40"/>
        <v>0</v>
      </c>
      <c r="Q63" s="359"/>
      <c r="R63" s="366"/>
      <c r="S63" s="158">
        <f t="shared" si="4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38"/>
        <v>0</v>
      </c>
      <c r="G64" s="359"/>
      <c r="H64" s="361"/>
      <c r="I64" s="162">
        <f t="shared" si="3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40"/>
        <v>0</v>
      </c>
      <c r="Q64" s="359"/>
      <c r="R64" s="366"/>
      <c r="S64" s="166">
        <f t="shared" si="4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38"/>
        <v>51354.576081215928</v>
      </c>
      <c r="G65" s="359"/>
      <c r="H65" s="361"/>
      <c r="I65" s="154">
        <f t="shared" si="39"/>
        <v>51354.576081215928</v>
      </c>
      <c r="J65" s="149"/>
      <c r="K65" s="169" t="s">
        <v>58</v>
      </c>
      <c r="L65" s="359"/>
      <c r="M65" s="360"/>
      <c r="N65" s="360"/>
      <c r="O65" s="361"/>
      <c r="P65" s="43">
        <f t="shared" si="40"/>
        <v>27183.992638273066</v>
      </c>
      <c r="Q65" s="359"/>
      <c r="R65" s="366"/>
      <c r="S65" s="158">
        <f t="shared" si="41"/>
        <v>27183.992638273066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38"/>
        <v>14573.173358294765</v>
      </c>
      <c r="G66" s="359"/>
      <c r="H66" s="361"/>
      <c r="I66" s="162">
        <f t="shared" si="39"/>
        <v>14573.173358294765</v>
      </c>
      <c r="J66" s="149"/>
      <c r="K66" s="163" t="s">
        <v>12</v>
      </c>
      <c r="L66" s="359"/>
      <c r="M66" s="360"/>
      <c r="N66" s="360"/>
      <c r="O66" s="361"/>
      <c r="P66" s="84">
        <f t="shared" si="40"/>
        <v>6175.0369772687663</v>
      </c>
      <c r="Q66" s="359"/>
      <c r="R66" s="366"/>
      <c r="S66" s="166">
        <f t="shared" si="41"/>
        <v>6175.0369772687663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38"/>
        <v>23547.125650525239</v>
      </c>
      <c r="G67" s="359"/>
      <c r="H67" s="361"/>
      <c r="I67" s="154">
        <f t="shared" si="39"/>
        <v>23547.125650525239</v>
      </c>
      <c r="J67" s="149"/>
      <c r="K67" s="169" t="s">
        <v>59</v>
      </c>
      <c r="L67" s="359"/>
      <c r="M67" s="360"/>
      <c r="N67" s="360"/>
      <c r="O67" s="361"/>
      <c r="P67" s="43">
        <f t="shared" si="40"/>
        <v>0</v>
      </c>
      <c r="Q67" s="359"/>
      <c r="R67" s="366"/>
      <c r="S67" s="158">
        <f t="shared" si="41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38"/>
        <v>21.864429452539365</v>
      </c>
      <c r="G68" s="359"/>
      <c r="H68" s="361"/>
      <c r="I68" s="162">
        <f t="shared" si="39"/>
        <v>21.864429452539365</v>
      </c>
      <c r="J68" s="149"/>
      <c r="K68" s="163" t="s">
        <v>17</v>
      </c>
      <c r="L68" s="359"/>
      <c r="M68" s="360"/>
      <c r="N68" s="360"/>
      <c r="O68" s="361"/>
      <c r="P68" s="84">
        <f t="shared" si="40"/>
        <v>21.864429452539547</v>
      </c>
      <c r="Q68" s="359"/>
      <c r="R68" s="366"/>
      <c r="S68" s="166">
        <f t="shared" si="41"/>
        <v>21.864429452539547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38"/>
        <v>4072.6408915495426</v>
      </c>
      <c r="G69" s="359"/>
      <c r="H69" s="361"/>
      <c r="I69" s="154">
        <f t="shared" si="39"/>
        <v>4072.6408915495426</v>
      </c>
      <c r="J69" s="149"/>
      <c r="K69" s="169" t="s">
        <v>140</v>
      </c>
      <c r="L69" s="359"/>
      <c r="M69" s="360"/>
      <c r="N69" s="360"/>
      <c r="O69" s="361"/>
      <c r="P69" s="43">
        <f t="shared" si="40"/>
        <v>77.585173936564928</v>
      </c>
      <c r="Q69" s="359"/>
      <c r="R69" s="366"/>
      <c r="S69" s="158">
        <f t="shared" si="41"/>
        <v>77.585173936564928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38"/>
        <v>1548.8174671353806</v>
      </c>
      <c r="G70" s="359"/>
      <c r="H70" s="361"/>
      <c r="I70" s="162">
        <f t="shared" si="39"/>
        <v>1548.8174671353806</v>
      </c>
      <c r="J70" s="149"/>
      <c r="K70" s="163" t="s">
        <v>25</v>
      </c>
      <c r="L70" s="359"/>
      <c r="M70" s="360"/>
      <c r="N70" s="360"/>
      <c r="O70" s="361"/>
      <c r="P70" s="84">
        <f t="shared" si="40"/>
        <v>-4.1300296516055823E-14</v>
      </c>
      <c r="Q70" s="359"/>
      <c r="R70" s="366"/>
      <c r="S70" s="166">
        <f t="shared" si="41"/>
        <v>-4.1300296516055823E-14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38"/>
        <v>0</v>
      </c>
      <c r="G71" s="359"/>
      <c r="H71" s="361"/>
      <c r="I71" s="154">
        <f t="shared" si="3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40"/>
        <v>0</v>
      </c>
      <c r="Q71" s="359"/>
      <c r="R71" s="366"/>
      <c r="S71" s="158">
        <f t="shared" si="41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38"/>
        <v>5.7504965294117652E-2</v>
      </c>
      <c r="G72" s="359"/>
      <c r="H72" s="361"/>
      <c r="I72" s="162">
        <f t="shared" si="39"/>
        <v>5.7504965294117652E-2</v>
      </c>
      <c r="J72" s="149"/>
      <c r="K72" s="163" t="s">
        <v>60</v>
      </c>
      <c r="L72" s="359"/>
      <c r="M72" s="360"/>
      <c r="N72" s="360"/>
      <c r="O72" s="361"/>
      <c r="P72" s="84">
        <f t="shared" si="40"/>
        <v>0</v>
      </c>
      <c r="Q72" s="359"/>
      <c r="R72" s="366"/>
      <c r="S72" s="166">
        <f t="shared" si="41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38"/>
        <v>5910.3984492634218</v>
      </c>
      <c r="G73" s="359"/>
      <c r="H73" s="361"/>
      <c r="I73" s="154">
        <f t="shared" si="39"/>
        <v>5910.3984492634218</v>
      </c>
      <c r="J73" s="149"/>
      <c r="K73" s="169" t="s">
        <v>22</v>
      </c>
      <c r="L73" s="359"/>
      <c r="M73" s="360"/>
      <c r="N73" s="360"/>
      <c r="O73" s="361"/>
      <c r="P73" s="43">
        <f t="shared" si="40"/>
        <v>3930.7531042369528</v>
      </c>
      <c r="Q73" s="359"/>
      <c r="R73" s="366"/>
      <c r="S73" s="158">
        <f t="shared" si="41"/>
        <v>3930.7531042369528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38"/>
        <v>0</v>
      </c>
      <c r="G74" s="359"/>
      <c r="H74" s="361"/>
      <c r="I74" s="162">
        <f t="shared" si="3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40"/>
        <v>0</v>
      </c>
      <c r="Q74" s="359"/>
      <c r="R74" s="366"/>
      <c r="S74" s="166">
        <f t="shared" si="4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38"/>
        <v>0</v>
      </c>
      <c r="G75" s="359"/>
      <c r="H75" s="361"/>
      <c r="I75" s="154">
        <f t="shared" si="3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40"/>
        <v>0</v>
      </c>
      <c r="Q75" s="359"/>
      <c r="R75" s="366"/>
      <c r="S75" s="158">
        <f t="shared" si="4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38"/>
        <v>0</v>
      </c>
      <c r="G76" s="359"/>
      <c r="H76" s="361"/>
      <c r="I76" s="175">
        <f t="shared" si="3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40"/>
        <v>0</v>
      </c>
      <c r="Q76" s="359"/>
      <c r="R76" s="366"/>
      <c r="S76" s="179">
        <f t="shared" si="4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38"/>
        <v>0</v>
      </c>
      <c r="G77" s="359"/>
      <c r="H77" s="361"/>
      <c r="I77" s="183">
        <f t="shared" si="3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40"/>
        <v>0</v>
      </c>
      <c r="Q77" s="359"/>
      <c r="R77" s="366"/>
      <c r="S77" s="186">
        <f t="shared" si="4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38"/>
        <v>0</v>
      </c>
      <c r="G78" s="359"/>
      <c r="H78" s="361"/>
      <c r="I78" s="175">
        <f t="shared" si="3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40"/>
        <v>0</v>
      </c>
      <c r="Q78" s="359"/>
      <c r="R78" s="366"/>
      <c r="S78" s="179">
        <f t="shared" si="4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38"/>
        <v>0</v>
      </c>
      <c r="G79" s="362"/>
      <c r="H79" s="364"/>
      <c r="I79" s="190">
        <f t="shared" si="3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40"/>
        <v>0</v>
      </c>
      <c r="Q79" s="362"/>
      <c r="R79" s="367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101030.92691391669</v>
      </c>
      <c r="G80" s="195">
        <f t="shared" si="42"/>
        <v>0</v>
      </c>
      <c r="H80" s="197">
        <f t="shared" si="42"/>
        <v>0</v>
      </c>
      <c r="I80" s="195">
        <f t="shared" si="42"/>
        <v>101030.92691391669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37389.232323167889</v>
      </c>
      <c r="Q80" s="195">
        <f t="shared" si="43"/>
        <v>0</v>
      </c>
      <c r="R80" s="197">
        <f t="shared" si="43"/>
        <v>0</v>
      </c>
      <c r="S80" s="198">
        <f t="shared" si="43"/>
        <v>37389.232323167889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44">IF($I80=0,"-",C80/$I80)</f>
        <v>0</v>
      </c>
      <c r="D81" s="48">
        <f t="shared" si="44"/>
        <v>0</v>
      </c>
      <c r="E81" s="48">
        <f t="shared" si="44"/>
        <v>0</v>
      </c>
      <c r="F81" s="48">
        <f t="shared" si="44"/>
        <v>1</v>
      </c>
      <c r="G81" s="48">
        <f t="shared" si="44"/>
        <v>0</v>
      </c>
      <c r="H81" s="48">
        <f t="shared" si="44"/>
        <v>0</v>
      </c>
      <c r="I81" s="49">
        <f>SUM(B81:H81)</f>
        <v>1</v>
      </c>
      <c r="K81" s="78" t="s">
        <v>90</v>
      </c>
      <c r="L81" s="95">
        <f t="shared" ref="L81:R81" si="45">IF($S80=0,"-",L80/$S80)</f>
        <v>0</v>
      </c>
      <c r="M81" s="95">
        <f t="shared" si="45"/>
        <v>0</v>
      </c>
      <c r="N81" s="95">
        <f t="shared" si="45"/>
        <v>0</v>
      </c>
      <c r="O81" s="95">
        <f t="shared" si="45"/>
        <v>0</v>
      </c>
      <c r="P81" s="95">
        <f t="shared" si="45"/>
        <v>1</v>
      </c>
      <c r="Q81" s="95">
        <f t="shared" si="45"/>
        <v>0</v>
      </c>
      <c r="R81" s="96">
        <f t="shared" si="45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H100" si="46">B579+B605+B631</f>
        <v>151.45183434999473</v>
      </c>
      <c r="C85" s="37">
        <f t="shared" si="46"/>
        <v>0</v>
      </c>
      <c r="D85" s="37">
        <f t="shared" si="46"/>
        <v>11.173763827629783</v>
      </c>
      <c r="E85" s="37">
        <f t="shared" si="46"/>
        <v>0</v>
      </c>
      <c r="F85" s="37">
        <f t="shared" si="46"/>
        <v>0</v>
      </c>
      <c r="G85" s="37">
        <f t="shared" si="46"/>
        <v>0</v>
      </c>
      <c r="H85" s="37">
        <f t="shared" si="46"/>
        <v>0</v>
      </c>
      <c r="I85" s="154">
        <f>SUM(B85:H85)</f>
        <v>162.62559817762451</v>
      </c>
      <c r="J85" s="149"/>
      <c r="K85" s="203" t="s">
        <v>7</v>
      </c>
      <c r="L85" s="37">
        <f t="shared" ref="L85:R100" si="47">L579+L605+L631</f>
        <v>151.45183434999473</v>
      </c>
      <c r="M85" s="37">
        <f t="shared" si="47"/>
        <v>0</v>
      </c>
      <c r="N85" s="37">
        <f t="shared" si="47"/>
        <v>11.173763827629783</v>
      </c>
      <c r="O85" s="37">
        <f t="shared" si="47"/>
        <v>0</v>
      </c>
      <c r="P85" s="37">
        <f t="shared" si="47"/>
        <v>2.2730815145715049</v>
      </c>
      <c r="Q85" s="37">
        <f t="shared" si="47"/>
        <v>0</v>
      </c>
      <c r="R85" s="37">
        <f t="shared" si="47"/>
        <v>0</v>
      </c>
      <c r="S85" s="205">
        <f>SUM(L85:R85)</f>
        <v>164.89867969219603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46"/>
        <v>9.1180165230743828</v>
      </c>
      <c r="C86" s="40">
        <f t="shared" si="46"/>
        <v>0</v>
      </c>
      <c r="D86" s="40">
        <f t="shared" si="46"/>
        <v>8.6307945394898684E-3</v>
      </c>
      <c r="E86" s="40">
        <f t="shared" si="46"/>
        <v>0</v>
      </c>
      <c r="F86" s="40">
        <f t="shared" si="46"/>
        <v>0</v>
      </c>
      <c r="G86" s="40">
        <f t="shared" si="46"/>
        <v>0</v>
      </c>
      <c r="H86" s="40">
        <f t="shared" si="46"/>
        <v>0</v>
      </c>
      <c r="I86" s="162">
        <f t="shared" ref="I86:I105" si="48">SUM(B86:H86)</f>
        <v>9.1266473176138732</v>
      </c>
      <c r="J86" s="149"/>
      <c r="K86" s="163" t="s">
        <v>8</v>
      </c>
      <c r="L86" s="84">
        <f t="shared" si="47"/>
        <v>9.1180165230743828</v>
      </c>
      <c r="M86" s="84">
        <f t="shared" si="47"/>
        <v>0</v>
      </c>
      <c r="N86" s="84">
        <f t="shared" si="47"/>
        <v>8.6307945394898684E-3</v>
      </c>
      <c r="O86" s="84">
        <f t="shared" si="47"/>
        <v>0</v>
      </c>
      <c r="P86" s="84">
        <f t="shared" si="47"/>
        <v>0</v>
      </c>
      <c r="Q86" s="84">
        <f t="shared" si="47"/>
        <v>0</v>
      </c>
      <c r="R86" s="84">
        <f t="shared" si="47"/>
        <v>0</v>
      </c>
      <c r="S86" s="166">
        <f t="shared" ref="S86:S105" si="49">SUM(L86:R86)</f>
        <v>9.1266473176138732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46"/>
        <v>86.396116182283976</v>
      </c>
      <c r="C87" s="43">
        <f t="shared" si="46"/>
        <v>0</v>
      </c>
      <c r="D87" s="43">
        <f t="shared" si="46"/>
        <v>14.564905863339336</v>
      </c>
      <c r="E87" s="43">
        <f t="shared" si="46"/>
        <v>0</v>
      </c>
      <c r="F87" s="43">
        <f t="shared" si="46"/>
        <v>0</v>
      </c>
      <c r="G87" s="43">
        <f t="shared" si="46"/>
        <v>0</v>
      </c>
      <c r="H87" s="43">
        <f t="shared" si="46"/>
        <v>0</v>
      </c>
      <c r="I87" s="154">
        <f t="shared" si="48"/>
        <v>100.96102204562331</v>
      </c>
      <c r="J87" s="149"/>
      <c r="K87" s="169" t="s">
        <v>10</v>
      </c>
      <c r="L87" s="43">
        <f t="shared" si="47"/>
        <v>86.396116182283976</v>
      </c>
      <c r="M87" s="43">
        <f t="shared" si="47"/>
        <v>0</v>
      </c>
      <c r="N87" s="43">
        <f t="shared" si="47"/>
        <v>14.564905863339336</v>
      </c>
      <c r="O87" s="43">
        <f t="shared" si="47"/>
        <v>0</v>
      </c>
      <c r="P87" s="43">
        <f t="shared" si="47"/>
        <v>0</v>
      </c>
      <c r="Q87" s="43">
        <f t="shared" si="47"/>
        <v>0</v>
      </c>
      <c r="R87" s="43">
        <f t="shared" si="47"/>
        <v>0</v>
      </c>
      <c r="S87" s="158">
        <f t="shared" si="49"/>
        <v>100.96102204562331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46"/>
        <v>0</v>
      </c>
      <c r="C88" s="40">
        <f t="shared" si="46"/>
        <v>0</v>
      </c>
      <c r="D88" s="40">
        <f t="shared" si="46"/>
        <v>0</v>
      </c>
      <c r="E88" s="40">
        <f t="shared" si="46"/>
        <v>0</v>
      </c>
      <c r="F88" s="40">
        <f t="shared" si="46"/>
        <v>0</v>
      </c>
      <c r="G88" s="40">
        <f t="shared" si="46"/>
        <v>0</v>
      </c>
      <c r="H88" s="40">
        <f t="shared" si="46"/>
        <v>0</v>
      </c>
      <c r="I88" s="162">
        <f t="shared" si="48"/>
        <v>0</v>
      </c>
      <c r="J88" s="149"/>
      <c r="K88" s="163" t="s">
        <v>56</v>
      </c>
      <c r="L88" s="84">
        <f t="shared" si="47"/>
        <v>0</v>
      </c>
      <c r="M88" s="84">
        <f t="shared" si="47"/>
        <v>0</v>
      </c>
      <c r="N88" s="84">
        <f t="shared" si="47"/>
        <v>0</v>
      </c>
      <c r="O88" s="84">
        <f t="shared" si="47"/>
        <v>0</v>
      </c>
      <c r="P88" s="84">
        <f t="shared" si="47"/>
        <v>0</v>
      </c>
      <c r="Q88" s="84">
        <f t="shared" si="47"/>
        <v>0</v>
      </c>
      <c r="R88" s="84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46"/>
        <v>114.58057928336669</v>
      </c>
      <c r="C89" s="43">
        <f t="shared" si="46"/>
        <v>7.1485716469168308</v>
      </c>
      <c r="D89" s="43">
        <f t="shared" si="46"/>
        <v>6.1305614547721081</v>
      </c>
      <c r="E89" s="43">
        <f t="shared" si="46"/>
        <v>3.3179765142432944</v>
      </c>
      <c r="F89" s="43">
        <f t="shared" si="46"/>
        <v>0</v>
      </c>
      <c r="G89" s="43">
        <f t="shared" si="46"/>
        <v>0</v>
      </c>
      <c r="H89" s="43">
        <f t="shared" si="46"/>
        <v>0</v>
      </c>
      <c r="I89" s="154">
        <f t="shared" si="48"/>
        <v>131.17768889929891</v>
      </c>
      <c r="J89" s="149"/>
      <c r="K89" s="169" t="s">
        <v>16</v>
      </c>
      <c r="L89" s="43">
        <f t="shared" si="47"/>
        <v>114.58057928336669</v>
      </c>
      <c r="M89" s="43">
        <f t="shared" si="47"/>
        <v>7.1485716469168308</v>
      </c>
      <c r="N89" s="43">
        <f t="shared" si="47"/>
        <v>6.1305614547721081</v>
      </c>
      <c r="O89" s="43">
        <f t="shared" si="47"/>
        <v>3.3179765142432944</v>
      </c>
      <c r="P89" s="43">
        <f t="shared" si="47"/>
        <v>0</v>
      </c>
      <c r="Q89" s="43">
        <f t="shared" si="47"/>
        <v>0</v>
      </c>
      <c r="R89" s="43">
        <f t="shared" si="47"/>
        <v>0</v>
      </c>
      <c r="S89" s="158">
        <f t="shared" si="49"/>
        <v>131.17768889929891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46"/>
        <v>7252.6449269626619</v>
      </c>
      <c r="C90" s="40">
        <f t="shared" si="46"/>
        <v>8.8959204652319475</v>
      </c>
      <c r="D90" s="40">
        <f t="shared" si="46"/>
        <v>744.19548500563974</v>
      </c>
      <c r="E90" s="40">
        <f t="shared" si="46"/>
        <v>0</v>
      </c>
      <c r="F90" s="40">
        <f t="shared" si="46"/>
        <v>0</v>
      </c>
      <c r="G90" s="40">
        <f t="shared" si="46"/>
        <v>0</v>
      </c>
      <c r="H90" s="40">
        <f t="shared" si="46"/>
        <v>0</v>
      </c>
      <c r="I90" s="162">
        <f t="shared" si="48"/>
        <v>8005.7363324335338</v>
      </c>
      <c r="J90" s="149"/>
      <c r="K90" s="163" t="s">
        <v>15</v>
      </c>
      <c r="L90" s="84">
        <f t="shared" si="47"/>
        <v>7252.6449269626619</v>
      </c>
      <c r="M90" s="84">
        <f t="shared" si="47"/>
        <v>8.8959204652319475</v>
      </c>
      <c r="N90" s="84">
        <f t="shared" si="47"/>
        <v>744.19548500563974</v>
      </c>
      <c r="O90" s="84">
        <f t="shared" si="47"/>
        <v>0</v>
      </c>
      <c r="P90" s="84">
        <f t="shared" si="47"/>
        <v>0</v>
      </c>
      <c r="Q90" s="84">
        <f t="shared" si="47"/>
        <v>0</v>
      </c>
      <c r="R90" s="84">
        <f t="shared" si="47"/>
        <v>0</v>
      </c>
      <c r="S90" s="166">
        <f t="shared" si="49"/>
        <v>8005.7363324335338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46"/>
        <v>0</v>
      </c>
      <c r="C91" s="43">
        <f t="shared" si="46"/>
        <v>1.6578898155140058</v>
      </c>
      <c r="D91" s="43">
        <f t="shared" si="46"/>
        <v>0.13931928553713571</v>
      </c>
      <c r="E91" s="43">
        <f t="shared" si="46"/>
        <v>145.45708642411529</v>
      </c>
      <c r="F91" s="43">
        <f t="shared" si="46"/>
        <v>3177.8567169451894</v>
      </c>
      <c r="G91" s="43">
        <f t="shared" si="46"/>
        <v>0</v>
      </c>
      <c r="H91" s="43">
        <f t="shared" si="46"/>
        <v>0</v>
      </c>
      <c r="I91" s="154">
        <f t="shared" si="48"/>
        <v>3325.1110124703559</v>
      </c>
      <c r="J91" s="149"/>
      <c r="K91" s="169" t="s">
        <v>58</v>
      </c>
      <c r="L91" s="43">
        <f t="shared" si="47"/>
        <v>0</v>
      </c>
      <c r="M91" s="43">
        <f t="shared" si="47"/>
        <v>1.6578898155140058</v>
      </c>
      <c r="N91" s="43">
        <f t="shared" si="47"/>
        <v>0.13931928553713571</v>
      </c>
      <c r="O91" s="43">
        <f t="shared" si="47"/>
        <v>145.45708642411529</v>
      </c>
      <c r="P91" s="43">
        <f t="shared" si="47"/>
        <v>24832.654628135111</v>
      </c>
      <c r="Q91" s="43">
        <f t="shared" si="47"/>
        <v>0</v>
      </c>
      <c r="R91" s="43">
        <f t="shared" si="47"/>
        <v>0</v>
      </c>
      <c r="S91" s="158">
        <f t="shared" si="49"/>
        <v>24979.908923660278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46"/>
        <v>0</v>
      </c>
      <c r="C92" s="40">
        <f t="shared" si="46"/>
        <v>0</v>
      </c>
      <c r="D92" s="40">
        <f t="shared" si="46"/>
        <v>0.29094936666422749</v>
      </c>
      <c r="E92" s="40">
        <f t="shared" si="46"/>
        <v>42.085929317786054</v>
      </c>
      <c r="F92" s="40">
        <f t="shared" si="46"/>
        <v>0</v>
      </c>
      <c r="G92" s="40">
        <f t="shared" si="46"/>
        <v>0</v>
      </c>
      <c r="H92" s="40">
        <f t="shared" si="46"/>
        <v>0</v>
      </c>
      <c r="I92" s="162">
        <f t="shared" si="48"/>
        <v>42.376878684450283</v>
      </c>
      <c r="J92" s="149"/>
      <c r="K92" s="163" t="s">
        <v>12</v>
      </c>
      <c r="L92" s="84">
        <f t="shared" si="47"/>
        <v>0</v>
      </c>
      <c r="M92" s="84">
        <f t="shared" si="47"/>
        <v>0</v>
      </c>
      <c r="N92" s="84">
        <f t="shared" si="47"/>
        <v>0.29094936666422749</v>
      </c>
      <c r="O92" s="84">
        <f t="shared" si="47"/>
        <v>42.085929317786054</v>
      </c>
      <c r="P92" s="84">
        <f t="shared" si="47"/>
        <v>8323.9436904615195</v>
      </c>
      <c r="Q92" s="84">
        <f t="shared" si="47"/>
        <v>0</v>
      </c>
      <c r="R92" s="84">
        <f t="shared" si="47"/>
        <v>0</v>
      </c>
      <c r="S92" s="166">
        <f t="shared" si="49"/>
        <v>8366.3205691459698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46"/>
        <v>0</v>
      </c>
      <c r="C93" s="43">
        <f t="shared" si="46"/>
        <v>0</v>
      </c>
      <c r="D93" s="43">
        <f t="shared" si="46"/>
        <v>0</v>
      </c>
      <c r="E93" s="43">
        <f t="shared" si="46"/>
        <v>0</v>
      </c>
      <c r="F93" s="43">
        <f t="shared" si="46"/>
        <v>0</v>
      </c>
      <c r="G93" s="43">
        <f t="shared" si="46"/>
        <v>0</v>
      </c>
      <c r="H93" s="43">
        <f t="shared" si="46"/>
        <v>0</v>
      </c>
      <c r="I93" s="154">
        <f t="shared" si="48"/>
        <v>0</v>
      </c>
      <c r="J93" s="149"/>
      <c r="K93" s="169" t="s">
        <v>59</v>
      </c>
      <c r="L93" s="43">
        <f t="shared" si="47"/>
        <v>0</v>
      </c>
      <c r="M93" s="43">
        <f t="shared" si="47"/>
        <v>0</v>
      </c>
      <c r="N93" s="43">
        <f t="shared" si="47"/>
        <v>0</v>
      </c>
      <c r="O93" s="43">
        <f t="shared" si="47"/>
        <v>0</v>
      </c>
      <c r="P93" s="43">
        <f t="shared" si="47"/>
        <v>23547.125650525239</v>
      </c>
      <c r="Q93" s="43">
        <f t="shared" si="47"/>
        <v>0</v>
      </c>
      <c r="R93" s="43">
        <f t="shared" si="47"/>
        <v>0</v>
      </c>
      <c r="S93" s="158">
        <f t="shared" si="49"/>
        <v>23547.125650525239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46"/>
        <v>276.94339042558113</v>
      </c>
      <c r="C94" s="40">
        <f t="shared" si="46"/>
        <v>0.16819801293868319</v>
      </c>
      <c r="D94" s="40">
        <f t="shared" si="46"/>
        <v>54.183492641836132</v>
      </c>
      <c r="E94" s="40">
        <f t="shared" si="46"/>
        <v>1.3220300534343543</v>
      </c>
      <c r="F94" s="40">
        <f t="shared" si="46"/>
        <v>0</v>
      </c>
      <c r="G94" s="40">
        <f t="shared" si="46"/>
        <v>0</v>
      </c>
      <c r="H94" s="40">
        <f t="shared" si="46"/>
        <v>0</v>
      </c>
      <c r="I94" s="162">
        <f t="shared" si="48"/>
        <v>332.61711113379027</v>
      </c>
      <c r="J94" s="149"/>
      <c r="K94" s="163" t="s">
        <v>17</v>
      </c>
      <c r="L94" s="84">
        <f t="shared" si="47"/>
        <v>276.94339042558113</v>
      </c>
      <c r="M94" s="84">
        <f t="shared" si="47"/>
        <v>0.16819801293868319</v>
      </c>
      <c r="N94" s="84">
        <f t="shared" si="47"/>
        <v>54.183492641836132</v>
      </c>
      <c r="O94" s="84">
        <f t="shared" si="47"/>
        <v>1.3220300534343543</v>
      </c>
      <c r="P94" s="84">
        <f t="shared" si="47"/>
        <v>0</v>
      </c>
      <c r="Q94" s="84">
        <f t="shared" si="47"/>
        <v>0</v>
      </c>
      <c r="R94" s="84">
        <f t="shared" si="47"/>
        <v>0</v>
      </c>
      <c r="S94" s="166">
        <f t="shared" si="49"/>
        <v>332.61711113379027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46"/>
        <v>14917.763239119175</v>
      </c>
      <c r="C95" s="43">
        <f t="shared" si="46"/>
        <v>125.336560058505</v>
      </c>
      <c r="D95" s="43">
        <f t="shared" si="46"/>
        <v>1551.1866317503038</v>
      </c>
      <c r="E95" s="43">
        <f t="shared" si="46"/>
        <v>19.24810519199276</v>
      </c>
      <c r="F95" s="43">
        <f t="shared" si="46"/>
        <v>0</v>
      </c>
      <c r="G95" s="43">
        <f t="shared" si="46"/>
        <v>0</v>
      </c>
      <c r="H95" s="43">
        <f t="shared" si="46"/>
        <v>0</v>
      </c>
      <c r="I95" s="154">
        <f t="shared" si="48"/>
        <v>16613.534536119976</v>
      </c>
      <c r="J95" s="149"/>
      <c r="K95" s="169" t="s">
        <v>140</v>
      </c>
      <c r="L95" s="43">
        <f t="shared" si="47"/>
        <v>14917.763239119175</v>
      </c>
      <c r="M95" s="43">
        <f t="shared" si="47"/>
        <v>125.336560058505</v>
      </c>
      <c r="N95" s="43">
        <f t="shared" si="47"/>
        <v>1551.1866317503038</v>
      </c>
      <c r="O95" s="43">
        <f t="shared" si="47"/>
        <v>19.24810519199276</v>
      </c>
      <c r="P95" s="43">
        <f t="shared" si="47"/>
        <v>3976.037549568</v>
      </c>
      <c r="Q95" s="43">
        <f t="shared" si="47"/>
        <v>0</v>
      </c>
      <c r="R95" s="43">
        <f t="shared" si="47"/>
        <v>0</v>
      </c>
      <c r="S95" s="158">
        <f t="shared" si="49"/>
        <v>20589.572085687978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46"/>
        <v>3242.2093331594297</v>
      </c>
      <c r="C96" s="40">
        <f t="shared" si="46"/>
        <v>0.4497569070314289</v>
      </c>
      <c r="D96" s="40">
        <f t="shared" si="46"/>
        <v>5775.7105445895522</v>
      </c>
      <c r="E96" s="40">
        <f t="shared" si="46"/>
        <v>6528.9308501726182</v>
      </c>
      <c r="F96" s="40">
        <f t="shared" si="46"/>
        <v>0</v>
      </c>
      <c r="G96" s="40">
        <f t="shared" si="46"/>
        <v>4188.535085063465</v>
      </c>
      <c r="H96" s="40">
        <f t="shared" si="46"/>
        <v>3.225284901231714</v>
      </c>
      <c r="I96" s="162">
        <f t="shared" si="48"/>
        <v>19739.06085479333</v>
      </c>
      <c r="J96" s="149"/>
      <c r="K96" s="163" t="s">
        <v>25</v>
      </c>
      <c r="L96" s="84">
        <f t="shared" si="47"/>
        <v>3242.2093331594297</v>
      </c>
      <c r="M96" s="84">
        <f t="shared" si="47"/>
        <v>0.4497569070314289</v>
      </c>
      <c r="N96" s="84">
        <f t="shared" si="47"/>
        <v>5775.7105445895522</v>
      </c>
      <c r="O96" s="84">
        <f t="shared" si="47"/>
        <v>6528.9308501726182</v>
      </c>
      <c r="P96" s="84">
        <f t="shared" si="47"/>
        <v>1495.6736404836397</v>
      </c>
      <c r="Q96" s="84">
        <f t="shared" si="47"/>
        <v>4188.535085063465</v>
      </c>
      <c r="R96" s="84">
        <f t="shared" si="47"/>
        <v>3.225284901231714</v>
      </c>
      <c r="S96" s="166">
        <f t="shared" si="49"/>
        <v>21234.734495276971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46"/>
        <v>7518.0009986523128</v>
      </c>
      <c r="C97" s="43">
        <f t="shared" si="46"/>
        <v>30.966055849132328</v>
      </c>
      <c r="D97" s="43">
        <f t="shared" si="46"/>
        <v>470.3616752234434</v>
      </c>
      <c r="E97" s="43">
        <f t="shared" si="46"/>
        <v>0</v>
      </c>
      <c r="F97" s="43">
        <f t="shared" si="46"/>
        <v>0</v>
      </c>
      <c r="G97" s="43">
        <f t="shared" si="46"/>
        <v>0</v>
      </c>
      <c r="H97" s="43">
        <f t="shared" si="46"/>
        <v>0</v>
      </c>
      <c r="I97" s="154">
        <f t="shared" si="48"/>
        <v>8019.328729724888</v>
      </c>
      <c r="J97" s="149"/>
      <c r="K97" s="169" t="s">
        <v>24</v>
      </c>
      <c r="L97" s="43">
        <f t="shared" si="47"/>
        <v>7518.0009986523128</v>
      </c>
      <c r="M97" s="43">
        <f t="shared" si="47"/>
        <v>30.966055849132328</v>
      </c>
      <c r="N97" s="43">
        <f t="shared" si="47"/>
        <v>470.3616752234434</v>
      </c>
      <c r="O97" s="43">
        <f t="shared" si="47"/>
        <v>0</v>
      </c>
      <c r="P97" s="43">
        <f t="shared" si="47"/>
        <v>0</v>
      </c>
      <c r="Q97" s="43">
        <f t="shared" si="47"/>
        <v>0</v>
      </c>
      <c r="R97" s="43">
        <f t="shared" si="47"/>
        <v>0</v>
      </c>
      <c r="S97" s="158">
        <f t="shared" si="49"/>
        <v>8019.328729724888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46"/>
        <v>14780.878248148882</v>
      </c>
      <c r="C98" s="40">
        <f t="shared" si="46"/>
        <v>27.419355808006031</v>
      </c>
      <c r="D98" s="40">
        <f t="shared" si="46"/>
        <v>1680.7522993424232</v>
      </c>
      <c r="E98" s="40">
        <f t="shared" si="46"/>
        <v>0</v>
      </c>
      <c r="F98" s="40">
        <f t="shared" si="46"/>
        <v>0</v>
      </c>
      <c r="G98" s="40">
        <f t="shared" si="46"/>
        <v>0</v>
      </c>
      <c r="H98" s="40">
        <f t="shared" si="46"/>
        <v>0</v>
      </c>
      <c r="I98" s="162">
        <f t="shared" si="48"/>
        <v>16489.04990329931</v>
      </c>
      <c r="J98" s="149"/>
      <c r="K98" s="163" t="s">
        <v>60</v>
      </c>
      <c r="L98" s="84">
        <f t="shared" si="47"/>
        <v>14780.878248148882</v>
      </c>
      <c r="M98" s="84">
        <f t="shared" si="47"/>
        <v>27.419355808006031</v>
      </c>
      <c r="N98" s="84">
        <f t="shared" si="47"/>
        <v>1680.7522993424232</v>
      </c>
      <c r="O98" s="84">
        <f t="shared" si="47"/>
        <v>0</v>
      </c>
      <c r="P98" s="84">
        <f t="shared" si="47"/>
        <v>5.7504965294117652E-2</v>
      </c>
      <c r="Q98" s="84">
        <f t="shared" si="47"/>
        <v>0</v>
      </c>
      <c r="R98" s="84">
        <f t="shared" si="47"/>
        <v>0</v>
      </c>
      <c r="S98" s="166">
        <f t="shared" si="49"/>
        <v>16489.107408264605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46"/>
        <v>4164.0483062775729</v>
      </c>
      <c r="C99" s="43">
        <f t="shared" si="46"/>
        <v>0</v>
      </c>
      <c r="D99" s="43">
        <f t="shared" si="46"/>
        <v>821.50662623440269</v>
      </c>
      <c r="E99" s="43">
        <f t="shared" si="46"/>
        <v>5.313096161721762</v>
      </c>
      <c r="F99" s="43">
        <f t="shared" si="46"/>
        <v>219.46677977087279</v>
      </c>
      <c r="G99" s="43">
        <f t="shared" si="46"/>
        <v>0</v>
      </c>
      <c r="H99" s="43">
        <f t="shared" si="46"/>
        <v>0</v>
      </c>
      <c r="I99" s="154">
        <f t="shared" si="48"/>
        <v>5210.3348084445697</v>
      </c>
      <c r="J99" s="149"/>
      <c r="K99" s="169" t="s">
        <v>22</v>
      </c>
      <c r="L99" s="43">
        <f t="shared" si="47"/>
        <v>4164.0483062775729</v>
      </c>
      <c r="M99" s="43">
        <f t="shared" si="47"/>
        <v>0</v>
      </c>
      <c r="N99" s="43">
        <f t="shared" si="47"/>
        <v>821.50662623440269</v>
      </c>
      <c r="O99" s="43">
        <f t="shared" si="47"/>
        <v>5.313096161721762</v>
      </c>
      <c r="P99" s="43">
        <f t="shared" si="47"/>
        <v>1965.7054797204635</v>
      </c>
      <c r="Q99" s="43">
        <f t="shared" si="47"/>
        <v>0</v>
      </c>
      <c r="R99" s="43">
        <f t="shared" si="47"/>
        <v>0</v>
      </c>
      <c r="S99" s="158">
        <f t="shared" si="49"/>
        <v>6956.5735083941609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46"/>
        <v>0</v>
      </c>
      <c r="C100" s="40">
        <f t="shared" si="46"/>
        <v>0</v>
      </c>
      <c r="D100" s="40">
        <f t="shared" si="46"/>
        <v>0</v>
      </c>
      <c r="E100" s="40">
        <f t="shared" si="46"/>
        <v>0</v>
      </c>
      <c r="F100" s="40">
        <f t="shared" si="46"/>
        <v>0</v>
      </c>
      <c r="G100" s="40">
        <f t="shared" si="46"/>
        <v>0</v>
      </c>
      <c r="H100" s="40">
        <f t="shared" si="46"/>
        <v>0</v>
      </c>
      <c r="I100" s="162">
        <f t="shared" si="48"/>
        <v>0</v>
      </c>
      <c r="J100" s="149"/>
      <c r="K100" s="163" t="s">
        <v>21</v>
      </c>
      <c r="L100" s="84">
        <f t="shared" si="47"/>
        <v>0</v>
      </c>
      <c r="M100" s="84">
        <f t="shared" si="47"/>
        <v>0</v>
      </c>
      <c r="N100" s="84">
        <f t="shared" si="47"/>
        <v>0</v>
      </c>
      <c r="O100" s="84">
        <f t="shared" si="47"/>
        <v>0</v>
      </c>
      <c r="P100" s="84">
        <f t="shared" si="47"/>
        <v>0</v>
      </c>
      <c r="Q100" s="84">
        <f t="shared" si="47"/>
        <v>0</v>
      </c>
      <c r="R100" s="84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ref="B101:H105" si="50">B595+B621+B647</f>
        <v>2593.5937483548855</v>
      </c>
      <c r="C101" s="43">
        <f t="shared" si="50"/>
        <v>0</v>
      </c>
      <c r="D101" s="43">
        <f t="shared" si="50"/>
        <v>1147.779451602597</v>
      </c>
      <c r="E101" s="43">
        <f t="shared" si="50"/>
        <v>0</v>
      </c>
      <c r="F101" s="43">
        <f t="shared" si="50"/>
        <v>0</v>
      </c>
      <c r="G101" s="43">
        <f t="shared" si="50"/>
        <v>0</v>
      </c>
      <c r="H101" s="43">
        <f t="shared" si="50"/>
        <v>0</v>
      </c>
      <c r="I101" s="154">
        <f t="shared" si="48"/>
        <v>3741.3731999574825</v>
      </c>
      <c r="J101" s="149"/>
      <c r="K101" s="171" t="s">
        <v>64</v>
      </c>
      <c r="L101" s="43">
        <f t="shared" ref="L101:R105" si="51">L595+L621+L647</f>
        <v>2593.5937483548855</v>
      </c>
      <c r="M101" s="43">
        <f t="shared" si="51"/>
        <v>0</v>
      </c>
      <c r="N101" s="43">
        <f t="shared" si="51"/>
        <v>1147.779451602597</v>
      </c>
      <c r="O101" s="43">
        <f t="shared" si="51"/>
        <v>0</v>
      </c>
      <c r="P101" s="43">
        <f t="shared" si="51"/>
        <v>0</v>
      </c>
      <c r="Q101" s="43">
        <f t="shared" si="51"/>
        <v>0</v>
      </c>
      <c r="R101" s="43">
        <f t="shared" si="51"/>
        <v>0</v>
      </c>
      <c r="S101" s="158">
        <f t="shared" si="49"/>
        <v>3741.3731999574825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50"/>
        <v>2593.5937483548855</v>
      </c>
      <c r="C102" s="59">
        <f t="shared" si="50"/>
        <v>0</v>
      </c>
      <c r="D102" s="59">
        <f t="shared" si="50"/>
        <v>1147.779451602597</v>
      </c>
      <c r="E102" s="59">
        <f t="shared" si="50"/>
        <v>0</v>
      </c>
      <c r="F102" s="59">
        <f t="shared" si="50"/>
        <v>0</v>
      </c>
      <c r="G102" s="59">
        <f t="shared" si="50"/>
        <v>0</v>
      </c>
      <c r="H102" s="59">
        <f t="shared" si="50"/>
        <v>0</v>
      </c>
      <c r="I102" s="175">
        <f t="shared" si="48"/>
        <v>3741.3731999574825</v>
      </c>
      <c r="J102" s="149"/>
      <c r="K102" s="176" t="s">
        <v>23</v>
      </c>
      <c r="L102" s="87">
        <f t="shared" si="51"/>
        <v>2593.5937483548855</v>
      </c>
      <c r="M102" s="87">
        <f t="shared" si="51"/>
        <v>0</v>
      </c>
      <c r="N102" s="87">
        <f t="shared" si="51"/>
        <v>1147.779451602597</v>
      </c>
      <c r="O102" s="87">
        <f t="shared" si="51"/>
        <v>0</v>
      </c>
      <c r="P102" s="87">
        <f t="shared" si="51"/>
        <v>0</v>
      </c>
      <c r="Q102" s="87">
        <f t="shared" si="51"/>
        <v>0</v>
      </c>
      <c r="R102" s="87">
        <f t="shared" si="51"/>
        <v>0</v>
      </c>
      <c r="S102" s="179">
        <f t="shared" si="49"/>
        <v>3741.3731999574825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50"/>
        <v>0</v>
      </c>
      <c r="C103" s="62">
        <f t="shared" si="50"/>
        <v>0</v>
      </c>
      <c r="D103" s="62">
        <f t="shared" si="50"/>
        <v>0</v>
      </c>
      <c r="E103" s="62">
        <f t="shared" si="50"/>
        <v>0</v>
      </c>
      <c r="F103" s="62">
        <f t="shared" si="50"/>
        <v>0</v>
      </c>
      <c r="G103" s="62">
        <f t="shared" si="50"/>
        <v>0</v>
      </c>
      <c r="H103" s="62">
        <f t="shared" si="50"/>
        <v>0</v>
      </c>
      <c r="I103" s="183">
        <f t="shared" si="48"/>
        <v>0</v>
      </c>
      <c r="J103" s="149"/>
      <c r="K103" s="184" t="s">
        <v>19</v>
      </c>
      <c r="L103" s="62">
        <f t="shared" si="51"/>
        <v>0</v>
      </c>
      <c r="M103" s="62">
        <f t="shared" si="51"/>
        <v>0</v>
      </c>
      <c r="N103" s="62">
        <f t="shared" si="51"/>
        <v>0</v>
      </c>
      <c r="O103" s="62">
        <f t="shared" si="51"/>
        <v>0</v>
      </c>
      <c r="P103" s="62">
        <f t="shared" si="51"/>
        <v>0</v>
      </c>
      <c r="Q103" s="62">
        <f t="shared" si="51"/>
        <v>0</v>
      </c>
      <c r="R103" s="62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50"/>
        <v>0</v>
      </c>
      <c r="C104" s="59">
        <f t="shared" si="50"/>
        <v>0</v>
      </c>
      <c r="D104" s="59">
        <f t="shared" si="50"/>
        <v>0</v>
      </c>
      <c r="E104" s="59">
        <f t="shared" si="50"/>
        <v>0</v>
      </c>
      <c r="F104" s="59">
        <f t="shared" si="50"/>
        <v>0</v>
      </c>
      <c r="G104" s="59">
        <f t="shared" si="50"/>
        <v>0</v>
      </c>
      <c r="H104" s="59">
        <f t="shared" si="50"/>
        <v>0</v>
      </c>
      <c r="I104" s="175">
        <f t="shared" si="48"/>
        <v>0</v>
      </c>
      <c r="J104" s="149"/>
      <c r="K104" s="176" t="s">
        <v>20</v>
      </c>
      <c r="L104" s="87">
        <f t="shared" si="51"/>
        <v>0</v>
      </c>
      <c r="M104" s="87">
        <f t="shared" si="51"/>
        <v>0</v>
      </c>
      <c r="N104" s="87">
        <f t="shared" si="51"/>
        <v>0</v>
      </c>
      <c r="O104" s="87">
        <f t="shared" si="51"/>
        <v>0</v>
      </c>
      <c r="P104" s="87">
        <f t="shared" si="51"/>
        <v>0</v>
      </c>
      <c r="Q104" s="87">
        <f t="shared" si="51"/>
        <v>0</v>
      </c>
      <c r="R104" s="87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50"/>
        <v>0</v>
      </c>
      <c r="C105" s="52">
        <f t="shared" si="50"/>
        <v>0</v>
      </c>
      <c r="D105" s="52">
        <f t="shared" si="50"/>
        <v>0</v>
      </c>
      <c r="E105" s="52">
        <f t="shared" si="50"/>
        <v>0</v>
      </c>
      <c r="F105" s="52">
        <f t="shared" si="50"/>
        <v>0</v>
      </c>
      <c r="G105" s="52">
        <f t="shared" si="50"/>
        <v>0</v>
      </c>
      <c r="H105" s="52">
        <f t="shared" si="50"/>
        <v>0</v>
      </c>
      <c r="I105" s="190">
        <f t="shared" si="48"/>
        <v>0</v>
      </c>
      <c r="J105" s="149"/>
      <c r="K105" s="191" t="s">
        <v>11</v>
      </c>
      <c r="L105" s="52">
        <f t="shared" si="51"/>
        <v>0</v>
      </c>
      <c r="M105" s="52">
        <f t="shared" si="51"/>
        <v>0</v>
      </c>
      <c r="N105" s="52">
        <f t="shared" si="51"/>
        <v>0</v>
      </c>
      <c r="O105" s="52">
        <f t="shared" si="51"/>
        <v>0</v>
      </c>
      <c r="P105" s="52">
        <f t="shared" si="51"/>
        <v>0</v>
      </c>
      <c r="Q105" s="52">
        <f t="shared" si="51"/>
        <v>0</v>
      </c>
      <c r="R105" s="52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55107.62873743922</v>
      </c>
      <c r="C106" s="195">
        <f t="shared" ref="C106:I106" si="52">SUM(C85:C101)</f>
        <v>202.04230856327624</v>
      </c>
      <c r="D106" s="195">
        <f t="shared" si="52"/>
        <v>12277.984336982679</v>
      </c>
      <c r="E106" s="195">
        <f t="shared" si="52"/>
        <v>6745.6750738359115</v>
      </c>
      <c r="F106" s="195">
        <f t="shared" si="52"/>
        <v>3397.3234967160624</v>
      </c>
      <c r="G106" s="195">
        <f t="shared" si="52"/>
        <v>4188.535085063465</v>
      </c>
      <c r="H106" s="195">
        <f t="shared" si="52"/>
        <v>3.225284901231714</v>
      </c>
      <c r="I106" s="195">
        <f t="shared" si="52"/>
        <v>81922.414323501856</v>
      </c>
      <c r="J106" s="149"/>
      <c r="K106" s="196" t="s">
        <v>26</v>
      </c>
      <c r="L106" s="195">
        <f>SUM(L85:L101)</f>
        <v>55107.62873743922</v>
      </c>
      <c r="M106" s="195">
        <f t="shared" ref="M106:S106" si="53">SUM(M85:M101)</f>
        <v>202.04230856327624</v>
      </c>
      <c r="N106" s="195">
        <f t="shared" si="53"/>
        <v>12277.984336982679</v>
      </c>
      <c r="O106" s="195">
        <f t="shared" si="53"/>
        <v>6745.6750738359115</v>
      </c>
      <c r="P106" s="195">
        <f t="shared" si="53"/>
        <v>64143.471225373833</v>
      </c>
      <c r="Q106" s="195">
        <f t="shared" si="53"/>
        <v>4188.535085063465</v>
      </c>
      <c r="R106" s="197">
        <f t="shared" si="53"/>
        <v>3.225284901231714</v>
      </c>
      <c r="S106" s="198">
        <f t="shared" si="53"/>
        <v>142668.5620521596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0.67268072105182053</v>
      </c>
      <c r="C107" s="48">
        <f t="shared" ref="C107:H107" si="54">IF($I106=0,"-",C106/$I106)</f>
        <v>2.466264089403362E-3</v>
      </c>
      <c r="D107" s="48">
        <f t="shared" si="54"/>
        <v>0.14987332146362756</v>
      </c>
      <c r="E107" s="48">
        <f t="shared" si="54"/>
        <v>8.2342239661029076E-2</v>
      </c>
      <c r="F107" s="48">
        <f t="shared" si="54"/>
        <v>4.147001189809222E-2</v>
      </c>
      <c r="G107" s="48">
        <f t="shared" si="54"/>
        <v>5.1128071842749152E-2</v>
      </c>
      <c r="H107" s="69">
        <f t="shared" si="54"/>
        <v>3.9369993277974548E-5</v>
      </c>
      <c r="I107" s="49">
        <f>SUM(B107:H107)</f>
        <v>0.99999999999999978</v>
      </c>
      <c r="K107" s="78" t="s">
        <v>90</v>
      </c>
      <c r="L107" s="95">
        <f t="shared" ref="L107:R107" si="55">IF($S106=0,"-",L106/$S106)</f>
        <v>0.3862632940625832</v>
      </c>
      <c r="M107" s="95">
        <f t="shared" si="55"/>
        <v>1.4161655914735414E-3</v>
      </c>
      <c r="N107" s="95">
        <f t="shared" si="55"/>
        <v>8.6059494540176626E-2</v>
      </c>
      <c r="O107" s="95">
        <f t="shared" si="55"/>
        <v>4.7282141046390405E-2</v>
      </c>
      <c r="P107" s="95">
        <f t="shared" si="55"/>
        <v>0.44959779717919207</v>
      </c>
      <c r="Q107" s="95">
        <f t="shared" si="55"/>
        <v>2.9358500743367256E-2</v>
      </c>
      <c r="R107" s="96">
        <f t="shared" si="55"/>
        <v>2.2606836817017546E-5</v>
      </c>
      <c r="S107" s="97">
        <f>SUM(L107:R107)</f>
        <v>1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9.0197196172729255E-2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9.0197196172729255E-2</v>
      </c>
      <c r="J111" s="149"/>
      <c r="K111" s="203" t="s">
        <v>7</v>
      </c>
      <c r="L111" s="152">
        <v>0</v>
      </c>
      <c r="M111" s="152">
        <v>0</v>
      </c>
      <c r="N111" s="152">
        <v>9.0197196172729255E-2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9.0197196172729255E-2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9.0197196172729255E-2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9.0197196172729255E-2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94.776482535401883</v>
      </c>
      <c r="E113" s="156">
        <v>0</v>
      </c>
      <c r="F113" s="350"/>
      <c r="G113" s="156">
        <v>0</v>
      </c>
      <c r="H113" s="168">
        <v>0</v>
      </c>
      <c r="I113" s="154">
        <f t="shared" si="56"/>
        <v>94.776482535401883</v>
      </c>
      <c r="J113" s="149"/>
      <c r="K113" s="169" t="s">
        <v>10</v>
      </c>
      <c r="L113" s="156">
        <v>0</v>
      </c>
      <c r="M113" s="156">
        <v>0</v>
      </c>
      <c r="N113" s="156">
        <v>94.776482535401883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94.776482535401883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94.776482535401883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94.776482535401883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8.5295667914103159</v>
      </c>
      <c r="C115" s="156">
        <v>56.046505677971524</v>
      </c>
      <c r="D115" s="156">
        <v>0</v>
      </c>
      <c r="E115" s="156">
        <v>0</v>
      </c>
      <c r="F115" s="350"/>
      <c r="G115" s="156">
        <v>0</v>
      </c>
      <c r="H115" s="168">
        <v>0</v>
      </c>
      <c r="I115" s="154">
        <f t="shared" si="56"/>
        <v>64.576072469381842</v>
      </c>
      <c r="J115" s="149"/>
      <c r="K115" s="169" t="s">
        <v>16</v>
      </c>
      <c r="L115" s="156">
        <v>8.5295667914103159</v>
      </c>
      <c r="M115" s="156">
        <v>56.046505677971524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64.576072469381842</v>
      </c>
      <c r="U115" s="215" t="s">
        <v>16</v>
      </c>
      <c r="V115" s="207">
        <v>8.5295667914103159</v>
      </c>
      <c r="W115" s="207">
        <v>0</v>
      </c>
      <c r="X115" s="207">
        <v>0</v>
      </c>
      <c r="Y115" s="207">
        <v>56.046505677971524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64.576072469381842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50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6.8687117738134802</v>
      </c>
      <c r="F117" s="350"/>
      <c r="G117" s="156">
        <v>0</v>
      </c>
      <c r="H117" s="168">
        <v>0</v>
      </c>
      <c r="I117" s="154">
        <f t="shared" si="56"/>
        <v>6.8687117738134802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6.8687117738134802</v>
      </c>
      <c r="P117" s="156">
        <v>71.956559991747611</v>
      </c>
      <c r="Q117" s="156">
        <v>0</v>
      </c>
      <c r="R117" s="157">
        <v>0</v>
      </c>
      <c r="S117" s="158">
        <f t="shared" si="57"/>
        <v>78.825271765561098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0.55685023875891515</v>
      </c>
      <c r="AB117" s="207">
        <v>71.956559991747611</v>
      </c>
      <c r="AC117" s="208">
        <v>6.3118615350545646</v>
      </c>
      <c r="AD117" s="207">
        <v>0</v>
      </c>
      <c r="AE117" s="207">
        <v>0</v>
      </c>
      <c r="AF117" s="207">
        <v>0</v>
      </c>
      <c r="AG117" s="207">
        <v>0</v>
      </c>
      <c r="AH117" s="207">
        <v>6.3118615350545646</v>
      </c>
      <c r="AI117" s="210">
        <f t="shared" si="58"/>
        <v>78.825271765561084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1.3085623419715526</v>
      </c>
      <c r="Q118" s="164">
        <v>0</v>
      </c>
      <c r="R118" s="165">
        <v>0</v>
      </c>
      <c r="S118" s="166">
        <f t="shared" si="57"/>
        <v>1.3085623419715526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1.3085623419715526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1.3085623419715526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2.8336832236981033</v>
      </c>
      <c r="E120" s="160">
        <v>0</v>
      </c>
      <c r="F120" s="350"/>
      <c r="G120" s="160">
        <v>0</v>
      </c>
      <c r="H120" s="161">
        <v>0</v>
      </c>
      <c r="I120" s="162">
        <f t="shared" si="56"/>
        <v>2.8336832236981033</v>
      </c>
      <c r="J120" s="149"/>
      <c r="K120" s="163" t="s">
        <v>17</v>
      </c>
      <c r="L120" s="164">
        <v>0</v>
      </c>
      <c r="M120" s="164">
        <v>0</v>
      </c>
      <c r="N120" s="164">
        <v>2.8336832236981033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2.8336832236981033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2.8336832236981033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2.8336832236981033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140</v>
      </c>
      <c r="B121" s="156">
        <v>34.594951260593376</v>
      </c>
      <c r="C121" s="156">
        <v>10.484548362792109</v>
      </c>
      <c r="D121" s="156">
        <v>450.07725529146114</v>
      </c>
      <c r="E121" s="156">
        <v>9.1950556428741397</v>
      </c>
      <c r="F121" s="350"/>
      <c r="G121" s="156">
        <v>0</v>
      </c>
      <c r="H121" s="168">
        <v>0</v>
      </c>
      <c r="I121" s="154">
        <f t="shared" si="56"/>
        <v>504.35181055772074</v>
      </c>
      <c r="J121" s="149"/>
      <c r="K121" s="169" t="s">
        <v>140</v>
      </c>
      <c r="L121" s="156">
        <v>34.594951260593376</v>
      </c>
      <c r="M121" s="156">
        <v>10.484548362792109</v>
      </c>
      <c r="N121" s="156">
        <v>450.07725529146114</v>
      </c>
      <c r="O121" s="156">
        <v>9.1950556428741397</v>
      </c>
      <c r="P121" s="156">
        <v>0</v>
      </c>
      <c r="Q121" s="156">
        <v>0</v>
      </c>
      <c r="R121" s="157">
        <v>0</v>
      </c>
      <c r="S121" s="158">
        <f t="shared" si="57"/>
        <v>504.35181055772074</v>
      </c>
      <c r="U121" s="215" t="s">
        <v>140</v>
      </c>
      <c r="V121" s="207">
        <v>34.528379177227322</v>
      </c>
      <c r="W121" s="207">
        <v>0</v>
      </c>
      <c r="X121" s="207">
        <v>0</v>
      </c>
      <c r="Y121" s="207">
        <v>10.484548362792109</v>
      </c>
      <c r="Z121" s="207">
        <v>450.07725529146114</v>
      </c>
      <c r="AA121" s="207">
        <v>7.6941965582689384</v>
      </c>
      <c r="AB121" s="207">
        <v>0</v>
      </c>
      <c r="AC121" s="208">
        <v>1.567431167971256</v>
      </c>
      <c r="AD121" s="207">
        <v>6.6572083366053997E-2</v>
      </c>
      <c r="AE121" s="207">
        <v>0</v>
      </c>
      <c r="AF121" s="207">
        <v>0</v>
      </c>
      <c r="AG121" s="207">
        <v>0</v>
      </c>
      <c r="AH121" s="207">
        <v>1.5008590846052019</v>
      </c>
      <c r="AI121" s="210">
        <f t="shared" si="58"/>
        <v>504.35181055772074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24.830495367090752</v>
      </c>
      <c r="C122" s="160">
        <v>1.5353751358236136</v>
      </c>
      <c r="D122" s="160">
        <v>339.66036825030648</v>
      </c>
      <c r="E122" s="160">
        <v>489.97995295121166</v>
      </c>
      <c r="F122" s="350"/>
      <c r="G122" s="160">
        <v>31.986302025051753</v>
      </c>
      <c r="H122" s="161">
        <v>0.36730953994057791</v>
      </c>
      <c r="I122" s="162">
        <f t="shared" si="56"/>
        <v>888.35980326942479</v>
      </c>
      <c r="J122" s="149"/>
      <c r="K122" s="163" t="s">
        <v>25</v>
      </c>
      <c r="L122" s="164">
        <v>24.830495367090752</v>
      </c>
      <c r="M122" s="164">
        <v>1.5353751358236136</v>
      </c>
      <c r="N122" s="164">
        <v>339.66036825030648</v>
      </c>
      <c r="O122" s="164">
        <v>489.97995295121166</v>
      </c>
      <c r="P122" s="164">
        <v>1.4807959625640543</v>
      </c>
      <c r="Q122" s="164">
        <v>31.986302025051753</v>
      </c>
      <c r="R122" s="165">
        <v>0.36730953994057791</v>
      </c>
      <c r="S122" s="166">
        <f t="shared" si="57"/>
        <v>889.84059923198879</v>
      </c>
      <c r="U122" s="211" t="s">
        <v>25</v>
      </c>
      <c r="V122" s="212">
        <v>13.226089980046464</v>
      </c>
      <c r="W122" s="212">
        <v>11.471537437027484</v>
      </c>
      <c r="X122" s="212">
        <v>31.986302025051753</v>
      </c>
      <c r="Y122" s="212">
        <v>1.5353751358236136</v>
      </c>
      <c r="Z122" s="212">
        <v>339.66036825030648</v>
      </c>
      <c r="AA122" s="212">
        <v>488.62823258535769</v>
      </c>
      <c r="AB122" s="212">
        <v>1.4807959625640543</v>
      </c>
      <c r="AC122" s="213">
        <v>1.8518978558113337</v>
      </c>
      <c r="AD122" s="212">
        <v>0.1328679500168059</v>
      </c>
      <c r="AE122" s="212">
        <v>0</v>
      </c>
      <c r="AF122" s="212">
        <v>0.36730953994057791</v>
      </c>
      <c r="AG122" s="212">
        <v>0</v>
      </c>
      <c r="AH122" s="212">
        <v>1.3517203658539498</v>
      </c>
      <c r="AI122" s="214">
        <f t="shared" si="58"/>
        <v>889.8405992319889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17.827862261405542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56"/>
        <v>17.827862261405542</v>
      </c>
      <c r="J123" s="149"/>
      <c r="K123" s="169" t="s">
        <v>24</v>
      </c>
      <c r="L123" s="156">
        <v>17.827862261405542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17.827862261405542</v>
      </c>
      <c r="U123" s="215" t="s">
        <v>24</v>
      </c>
      <c r="V123" s="207">
        <v>17.827862261405542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17.827862261405542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2.1585278088634001</v>
      </c>
      <c r="C125" s="156">
        <v>0</v>
      </c>
      <c r="D125" s="156">
        <v>4.3824655513287221</v>
      </c>
      <c r="E125" s="156">
        <v>0</v>
      </c>
      <c r="F125" s="350"/>
      <c r="G125" s="156">
        <v>0</v>
      </c>
      <c r="H125" s="168">
        <v>0</v>
      </c>
      <c r="I125" s="154">
        <f t="shared" si="56"/>
        <v>6.5409933601921217</v>
      </c>
      <c r="J125" s="149"/>
      <c r="K125" s="169" t="s">
        <v>22</v>
      </c>
      <c r="L125" s="156">
        <v>2.1585278088634001</v>
      </c>
      <c r="M125" s="156">
        <v>0</v>
      </c>
      <c r="N125" s="156">
        <v>4.3824655513287221</v>
      </c>
      <c r="O125" s="156">
        <v>0</v>
      </c>
      <c r="P125" s="156">
        <v>5.1794059977842917</v>
      </c>
      <c r="Q125" s="156">
        <v>0</v>
      </c>
      <c r="R125" s="157">
        <v>0</v>
      </c>
      <c r="S125" s="158">
        <f t="shared" si="57"/>
        <v>11.720399357976413</v>
      </c>
      <c r="U125" s="215" t="s">
        <v>22</v>
      </c>
      <c r="V125" s="207">
        <v>2.1585278088634001</v>
      </c>
      <c r="W125" s="207">
        <v>0</v>
      </c>
      <c r="X125" s="207">
        <v>0</v>
      </c>
      <c r="Y125" s="207">
        <v>0</v>
      </c>
      <c r="Z125" s="207">
        <v>4.3824655513287221</v>
      </c>
      <c r="AA125" s="207">
        <v>0</v>
      </c>
      <c r="AB125" s="207">
        <v>5.1794059977842917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11.720399357976413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87.941403489363381</v>
      </c>
      <c r="C132" s="195">
        <f t="shared" ref="C132:I132" si="60">SUM(C111:C127)</f>
        <v>68.066429176587249</v>
      </c>
      <c r="D132" s="195">
        <f t="shared" si="60"/>
        <v>891.82045204836913</v>
      </c>
      <c r="E132" s="195">
        <f t="shared" si="60"/>
        <v>506.04372036789925</v>
      </c>
      <c r="F132" s="195">
        <f t="shared" si="60"/>
        <v>0</v>
      </c>
      <c r="G132" s="195">
        <f t="shared" si="60"/>
        <v>31.986302025051753</v>
      </c>
      <c r="H132" s="197">
        <f t="shared" si="60"/>
        <v>0.36730953994057791</v>
      </c>
      <c r="I132" s="154">
        <f t="shared" si="60"/>
        <v>1586.2256166472112</v>
      </c>
      <c r="J132" s="149"/>
      <c r="K132" s="196" t="s">
        <v>26</v>
      </c>
      <c r="L132" s="195">
        <f>SUM(L111:L127)</f>
        <v>87.941403489363381</v>
      </c>
      <c r="M132" s="195">
        <f t="shared" ref="M132:S132" si="61">SUM(M111:M127)</f>
        <v>68.066429176587249</v>
      </c>
      <c r="N132" s="195">
        <f t="shared" si="61"/>
        <v>891.82045204836913</v>
      </c>
      <c r="O132" s="195">
        <f t="shared" si="61"/>
        <v>506.04372036789925</v>
      </c>
      <c r="P132" s="195">
        <f t="shared" si="61"/>
        <v>79.925324294067508</v>
      </c>
      <c r="Q132" s="195">
        <f t="shared" si="61"/>
        <v>31.986302025051753</v>
      </c>
      <c r="R132" s="197">
        <f t="shared" si="61"/>
        <v>0.36730953994057791</v>
      </c>
      <c r="S132" s="198">
        <f t="shared" si="61"/>
        <v>1666.1509409412786</v>
      </c>
      <c r="T132" s="141" t="str">
        <f>IF(ABS(S132-AI132)&gt;0.01,S132-AI132,"")</f>
        <v/>
      </c>
      <c r="U132" s="224" t="s">
        <v>63</v>
      </c>
      <c r="V132" s="225">
        <f>SUM(V111:V127)</f>
        <v>76.270426018953046</v>
      </c>
      <c r="W132" s="225">
        <f t="shared" ref="W132:AH132" si="62">SUM(W111:W127)</f>
        <v>11.471537437027484</v>
      </c>
      <c r="X132" s="225">
        <f t="shared" si="62"/>
        <v>31.986302025051753</v>
      </c>
      <c r="Y132" s="225">
        <f t="shared" si="62"/>
        <v>68.066429176587249</v>
      </c>
      <c r="Z132" s="225">
        <f t="shared" si="62"/>
        <v>891.82045204836913</v>
      </c>
      <c r="AA132" s="225">
        <f t="shared" si="62"/>
        <v>496.87927938238556</v>
      </c>
      <c r="AB132" s="225">
        <f t="shared" si="62"/>
        <v>79.925324294067508</v>
      </c>
      <c r="AC132" s="225">
        <f t="shared" si="62"/>
        <v>9.7311905588371541</v>
      </c>
      <c r="AD132" s="226">
        <f t="shared" si="62"/>
        <v>0.1994400333828599</v>
      </c>
      <c r="AE132" s="226">
        <f t="shared" si="62"/>
        <v>0</v>
      </c>
      <c r="AF132" s="226">
        <f t="shared" si="62"/>
        <v>0.36730953994057791</v>
      </c>
      <c r="AG132" s="226">
        <f t="shared" si="62"/>
        <v>0</v>
      </c>
      <c r="AH132" s="226">
        <f t="shared" si="62"/>
        <v>9.1644409855137159</v>
      </c>
      <c r="AI132" s="227">
        <f>SUM(V132:AC132)</f>
        <v>1666.1509409412786</v>
      </c>
      <c r="AJ132" s="141" t="str">
        <f t="shared" si="59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5.5440665291513966E-2</v>
      </c>
      <c r="C133" s="48">
        <f t="shared" ref="C133:H133" si="63">IF($I132=0,"-",C132/$I132)</f>
        <v>4.2910938054612033E-2</v>
      </c>
      <c r="D133" s="48">
        <f t="shared" si="63"/>
        <v>0.56222799751109864</v>
      </c>
      <c r="E133" s="48">
        <f t="shared" si="63"/>
        <v>0.31902379778578954</v>
      </c>
      <c r="F133" s="48">
        <f t="shared" si="63"/>
        <v>0</v>
      </c>
      <c r="G133" s="48">
        <f t="shared" si="63"/>
        <v>2.0165039379871366E-2</v>
      </c>
      <c r="H133" s="69">
        <f t="shared" si="63"/>
        <v>2.3156197711455217E-4</v>
      </c>
      <c r="I133" s="49">
        <f>SUM(B133:H133)</f>
        <v>1</v>
      </c>
      <c r="J133" s="141"/>
      <c r="K133" s="78" t="s">
        <v>90</v>
      </c>
      <c r="L133" s="95">
        <f t="shared" ref="L133:R133" si="64">IF($S132=0,"-",L132/$S132)</f>
        <v>5.2781174459308945E-2</v>
      </c>
      <c r="M133" s="95">
        <f t="shared" si="64"/>
        <v>4.085249871667309E-2</v>
      </c>
      <c r="N133" s="95">
        <f t="shared" si="64"/>
        <v>0.53525789898995724</v>
      </c>
      <c r="O133" s="95">
        <f t="shared" si="64"/>
        <v>0.30372021401735305</v>
      </c>
      <c r="P133" s="95">
        <f t="shared" si="64"/>
        <v>4.7970038206090942E-2</v>
      </c>
      <c r="Q133" s="95">
        <f t="shared" si="64"/>
        <v>1.9197721670391608E-2</v>
      </c>
      <c r="R133" s="96">
        <f t="shared" si="64"/>
        <v>2.2045394022528916E-4</v>
      </c>
      <c r="S133" s="97">
        <f>SUM(L133:R133)</f>
        <v>1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59"/>
        <v>1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133.90089715041367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65"/>
        <v>133.90089715041367</v>
      </c>
      <c r="J140" s="149"/>
      <c r="K140" s="163" t="s">
        <v>56</v>
      </c>
      <c r="L140" s="164">
        <v>0</v>
      </c>
      <c r="M140" s="164">
        <v>133.90089715041367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133.90089715041367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133.90089715041367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133.90089715041367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29.52289903277736</v>
      </c>
      <c r="C141" s="156">
        <v>38.296772640912032</v>
      </c>
      <c r="D141" s="156">
        <v>5.9830156828859948</v>
      </c>
      <c r="E141" s="156">
        <v>0</v>
      </c>
      <c r="F141" s="350"/>
      <c r="G141" s="156">
        <v>0</v>
      </c>
      <c r="H141" s="168">
        <v>0</v>
      </c>
      <c r="I141" s="154">
        <f t="shared" si="65"/>
        <v>73.802687356575376</v>
      </c>
      <c r="J141" s="149"/>
      <c r="K141" s="169" t="s">
        <v>16</v>
      </c>
      <c r="L141" s="156">
        <v>29.52289903277736</v>
      </c>
      <c r="M141" s="156">
        <v>38.296772640912032</v>
      </c>
      <c r="N141" s="156">
        <v>5.9830156828859948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73.802687356575376</v>
      </c>
      <c r="U141" s="215" t="s">
        <v>16</v>
      </c>
      <c r="V141" s="207">
        <v>29.52289903277736</v>
      </c>
      <c r="W141" s="207">
        <v>0</v>
      </c>
      <c r="X141" s="207">
        <v>0</v>
      </c>
      <c r="Y141" s="207">
        <v>38.296772640912032</v>
      </c>
      <c r="Z141" s="207">
        <v>5.9830156828859948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73.802687356575376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8.0819893800177317E-2</v>
      </c>
      <c r="C142" s="160">
        <v>0</v>
      </c>
      <c r="D142" s="160">
        <v>0</v>
      </c>
      <c r="E142" s="160">
        <v>0</v>
      </c>
      <c r="F142" s="350"/>
      <c r="G142" s="160">
        <v>0</v>
      </c>
      <c r="H142" s="161">
        <v>0</v>
      </c>
      <c r="I142" s="162">
        <f t="shared" si="65"/>
        <v>8.0819893800177317E-2</v>
      </c>
      <c r="J142" s="149"/>
      <c r="K142" s="163" t="s">
        <v>15</v>
      </c>
      <c r="L142" s="164">
        <v>8.0819893800177317E-2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8.0819893800177317E-2</v>
      </c>
      <c r="U142" s="211" t="s">
        <v>57</v>
      </c>
      <c r="V142" s="212">
        <v>8.0819893800177317E-2</v>
      </c>
      <c r="W142" s="212">
        <v>0</v>
      </c>
      <c r="X142" s="212">
        <v>0</v>
      </c>
      <c r="Y142" s="212">
        <v>0</v>
      </c>
      <c r="Z142" s="212">
        <v>0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8.0819893800177317E-2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0.3374716459841931</v>
      </c>
      <c r="F143" s="350"/>
      <c r="G143" s="156">
        <v>0</v>
      </c>
      <c r="H143" s="168">
        <v>0</v>
      </c>
      <c r="I143" s="154">
        <f t="shared" si="65"/>
        <v>0.3374716459841931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0.3374716459841931</v>
      </c>
      <c r="P143" s="156">
        <v>39.571151373871487</v>
      </c>
      <c r="Q143" s="156">
        <v>0</v>
      </c>
      <c r="R143" s="157">
        <v>0</v>
      </c>
      <c r="S143" s="158">
        <f t="shared" si="66"/>
        <v>39.908623019855682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0.3374716459841931</v>
      </c>
      <c r="AB143" s="207">
        <v>39.571151373871487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39.908623019855682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3.7272526787197728</v>
      </c>
      <c r="Q144" s="164">
        <v>0</v>
      </c>
      <c r="R144" s="165">
        <v>0</v>
      </c>
      <c r="S144" s="166">
        <f t="shared" si="66"/>
        <v>3.7272526787197728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3.7272526787197728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3.7272526787197728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0.27269953191773222</v>
      </c>
      <c r="C146" s="160">
        <v>2.7269953191773152E-2</v>
      </c>
      <c r="D146" s="160">
        <v>0.35450939149305166</v>
      </c>
      <c r="E146" s="160">
        <v>1.0907981276708697E-2</v>
      </c>
      <c r="F146" s="350"/>
      <c r="G146" s="160">
        <v>0</v>
      </c>
      <c r="H146" s="161">
        <v>0</v>
      </c>
      <c r="I146" s="162">
        <f t="shared" si="65"/>
        <v>0.66538685787926577</v>
      </c>
      <c r="J146" s="149"/>
      <c r="K146" s="163" t="s">
        <v>17</v>
      </c>
      <c r="L146" s="164">
        <v>0.27269953191773222</v>
      </c>
      <c r="M146" s="164">
        <v>2.7269953191773152E-2</v>
      </c>
      <c r="N146" s="164">
        <v>0.35450939149305166</v>
      </c>
      <c r="O146" s="164">
        <v>1.0907981276708697E-2</v>
      </c>
      <c r="P146" s="164">
        <v>0</v>
      </c>
      <c r="Q146" s="164">
        <v>0</v>
      </c>
      <c r="R146" s="165">
        <v>0</v>
      </c>
      <c r="S146" s="166">
        <f t="shared" si="66"/>
        <v>0.66538685787926577</v>
      </c>
      <c r="U146" s="211" t="s">
        <v>17</v>
      </c>
      <c r="V146" s="212">
        <v>0.27269953191773222</v>
      </c>
      <c r="W146" s="212">
        <v>0</v>
      </c>
      <c r="X146" s="212">
        <v>0</v>
      </c>
      <c r="Y146" s="212">
        <v>2.7269953191773152E-2</v>
      </c>
      <c r="Z146" s="212">
        <v>0.35450939149305166</v>
      </c>
      <c r="AA146" s="212">
        <v>0</v>
      </c>
      <c r="AB146" s="212">
        <v>0</v>
      </c>
      <c r="AC146" s="213">
        <v>1.0907981276708697E-2</v>
      </c>
      <c r="AD146" s="212">
        <v>0</v>
      </c>
      <c r="AE146" s="212">
        <v>0</v>
      </c>
      <c r="AF146" s="212">
        <v>0</v>
      </c>
      <c r="AG146" s="212">
        <v>0</v>
      </c>
      <c r="AH146" s="212">
        <v>1.0907981276708697E-2</v>
      </c>
      <c r="AI146" s="214">
        <f t="shared" si="67"/>
        <v>0.66538685787926577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140</v>
      </c>
      <c r="B147" s="156">
        <v>637.17362006395047</v>
      </c>
      <c r="C147" s="156">
        <v>4050.0780901377875</v>
      </c>
      <c r="D147" s="156">
        <v>348.77410938722898</v>
      </c>
      <c r="E147" s="156">
        <v>0</v>
      </c>
      <c r="F147" s="350"/>
      <c r="G147" s="156">
        <v>0</v>
      </c>
      <c r="H147" s="168">
        <v>0</v>
      </c>
      <c r="I147" s="154">
        <f t="shared" si="65"/>
        <v>5036.0258195889674</v>
      </c>
      <c r="J147" s="149"/>
      <c r="K147" s="169" t="s">
        <v>140</v>
      </c>
      <c r="L147" s="156">
        <v>637.17362006395047</v>
      </c>
      <c r="M147" s="156">
        <v>4050.0780901377875</v>
      </c>
      <c r="N147" s="156">
        <v>348.77410938722898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5036.0258195889674</v>
      </c>
      <c r="U147" s="215" t="s">
        <v>140</v>
      </c>
      <c r="V147" s="207">
        <v>600.09699226606062</v>
      </c>
      <c r="W147" s="207">
        <v>3.0920270924148503</v>
      </c>
      <c r="X147" s="207">
        <v>0</v>
      </c>
      <c r="Y147" s="207">
        <v>4050.0780901377875</v>
      </c>
      <c r="Z147" s="207">
        <v>348.57468874739243</v>
      </c>
      <c r="AA147" s="207">
        <v>0</v>
      </c>
      <c r="AB147" s="207">
        <v>0</v>
      </c>
      <c r="AC147" s="208">
        <v>34.184021345311514</v>
      </c>
      <c r="AD147" s="207">
        <v>33.984600705474982</v>
      </c>
      <c r="AE147" s="207">
        <v>0</v>
      </c>
      <c r="AF147" s="207">
        <v>0</v>
      </c>
      <c r="AG147" s="207">
        <v>0.1994206398365278</v>
      </c>
      <c r="AH147" s="207">
        <v>0</v>
      </c>
      <c r="AI147" s="210">
        <f t="shared" si="67"/>
        <v>5036.0258195889664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141.95658608459172</v>
      </c>
      <c r="C148" s="160">
        <v>19.859213215545847</v>
      </c>
      <c r="D148" s="160">
        <v>1093.3221247317233</v>
      </c>
      <c r="E148" s="160">
        <v>4130.2517747146512</v>
      </c>
      <c r="F148" s="350"/>
      <c r="G148" s="160">
        <v>319.04733039700938</v>
      </c>
      <c r="H148" s="161">
        <v>0</v>
      </c>
      <c r="I148" s="162">
        <f t="shared" si="65"/>
        <v>5704.4370291435216</v>
      </c>
      <c r="J148" s="149"/>
      <c r="K148" s="163" t="s">
        <v>25</v>
      </c>
      <c r="L148" s="164">
        <v>141.95658608459172</v>
      </c>
      <c r="M148" s="164">
        <v>19.859213215545847</v>
      </c>
      <c r="N148" s="164">
        <v>1093.3221247317233</v>
      </c>
      <c r="O148" s="164">
        <v>4130.2517747146512</v>
      </c>
      <c r="P148" s="164">
        <v>7.5387073860973645E-3</v>
      </c>
      <c r="Q148" s="164">
        <v>319.04733039700938</v>
      </c>
      <c r="R148" s="165">
        <v>0</v>
      </c>
      <c r="S148" s="166">
        <f t="shared" si="66"/>
        <v>5704.4445678509073</v>
      </c>
      <c r="U148" s="211" t="s">
        <v>25</v>
      </c>
      <c r="V148" s="212">
        <v>3.8185793701954895</v>
      </c>
      <c r="W148" s="212">
        <v>138.13800671439623</v>
      </c>
      <c r="X148" s="212">
        <v>319.04733039700938</v>
      </c>
      <c r="Y148" s="212">
        <v>19.859213215545847</v>
      </c>
      <c r="Z148" s="212">
        <v>1093.3221247317233</v>
      </c>
      <c r="AA148" s="212">
        <v>4125.1779817401266</v>
      </c>
      <c r="AB148" s="212">
        <v>7.5387073860973645E-3</v>
      </c>
      <c r="AC148" s="213">
        <v>5.0737929745244905</v>
      </c>
      <c r="AD148" s="212">
        <v>0</v>
      </c>
      <c r="AE148" s="212">
        <v>5.0654342549675571</v>
      </c>
      <c r="AF148" s="212">
        <v>0</v>
      </c>
      <c r="AG148" s="212">
        <v>0</v>
      </c>
      <c r="AH148" s="212">
        <v>8.3587195569334999E-3</v>
      </c>
      <c r="AI148" s="214">
        <f t="shared" si="67"/>
        <v>5704.4445678509073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293.46973092545466</v>
      </c>
      <c r="C149" s="156">
        <v>1095.2960188555712</v>
      </c>
      <c r="D149" s="156">
        <v>313.86139736991652</v>
      </c>
      <c r="E149" s="156">
        <v>0</v>
      </c>
      <c r="F149" s="350"/>
      <c r="G149" s="156">
        <v>0</v>
      </c>
      <c r="H149" s="168">
        <v>0</v>
      </c>
      <c r="I149" s="154">
        <f t="shared" si="65"/>
        <v>1702.6271471509426</v>
      </c>
      <c r="J149" s="149"/>
      <c r="K149" s="169" t="s">
        <v>24</v>
      </c>
      <c r="L149" s="156">
        <v>293.46973092545466</v>
      </c>
      <c r="M149" s="156">
        <v>1095.2960188555712</v>
      </c>
      <c r="N149" s="156">
        <v>313.86139736991652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1702.6271471509426</v>
      </c>
      <c r="U149" s="215" t="s">
        <v>24</v>
      </c>
      <c r="V149" s="207">
        <v>289.34896810527454</v>
      </c>
      <c r="W149" s="207">
        <v>0</v>
      </c>
      <c r="X149" s="207">
        <v>0</v>
      </c>
      <c r="Y149" s="207">
        <v>1095.2960188555712</v>
      </c>
      <c r="Z149" s="207">
        <v>313.86139736991652</v>
      </c>
      <c r="AA149" s="207">
        <v>0</v>
      </c>
      <c r="AB149" s="207">
        <v>0</v>
      </c>
      <c r="AC149" s="208">
        <v>4.1207628201800928</v>
      </c>
      <c r="AD149" s="207">
        <v>4.1207628201800928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1702.6271471509422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505.92415074175341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65"/>
        <v>505.92415074175341</v>
      </c>
      <c r="J151" s="149"/>
      <c r="K151" s="169" t="s">
        <v>22</v>
      </c>
      <c r="L151" s="156">
        <v>0</v>
      </c>
      <c r="M151" s="156">
        <v>505.92415074175341</v>
      </c>
      <c r="N151" s="156">
        <v>0</v>
      </c>
      <c r="O151" s="156">
        <v>0</v>
      </c>
      <c r="P151" s="156">
        <v>2.4598703861559579</v>
      </c>
      <c r="Q151" s="156">
        <v>0</v>
      </c>
      <c r="R151" s="157">
        <v>0</v>
      </c>
      <c r="S151" s="158">
        <f t="shared" si="66"/>
        <v>508.38402112790936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505.92415074175341</v>
      </c>
      <c r="Z151" s="207">
        <v>0</v>
      </c>
      <c r="AA151" s="207">
        <v>0</v>
      </c>
      <c r="AB151" s="207">
        <v>2.4598703861559579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508.38402112790936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886.18479534418179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65"/>
        <v>886.18479534418179</v>
      </c>
      <c r="J152" s="149"/>
      <c r="K152" s="163" t="s">
        <v>21</v>
      </c>
      <c r="L152" s="164">
        <v>0</v>
      </c>
      <c r="M152" s="164">
        <v>886.18479534418179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886.18479534418179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886.18479534418179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886.18479534418179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1.9730110565656097E-2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65"/>
        <v>1.9730110565656097E-2</v>
      </c>
      <c r="J153" s="149"/>
      <c r="K153" s="171" t="s">
        <v>64</v>
      </c>
      <c r="L153" s="156">
        <v>1.9730110565656097E-2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1.9730110565656097E-2</v>
      </c>
      <c r="U153" s="216" t="s">
        <v>62</v>
      </c>
      <c r="V153" s="207">
        <v>1.9730110565656097E-2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1.9730110565656097E-2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1.9730110565656097E-2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65"/>
        <v>1.9730110565656097E-2</v>
      </c>
      <c r="J154" s="149"/>
      <c r="K154" s="176" t="s">
        <v>23</v>
      </c>
      <c r="L154" s="177">
        <v>1.9730110565656097E-2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1.9730110565656097E-2</v>
      </c>
      <c r="U154" s="217" t="s">
        <v>65</v>
      </c>
      <c r="V154" s="218">
        <v>1.9730110565656097E-2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67"/>
        <v>1.9730110565656097E-2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1102.4960856430578</v>
      </c>
      <c r="C158" s="195">
        <f t="shared" ref="C158:I158" si="69">SUM(C137:C153)</f>
        <v>6729.567208039357</v>
      </c>
      <c r="D158" s="195">
        <f t="shared" si="69"/>
        <v>1762.2951565632479</v>
      </c>
      <c r="E158" s="195">
        <f t="shared" si="69"/>
        <v>4130.6001543419125</v>
      </c>
      <c r="F158" s="195">
        <f t="shared" si="69"/>
        <v>0</v>
      </c>
      <c r="G158" s="195">
        <f t="shared" si="69"/>
        <v>319.04733039700938</v>
      </c>
      <c r="H158" s="197">
        <f t="shared" si="69"/>
        <v>0</v>
      </c>
      <c r="I158" s="154">
        <f t="shared" si="69"/>
        <v>14044.005934984585</v>
      </c>
      <c r="J158" s="149"/>
      <c r="K158" s="196" t="s">
        <v>26</v>
      </c>
      <c r="L158" s="195">
        <f>SUM(L137:L153)</f>
        <v>1102.4960856430578</v>
      </c>
      <c r="M158" s="195">
        <f t="shared" ref="M158:S158" si="70">SUM(M137:M153)</f>
        <v>6729.567208039357</v>
      </c>
      <c r="N158" s="195">
        <f t="shared" si="70"/>
        <v>1762.2951565632479</v>
      </c>
      <c r="O158" s="195">
        <f t="shared" si="70"/>
        <v>4130.6001543419125</v>
      </c>
      <c r="P158" s="195">
        <f t="shared" si="70"/>
        <v>45.765813146133311</v>
      </c>
      <c r="Q158" s="195">
        <f t="shared" si="70"/>
        <v>319.04733039700938</v>
      </c>
      <c r="R158" s="197">
        <f t="shared" si="70"/>
        <v>0</v>
      </c>
      <c r="S158" s="198">
        <f t="shared" si="70"/>
        <v>14089.771748130717</v>
      </c>
      <c r="T158" s="141" t="str">
        <f>IF(ABS(S158-AI158)&gt;0.01,S158-AI158,"")</f>
        <v/>
      </c>
      <c r="U158" s="224" t="s">
        <v>63</v>
      </c>
      <c r="V158" s="225">
        <f>SUM(V137:V153)</f>
        <v>923.16068831059169</v>
      </c>
      <c r="W158" s="225">
        <f t="shared" ref="W158:AH158" si="71">SUM(W137:W153)</f>
        <v>141.23003380681106</v>
      </c>
      <c r="X158" s="225">
        <f t="shared" si="71"/>
        <v>319.04733039700938</v>
      </c>
      <c r="Y158" s="225">
        <f t="shared" si="71"/>
        <v>6729.567208039357</v>
      </c>
      <c r="Z158" s="225">
        <f t="shared" si="71"/>
        <v>1762.0957359234112</v>
      </c>
      <c r="AA158" s="225">
        <f t="shared" si="71"/>
        <v>4125.5154533861105</v>
      </c>
      <c r="AB158" s="225">
        <f t="shared" si="71"/>
        <v>45.765813146133311</v>
      </c>
      <c r="AC158" s="225">
        <f t="shared" si="71"/>
        <v>43.389485121292807</v>
      </c>
      <c r="AD158" s="226">
        <f t="shared" si="71"/>
        <v>38.105363525655072</v>
      </c>
      <c r="AE158" s="226">
        <f t="shared" si="71"/>
        <v>5.0654342549675571</v>
      </c>
      <c r="AF158" s="226">
        <f t="shared" si="71"/>
        <v>0</v>
      </c>
      <c r="AG158" s="226">
        <f t="shared" si="71"/>
        <v>0.1994206398365278</v>
      </c>
      <c r="AH158" s="226">
        <f t="shared" si="71"/>
        <v>1.9266700833642195E-2</v>
      </c>
      <c r="AI158" s="227">
        <f>SUM(V158:AC158)</f>
        <v>14089.771748130717</v>
      </c>
      <c r="AJ158" s="141" t="str">
        <f t="shared" si="68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7.8502963523866376E-2</v>
      </c>
      <c r="C159" s="48">
        <f t="shared" ref="C159:H159" si="72">IF($I158=0,"-",C158/$I158)</f>
        <v>0.47917718343279408</v>
      </c>
      <c r="D159" s="48">
        <f t="shared" si="72"/>
        <v>0.12548379463250223</v>
      </c>
      <c r="E159" s="48">
        <f t="shared" si="72"/>
        <v>0.29411837145784048</v>
      </c>
      <c r="F159" s="48">
        <f t="shared" si="72"/>
        <v>0</v>
      </c>
      <c r="G159" s="48">
        <f t="shared" si="72"/>
        <v>2.2717686952996832E-2</v>
      </c>
      <c r="H159" s="69">
        <f t="shared" si="72"/>
        <v>0</v>
      </c>
      <c r="I159" s="49">
        <f>SUM(B159:H159)</f>
        <v>1</v>
      </c>
      <c r="J159" s="141"/>
      <c r="K159" s="78" t="s">
        <v>90</v>
      </c>
      <c r="L159" s="95">
        <f t="shared" ref="L159:R159" si="73">IF($S158=0,"-",L158/$S158)</f>
        <v>7.8247973448492894E-2</v>
      </c>
      <c r="M159" s="95">
        <f t="shared" si="73"/>
        <v>0.47762073994791043</v>
      </c>
      <c r="N159" s="95">
        <f t="shared" si="73"/>
        <v>0.12507620336696021</v>
      </c>
      <c r="O159" s="95">
        <f t="shared" si="73"/>
        <v>0.29316302834287694</v>
      </c>
      <c r="P159" s="95">
        <f t="shared" si="73"/>
        <v>3.2481585908022276E-3</v>
      </c>
      <c r="Q159" s="95">
        <f t="shared" si="73"/>
        <v>2.2643896302957302E-2</v>
      </c>
      <c r="R159" s="96">
        <f t="shared" si="73"/>
        <v>0</v>
      </c>
      <c r="S159" s="97">
        <f>SUM(L159:R159)</f>
        <v>0.99999999999999989</v>
      </c>
      <c r="U159" s="108" t="s">
        <v>90</v>
      </c>
      <c r="V159" s="130">
        <f>+V158/$AI158</f>
        <v>6.5519917910172462E-2</v>
      </c>
      <c r="W159" s="130">
        <f t="shared" ref="W159:AH159" si="74">+W158/$AI158</f>
        <v>1.0023585642936194E-2</v>
      </c>
      <c r="X159" s="130">
        <f t="shared" si="74"/>
        <v>2.2643896302957302E-2</v>
      </c>
      <c r="Y159" s="130">
        <f t="shared" si="74"/>
        <v>0.47762073994791043</v>
      </c>
      <c r="Z159" s="130">
        <f t="shared" si="74"/>
        <v>0.12506204979205482</v>
      </c>
      <c r="AA159" s="130">
        <f t="shared" si="74"/>
        <v>0.29280214946941496</v>
      </c>
      <c r="AB159" s="130">
        <f t="shared" si="74"/>
        <v>3.2481585908022276E-3</v>
      </c>
      <c r="AC159" s="130">
        <f t="shared" si="74"/>
        <v>3.079502343751542E-3</v>
      </c>
      <c r="AD159" s="130">
        <f t="shared" si="74"/>
        <v>2.7044698953842521E-3</v>
      </c>
      <c r="AE159" s="130">
        <f t="shared" si="74"/>
        <v>3.5951144883802574E-4</v>
      </c>
      <c r="AF159" s="130">
        <f t="shared" si="74"/>
        <v>0</v>
      </c>
      <c r="AG159" s="130">
        <f t="shared" si="74"/>
        <v>1.4153574905355357E-5</v>
      </c>
      <c r="AH159" s="130">
        <f t="shared" si="74"/>
        <v>1.3674246239083538E-6</v>
      </c>
      <c r="AI159" s="131">
        <f>SUM(V159:AC159)</f>
        <v>0.99999999999999989</v>
      </c>
      <c r="AJ159" s="22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5.7334428522415086E-6</v>
      </c>
      <c r="E163" s="152">
        <v>0</v>
      </c>
      <c r="F163" s="349"/>
      <c r="G163" s="152">
        <v>0</v>
      </c>
      <c r="H163" s="153">
        <v>0</v>
      </c>
      <c r="I163" s="154">
        <f>SUM(B163:H163)</f>
        <v>5.7334428522415086E-6</v>
      </c>
      <c r="J163" s="149"/>
      <c r="K163" s="203" t="s">
        <v>7</v>
      </c>
      <c r="L163" s="152">
        <v>0</v>
      </c>
      <c r="M163" s="152">
        <v>0</v>
      </c>
      <c r="N163" s="152">
        <v>5.7334428522415086E-6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5.7334428522415086E-6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5.7334428522415086E-6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5.7334428522415086E-6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0.40592191495589519</v>
      </c>
      <c r="E165" s="156">
        <v>0</v>
      </c>
      <c r="F165" s="350"/>
      <c r="G165" s="156">
        <v>0</v>
      </c>
      <c r="H165" s="168">
        <v>0</v>
      </c>
      <c r="I165" s="154">
        <f t="shared" si="75"/>
        <v>0.40592191495589519</v>
      </c>
      <c r="J165" s="149"/>
      <c r="K165" s="169" t="s">
        <v>10</v>
      </c>
      <c r="L165" s="156">
        <v>0</v>
      </c>
      <c r="M165" s="156">
        <v>0</v>
      </c>
      <c r="N165" s="156">
        <v>0.40592191495589519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0.40592191495589519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0.40592191495589519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0.40592191495589519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0.29638021922537489</v>
      </c>
      <c r="C167" s="156">
        <v>0</v>
      </c>
      <c r="D167" s="156">
        <v>1.8781201546327535</v>
      </c>
      <c r="E167" s="156">
        <v>0</v>
      </c>
      <c r="F167" s="350"/>
      <c r="G167" s="156">
        <v>0</v>
      </c>
      <c r="H167" s="168">
        <v>0</v>
      </c>
      <c r="I167" s="154">
        <f t="shared" si="75"/>
        <v>2.1745003738581286</v>
      </c>
      <c r="J167" s="149"/>
      <c r="K167" s="169" t="s">
        <v>16</v>
      </c>
      <c r="L167" s="156">
        <v>0.29638021922537489</v>
      </c>
      <c r="M167" s="156">
        <v>0</v>
      </c>
      <c r="N167" s="156">
        <v>1.8781201546327535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2.1745003738581286</v>
      </c>
      <c r="U167" s="215" t="s">
        <v>16</v>
      </c>
      <c r="V167" s="207">
        <v>0.29638021922537489</v>
      </c>
      <c r="W167" s="207">
        <v>0</v>
      </c>
      <c r="X167" s="207">
        <v>0</v>
      </c>
      <c r="Y167" s="207">
        <v>0</v>
      </c>
      <c r="Z167" s="207">
        <v>1.8781201546327535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2.1745003738581286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4.1449199029828746E-5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75"/>
        <v>4.1449199029828746E-5</v>
      </c>
      <c r="J168" s="149"/>
      <c r="K168" s="163" t="s">
        <v>15</v>
      </c>
      <c r="L168" s="164">
        <v>4.1449199029828746E-5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4.1449199029828746E-5</v>
      </c>
      <c r="U168" s="211" t="s">
        <v>57</v>
      </c>
      <c r="V168" s="212">
        <v>4.1449199029828746E-5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4.1449199029828746E-5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8.8577665246957746E-2</v>
      </c>
      <c r="F169" s="350"/>
      <c r="G169" s="156">
        <v>0</v>
      </c>
      <c r="H169" s="168">
        <v>0</v>
      </c>
      <c r="I169" s="154">
        <f t="shared" si="75"/>
        <v>8.8577665246957746E-2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8.8577665246957746E-2</v>
      </c>
      <c r="P169" s="156">
        <v>12.947809159282832</v>
      </c>
      <c r="Q169" s="156">
        <v>0</v>
      </c>
      <c r="R169" s="157">
        <v>0</v>
      </c>
      <c r="S169" s="158">
        <f t="shared" si="76"/>
        <v>13.036386824529789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6.0669633730792974E-4</v>
      </c>
      <c r="AB169" s="207">
        <v>12.947809159282832</v>
      </c>
      <c r="AC169" s="208">
        <v>8.797096890964981E-2</v>
      </c>
      <c r="AD169" s="207">
        <v>0</v>
      </c>
      <c r="AE169" s="207">
        <v>0</v>
      </c>
      <c r="AF169" s="207">
        <v>0</v>
      </c>
      <c r="AG169" s="207">
        <v>0</v>
      </c>
      <c r="AH169" s="207">
        <v>8.797096890964981E-2</v>
      </c>
      <c r="AI169" s="210">
        <f t="shared" si="77"/>
        <v>13.036386824529789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6.2893533343988182</v>
      </c>
      <c r="Q170" s="164">
        <v>0</v>
      </c>
      <c r="R170" s="165">
        <v>0</v>
      </c>
      <c r="S170" s="166">
        <f t="shared" si="76"/>
        <v>6.2893533343988182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6.2893533343988182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6.2893533343988182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50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1.9144402436901404E-3</v>
      </c>
      <c r="E172" s="160">
        <v>0</v>
      </c>
      <c r="F172" s="350"/>
      <c r="G172" s="160">
        <v>0</v>
      </c>
      <c r="H172" s="161">
        <v>0</v>
      </c>
      <c r="I172" s="162">
        <f t="shared" si="75"/>
        <v>1.9144402436901404E-3</v>
      </c>
      <c r="J172" s="149"/>
      <c r="K172" s="163" t="s">
        <v>17</v>
      </c>
      <c r="L172" s="164">
        <v>0</v>
      </c>
      <c r="M172" s="164">
        <v>0</v>
      </c>
      <c r="N172" s="164">
        <v>1.9144402436901404E-3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1.9144402436901404E-3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1.9144402436901404E-3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1.9144402436901404E-3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140</v>
      </c>
      <c r="B173" s="156">
        <v>54.753758508976908</v>
      </c>
      <c r="C173" s="156">
        <v>0</v>
      </c>
      <c r="D173" s="156">
        <v>630.2553038100607</v>
      </c>
      <c r="E173" s="156">
        <v>11.417203913915639</v>
      </c>
      <c r="F173" s="350"/>
      <c r="G173" s="156">
        <v>0</v>
      </c>
      <c r="H173" s="168">
        <v>0</v>
      </c>
      <c r="I173" s="154">
        <f t="shared" si="75"/>
        <v>696.42626623295325</v>
      </c>
      <c r="J173" s="149"/>
      <c r="K173" s="169" t="s">
        <v>140</v>
      </c>
      <c r="L173" s="156">
        <v>54.753758508976908</v>
      </c>
      <c r="M173" s="156">
        <v>0</v>
      </c>
      <c r="N173" s="156">
        <v>630.2553038100607</v>
      </c>
      <c r="O173" s="156">
        <v>11.417203913915639</v>
      </c>
      <c r="P173" s="156">
        <v>0</v>
      </c>
      <c r="Q173" s="156">
        <v>0</v>
      </c>
      <c r="R173" s="157">
        <v>0</v>
      </c>
      <c r="S173" s="158">
        <f t="shared" si="76"/>
        <v>696.42626623295325</v>
      </c>
      <c r="U173" s="215" t="s">
        <v>140</v>
      </c>
      <c r="V173" s="207">
        <v>54.753758508976908</v>
      </c>
      <c r="W173" s="207">
        <v>0</v>
      </c>
      <c r="X173" s="207">
        <v>0</v>
      </c>
      <c r="Y173" s="207">
        <v>0</v>
      </c>
      <c r="Z173" s="207">
        <v>499.77297336531075</v>
      </c>
      <c r="AA173" s="207">
        <v>11.417203913915639</v>
      </c>
      <c r="AB173" s="207">
        <v>0</v>
      </c>
      <c r="AC173" s="208">
        <v>130.48233044474998</v>
      </c>
      <c r="AD173" s="207">
        <v>0</v>
      </c>
      <c r="AE173" s="207">
        <v>0</v>
      </c>
      <c r="AF173" s="207">
        <v>0</v>
      </c>
      <c r="AG173" s="207">
        <v>130.48233044474998</v>
      </c>
      <c r="AH173" s="207">
        <v>0</v>
      </c>
      <c r="AI173" s="210">
        <f t="shared" si="77"/>
        <v>696.42626623295325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27.718126485024221</v>
      </c>
      <c r="C174" s="160">
        <v>3.446132814934328</v>
      </c>
      <c r="D174" s="160">
        <v>135.44575846257882</v>
      </c>
      <c r="E174" s="160">
        <v>617.8123998034165</v>
      </c>
      <c r="F174" s="350"/>
      <c r="G174" s="160">
        <v>56.791909777809423</v>
      </c>
      <c r="H174" s="161">
        <v>0</v>
      </c>
      <c r="I174" s="162">
        <f t="shared" si="75"/>
        <v>841.21432734376333</v>
      </c>
      <c r="J174" s="149"/>
      <c r="K174" s="163" t="s">
        <v>25</v>
      </c>
      <c r="L174" s="164">
        <v>27.718126485024221</v>
      </c>
      <c r="M174" s="164">
        <v>3.446132814934328</v>
      </c>
      <c r="N174" s="164">
        <v>135.44575846257882</v>
      </c>
      <c r="O174" s="164">
        <v>617.8123998034165</v>
      </c>
      <c r="P174" s="164">
        <v>3.5915564310921792E-2</v>
      </c>
      <c r="Q174" s="164">
        <v>56.791909777809423</v>
      </c>
      <c r="R174" s="165">
        <v>0</v>
      </c>
      <c r="S174" s="166">
        <f t="shared" si="76"/>
        <v>841.25024290807426</v>
      </c>
      <c r="U174" s="211" t="s">
        <v>25</v>
      </c>
      <c r="V174" s="212">
        <v>7.50149474542396</v>
      </c>
      <c r="W174" s="212">
        <v>20.21663173960026</v>
      </c>
      <c r="X174" s="212">
        <v>56.791909777809423</v>
      </c>
      <c r="Y174" s="212">
        <v>3.446132814934328</v>
      </c>
      <c r="Z174" s="212">
        <v>135.44575846257882</v>
      </c>
      <c r="AA174" s="212">
        <v>617.77661096463851</v>
      </c>
      <c r="AB174" s="212">
        <v>3.5915564310921792E-2</v>
      </c>
      <c r="AC174" s="213">
        <v>3.5788838777987268E-2</v>
      </c>
      <c r="AD174" s="212">
        <v>0</v>
      </c>
      <c r="AE174" s="212">
        <v>0</v>
      </c>
      <c r="AF174" s="212">
        <v>0</v>
      </c>
      <c r="AG174" s="212">
        <v>0</v>
      </c>
      <c r="AH174" s="212">
        <v>3.5788838777987268E-2</v>
      </c>
      <c r="AI174" s="214">
        <f t="shared" si="77"/>
        <v>841.25024290807414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2.6045441571217277E-2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75"/>
        <v>2.6045441571217277E-2</v>
      </c>
      <c r="J175" s="149"/>
      <c r="K175" s="169" t="s">
        <v>24</v>
      </c>
      <c r="L175" s="156">
        <v>2.6045441571217277E-2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2.6045441571217277E-2</v>
      </c>
      <c r="U175" s="215" t="s">
        <v>24</v>
      </c>
      <c r="V175" s="207">
        <v>2.6045441571217277E-2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2.6045441571217277E-2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2.0140265310621537</v>
      </c>
      <c r="F177" s="350"/>
      <c r="G177" s="156">
        <v>0</v>
      </c>
      <c r="H177" s="168">
        <v>0</v>
      </c>
      <c r="I177" s="154">
        <f t="shared" si="75"/>
        <v>2.0140265310621537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2.0140265310621537</v>
      </c>
      <c r="P177" s="156">
        <v>0.74892358017101213</v>
      </c>
      <c r="Q177" s="156">
        <v>0</v>
      </c>
      <c r="R177" s="157">
        <v>0</v>
      </c>
      <c r="S177" s="158">
        <f t="shared" si="76"/>
        <v>2.7629501112331658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0.74892358017101213</v>
      </c>
      <c r="AC177" s="208">
        <v>2.0140265310621537</v>
      </c>
      <c r="AD177" s="207">
        <v>0</v>
      </c>
      <c r="AE177" s="207">
        <v>0</v>
      </c>
      <c r="AF177" s="207">
        <v>0</v>
      </c>
      <c r="AG177" s="207">
        <v>0</v>
      </c>
      <c r="AH177" s="207">
        <v>2.0140265310621537</v>
      </c>
      <c r="AI177" s="210">
        <f t="shared" si="77"/>
        <v>2.7629501112331658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163.457066086</v>
      </c>
      <c r="C178" s="160">
        <v>0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75"/>
        <v>163.457066086</v>
      </c>
      <c r="J178" s="149"/>
      <c r="K178" s="163" t="s">
        <v>21</v>
      </c>
      <c r="L178" s="164">
        <v>163.457066086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163.457066086</v>
      </c>
      <c r="U178" s="211" t="s">
        <v>61</v>
      </c>
      <c r="V178" s="212">
        <v>163.457066086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163.457066086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246.25141818999674</v>
      </c>
      <c r="C184" s="195">
        <f t="shared" ref="C184:I184" si="79">SUM(C163:C179)</f>
        <v>3.446132814934328</v>
      </c>
      <c r="D184" s="195">
        <f t="shared" si="79"/>
        <v>767.98702451591475</v>
      </c>
      <c r="E184" s="195">
        <f t="shared" si="79"/>
        <v>631.33220791364124</v>
      </c>
      <c r="F184" s="195">
        <f t="shared" si="79"/>
        <v>0</v>
      </c>
      <c r="G184" s="195">
        <f t="shared" si="79"/>
        <v>56.791909777809423</v>
      </c>
      <c r="H184" s="197">
        <f t="shared" si="79"/>
        <v>0</v>
      </c>
      <c r="I184" s="154">
        <f t="shared" si="79"/>
        <v>1705.8086932122962</v>
      </c>
      <c r="J184" s="149"/>
      <c r="K184" s="196" t="s">
        <v>26</v>
      </c>
      <c r="L184" s="195">
        <f>SUM(L163:L179)</f>
        <v>246.25141818999674</v>
      </c>
      <c r="M184" s="195">
        <f t="shared" ref="M184:S184" si="80">SUM(M163:M179)</f>
        <v>3.446132814934328</v>
      </c>
      <c r="N184" s="195">
        <f t="shared" si="80"/>
        <v>767.98702451591475</v>
      </c>
      <c r="O184" s="195">
        <f t="shared" si="80"/>
        <v>631.33220791364124</v>
      </c>
      <c r="P184" s="195">
        <f t="shared" si="80"/>
        <v>20.022001638163587</v>
      </c>
      <c r="Q184" s="195">
        <f t="shared" si="80"/>
        <v>56.791909777809423</v>
      </c>
      <c r="R184" s="197">
        <f t="shared" si="80"/>
        <v>0</v>
      </c>
      <c r="S184" s="198">
        <f t="shared" si="80"/>
        <v>1725.8306948504598</v>
      </c>
      <c r="T184" s="141" t="str">
        <f>IF(ABS(S184-AI184)&gt;0.01,S184-AI184,"")</f>
        <v/>
      </c>
      <c r="U184" s="224" t="s">
        <v>63</v>
      </c>
      <c r="V184" s="225">
        <f>SUM(V163:V179)</f>
        <v>226.0347864503965</v>
      </c>
      <c r="W184" s="225">
        <f t="shared" ref="W184:AH184" si="81">SUM(W163:W179)</f>
        <v>20.21663173960026</v>
      </c>
      <c r="X184" s="225">
        <f t="shared" si="81"/>
        <v>56.791909777809423</v>
      </c>
      <c r="Y184" s="225">
        <f t="shared" si="81"/>
        <v>3.446132814934328</v>
      </c>
      <c r="Z184" s="225">
        <f t="shared" si="81"/>
        <v>637.50469407116475</v>
      </c>
      <c r="AA184" s="225">
        <f t="shared" si="81"/>
        <v>629.19442157489141</v>
      </c>
      <c r="AB184" s="225">
        <f t="shared" si="81"/>
        <v>20.022001638163587</v>
      </c>
      <c r="AC184" s="225">
        <f t="shared" si="81"/>
        <v>132.62011678349975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130.48233044474998</v>
      </c>
      <c r="AH184" s="226">
        <f t="shared" si="81"/>
        <v>2.1377863387497906</v>
      </c>
      <c r="AI184" s="227">
        <f>SUM(V184:AC184)</f>
        <v>1725.8306948504601</v>
      </c>
      <c r="AJ184" s="141" t="str">
        <f t="shared" si="78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0.14436051309263057</v>
      </c>
      <c r="C185" s="48">
        <f t="shared" ref="C185:H185" si="82">IF($I184=0,"-",C184/$I184)</f>
        <v>2.0202340559331644E-3</v>
      </c>
      <c r="D185" s="48">
        <f t="shared" si="82"/>
        <v>0.45021873060670059</v>
      </c>
      <c r="E185" s="48">
        <f t="shared" si="82"/>
        <v>0.37010727546753619</v>
      </c>
      <c r="F185" s="48">
        <f t="shared" si="82"/>
        <v>0</v>
      </c>
      <c r="G185" s="48">
        <f t="shared" si="82"/>
        <v>3.3293246777199643E-2</v>
      </c>
      <c r="H185" s="69">
        <f t="shared" si="82"/>
        <v>0</v>
      </c>
      <c r="I185" s="49">
        <f>SUM(B185:H185)</f>
        <v>1.0000000000000002</v>
      </c>
      <c r="J185" s="141"/>
      <c r="K185" s="78" t="s">
        <v>90</v>
      </c>
      <c r="L185" s="95">
        <f t="shared" ref="L185:R185" si="83">IF($S184=0,"-",L184/$S184)</f>
        <v>0.14268573326732609</v>
      </c>
      <c r="M185" s="95">
        <f t="shared" si="83"/>
        <v>1.9967965717708649E-3</v>
      </c>
      <c r="N185" s="95">
        <f t="shared" si="83"/>
        <v>0.44499557622160585</v>
      </c>
      <c r="O185" s="95">
        <f t="shared" si="83"/>
        <v>0.36581352376998083</v>
      </c>
      <c r="P185" s="95">
        <f t="shared" si="83"/>
        <v>1.160137068943397E-2</v>
      </c>
      <c r="Q185" s="95">
        <f t="shared" si="83"/>
        <v>3.290699947988255E-2</v>
      </c>
      <c r="R185" s="96">
        <f t="shared" si="83"/>
        <v>0</v>
      </c>
      <c r="S185" s="97">
        <f>SUM(L185:R185)</f>
        <v>1.0000000000000002</v>
      </c>
      <c r="U185" s="108" t="s">
        <v>90</v>
      </c>
      <c r="V185" s="130">
        <f>+V184/$AI184</f>
        <v>0.13097158784163471</v>
      </c>
      <c r="W185" s="130">
        <f t="shared" ref="W185:AH185" si="84">+W184/$AI184</f>
        <v>1.1714145425691361E-2</v>
      </c>
      <c r="X185" s="130">
        <f t="shared" si="84"/>
        <v>3.2906999479882543E-2</v>
      </c>
      <c r="Y185" s="130">
        <f t="shared" si="84"/>
        <v>1.9967965717708645E-3</v>
      </c>
      <c r="Z185" s="130">
        <f t="shared" si="84"/>
        <v>0.36939005429290001</v>
      </c>
      <c r="AA185" s="130">
        <f t="shared" si="84"/>
        <v>0.36457482385281709</v>
      </c>
      <c r="AB185" s="130">
        <f t="shared" si="84"/>
        <v>1.1601370689433968E-2</v>
      </c>
      <c r="AC185" s="130">
        <f t="shared" si="84"/>
        <v>7.6844221845869434E-2</v>
      </c>
      <c r="AD185" s="130">
        <f t="shared" si="84"/>
        <v>0</v>
      </c>
      <c r="AE185" s="130">
        <f t="shared" si="84"/>
        <v>0</v>
      </c>
      <c r="AF185" s="130">
        <f t="shared" si="84"/>
        <v>0</v>
      </c>
      <c r="AG185" s="130">
        <f t="shared" si="84"/>
        <v>7.5605521928705774E-2</v>
      </c>
      <c r="AH185" s="130">
        <f t="shared" si="84"/>
        <v>1.2386999171636738E-3</v>
      </c>
      <c r="AI185" s="131">
        <f>SUM(V185:AC185)</f>
        <v>1</v>
      </c>
      <c r="AJ185" s="22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295.31163341592662</v>
      </c>
      <c r="E189" s="152">
        <v>0</v>
      </c>
      <c r="F189" s="349"/>
      <c r="G189" s="152">
        <v>0</v>
      </c>
      <c r="H189" s="153">
        <v>0</v>
      </c>
      <c r="I189" s="154">
        <f>SUM(B189:H189)</f>
        <v>295.31163341592662</v>
      </c>
      <c r="J189" s="149"/>
      <c r="K189" s="203" t="s">
        <v>7</v>
      </c>
      <c r="L189" s="152">
        <v>0</v>
      </c>
      <c r="M189" s="152">
        <v>0</v>
      </c>
      <c r="N189" s="152">
        <v>295.31163341592662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295.31163341592662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295.31163341592662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295.31163341592662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508.88033806614283</v>
      </c>
      <c r="E190" s="160">
        <v>0</v>
      </c>
      <c r="F190" s="350"/>
      <c r="G190" s="160">
        <v>0</v>
      </c>
      <c r="H190" s="161">
        <v>0</v>
      </c>
      <c r="I190" s="162">
        <f t="shared" ref="I190:I209" si="85">SUM(B190:H190)</f>
        <v>508.88033806614283</v>
      </c>
      <c r="J190" s="149"/>
      <c r="K190" s="163" t="s">
        <v>8</v>
      </c>
      <c r="L190" s="164">
        <v>0</v>
      </c>
      <c r="M190" s="164">
        <v>0</v>
      </c>
      <c r="N190" s="164">
        <v>508.88033806614283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508.88033806614283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508.88033806614283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508.88033806614283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2.7899850600085065E-2</v>
      </c>
      <c r="E191" s="156">
        <v>0</v>
      </c>
      <c r="F191" s="350"/>
      <c r="G191" s="156">
        <v>0</v>
      </c>
      <c r="H191" s="168">
        <v>0</v>
      </c>
      <c r="I191" s="154">
        <f t="shared" si="85"/>
        <v>2.7899850600085065E-2</v>
      </c>
      <c r="J191" s="149"/>
      <c r="K191" s="169" t="s">
        <v>10</v>
      </c>
      <c r="L191" s="156">
        <v>0</v>
      </c>
      <c r="M191" s="156">
        <v>0</v>
      </c>
      <c r="N191" s="156">
        <v>2.7899850600085065E-2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2.7899850600085065E-2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2.7899850600085065E-2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2.7899850600085065E-2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724.70987306949996</v>
      </c>
      <c r="E192" s="160">
        <v>0</v>
      </c>
      <c r="F192" s="350"/>
      <c r="G192" s="160">
        <v>0</v>
      </c>
      <c r="H192" s="161">
        <v>0</v>
      </c>
      <c r="I192" s="162">
        <f t="shared" si="85"/>
        <v>724.70987306949996</v>
      </c>
      <c r="J192" s="149"/>
      <c r="K192" s="163" t="s">
        <v>56</v>
      </c>
      <c r="L192" s="164">
        <v>0</v>
      </c>
      <c r="M192" s="164">
        <v>0</v>
      </c>
      <c r="N192" s="164">
        <v>724.70987306949996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724.70987306949996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724.70987306949996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724.70987306949996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0.88980298488476084</v>
      </c>
      <c r="C193" s="156">
        <v>0.3324976786262876</v>
      </c>
      <c r="D193" s="156">
        <v>116.60825372040452</v>
      </c>
      <c r="E193" s="156">
        <v>0</v>
      </c>
      <c r="F193" s="350"/>
      <c r="G193" s="156">
        <v>0</v>
      </c>
      <c r="H193" s="168">
        <v>0</v>
      </c>
      <c r="I193" s="154">
        <f t="shared" si="85"/>
        <v>117.83055438391557</v>
      </c>
      <c r="J193" s="149"/>
      <c r="K193" s="169" t="s">
        <v>16</v>
      </c>
      <c r="L193" s="156">
        <v>0.88980298488476084</v>
      </c>
      <c r="M193" s="156">
        <v>0.3324976786262876</v>
      </c>
      <c r="N193" s="156">
        <v>116.60825372040452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117.83055438391557</v>
      </c>
      <c r="U193" s="215" t="s">
        <v>16</v>
      </c>
      <c r="V193" s="207">
        <v>0.88980298488476084</v>
      </c>
      <c r="W193" s="207">
        <v>0</v>
      </c>
      <c r="X193" s="207">
        <v>0</v>
      </c>
      <c r="Y193" s="207">
        <v>0.3324976786262876</v>
      </c>
      <c r="Z193" s="207">
        <v>114.98107631041988</v>
      </c>
      <c r="AA193" s="207">
        <v>0</v>
      </c>
      <c r="AB193" s="207">
        <v>0</v>
      </c>
      <c r="AC193" s="208">
        <v>1.6271774099846463</v>
      </c>
      <c r="AD193" s="209">
        <v>0</v>
      </c>
      <c r="AE193" s="209">
        <v>0</v>
      </c>
      <c r="AF193" s="209">
        <v>0</v>
      </c>
      <c r="AG193" s="209">
        <v>1.6271774099846463</v>
      </c>
      <c r="AH193" s="209">
        <v>0</v>
      </c>
      <c r="AI193" s="210">
        <f t="shared" si="87"/>
        <v>117.83055438391557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9.8219727006588471</v>
      </c>
      <c r="C194" s="160">
        <v>0</v>
      </c>
      <c r="D194" s="160">
        <v>15.347946452390694</v>
      </c>
      <c r="E194" s="160">
        <v>0</v>
      </c>
      <c r="F194" s="350"/>
      <c r="G194" s="160">
        <v>0</v>
      </c>
      <c r="H194" s="161">
        <v>0</v>
      </c>
      <c r="I194" s="162">
        <f t="shared" si="85"/>
        <v>25.169919153049541</v>
      </c>
      <c r="J194" s="149"/>
      <c r="K194" s="163" t="s">
        <v>15</v>
      </c>
      <c r="L194" s="164">
        <v>9.8219727006588471</v>
      </c>
      <c r="M194" s="164">
        <v>0</v>
      </c>
      <c r="N194" s="164">
        <v>15.347946452390694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25.169919153049541</v>
      </c>
      <c r="U194" s="211" t="s">
        <v>57</v>
      </c>
      <c r="V194" s="212">
        <v>9.8219727006588471</v>
      </c>
      <c r="W194" s="212">
        <v>0</v>
      </c>
      <c r="X194" s="212">
        <v>0</v>
      </c>
      <c r="Y194" s="212">
        <v>0</v>
      </c>
      <c r="Z194" s="212">
        <v>15.347946452390694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25.169919153049541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38.023407098431719</v>
      </c>
      <c r="F195" s="350"/>
      <c r="G195" s="156">
        <v>0</v>
      </c>
      <c r="H195" s="168">
        <v>0</v>
      </c>
      <c r="I195" s="154">
        <f t="shared" si="85"/>
        <v>38.023407098431719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38.023407098431719</v>
      </c>
      <c r="P195" s="156">
        <v>645.9903821555597</v>
      </c>
      <c r="Q195" s="156">
        <v>0</v>
      </c>
      <c r="R195" s="157">
        <v>0</v>
      </c>
      <c r="S195" s="158">
        <f t="shared" si="86"/>
        <v>684.01378925399138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2.0979919832730731</v>
      </c>
      <c r="AB195" s="207">
        <v>645.9903821555597</v>
      </c>
      <c r="AC195" s="208">
        <v>35.925415115158643</v>
      </c>
      <c r="AD195" s="207">
        <v>0</v>
      </c>
      <c r="AE195" s="207">
        <v>0</v>
      </c>
      <c r="AF195" s="207">
        <v>0</v>
      </c>
      <c r="AG195" s="207">
        <v>0</v>
      </c>
      <c r="AH195" s="207">
        <v>35.925415115158643</v>
      </c>
      <c r="AI195" s="210">
        <f t="shared" si="87"/>
        <v>684.01378925399149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1.7015079206021857</v>
      </c>
      <c r="Q196" s="164">
        <v>0</v>
      </c>
      <c r="R196" s="165">
        <v>0</v>
      </c>
      <c r="S196" s="166">
        <f t="shared" si="86"/>
        <v>1.7015079206021857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1.7015079206021857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1.7015079206021857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50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2.4656849366605282</v>
      </c>
      <c r="C198" s="160">
        <v>0</v>
      </c>
      <c r="D198" s="160">
        <v>14.981913632337745</v>
      </c>
      <c r="E198" s="160">
        <v>0.8784381223974832</v>
      </c>
      <c r="F198" s="350"/>
      <c r="G198" s="160">
        <v>0</v>
      </c>
      <c r="H198" s="161">
        <v>0</v>
      </c>
      <c r="I198" s="162">
        <f t="shared" si="85"/>
        <v>18.326036691395757</v>
      </c>
      <c r="J198" s="149"/>
      <c r="K198" s="163" t="s">
        <v>17</v>
      </c>
      <c r="L198" s="164">
        <v>2.4656849366605282</v>
      </c>
      <c r="M198" s="164">
        <v>0</v>
      </c>
      <c r="N198" s="164">
        <v>14.981913632337745</v>
      </c>
      <c r="O198" s="164">
        <v>0.8784381223974832</v>
      </c>
      <c r="P198" s="164">
        <v>0</v>
      </c>
      <c r="Q198" s="164">
        <v>0</v>
      </c>
      <c r="R198" s="165">
        <v>0</v>
      </c>
      <c r="S198" s="166">
        <f t="shared" si="86"/>
        <v>18.326036691395757</v>
      </c>
      <c r="U198" s="211" t="s">
        <v>17</v>
      </c>
      <c r="V198" s="212">
        <v>2.4656849366605282</v>
      </c>
      <c r="W198" s="212">
        <v>0</v>
      </c>
      <c r="X198" s="212">
        <v>0</v>
      </c>
      <c r="Y198" s="212">
        <v>0</v>
      </c>
      <c r="Z198" s="212">
        <v>14.981913632337745</v>
      </c>
      <c r="AA198" s="212">
        <v>0.8784381223974832</v>
      </c>
      <c r="AB198" s="212">
        <v>0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18.326036691395757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140</v>
      </c>
      <c r="B199" s="156">
        <v>222.53178419324476</v>
      </c>
      <c r="C199" s="156">
        <v>116.83662341263287</v>
      </c>
      <c r="D199" s="156">
        <v>2371.40882728939</v>
      </c>
      <c r="E199" s="156">
        <v>0</v>
      </c>
      <c r="F199" s="350"/>
      <c r="G199" s="156">
        <v>0</v>
      </c>
      <c r="H199" s="168">
        <v>0</v>
      </c>
      <c r="I199" s="154">
        <f t="shared" si="85"/>
        <v>2710.7772348952676</v>
      </c>
      <c r="J199" s="149"/>
      <c r="K199" s="169" t="s">
        <v>140</v>
      </c>
      <c r="L199" s="156">
        <v>222.53178419324476</v>
      </c>
      <c r="M199" s="156">
        <v>116.83662341263287</v>
      </c>
      <c r="N199" s="156">
        <v>2371.40882728939</v>
      </c>
      <c r="O199" s="156">
        <v>0</v>
      </c>
      <c r="P199" s="156">
        <v>17.074355439920549</v>
      </c>
      <c r="Q199" s="156">
        <v>0</v>
      </c>
      <c r="R199" s="157">
        <v>0</v>
      </c>
      <c r="S199" s="158">
        <f t="shared" si="86"/>
        <v>2727.8515903351881</v>
      </c>
      <c r="U199" s="215" t="s">
        <v>140</v>
      </c>
      <c r="V199" s="207">
        <v>222.50444573639322</v>
      </c>
      <c r="W199" s="207">
        <v>0</v>
      </c>
      <c r="X199" s="207">
        <v>0</v>
      </c>
      <c r="Y199" s="207">
        <v>116.83662341263287</v>
      </c>
      <c r="Z199" s="207">
        <v>2234.0109504787229</v>
      </c>
      <c r="AA199" s="207">
        <v>0</v>
      </c>
      <c r="AB199" s="207">
        <v>17.074355439920549</v>
      </c>
      <c r="AC199" s="208">
        <v>137.42521526751898</v>
      </c>
      <c r="AD199" s="207">
        <v>2.7338456851528491E-2</v>
      </c>
      <c r="AE199" s="207">
        <v>0</v>
      </c>
      <c r="AF199" s="207">
        <v>0</v>
      </c>
      <c r="AG199" s="207">
        <v>137.39787681066736</v>
      </c>
      <c r="AH199" s="207">
        <v>0</v>
      </c>
      <c r="AI199" s="210">
        <f t="shared" si="87"/>
        <v>2727.8515903351886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44.062935326747969</v>
      </c>
      <c r="C200" s="160">
        <v>4.6154828582847651</v>
      </c>
      <c r="D200" s="160">
        <v>594.54449633959791</v>
      </c>
      <c r="E200" s="160">
        <v>1297.6797631737145</v>
      </c>
      <c r="F200" s="350"/>
      <c r="G200" s="160">
        <v>81.308943949532292</v>
      </c>
      <c r="H200" s="161">
        <v>0</v>
      </c>
      <c r="I200" s="162">
        <f t="shared" si="85"/>
        <v>2022.2116216478773</v>
      </c>
      <c r="J200" s="149"/>
      <c r="K200" s="163" t="s">
        <v>25</v>
      </c>
      <c r="L200" s="164">
        <v>44.062935326747969</v>
      </c>
      <c r="M200" s="164">
        <v>4.6154828582847651</v>
      </c>
      <c r="N200" s="164">
        <v>594.54449633959791</v>
      </c>
      <c r="O200" s="164">
        <v>1297.6797631737145</v>
      </c>
      <c r="P200" s="164">
        <v>0.17467536255210434</v>
      </c>
      <c r="Q200" s="164">
        <v>81.308943949532292</v>
      </c>
      <c r="R200" s="165">
        <v>0</v>
      </c>
      <c r="S200" s="166">
        <f t="shared" si="86"/>
        <v>2022.3862970104294</v>
      </c>
      <c r="U200" s="211" t="s">
        <v>25</v>
      </c>
      <c r="V200" s="212">
        <v>6.124372919182612</v>
      </c>
      <c r="W200" s="212">
        <v>37.938562407565357</v>
      </c>
      <c r="X200" s="212">
        <v>81.308943949532292</v>
      </c>
      <c r="Y200" s="212">
        <v>4.6154828582847651</v>
      </c>
      <c r="Z200" s="212">
        <v>594.54449633959791</v>
      </c>
      <c r="AA200" s="212">
        <v>1297.4619940444745</v>
      </c>
      <c r="AB200" s="212">
        <v>0.17467536255210434</v>
      </c>
      <c r="AC200" s="213">
        <v>0.21776912923987005</v>
      </c>
      <c r="AD200" s="212">
        <v>0</v>
      </c>
      <c r="AE200" s="212">
        <v>0</v>
      </c>
      <c r="AF200" s="212">
        <v>0</v>
      </c>
      <c r="AG200" s="212">
        <v>0</v>
      </c>
      <c r="AH200" s="212">
        <v>0.21776912923987005</v>
      </c>
      <c r="AI200" s="214">
        <f t="shared" si="87"/>
        <v>2022.3862970104296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5.3728290233341029</v>
      </c>
      <c r="C201" s="156">
        <v>0</v>
      </c>
      <c r="D201" s="156">
        <v>0</v>
      </c>
      <c r="E201" s="156">
        <v>0</v>
      </c>
      <c r="F201" s="350"/>
      <c r="G201" s="156">
        <v>0</v>
      </c>
      <c r="H201" s="168">
        <v>0</v>
      </c>
      <c r="I201" s="154">
        <f t="shared" si="85"/>
        <v>5.3728290233341029</v>
      </c>
      <c r="J201" s="149"/>
      <c r="K201" s="169" t="s">
        <v>24</v>
      </c>
      <c r="L201" s="156">
        <v>5.3728290233341029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5.3728290233341029</v>
      </c>
      <c r="U201" s="215" t="s">
        <v>24</v>
      </c>
      <c r="V201" s="207">
        <v>5.3728290233341029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5.3728290233341029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0</v>
      </c>
      <c r="C202" s="160">
        <v>0</v>
      </c>
      <c r="D202" s="160">
        <v>0</v>
      </c>
      <c r="E202" s="160">
        <v>0</v>
      </c>
      <c r="F202" s="350"/>
      <c r="G202" s="160">
        <v>0</v>
      </c>
      <c r="H202" s="161">
        <v>0</v>
      </c>
      <c r="I202" s="162">
        <f t="shared" si="85"/>
        <v>0</v>
      </c>
      <c r="J202" s="149"/>
      <c r="K202" s="163" t="s">
        <v>60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0</v>
      </c>
      <c r="U202" s="211" t="s">
        <v>60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0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22.880178026071999</v>
      </c>
      <c r="C203" s="156">
        <v>0</v>
      </c>
      <c r="D203" s="156">
        <v>1423.5379090029046</v>
      </c>
      <c r="E203" s="156">
        <v>86.472416596756048</v>
      </c>
      <c r="F203" s="350"/>
      <c r="G203" s="156">
        <v>0</v>
      </c>
      <c r="H203" s="168">
        <v>0</v>
      </c>
      <c r="I203" s="154">
        <f t="shared" si="85"/>
        <v>1532.8905036257327</v>
      </c>
      <c r="J203" s="149"/>
      <c r="K203" s="169" t="s">
        <v>22</v>
      </c>
      <c r="L203" s="156">
        <v>22.880178026071999</v>
      </c>
      <c r="M203" s="156">
        <v>0</v>
      </c>
      <c r="N203" s="156">
        <v>1423.5379090029046</v>
      </c>
      <c r="O203" s="156">
        <v>86.472416596756048</v>
      </c>
      <c r="P203" s="156">
        <v>41.867145728273435</v>
      </c>
      <c r="Q203" s="156">
        <v>0</v>
      </c>
      <c r="R203" s="157">
        <v>0</v>
      </c>
      <c r="S203" s="158">
        <f t="shared" si="86"/>
        <v>1574.7576493540062</v>
      </c>
      <c r="U203" s="215" t="s">
        <v>22</v>
      </c>
      <c r="V203" s="207">
        <v>22.880178026071999</v>
      </c>
      <c r="W203" s="207">
        <v>0</v>
      </c>
      <c r="X203" s="207">
        <v>0</v>
      </c>
      <c r="Y203" s="207">
        <v>0</v>
      </c>
      <c r="Z203" s="207">
        <v>1416.3725863470529</v>
      </c>
      <c r="AA203" s="207">
        <v>0</v>
      </c>
      <c r="AB203" s="207">
        <v>41.867145728273435</v>
      </c>
      <c r="AC203" s="208">
        <v>93.637739252607773</v>
      </c>
      <c r="AD203" s="207">
        <v>0</v>
      </c>
      <c r="AE203" s="207">
        <v>0</v>
      </c>
      <c r="AF203" s="207">
        <v>0</v>
      </c>
      <c r="AG203" s="207">
        <v>7.1653226558517185</v>
      </c>
      <c r="AH203" s="207">
        <v>86.472416596756048</v>
      </c>
      <c r="AI203" s="210">
        <f t="shared" si="87"/>
        <v>1574.7576493540062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1984.7088971528769</v>
      </c>
      <c r="E204" s="160">
        <v>0</v>
      </c>
      <c r="F204" s="350"/>
      <c r="G204" s="160">
        <v>0</v>
      </c>
      <c r="H204" s="161">
        <v>0</v>
      </c>
      <c r="I204" s="162">
        <f t="shared" si="85"/>
        <v>1984.7088971528769</v>
      </c>
      <c r="J204" s="149"/>
      <c r="K204" s="163" t="s">
        <v>21</v>
      </c>
      <c r="L204" s="164">
        <v>0</v>
      </c>
      <c r="M204" s="164">
        <v>0</v>
      </c>
      <c r="N204" s="164">
        <v>1984.7088971528769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1984.7088971528769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1984.7088971528769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1984.7088971528769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308.02518719160292</v>
      </c>
      <c r="C210" s="195">
        <f t="shared" ref="C210:I210" si="89">SUM(C189:C205)</f>
        <v>121.78460394954392</v>
      </c>
      <c r="D210" s="195">
        <f t="shared" si="89"/>
        <v>8050.0679879920717</v>
      </c>
      <c r="E210" s="195">
        <f t="shared" si="89"/>
        <v>1423.0540249912999</v>
      </c>
      <c r="F210" s="195">
        <f t="shared" si="89"/>
        <v>0</v>
      </c>
      <c r="G210" s="195">
        <f t="shared" si="89"/>
        <v>81.308943949532292</v>
      </c>
      <c r="H210" s="197">
        <f t="shared" si="89"/>
        <v>0</v>
      </c>
      <c r="I210" s="154">
        <f t="shared" si="89"/>
        <v>9984.2407480740512</v>
      </c>
      <c r="J210" s="149"/>
      <c r="K210" s="196" t="s">
        <v>26</v>
      </c>
      <c r="L210" s="195">
        <f>SUM(L189:L205)</f>
        <v>308.02518719160292</v>
      </c>
      <c r="M210" s="195">
        <f t="shared" ref="M210:S210" si="90">SUM(M189:M205)</f>
        <v>121.78460394954392</v>
      </c>
      <c r="N210" s="195">
        <f t="shared" si="90"/>
        <v>8050.0679879920717</v>
      </c>
      <c r="O210" s="195">
        <f t="shared" si="90"/>
        <v>1423.0540249912999</v>
      </c>
      <c r="P210" s="195">
        <f t="shared" si="90"/>
        <v>706.80806660690791</v>
      </c>
      <c r="Q210" s="195">
        <f t="shared" si="90"/>
        <v>81.308943949532292</v>
      </c>
      <c r="R210" s="197">
        <f t="shared" si="90"/>
        <v>0</v>
      </c>
      <c r="S210" s="198">
        <f t="shared" si="90"/>
        <v>10691.048814680958</v>
      </c>
      <c r="T210" s="141" t="str">
        <f>IF(ABS(S210-AI210)&gt;0.01,S210-AI210,"")</f>
        <v/>
      </c>
      <c r="U210" s="224" t="s">
        <v>63</v>
      </c>
      <c r="V210" s="225">
        <f>SUM(V189:V205)</f>
        <v>270.05928632718604</v>
      </c>
      <c r="W210" s="225">
        <f t="shared" ref="W210:AH210" si="91">SUM(W189:W205)</f>
        <v>37.938562407565357</v>
      </c>
      <c r="X210" s="225">
        <f t="shared" si="91"/>
        <v>81.308943949532292</v>
      </c>
      <c r="Y210" s="225">
        <f t="shared" si="91"/>
        <v>121.78460394954392</v>
      </c>
      <c r="Z210" s="225">
        <f t="shared" si="91"/>
        <v>7903.8776111155676</v>
      </c>
      <c r="AA210" s="225">
        <f t="shared" si="91"/>
        <v>1300.438424150145</v>
      </c>
      <c r="AB210" s="225">
        <f t="shared" si="91"/>
        <v>706.80806660690791</v>
      </c>
      <c r="AC210" s="225">
        <f t="shared" si="91"/>
        <v>268.83331617450995</v>
      </c>
      <c r="AD210" s="226">
        <f t="shared" si="91"/>
        <v>2.7338456851528491E-2</v>
      </c>
      <c r="AE210" s="226">
        <f t="shared" si="91"/>
        <v>0</v>
      </c>
      <c r="AF210" s="226">
        <f t="shared" si="91"/>
        <v>0</v>
      </c>
      <c r="AG210" s="226">
        <f t="shared" si="91"/>
        <v>146.19037687650373</v>
      </c>
      <c r="AH210" s="226">
        <f t="shared" si="91"/>
        <v>122.61560084115456</v>
      </c>
      <c r="AI210" s="227">
        <f>SUM(V210:AC210)</f>
        <v>10691.048814680958</v>
      </c>
      <c r="AJ210" s="141" t="str">
        <f t="shared" si="88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3.0851137804446534E-2</v>
      </c>
      <c r="C211" s="48">
        <f t="shared" ref="C211:H211" si="92">IF($I210=0,"-",C210/$I210)</f>
        <v>1.2197683030934128E-2</v>
      </c>
      <c r="D211" s="48">
        <f t="shared" si="92"/>
        <v>0.80627743171606925</v>
      </c>
      <c r="E211" s="48">
        <f t="shared" si="92"/>
        <v>0.14253001914700478</v>
      </c>
      <c r="F211" s="48">
        <f t="shared" si="92"/>
        <v>0</v>
      </c>
      <c r="G211" s="48">
        <f t="shared" si="92"/>
        <v>8.1437283015452829E-3</v>
      </c>
      <c r="H211" s="69">
        <f t="shared" si="92"/>
        <v>0</v>
      </c>
      <c r="I211" s="49">
        <f>SUM(B211:H211)</f>
        <v>1</v>
      </c>
      <c r="J211" s="141"/>
      <c r="K211" s="78" t="s">
        <v>90</v>
      </c>
      <c r="L211" s="95">
        <f t="shared" ref="L211:R211" si="93">IF($S210=0,"-",L210/$S210)</f>
        <v>2.8811503205244227E-2</v>
      </c>
      <c r="M211" s="95">
        <f t="shared" si="93"/>
        <v>1.1391268159051822E-2</v>
      </c>
      <c r="N211" s="95">
        <f t="shared" si="93"/>
        <v>0.75297270899537105</v>
      </c>
      <c r="O211" s="95">
        <f t="shared" si="93"/>
        <v>0.13310705522522362</v>
      </c>
      <c r="P211" s="95">
        <f t="shared" si="93"/>
        <v>6.6112135381546325E-2</v>
      </c>
      <c r="Q211" s="95">
        <f t="shared" si="93"/>
        <v>7.605329033562991E-3</v>
      </c>
      <c r="R211" s="96">
        <f t="shared" si="93"/>
        <v>0</v>
      </c>
      <c r="S211" s="97">
        <f>SUM(L211:R211)</f>
        <v>1</v>
      </c>
      <c r="U211" s="108" t="s">
        <v>90</v>
      </c>
      <c r="V211" s="130">
        <f>+V210/$AI210</f>
        <v>2.5260317393401139E-2</v>
      </c>
      <c r="W211" s="130">
        <f t="shared" ref="W211:AH211" si="94">+W210/$AI210</f>
        <v>3.5486286766802603E-3</v>
      </c>
      <c r="X211" s="130">
        <f t="shared" si="94"/>
        <v>7.605329033562991E-3</v>
      </c>
      <c r="Y211" s="130">
        <f t="shared" si="94"/>
        <v>1.1391268159051822E-2</v>
      </c>
      <c r="Z211" s="130">
        <f t="shared" si="94"/>
        <v>0.73929861776161332</v>
      </c>
      <c r="AA211" s="130">
        <f t="shared" si="94"/>
        <v>0.12163805878094783</v>
      </c>
      <c r="AB211" s="130">
        <f t="shared" si="94"/>
        <v>6.6112135381546325E-2</v>
      </c>
      <c r="AC211" s="130">
        <f t="shared" si="94"/>
        <v>2.5145644813196231E-2</v>
      </c>
      <c r="AD211" s="130">
        <f t="shared" si="94"/>
        <v>2.5571351628277383E-6</v>
      </c>
      <c r="AE211" s="130">
        <f t="shared" si="94"/>
        <v>0</v>
      </c>
      <c r="AF211" s="130">
        <f t="shared" si="94"/>
        <v>0</v>
      </c>
      <c r="AG211" s="130">
        <f t="shared" si="94"/>
        <v>1.3674091233757624E-2</v>
      </c>
      <c r="AH211" s="130">
        <f t="shared" si="94"/>
        <v>1.1468996444275766E-2</v>
      </c>
      <c r="AI211" s="131">
        <f>SUM(V211:AC211)</f>
        <v>1</v>
      </c>
      <c r="AJ211" s="22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3.9505575521497271</v>
      </c>
      <c r="C219" s="156">
        <v>0</v>
      </c>
      <c r="D219" s="156">
        <v>4.3926777114155895</v>
      </c>
      <c r="E219" s="156">
        <v>0</v>
      </c>
      <c r="F219" s="350"/>
      <c r="G219" s="156">
        <v>0</v>
      </c>
      <c r="H219" s="168">
        <v>0</v>
      </c>
      <c r="I219" s="154">
        <f t="shared" si="95"/>
        <v>8.3432352635653171</v>
      </c>
      <c r="J219" s="149"/>
      <c r="K219" s="169" t="s">
        <v>16</v>
      </c>
      <c r="L219" s="156">
        <v>3.9505575521497271</v>
      </c>
      <c r="M219" s="156">
        <v>0</v>
      </c>
      <c r="N219" s="156">
        <v>4.3926777114155895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8.3432352635653171</v>
      </c>
      <c r="U219" s="215" t="s">
        <v>16</v>
      </c>
      <c r="V219" s="207">
        <v>3.9505575521497271</v>
      </c>
      <c r="W219" s="207">
        <v>0</v>
      </c>
      <c r="X219" s="207">
        <v>0</v>
      </c>
      <c r="Y219" s="207">
        <v>0</v>
      </c>
      <c r="Z219" s="207">
        <v>4.3926777114155895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8.3432352635653171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3.2504184469260818E-3</v>
      </c>
      <c r="C220" s="160">
        <v>0</v>
      </c>
      <c r="D220" s="160">
        <v>3.6141836882788276E-3</v>
      </c>
      <c r="E220" s="160">
        <v>0</v>
      </c>
      <c r="F220" s="350"/>
      <c r="G220" s="160">
        <v>0</v>
      </c>
      <c r="H220" s="161">
        <v>0</v>
      </c>
      <c r="I220" s="162">
        <f t="shared" si="95"/>
        <v>6.8646021352049089E-3</v>
      </c>
      <c r="J220" s="149"/>
      <c r="K220" s="163" t="s">
        <v>15</v>
      </c>
      <c r="L220" s="164">
        <v>3.2504184469260818E-3</v>
      </c>
      <c r="M220" s="164">
        <v>0</v>
      </c>
      <c r="N220" s="164">
        <v>3.6141836882788276E-3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6.8646021352049089E-3</v>
      </c>
      <c r="U220" s="211" t="s">
        <v>57</v>
      </c>
      <c r="V220" s="212">
        <v>3.2504184469260818E-3</v>
      </c>
      <c r="W220" s="212">
        <v>0</v>
      </c>
      <c r="X220" s="212">
        <v>0</v>
      </c>
      <c r="Y220" s="212">
        <v>0</v>
      </c>
      <c r="Z220" s="212">
        <v>3.6141836882788276E-3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6.8646021352049089E-3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2.8723119265513741</v>
      </c>
      <c r="F221" s="350"/>
      <c r="G221" s="156">
        <v>0</v>
      </c>
      <c r="H221" s="168">
        <v>0</v>
      </c>
      <c r="I221" s="154">
        <f t="shared" si="95"/>
        <v>2.8723119265513741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2.8723119265513741</v>
      </c>
      <c r="P221" s="156">
        <v>25.354847720699389</v>
      </c>
      <c r="Q221" s="156">
        <v>0</v>
      </c>
      <c r="R221" s="157">
        <v>0</v>
      </c>
      <c r="S221" s="158">
        <f t="shared" si="96"/>
        <v>28.227159647250765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0.29329203433501566</v>
      </c>
      <c r="AB221" s="207">
        <v>25.354847720699389</v>
      </c>
      <c r="AC221" s="208">
        <v>2.5790198922163583</v>
      </c>
      <c r="AD221" s="207">
        <v>0</v>
      </c>
      <c r="AE221" s="207">
        <v>0</v>
      </c>
      <c r="AF221" s="207">
        <v>0</v>
      </c>
      <c r="AG221" s="207">
        <v>0</v>
      </c>
      <c r="AH221" s="207">
        <v>2.5790198922163583</v>
      </c>
      <c r="AI221" s="210">
        <f t="shared" si="97"/>
        <v>28.227159647250762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2.5417287464254486E-16</v>
      </c>
      <c r="F222" s="350"/>
      <c r="G222" s="160">
        <v>0</v>
      </c>
      <c r="H222" s="161">
        <v>0</v>
      </c>
      <c r="I222" s="162">
        <f t="shared" si="95"/>
        <v>2.5417287464254486E-16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2.5417287464254486E-16</v>
      </c>
      <c r="P222" s="164">
        <v>7.554043411918018</v>
      </c>
      <c r="Q222" s="164">
        <v>0</v>
      </c>
      <c r="R222" s="165">
        <v>0</v>
      </c>
      <c r="S222" s="166">
        <f t="shared" si="96"/>
        <v>7.554043411918018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2.5417287464254486E-16</v>
      </c>
      <c r="AB222" s="212">
        <v>7.554043411918018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7.554043411918018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0.88641624610132297</v>
      </c>
      <c r="C224" s="160">
        <v>0</v>
      </c>
      <c r="D224" s="160">
        <v>0</v>
      </c>
      <c r="E224" s="160">
        <v>0</v>
      </c>
      <c r="F224" s="350"/>
      <c r="G224" s="160">
        <v>0</v>
      </c>
      <c r="H224" s="161">
        <v>0</v>
      </c>
      <c r="I224" s="162">
        <f t="shared" si="95"/>
        <v>0.88641624610132297</v>
      </c>
      <c r="J224" s="149"/>
      <c r="K224" s="163" t="s">
        <v>17</v>
      </c>
      <c r="L224" s="164">
        <v>0.88641624610132297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0.88641624610132297</v>
      </c>
      <c r="U224" s="211" t="s">
        <v>17</v>
      </c>
      <c r="V224" s="212">
        <v>0.88641624610132297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0.88641624610132297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140</v>
      </c>
      <c r="B225" s="156">
        <v>104.08169875305911</v>
      </c>
      <c r="C225" s="156">
        <v>0</v>
      </c>
      <c r="D225" s="156">
        <v>11.265568553961831</v>
      </c>
      <c r="E225" s="156">
        <v>0</v>
      </c>
      <c r="F225" s="350"/>
      <c r="G225" s="156">
        <v>0</v>
      </c>
      <c r="H225" s="168">
        <v>0</v>
      </c>
      <c r="I225" s="154">
        <f t="shared" si="95"/>
        <v>115.34726730702094</v>
      </c>
      <c r="J225" s="149"/>
      <c r="K225" s="169" t="s">
        <v>140</v>
      </c>
      <c r="L225" s="156">
        <v>104.08169875305911</v>
      </c>
      <c r="M225" s="156">
        <v>0</v>
      </c>
      <c r="N225" s="156">
        <v>11.265568553961831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115.34726730702094</v>
      </c>
      <c r="U225" s="215" t="s">
        <v>140</v>
      </c>
      <c r="V225" s="207">
        <v>101.66407766027854</v>
      </c>
      <c r="W225" s="207">
        <v>0</v>
      </c>
      <c r="X225" s="207">
        <v>0</v>
      </c>
      <c r="Y225" s="207">
        <v>0</v>
      </c>
      <c r="Z225" s="207">
        <v>10.02565091901884</v>
      </c>
      <c r="AA225" s="207">
        <v>0</v>
      </c>
      <c r="AB225" s="207">
        <v>0</v>
      </c>
      <c r="AC225" s="208">
        <v>3.6575387277235767</v>
      </c>
      <c r="AD225" s="207">
        <v>2.4176210927805739</v>
      </c>
      <c r="AE225" s="207">
        <v>0</v>
      </c>
      <c r="AF225" s="207">
        <v>0</v>
      </c>
      <c r="AG225" s="207">
        <v>1.239917634942991</v>
      </c>
      <c r="AH225" s="207">
        <v>0</v>
      </c>
      <c r="AI225" s="210">
        <f t="shared" si="97"/>
        <v>115.34726730702096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35.917079425309709</v>
      </c>
      <c r="C226" s="160">
        <v>0.94811114171744448</v>
      </c>
      <c r="D226" s="160">
        <v>14.958852327246838</v>
      </c>
      <c r="E226" s="160">
        <v>126.11751376085577</v>
      </c>
      <c r="F226" s="350"/>
      <c r="G226" s="160">
        <v>35.92076439169054</v>
      </c>
      <c r="H226" s="161">
        <v>4.6138849892484644E-2</v>
      </c>
      <c r="I226" s="162">
        <f t="shared" si="95"/>
        <v>213.9084598967128</v>
      </c>
      <c r="J226" s="149"/>
      <c r="K226" s="163" t="s">
        <v>25</v>
      </c>
      <c r="L226" s="164">
        <v>35.917079425309709</v>
      </c>
      <c r="M226" s="164">
        <v>0.94811114171744448</v>
      </c>
      <c r="N226" s="164">
        <v>14.958852327246838</v>
      </c>
      <c r="O226" s="164">
        <v>126.11751376085577</v>
      </c>
      <c r="P226" s="164">
        <v>1.5890860988317539</v>
      </c>
      <c r="Q226" s="164">
        <v>35.92076439169054</v>
      </c>
      <c r="R226" s="165">
        <v>4.6138849892484644E-2</v>
      </c>
      <c r="S226" s="166">
        <f t="shared" si="96"/>
        <v>215.49754599554456</v>
      </c>
      <c r="U226" s="211" t="s">
        <v>25</v>
      </c>
      <c r="V226" s="212">
        <v>2.3797013881110849</v>
      </c>
      <c r="W226" s="212">
        <v>33.537378037198621</v>
      </c>
      <c r="X226" s="212">
        <v>35.92076439169054</v>
      </c>
      <c r="Y226" s="212">
        <v>0.94811114171744448</v>
      </c>
      <c r="Z226" s="212">
        <v>14.958852327246838</v>
      </c>
      <c r="AA226" s="212">
        <v>123.9507151438999</v>
      </c>
      <c r="AB226" s="212">
        <v>1.5890860988317539</v>
      </c>
      <c r="AC226" s="213">
        <v>2.2129374668483517</v>
      </c>
      <c r="AD226" s="212">
        <v>0</v>
      </c>
      <c r="AE226" s="212">
        <v>0.93592388311439767</v>
      </c>
      <c r="AF226" s="212">
        <v>4.6138849892484644E-2</v>
      </c>
      <c r="AG226" s="212">
        <v>0</v>
      </c>
      <c r="AH226" s="212">
        <v>1.2308747338414694</v>
      </c>
      <c r="AI226" s="214">
        <f t="shared" si="97"/>
        <v>215.49754599554453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40.988827418273985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95"/>
        <v>40.988827418273985</v>
      </c>
      <c r="J227" s="149"/>
      <c r="K227" s="169" t="s">
        <v>24</v>
      </c>
      <c r="L227" s="156">
        <v>40.988827418273985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40.988827418273985</v>
      </c>
      <c r="U227" s="215" t="s">
        <v>24</v>
      </c>
      <c r="V227" s="207">
        <v>40.988827418273985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40.988827418273985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0.57768213566053772</v>
      </c>
      <c r="F229" s="350"/>
      <c r="G229" s="156">
        <v>0</v>
      </c>
      <c r="H229" s="168">
        <v>0</v>
      </c>
      <c r="I229" s="154">
        <f t="shared" si="95"/>
        <v>0.57768213566053772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0.57768213566053772</v>
      </c>
      <c r="P229" s="156">
        <v>1.73861090238789</v>
      </c>
      <c r="Q229" s="156">
        <v>0</v>
      </c>
      <c r="R229" s="157">
        <v>0</v>
      </c>
      <c r="S229" s="158">
        <f t="shared" si="96"/>
        <v>2.3162930380484275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1.73861090238789</v>
      </c>
      <c r="AC229" s="208">
        <v>0.57768213566053772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0.57768213566053772</v>
      </c>
      <c r="AI229" s="210">
        <f t="shared" si="97"/>
        <v>2.3162930380484275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185.8278298133408</v>
      </c>
      <c r="C236" s="195">
        <f t="shared" ref="C236:I236" si="99">SUM(C215:C231)</f>
        <v>0.94811114171744448</v>
      </c>
      <c r="D236" s="195">
        <f t="shared" si="99"/>
        <v>30.620712776312537</v>
      </c>
      <c r="E236" s="195">
        <f t="shared" si="99"/>
        <v>129.56750782306767</v>
      </c>
      <c r="F236" s="195">
        <f t="shared" si="99"/>
        <v>0</v>
      </c>
      <c r="G236" s="195">
        <f t="shared" si="99"/>
        <v>35.92076439169054</v>
      </c>
      <c r="H236" s="197">
        <f t="shared" si="99"/>
        <v>4.6138849892484644E-2</v>
      </c>
      <c r="I236" s="154">
        <f t="shared" si="99"/>
        <v>382.93106479602147</v>
      </c>
      <c r="J236" s="149"/>
      <c r="K236" s="196" t="s">
        <v>26</v>
      </c>
      <c r="L236" s="195">
        <f>SUM(L215:L231)</f>
        <v>185.8278298133408</v>
      </c>
      <c r="M236" s="195">
        <f t="shared" ref="M236:S236" si="100">SUM(M215:M231)</f>
        <v>0.94811114171744448</v>
      </c>
      <c r="N236" s="195">
        <f t="shared" si="100"/>
        <v>30.620712776312537</v>
      </c>
      <c r="O236" s="195">
        <f t="shared" si="100"/>
        <v>129.56750782306767</v>
      </c>
      <c r="P236" s="195">
        <f t="shared" si="100"/>
        <v>36.236588133837053</v>
      </c>
      <c r="Q236" s="195">
        <f t="shared" si="100"/>
        <v>35.92076439169054</v>
      </c>
      <c r="R236" s="197">
        <f t="shared" si="100"/>
        <v>4.6138849892484644E-2</v>
      </c>
      <c r="S236" s="198">
        <f t="shared" si="100"/>
        <v>419.16765292985855</v>
      </c>
      <c r="T236" s="141" t="str">
        <f>IF(ABS(S236-AI236)&gt;0.01,S236-AI236,"")</f>
        <v/>
      </c>
      <c r="U236" s="224" t="s">
        <v>63</v>
      </c>
      <c r="V236" s="225">
        <f>SUM(V215:V231)</f>
        <v>149.8728306833616</v>
      </c>
      <c r="W236" s="225">
        <f t="shared" ref="W236:AH236" si="101">SUM(W215:W231)</f>
        <v>33.537378037198621</v>
      </c>
      <c r="X236" s="225">
        <f t="shared" si="101"/>
        <v>35.92076439169054</v>
      </c>
      <c r="Y236" s="225">
        <f t="shared" si="101"/>
        <v>0.94811114171744448</v>
      </c>
      <c r="Z236" s="225">
        <f t="shared" si="101"/>
        <v>29.380795141369546</v>
      </c>
      <c r="AA236" s="225">
        <f t="shared" si="101"/>
        <v>124.24400717823491</v>
      </c>
      <c r="AB236" s="225">
        <f t="shared" si="101"/>
        <v>36.236588133837053</v>
      </c>
      <c r="AC236" s="225">
        <f t="shared" si="101"/>
        <v>9.0271782224488248</v>
      </c>
      <c r="AD236" s="226">
        <f t="shared" si="101"/>
        <v>2.4176210927805739</v>
      </c>
      <c r="AE236" s="226">
        <f t="shared" si="101"/>
        <v>0.93592388311439767</v>
      </c>
      <c r="AF236" s="226">
        <f t="shared" si="101"/>
        <v>4.6138849892484644E-2</v>
      </c>
      <c r="AG236" s="226">
        <f t="shared" si="101"/>
        <v>1.239917634942991</v>
      </c>
      <c r="AH236" s="226">
        <f t="shared" si="101"/>
        <v>4.3875767617183659</v>
      </c>
      <c r="AI236" s="227">
        <f>SUM(V236:AC236)</f>
        <v>419.16765292985855</v>
      </c>
      <c r="AJ236" s="141" t="str">
        <f t="shared" si="98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0.48527750004384468</v>
      </c>
      <c r="C237" s="48">
        <f t="shared" ref="C237:H237" si="102">IF($I236=0,"-",C236/$I236)</f>
        <v>2.4759316463982398E-3</v>
      </c>
      <c r="D237" s="48">
        <f t="shared" si="102"/>
        <v>7.9964034238443102E-2</v>
      </c>
      <c r="E237" s="48">
        <f t="shared" si="102"/>
        <v>0.33835726514401565</v>
      </c>
      <c r="F237" s="48">
        <f t="shared" si="102"/>
        <v>0</v>
      </c>
      <c r="G237" s="48">
        <f t="shared" si="102"/>
        <v>9.3804780269850133E-2</v>
      </c>
      <c r="H237" s="69">
        <f t="shared" si="102"/>
        <v>1.2048865744820609E-4</v>
      </c>
      <c r="I237" s="49">
        <f>SUM(B237:H237)</f>
        <v>1</v>
      </c>
      <c r="J237" s="141"/>
      <c r="K237" s="78" t="s">
        <v>90</v>
      </c>
      <c r="L237" s="95">
        <f t="shared" ref="L237:R237" si="103">IF($S236=0,"-",L236/$S236)</f>
        <v>0.44332578746107659</v>
      </c>
      <c r="M237" s="95">
        <f t="shared" si="103"/>
        <v>2.261890045881228E-3</v>
      </c>
      <c r="N237" s="95">
        <f t="shared" si="103"/>
        <v>7.3051230366376715E-2</v>
      </c>
      <c r="O237" s="95">
        <f t="shared" si="103"/>
        <v>0.30910664722678127</v>
      </c>
      <c r="P237" s="95">
        <f t="shared" si="103"/>
        <v>8.6448913413413375E-2</v>
      </c>
      <c r="Q237" s="95">
        <f t="shared" si="103"/>
        <v>8.5695458942537592E-2</v>
      </c>
      <c r="R237" s="96">
        <f t="shared" si="103"/>
        <v>1.100725439331677E-4</v>
      </c>
      <c r="S237" s="97">
        <f>SUM(L237:R237)</f>
        <v>1</v>
      </c>
      <c r="U237" s="108" t="s">
        <v>90</v>
      </c>
      <c r="V237" s="130">
        <f>+V236/$AI236</f>
        <v>0.35754865537880753</v>
      </c>
      <c r="W237" s="130">
        <f t="shared" ref="W237:AH237" si="104">+W236/$AI236</f>
        <v>8.0009461137523899E-2</v>
      </c>
      <c r="X237" s="130">
        <f t="shared" si="104"/>
        <v>8.5695458942537592E-2</v>
      </c>
      <c r="Y237" s="130">
        <f t="shared" si="104"/>
        <v>2.261890045881228E-3</v>
      </c>
      <c r="Z237" s="130">
        <f t="shared" si="104"/>
        <v>7.0093183326543532E-2</v>
      </c>
      <c r="AA237" s="130">
        <f t="shared" si="104"/>
        <v>0.29640647676366688</v>
      </c>
      <c r="AB237" s="130">
        <f t="shared" si="104"/>
        <v>8.6448913413413375E-2</v>
      </c>
      <c r="AC237" s="130">
        <f t="shared" si="104"/>
        <v>2.1535960991625917E-2</v>
      </c>
      <c r="AD237" s="130">
        <f t="shared" si="104"/>
        <v>5.7676709447451726E-3</v>
      </c>
      <c r="AE237" s="130">
        <f t="shared" si="104"/>
        <v>2.2328151434696003E-3</v>
      </c>
      <c r="AF237" s="130">
        <f t="shared" si="104"/>
        <v>1.100725439331677E-4</v>
      </c>
      <c r="AG237" s="130">
        <f t="shared" si="104"/>
        <v>2.9580470398331829E-3</v>
      </c>
      <c r="AH237" s="130">
        <f t="shared" si="104"/>
        <v>1.0467355319644767E-2</v>
      </c>
      <c r="AI237" s="131">
        <f>SUM(V237:AC237)</f>
        <v>1</v>
      </c>
      <c r="AJ237" s="22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50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52.26281635307987</v>
      </c>
      <c r="C245" s="156">
        <v>2.6679529583428042E-2</v>
      </c>
      <c r="D245" s="156">
        <v>28.749575226999376</v>
      </c>
      <c r="E245" s="156">
        <v>0</v>
      </c>
      <c r="F245" s="350"/>
      <c r="G245" s="156">
        <v>0</v>
      </c>
      <c r="H245" s="168">
        <v>0</v>
      </c>
      <c r="I245" s="154">
        <f t="shared" si="105"/>
        <v>81.039071109662672</v>
      </c>
      <c r="J245" s="149"/>
      <c r="K245" s="169" t="s">
        <v>16</v>
      </c>
      <c r="L245" s="156">
        <v>52.26281635307987</v>
      </c>
      <c r="M245" s="156">
        <v>2.6679529583428042E-2</v>
      </c>
      <c r="N245" s="156">
        <v>28.749575226999376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81.039071109662672</v>
      </c>
      <c r="U245" s="215" t="s">
        <v>16</v>
      </c>
      <c r="V245" s="207">
        <v>51.705404752854676</v>
      </c>
      <c r="W245" s="207">
        <v>0</v>
      </c>
      <c r="X245" s="207">
        <v>0</v>
      </c>
      <c r="Y245" s="207">
        <v>2.6679529583428042E-2</v>
      </c>
      <c r="Z245" s="207">
        <v>28.749575226999376</v>
      </c>
      <c r="AA245" s="207">
        <v>0</v>
      </c>
      <c r="AB245" s="207">
        <v>0</v>
      </c>
      <c r="AC245" s="208">
        <v>0.55741160022519276</v>
      </c>
      <c r="AD245" s="209">
        <v>0.55741160022519276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81.039071109662672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4.695291553171848</v>
      </c>
      <c r="C246" s="160">
        <v>0</v>
      </c>
      <c r="D246" s="160">
        <v>0</v>
      </c>
      <c r="E246" s="160">
        <v>0</v>
      </c>
      <c r="F246" s="350"/>
      <c r="G246" s="160">
        <v>0</v>
      </c>
      <c r="H246" s="161">
        <v>0</v>
      </c>
      <c r="I246" s="162">
        <f t="shared" si="105"/>
        <v>4.695291553171848</v>
      </c>
      <c r="J246" s="149"/>
      <c r="K246" s="163" t="s">
        <v>15</v>
      </c>
      <c r="L246" s="164">
        <v>4.695291553171848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4.695291553171848</v>
      </c>
      <c r="U246" s="211" t="s">
        <v>57</v>
      </c>
      <c r="V246" s="212">
        <v>4.695291553171848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4.695291553171848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42.227895947421551</v>
      </c>
      <c r="F247" s="350"/>
      <c r="G247" s="156">
        <v>0</v>
      </c>
      <c r="H247" s="168">
        <v>0</v>
      </c>
      <c r="I247" s="154">
        <f t="shared" si="105"/>
        <v>42.227895947421551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42.227895947421551</v>
      </c>
      <c r="P247" s="156">
        <v>151.63320358077368</v>
      </c>
      <c r="Q247" s="156">
        <v>0</v>
      </c>
      <c r="R247" s="157">
        <v>0</v>
      </c>
      <c r="S247" s="158">
        <f t="shared" si="106"/>
        <v>193.86109952819524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9.0211564899513181</v>
      </c>
      <c r="AB247" s="207">
        <v>151.63320358077368</v>
      </c>
      <c r="AC247" s="208">
        <v>33.206739457470235</v>
      </c>
      <c r="AD247" s="207">
        <v>0</v>
      </c>
      <c r="AE247" s="207">
        <v>0</v>
      </c>
      <c r="AF247" s="207">
        <v>0</v>
      </c>
      <c r="AG247" s="207">
        <v>0</v>
      </c>
      <c r="AH247" s="207">
        <v>33.206739457470235</v>
      </c>
      <c r="AI247" s="210">
        <f t="shared" si="107"/>
        <v>193.86109952819524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7.4901664339422011E-2</v>
      </c>
      <c r="F248" s="350"/>
      <c r="G248" s="160">
        <v>0</v>
      </c>
      <c r="H248" s="161">
        <v>0</v>
      </c>
      <c r="I248" s="162">
        <f t="shared" si="105"/>
        <v>7.4901664339422011E-2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7.4901664339422011E-2</v>
      </c>
      <c r="P248" s="164">
        <v>7.4231719053346783</v>
      </c>
      <c r="Q248" s="164">
        <v>0</v>
      </c>
      <c r="R248" s="165">
        <v>0</v>
      </c>
      <c r="S248" s="166">
        <f t="shared" si="106"/>
        <v>7.4980735696741005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2.901347876968283E-2</v>
      </c>
      <c r="AB248" s="212">
        <v>7.4231719053346783</v>
      </c>
      <c r="AC248" s="213">
        <v>4.5888185569739177E-2</v>
      </c>
      <c r="AD248" s="212">
        <v>0</v>
      </c>
      <c r="AE248" s="212">
        <v>0</v>
      </c>
      <c r="AF248" s="212">
        <v>0</v>
      </c>
      <c r="AG248" s="212">
        <v>0</v>
      </c>
      <c r="AH248" s="212">
        <v>4.5888185569739177E-2</v>
      </c>
      <c r="AI248" s="214">
        <f t="shared" si="107"/>
        <v>7.4980735696740997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50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61.157650653994025</v>
      </c>
      <c r="C250" s="160">
        <v>0</v>
      </c>
      <c r="D250" s="160">
        <v>116.4199129560607</v>
      </c>
      <c r="E250" s="160">
        <v>18.364726122687419</v>
      </c>
      <c r="F250" s="350"/>
      <c r="G250" s="160">
        <v>0</v>
      </c>
      <c r="H250" s="161">
        <v>0</v>
      </c>
      <c r="I250" s="162">
        <f t="shared" si="105"/>
        <v>195.94228973274213</v>
      </c>
      <c r="J250" s="149"/>
      <c r="K250" s="163" t="s">
        <v>17</v>
      </c>
      <c r="L250" s="164">
        <v>61.157650653994025</v>
      </c>
      <c r="M250" s="164">
        <v>0</v>
      </c>
      <c r="N250" s="164">
        <v>116.4199129560607</v>
      </c>
      <c r="O250" s="164">
        <v>18.364726122687419</v>
      </c>
      <c r="P250" s="164">
        <v>0</v>
      </c>
      <c r="Q250" s="164">
        <v>0</v>
      </c>
      <c r="R250" s="165">
        <v>0</v>
      </c>
      <c r="S250" s="166">
        <f t="shared" si="106"/>
        <v>195.94228973274213</v>
      </c>
      <c r="U250" s="211" t="s">
        <v>17</v>
      </c>
      <c r="V250" s="212">
        <v>61.157650653994025</v>
      </c>
      <c r="W250" s="212">
        <v>0</v>
      </c>
      <c r="X250" s="212">
        <v>0</v>
      </c>
      <c r="Y250" s="212">
        <v>0</v>
      </c>
      <c r="Z250" s="212">
        <v>116.4199129560607</v>
      </c>
      <c r="AA250" s="212">
        <v>14.473894317033372</v>
      </c>
      <c r="AB250" s="212">
        <v>0</v>
      </c>
      <c r="AC250" s="213">
        <v>3.890831805654047</v>
      </c>
      <c r="AD250" s="212">
        <v>0</v>
      </c>
      <c r="AE250" s="212">
        <v>0</v>
      </c>
      <c r="AF250" s="212">
        <v>0</v>
      </c>
      <c r="AG250" s="212">
        <v>0</v>
      </c>
      <c r="AH250" s="212">
        <v>3.890831805654047</v>
      </c>
      <c r="AI250" s="214">
        <f t="shared" si="107"/>
        <v>195.94228973274213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140</v>
      </c>
      <c r="B251" s="156">
        <v>535.58475631616113</v>
      </c>
      <c r="C251" s="156">
        <v>0</v>
      </c>
      <c r="D251" s="156">
        <v>591.12029686441849</v>
      </c>
      <c r="E251" s="156">
        <v>36.459667887887413</v>
      </c>
      <c r="F251" s="350"/>
      <c r="G251" s="156">
        <v>5.8837812791161244E-2</v>
      </c>
      <c r="H251" s="168">
        <v>0</v>
      </c>
      <c r="I251" s="154">
        <f t="shared" si="105"/>
        <v>1163.2235588812582</v>
      </c>
      <c r="J251" s="149"/>
      <c r="K251" s="169" t="s">
        <v>140</v>
      </c>
      <c r="L251" s="156">
        <v>535.58475631616113</v>
      </c>
      <c r="M251" s="156">
        <v>0</v>
      </c>
      <c r="N251" s="156">
        <v>591.12029686441849</v>
      </c>
      <c r="O251" s="156">
        <v>36.459667887887413</v>
      </c>
      <c r="P251" s="156">
        <v>0.13462171550977381</v>
      </c>
      <c r="Q251" s="156">
        <v>5.8837812791161244E-2</v>
      </c>
      <c r="R251" s="157">
        <v>0</v>
      </c>
      <c r="S251" s="158">
        <f t="shared" si="106"/>
        <v>1163.3581805967681</v>
      </c>
      <c r="U251" s="215" t="s">
        <v>140</v>
      </c>
      <c r="V251" s="207">
        <v>513.61177512930192</v>
      </c>
      <c r="W251" s="207">
        <v>19.635485635361409</v>
      </c>
      <c r="X251" s="207">
        <v>5.8837812791161244E-2</v>
      </c>
      <c r="Y251" s="207">
        <v>0</v>
      </c>
      <c r="Z251" s="207">
        <v>589.70165182267601</v>
      </c>
      <c r="AA251" s="207">
        <v>23.465010056221676</v>
      </c>
      <c r="AB251" s="207">
        <v>0.13462171550977381</v>
      </c>
      <c r="AC251" s="208">
        <v>16.750798424905934</v>
      </c>
      <c r="AD251" s="207">
        <v>2.3374955514977502</v>
      </c>
      <c r="AE251" s="207">
        <v>0</v>
      </c>
      <c r="AF251" s="207">
        <v>0</v>
      </c>
      <c r="AG251" s="207">
        <v>1.418645041742449</v>
      </c>
      <c r="AH251" s="207">
        <v>12.994657831665736</v>
      </c>
      <c r="AI251" s="210">
        <f t="shared" si="107"/>
        <v>1163.3581805967681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219.78771466339987</v>
      </c>
      <c r="C252" s="160">
        <v>3.2214555497223305</v>
      </c>
      <c r="D252" s="160">
        <v>408.96213137691512</v>
      </c>
      <c r="E252" s="160">
        <v>1028.942774335319</v>
      </c>
      <c r="F252" s="350"/>
      <c r="G252" s="160">
        <v>243.90394375084878</v>
      </c>
      <c r="H252" s="161">
        <v>75.867022259515039</v>
      </c>
      <c r="I252" s="162">
        <f t="shared" si="105"/>
        <v>1980.6850419357204</v>
      </c>
      <c r="J252" s="149"/>
      <c r="K252" s="163" t="s">
        <v>25</v>
      </c>
      <c r="L252" s="164">
        <v>219.78771466339987</v>
      </c>
      <c r="M252" s="164">
        <v>3.2214555497223305</v>
      </c>
      <c r="N252" s="164">
        <v>408.96213137691512</v>
      </c>
      <c r="O252" s="164">
        <v>1028.942774335319</v>
      </c>
      <c r="P252" s="164">
        <v>3.139360936852281</v>
      </c>
      <c r="Q252" s="164">
        <v>243.90394375084878</v>
      </c>
      <c r="R252" s="165">
        <v>75.867022259515039</v>
      </c>
      <c r="S252" s="166">
        <f t="shared" si="106"/>
        <v>1983.8244028725726</v>
      </c>
      <c r="U252" s="211" t="s">
        <v>25</v>
      </c>
      <c r="V252" s="212">
        <v>32.78250182207529</v>
      </c>
      <c r="W252" s="212">
        <v>183.34110118577507</v>
      </c>
      <c r="X252" s="212">
        <v>243.90394375084878</v>
      </c>
      <c r="Y252" s="212">
        <v>3.2214555497223305</v>
      </c>
      <c r="Z252" s="212">
        <v>408.96213137691512</v>
      </c>
      <c r="AA252" s="212">
        <v>1026.1421915430028</v>
      </c>
      <c r="AB252" s="212">
        <v>3.139360936852281</v>
      </c>
      <c r="AC252" s="213">
        <v>82.331716707380636</v>
      </c>
      <c r="AD252" s="212">
        <v>3.6641116555494961</v>
      </c>
      <c r="AE252" s="212">
        <v>0</v>
      </c>
      <c r="AF252" s="212">
        <v>75.867022259515039</v>
      </c>
      <c r="AG252" s="212">
        <v>0</v>
      </c>
      <c r="AH252" s="212">
        <v>2.8005827923160935</v>
      </c>
      <c r="AI252" s="214">
        <f t="shared" si="107"/>
        <v>1983.8244028725721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117.05752472175978</v>
      </c>
      <c r="C253" s="156">
        <v>0</v>
      </c>
      <c r="D253" s="156">
        <v>3.9405374388303445</v>
      </c>
      <c r="E253" s="156">
        <v>0</v>
      </c>
      <c r="F253" s="350"/>
      <c r="G253" s="156">
        <v>0</v>
      </c>
      <c r="H253" s="168">
        <v>0</v>
      </c>
      <c r="I253" s="154">
        <f t="shared" si="105"/>
        <v>120.99806216059012</v>
      </c>
      <c r="J253" s="149"/>
      <c r="K253" s="169" t="s">
        <v>24</v>
      </c>
      <c r="L253" s="156">
        <v>117.05752472175978</v>
      </c>
      <c r="M253" s="156">
        <v>0</v>
      </c>
      <c r="N253" s="156">
        <v>3.9405374388303445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120.99806216059012</v>
      </c>
      <c r="U253" s="215" t="s">
        <v>24</v>
      </c>
      <c r="V253" s="207">
        <v>116.18196755350331</v>
      </c>
      <c r="W253" s="207">
        <v>0</v>
      </c>
      <c r="X253" s="207">
        <v>0</v>
      </c>
      <c r="Y253" s="207">
        <v>0</v>
      </c>
      <c r="Z253" s="207">
        <v>3.8176110301728849</v>
      </c>
      <c r="AA253" s="207">
        <v>0</v>
      </c>
      <c r="AB253" s="207">
        <v>0</v>
      </c>
      <c r="AC253" s="208">
        <v>0.99848357691391776</v>
      </c>
      <c r="AD253" s="207">
        <v>0.87555716825645846</v>
      </c>
      <c r="AE253" s="207">
        <v>0</v>
      </c>
      <c r="AF253" s="207">
        <v>0</v>
      </c>
      <c r="AG253" s="207">
        <v>0.12292640865745931</v>
      </c>
      <c r="AH253" s="207">
        <v>0</v>
      </c>
      <c r="AI253" s="210">
        <f t="shared" si="107"/>
        <v>120.99806216059011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23.887631372525753</v>
      </c>
      <c r="C255" s="156">
        <v>0</v>
      </c>
      <c r="D255" s="156">
        <v>2.321179104808988</v>
      </c>
      <c r="E255" s="156">
        <v>0</v>
      </c>
      <c r="F255" s="350"/>
      <c r="G255" s="156">
        <v>0</v>
      </c>
      <c r="H255" s="168">
        <v>0</v>
      </c>
      <c r="I255" s="154">
        <f t="shared" si="105"/>
        <v>26.20881047733474</v>
      </c>
      <c r="J255" s="149"/>
      <c r="K255" s="169" t="s">
        <v>22</v>
      </c>
      <c r="L255" s="156">
        <v>23.887631372525753</v>
      </c>
      <c r="M255" s="156">
        <v>0</v>
      </c>
      <c r="N255" s="156">
        <v>2.321179104808988</v>
      </c>
      <c r="O255" s="156">
        <v>0</v>
      </c>
      <c r="P255" s="156">
        <v>11.881000694566662</v>
      </c>
      <c r="Q255" s="156">
        <v>0</v>
      </c>
      <c r="R255" s="157">
        <v>0</v>
      </c>
      <c r="S255" s="158">
        <f t="shared" si="106"/>
        <v>38.089811171901403</v>
      </c>
      <c r="U255" s="215" t="s">
        <v>22</v>
      </c>
      <c r="V255" s="207">
        <v>23.887631372525753</v>
      </c>
      <c r="W255" s="207">
        <v>0</v>
      </c>
      <c r="X255" s="207">
        <v>0</v>
      </c>
      <c r="Y255" s="207">
        <v>0</v>
      </c>
      <c r="Z255" s="207">
        <v>2.321179104808988</v>
      </c>
      <c r="AA255" s="207">
        <v>0</v>
      </c>
      <c r="AB255" s="207">
        <v>11.881000694566662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38.089811171901403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3.8105398319035512E-2</v>
      </c>
      <c r="C256" s="160">
        <v>0</v>
      </c>
      <c r="D256" s="160">
        <v>3.7027302112631602E-3</v>
      </c>
      <c r="E256" s="160">
        <v>0</v>
      </c>
      <c r="F256" s="350"/>
      <c r="G256" s="160">
        <v>0</v>
      </c>
      <c r="H256" s="161">
        <v>0</v>
      </c>
      <c r="I256" s="162">
        <f t="shared" si="105"/>
        <v>4.1808128530298673E-2</v>
      </c>
      <c r="J256" s="149"/>
      <c r="K256" s="163" t="s">
        <v>21</v>
      </c>
      <c r="L256" s="164">
        <v>3.8105398319035512E-2</v>
      </c>
      <c r="M256" s="164">
        <v>0</v>
      </c>
      <c r="N256" s="164">
        <v>3.7027302112631602E-3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4.1808128530298673E-2</v>
      </c>
      <c r="U256" s="211" t="s">
        <v>61</v>
      </c>
      <c r="V256" s="212">
        <v>3.8105398319035512E-2</v>
      </c>
      <c r="W256" s="212">
        <v>0</v>
      </c>
      <c r="X256" s="212">
        <v>0</v>
      </c>
      <c r="Y256" s="212">
        <v>0</v>
      </c>
      <c r="Z256" s="212">
        <v>3.7027302112631602E-3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4.1808128530298673E-2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6.2017269112713933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05"/>
        <v>6.2017269112713933</v>
      </c>
      <c r="J257" s="149"/>
      <c r="K257" s="171" t="s">
        <v>64</v>
      </c>
      <c r="L257" s="156">
        <v>6.2017269112713933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6.2017269112713933</v>
      </c>
      <c r="U257" s="216" t="s">
        <v>62</v>
      </c>
      <c r="V257" s="207">
        <v>6.1959980961513246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5.7288151200683935E-3</v>
      </c>
      <c r="AD257" s="209">
        <v>5.7288151200683935E-3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7"/>
        <v>6.2017269112713933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6.2017269112713933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05"/>
        <v>6.2017269112713933</v>
      </c>
      <c r="J258" s="149"/>
      <c r="K258" s="176" t="s">
        <v>23</v>
      </c>
      <c r="L258" s="177">
        <v>6.2017269112713933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6.2017269112713933</v>
      </c>
      <c r="U258" s="217" t="s">
        <v>65</v>
      </c>
      <c r="V258" s="218">
        <v>6.1959980961513246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5.7288151200683935E-3</v>
      </c>
      <c r="AD258" s="218">
        <v>5.7288151200683935E-3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07"/>
        <v>6.2017269112713933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1020.6732179436829</v>
      </c>
      <c r="C262" s="195">
        <f t="shared" ref="C262:I262" si="109">SUM(C241:C257)</f>
        <v>3.2481350793057584</v>
      </c>
      <c r="D262" s="195">
        <f t="shared" si="109"/>
        <v>1151.5173356982441</v>
      </c>
      <c r="E262" s="195">
        <f t="shared" si="109"/>
        <v>1126.0699659576549</v>
      </c>
      <c r="F262" s="195">
        <f t="shared" si="109"/>
        <v>0</v>
      </c>
      <c r="G262" s="195">
        <f t="shared" si="109"/>
        <v>243.96278156363994</v>
      </c>
      <c r="H262" s="197">
        <f t="shared" si="109"/>
        <v>75.867022259515039</v>
      </c>
      <c r="I262" s="154">
        <f t="shared" si="109"/>
        <v>3621.3384585020426</v>
      </c>
      <c r="J262" s="149"/>
      <c r="K262" s="196" t="s">
        <v>26</v>
      </c>
      <c r="L262" s="195">
        <f>SUM(L241:L257)</f>
        <v>1020.6732179436829</v>
      </c>
      <c r="M262" s="195">
        <f t="shared" ref="M262:S262" si="110">SUM(M241:M257)</f>
        <v>3.2481350793057584</v>
      </c>
      <c r="N262" s="195">
        <f t="shared" si="110"/>
        <v>1151.5173356982441</v>
      </c>
      <c r="O262" s="195">
        <f t="shared" si="110"/>
        <v>1126.0699659576549</v>
      </c>
      <c r="P262" s="195">
        <f t="shared" si="110"/>
        <v>174.21135883303708</v>
      </c>
      <c r="Q262" s="195">
        <f t="shared" si="110"/>
        <v>243.96278156363994</v>
      </c>
      <c r="R262" s="197">
        <f t="shared" si="110"/>
        <v>75.867022259515039</v>
      </c>
      <c r="S262" s="198">
        <f t="shared" si="110"/>
        <v>3795.5498173350798</v>
      </c>
      <c r="T262" s="141" t="str">
        <f>IF(ABS(S262-AI262)&gt;0.01,S262-AI262,"")</f>
        <v/>
      </c>
      <c r="U262" s="224" t="s">
        <v>63</v>
      </c>
      <c r="V262" s="225">
        <f>SUM(V241:V257)</f>
        <v>810.2563263318973</v>
      </c>
      <c r="W262" s="225">
        <f t="shared" ref="W262:AH262" si="111">SUM(W241:W257)</f>
        <v>202.97658682113649</v>
      </c>
      <c r="X262" s="225">
        <f t="shared" si="111"/>
        <v>243.96278156363994</v>
      </c>
      <c r="Y262" s="225">
        <f t="shared" si="111"/>
        <v>3.2481350793057584</v>
      </c>
      <c r="Z262" s="225">
        <f t="shared" si="111"/>
        <v>1149.9757642478444</v>
      </c>
      <c r="AA262" s="225">
        <f t="shared" si="111"/>
        <v>1073.1312658849788</v>
      </c>
      <c r="AB262" s="225">
        <f t="shared" si="111"/>
        <v>174.21135883303708</v>
      </c>
      <c r="AC262" s="225">
        <f t="shared" si="111"/>
        <v>137.78759857323979</v>
      </c>
      <c r="AD262" s="226">
        <f t="shared" si="111"/>
        <v>7.4403047906489661</v>
      </c>
      <c r="AE262" s="226">
        <f t="shared" si="111"/>
        <v>0</v>
      </c>
      <c r="AF262" s="226">
        <f t="shared" si="111"/>
        <v>75.867022259515039</v>
      </c>
      <c r="AG262" s="226">
        <f t="shared" si="111"/>
        <v>1.5415714503999083</v>
      </c>
      <c r="AH262" s="226">
        <f t="shared" si="111"/>
        <v>52.938700072675843</v>
      </c>
      <c r="AI262" s="227">
        <f>SUM(V262:AC262)</f>
        <v>3795.5498173350798</v>
      </c>
      <c r="AJ262" s="141" t="str">
        <f t="shared" si="108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0.28184971651776558</v>
      </c>
      <c r="C263" s="48">
        <f t="shared" ref="C263:H263" si="112">IF($I262=0,"-",C262/$I262)</f>
        <v>8.9694324806340834E-4</v>
      </c>
      <c r="D263" s="48">
        <f t="shared" si="112"/>
        <v>0.31798114119787807</v>
      </c>
      <c r="E263" s="48">
        <f t="shared" si="112"/>
        <v>0.31095407923385621</v>
      </c>
      <c r="F263" s="48">
        <f t="shared" si="112"/>
        <v>0</v>
      </c>
      <c r="G263" s="48">
        <f t="shared" si="112"/>
        <v>6.7368124896161882E-2</v>
      </c>
      <c r="H263" s="69">
        <f t="shared" si="112"/>
        <v>2.0949994906274857E-2</v>
      </c>
      <c r="I263" s="49">
        <f>SUM(B263:H263)</f>
        <v>0.99999999999999989</v>
      </c>
      <c r="J263" s="141"/>
      <c r="K263" s="78" t="s">
        <v>90</v>
      </c>
      <c r="L263" s="95">
        <f t="shared" ref="L263:R263" si="113">IF($S262=0,"-",L262/$S262)</f>
        <v>0.26891313961472779</v>
      </c>
      <c r="M263" s="95">
        <f t="shared" si="113"/>
        <v>8.5577458751057297E-4</v>
      </c>
      <c r="N263" s="95">
        <f t="shared" si="113"/>
        <v>0.30338617357596537</v>
      </c>
      <c r="O263" s="95">
        <f t="shared" si="113"/>
        <v>0.29668164565108718</v>
      </c>
      <c r="P263" s="95">
        <f t="shared" si="113"/>
        <v>4.5898846601189876E-2</v>
      </c>
      <c r="Q263" s="95">
        <f t="shared" si="113"/>
        <v>6.4276005665743138E-2</v>
      </c>
      <c r="R263" s="96">
        <f t="shared" si="113"/>
        <v>1.9988414303776039E-2</v>
      </c>
      <c r="S263" s="97">
        <f>SUM(L263:R263)</f>
        <v>1</v>
      </c>
      <c r="U263" s="108" t="s">
        <v>90</v>
      </c>
      <c r="V263" s="130">
        <f>+V262/$AI262</f>
        <v>0.21347535016699953</v>
      </c>
      <c r="W263" s="130">
        <f t="shared" ref="W263:AH263" si="114">+W262/$AI262</f>
        <v>5.3477518828523717E-2</v>
      </c>
      <c r="X263" s="130">
        <f t="shared" si="114"/>
        <v>6.4276005665743138E-2</v>
      </c>
      <c r="Y263" s="130">
        <f t="shared" si="114"/>
        <v>8.5577458751057297E-4</v>
      </c>
      <c r="Z263" s="130">
        <f t="shared" si="114"/>
        <v>0.30298002123319828</v>
      </c>
      <c r="AA263" s="130">
        <f t="shared" si="114"/>
        <v>0.28273407477982798</v>
      </c>
      <c r="AB263" s="130">
        <f t="shared" si="114"/>
        <v>4.5898846601189876E-2</v>
      </c>
      <c r="AC263" s="130">
        <f t="shared" si="114"/>
        <v>3.6302408137006831E-2</v>
      </c>
      <c r="AD263" s="130">
        <f t="shared" si="114"/>
        <v>1.9602706192045007E-3</v>
      </c>
      <c r="AE263" s="130">
        <f t="shared" si="114"/>
        <v>0</v>
      </c>
      <c r="AF263" s="130">
        <f t="shared" si="114"/>
        <v>1.9988414303776039E-2</v>
      </c>
      <c r="AG263" s="130">
        <f t="shared" si="114"/>
        <v>4.0615234276710713E-4</v>
      </c>
      <c r="AH263" s="130">
        <f t="shared" si="114"/>
        <v>1.3947570871259175E-2</v>
      </c>
      <c r="AI263" s="131">
        <f>SUM(V263:AC263)</f>
        <v>1</v>
      </c>
      <c r="AJ263" s="22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3.9126257216983942E-2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3.9126257216983942E-2</v>
      </c>
      <c r="J267" s="149"/>
      <c r="K267" s="203" t="s">
        <v>7</v>
      </c>
      <c r="L267" s="152">
        <v>3.9126257216983942E-2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3.9126257216983942E-2</v>
      </c>
      <c r="U267" s="206" t="s">
        <v>7</v>
      </c>
      <c r="V267" s="207">
        <v>3.9126257216983942E-2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3.9126257216983942E-2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5.7091022018587125</v>
      </c>
      <c r="C271" s="156">
        <v>4.1390990963475662</v>
      </c>
      <c r="D271" s="156">
        <v>1.5700031055111461</v>
      </c>
      <c r="E271" s="156">
        <v>0</v>
      </c>
      <c r="F271" s="350"/>
      <c r="G271" s="156">
        <v>0</v>
      </c>
      <c r="H271" s="168">
        <v>0</v>
      </c>
      <c r="I271" s="154">
        <f t="shared" si="115"/>
        <v>11.418204403717425</v>
      </c>
      <c r="J271" s="149"/>
      <c r="K271" s="169" t="s">
        <v>16</v>
      </c>
      <c r="L271" s="156">
        <v>5.7091022018587125</v>
      </c>
      <c r="M271" s="156">
        <v>4.1390990963475662</v>
      </c>
      <c r="N271" s="156">
        <v>1.5700031055111461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11.418204403717425</v>
      </c>
      <c r="U271" s="215" t="s">
        <v>16</v>
      </c>
      <c r="V271" s="207">
        <v>5.7091022018587125</v>
      </c>
      <c r="W271" s="207">
        <v>0</v>
      </c>
      <c r="X271" s="207">
        <v>0</v>
      </c>
      <c r="Y271" s="207">
        <v>4.1390990963475662</v>
      </c>
      <c r="Z271" s="207">
        <v>1.5700031055111461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11.418204403717425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4.0131980750190843</v>
      </c>
      <c r="C272" s="160">
        <v>0</v>
      </c>
      <c r="D272" s="160">
        <v>11.766620131649001</v>
      </c>
      <c r="E272" s="160">
        <v>0</v>
      </c>
      <c r="F272" s="350"/>
      <c r="G272" s="160">
        <v>0</v>
      </c>
      <c r="H272" s="161">
        <v>0</v>
      </c>
      <c r="I272" s="162">
        <f t="shared" si="115"/>
        <v>15.779818206668086</v>
      </c>
      <c r="J272" s="149"/>
      <c r="K272" s="163" t="s">
        <v>15</v>
      </c>
      <c r="L272" s="164">
        <v>4.0131980750190843</v>
      </c>
      <c r="M272" s="164">
        <v>0</v>
      </c>
      <c r="N272" s="164">
        <v>11.766620131649001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15.779818206668086</v>
      </c>
      <c r="U272" s="211" t="s">
        <v>57</v>
      </c>
      <c r="V272" s="212">
        <v>4.0131980750190843</v>
      </c>
      <c r="W272" s="212">
        <v>0</v>
      </c>
      <c r="X272" s="212">
        <v>0</v>
      </c>
      <c r="Y272" s="212">
        <v>0</v>
      </c>
      <c r="Z272" s="212">
        <v>11.766620131649001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15.779818206668086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27.112980784298092</v>
      </c>
      <c r="F273" s="350"/>
      <c r="G273" s="156">
        <v>0</v>
      </c>
      <c r="H273" s="168">
        <v>0</v>
      </c>
      <c r="I273" s="154">
        <f t="shared" si="115"/>
        <v>27.112980784298092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27.112980784298092</v>
      </c>
      <c r="P273" s="156">
        <v>256.95354642361985</v>
      </c>
      <c r="Q273" s="156">
        <v>0</v>
      </c>
      <c r="R273" s="157">
        <v>0</v>
      </c>
      <c r="S273" s="158">
        <f t="shared" si="116"/>
        <v>284.06652720791794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2.6084252008758866</v>
      </c>
      <c r="AB273" s="207">
        <v>256.95354642361985</v>
      </c>
      <c r="AC273" s="208">
        <v>24.504555583422206</v>
      </c>
      <c r="AD273" s="207">
        <v>0</v>
      </c>
      <c r="AE273" s="207">
        <v>0</v>
      </c>
      <c r="AF273" s="207">
        <v>0</v>
      </c>
      <c r="AG273" s="207">
        <v>0</v>
      </c>
      <c r="AH273" s="207">
        <v>24.504555583422206</v>
      </c>
      <c r="AI273" s="210">
        <f t="shared" si="117"/>
        <v>284.06652720791794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2.3368549281546276E-3</v>
      </c>
      <c r="F274" s="350"/>
      <c r="G274" s="160">
        <v>0</v>
      </c>
      <c r="H274" s="161">
        <v>0</v>
      </c>
      <c r="I274" s="162">
        <f t="shared" si="115"/>
        <v>2.3368549281546276E-3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2.3368549281546276E-3</v>
      </c>
      <c r="P274" s="164">
        <v>0.47903592235082487</v>
      </c>
      <c r="Q274" s="164">
        <v>0</v>
      </c>
      <c r="R274" s="165">
        <v>0</v>
      </c>
      <c r="S274" s="166">
        <f t="shared" si="116"/>
        <v>0.48137277727897948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0.47903592235082487</v>
      </c>
      <c r="AC274" s="213">
        <v>2.3368549281546276E-3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2.3368549281546276E-3</v>
      </c>
      <c r="AI274" s="214">
        <f t="shared" si="117"/>
        <v>0.48137277727897948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1.0281572859967025</v>
      </c>
      <c r="C276" s="160">
        <v>0</v>
      </c>
      <c r="D276" s="160">
        <v>31.375380404931608</v>
      </c>
      <c r="E276" s="160">
        <v>0</v>
      </c>
      <c r="F276" s="350"/>
      <c r="G276" s="160">
        <v>0</v>
      </c>
      <c r="H276" s="161">
        <v>0</v>
      </c>
      <c r="I276" s="162">
        <f t="shared" si="115"/>
        <v>32.40353769092831</v>
      </c>
      <c r="J276" s="149"/>
      <c r="K276" s="163" t="s">
        <v>17</v>
      </c>
      <c r="L276" s="164">
        <v>1.0281572859967025</v>
      </c>
      <c r="M276" s="164">
        <v>0</v>
      </c>
      <c r="N276" s="164">
        <v>31.375380404931608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32.40353769092831</v>
      </c>
      <c r="U276" s="211" t="s">
        <v>17</v>
      </c>
      <c r="V276" s="212">
        <v>1.0281572859967025</v>
      </c>
      <c r="W276" s="212">
        <v>0</v>
      </c>
      <c r="X276" s="212">
        <v>0</v>
      </c>
      <c r="Y276" s="212">
        <v>0</v>
      </c>
      <c r="Z276" s="212">
        <v>31.375380404931608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32.40353769092831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140</v>
      </c>
      <c r="B277" s="156">
        <v>31.983348877253221</v>
      </c>
      <c r="C277" s="156">
        <v>654.66536758504947</v>
      </c>
      <c r="D277" s="156">
        <v>67.000711519493478</v>
      </c>
      <c r="E277" s="156">
        <v>0</v>
      </c>
      <c r="F277" s="350"/>
      <c r="G277" s="156">
        <v>0</v>
      </c>
      <c r="H277" s="168">
        <v>0</v>
      </c>
      <c r="I277" s="154">
        <f t="shared" si="115"/>
        <v>753.64942798179618</v>
      </c>
      <c r="J277" s="149"/>
      <c r="K277" s="169" t="s">
        <v>140</v>
      </c>
      <c r="L277" s="156">
        <v>31.983348877253221</v>
      </c>
      <c r="M277" s="156">
        <v>654.66536758504947</v>
      </c>
      <c r="N277" s="156">
        <v>67.000711519493478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753.64942798179618</v>
      </c>
      <c r="U277" s="215" t="s">
        <v>140</v>
      </c>
      <c r="V277" s="207">
        <v>31.983348877253221</v>
      </c>
      <c r="W277" s="207">
        <v>0</v>
      </c>
      <c r="X277" s="207">
        <v>0</v>
      </c>
      <c r="Y277" s="207">
        <v>654.66536758504947</v>
      </c>
      <c r="Z277" s="207">
        <v>67.000711519493478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753.64942798179618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2.0381493338387369</v>
      </c>
      <c r="C278" s="160">
        <v>0.18972809216463909</v>
      </c>
      <c r="D278" s="160">
        <v>190.52842536926062</v>
      </c>
      <c r="E278" s="160">
        <v>690.90846671325937</v>
      </c>
      <c r="F278" s="350"/>
      <c r="G278" s="160">
        <v>31.236025340722552</v>
      </c>
      <c r="H278" s="161">
        <v>0</v>
      </c>
      <c r="I278" s="162">
        <f t="shared" si="115"/>
        <v>914.90079484924593</v>
      </c>
      <c r="J278" s="149"/>
      <c r="K278" s="163" t="s">
        <v>25</v>
      </c>
      <c r="L278" s="164">
        <v>2.0381493338387369</v>
      </c>
      <c r="M278" s="164">
        <v>0.18972809216463909</v>
      </c>
      <c r="N278" s="164">
        <v>190.52842536926062</v>
      </c>
      <c r="O278" s="164">
        <v>690.90846671325937</v>
      </c>
      <c r="P278" s="164">
        <v>1.5445823198017461E-3</v>
      </c>
      <c r="Q278" s="164">
        <v>31.236025340722552</v>
      </c>
      <c r="R278" s="165">
        <v>0</v>
      </c>
      <c r="S278" s="166">
        <f t="shared" si="116"/>
        <v>914.90233943156568</v>
      </c>
      <c r="U278" s="211" t="s">
        <v>25</v>
      </c>
      <c r="V278" s="212">
        <v>1.7853225623096398</v>
      </c>
      <c r="W278" s="212">
        <v>0.25282677152909683</v>
      </c>
      <c r="X278" s="212">
        <v>31.236025340722552</v>
      </c>
      <c r="Y278" s="212">
        <v>0.18972809216463909</v>
      </c>
      <c r="Z278" s="212">
        <v>190.52842536926062</v>
      </c>
      <c r="AA278" s="212">
        <v>690.90546111972037</v>
      </c>
      <c r="AB278" s="212">
        <v>1.5445823198017461E-3</v>
      </c>
      <c r="AC278" s="213">
        <v>3.0055935390156914E-3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3.0055935390156914E-3</v>
      </c>
      <c r="AI278" s="214">
        <f t="shared" si="117"/>
        <v>914.90233943156568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3.9840674429490734</v>
      </c>
      <c r="F281" s="350"/>
      <c r="G281" s="156">
        <v>0</v>
      </c>
      <c r="H281" s="168">
        <v>0</v>
      </c>
      <c r="I281" s="154">
        <f t="shared" si="115"/>
        <v>3.9840674429490734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3.9840674429490734</v>
      </c>
      <c r="P281" s="156">
        <v>16.237207562573627</v>
      </c>
      <c r="Q281" s="156">
        <v>0</v>
      </c>
      <c r="R281" s="157">
        <v>0</v>
      </c>
      <c r="S281" s="158">
        <f t="shared" si="116"/>
        <v>20.221275005522699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16.237207562573627</v>
      </c>
      <c r="AC281" s="208">
        <v>3.9840674429490734</v>
      </c>
      <c r="AD281" s="207">
        <v>0</v>
      </c>
      <c r="AE281" s="207">
        <v>0</v>
      </c>
      <c r="AF281" s="207">
        <v>0</v>
      </c>
      <c r="AG281" s="207">
        <v>0</v>
      </c>
      <c r="AH281" s="207">
        <v>3.9840674429490734</v>
      </c>
      <c r="AI281" s="210">
        <f t="shared" si="117"/>
        <v>20.221275005522699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44.811082031183439</v>
      </c>
      <c r="C288" s="195">
        <f t="shared" ref="C288:I288" si="119">SUM(C267:C283)</f>
        <v>658.99419477356162</v>
      </c>
      <c r="D288" s="195">
        <f t="shared" si="119"/>
        <v>302.24114053084588</v>
      </c>
      <c r="E288" s="195">
        <f t="shared" si="119"/>
        <v>722.00785179543459</v>
      </c>
      <c r="F288" s="195">
        <f t="shared" si="119"/>
        <v>0</v>
      </c>
      <c r="G288" s="195">
        <f t="shared" si="119"/>
        <v>31.236025340722552</v>
      </c>
      <c r="H288" s="197">
        <f t="shared" si="119"/>
        <v>0</v>
      </c>
      <c r="I288" s="154">
        <f t="shared" si="119"/>
        <v>1759.2902944717482</v>
      </c>
      <c r="J288" s="149"/>
      <c r="K288" s="196" t="s">
        <v>26</v>
      </c>
      <c r="L288" s="195">
        <f>SUM(L267:L283)</f>
        <v>44.811082031183439</v>
      </c>
      <c r="M288" s="195">
        <f t="shared" ref="M288:S288" si="120">SUM(M267:M283)</f>
        <v>658.99419477356162</v>
      </c>
      <c r="N288" s="195">
        <f t="shared" si="120"/>
        <v>302.24114053084588</v>
      </c>
      <c r="O288" s="195">
        <f t="shared" si="120"/>
        <v>722.00785179543459</v>
      </c>
      <c r="P288" s="195">
        <f t="shared" si="120"/>
        <v>273.67133449086413</v>
      </c>
      <c r="Q288" s="195">
        <f t="shared" si="120"/>
        <v>31.236025340722552</v>
      </c>
      <c r="R288" s="197">
        <f t="shared" si="120"/>
        <v>0</v>
      </c>
      <c r="S288" s="198">
        <f t="shared" si="120"/>
        <v>2032.9616289626124</v>
      </c>
      <c r="T288" s="141" t="str">
        <f>IF(ABS(S288-AI288)&gt;0.01,S288-AI288,"")</f>
        <v/>
      </c>
      <c r="U288" s="224" t="s">
        <v>63</v>
      </c>
      <c r="V288" s="225">
        <f>SUM(V267:V283)</f>
        <v>44.558255259654338</v>
      </c>
      <c r="W288" s="225">
        <f t="shared" ref="W288:AH288" si="121">SUM(W267:W283)</f>
        <v>0.25282677152909683</v>
      </c>
      <c r="X288" s="225">
        <f t="shared" si="121"/>
        <v>31.236025340722552</v>
      </c>
      <c r="Y288" s="225">
        <f t="shared" si="121"/>
        <v>658.99419477356162</v>
      </c>
      <c r="Z288" s="225">
        <f t="shared" si="121"/>
        <v>302.24114053084588</v>
      </c>
      <c r="AA288" s="225">
        <f t="shared" si="121"/>
        <v>693.51388632059627</v>
      </c>
      <c r="AB288" s="225">
        <f t="shared" si="121"/>
        <v>273.67133449086413</v>
      </c>
      <c r="AC288" s="225">
        <f t="shared" si="121"/>
        <v>28.493965474838451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28.493965474838451</v>
      </c>
      <c r="AI288" s="227">
        <f>SUM(V288:AC288)</f>
        <v>2032.9616289626124</v>
      </c>
      <c r="AJ288" s="141" t="str">
        <f t="shared" si="118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2.5471113080083579E-2</v>
      </c>
      <c r="C289" s="48">
        <f t="shared" ref="C289:H289" si="122">IF($I288=0,"-",C288/$I288)</f>
        <v>0.37457956588763763</v>
      </c>
      <c r="D289" s="48">
        <f t="shared" si="122"/>
        <v>0.17179719656305958</v>
      </c>
      <c r="E289" s="48">
        <f t="shared" si="122"/>
        <v>0.41039722328044087</v>
      </c>
      <c r="F289" s="48">
        <f t="shared" si="122"/>
        <v>0</v>
      </c>
      <c r="G289" s="48">
        <f t="shared" si="122"/>
        <v>1.7754901188778292E-2</v>
      </c>
      <c r="H289" s="69">
        <f t="shared" si="122"/>
        <v>0</v>
      </c>
      <c r="I289" s="49">
        <f>SUM(B289:H289)</f>
        <v>1</v>
      </c>
      <c r="J289" s="141"/>
      <c r="K289" s="78" t="s">
        <v>90</v>
      </c>
      <c r="L289" s="95">
        <f t="shared" ref="L289:R289" si="123">IF($S288=0,"-",L288/$S288)</f>
        <v>2.2042266510484909E-2</v>
      </c>
      <c r="M289" s="95">
        <f t="shared" si="123"/>
        <v>0.32415476287658007</v>
      </c>
      <c r="N289" s="95">
        <f t="shared" si="123"/>
        <v>0.1486703616167486</v>
      </c>
      <c r="O289" s="95">
        <f t="shared" si="123"/>
        <v>0.35515075223719966</v>
      </c>
      <c r="P289" s="95">
        <f t="shared" si="123"/>
        <v>0.13461706831649065</v>
      </c>
      <c r="Q289" s="95">
        <f t="shared" si="123"/>
        <v>1.5364788442495982E-2</v>
      </c>
      <c r="R289" s="96">
        <f t="shared" si="123"/>
        <v>0</v>
      </c>
      <c r="S289" s="97">
        <f>SUM(L289:R289)</f>
        <v>0.99999999999999989</v>
      </c>
      <c r="U289" s="108" t="s">
        <v>90</v>
      </c>
      <c r="V289" s="130">
        <f>+V288/$AI288</f>
        <v>2.1917902740934515E-2</v>
      </c>
      <c r="W289" s="130">
        <f t="shared" ref="W289:AH289" si="124">+W288/$AI288</f>
        <v>1.2436376955039249E-4</v>
      </c>
      <c r="X289" s="130">
        <f t="shared" si="124"/>
        <v>1.5364788442495982E-2</v>
      </c>
      <c r="Y289" s="130">
        <f t="shared" si="124"/>
        <v>0.32415476287658007</v>
      </c>
      <c r="Z289" s="130">
        <f t="shared" si="124"/>
        <v>0.1486703616167486</v>
      </c>
      <c r="AA289" s="130">
        <f t="shared" si="124"/>
        <v>0.34113476439517715</v>
      </c>
      <c r="AB289" s="130">
        <f t="shared" si="124"/>
        <v>0.13461706831649065</v>
      </c>
      <c r="AC289" s="130">
        <f t="shared" si="124"/>
        <v>1.4015987842022607E-2</v>
      </c>
      <c r="AD289" s="130">
        <f t="shared" si="124"/>
        <v>0</v>
      </c>
      <c r="AE289" s="130">
        <f t="shared" si="124"/>
        <v>0</v>
      </c>
      <c r="AF289" s="130">
        <f t="shared" si="124"/>
        <v>0</v>
      </c>
      <c r="AG289" s="130">
        <f t="shared" si="124"/>
        <v>0</v>
      </c>
      <c r="AH289" s="130">
        <f t="shared" si="124"/>
        <v>1.4015987842022607E-2</v>
      </c>
      <c r="AI289" s="131">
        <f>SUM(V289:AC289)</f>
        <v>1</v>
      </c>
      <c r="AJ289" s="22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9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223.22355600661612</v>
      </c>
      <c r="E295" s="156">
        <v>0</v>
      </c>
      <c r="F295" s="350"/>
      <c r="G295" s="156">
        <v>0</v>
      </c>
      <c r="H295" s="168">
        <v>0</v>
      </c>
      <c r="I295" s="154">
        <f t="shared" si="125"/>
        <v>223.22355600661612</v>
      </c>
      <c r="J295" s="149"/>
      <c r="K295" s="169" t="s">
        <v>10</v>
      </c>
      <c r="L295" s="156">
        <v>0</v>
      </c>
      <c r="M295" s="156">
        <v>0</v>
      </c>
      <c r="N295" s="156">
        <v>223.22355600661612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223.22355600661612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223.22355600661612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223.22355600661612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38.655867639862862</v>
      </c>
      <c r="C297" s="156">
        <v>116.73652339595562</v>
      </c>
      <c r="D297" s="156">
        <v>15.422507142008104</v>
      </c>
      <c r="E297" s="156">
        <v>0</v>
      </c>
      <c r="F297" s="350"/>
      <c r="G297" s="156">
        <v>0</v>
      </c>
      <c r="H297" s="168">
        <v>0</v>
      </c>
      <c r="I297" s="154">
        <f t="shared" si="125"/>
        <v>170.81489817782659</v>
      </c>
      <c r="J297" s="149"/>
      <c r="K297" s="169" t="s">
        <v>16</v>
      </c>
      <c r="L297" s="156">
        <v>38.655867639862862</v>
      </c>
      <c r="M297" s="156">
        <v>116.73652339595562</v>
      </c>
      <c r="N297" s="156">
        <v>15.422507142008104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170.81489817782659</v>
      </c>
      <c r="U297" s="215" t="s">
        <v>16</v>
      </c>
      <c r="V297" s="207">
        <v>35.269474955215806</v>
      </c>
      <c r="W297" s="207">
        <v>0</v>
      </c>
      <c r="X297" s="207">
        <v>0</v>
      </c>
      <c r="Y297" s="207">
        <v>116.73652339595562</v>
      </c>
      <c r="Z297" s="207">
        <v>15.422507142008104</v>
      </c>
      <c r="AA297" s="207">
        <v>0</v>
      </c>
      <c r="AB297" s="207">
        <v>0</v>
      </c>
      <c r="AC297" s="208">
        <v>3.386392684647054</v>
      </c>
      <c r="AD297" s="209">
        <v>3.386392684647054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170.81489817782659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0.580708537011974</v>
      </c>
      <c r="C298" s="160">
        <v>1.6035474374307939</v>
      </c>
      <c r="D298" s="160">
        <v>5.2725695576428055</v>
      </c>
      <c r="E298" s="160">
        <v>0</v>
      </c>
      <c r="F298" s="350"/>
      <c r="G298" s="160">
        <v>0</v>
      </c>
      <c r="H298" s="161">
        <v>0</v>
      </c>
      <c r="I298" s="162">
        <f t="shared" si="125"/>
        <v>7.4568255320855732</v>
      </c>
      <c r="J298" s="149"/>
      <c r="K298" s="163" t="s">
        <v>15</v>
      </c>
      <c r="L298" s="164">
        <v>0.580708537011974</v>
      </c>
      <c r="M298" s="164">
        <v>1.6035474374307939</v>
      </c>
      <c r="N298" s="164">
        <v>5.2725695576428055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7.4568255320855732</v>
      </c>
      <c r="U298" s="211" t="s">
        <v>57</v>
      </c>
      <c r="V298" s="212">
        <v>0.580708537011974</v>
      </c>
      <c r="W298" s="212">
        <v>0</v>
      </c>
      <c r="X298" s="212">
        <v>0</v>
      </c>
      <c r="Y298" s="212">
        <v>1.6035474374307939</v>
      </c>
      <c r="Z298" s="212">
        <v>5.2725695576428055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7.4568255320855732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0.40376257932197013</v>
      </c>
      <c r="F299" s="350"/>
      <c r="G299" s="156">
        <v>0</v>
      </c>
      <c r="H299" s="168">
        <v>0</v>
      </c>
      <c r="I299" s="154">
        <f t="shared" si="125"/>
        <v>0.40376257932197013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0.40376257932197013</v>
      </c>
      <c r="P299" s="156">
        <v>252.87469455169023</v>
      </c>
      <c r="Q299" s="156">
        <v>0</v>
      </c>
      <c r="R299" s="157">
        <v>0</v>
      </c>
      <c r="S299" s="158">
        <f t="shared" si="126"/>
        <v>253.2784571310122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6.4618100185337489E-4</v>
      </c>
      <c r="AB299" s="207">
        <v>252.87469455169023</v>
      </c>
      <c r="AC299" s="208">
        <v>0.40311639832011675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0.40311639832011675</v>
      </c>
      <c r="AI299" s="210">
        <f t="shared" si="127"/>
        <v>253.2784571310122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50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1.1513249685196338</v>
      </c>
      <c r="Q300" s="164">
        <v>0</v>
      </c>
      <c r="R300" s="165">
        <v>0</v>
      </c>
      <c r="S300" s="166">
        <f t="shared" si="126"/>
        <v>1.1513249685196338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1.1513249685196338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1.1513249685196338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3.9819590204221392E-2</v>
      </c>
      <c r="C302" s="160">
        <v>1.1547681159224219</v>
      </c>
      <c r="D302" s="160">
        <v>7.7648200898231794</v>
      </c>
      <c r="E302" s="160">
        <v>2.9864692653166065</v>
      </c>
      <c r="F302" s="350"/>
      <c r="G302" s="160">
        <v>0</v>
      </c>
      <c r="H302" s="161">
        <v>0</v>
      </c>
      <c r="I302" s="162">
        <f t="shared" si="125"/>
        <v>11.94587706126643</v>
      </c>
      <c r="J302" s="149"/>
      <c r="K302" s="163" t="s">
        <v>17</v>
      </c>
      <c r="L302" s="164">
        <v>3.9819590204221392E-2</v>
      </c>
      <c r="M302" s="164">
        <v>1.1547681159224219</v>
      </c>
      <c r="N302" s="164">
        <v>7.7648200898231794</v>
      </c>
      <c r="O302" s="164">
        <v>2.9864692653166065</v>
      </c>
      <c r="P302" s="164">
        <v>0</v>
      </c>
      <c r="Q302" s="164">
        <v>0</v>
      </c>
      <c r="R302" s="165">
        <v>0</v>
      </c>
      <c r="S302" s="166">
        <f t="shared" si="126"/>
        <v>11.94587706126643</v>
      </c>
      <c r="U302" s="211" t="s">
        <v>17</v>
      </c>
      <c r="V302" s="212">
        <v>3.9819590204221392E-2</v>
      </c>
      <c r="W302" s="212">
        <v>0</v>
      </c>
      <c r="X302" s="212">
        <v>0</v>
      </c>
      <c r="Y302" s="212">
        <v>1.1547681159224219</v>
      </c>
      <c r="Z302" s="212">
        <v>7.7648200898231794</v>
      </c>
      <c r="AA302" s="212">
        <v>0.5574742628591004</v>
      </c>
      <c r="AB302" s="212">
        <v>0</v>
      </c>
      <c r="AC302" s="213">
        <v>2.4289950024575062</v>
      </c>
      <c r="AD302" s="212">
        <v>0</v>
      </c>
      <c r="AE302" s="212">
        <v>0</v>
      </c>
      <c r="AF302" s="212">
        <v>0</v>
      </c>
      <c r="AG302" s="212">
        <v>0</v>
      </c>
      <c r="AH302" s="212">
        <v>2.4289950024575062</v>
      </c>
      <c r="AI302" s="214">
        <f t="shared" si="127"/>
        <v>11.94587706126643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140</v>
      </c>
      <c r="B303" s="156">
        <v>378.54868509332192</v>
      </c>
      <c r="C303" s="156">
        <v>4124.3998855926229</v>
      </c>
      <c r="D303" s="156">
        <v>1663.7287479895128</v>
      </c>
      <c r="E303" s="156">
        <v>15.085385956616784</v>
      </c>
      <c r="F303" s="350"/>
      <c r="G303" s="156">
        <v>0</v>
      </c>
      <c r="H303" s="168">
        <v>0</v>
      </c>
      <c r="I303" s="154">
        <f t="shared" si="125"/>
        <v>6181.7627046320749</v>
      </c>
      <c r="J303" s="149"/>
      <c r="K303" s="169" t="s">
        <v>140</v>
      </c>
      <c r="L303" s="156">
        <v>378.54868509332192</v>
      </c>
      <c r="M303" s="156">
        <v>4124.3998855926229</v>
      </c>
      <c r="N303" s="156">
        <v>1663.7287479895128</v>
      </c>
      <c r="O303" s="156">
        <v>15.085385956616784</v>
      </c>
      <c r="P303" s="156">
        <v>1.457101915838402</v>
      </c>
      <c r="Q303" s="156">
        <v>0</v>
      </c>
      <c r="R303" s="157">
        <v>0</v>
      </c>
      <c r="S303" s="158">
        <f t="shared" si="126"/>
        <v>6183.2198065479133</v>
      </c>
      <c r="U303" s="215" t="s">
        <v>140</v>
      </c>
      <c r="V303" s="207">
        <v>372.77894656661067</v>
      </c>
      <c r="W303" s="207">
        <v>1.8063643972944239</v>
      </c>
      <c r="X303" s="207">
        <v>0</v>
      </c>
      <c r="Y303" s="207">
        <v>4124.3998855926229</v>
      </c>
      <c r="Z303" s="207">
        <v>1663.7287479895128</v>
      </c>
      <c r="AA303" s="207">
        <v>0.7604740020316475</v>
      </c>
      <c r="AB303" s="207">
        <v>1.457101915838402</v>
      </c>
      <c r="AC303" s="208">
        <v>18.28828608400196</v>
      </c>
      <c r="AD303" s="207">
        <v>3.9633741294168243</v>
      </c>
      <c r="AE303" s="207">
        <v>0</v>
      </c>
      <c r="AF303" s="207">
        <v>0</v>
      </c>
      <c r="AG303" s="207">
        <v>0</v>
      </c>
      <c r="AH303" s="207">
        <v>14.324911954585136</v>
      </c>
      <c r="AI303" s="210">
        <f t="shared" si="127"/>
        <v>6183.2198065479124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136.75845810608877</v>
      </c>
      <c r="C304" s="160">
        <v>81.64873437322963</v>
      </c>
      <c r="D304" s="160">
        <v>174.18805808736133</v>
      </c>
      <c r="E304" s="160">
        <v>1575.8362619278919</v>
      </c>
      <c r="F304" s="350"/>
      <c r="G304" s="160">
        <v>152.39019336819467</v>
      </c>
      <c r="H304" s="161">
        <v>0</v>
      </c>
      <c r="I304" s="162">
        <f t="shared" si="125"/>
        <v>2120.8217058627661</v>
      </c>
      <c r="J304" s="149"/>
      <c r="K304" s="163" t="s">
        <v>25</v>
      </c>
      <c r="L304" s="164">
        <v>136.75845810608877</v>
      </c>
      <c r="M304" s="164">
        <v>81.64873437322963</v>
      </c>
      <c r="N304" s="164">
        <v>174.18805808736133</v>
      </c>
      <c r="O304" s="164">
        <v>1575.8362619278919</v>
      </c>
      <c r="P304" s="164">
        <v>30.913512668224957</v>
      </c>
      <c r="Q304" s="164">
        <v>152.39019336819467</v>
      </c>
      <c r="R304" s="165">
        <v>0</v>
      </c>
      <c r="S304" s="166">
        <f t="shared" si="126"/>
        <v>2151.735218530991</v>
      </c>
      <c r="U304" s="211" t="s">
        <v>25</v>
      </c>
      <c r="V304" s="212">
        <v>13.156342358410477</v>
      </c>
      <c r="W304" s="212">
        <v>121.31910900259278</v>
      </c>
      <c r="X304" s="212">
        <v>152.39019336819467</v>
      </c>
      <c r="Y304" s="212">
        <v>81.64873437322963</v>
      </c>
      <c r="Z304" s="212">
        <v>130.20019663367614</v>
      </c>
      <c r="AA304" s="212">
        <v>1467.1288978965842</v>
      </c>
      <c r="AB304" s="212">
        <v>30.913512668224957</v>
      </c>
      <c r="AC304" s="213">
        <v>154.97823223007822</v>
      </c>
      <c r="AD304" s="212">
        <v>2.2830067450855065</v>
      </c>
      <c r="AE304" s="212">
        <v>87.454786037381368</v>
      </c>
      <c r="AF304" s="212">
        <v>0</v>
      </c>
      <c r="AG304" s="212">
        <v>43.987861453685177</v>
      </c>
      <c r="AH304" s="212">
        <v>21.252577993926167</v>
      </c>
      <c r="AI304" s="214">
        <f t="shared" si="127"/>
        <v>2151.735218530991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7.5898143010966477</v>
      </c>
      <c r="C305" s="156">
        <v>0</v>
      </c>
      <c r="D305" s="156">
        <v>407.16253625605248</v>
      </c>
      <c r="E305" s="156">
        <v>0</v>
      </c>
      <c r="F305" s="350"/>
      <c r="G305" s="156">
        <v>0</v>
      </c>
      <c r="H305" s="168">
        <v>0</v>
      </c>
      <c r="I305" s="154">
        <f t="shared" si="125"/>
        <v>414.7523505571491</v>
      </c>
      <c r="J305" s="149"/>
      <c r="K305" s="169" t="s">
        <v>24</v>
      </c>
      <c r="L305" s="156">
        <v>7.5898143010966477</v>
      </c>
      <c r="M305" s="156">
        <v>0</v>
      </c>
      <c r="N305" s="156">
        <v>407.16253625605248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414.7523505571491</v>
      </c>
      <c r="U305" s="215" t="s">
        <v>24</v>
      </c>
      <c r="V305" s="207">
        <v>7.3968824103038457</v>
      </c>
      <c r="W305" s="207">
        <v>0</v>
      </c>
      <c r="X305" s="207">
        <v>0</v>
      </c>
      <c r="Y305" s="207">
        <v>0</v>
      </c>
      <c r="Z305" s="207">
        <v>358.21456498627913</v>
      </c>
      <c r="AA305" s="207">
        <v>0</v>
      </c>
      <c r="AB305" s="207">
        <v>0</v>
      </c>
      <c r="AC305" s="208">
        <v>49.140903160566268</v>
      </c>
      <c r="AD305" s="207">
        <v>0.19293189079280154</v>
      </c>
      <c r="AE305" s="207">
        <v>0</v>
      </c>
      <c r="AF305" s="207">
        <v>0</v>
      </c>
      <c r="AG305" s="207">
        <v>48.947971269773362</v>
      </c>
      <c r="AH305" s="207">
        <v>0</v>
      </c>
      <c r="AI305" s="210">
        <f t="shared" si="127"/>
        <v>414.75235055714927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2.3710281926987303E-2</v>
      </c>
      <c r="D306" s="160">
        <v>0</v>
      </c>
      <c r="E306" s="160">
        <v>0</v>
      </c>
      <c r="F306" s="350"/>
      <c r="G306" s="160">
        <v>0</v>
      </c>
      <c r="H306" s="161">
        <v>0</v>
      </c>
      <c r="I306" s="162">
        <f t="shared" si="125"/>
        <v>2.3710281926987303E-2</v>
      </c>
      <c r="J306" s="149"/>
      <c r="K306" s="163" t="s">
        <v>60</v>
      </c>
      <c r="L306" s="164">
        <v>0</v>
      </c>
      <c r="M306" s="164">
        <v>2.3710281926987303E-2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2.3710281926987303E-2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2.3710281926987303E-2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2.3710281926987303E-2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241.11552024122321</v>
      </c>
      <c r="C307" s="156">
        <v>121.61446065196263</v>
      </c>
      <c r="D307" s="156">
        <v>6.0439567312570084</v>
      </c>
      <c r="E307" s="156">
        <v>0</v>
      </c>
      <c r="F307" s="350"/>
      <c r="G307" s="156">
        <v>0</v>
      </c>
      <c r="H307" s="168">
        <v>0</v>
      </c>
      <c r="I307" s="154">
        <f t="shared" si="125"/>
        <v>368.77393762444285</v>
      </c>
      <c r="J307" s="149"/>
      <c r="K307" s="169" t="s">
        <v>22</v>
      </c>
      <c r="L307" s="156">
        <v>241.11552024122321</v>
      </c>
      <c r="M307" s="156">
        <v>121.61446065196263</v>
      </c>
      <c r="N307" s="156">
        <v>6.0439567312570084</v>
      </c>
      <c r="O307" s="156">
        <v>0</v>
      </c>
      <c r="P307" s="156">
        <v>15.566972664608494</v>
      </c>
      <c r="Q307" s="156">
        <v>0</v>
      </c>
      <c r="R307" s="157">
        <v>0</v>
      </c>
      <c r="S307" s="158">
        <f t="shared" si="126"/>
        <v>384.34091028905135</v>
      </c>
      <c r="U307" s="215" t="s">
        <v>22</v>
      </c>
      <c r="V307" s="207">
        <v>241.11552024122321</v>
      </c>
      <c r="W307" s="207">
        <v>0</v>
      </c>
      <c r="X307" s="207">
        <v>0</v>
      </c>
      <c r="Y307" s="207">
        <v>121.61446065196263</v>
      </c>
      <c r="Z307" s="207">
        <v>6.0439567312570084</v>
      </c>
      <c r="AA307" s="207">
        <v>0</v>
      </c>
      <c r="AB307" s="207">
        <v>15.566972664608494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384.34091028905135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5.7166702286076856E-2</v>
      </c>
      <c r="C308" s="160">
        <v>2.883388700493918E-2</v>
      </c>
      <c r="D308" s="160">
        <v>1.4329773327740672E-3</v>
      </c>
      <c r="E308" s="160">
        <v>0</v>
      </c>
      <c r="F308" s="350"/>
      <c r="G308" s="160">
        <v>0</v>
      </c>
      <c r="H308" s="161">
        <v>0</v>
      </c>
      <c r="I308" s="162">
        <f t="shared" si="125"/>
        <v>8.7433566623790093E-2</v>
      </c>
      <c r="J308" s="149"/>
      <c r="K308" s="163" t="s">
        <v>21</v>
      </c>
      <c r="L308" s="164">
        <v>5.7166702286076856E-2</v>
      </c>
      <c r="M308" s="164">
        <v>2.883388700493918E-2</v>
      </c>
      <c r="N308" s="164">
        <v>1.4329773327740672E-3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8.7433566623790093E-2</v>
      </c>
      <c r="U308" s="211" t="s">
        <v>61</v>
      </c>
      <c r="V308" s="212">
        <v>5.7166702286076856E-2</v>
      </c>
      <c r="W308" s="212">
        <v>0</v>
      </c>
      <c r="X308" s="212">
        <v>0</v>
      </c>
      <c r="Y308" s="212">
        <v>2.883388700493918E-2</v>
      </c>
      <c r="Z308" s="212">
        <v>1.4329773327740672E-3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8.7433566623790093E-2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1.2370607794561039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25"/>
        <v>1.2370607794561039</v>
      </c>
      <c r="J309" s="149"/>
      <c r="K309" s="171" t="s">
        <v>64</v>
      </c>
      <c r="L309" s="156">
        <v>1.2370607794561039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1.2370607794561039</v>
      </c>
      <c r="U309" s="216" t="s">
        <v>62</v>
      </c>
      <c r="V309" s="207">
        <v>1.0520322928608414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0.18502848659526255</v>
      </c>
      <c r="AD309" s="209">
        <v>0.18502848659526255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1.2370607794561039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1.2370607794561039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25"/>
        <v>1.2370607794561039</v>
      </c>
      <c r="J310" s="149"/>
      <c r="K310" s="176" t="s">
        <v>23</v>
      </c>
      <c r="L310" s="177">
        <v>1.2370607794561039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1.2370607794561039</v>
      </c>
      <c r="U310" s="217" t="s">
        <v>65</v>
      </c>
      <c r="V310" s="218">
        <v>1.0520322928608414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0.18502848659526255</v>
      </c>
      <c r="AD310" s="218">
        <v>0.18502848659526255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27"/>
        <v>1.2370607794561039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804.58310099055177</v>
      </c>
      <c r="C314" s="195">
        <f t="shared" ref="C314:I314" si="129">SUM(C293:C309)</f>
        <v>4447.2104637360571</v>
      </c>
      <c r="D314" s="195">
        <f t="shared" si="129"/>
        <v>2502.8081848376064</v>
      </c>
      <c r="E314" s="195">
        <f t="shared" si="129"/>
        <v>1594.3118797291472</v>
      </c>
      <c r="F314" s="195">
        <f t="shared" si="129"/>
        <v>0</v>
      </c>
      <c r="G314" s="195">
        <f t="shared" si="129"/>
        <v>152.39019336819467</v>
      </c>
      <c r="H314" s="197">
        <f t="shared" si="129"/>
        <v>0</v>
      </c>
      <c r="I314" s="154">
        <f t="shared" si="129"/>
        <v>9501.3038226615572</v>
      </c>
      <c r="J314" s="149"/>
      <c r="K314" s="196" t="s">
        <v>26</v>
      </c>
      <c r="L314" s="195">
        <f>SUM(L293:L309)</f>
        <v>804.58310099055177</v>
      </c>
      <c r="M314" s="195">
        <f t="shared" ref="M314:S314" si="130">SUM(M293:M309)</f>
        <v>4447.2104637360571</v>
      </c>
      <c r="N314" s="195">
        <f t="shared" si="130"/>
        <v>2502.8081848376064</v>
      </c>
      <c r="O314" s="195">
        <f t="shared" si="130"/>
        <v>1594.3118797291472</v>
      </c>
      <c r="P314" s="195">
        <f t="shared" si="130"/>
        <v>301.96360676888173</v>
      </c>
      <c r="Q314" s="195">
        <f t="shared" si="130"/>
        <v>152.39019336819467</v>
      </c>
      <c r="R314" s="197">
        <f t="shared" si="130"/>
        <v>0</v>
      </c>
      <c r="S314" s="198">
        <f t="shared" si="130"/>
        <v>9803.2674294304379</v>
      </c>
      <c r="T314" s="141" t="str">
        <f>IF(ABS(S314-AI314)&gt;0.01,S314-AI314,"")</f>
        <v/>
      </c>
      <c r="U314" s="224" t="s">
        <v>63</v>
      </c>
      <c r="V314" s="225">
        <f>SUM(V293:V309)</f>
        <v>671.44689365412717</v>
      </c>
      <c r="W314" s="225">
        <f t="shared" ref="W314:AH314" si="131">SUM(W293:W309)</f>
        <v>123.12547339988721</v>
      </c>
      <c r="X314" s="225">
        <f t="shared" si="131"/>
        <v>152.39019336819467</v>
      </c>
      <c r="Y314" s="225">
        <f t="shared" si="131"/>
        <v>4447.2104637360571</v>
      </c>
      <c r="Z314" s="225">
        <f t="shared" si="131"/>
        <v>2409.8723521141478</v>
      </c>
      <c r="AA314" s="225">
        <f t="shared" si="131"/>
        <v>1468.4474923424768</v>
      </c>
      <c r="AB314" s="225">
        <f t="shared" si="131"/>
        <v>301.96360676888173</v>
      </c>
      <c r="AC314" s="225">
        <f t="shared" si="131"/>
        <v>228.81095404666638</v>
      </c>
      <c r="AD314" s="226">
        <f t="shared" si="131"/>
        <v>10.010733936537449</v>
      </c>
      <c r="AE314" s="226">
        <f t="shared" si="131"/>
        <v>87.454786037381368</v>
      </c>
      <c r="AF314" s="226">
        <f t="shared" si="131"/>
        <v>0</v>
      </c>
      <c r="AG314" s="226">
        <f t="shared" si="131"/>
        <v>92.935832723458532</v>
      </c>
      <c r="AH314" s="226">
        <f t="shared" si="131"/>
        <v>38.409601349288927</v>
      </c>
      <c r="AI314" s="227">
        <f>SUM(V314:AC314)</f>
        <v>9803.2674294304397</v>
      </c>
      <c r="AJ314" s="141" t="str">
        <f t="shared" si="128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8.4681335952181719E-2</v>
      </c>
      <c r="C315" s="48">
        <f t="shared" ref="C315:H315" si="132">IF($I314=0,"-",C314/$I314)</f>
        <v>0.46806317814287934</v>
      </c>
      <c r="D315" s="48">
        <f t="shared" si="132"/>
        <v>0.26341734056205623</v>
      </c>
      <c r="E315" s="48">
        <f t="shared" si="132"/>
        <v>0.16779927360354002</v>
      </c>
      <c r="F315" s="48">
        <f t="shared" si="132"/>
        <v>0</v>
      </c>
      <c r="G315" s="48">
        <f t="shared" si="132"/>
        <v>1.6038871739342642E-2</v>
      </c>
      <c r="H315" s="69">
        <f t="shared" si="132"/>
        <v>0</v>
      </c>
      <c r="I315" s="49">
        <f>SUM(B315:H315)</f>
        <v>0.99999999999999989</v>
      </c>
      <c r="J315" s="141"/>
      <c r="K315" s="78" t="s">
        <v>90</v>
      </c>
      <c r="L315" s="95">
        <f t="shared" ref="L315:R315" si="133">IF($S314=0,"-",L314/$S314)</f>
        <v>8.2072952388823839E-2</v>
      </c>
      <c r="M315" s="95">
        <f t="shared" si="133"/>
        <v>0.45364573554170973</v>
      </c>
      <c r="N315" s="95">
        <f t="shared" si="133"/>
        <v>0.25530346926208636</v>
      </c>
      <c r="O315" s="95">
        <f t="shared" si="133"/>
        <v>0.16263066280767324</v>
      </c>
      <c r="P315" s="95">
        <f t="shared" si="133"/>
        <v>3.0802343090463417E-2</v>
      </c>
      <c r="Q315" s="95">
        <f t="shared" si="133"/>
        <v>1.5544836909243475E-2</v>
      </c>
      <c r="R315" s="96">
        <f t="shared" si="133"/>
        <v>0</v>
      </c>
      <c r="S315" s="97">
        <f>SUM(L315:R315)</f>
        <v>1</v>
      </c>
      <c r="U315" s="108" t="s">
        <v>90</v>
      </c>
      <c r="V315" s="130">
        <f>+V314/$AI314</f>
        <v>6.8492153099728059E-2</v>
      </c>
      <c r="W315" s="130">
        <f t="shared" ref="W315:AH315" si="134">+W314/$AI314</f>
        <v>1.2559636293329263E-2</v>
      </c>
      <c r="X315" s="130">
        <f t="shared" si="134"/>
        <v>1.5544836909243472E-2</v>
      </c>
      <c r="Y315" s="130">
        <f t="shared" si="134"/>
        <v>0.45364573554170967</v>
      </c>
      <c r="Z315" s="130">
        <f t="shared" si="134"/>
        <v>0.24582338179201943</v>
      </c>
      <c r="AA315" s="130">
        <f t="shared" si="134"/>
        <v>0.14979163864631939</v>
      </c>
      <c r="AB315" s="130">
        <f t="shared" si="134"/>
        <v>3.0802343090463414E-2</v>
      </c>
      <c r="AC315" s="130">
        <f t="shared" si="134"/>
        <v>2.3340274627187241E-2</v>
      </c>
      <c r="AD315" s="130">
        <f t="shared" si="134"/>
        <v>1.0211629957665106E-3</v>
      </c>
      <c r="AE315" s="130">
        <f t="shared" si="134"/>
        <v>8.9209834034347478E-3</v>
      </c>
      <c r="AF315" s="130">
        <f t="shared" si="134"/>
        <v>0</v>
      </c>
      <c r="AG315" s="130">
        <f t="shared" si="134"/>
        <v>9.4800874700669072E-3</v>
      </c>
      <c r="AH315" s="130">
        <f t="shared" si="134"/>
        <v>3.9180407579190654E-3</v>
      </c>
      <c r="AI315" s="131">
        <f>SUM(V315:AC315)</f>
        <v>0.99999999999999989</v>
      </c>
      <c r="AJ315" s="22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1100.9191053402562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1100.9191053402562</v>
      </c>
      <c r="J319" s="149"/>
      <c r="K319" s="203" t="s">
        <v>7</v>
      </c>
      <c r="L319" s="152">
        <v>0</v>
      </c>
      <c r="M319" s="152">
        <v>1100.9191053402562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1100.9191053402562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1100.9191053402562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1100.9191053402562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4.2789948213000031</v>
      </c>
      <c r="C323" s="156">
        <v>25.283847068731735</v>
      </c>
      <c r="D323" s="156">
        <v>0.28888770576578254</v>
      </c>
      <c r="E323" s="156">
        <v>0</v>
      </c>
      <c r="F323" s="350"/>
      <c r="G323" s="156">
        <v>0</v>
      </c>
      <c r="H323" s="168">
        <v>0</v>
      </c>
      <c r="I323" s="154">
        <f t="shared" si="135"/>
        <v>29.851729595797519</v>
      </c>
      <c r="J323" s="149"/>
      <c r="K323" s="169" t="s">
        <v>16</v>
      </c>
      <c r="L323" s="156">
        <v>4.2789948213000031</v>
      </c>
      <c r="M323" s="156">
        <v>25.283847068731735</v>
      </c>
      <c r="N323" s="156">
        <v>0.28888770576578254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29.851729595797519</v>
      </c>
      <c r="U323" s="215" t="s">
        <v>16</v>
      </c>
      <c r="V323" s="207">
        <v>4.2789948213000031</v>
      </c>
      <c r="W323" s="207">
        <v>0</v>
      </c>
      <c r="X323" s="207">
        <v>0</v>
      </c>
      <c r="Y323" s="207">
        <v>25.283847068731735</v>
      </c>
      <c r="Z323" s="207">
        <v>0.28888770576578254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29.851729595797519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4.1876189826907861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135"/>
        <v>4.1876189826907861</v>
      </c>
      <c r="J324" s="149"/>
      <c r="K324" s="163" t="s">
        <v>15</v>
      </c>
      <c r="L324" s="164">
        <v>4.1876189826907861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4.1876189826907861</v>
      </c>
      <c r="U324" s="211" t="s">
        <v>57</v>
      </c>
      <c r="V324" s="212">
        <v>4.1876189826907861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4.1876189826907861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5.1564552066760964E-2</v>
      </c>
      <c r="F325" s="350"/>
      <c r="G325" s="156">
        <v>0</v>
      </c>
      <c r="H325" s="168">
        <v>0</v>
      </c>
      <c r="I325" s="154">
        <f t="shared" si="135"/>
        <v>5.1564552066760964E-2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5.1564552066760964E-2</v>
      </c>
      <c r="P325" s="156">
        <v>37.52253522873125</v>
      </c>
      <c r="Q325" s="156">
        <v>0</v>
      </c>
      <c r="R325" s="157">
        <v>0</v>
      </c>
      <c r="S325" s="158">
        <f t="shared" si="136"/>
        <v>37.574099780798008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7.0895351145867379E-5</v>
      </c>
      <c r="AB325" s="207">
        <v>37.52253522873125</v>
      </c>
      <c r="AC325" s="208">
        <v>5.1493656715615094E-2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5.1493656715615094E-2</v>
      </c>
      <c r="AI325" s="210">
        <f t="shared" si="137"/>
        <v>37.574099780798008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2.8893898323992984</v>
      </c>
      <c r="Q326" s="164">
        <v>0</v>
      </c>
      <c r="R326" s="165">
        <v>0</v>
      </c>
      <c r="S326" s="166">
        <f t="shared" si="136"/>
        <v>2.8893898323992984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2.8893898323992984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2.8893898323992984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0.20663090314808197</v>
      </c>
      <c r="C328" s="160">
        <v>0</v>
      </c>
      <c r="D328" s="160">
        <v>2.2850946936376118</v>
      </c>
      <c r="E328" s="160">
        <v>0</v>
      </c>
      <c r="F328" s="350"/>
      <c r="G328" s="160">
        <v>0</v>
      </c>
      <c r="H328" s="161">
        <v>0</v>
      </c>
      <c r="I328" s="162">
        <f t="shared" si="135"/>
        <v>2.4917255967856935</v>
      </c>
      <c r="J328" s="149"/>
      <c r="K328" s="163" t="s">
        <v>17</v>
      </c>
      <c r="L328" s="164">
        <v>0.20663090314808197</v>
      </c>
      <c r="M328" s="164">
        <v>0</v>
      </c>
      <c r="N328" s="164">
        <v>2.2850946936376118</v>
      </c>
      <c r="O328" s="164">
        <v>0</v>
      </c>
      <c r="P328" s="164">
        <v>0</v>
      </c>
      <c r="Q328" s="164">
        <v>0</v>
      </c>
      <c r="R328" s="165">
        <v>0</v>
      </c>
      <c r="S328" s="166">
        <f t="shared" si="136"/>
        <v>2.4917255967856935</v>
      </c>
      <c r="U328" s="211" t="s">
        <v>17</v>
      </c>
      <c r="V328" s="212">
        <v>0.20663090314808197</v>
      </c>
      <c r="W328" s="212">
        <v>0</v>
      </c>
      <c r="X328" s="212">
        <v>0</v>
      </c>
      <c r="Y328" s="212">
        <v>0</v>
      </c>
      <c r="Z328" s="212">
        <v>2.2850946936376118</v>
      </c>
      <c r="AA328" s="212">
        <v>0</v>
      </c>
      <c r="AB328" s="212">
        <v>0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2.4917255967856935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140</v>
      </c>
      <c r="B329" s="156">
        <v>420.69225430049141</v>
      </c>
      <c r="C329" s="156">
        <v>5230.5831776740697</v>
      </c>
      <c r="D329" s="156">
        <v>718.65953948202036</v>
      </c>
      <c r="E329" s="156">
        <v>375.39264908449081</v>
      </c>
      <c r="F329" s="350"/>
      <c r="G329" s="156">
        <v>0</v>
      </c>
      <c r="H329" s="168">
        <v>0</v>
      </c>
      <c r="I329" s="154">
        <f t="shared" si="135"/>
        <v>6745.3276205410721</v>
      </c>
      <c r="J329" s="149"/>
      <c r="K329" s="169" t="s">
        <v>140</v>
      </c>
      <c r="L329" s="156">
        <v>420.69225430049141</v>
      </c>
      <c r="M329" s="156">
        <v>5230.5831776740697</v>
      </c>
      <c r="N329" s="156">
        <v>718.65953948202036</v>
      </c>
      <c r="O329" s="156">
        <v>375.39264908449081</v>
      </c>
      <c r="P329" s="156">
        <v>5.8261565428109813E-2</v>
      </c>
      <c r="Q329" s="156">
        <v>0</v>
      </c>
      <c r="R329" s="157">
        <v>0</v>
      </c>
      <c r="S329" s="158">
        <f t="shared" si="136"/>
        <v>6745.3858821065005</v>
      </c>
      <c r="U329" s="215" t="s">
        <v>140</v>
      </c>
      <c r="V329" s="207">
        <v>420.69225430049141</v>
      </c>
      <c r="W329" s="207">
        <v>0</v>
      </c>
      <c r="X329" s="207">
        <v>0</v>
      </c>
      <c r="Y329" s="207">
        <v>5230.5831776740697</v>
      </c>
      <c r="Z329" s="207">
        <v>698.08191502140596</v>
      </c>
      <c r="AA329" s="207">
        <v>17.396700000375226</v>
      </c>
      <c r="AB329" s="207">
        <v>5.8261565428109813E-2</v>
      </c>
      <c r="AC329" s="208">
        <v>378.57357354472998</v>
      </c>
      <c r="AD329" s="207">
        <v>0</v>
      </c>
      <c r="AE329" s="207">
        <v>0</v>
      </c>
      <c r="AF329" s="207">
        <v>0</v>
      </c>
      <c r="AG329" s="207">
        <v>20.577624460614416</v>
      </c>
      <c r="AH329" s="207">
        <v>357.99594908411558</v>
      </c>
      <c r="AI329" s="210">
        <f t="shared" si="137"/>
        <v>6745.3858821064996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62.347530806400215</v>
      </c>
      <c r="C330" s="160">
        <v>411.36319488972708</v>
      </c>
      <c r="D330" s="160">
        <v>2.7365801199631683</v>
      </c>
      <c r="E330" s="160">
        <v>2106.9113692707288</v>
      </c>
      <c r="F330" s="350"/>
      <c r="G330" s="160">
        <v>95.496016962194929</v>
      </c>
      <c r="H330" s="161">
        <v>0</v>
      </c>
      <c r="I330" s="162">
        <f t="shared" si="135"/>
        <v>2678.8546920490139</v>
      </c>
      <c r="J330" s="149"/>
      <c r="K330" s="163" t="s">
        <v>25</v>
      </c>
      <c r="L330" s="164">
        <v>62.347530806400215</v>
      </c>
      <c r="M330" s="164">
        <v>411.36319488972708</v>
      </c>
      <c r="N330" s="164">
        <v>2.7365801199631683</v>
      </c>
      <c r="O330" s="164">
        <v>2106.9113692707288</v>
      </c>
      <c r="P330" s="164">
        <v>2.5755121451193008</v>
      </c>
      <c r="Q330" s="164">
        <v>95.496016962194929</v>
      </c>
      <c r="R330" s="165">
        <v>0</v>
      </c>
      <c r="S330" s="166">
        <f t="shared" si="136"/>
        <v>2681.4302041941332</v>
      </c>
      <c r="U330" s="211" t="s">
        <v>25</v>
      </c>
      <c r="V330" s="212">
        <v>22.83921155423457</v>
      </c>
      <c r="W330" s="212">
        <v>39.508319252165649</v>
      </c>
      <c r="X330" s="212">
        <v>95.496016962194929</v>
      </c>
      <c r="Y330" s="212">
        <v>411.36319488972708</v>
      </c>
      <c r="Z330" s="212">
        <v>0.35199208281313993</v>
      </c>
      <c r="AA330" s="212">
        <v>2104.3363915734808</v>
      </c>
      <c r="AB330" s="212">
        <v>2.5755121451193008</v>
      </c>
      <c r="AC330" s="213">
        <v>4.9595657343979331</v>
      </c>
      <c r="AD330" s="212">
        <v>0</v>
      </c>
      <c r="AE330" s="212">
        <v>0</v>
      </c>
      <c r="AF330" s="212">
        <v>0</v>
      </c>
      <c r="AG330" s="212">
        <v>2.3845880371500283</v>
      </c>
      <c r="AH330" s="212">
        <v>2.5749776972479048</v>
      </c>
      <c r="AI330" s="214">
        <f t="shared" si="137"/>
        <v>2681.4302041941337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22.200753027968837</v>
      </c>
      <c r="C331" s="156">
        <v>259.54859677717354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135"/>
        <v>281.7493498051424</v>
      </c>
      <c r="J331" s="149"/>
      <c r="K331" s="169" t="s">
        <v>24</v>
      </c>
      <c r="L331" s="156">
        <v>22.200753027968837</v>
      </c>
      <c r="M331" s="156">
        <v>259.54859677717354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281.7493498051424</v>
      </c>
      <c r="U331" s="215" t="s">
        <v>24</v>
      </c>
      <c r="V331" s="207">
        <v>22.200753027968837</v>
      </c>
      <c r="W331" s="207">
        <v>0</v>
      </c>
      <c r="X331" s="207">
        <v>0</v>
      </c>
      <c r="Y331" s="207">
        <v>259.54859677717354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281.7493498051424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0.16273685903986718</v>
      </c>
      <c r="C333" s="156">
        <v>1002.301365280787</v>
      </c>
      <c r="D333" s="156">
        <v>0</v>
      </c>
      <c r="E333" s="156">
        <v>0</v>
      </c>
      <c r="F333" s="350"/>
      <c r="G333" s="156">
        <v>0</v>
      </c>
      <c r="H333" s="168">
        <v>0</v>
      </c>
      <c r="I333" s="154">
        <f t="shared" si="135"/>
        <v>1002.4641021398269</v>
      </c>
      <c r="J333" s="149"/>
      <c r="K333" s="169" t="s">
        <v>22</v>
      </c>
      <c r="L333" s="156">
        <v>0.16273685903986718</v>
      </c>
      <c r="M333" s="156">
        <v>1002.301365280787</v>
      </c>
      <c r="N333" s="156">
        <v>0</v>
      </c>
      <c r="O333" s="156">
        <v>0</v>
      </c>
      <c r="P333" s="156">
        <v>2.1670860829754055</v>
      </c>
      <c r="Q333" s="156">
        <v>0</v>
      </c>
      <c r="R333" s="157">
        <v>0</v>
      </c>
      <c r="S333" s="158">
        <f t="shared" si="136"/>
        <v>1004.6311882228023</v>
      </c>
      <c r="U333" s="215" t="s">
        <v>22</v>
      </c>
      <c r="V333" s="207">
        <v>0.16273685903986718</v>
      </c>
      <c r="W333" s="207">
        <v>0</v>
      </c>
      <c r="X333" s="207">
        <v>0</v>
      </c>
      <c r="Y333" s="207">
        <v>1002.301365280787</v>
      </c>
      <c r="Z333" s="207">
        <v>0</v>
      </c>
      <c r="AA333" s="207">
        <v>0</v>
      </c>
      <c r="AB333" s="207">
        <v>2.1670860829754055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1004.6311882228023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54.561865236645581</v>
      </c>
      <c r="D334" s="160">
        <v>0</v>
      </c>
      <c r="E334" s="160">
        <v>0</v>
      </c>
      <c r="F334" s="350"/>
      <c r="G334" s="160">
        <v>0</v>
      </c>
      <c r="H334" s="161">
        <v>0</v>
      </c>
      <c r="I334" s="162">
        <f t="shared" si="135"/>
        <v>54.561865236645581</v>
      </c>
      <c r="J334" s="149"/>
      <c r="K334" s="163" t="s">
        <v>21</v>
      </c>
      <c r="L334" s="164">
        <v>0</v>
      </c>
      <c r="M334" s="164">
        <v>54.561865236645581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54.561865236645581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54.561865236645581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54.561865236645581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0.1750955591195307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135"/>
        <v>0.1750955591195307</v>
      </c>
      <c r="J335" s="149"/>
      <c r="K335" s="171" t="s">
        <v>64</v>
      </c>
      <c r="L335" s="156">
        <v>0.1750955591195307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0.1750955591195307</v>
      </c>
      <c r="U335" s="216" t="s">
        <v>62</v>
      </c>
      <c r="V335" s="207">
        <v>0.1750955591195307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0.1750955591195307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0.1750955591195307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135"/>
        <v>0.1750955591195307</v>
      </c>
      <c r="J336" s="149"/>
      <c r="K336" s="176" t="s">
        <v>23</v>
      </c>
      <c r="L336" s="177">
        <v>0.1750955591195307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0.1750955591195307</v>
      </c>
      <c r="U336" s="217" t="s">
        <v>65</v>
      </c>
      <c r="V336" s="218">
        <v>0.1750955591195307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137"/>
        <v>0.1750955591195307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514.25161526015881</v>
      </c>
      <c r="C340" s="195">
        <f t="shared" ref="C340:I340" si="139">SUM(C319:C335)</f>
        <v>8084.5611522673908</v>
      </c>
      <c r="D340" s="195">
        <f t="shared" si="139"/>
        <v>723.97010200138686</v>
      </c>
      <c r="E340" s="195">
        <f t="shared" si="139"/>
        <v>2482.3555829072861</v>
      </c>
      <c r="F340" s="195">
        <f t="shared" si="139"/>
        <v>0</v>
      </c>
      <c r="G340" s="195">
        <f t="shared" si="139"/>
        <v>95.496016962194929</v>
      </c>
      <c r="H340" s="197">
        <f t="shared" si="139"/>
        <v>0</v>
      </c>
      <c r="I340" s="154">
        <f t="shared" si="139"/>
        <v>11900.634469398417</v>
      </c>
      <c r="J340" s="149"/>
      <c r="K340" s="196" t="s">
        <v>26</v>
      </c>
      <c r="L340" s="195">
        <f>SUM(L319:L335)</f>
        <v>514.25161526015881</v>
      </c>
      <c r="M340" s="195">
        <f t="shared" ref="M340:S340" si="140">SUM(M319:M335)</f>
        <v>8084.5611522673908</v>
      </c>
      <c r="N340" s="195">
        <f t="shared" si="140"/>
        <v>723.97010200138686</v>
      </c>
      <c r="O340" s="195">
        <f t="shared" si="140"/>
        <v>2482.3555829072861</v>
      </c>
      <c r="P340" s="195">
        <f t="shared" si="140"/>
        <v>45.212784854653364</v>
      </c>
      <c r="Q340" s="195">
        <f t="shared" si="140"/>
        <v>95.496016962194929</v>
      </c>
      <c r="R340" s="197">
        <f t="shared" si="140"/>
        <v>0</v>
      </c>
      <c r="S340" s="198">
        <f t="shared" si="140"/>
        <v>11945.847254253071</v>
      </c>
      <c r="T340" s="141" t="str">
        <f>IF(ABS(S340-AI340)&gt;0.01,S340-AI340,"")</f>
        <v/>
      </c>
      <c r="U340" s="224" t="s">
        <v>63</v>
      </c>
      <c r="V340" s="225">
        <f>SUM(V319:V335)</f>
        <v>474.74329600799308</v>
      </c>
      <c r="W340" s="225">
        <f t="shared" ref="W340:AH340" si="141">SUM(W319:W335)</f>
        <v>39.508319252165649</v>
      </c>
      <c r="X340" s="225">
        <f t="shared" si="141"/>
        <v>95.496016962194929</v>
      </c>
      <c r="Y340" s="225">
        <f t="shared" si="141"/>
        <v>8084.5611522673908</v>
      </c>
      <c r="Z340" s="225">
        <f t="shared" si="141"/>
        <v>701.00788950362244</v>
      </c>
      <c r="AA340" s="225">
        <f t="shared" si="141"/>
        <v>2121.7331624692069</v>
      </c>
      <c r="AB340" s="225">
        <f t="shared" si="141"/>
        <v>45.212784854653364</v>
      </c>
      <c r="AC340" s="225">
        <f t="shared" si="141"/>
        <v>383.5846329358435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22.962212497764444</v>
      </c>
      <c r="AH340" s="226">
        <f t="shared" si="141"/>
        <v>360.62242043807908</v>
      </c>
      <c r="AI340" s="227">
        <f>SUM(V340:AC340)</f>
        <v>11945.847254253069</v>
      </c>
      <c r="AJ340" s="141" t="str">
        <f t="shared" si="138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4.3212117520500103E-2</v>
      </c>
      <c r="C341" s="48">
        <f t="shared" ref="C341:H341" si="142">IF($I340=0,"-",C340/$I340)</f>
        <v>0.67933866661111464</v>
      </c>
      <c r="D341" s="48">
        <f t="shared" si="142"/>
        <v>6.0834580195116596E-2</v>
      </c>
      <c r="E341" s="48">
        <f t="shared" si="142"/>
        <v>0.20859018813580704</v>
      </c>
      <c r="F341" s="48">
        <f t="shared" si="142"/>
        <v>0</v>
      </c>
      <c r="G341" s="48">
        <f t="shared" si="142"/>
        <v>8.0244475374616139E-3</v>
      </c>
      <c r="H341" s="69">
        <f t="shared" si="142"/>
        <v>0</v>
      </c>
      <c r="I341" s="49">
        <f>SUM(B341:H341)</f>
        <v>1</v>
      </c>
      <c r="J341" s="141"/>
      <c r="K341" s="78" t="s">
        <v>90</v>
      </c>
      <c r="L341" s="95">
        <f t="shared" ref="L341:R341" si="143">IF($S340=0,"-",L340/$S340)</f>
        <v>4.3048567783843895E-2</v>
      </c>
      <c r="M341" s="95">
        <f t="shared" si="143"/>
        <v>0.67676749754095933</v>
      </c>
      <c r="N341" s="95">
        <f t="shared" si="143"/>
        <v>6.0604332752005712E-2</v>
      </c>
      <c r="O341" s="95">
        <f t="shared" si="143"/>
        <v>0.2078007135093323</v>
      </c>
      <c r="P341" s="95">
        <f t="shared" si="143"/>
        <v>3.7848119009353891E-3</v>
      </c>
      <c r="Q341" s="95">
        <f t="shared" si="143"/>
        <v>7.9940765129233975E-3</v>
      </c>
      <c r="R341" s="96">
        <f t="shared" si="143"/>
        <v>0</v>
      </c>
      <c r="S341" s="97">
        <f>SUM(L341:R341)</f>
        <v>1</v>
      </c>
      <c r="U341" s="108" t="s">
        <v>90</v>
      </c>
      <c r="V341" s="130">
        <f>+V340/$AI340</f>
        <v>3.9741282966678705E-2</v>
      </c>
      <c r="W341" s="130">
        <f t="shared" ref="W341:AH341" si="144">+W340/$AI340</f>
        <v>3.3072848171651899E-3</v>
      </c>
      <c r="X341" s="130">
        <f t="shared" si="144"/>
        <v>7.9940765129233992E-3</v>
      </c>
      <c r="Y341" s="130">
        <f t="shared" si="144"/>
        <v>0.67676749754095944</v>
      </c>
      <c r="Z341" s="130">
        <f t="shared" si="144"/>
        <v>5.8682140712459155E-2</v>
      </c>
      <c r="AA341" s="130">
        <f t="shared" si="144"/>
        <v>0.17761261443501283</v>
      </c>
      <c r="AB341" s="130">
        <f t="shared" si="144"/>
        <v>3.7848119009353896E-3</v>
      </c>
      <c r="AC341" s="130">
        <f t="shared" si="144"/>
        <v>3.2110291113866055E-2</v>
      </c>
      <c r="AD341" s="130">
        <f t="shared" si="144"/>
        <v>0</v>
      </c>
      <c r="AE341" s="130">
        <f t="shared" si="144"/>
        <v>0</v>
      </c>
      <c r="AF341" s="130">
        <f t="shared" si="144"/>
        <v>0</v>
      </c>
      <c r="AG341" s="130">
        <f t="shared" si="144"/>
        <v>1.9221920395465653E-3</v>
      </c>
      <c r="AH341" s="130">
        <f t="shared" si="144"/>
        <v>3.0188099074319488E-2</v>
      </c>
      <c r="AI341" s="131">
        <f>SUM(V341:AC341)</f>
        <v>1.0000000000000002</v>
      </c>
      <c r="AJ341" s="22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27.860102218000005</v>
      </c>
      <c r="C349" s="156">
        <v>0</v>
      </c>
      <c r="D349" s="156">
        <v>3.3432122661599957</v>
      </c>
      <c r="E349" s="156">
        <v>0</v>
      </c>
      <c r="F349" s="350"/>
      <c r="G349" s="156">
        <v>0</v>
      </c>
      <c r="H349" s="168">
        <v>0</v>
      </c>
      <c r="I349" s="154">
        <f t="shared" si="145"/>
        <v>31.20331448416</v>
      </c>
      <c r="J349" s="149"/>
      <c r="K349" s="169" t="s">
        <v>16</v>
      </c>
      <c r="L349" s="156">
        <v>27.860102218000005</v>
      </c>
      <c r="M349" s="156">
        <v>0</v>
      </c>
      <c r="N349" s="156">
        <v>3.3432122661599957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31.20331448416</v>
      </c>
      <c r="U349" s="215" t="s">
        <v>16</v>
      </c>
      <c r="V349" s="207">
        <v>27.860102218000005</v>
      </c>
      <c r="W349" s="207">
        <v>0</v>
      </c>
      <c r="X349" s="207">
        <v>0</v>
      </c>
      <c r="Y349" s="207">
        <v>0</v>
      </c>
      <c r="Z349" s="207">
        <v>3.3432122661599957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31.20331448416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0.20437305921853888</v>
      </c>
      <c r="C350" s="160">
        <v>0</v>
      </c>
      <c r="D350" s="160">
        <v>2.4524767106224626E-2</v>
      </c>
      <c r="E350" s="160">
        <v>0</v>
      </c>
      <c r="F350" s="350"/>
      <c r="G350" s="160">
        <v>0</v>
      </c>
      <c r="H350" s="161">
        <v>0</v>
      </c>
      <c r="I350" s="162">
        <f t="shared" si="145"/>
        <v>0.22889782632476349</v>
      </c>
      <c r="J350" s="149"/>
      <c r="K350" s="163" t="s">
        <v>15</v>
      </c>
      <c r="L350" s="164">
        <v>0.20437305921853888</v>
      </c>
      <c r="M350" s="164">
        <v>0</v>
      </c>
      <c r="N350" s="164">
        <v>2.4524767106224626E-2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0.22889782632476349</v>
      </c>
      <c r="U350" s="211" t="s">
        <v>57</v>
      </c>
      <c r="V350" s="212">
        <v>0.20437305921853888</v>
      </c>
      <c r="W350" s="212">
        <v>0</v>
      </c>
      <c r="X350" s="212">
        <v>0</v>
      </c>
      <c r="Y350" s="212">
        <v>0</v>
      </c>
      <c r="Z350" s="212">
        <v>2.4524767106224626E-2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0.22889782632476349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33.692314212707366</v>
      </c>
      <c r="F351" s="350"/>
      <c r="G351" s="156">
        <v>0</v>
      </c>
      <c r="H351" s="168">
        <v>0</v>
      </c>
      <c r="I351" s="154">
        <f t="shared" si="145"/>
        <v>33.692314212707366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33.692314212707366</v>
      </c>
      <c r="P351" s="156">
        <v>379.05089027755923</v>
      </c>
      <c r="Q351" s="156">
        <v>0</v>
      </c>
      <c r="R351" s="157">
        <v>0</v>
      </c>
      <c r="S351" s="158">
        <f t="shared" si="146"/>
        <v>412.74320449026658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2.7612516736228563</v>
      </c>
      <c r="AB351" s="207">
        <v>379.05089027755923</v>
      </c>
      <c r="AC351" s="208">
        <v>30.931062539084508</v>
      </c>
      <c r="AD351" s="207">
        <v>0</v>
      </c>
      <c r="AE351" s="207">
        <v>0</v>
      </c>
      <c r="AF351" s="207">
        <v>0</v>
      </c>
      <c r="AG351" s="207">
        <v>0</v>
      </c>
      <c r="AH351" s="207">
        <v>30.931062539084508</v>
      </c>
      <c r="AI351" s="210">
        <f t="shared" si="147"/>
        <v>412.74320449026658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1.6306022911009384</v>
      </c>
      <c r="Q352" s="164">
        <v>0</v>
      </c>
      <c r="R352" s="165">
        <v>0</v>
      </c>
      <c r="S352" s="166">
        <f t="shared" si="146"/>
        <v>1.6306022911009384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1.6306022911009384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1.6306022911009384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24.470443401166545</v>
      </c>
      <c r="F354" s="350"/>
      <c r="G354" s="160">
        <v>0</v>
      </c>
      <c r="H354" s="161">
        <v>0</v>
      </c>
      <c r="I354" s="162">
        <f t="shared" si="145"/>
        <v>24.470443401166545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24.470443401166545</v>
      </c>
      <c r="P354" s="164">
        <v>0</v>
      </c>
      <c r="Q354" s="164">
        <v>0</v>
      </c>
      <c r="R354" s="165">
        <v>0</v>
      </c>
      <c r="S354" s="166">
        <f t="shared" si="146"/>
        <v>24.470443401166545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24.470443401166545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24.470443401166545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140</v>
      </c>
      <c r="B355" s="156">
        <v>817.68909460487384</v>
      </c>
      <c r="C355" s="156">
        <v>0</v>
      </c>
      <c r="D355" s="156">
        <v>0</v>
      </c>
      <c r="E355" s="156">
        <v>0</v>
      </c>
      <c r="F355" s="350"/>
      <c r="G355" s="156">
        <v>0</v>
      </c>
      <c r="H355" s="168">
        <v>0</v>
      </c>
      <c r="I355" s="154">
        <f t="shared" si="145"/>
        <v>817.68909460487384</v>
      </c>
      <c r="J355" s="149"/>
      <c r="K355" s="169" t="s">
        <v>140</v>
      </c>
      <c r="L355" s="156">
        <v>817.68909460487384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817.68909460487384</v>
      </c>
      <c r="U355" s="215" t="s">
        <v>140</v>
      </c>
      <c r="V355" s="207">
        <v>817.68909460487384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817.68909460487384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50.820769635826338</v>
      </c>
      <c r="C356" s="160">
        <v>28.53834050866126</v>
      </c>
      <c r="D356" s="160">
        <v>9.7974926333833867</v>
      </c>
      <c r="E356" s="160">
        <v>970.7875139339651</v>
      </c>
      <c r="F356" s="350"/>
      <c r="G356" s="160">
        <v>85.851763310570732</v>
      </c>
      <c r="H356" s="161">
        <v>0</v>
      </c>
      <c r="I356" s="162">
        <f t="shared" si="145"/>
        <v>1145.7958800224069</v>
      </c>
      <c r="J356" s="149"/>
      <c r="K356" s="163" t="s">
        <v>25</v>
      </c>
      <c r="L356" s="164">
        <v>50.820769635826338</v>
      </c>
      <c r="M356" s="164">
        <v>28.53834050866126</v>
      </c>
      <c r="N356" s="164">
        <v>9.7974926333833867</v>
      </c>
      <c r="O356" s="164">
        <v>970.7875139339651</v>
      </c>
      <c r="P356" s="164">
        <v>3.7160407541874716</v>
      </c>
      <c r="Q356" s="164">
        <v>85.851763310570732</v>
      </c>
      <c r="R356" s="165">
        <v>0</v>
      </c>
      <c r="S356" s="166">
        <f t="shared" si="146"/>
        <v>1149.5119207765943</v>
      </c>
      <c r="U356" s="211" t="s">
        <v>25</v>
      </c>
      <c r="V356" s="212">
        <v>16.974116930128243</v>
      </c>
      <c r="W356" s="212">
        <v>33.846652705698091</v>
      </c>
      <c r="X356" s="212">
        <v>85.851763310570732</v>
      </c>
      <c r="Y356" s="212">
        <v>28.53834050866126</v>
      </c>
      <c r="Z356" s="212">
        <v>6.5426496341451923</v>
      </c>
      <c r="AA356" s="212">
        <v>967.3444832565624</v>
      </c>
      <c r="AB356" s="212">
        <v>3.7160407541874716</v>
      </c>
      <c r="AC356" s="213">
        <v>6.6978736766409419</v>
      </c>
      <c r="AD356" s="212">
        <v>0</v>
      </c>
      <c r="AE356" s="212">
        <v>0</v>
      </c>
      <c r="AF356" s="212">
        <v>0</v>
      </c>
      <c r="AG356" s="212">
        <v>3.254842999238194</v>
      </c>
      <c r="AH356" s="212">
        <v>3.4430306774027475</v>
      </c>
      <c r="AI356" s="214">
        <f t="shared" si="147"/>
        <v>1149.5119207765943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185.34426014797984</v>
      </c>
      <c r="C357" s="156">
        <v>46.182527455635565</v>
      </c>
      <c r="D357" s="156">
        <v>771.0050541429614</v>
      </c>
      <c r="E357" s="156">
        <v>0</v>
      </c>
      <c r="F357" s="350"/>
      <c r="G357" s="156">
        <v>0</v>
      </c>
      <c r="H357" s="168">
        <v>0</v>
      </c>
      <c r="I357" s="154">
        <f t="shared" si="145"/>
        <v>1002.5318417465768</v>
      </c>
      <c r="J357" s="149"/>
      <c r="K357" s="169" t="s">
        <v>24</v>
      </c>
      <c r="L357" s="156">
        <v>185.34426014797984</v>
      </c>
      <c r="M357" s="156">
        <v>46.182527455635565</v>
      </c>
      <c r="N357" s="156">
        <v>771.0050541429614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1002.5318417465768</v>
      </c>
      <c r="U357" s="215" t="s">
        <v>24</v>
      </c>
      <c r="V357" s="207">
        <v>185.34426014797984</v>
      </c>
      <c r="W357" s="207">
        <v>0</v>
      </c>
      <c r="X357" s="207">
        <v>0</v>
      </c>
      <c r="Y357" s="207">
        <v>46.182527455635565</v>
      </c>
      <c r="Z357" s="207">
        <v>4.1621613576327565</v>
      </c>
      <c r="AA357" s="207">
        <v>0</v>
      </c>
      <c r="AB357" s="207">
        <v>0</v>
      </c>
      <c r="AC357" s="208">
        <v>766.84289278532867</v>
      </c>
      <c r="AD357" s="207">
        <v>0</v>
      </c>
      <c r="AE357" s="207">
        <v>0</v>
      </c>
      <c r="AF357" s="207">
        <v>0</v>
      </c>
      <c r="AG357" s="207">
        <v>766.84289278532867</v>
      </c>
      <c r="AH357" s="207">
        <v>0</v>
      </c>
      <c r="AI357" s="210">
        <f t="shared" si="147"/>
        <v>1002.5318417465768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50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300.67672641929761</v>
      </c>
      <c r="C359" s="156">
        <v>300.61225569251241</v>
      </c>
      <c r="D359" s="156">
        <v>2043.5351239527333</v>
      </c>
      <c r="E359" s="156">
        <v>0</v>
      </c>
      <c r="F359" s="350"/>
      <c r="G359" s="156">
        <v>0</v>
      </c>
      <c r="H359" s="168">
        <v>0</v>
      </c>
      <c r="I359" s="154">
        <f t="shared" si="145"/>
        <v>2644.8241060645432</v>
      </c>
      <c r="J359" s="149"/>
      <c r="K359" s="169" t="s">
        <v>22</v>
      </c>
      <c r="L359" s="156">
        <v>300.67672641929761</v>
      </c>
      <c r="M359" s="156">
        <v>300.61225569251241</v>
      </c>
      <c r="N359" s="156">
        <v>2043.5351239527333</v>
      </c>
      <c r="O359" s="156">
        <v>0</v>
      </c>
      <c r="P359" s="156">
        <v>24.980818215753235</v>
      </c>
      <c r="Q359" s="156">
        <v>0</v>
      </c>
      <c r="R359" s="157">
        <v>0</v>
      </c>
      <c r="S359" s="158">
        <f t="shared" si="146"/>
        <v>2669.8049242802963</v>
      </c>
      <c r="U359" s="215" t="s">
        <v>22</v>
      </c>
      <c r="V359" s="207">
        <v>300.67672641929761</v>
      </c>
      <c r="W359" s="207">
        <v>0</v>
      </c>
      <c r="X359" s="207">
        <v>0</v>
      </c>
      <c r="Y359" s="207">
        <v>300.61225569251241</v>
      </c>
      <c r="Z359" s="207">
        <v>1026.8587503000742</v>
      </c>
      <c r="AA359" s="207">
        <v>0</v>
      </c>
      <c r="AB359" s="207">
        <v>24.980818215753235</v>
      </c>
      <c r="AC359" s="208">
        <v>1016.6763736526591</v>
      </c>
      <c r="AD359" s="207">
        <v>0</v>
      </c>
      <c r="AE359" s="207">
        <v>0</v>
      </c>
      <c r="AF359" s="207">
        <v>0</v>
      </c>
      <c r="AG359" s="207">
        <v>1016.6763736526591</v>
      </c>
      <c r="AH359" s="207">
        <v>0</v>
      </c>
      <c r="AI359" s="210">
        <f t="shared" si="147"/>
        <v>2669.8049242802963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76.744817430036008</v>
      </c>
      <c r="C360" s="160">
        <v>0</v>
      </c>
      <c r="D360" s="160">
        <v>10.963545347148001</v>
      </c>
      <c r="E360" s="160">
        <v>0</v>
      </c>
      <c r="F360" s="350"/>
      <c r="G360" s="160">
        <v>0</v>
      </c>
      <c r="H360" s="161">
        <v>0</v>
      </c>
      <c r="I360" s="162">
        <f t="shared" si="145"/>
        <v>87.708362777184007</v>
      </c>
      <c r="J360" s="149"/>
      <c r="K360" s="163" t="s">
        <v>21</v>
      </c>
      <c r="L360" s="164">
        <v>76.744817430036008</v>
      </c>
      <c r="M360" s="164">
        <v>0</v>
      </c>
      <c r="N360" s="164">
        <v>10.963545347148001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87.708362777184007</v>
      </c>
      <c r="U360" s="211" t="s">
        <v>61</v>
      </c>
      <c r="V360" s="212">
        <v>76.744817430036008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10.963545347148001</v>
      </c>
      <c r="AD360" s="212">
        <v>0</v>
      </c>
      <c r="AE360" s="212">
        <v>0</v>
      </c>
      <c r="AF360" s="212">
        <v>0</v>
      </c>
      <c r="AG360" s="212">
        <v>10.963545347148001</v>
      </c>
      <c r="AH360" s="212">
        <v>0</v>
      </c>
      <c r="AI360" s="214">
        <f t="shared" si="147"/>
        <v>87.708362777184007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1459.3401435152321</v>
      </c>
      <c r="C366" s="195">
        <f t="shared" ref="C366:I366" si="149">SUM(C345:C361)</f>
        <v>375.33312365680922</v>
      </c>
      <c r="D366" s="195">
        <f t="shared" si="149"/>
        <v>2838.6689531094921</v>
      </c>
      <c r="E366" s="195">
        <f t="shared" si="149"/>
        <v>1028.9502715478391</v>
      </c>
      <c r="F366" s="195">
        <f t="shared" si="149"/>
        <v>0</v>
      </c>
      <c r="G366" s="195">
        <f t="shared" si="149"/>
        <v>85.851763310570732</v>
      </c>
      <c r="H366" s="197">
        <f t="shared" si="149"/>
        <v>0</v>
      </c>
      <c r="I366" s="154">
        <f t="shared" si="149"/>
        <v>5788.1442551399441</v>
      </c>
      <c r="J366" s="149"/>
      <c r="K366" s="196" t="s">
        <v>26</v>
      </c>
      <c r="L366" s="195">
        <f>SUM(L345:L361)</f>
        <v>1459.3401435152321</v>
      </c>
      <c r="M366" s="195">
        <f t="shared" ref="M366:S366" si="150">SUM(M345:M361)</f>
        <v>375.33312365680922</v>
      </c>
      <c r="N366" s="195">
        <f t="shared" si="150"/>
        <v>2838.6689531094921</v>
      </c>
      <c r="O366" s="195">
        <f t="shared" si="150"/>
        <v>1028.9502715478391</v>
      </c>
      <c r="P366" s="195">
        <f t="shared" si="150"/>
        <v>409.3783515386009</v>
      </c>
      <c r="Q366" s="195">
        <f t="shared" si="150"/>
        <v>85.851763310570732</v>
      </c>
      <c r="R366" s="197">
        <f t="shared" si="150"/>
        <v>0</v>
      </c>
      <c r="S366" s="198">
        <f t="shared" si="150"/>
        <v>6197.5226066785444</v>
      </c>
      <c r="T366" s="141" t="str">
        <f>IF(ABS(S366-AI366)&gt;0.01,S366-AI366,"")</f>
        <v/>
      </c>
      <c r="U366" s="224" t="s">
        <v>63</v>
      </c>
      <c r="V366" s="225">
        <f>SUM(V345:V361)</f>
        <v>1425.493490809534</v>
      </c>
      <c r="W366" s="225">
        <f t="shared" ref="W366:AH366" si="151">SUM(W345:W361)</f>
        <v>33.846652705698091</v>
      </c>
      <c r="X366" s="225">
        <f t="shared" si="151"/>
        <v>85.851763310570732</v>
      </c>
      <c r="Y366" s="225">
        <f t="shared" si="151"/>
        <v>375.33312365680922</v>
      </c>
      <c r="Z366" s="225">
        <f t="shared" si="151"/>
        <v>1040.9312983251184</v>
      </c>
      <c r="AA366" s="225">
        <f t="shared" si="151"/>
        <v>994.5761783313518</v>
      </c>
      <c r="AB366" s="225">
        <f t="shared" si="151"/>
        <v>409.3783515386009</v>
      </c>
      <c r="AC366" s="225">
        <f t="shared" si="151"/>
        <v>1832.1117480008613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1797.7376547843739</v>
      </c>
      <c r="AH366" s="226">
        <f t="shared" si="151"/>
        <v>34.374093216487253</v>
      </c>
      <c r="AI366" s="227">
        <f>SUM(V366:AC366)</f>
        <v>6197.5226066785453</v>
      </c>
      <c r="AJ366" s="141" t="str">
        <f t="shared" si="148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0.25212573826564877</v>
      </c>
      <c r="C367" s="48">
        <f t="shared" ref="C367:H367" si="152">IF($I366=0,"-",C366/$I366)</f>
        <v>6.4845157119833144E-2</v>
      </c>
      <c r="D367" s="48">
        <f t="shared" si="152"/>
        <v>0.49042816280688217</v>
      </c>
      <c r="E367" s="48">
        <f t="shared" si="152"/>
        <v>0.1777685949402727</v>
      </c>
      <c r="F367" s="48">
        <f t="shared" si="152"/>
        <v>0</v>
      </c>
      <c r="G367" s="48">
        <f t="shared" si="152"/>
        <v>1.483234686736311E-2</v>
      </c>
      <c r="H367" s="69">
        <f t="shared" si="152"/>
        <v>0</v>
      </c>
      <c r="I367" s="49">
        <f>SUM(B367:H367)</f>
        <v>0.99999999999999989</v>
      </c>
      <c r="J367" s="141"/>
      <c r="K367" s="78" t="s">
        <v>90</v>
      </c>
      <c r="L367" s="95">
        <f t="shared" ref="L367:R367" si="153">IF($S366=0,"-",L366/$S366)</f>
        <v>0.23547153211553032</v>
      </c>
      <c r="M367" s="95">
        <f t="shared" si="153"/>
        <v>6.0561799847626947E-2</v>
      </c>
      <c r="N367" s="95">
        <f t="shared" si="153"/>
        <v>0.45803285171569996</v>
      </c>
      <c r="O367" s="95">
        <f t="shared" si="153"/>
        <v>0.16602606183945609</v>
      </c>
      <c r="P367" s="95">
        <f t="shared" si="153"/>
        <v>6.6055160669756752E-2</v>
      </c>
      <c r="Q367" s="95">
        <f t="shared" si="153"/>
        <v>1.3852593811929877E-2</v>
      </c>
      <c r="R367" s="96">
        <f t="shared" si="153"/>
        <v>0</v>
      </c>
      <c r="S367" s="97">
        <f>SUM(L367:R367)</f>
        <v>1</v>
      </c>
      <c r="U367" s="108" t="s">
        <v>90</v>
      </c>
      <c r="V367" s="130">
        <f>+V366/$AI366</f>
        <v>0.23001021235056091</v>
      </c>
      <c r="W367" s="130">
        <f t="shared" ref="W367:AH367" si="154">+W366/$AI366</f>
        <v>5.4613197649693796E-3</v>
      </c>
      <c r="X367" s="130">
        <f t="shared" si="154"/>
        <v>1.3852593811929876E-2</v>
      </c>
      <c r="Y367" s="130">
        <f t="shared" si="154"/>
        <v>6.0561799847626933E-2</v>
      </c>
      <c r="Z367" s="130">
        <f t="shared" si="154"/>
        <v>0.167959257978889</v>
      </c>
      <c r="AA367" s="130">
        <f t="shared" si="154"/>
        <v>0.16047963701811774</v>
      </c>
      <c r="AB367" s="130">
        <f t="shared" si="154"/>
        <v>6.6055160669756738E-2</v>
      </c>
      <c r="AC367" s="130">
        <f t="shared" si="154"/>
        <v>0.29562001855814929</v>
      </c>
      <c r="AD367" s="130">
        <f t="shared" si="154"/>
        <v>0</v>
      </c>
      <c r="AE367" s="130">
        <f t="shared" si="154"/>
        <v>0</v>
      </c>
      <c r="AF367" s="130">
        <f t="shared" si="154"/>
        <v>0</v>
      </c>
      <c r="AG367" s="130">
        <f t="shared" si="154"/>
        <v>0.29007359373681096</v>
      </c>
      <c r="AH367" s="130">
        <f t="shared" si="154"/>
        <v>5.5464248213383206E-3</v>
      </c>
      <c r="AI367" s="131">
        <f>SUM(V367:AC367)</f>
        <v>0.99999999999999978</v>
      </c>
      <c r="AJ367" s="22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28.813633899987941</v>
      </c>
      <c r="C375" s="156">
        <v>0.44840306938121438</v>
      </c>
      <c r="D375" s="156">
        <v>12.81311770756826</v>
      </c>
      <c r="E375" s="156">
        <v>0</v>
      </c>
      <c r="F375" s="350"/>
      <c r="G375" s="156">
        <v>0</v>
      </c>
      <c r="H375" s="168">
        <v>0</v>
      </c>
      <c r="I375" s="154">
        <f t="shared" si="155"/>
        <v>42.075154676937416</v>
      </c>
      <c r="J375" s="149"/>
      <c r="K375" s="169" t="s">
        <v>16</v>
      </c>
      <c r="L375" s="156">
        <v>28.813633899987941</v>
      </c>
      <c r="M375" s="156">
        <v>0.44840306938121438</v>
      </c>
      <c r="N375" s="156">
        <v>12.81311770756826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42.075154676937416</v>
      </c>
      <c r="U375" s="215" t="s">
        <v>16</v>
      </c>
      <c r="V375" s="207">
        <v>28.813633899987941</v>
      </c>
      <c r="W375" s="207">
        <v>0</v>
      </c>
      <c r="X375" s="207">
        <v>0</v>
      </c>
      <c r="Y375" s="207">
        <v>0.44840306938121438</v>
      </c>
      <c r="Z375" s="207">
        <v>12.81311770756826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42.075154676937416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3.5434915598190706</v>
      </c>
      <c r="C376" s="160">
        <v>0</v>
      </c>
      <c r="D376" s="160">
        <v>15.945712019185798</v>
      </c>
      <c r="E376" s="160">
        <v>0</v>
      </c>
      <c r="F376" s="350"/>
      <c r="G376" s="160">
        <v>0</v>
      </c>
      <c r="H376" s="161">
        <v>0</v>
      </c>
      <c r="I376" s="162">
        <f t="shared" si="155"/>
        <v>19.489203579004869</v>
      </c>
      <c r="J376" s="149"/>
      <c r="K376" s="163" t="s">
        <v>15</v>
      </c>
      <c r="L376" s="164">
        <v>3.5434915598190706</v>
      </c>
      <c r="M376" s="164">
        <v>0</v>
      </c>
      <c r="N376" s="164">
        <v>15.945712019185798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19.489203579004869</v>
      </c>
      <c r="U376" s="211" t="s">
        <v>57</v>
      </c>
      <c r="V376" s="212">
        <v>3.5434915598190706</v>
      </c>
      <c r="W376" s="212">
        <v>0</v>
      </c>
      <c r="X376" s="212">
        <v>0</v>
      </c>
      <c r="Y376" s="212">
        <v>0</v>
      </c>
      <c r="Z376" s="212">
        <v>15.945712019185798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19.489203579004869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1185.101997021103</v>
      </c>
      <c r="F377" s="350"/>
      <c r="G377" s="156">
        <v>0</v>
      </c>
      <c r="H377" s="168">
        <v>0</v>
      </c>
      <c r="I377" s="154">
        <f t="shared" si="155"/>
        <v>1185.101997021103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1185.101997021103</v>
      </c>
      <c r="P377" s="156">
        <v>572.81940898394146</v>
      </c>
      <c r="Q377" s="156">
        <v>0</v>
      </c>
      <c r="R377" s="157">
        <v>0</v>
      </c>
      <c r="S377" s="158">
        <f t="shared" si="156"/>
        <v>1757.9214060050444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1185.101997021103</v>
      </c>
      <c r="AB377" s="207">
        <v>572.81940898394146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1757.9214060050444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9.6778088050093292</v>
      </c>
      <c r="F378" s="350"/>
      <c r="G378" s="160">
        <v>0</v>
      </c>
      <c r="H378" s="161">
        <v>0</v>
      </c>
      <c r="I378" s="162">
        <f t="shared" si="155"/>
        <v>9.6778088050093292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9.6778088050093292</v>
      </c>
      <c r="P378" s="164">
        <v>30.590557715787043</v>
      </c>
      <c r="Q378" s="164">
        <v>0</v>
      </c>
      <c r="R378" s="165">
        <v>0</v>
      </c>
      <c r="S378" s="166">
        <f t="shared" si="156"/>
        <v>40.26836652079637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1.1020582277148858</v>
      </c>
      <c r="AB378" s="212">
        <v>30.590557715787043</v>
      </c>
      <c r="AC378" s="213">
        <v>8.5757505772944427</v>
      </c>
      <c r="AD378" s="212">
        <v>0</v>
      </c>
      <c r="AE378" s="212">
        <v>0</v>
      </c>
      <c r="AF378" s="212">
        <v>0</v>
      </c>
      <c r="AG378" s="212">
        <v>0</v>
      </c>
      <c r="AH378" s="212">
        <v>8.5757505772944427</v>
      </c>
      <c r="AI378" s="214">
        <f t="shared" si="157"/>
        <v>40.26836652079637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50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0.89502659532479911</v>
      </c>
      <c r="C380" s="160">
        <v>0</v>
      </c>
      <c r="D380" s="160">
        <v>46.805822632780938</v>
      </c>
      <c r="E380" s="160">
        <v>0.61024540590326781</v>
      </c>
      <c r="F380" s="350"/>
      <c r="G380" s="160">
        <v>0</v>
      </c>
      <c r="H380" s="161">
        <v>0</v>
      </c>
      <c r="I380" s="162">
        <f t="shared" si="155"/>
        <v>48.311094634009009</v>
      </c>
      <c r="J380" s="149"/>
      <c r="K380" s="163" t="s">
        <v>17</v>
      </c>
      <c r="L380" s="164">
        <v>0.89502659532479911</v>
      </c>
      <c r="M380" s="164">
        <v>0</v>
      </c>
      <c r="N380" s="164">
        <v>46.805822632780938</v>
      </c>
      <c r="O380" s="164">
        <v>0.61024540590326781</v>
      </c>
      <c r="P380" s="164">
        <v>0</v>
      </c>
      <c r="Q380" s="164">
        <v>0</v>
      </c>
      <c r="R380" s="165">
        <v>0</v>
      </c>
      <c r="S380" s="166">
        <f t="shared" si="156"/>
        <v>48.311094634009009</v>
      </c>
      <c r="U380" s="211" t="s">
        <v>17</v>
      </c>
      <c r="V380" s="212">
        <v>0.89502659532479911</v>
      </c>
      <c r="W380" s="212">
        <v>0</v>
      </c>
      <c r="X380" s="212">
        <v>0</v>
      </c>
      <c r="Y380" s="212">
        <v>0</v>
      </c>
      <c r="Z380" s="212">
        <v>46.805822632780938</v>
      </c>
      <c r="AA380" s="212">
        <v>0.54244036080290836</v>
      </c>
      <c r="AB380" s="212">
        <v>0</v>
      </c>
      <c r="AC380" s="213">
        <v>6.7805045100359437E-2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6.7805045100359437E-2</v>
      </c>
      <c r="AI380" s="214">
        <f t="shared" si="157"/>
        <v>48.311094634009002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140</v>
      </c>
      <c r="B381" s="156">
        <v>97.737463314398667</v>
      </c>
      <c r="C381" s="156">
        <v>0</v>
      </c>
      <c r="D381" s="156">
        <v>97.184618831960861</v>
      </c>
      <c r="E381" s="156">
        <v>1.080023018615808</v>
      </c>
      <c r="F381" s="350"/>
      <c r="G381" s="156">
        <v>0.75303886326487879</v>
      </c>
      <c r="H381" s="168">
        <v>0</v>
      </c>
      <c r="I381" s="154">
        <f t="shared" si="155"/>
        <v>196.75514402824021</v>
      </c>
      <c r="J381" s="149"/>
      <c r="K381" s="169" t="s">
        <v>140</v>
      </c>
      <c r="L381" s="156">
        <v>97.737463314398667</v>
      </c>
      <c r="M381" s="156">
        <v>0</v>
      </c>
      <c r="N381" s="156">
        <v>97.184618831960861</v>
      </c>
      <c r="O381" s="156">
        <v>1.080023018615808</v>
      </c>
      <c r="P381" s="156">
        <v>0.29382740828081272</v>
      </c>
      <c r="Q381" s="156">
        <v>0.75303886326487879</v>
      </c>
      <c r="R381" s="157">
        <v>0</v>
      </c>
      <c r="S381" s="158">
        <f t="shared" si="156"/>
        <v>197.04897143652101</v>
      </c>
      <c r="U381" s="215" t="s">
        <v>140</v>
      </c>
      <c r="V381" s="207">
        <v>97.248270378685348</v>
      </c>
      <c r="W381" s="207">
        <v>0.14783585045690892</v>
      </c>
      <c r="X381" s="207">
        <v>0.75303886326487879</v>
      </c>
      <c r="Y381" s="207">
        <v>0</v>
      </c>
      <c r="Z381" s="207">
        <v>94.874683668571649</v>
      </c>
      <c r="AA381" s="207">
        <v>0.90549458404856664</v>
      </c>
      <c r="AB381" s="207">
        <v>0.29382740828081272</v>
      </c>
      <c r="AC381" s="208">
        <v>2.8258206832128532</v>
      </c>
      <c r="AD381" s="207">
        <v>0.34135708525640468</v>
      </c>
      <c r="AE381" s="207">
        <v>0</v>
      </c>
      <c r="AF381" s="207">
        <v>0</v>
      </c>
      <c r="AG381" s="207">
        <v>2.3099351633892073</v>
      </c>
      <c r="AH381" s="207">
        <v>0.17452843456724138</v>
      </c>
      <c r="AI381" s="210">
        <f t="shared" si="157"/>
        <v>197.04897143652101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36.330227583337155</v>
      </c>
      <c r="C382" s="160">
        <v>2.7418621169377991E-2</v>
      </c>
      <c r="D382" s="160">
        <v>2.7944196087523707</v>
      </c>
      <c r="E382" s="160">
        <v>118.87814561808435</v>
      </c>
      <c r="F382" s="350"/>
      <c r="G382" s="160">
        <v>84.773231813317622</v>
      </c>
      <c r="H382" s="161">
        <v>1.1552789818558149E-2</v>
      </c>
      <c r="I382" s="162">
        <f t="shared" si="155"/>
        <v>242.81499603447941</v>
      </c>
      <c r="J382" s="149"/>
      <c r="K382" s="163" t="s">
        <v>25</v>
      </c>
      <c r="L382" s="164">
        <v>36.330227583337155</v>
      </c>
      <c r="M382" s="164">
        <v>2.7418621169377991E-2</v>
      </c>
      <c r="N382" s="164">
        <v>2.7944196087523707</v>
      </c>
      <c r="O382" s="164">
        <v>118.87814561808435</v>
      </c>
      <c r="P382" s="164">
        <v>6.3485319144852648</v>
      </c>
      <c r="Q382" s="164">
        <v>84.773231813317622</v>
      </c>
      <c r="R382" s="165">
        <v>1.1552789818558149E-2</v>
      </c>
      <c r="S382" s="166">
        <f t="shared" si="156"/>
        <v>249.16352794896471</v>
      </c>
      <c r="U382" s="211" t="s">
        <v>25</v>
      </c>
      <c r="V382" s="212">
        <v>21.058856585421019</v>
      </c>
      <c r="W382" s="212">
        <v>15.254519328500802</v>
      </c>
      <c r="X382" s="212">
        <v>84.773231813317622</v>
      </c>
      <c r="Y382" s="212">
        <v>2.7418621169377991E-2</v>
      </c>
      <c r="Z382" s="212">
        <v>2.7944196087523707</v>
      </c>
      <c r="AA382" s="212">
        <v>115.23525831761746</v>
      </c>
      <c r="AB382" s="212">
        <v>6.3485319144852648</v>
      </c>
      <c r="AC382" s="213">
        <v>3.6712917597007708</v>
      </c>
      <c r="AD382" s="212">
        <v>1.6851669415336831E-2</v>
      </c>
      <c r="AE382" s="212">
        <v>0</v>
      </c>
      <c r="AF382" s="212">
        <v>1.1552789818558149E-2</v>
      </c>
      <c r="AG382" s="212">
        <v>0</v>
      </c>
      <c r="AH382" s="212">
        <v>3.6428873004668763</v>
      </c>
      <c r="AI382" s="214">
        <f t="shared" si="157"/>
        <v>249.16352794896471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35.102101795863717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155"/>
        <v>35.102101795863717</v>
      </c>
      <c r="J383" s="149"/>
      <c r="K383" s="169" t="s">
        <v>24</v>
      </c>
      <c r="L383" s="156">
        <v>35.102101795863717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35.102101795863717</v>
      </c>
      <c r="U383" s="215" t="s">
        <v>24</v>
      </c>
      <c r="V383" s="207">
        <v>34.892804766416489</v>
      </c>
      <c r="W383" s="207">
        <v>5.1256415374831575E-2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0.15804061407239672</v>
      </c>
      <c r="AD383" s="207">
        <v>0.15804061407239672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35.102101795863717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0.25242012642512629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155"/>
        <v>0.25242012642512629</v>
      </c>
      <c r="J384" s="149"/>
      <c r="K384" s="163" t="s">
        <v>60</v>
      </c>
      <c r="L384" s="164">
        <v>0.25242012642512629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0.25242012642512629</v>
      </c>
      <c r="U384" s="211" t="s">
        <v>60</v>
      </c>
      <c r="V384" s="212">
        <v>0.25242012642512629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0.25242012642512629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117.68793643139902</v>
      </c>
      <c r="C385" s="156">
        <v>0</v>
      </c>
      <c r="D385" s="156">
        <v>7.29946939781256</v>
      </c>
      <c r="E385" s="156">
        <v>0</v>
      </c>
      <c r="F385" s="350"/>
      <c r="G385" s="156">
        <v>0</v>
      </c>
      <c r="H385" s="168">
        <v>0</v>
      </c>
      <c r="I385" s="154">
        <f t="shared" si="155"/>
        <v>124.98740582921158</v>
      </c>
      <c r="J385" s="149"/>
      <c r="K385" s="169" t="s">
        <v>22</v>
      </c>
      <c r="L385" s="156">
        <v>117.68793643139902</v>
      </c>
      <c r="M385" s="156">
        <v>0</v>
      </c>
      <c r="N385" s="156">
        <v>7.29946939781256</v>
      </c>
      <c r="O385" s="156">
        <v>0</v>
      </c>
      <c r="P385" s="156">
        <v>106.16436552726458</v>
      </c>
      <c r="Q385" s="156">
        <v>0</v>
      </c>
      <c r="R385" s="157">
        <v>0</v>
      </c>
      <c r="S385" s="158">
        <f t="shared" si="156"/>
        <v>231.15177135647616</v>
      </c>
      <c r="U385" s="215" t="s">
        <v>22</v>
      </c>
      <c r="V385" s="207">
        <v>117.68793643139902</v>
      </c>
      <c r="W385" s="207">
        <v>0</v>
      </c>
      <c r="X385" s="207">
        <v>0</v>
      </c>
      <c r="Y385" s="207">
        <v>0</v>
      </c>
      <c r="Z385" s="207">
        <v>7.29946939781256</v>
      </c>
      <c r="AA385" s="207">
        <v>0</v>
      </c>
      <c r="AB385" s="207">
        <v>106.16436552726458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231.15177135647616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0.23749846267960437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155"/>
        <v>0.23749846267960437</v>
      </c>
      <c r="J386" s="149"/>
      <c r="K386" s="163" t="s">
        <v>21</v>
      </c>
      <c r="L386" s="164">
        <v>0.23749846267960437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0.23749846267960437</v>
      </c>
      <c r="U386" s="211" t="s">
        <v>61</v>
      </c>
      <c r="V386" s="212">
        <v>0.23749846267960437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0.23749846267960437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1.141300470743887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155"/>
        <v>1.141300470743887</v>
      </c>
      <c r="J387" s="149"/>
      <c r="K387" s="171" t="s">
        <v>64</v>
      </c>
      <c r="L387" s="156">
        <v>1.141300470743887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1.141300470743887</v>
      </c>
      <c r="U387" s="216" t="s">
        <v>62</v>
      </c>
      <c r="V387" s="207">
        <v>0.68851350828521407</v>
      </c>
      <c r="W387" s="207">
        <v>3.3599032549936875E-2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0.41918792990873599</v>
      </c>
      <c r="AD387" s="209">
        <v>0.41918792990873599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1.141300470743887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1.141300470743887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155"/>
        <v>1.141300470743887</v>
      </c>
      <c r="J388" s="149"/>
      <c r="K388" s="176" t="s">
        <v>23</v>
      </c>
      <c r="L388" s="177">
        <v>1.141300470743887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1.141300470743887</v>
      </c>
      <c r="U388" s="217" t="s">
        <v>65</v>
      </c>
      <c r="V388" s="218">
        <v>0.68851350828521407</v>
      </c>
      <c r="W388" s="218">
        <v>3.3599032549936875E-2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0.41918792990873599</v>
      </c>
      <c r="AD388" s="218">
        <v>0.41918792990873599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157"/>
        <v>1.141300470743887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321.74110023997895</v>
      </c>
      <c r="C392" s="195">
        <f t="shared" ref="C392:I392" si="159">SUM(C371:C387)</f>
        <v>0.47582169055059237</v>
      </c>
      <c r="D392" s="195">
        <f t="shared" si="159"/>
        <v>182.84316019806079</v>
      </c>
      <c r="E392" s="195">
        <f t="shared" si="159"/>
        <v>1315.3482198687157</v>
      </c>
      <c r="F392" s="195">
        <f t="shared" si="159"/>
        <v>0</v>
      </c>
      <c r="G392" s="195">
        <f t="shared" si="159"/>
        <v>85.526270676582499</v>
      </c>
      <c r="H392" s="197">
        <f t="shared" si="159"/>
        <v>1.1552789818558149E-2</v>
      </c>
      <c r="I392" s="154">
        <f t="shared" si="159"/>
        <v>1905.9461254637074</v>
      </c>
      <c r="J392" s="149"/>
      <c r="K392" s="196" t="s">
        <v>26</v>
      </c>
      <c r="L392" s="195">
        <f>SUM(L371:L387)</f>
        <v>321.74110023997895</v>
      </c>
      <c r="M392" s="195">
        <f t="shared" ref="M392:S392" si="160">SUM(M371:M387)</f>
        <v>0.47582169055059237</v>
      </c>
      <c r="N392" s="195">
        <f t="shared" si="160"/>
        <v>182.84316019806079</v>
      </c>
      <c r="O392" s="195">
        <f t="shared" si="160"/>
        <v>1315.3482198687157</v>
      </c>
      <c r="P392" s="195">
        <f t="shared" si="160"/>
        <v>716.21669154975916</v>
      </c>
      <c r="Q392" s="195">
        <f t="shared" si="160"/>
        <v>85.526270676582499</v>
      </c>
      <c r="R392" s="197">
        <f t="shared" si="160"/>
        <v>1.1552789818558149E-2</v>
      </c>
      <c r="S392" s="198">
        <f t="shared" si="160"/>
        <v>2622.1628170134663</v>
      </c>
      <c r="T392" s="141" t="str">
        <f>IF(ABS(S392-AI392)&gt;0.01,S392-AI392,"")</f>
        <v/>
      </c>
      <c r="U392" s="224" t="s">
        <v>63</v>
      </c>
      <c r="V392" s="225">
        <f>SUM(V371:V387)</f>
        <v>305.31845231444362</v>
      </c>
      <c r="W392" s="225">
        <f t="shared" ref="W392:AH392" si="161">SUM(W371:W387)</f>
        <v>15.487210626882479</v>
      </c>
      <c r="X392" s="225">
        <f t="shared" si="161"/>
        <v>85.526270676582499</v>
      </c>
      <c r="Y392" s="225">
        <f t="shared" si="161"/>
        <v>0.47582169055059237</v>
      </c>
      <c r="Z392" s="225">
        <f t="shared" si="161"/>
        <v>180.5332250346716</v>
      </c>
      <c r="AA392" s="225">
        <f t="shared" si="161"/>
        <v>1302.8872485112868</v>
      </c>
      <c r="AB392" s="225">
        <f t="shared" si="161"/>
        <v>716.21669154975916</v>
      </c>
      <c r="AC392" s="225">
        <f t="shared" si="161"/>
        <v>15.717896609289557</v>
      </c>
      <c r="AD392" s="226">
        <f t="shared" si="161"/>
        <v>0.93543729865287428</v>
      </c>
      <c r="AE392" s="226">
        <f t="shared" si="161"/>
        <v>0</v>
      </c>
      <c r="AF392" s="226">
        <f t="shared" si="161"/>
        <v>1.1552789818558149E-2</v>
      </c>
      <c r="AG392" s="226">
        <f t="shared" si="161"/>
        <v>2.3099351633892073</v>
      </c>
      <c r="AH392" s="226">
        <f t="shared" si="161"/>
        <v>12.460971357428919</v>
      </c>
      <c r="AI392" s="227">
        <f>SUM(V392:AC392)</f>
        <v>2622.1628170134663</v>
      </c>
      <c r="AJ392" s="141" t="str">
        <f t="shared" si="158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0.16880912631342132</v>
      </c>
      <c r="C393" s="48">
        <f t="shared" ref="C393:H393" si="162">IF($I392=0,"-",C392/$I392)</f>
        <v>2.4965117544171258E-4</v>
      </c>
      <c r="D393" s="48">
        <f t="shared" si="162"/>
        <v>9.593301602561087E-2</v>
      </c>
      <c r="E393" s="48">
        <f t="shared" si="162"/>
        <v>0.69012875143503749</v>
      </c>
      <c r="F393" s="48">
        <f t="shared" si="162"/>
        <v>0</v>
      </c>
      <c r="G393" s="48">
        <f t="shared" si="162"/>
        <v>4.4873393604330958E-2</v>
      </c>
      <c r="H393" s="69">
        <f t="shared" si="162"/>
        <v>6.061446157481189E-6</v>
      </c>
      <c r="I393" s="49">
        <f>SUM(B393:H393)</f>
        <v>0.99999999999999978</v>
      </c>
      <c r="J393" s="141"/>
      <c r="K393" s="78" t="s">
        <v>90</v>
      </c>
      <c r="L393" s="95">
        <f t="shared" ref="L393:R393" si="163">IF($S392=0,"-",L392/$S392)</f>
        <v>0.12270065693572323</v>
      </c>
      <c r="M393" s="95">
        <f t="shared" si="163"/>
        <v>1.8146153528808456E-4</v>
      </c>
      <c r="N393" s="95">
        <f t="shared" si="163"/>
        <v>6.9729903502449744E-2</v>
      </c>
      <c r="O393" s="95">
        <f t="shared" si="163"/>
        <v>0.50162721068817617</v>
      </c>
      <c r="P393" s="95">
        <f t="shared" si="163"/>
        <v>0.2731396719161398</v>
      </c>
      <c r="Q393" s="95">
        <f t="shared" si="163"/>
        <v>3.2616689597480195E-2</v>
      </c>
      <c r="R393" s="96">
        <f t="shared" si="163"/>
        <v>4.405824742689431E-6</v>
      </c>
      <c r="S393" s="97">
        <f>SUM(L393:R393)</f>
        <v>0.99999999999999989</v>
      </c>
      <c r="U393" s="108" t="s">
        <v>90</v>
      </c>
      <c r="V393" s="130">
        <f>+V392/$AI392</f>
        <v>0.11643764084115439</v>
      </c>
      <c r="W393" s="130">
        <f t="shared" ref="W393:AH393" si="164">+W392/$AI392</f>
        <v>5.9062734496867601E-3</v>
      </c>
      <c r="X393" s="130">
        <f t="shared" si="164"/>
        <v>3.2616689597480195E-2</v>
      </c>
      <c r="Y393" s="130">
        <f t="shared" si="164"/>
        <v>1.8146153528808456E-4</v>
      </c>
      <c r="Z393" s="130">
        <f t="shared" si="164"/>
        <v>6.8848976067890172E-2</v>
      </c>
      <c r="AA393" s="130">
        <f t="shared" si="164"/>
        <v>0.49687503768176411</v>
      </c>
      <c r="AB393" s="130">
        <f t="shared" si="164"/>
        <v>0.2731396719161398</v>
      </c>
      <c r="AC393" s="130">
        <f t="shared" si="164"/>
        <v>5.9942489105964756E-3</v>
      </c>
      <c r="AD393" s="130">
        <f t="shared" si="164"/>
        <v>3.5674264488209706E-4</v>
      </c>
      <c r="AE393" s="130">
        <f t="shared" si="164"/>
        <v>0</v>
      </c>
      <c r="AF393" s="130">
        <f t="shared" si="164"/>
        <v>4.405824742689431E-6</v>
      </c>
      <c r="AG393" s="130">
        <f t="shared" si="164"/>
        <v>8.8092743455958492E-4</v>
      </c>
      <c r="AH393" s="130">
        <f t="shared" si="164"/>
        <v>4.7521730064121054E-3</v>
      </c>
      <c r="AI393" s="131">
        <f>SUM(V393:AC393)</f>
        <v>1</v>
      </c>
      <c r="AJ393" s="22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24.011720651154949</v>
      </c>
      <c r="C401" s="156">
        <v>1.279942465413378</v>
      </c>
      <c r="D401" s="156">
        <v>7.7820501897133409</v>
      </c>
      <c r="E401" s="156">
        <v>0</v>
      </c>
      <c r="F401" s="350"/>
      <c r="G401" s="156">
        <v>0</v>
      </c>
      <c r="H401" s="168">
        <v>0</v>
      </c>
      <c r="I401" s="154">
        <f t="shared" si="165"/>
        <v>33.073713306281668</v>
      </c>
      <c r="J401" s="149"/>
      <c r="K401" s="169" t="s">
        <v>16</v>
      </c>
      <c r="L401" s="156">
        <v>24.011720651154949</v>
      </c>
      <c r="M401" s="156">
        <v>1.279942465413378</v>
      </c>
      <c r="N401" s="156">
        <v>7.7820501897133409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33.073713306281668</v>
      </c>
      <c r="U401" s="215" t="s">
        <v>16</v>
      </c>
      <c r="V401" s="207">
        <v>24.011720651154949</v>
      </c>
      <c r="W401" s="207">
        <v>0</v>
      </c>
      <c r="X401" s="207">
        <v>0</v>
      </c>
      <c r="Y401" s="207">
        <v>1.279942465413378</v>
      </c>
      <c r="Z401" s="207">
        <v>7.7820501897133409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33.073713306281668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2.1940539055260815E-2</v>
      </c>
      <c r="C402" s="160">
        <v>1.1695383291716864E-3</v>
      </c>
      <c r="D402" s="160">
        <v>7.1107930413638549E-3</v>
      </c>
      <c r="E402" s="160">
        <v>0</v>
      </c>
      <c r="F402" s="350"/>
      <c r="G402" s="160">
        <v>0</v>
      </c>
      <c r="H402" s="161">
        <v>0</v>
      </c>
      <c r="I402" s="162">
        <f t="shared" si="165"/>
        <v>3.0220870425796357E-2</v>
      </c>
      <c r="J402" s="149"/>
      <c r="K402" s="163" t="s">
        <v>15</v>
      </c>
      <c r="L402" s="164">
        <v>2.1940539055260815E-2</v>
      </c>
      <c r="M402" s="164">
        <v>1.1695383291716864E-3</v>
      </c>
      <c r="N402" s="164">
        <v>7.1107930413638549E-3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3.0220870425796357E-2</v>
      </c>
      <c r="U402" s="211" t="s">
        <v>57</v>
      </c>
      <c r="V402" s="212">
        <v>2.1940539055260815E-2</v>
      </c>
      <c r="W402" s="212">
        <v>0</v>
      </c>
      <c r="X402" s="212">
        <v>0</v>
      </c>
      <c r="Y402" s="212">
        <v>1.1695383291716864E-3</v>
      </c>
      <c r="Z402" s="212">
        <v>7.1107930413638549E-3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3.0220870425796357E-2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0.73059960387525613</v>
      </c>
      <c r="F403" s="350"/>
      <c r="G403" s="156">
        <v>0</v>
      </c>
      <c r="H403" s="168">
        <v>0</v>
      </c>
      <c r="I403" s="154">
        <f t="shared" si="165"/>
        <v>0.73059960387525613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0.73059960387525613</v>
      </c>
      <c r="P403" s="156">
        <v>5.7634920194304859</v>
      </c>
      <c r="Q403" s="156">
        <v>0</v>
      </c>
      <c r="R403" s="157">
        <v>0</v>
      </c>
      <c r="S403" s="158">
        <f t="shared" si="166"/>
        <v>6.4940916233057422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0.73059960387525613</v>
      </c>
      <c r="AB403" s="207">
        <v>5.7634920194304859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6.4940916233057422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7.9349830604356061E-2</v>
      </c>
      <c r="F404" s="350"/>
      <c r="G404" s="160">
        <v>0</v>
      </c>
      <c r="H404" s="161">
        <v>0</v>
      </c>
      <c r="I404" s="162">
        <f t="shared" si="165"/>
        <v>7.9349830604356061E-2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7.9349830604356061E-2</v>
      </c>
      <c r="P404" s="164">
        <v>2.1692803473712594E-2</v>
      </c>
      <c r="Q404" s="164">
        <v>0</v>
      </c>
      <c r="R404" s="165">
        <v>0</v>
      </c>
      <c r="S404" s="166">
        <f t="shared" si="166"/>
        <v>0.10104263407806865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2.1692803473712594E-2</v>
      </c>
      <c r="AC404" s="213">
        <v>7.9349830604356061E-2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7.9349830604356061E-2</v>
      </c>
      <c r="AI404" s="214">
        <f t="shared" si="167"/>
        <v>0.10104263407806865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0.18182536437507793</v>
      </c>
      <c r="F406" s="350"/>
      <c r="G406" s="160">
        <v>0</v>
      </c>
      <c r="H406" s="161">
        <v>0</v>
      </c>
      <c r="I406" s="162">
        <f t="shared" si="165"/>
        <v>0.18182536437507793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0.18182536437507793</v>
      </c>
      <c r="P406" s="164">
        <v>0</v>
      </c>
      <c r="Q406" s="164">
        <v>0</v>
      </c>
      <c r="R406" s="165">
        <v>0</v>
      </c>
      <c r="S406" s="166">
        <f t="shared" si="166"/>
        <v>0.18182536437507793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0.18182536437507793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0.18182536437507793</v>
      </c>
      <c r="AI406" s="214">
        <f t="shared" si="167"/>
        <v>0.18182536437507793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140</v>
      </c>
      <c r="B407" s="156">
        <v>6.1605178932320896</v>
      </c>
      <c r="C407" s="156">
        <v>50.896161275198324</v>
      </c>
      <c r="D407" s="156">
        <v>34.930584657104937</v>
      </c>
      <c r="E407" s="156">
        <v>11.319630584903537</v>
      </c>
      <c r="F407" s="350"/>
      <c r="G407" s="156">
        <v>0</v>
      </c>
      <c r="H407" s="168">
        <v>0</v>
      </c>
      <c r="I407" s="154">
        <f t="shared" si="165"/>
        <v>103.30689441043889</v>
      </c>
      <c r="J407" s="149"/>
      <c r="K407" s="169" t="s">
        <v>140</v>
      </c>
      <c r="L407" s="156">
        <v>6.1605178932320896</v>
      </c>
      <c r="M407" s="156">
        <v>50.896161275198324</v>
      </c>
      <c r="N407" s="156">
        <v>34.930584657104937</v>
      </c>
      <c r="O407" s="156">
        <v>11.319630584903537</v>
      </c>
      <c r="P407" s="156">
        <v>0</v>
      </c>
      <c r="Q407" s="156">
        <v>0</v>
      </c>
      <c r="R407" s="157">
        <v>0</v>
      </c>
      <c r="S407" s="158">
        <f t="shared" si="166"/>
        <v>103.30689441043889</v>
      </c>
      <c r="U407" s="215" t="s">
        <v>140</v>
      </c>
      <c r="V407" s="207">
        <v>6.1605178932320896</v>
      </c>
      <c r="W407" s="207">
        <v>0</v>
      </c>
      <c r="X407" s="207">
        <v>0</v>
      </c>
      <c r="Y407" s="207">
        <v>50.896161275198324</v>
      </c>
      <c r="Z407" s="207">
        <v>34.930584657104937</v>
      </c>
      <c r="AA407" s="207">
        <v>11.319630584903537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103.30689441043889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5.3558324706607969</v>
      </c>
      <c r="C408" s="160">
        <v>0.62914267844241312</v>
      </c>
      <c r="D408" s="160">
        <v>3.70374808316088</v>
      </c>
      <c r="E408" s="160">
        <v>81.115181109005547</v>
      </c>
      <c r="F408" s="350"/>
      <c r="G408" s="160">
        <v>11.965200954308182</v>
      </c>
      <c r="H408" s="161">
        <v>0</v>
      </c>
      <c r="I408" s="162">
        <f t="shared" si="165"/>
        <v>102.76910529557783</v>
      </c>
      <c r="J408" s="149"/>
      <c r="K408" s="163" t="s">
        <v>25</v>
      </c>
      <c r="L408" s="164">
        <v>5.3558324706607969</v>
      </c>
      <c r="M408" s="164">
        <v>0.62914267844241312</v>
      </c>
      <c r="N408" s="164">
        <v>3.70374808316088</v>
      </c>
      <c r="O408" s="164">
        <v>81.115181109005547</v>
      </c>
      <c r="P408" s="164">
        <v>0.15740287279023249</v>
      </c>
      <c r="Q408" s="164">
        <v>11.965200954308182</v>
      </c>
      <c r="R408" s="165">
        <v>0</v>
      </c>
      <c r="S408" s="166">
        <f t="shared" si="166"/>
        <v>102.92650816836806</v>
      </c>
      <c r="U408" s="211" t="s">
        <v>25</v>
      </c>
      <c r="V408" s="212">
        <v>1.352065073228607</v>
      </c>
      <c r="W408" s="212">
        <v>2.9052503217411583</v>
      </c>
      <c r="X408" s="212">
        <v>11.965200954308182</v>
      </c>
      <c r="Y408" s="212">
        <v>0.62914267844241312</v>
      </c>
      <c r="Z408" s="212">
        <v>3.70374808316088</v>
      </c>
      <c r="AA408" s="212">
        <v>80.982860334756296</v>
      </c>
      <c r="AB408" s="212">
        <v>0.15740287279023249</v>
      </c>
      <c r="AC408" s="213">
        <v>1.230837849940283</v>
      </c>
      <c r="AD408" s="212">
        <v>1.0985170756910312</v>
      </c>
      <c r="AE408" s="212">
        <v>0</v>
      </c>
      <c r="AF408" s="212">
        <v>0</v>
      </c>
      <c r="AG408" s="212">
        <v>0</v>
      </c>
      <c r="AH408" s="212">
        <v>0.13232077424925193</v>
      </c>
      <c r="AI408" s="214">
        <f t="shared" si="167"/>
        <v>102.92650816836804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0.25472854051918487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165"/>
        <v>0.25472854051918487</v>
      </c>
      <c r="J409" s="149"/>
      <c r="K409" s="169" t="s">
        <v>24</v>
      </c>
      <c r="L409" s="156">
        <v>0.25472854051918487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0.25472854051918487</v>
      </c>
      <c r="U409" s="215" t="s">
        <v>24</v>
      </c>
      <c r="V409" s="207">
        <v>0.25472854051918487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0.25472854051918487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8.3918800776860145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165"/>
        <v>8.3918800776860145</v>
      </c>
      <c r="J411" s="149"/>
      <c r="K411" s="169" t="s">
        <v>22</v>
      </c>
      <c r="L411" s="156">
        <v>8.3918800776860145</v>
      </c>
      <c r="M411" s="156">
        <v>0</v>
      </c>
      <c r="N411" s="156">
        <v>0</v>
      </c>
      <c r="O411" s="156">
        <v>0</v>
      </c>
      <c r="P411" s="156">
        <v>0.40028000117181278</v>
      </c>
      <c r="Q411" s="156">
        <v>0</v>
      </c>
      <c r="R411" s="157">
        <v>0</v>
      </c>
      <c r="S411" s="158">
        <f t="shared" si="166"/>
        <v>8.7921600788578278</v>
      </c>
      <c r="U411" s="215" t="s">
        <v>22</v>
      </c>
      <c r="V411" s="207">
        <v>8.3918800776860145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0.40028000117181278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8.7921600788578278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3.9015308308863665E-3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165"/>
        <v>3.9015308308863665E-3</v>
      </c>
      <c r="J412" s="149"/>
      <c r="K412" s="163" t="s">
        <v>21</v>
      </c>
      <c r="L412" s="164">
        <v>3.9015308308863665E-3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3.9015308308863665E-3</v>
      </c>
      <c r="U412" s="211" t="s">
        <v>61</v>
      </c>
      <c r="V412" s="212">
        <v>3.9015308308863665E-3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3.9015308308863665E-3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1.2481703260921698E-2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165"/>
        <v>1.2481703260921698E-2</v>
      </c>
      <c r="J413" s="149"/>
      <c r="K413" s="171" t="s">
        <v>64</v>
      </c>
      <c r="L413" s="156">
        <v>1.2481703260921698E-2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1.2481703260921698E-2</v>
      </c>
      <c r="U413" s="216" t="s">
        <v>62</v>
      </c>
      <c r="V413" s="207">
        <v>1.2481703260921698E-2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1.2481703260921698E-2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1.2481703260921698E-2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165"/>
        <v>1.2481703260921698E-2</v>
      </c>
      <c r="J414" s="149"/>
      <c r="K414" s="176" t="s">
        <v>23</v>
      </c>
      <c r="L414" s="177">
        <v>1.2481703260921698E-2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1.2481703260921698E-2</v>
      </c>
      <c r="U414" s="217" t="s">
        <v>65</v>
      </c>
      <c r="V414" s="218">
        <v>1.2481703260921698E-2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167"/>
        <v>1.2481703260921698E-2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44.213003406400098</v>
      </c>
      <c r="C418" s="195">
        <f t="shared" ref="C418:I418" si="169">SUM(C397:C413)</f>
        <v>52.806415957383287</v>
      </c>
      <c r="D418" s="195">
        <f t="shared" si="169"/>
        <v>46.42349372302052</v>
      </c>
      <c r="E418" s="195">
        <f t="shared" si="169"/>
        <v>93.426586492763775</v>
      </c>
      <c r="F418" s="195">
        <f t="shared" si="169"/>
        <v>0</v>
      </c>
      <c r="G418" s="195">
        <f t="shared" si="169"/>
        <v>11.965200954308182</v>
      </c>
      <c r="H418" s="197">
        <f t="shared" si="169"/>
        <v>0</v>
      </c>
      <c r="I418" s="154">
        <f t="shared" si="169"/>
        <v>248.83470053387589</v>
      </c>
      <c r="J418" s="149"/>
      <c r="K418" s="196" t="s">
        <v>26</v>
      </c>
      <c r="L418" s="195">
        <f>SUM(L397:L413)</f>
        <v>44.213003406400098</v>
      </c>
      <c r="M418" s="195">
        <f t="shared" ref="M418:S418" si="170">SUM(M397:M413)</f>
        <v>52.806415957383287</v>
      </c>
      <c r="N418" s="195">
        <f t="shared" si="170"/>
        <v>46.42349372302052</v>
      </c>
      <c r="O418" s="195">
        <f t="shared" si="170"/>
        <v>93.426586492763775</v>
      </c>
      <c r="P418" s="195">
        <f t="shared" si="170"/>
        <v>6.342867696866243</v>
      </c>
      <c r="Q418" s="195">
        <f t="shared" si="170"/>
        <v>11.965200954308182</v>
      </c>
      <c r="R418" s="197">
        <f t="shared" si="170"/>
        <v>0</v>
      </c>
      <c r="S418" s="198">
        <f t="shared" si="170"/>
        <v>255.17756823074211</v>
      </c>
      <c r="T418" s="141" t="str">
        <f>IF(ABS(S418-AI418)&gt;0.01,S418-AI418,"")</f>
        <v/>
      </c>
      <c r="U418" s="224" t="s">
        <v>63</v>
      </c>
      <c r="V418" s="225">
        <f>SUM(V397:V413)</f>
        <v>40.20923600896792</v>
      </c>
      <c r="W418" s="225">
        <f t="shared" ref="W418:AH418" si="171">SUM(W397:W413)</f>
        <v>2.9052503217411583</v>
      </c>
      <c r="X418" s="225">
        <f t="shared" si="171"/>
        <v>11.965200954308182</v>
      </c>
      <c r="Y418" s="225">
        <f t="shared" si="171"/>
        <v>52.806415957383287</v>
      </c>
      <c r="Z418" s="225">
        <f t="shared" si="171"/>
        <v>46.42349372302052</v>
      </c>
      <c r="AA418" s="225">
        <f t="shared" si="171"/>
        <v>93.033090523535094</v>
      </c>
      <c r="AB418" s="225">
        <f t="shared" si="171"/>
        <v>6.342867696866243</v>
      </c>
      <c r="AC418" s="225">
        <f t="shared" si="171"/>
        <v>1.4920130449197169</v>
      </c>
      <c r="AD418" s="226">
        <f t="shared" si="171"/>
        <v>1.0985170756910312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0.3934959692286859</v>
      </c>
      <c r="AI418" s="227">
        <f>SUM(V418:AC418)</f>
        <v>255.17756823074214</v>
      </c>
      <c r="AJ418" s="141" t="str">
        <f t="shared" si="168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0.17768021627024252</v>
      </c>
      <c r="C419" s="48">
        <f t="shared" ref="C419:H419" si="172">IF($I418=0,"-",C418/$I418)</f>
        <v>0.21221483918475559</v>
      </c>
      <c r="D419" s="48">
        <f t="shared" si="172"/>
        <v>0.18656358467455994</v>
      </c>
      <c r="E419" s="48">
        <f t="shared" si="172"/>
        <v>0.37545642264650647</v>
      </c>
      <c r="F419" s="48">
        <f t="shared" si="172"/>
        <v>0</v>
      </c>
      <c r="G419" s="48">
        <f t="shared" si="172"/>
        <v>4.8084937223935378E-2</v>
      </c>
      <c r="H419" s="69">
        <f t="shared" si="172"/>
        <v>0</v>
      </c>
      <c r="I419" s="49">
        <f>SUM(B419:H419)</f>
        <v>0.99999999999999989</v>
      </c>
      <c r="J419" s="141"/>
      <c r="K419" s="78" t="s">
        <v>90</v>
      </c>
      <c r="L419" s="95">
        <f t="shared" ref="L419:R419" si="173">IF($S418=0,"-",L418/$S418)</f>
        <v>0.17326367561595724</v>
      </c>
      <c r="M419" s="95">
        <f t="shared" si="173"/>
        <v>0.20693988238665845</v>
      </c>
      <c r="N419" s="95">
        <f t="shared" si="173"/>
        <v>0.18192623295572155</v>
      </c>
      <c r="O419" s="95">
        <f t="shared" si="173"/>
        <v>0.36612382170004687</v>
      </c>
      <c r="P419" s="95">
        <f t="shared" si="173"/>
        <v>2.4856682116865224E-2</v>
      </c>
      <c r="Q419" s="95">
        <f t="shared" si="173"/>
        <v>4.6889705224750604E-2</v>
      </c>
      <c r="R419" s="96">
        <f t="shared" si="173"/>
        <v>0</v>
      </c>
      <c r="S419" s="97">
        <f>SUM(L419:R419)</f>
        <v>0.99999999999999989</v>
      </c>
      <c r="U419" s="108" t="s">
        <v>90</v>
      </c>
      <c r="V419" s="130">
        <f>+V418/$AI418</f>
        <v>0.15757355275291698</v>
      </c>
      <c r="W419" s="130">
        <f t="shared" ref="W419:AH419" si="174">+W418/$AI418</f>
        <v>1.138521047082834E-2</v>
      </c>
      <c r="X419" s="130">
        <f t="shared" si="174"/>
        <v>4.6889705224750597E-2</v>
      </c>
      <c r="Y419" s="130">
        <f t="shared" si="174"/>
        <v>0.20693988238665845</v>
      </c>
      <c r="Z419" s="130">
        <f t="shared" si="174"/>
        <v>0.18192623295572152</v>
      </c>
      <c r="AA419" s="130">
        <f t="shared" si="174"/>
        <v>0.36458177405080811</v>
      </c>
      <c r="AB419" s="130">
        <f t="shared" si="174"/>
        <v>2.485668211686522E-2</v>
      </c>
      <c r="AC419" s="130">
        <f t="shared" si="174"/>
        <v>5.8469600414507309E-3</v>
      </c>
      <c r="AD419" s="130">
        <f t="shared" si="174"/>
        <v>4.3049123922119462E-3</v>
      </c>
      <c r="AE419" s="130">
        <f t="shared" si="174"/>
        <v>0</v>
      </c>
      <c r="AF419" s="130">
        <f t="shared" si="174"/>
        <v>0</v>
      </c>
      <c r="AG419" s="130">
        <f t="shared" si="174"/>
        <v>0</v>
      </c>
      <c r="AH419" s="130">
        <f t="shared" si="174"/>
        <v>1.5420476492387862E-3</v>
      </c>
      <c r="AI419" s="131">
        <f>SUM(V419:AC419)</f>
        <v>0.99999999999999989</v>
      </c>
      <c r="AJ419" s="22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10.469463392149439</v>
      </c>
      <c r="C427" s="156">
        <v>0</v>
      </c>
      <c r="D427" s="156">
        <v>3.2550830579923122</v>
      </c>
      <c r="E427" s="156">
        <v>0</v>
      </c>
      <c r="F427" s="350"/>
      <c r="G427" s="156">
        <v>0</v>
      </c>
      <c r="H427" s="168">
        <v>0</v>
      </c>
      <c r="I427" s="154">
        <f t="shared" si="175"/>
        <v>13.724546450141752</v>
      </c>
      <c r="J427" s="149"/>
      <c r="K427" s="169" t="s">
        <v>16</v>
      </c>
      <c r="L427" s="156">
        <v>10.469463392149439</v>
      </c>
      <c r="M427" s="156">
        <v>0</v>
      </c>
      <c r="N427" s="156">
        <v>3.2550830579923122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13.724546450141752</v>
      </c>
      <c r="U427" s="215" t="s">
        <v>16</v>
      </c>
      <c r="V427" s="207">
        <v>10.469463392149439</v>
      </c>
      <c r="W427" s="207">
        <v>0</v>
      </c>
      <c r="X427" s="207">
        <v>0</v>
      </c>
      <c r="Y427" s="207">
        <v>0</v>
      </c>
      <c r="Z427" s="207">
        <v>3.2550830579923122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13.724546450141752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0.834058803093366</v>
      </c>
      <c r="C428" s="160">
        <v>0</v>
      </c>
      <c r="D428" s="160">
        <v>0</v>
      </c>
      <c r="E428" s="160">
        <v>0</v>
      </c>
      <c r="F428" s="350"/>
      <c r="G428" s="160">
        <v>0</v>
      </c>
      <c r="H428" s="161">
        <v>0</v>
      </c>
      <c r="I428" s="162">
        <f t="shared" si="175"/>
        <v>0.834058803093366</v>
      </c>
      <c r="J428" s="149"/>
      <c r="K428" s="163" t="s">
        <v>15</v>
      </c>
      <c r="L428" s="164">
        <v>0.834058803093366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0.834058803093366</v>
      </c>
      <c r="U428" s="211" t="s">
        <v>57</v>
      </c>
      <c r="V428" s="212">
        <v>0.70894998262936104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0.1251088204640049</v>
      </c>
      <c r="AD428" s="212">
        <v>0.1251088204640049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0.834058803093366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1.797167714340963</v>
      </c>
      <c r="F429" s="350"/>
      <c r="G429" s="156">
        <v>0</v>
      </c>
      <c r="H429" s="168">
        <v>0</v>
      </c>
      <c r="I429" s="154">
        <f t="shared" si="175"/>
        <v>1.797167714340963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1.797167714340963</v>
      </c>
      <c r="P429" s="156">
        <v>63.347010286035406</v>
      </c>
      <c r="Q429" s="156">
        <v>0</v>
      </c>
      <c r="R429" s="157">
        <v>0</v>
      </c>
      <c r="S429" s="158">
        <f t="shared" si="176"/>
        <v>65.144178000376371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4.9278400686660055E-2</v>
      </c>
      <c r="AB429" s="207">
        <v>63.347010286035406</v>
      </c>
      <c r="AC429" s="208">
        <v>1.747889313654303</v>
      </c>
      <c r="AD429" s="207">
        <v>0</v>
      </c>
      <c r="AE429" s="207">
        <v>0</v>
      </c>
      <c r="AF429" s="207">
        <v>0</v>
      </c>
      <c r="AG429" s="207">
        <v>0</v>
      </c>
      <c r="AH429" s="207">
        <v>1.747889313654303</v>
      </c>
      <c r="AI429" s="210">
        <f t="shared" si="177"/>
        <v>65.144178000376371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9.426195437904445</v>
      </c>
      <c r="Q430" s="164">
        <v>0</v>
      </c>
      <c r="R430" s="165">
        <v>0</v>
      </c>
      <c r="S430" s="166">
        <f t="shared" si="176"/>
        <v>9.426195437904445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9.426195437904445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9.426195437904445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5.5341121148365389E-2</v>
      </c>
      <c r="C432" s="160">
        <v>0</v>
      </c>
      <c r="D432" s="160">
        <v>0.72506930726385599</v>
      </c>
      <c r="E432" s="160">
        <v>6.983043286721051E-2</v>
      </c>
      <c r="F432" s="350"/>
      <c r="G432" s="160">
        <v>0</v>
      </c>
      <c r="H432" s="161">
        <v>0</v>
      </c>
      <c r="I432" s="162">
        <f t="shared" si="175"/>
        <v>0.85024086127943188</v>
      </c>
      <c r="J432" s="149"/>
      <c r="K432" s="163" t="s">
        <v>17</v>
      </c>
      <c r="L432" s="164">
        <v>5.5341121148365389E-2</v>
      </c>
      <c r="M432" s="164">
        <v>0</v>
      </c>
      <c r="N432" s="164">
        <v>0.72506930726385599</v>
      </c>
      <c r="O432" s="164">
        <v>6.983043286721051E-2</v>
      </c>
      <c r="P432" s="164">
        <v>0</v>
      </c>
      <c r="Q432" s="164">
        <v>0</v>
      </c>
      <c r="R432" s="165">
        <v>0</v>
      </c>
      <c r="S432" s="166">
        <f t="shared" si="176"/>
        <v>0.85024086127943188</v>
      </c>
      <c r="U432" s="211" t="s">
        <v>17</v>
      </c>
      <c r="V432" s="212">
        <v>5.5341121148365389E-2</v>
      </c>
      <c r="W432" s="212">
        <v>0</v>
      </c>
      <c r="X432" s="212">
        <v>0</v>
      </c>
      <c r="Y432" s="212">
        <v>0</v>
      </c>
      <c r="Z432" s="212">
        <v>0.72506930726385599</v>
      </c>
      <c r="AA432" s="212">
        <v>5.0310110134877632E-3</v>
      </c>
      <c r="AB432" s="212">
        <v>0</v>
      </c>
      <c r="AC432" s="213">
        <v>6.4799421853722741E-2</v>
      </c>
      <c r="AD432" s="212">
        <v>0</v>
      </c>
      <c r="AE432" s="212">
        <v>0</v>
      </c>
      <c r="AF432" s="212">
        <v>0</v>
      </c>
      <c r="AG432" s="212">
        <v>0</v>
      </c>
      <c r="AH432" s="212">
        <v>6.4799421853722741E-2</v>
      </c>
      <c r="AI432" s="214">
        <f t="shared" si="177"/>
        <v>0.85024086127943199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140</v>
      </c>
      <c r="B433" s="156">
        <v>141.63794216840463</v>
      </c>
      <c r="C433" s="156">
        <v>104.78915724929652</v>
      </c>
      <c r="D433" s="156">
        <v>214.25973214992152</v>
      </c>
      <c r="E433" s="156">
        <v>26.842641314937953</v>
      </c>
      <c r="F433" s="350"/>
      <c r="G433" s="156">
        <v>0</v>
      </c>
      <c r="H433" s="168">
        <v>0</v>
      </c>
      <c r="I433" s="154">
        <f t="shared" si="175"/>
        <v>487.52947288256064</v>
      </c>
      <c r="J433" s="149"/>
      <c r="K433" s="169" t="s">
        <v>140</v>
      </c>
      <c r="L433" s="156">
        <v>141.63794216840463</v>
      </c>
      <c r="M433" s="156">
        <v>104.78915724929652</v>
      </c>
      <c r="N433" s="156">
        <v>214.25973214992152</v>
      </c>
      <c r="O433" s="156">
        <v>26.842641314937953</v>
      </c>
      <c r="P433" s="156">
        <v>0</v>
      </c>
      <c r="Q433" s="156">
        <v>0</v>
      </c>
      <c r="R433" s="157">
        <v>0</v>
      </c>
      <c r="S433" s="158">
        <f t="shared" si="176"/>
        <v>487.52947288256064</v>
      </c>
      <c r="U433" s="215" t="s">
        <v>140</v>
      </c>
      <c r="V433" s="207">
        <v>136.13215039869291</v>
      </c>
      <c r="W433" s="207">
        <v>5.4539366671714831</v>
      </c>
      <c r="X433" s="207">
        <v>0</v>
      </c>
      <c r="Y433" s="207">
        <v>104.78915724929652</v>
      </c>
      <c r="Z433" s="207">
        <v>195.62575356710059</v>
      </c>
      <c r="AA433" s="207">
        <v>26.842641314937953</v>
      </c>
      <c r="AB433" s="207">
        <v>0</v>
      </c>
      <c r="AC433" s="208">
        <v>18.685833685361171</v>
      </c>
      <c r="AD433" s="207">
        <v>5.185510254022125E-2</v>
      </c>
      <c r="AE433" s="207">
        <v>0</v>
      </c>
      <c r="AF433" s="207">
        <v>0</v>
      </c>
      <c r="AG433" s="207">
        <v>18.633978582820934</v>
      </c>
      <c r="AH433" s="207">
        <v>0</v>
      </c>
      <c r="AI433" s="210">
        <f t="shared" si="177"/>
        <v>487.52947288256064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59.167835258348006</v>
      </c>
      <c r="C434" s="160">
        <v>9.1595698041022633</v>
      </c>
      <c r="D434" s="160">
        <v>77.898843694926455</v>
      </c>
      <c r="E434" s="160">
        <v>719.5950643595545</v>
      </c>
      <c r="F434" s="350"/>
      <c r="G434" s="160">
        <v>81.992906202717208</v>
      </c>
      <c r="H434" s="161">
        <v>0</v>
      </c>
      <c r="I434" s="162">
        <f t="shared" si="175"/>
        <v>947.81421931964837</v>
      </c>
      <c r="J434" s="149"/>
      <c r="K434" s="163" t="s">
        <v>25</v>
      </c>
      <c r="L434" s="164">
        <v>59.167835258348006</v>
      </c>
      <c r="M434" s="164">
        <v>9.1595698041022633</v>
      </c>
      <c r="N434" s="164">
        <v>77.898843694926455</v>
      </c>
      <c r="O434" s="164">
        <v>719.5950643595545</v>
      </c>
      <c r="P434" s="164">
        <v>3.0039090821167358</v>
      </c>
      <c r="Q434" s="164">
        <v>81.992906202717208</v>
      </c>
      <c r="R434" s="165">
        <v>0</v>
      </c>
      <c r="S434" s="166">
        <f t="shared" si="176"/>
        <v>950.81812840176508</v>
      </c>
      <c r="U434" s="211" t="s">
        <v>25</v>
      </c>
      <c r="V434" s="212">
        <v>10.196417287730444</v>
      </c>
      <c r="W434" s="212">
        <v>48.971417970617559</v>
      </c>
      <c r="X434" s="212">
        <v>81.992906202717208</v>
      </c>
      <c r="Y434" s="212">
        <v>9.1595698041022633</v>
      </c>
      <c r="Z434" s="212">
        <v>77.647246483511026</v>
      </c>
      <c r="AA434" s="212">
        <v>717.44435548588376</v>
      </c>
      <c r="AB434" s="212">
        <v>3.0039090821167358</v>
      </c>
      <c r="AC434" s="213">
        <v>2.4023060850862246</v>
      </c>
      <c r="AD434" s="212">
        <v>0</v>
      </c>
      <c r="AE434" s="212">
        <v>3.5698848775278728E-2</v>
      </c>
      <c r="AF434" s="212">
        <v>0</v>
      </c>
      <c r="AG434" s="212">
        <v>0.25159721141543301</v>
      </c>
      <c r="AH434" s="212">
        <v>2.115010024895513</v>
      </c>
      <c r="AI434" s="214">
        <f t="shared" si="177"/>
        <v>950.81812840176519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37.127571954890008</v>
      </c>
      <c r="C435" s="156">
        <v>3.0029058026569904</v>
      </c>
      <c r="D435" s="156">
        <v>45.562070652034578</v>
      </c>
      <c r="E435" s="156">
        <v>0</v>
      </c>
      <c r="F435" s="350"/>
      <c r="G435" s="156">
        <v>0</v>
      </c>
      <c r="H435" s="168">
        <v>0</v>
      </c>
      <c r="I435" s="154">
        <f t="shared" si="175"/>
        <v>85.692548409581576</v>
      </c>
      <c r="J435" s="149"/>
      <c r="K435" s="169" t="s">
        <v>24</v>
      </c>
      <c r="L435" s="156">
        <v>37.127571954890008</v>
      </c>
      <c r="M435" s="156">
        <v>3.0029058026569904</v>
      </c>
      <c r="N435" s="156">
        <v>45.562070652034578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85.692548409581576</v>
      </c>
      <c r="U435" s="215" t="s">
        <v>24</v>
      </c>
      <c r="V435" s="207">
        <v>37.01578349864625</v>
      </c>
      <c r="W435" s="207">
        <v>0</v>
      </c>
      <c r="X435" s="207">
        <v>0</v>
      </c>
      <c r="Y435" s="207">
        <v>3.0029058026569904</v>
      </c>
      <c r="Z435" s="207">
        <v>42.339300957975276</v>
      </c>
      <c r="AA435" s="207">
        <v>0</v>
      </c>
      <c r="AB435" s="207">
        <v>0</v>
      </c>
      <c r="AC435" s="208">
        <v>3.3345581503030526</v>
      </c>
      <c r="AD435" s="207">
        <v>0.11178845624375519</v>
      </c>
      <c r="AE435" s="207">
        <v>0</v>
      </c>
      <c r="AF435" s="207">
        <v>0</v>
      </c>
      <c r="AG435" s="207">
        <v>3.2227696940593029</v>
      </c>
      <c r="AH435" s="207">
        <v>0</v>
      </c>
      <c r="AI435" s="210">
        <f t="shared" si="177"/>
        <v>85.692548409581576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175"/>
        <v>0</v>
      </c>
      <c r="J436" s="149"/>
      <c r="K436" s="163" t="s">
        <v>60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</v>
      </c>
      <c r="U436" s="211" t="s">
        <v>60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53.611986875252846</v>
      </c>
      <c r="C437" s="156">
        <v>0</v>
      </c>
      <c r="D437" s="156">
        <v>0</v>
      </c>
      <c r="E437" s="156">
        <v>6.6336541690418971E-2</v>
      </c>
      <c r="F437" s="350"/>
      <c r="G437" s="156">
        <v>0</v>
      </c>
      <c r="H437" s="168">
        <v>0</v>
      </c>
      <c r="I437" s="154">
        <f t="shared" si="175"/>
        <v>53.678323416943265</v>
      </c>
      <c r="J437" s="149"/>
      <c r="K437" s="169" t="s">
        <v>22</v>
      </c>
      <c r="L437" s="156">
        <v>53.611986875252846</v>
      </c>
      <c r="M437" s="156">
        <v>0</v>
      </c>
      <c r="N437" s="156">
        <v>0</v>
      </c>
      <c r="O437" s="156">
        <v>6.6336541690418971E-2</v>
      </c>
      <c r="P437" s="156">
        <v>4.0149577331917499</v>
      </c>
      <c r="Q437" s="156">
        <v>0</v>
      </c>
      <c r="R437" s="157">
        <v>0</v>
      </c>
      <c r="S437" s="158">
        <f t="shared" si="176"/>
        <v>57.693281150135014</v>
      </c>
      <c r="U437" s="215" t="s">
        <v>22</v>
      </c>
      <c r="V437" s="207">
        <v>53.611986875252846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4.0149577331917499</v>
      </c>
      <c r="AC437" s="208">
        <v>6.6336541690418971E-2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6.6336541690418971E-2</v>
      </c>
      <c r="AI437" s="210">
        <f t="shared" si="177"/>
        <v>57.693281150135014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5.3201905880624079</v>
      </c>
      <c r="C438" s="160">
        <v>0</v>
      </c>
      <c r="D438" s="160">
        <v>0</v>
      </c>
      <c r="E438" s="160">
        <v>0</v>
      </c>
      <c r="F438" s="350"/>
      <c r="G438" s="160">
        <v>0</v>
      </c>
      <c r="H438" s="161">
        <v>0</v>
      </c>
      <c r="I438" s="162">
        <f t="shared" si="175"/>
        <v>5.3201905880624079</v>
      </c>
      <c r="J438" s="149"/>
      <c r="K438" s="163" t="s">
        <v>21</v>
      </c>
      <c r="L438" s="164">
        <v>5.3201905880624079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5.3201905880624079</v>
      </c>
      <c r="U438" s="211" t="s">
        <v>61</v>
      </c>
      <c r="V438" s="212">
        <v>5.3201905880624079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5.3201905880624079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5.6638636454516072E-5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175"/>
        <v>5.6638636454516072E-5</v>
      </c>
      <c r="J439" s="149"/>
      <c r="K439" s="171" t="s">
        <v>64</v>
      </c>
      <c r="L439" s="156">
        <v>5.6638636454516072E-5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5.6638636454516072E-5</v>
      </c>
      <c r="U439" s="216" t="s">
        <v>62</v>
      </c>
      <c r="V439" s="207">
        <v>5.6638636454516072E-5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5.6638636454516072E-5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5.6638636454516072E-5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175"/>
        <v>5.6638636454516072E-5</v>
      </c>
      <c r="J440" s="149"/>
      <c r="K440" s="176" t="s">
        <v>23</v>
      </c>
      <c r="L440" s="177">
        <v>5.6638636454516072E-5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5.6638636454516072E-5</v>
      </c>
      <c r="U440" s="217" t="s">
        <v>65</v>
      </c>
      <c r="V440" s="218">
        <v>5.6638636454516072E-5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177"/>
        <v>5.6638636454516072E-5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308.22444679998557</v>
      </c>
      <c r="C444" s="195">
        <f t="shared" ref="C444:I444" si="179">SUM(C423:C439)</f>
        <v>116.95163285605578</v>
      </c>
      <c r="D444" s="195">
        <f t="shared" si="179"/>
        <v>341.70079886213875</v>
      </c>
      <c r="E444" s="195">
        <f t="shared" si="179"/>
        <v>748.3710403633911</v>
      </c>
      <c r="F444" s="195">
        <f t="shared" si="179"/>
        <v>0</v>
      </c>
      <c r="G444" s="195">
        <f t="shared" si="179"/>
        <v>81.992906202717208</v>
      </c>
      <c r="H444" s="197">
        <f t="shared" si="179"/>
        <v>0</v>
      </c>
      <c r="I444" s="154">
        <f t="shared" si="179"/>
        <v>1597.240825084288</v>
      </c>
      <c r="J444" s="149"/>
      <c r="K444" s="196" t="s">
        <v>26</v>
      </c>
      <c r="L444" s="195">
        <f>SUM(L423:L439)</f>
        <v>308.22444679998557</v>
      </c>
      <c r="M444" s="195">
        <f t="shared" ref="M444:S444" si="180">SUM(M423:M439)</f>
        <v>116.95163285605578</v>
      </c>
      <c r="N444" s="195">
        <f t="shared" si="180"/>
        <v>341.70079886213875</v>
      </c>
      <c r="O444" s="195">
        <f t="shared" si="180"/>
        <v>748.3710403633911</v>
      </c>
      <c r="P444" s="195">
        <f t="shared" si="180"/>
        <v>79.792072539248338</v>
      </c>
      <c r="Q444" s="195">
        <f t="shared" si="180"/>
        <v>81.992906202717208</v>
      </c>
      <c r="R444" s="197">
        <f t="shared" si="180"/>
        <v>0</v>
      </c>
      <c r="S444" s="198">
        <f t="shared" si="180"/>
        <v>1677.0328976235362</v>
      </c>
      <c r="T444" s="141" t="str">
        <f>IF(ABS(S444-AI444)&gt;0.01,S444-AI444,"")</f>
        <v/>
      </c>
      <c r="U444" s="224" t="s">
        <v>63</v>
      </c>
      <c r="V444" s="225">
        <f>SUM(V423:V439)</f>
        <v>253.51033978294851</v>
      </c>
      <c r="W444" s="225">
        <f t="shared" ref="W444:AH444" si="181">SUM(W423:W439)</f>
        <v>54.425354637789042</v>
      </c>
      <c r="X444" s="225">
        <f t="shared" si="181"/>
        <v>81.992906202717208</v>
      </c>
      <c r="Y444" s="225">
        <f t="shared" si="181"/>
        <v>116.95163285605578</v>
      </c>
      <c r="Z444" s="225">
        <f t="shared" si="181"/>
        <v>319.59245337384311</v>
      </c>
      <c r="AA444" s="225">
        <f t="shared" si="181"/>
        <v>744.34130621252189</v>
      </c>
      <c r="AB444" s="225">
        <f t="shared" si="181"/>
        <v>79.792072539248338</v>
      </c>
      <c r="AC444" s="225">
        <f t="shared" si="181"/>
        <v>26.426832018412895</v>
      </c>
      <c r="AD444" s="226">
        <f t="shared" si="181"/>
        <v>0.28875237924798136</v>
      </c>
      <c r="AE444" s="226">
        <f t="shared" si="181"/>
        <v>3.5698848775278728E-2</v>
      </c>
      <c r="AF444" s="226">
        <f t="shared" si="181"/>
        <v>0</v>
      </c>
      <c r="AG444" s="226">
        <f t="shared" si="181"/>
        <v>22.108345488295669</v>
      </c>
      <c r="AH444" s="226">
        <f t="shared" si="181"/>
        <v>3.9940353020939576</v>
      </c>
      <c r="AI444" s="227">
        <f>SUM(V444:AC444)</f>
        <v>1677.0328976235367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0.1929730582635967</v>
      </c>
      <c r="C445" s="48">
        <f t="shared" ref="C445:H445" si="182">IF($I444=0,"-",C444/$I444)</f>
        <v>7.3221039068973287E-2</v>
      </c>
      <c r="D445" s="48">
        <f t="shared" si="182"/>
        <v>0.21393192153356516</v>
      </c>
      <c r="E445" s="48">
        <f t="shared" si="182"/>
        <v>0.46853988992167089</v>
      </c>
      <c r="F445" s="48">
        <f t="shared" si="182"/>
        <v>0</v>
      </c>
      <c r="G445" s="48">
        <f t="shared" si="182"/>
        <v>5.1334091212194233E-2</v>
      </c>
      <c r="H445" s="69">
        <f t="shared" si="182"/>
        <v>0</v>
      </c>
      <c r="I445" s="49">
        <f>SUM(B445:H445)</f>
        <v>1.0000000000000002</v>
      </c>
      <c r="J445" s="141"/>
      <c r="K445" s="78" t="s">
        <v>90</v>
      </c>
      <c r="L445" s="95">
        <f t="shared" ref="L445:R445" si="183">IF($S444=0,"-",L444/$S444)</f>
        <v>0.18379153279387631</v>
      </c>
      <c r="M445" s="95">
        <f t="shared" si="183"/>
        <v>6.9737232359474752E-2</v>
      </c>
      <c r="N445" s="95">
        <f t="shared" si="183"/>
        <v>0.20375318775579826</v>
      </c>
      <c r="O445" s="95">
        <f t="shared" si="183"/>
        <v>0.44624708401599106</v>
      </c>
      <c r="P445" s="95">
        <f t="shared" si="183"/>
        <v>4.7579312637407917E-2</v>
      </c>
      <c r="Q445" s="95">
        <f t="shared" si="183"/>
        <v>4.8891650437452028E-2</v>
      </c>
      <c r="R445" s="96">
        <f t="shared" si="183"/>
        <v>0</v>
      </c>
      <c r="S445" s="97">
        <f>SUM(L445:R445)</f>
        <v>1.0000000000000002</v>
      </c>
      <c r="U445" s="108" t="s">
        <v>90</v>
      </c>
      <c r="V445" s="130">
        <f>+V444/$AI444</f>
        <v>0.151165990924918</v>
      </c>
      <c r="W445" s="130">
        <f t="shared" ref="W445:AH445" si="184">+W444/$AI444</f>
        <v>3.245336135916789E-2</v>
      </c>
      <c r="X445" s="130">
        <f t="shared" si="184"/>
        <v>4.8891650437452014E-2</v>
      </c>
      <c r="Y445" s="130">
        <f t="shared" si="184"/>
        <v>6.9737232359474738E-2</v>
      </c>
      <c r="Z445" s="130">
        <f t="shared" si="184"/>
        <v>0.19057017535358201</v>
      </c>
      <c r="AA445" s="130">
        <f t="shared" si="184"/>
        <v>0.44384418890488153</v>
      </c>
      <c r="AB445" s="130">
        <f t="shared" si="184"/>
        <v>4.757931263740791E-2</v>
      </c>
      <c r="AC445" s="130">
        <f t="shared" si="184"/>
        <v>1.5758088023115954E-2</v>
      </c>
      <c r="AD445" s="130">
        <f t="shared" si="184"/>
        <v>1.7218050979033388E-4</v>
      </c>
      <c r="AE445" s="130">
        <f t="shared" si="184"/>
        <v>2.1286910248371566E-5</v>
      </c>
      <c r="AF445" s="130">
        <f t="shared" si="184"/>
        <v>0</v>
      </c>
      <c r="AG445" s="130">
        <f t="shared" si="184"/>
        <v>1.3183012402216209E-2</v>
      </c>
      <c r="AH445" s="130">
        <f t="shared" si="184"/>
        <v>2.3816082008610339E-3</v>
      </c>
      <c r="AI445" s="131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2.2730815145715049</v>
      </c>
      <c r="G449" s="356"/>
      <c r="H449" s="358"/>
      <c r="I449" s="154">
        <f>SUM(B449:H449)</f>
        <v>2.2730815145715049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185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186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185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186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185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186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185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186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185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186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295.8365678655756</v>
      </c>
      <c r="G455" s="359"/>
      <c r="H455" s="361"/>
      <c r="I455" s="154">
        <f t="shared" si="185"/>
        <v>295.8365678655756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186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185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186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185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186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185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186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185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186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1159.4947878426358</v>
      </c>
      <c r="G460" s="359"/>
      <c r="H460" s="361"/>
      <c r="I460" s="162">
        <f t="shared" si="185"/>
        <v>1159.4947878426358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186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185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186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5.7504965294117652E-2</v>
      </c>
      <c r="G462" s="359"/>
      <c r="H462" s="361"/>
      <c r="I462" s="162">
        <f t="shared" si="185"/>
        <v>5.7504965294117652E-2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186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19.523694428422278</v>
      </c>
      <c r="G463" s="359"/>
      <c r="H463" s="361"/>
      <c r="I463" s="154">
        <f t="shared" si="185"/>
        <v>19.523694428422278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186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185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186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185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186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185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186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185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186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185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186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185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1477.1856366164993</v>
      </c>
      <c r="G470" s="195">
        <f t="shared" si="187"/>
        <v>0</v>
      </c>
      <c r="H470" s="197">
        <f t="shared" si="187"/>
        <v>0</v>
      </c>
      <c r="I470" s="154">
        <f t="shared" si="187"/>
        <v>1477.1856366164993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189">IF($I470=0,"-",C470/$I470)</f>
        <v>0</v>
      </c>
      <c r="D471" s="48">
        <f t="shared" si="189"/>
        <v>0</v>
      </c>
      <c r="E471" s="48">
        <f t="shared" si="189"/>
        <v>0</v>
      </c>
      <c r="F471" s="48">
        <f t="shared" si="189"/>
        <v>1</v>
      </c>
      <c r="G471" s="48">
        <f t="shared" si="189"/>
        <v>0</v>
      </c>
      <c r="H471" s="69">
        <f t="shared" si="189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190">IF($S470=0,"-",L470/$S470)</f>
        <v>-</v>
      </c>
      <c r="M471" s="95" t="str">
        <f t="shared" si="190"/>
        <v>-</v>
      </c>
      <c r="N471" s="95" t="str">
        <f t="shared" si="190"/>
        <v>-</v>
      </c>
      <c r="O471" s="95" t="str">
        <f t="shared" si="190"/>
        <v>-</v>
      </c>
      <c r="P471" s="95" t="str">
        <f t="shared" si="190"/>
        <v>-</v>
      </c>
      <c r="Q471" s="95" t="str">
        <f t="shared" si="190"/>
        <v>-</v>
      </c>
      <c r="R471" s="96" t="str">
        <f t="shared" si="190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191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192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191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192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191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192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191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192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191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192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50607.969479569321</v>
      </c>
      <c r="G481" s="359"/>
      <c r="H481" s="361"/>
      <c r="I481" s="154">
        <f t="shared" si="191"/>
        <v>50607.969479569321</v>
      </c>
      <c r="J481" s="149"/>
      <c r="K481" s="169" t="s">
        <v>58</v>
      </c>
      <c r="L481" s="359"/>
      <c r="M481" s="360"/>
      <c r="N481" s="360"/>
      <c r="O481" s="361"/>
      <c r="P481" s="156">
        <v>27183.992638273066</v>
      </c>
      <c r="Q481" s="359"/>
      <c r="R481" s="366"/>
      <c r="S481" s="158">
        <f t="shared" si="192"/>
        <v>27183.992638273066</v>
      </c>
    </row>
    <row r="482" spans="1:19" ht="15">
      <c r="A482" s="159" t="s">
        <v>12</v>
      </c>
      <c r="B482" s="359"/>
      <c r="C482" s="360"/>
      <c r="D482" s="360"/>
      <c r="E482" s="361"/>
      <c r="F482" s="160">
        <v>14488.99184126587</v>
      </c>
      <c r="G482" s="359"/>
      <c r="H482" s="361"/>
      <c r="I482" s="162">
        <f t="shared" si="191"/>
        <v>14488.99184126587</v>
      </c>
      <c r="J482" s="149"/>
      <c r="K482" s="163" t="s">
        <v>12</v>
      </c>
      <c r="L482" s="359"/>
      <c r="M482" s="360"/>
      <c r="N482" s="360"/>
      <c r="O482" s="361"/>
      <c r="P482" s="164">
        <v>6175.0369772687663</v>
      </c>
      <c r="Q482" s="359"/>
      <c r="R482" s="366"/>
      <c r="S482" s="166">
        <f t="shared" si="192"/>
        <v>6175.0369772687663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191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192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21.864429452539365</v>
      </c>
      <c r="G484" s="359"/>
      <c r="H484" s="361"/>
      <c r="I484" s="162">
        <f t="shared" si="191"/>
        <v>21.864429452539365</v>
      </c>
      <c r="J484" s="149"/>
      <c r="K484" s="163" t="s">
        <v>17</v>
      </c>
      <c r="L484" s="359"/>
      <c r="M484" s="360"/>
      <c r="N484" s="360"/>
      <c r="O484" s="361"/>
      <c r="P484" s="285">
        <v>21.864429452539547</v>
      </c>
      <c r="Q484" s="359"/>
      <c r="R484" s="366"/>
      <c r="S484" s="166">
        <f t="shared" si="192"/>
        <v>21.864429452539547</v>
      </c>
    </row>
    <row r="485" spans="1:19" ht="15">
      <c r="A485" s="167" t="s">
        <v>140</v>
      </c>
      <c r="B485" s="359"/>
      <c r="C485" s="360"/>
      <c r="D485" s="360"/>
      <c r="E485" s="361"/>
      <c r="F485" s="156">
        <v>96.603341981542627</v>
      </c>
      <c r="G485" s="359"/>
      <c r="H485" s="361"/>
      <c r="I485" s="154">
        <f t="shared" si="191"/>
        <v>96.603341981542627</v>
      </c>
      <c r="J485" s="149"/>
      <c r="K485" s="169" t="s">
        <v>140</v>
      </c>
      <c r="L485" s="359"/>
      <c r="M485" s="360"/>
      <c r="N485" s="360"/>
      <c r="O485" s="361"/>
      <c r="P485" s="156">
        <v>77.585173936564928</v>
      </c>
      <c r="Q485" s="359"/>
      <c r="R485" s="366"/>
      <c r="S485" s="158">
        <f t="shared" si="192"/>
        <v>77.585173936564928</v>
      </c>
    </row>
    <row r="486" spans="1:19" ht="15">
      <c r="A486" s="159" t="s">
        <v>25</v>
      </c>
      <c r="B486" s="359"/>
      <c r="C486" s="360"/>
      <c r="D486" s="360"/>
      <c r="E486" s="361"/>
      <c r="F486" s="160">
        <v>263.9130792927449</v>
      </c>
      <c r="G486" s="359"/>
      <c r="H486" s="361"/>
      <c r="I486" s="162">
        <f t="shared" si="191"/>
        <v>263.9130792927449</v>
      </c>
      <c r="J486" s="149"/>
      <c r="K486" s="163" t="s">
        <v>25</v>
      </c>
      <c r="L486" s="359"/>
      <c r="M486" s="360"/>
      <c r="N486" s="360"/>
      <c r="O486" s="361"/>
      <c r="P486" s="164">
        <v>-4.1300296516055823E-14</v>
      </c>
      <c r="Q486" s="359"/>
      <c r="R486" s="366"/>
      <c r="S486" s="166">
        <f t="shared" si="192"/>
        <v>-4.1300296516055823E-14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191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192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191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192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5890.8747548349993</v>
      </c>
      <c r="G489" s="359"/>
      <c r="H489" s="361"/>
      <c r="I489" s="154">
        <f t="shared" si="191"/>
        <v>5890.8747548349993</v>
      </c>
      <c r="J489" s="149"/>
      <c r="K489" s="169" t="s">
        <v>22</v>
      </c>
      <c r="L489" s="359"/>
      <c r="M489" s="360"/>
      <c r="N489" s="360"/>
      <c r="O489" s="361"/>
      <c r="P489" s="156">
        <v>3930.7531042369528</v>
      </c>
      <c r="Q489" s="359"/>
      <c r="R489" s="366"/>
      <c r="S489" s="158">
        <f t="shared" si="192"/>
        <v>3930.7531042369528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191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192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191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192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191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192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191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192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191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192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191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71370.216926397014</v>
      </c>
      <c r="G496" s="195">
        <f t="shared" si="193"/>
        <v>0</v>
      </c>
      <c r="H496" s="197">
        <f t="shared" si="193"/>
        <v>0</v>
      </c>
      <c r="I496" s="154">
        <f t="shared" si="193"/>
        <v>71370.216926397014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37389.232323167889</v>
      </c>
      <c r="Q496" s="195">
        <f t="shared" si="194"/>
        <v>0</v>
      </c>
      <c r="R496" s="197">
        <f t="shared" si="194"/>
        <v>0</v>
      </c>
      <c r="S496" s="198">
        <f t="shared" si="194"/>
        <v>37389.232323167889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195">IF($I496=0,"-",C496/$I496)</f>
        <v>0</v>
      </c>
      <c r="D497" s="48">
        <f t="shared" si="195"/>
        <v>0</v>
      </c>
      <c r="E497" s="48">
        <f t="shared" si="195"/>
        <v>0</v>
      </c>
      <c r="F497" s="48">
        <f t="shared" si="195"/>
        <v>1</v>
      </c>
      <c r="G497" s="48">
        <f t="shared" si="195"/>
        <v>0</v>
      </c>
      <c r="H497" s="69">
        <f t="shared" si="195"/>
        <v>0</v>
      </c>
      <c r="I497" s="49">
        <f>SUM(B497:H497)</f>
        <v>1</v>
      </c>
      <c r="J497" s="22"/>
      <c r="K497" s="78" t="s">
        <v>90</v>
      </c>
      <c r="L497" s="95">
        <f t="shared" ref="L497:R497" si="196">IF($S496=0,"-",L496/$S496)</f>
        <v>0</v>
      </c>
      <c r="M497" s="95">
        <f t="shared" si="196"/>
        <v>0</v>
      </c>
      <c r="N497" s="95">
        <f t="shared" si="196"/>
        <v>0</v>
      </c>
      <c r="O497" s="95">
        <f t="shared" si="196"/>
        <v>0</v>
      </c>
      <c r="P497" s="95">
        <f t="shared" si="196"/>
        <v>1</v>
      </c>
      <c r="Q497" s="95">
        <f t="shared" si="196"/>
        <v>0</v>
      </c>
      <c r="R497" s="96">
        <f t="shared" si="196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197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198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197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198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197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198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197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198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197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198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197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198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197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198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197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198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197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198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3976.037549568</v>
      </c>
      <c r="G511" s="359"/>
      <c r="H511" s="361"/>
      <c r="I511" s="154">
        <f t="shared" si="197"/>
        <v>3976.037549568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198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125.4096</v>
      </c>
      <c r="G512" s="359"/>
      <c r="H512" s="361"/>
      <c r="I512" s="162">
        <f t="shared" si="197"/>
        <v>125.4096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198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197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198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197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198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197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198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197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198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197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198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197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198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197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198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197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198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197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4101.447149568</v>
      </c>
      <c r="G522" s="195">
        <f t="shared" si="199"/>
        <v>0</v>
      </c>
      <c r="H522" s="197">
        <f t="shared" si="199"/>
        <v>0</v>
      </c>
      <c r="I522" s="154">
        <f t="shared" si="199"/>
        <v>4101.447149568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01">IF($I522=0,"-",C522/$I522)</f>
        <v>0</v>
      </c>
      <c r="D523" s="48">
        <f t="shared" si="201"/>
        <v>0</v>
      </c>
      <c r="E523" s="48">
        <f t="shared" si="201"/>
        <v>0</v>
      </c>
      <c r="F523" s="48">
        <f t="shared" si="201"/>
        <v>1</v>
      </c>
      <c r="G523" s="48">
        <f t="shared" si="201"/>
        <v>0</v>
      </c>
      <c r="H523" s="69">
        <f t="shared" si="201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02">IF($S522=0,"-",L522/$S522)</f>
        <v>-</v>
      </c>
      <c r="M523" s="95" t="str">
        <f t="shared" si="202"/>
        <v>-</v>
      </c>
      <c r="N523" s="95" t="str">
        <f t="shared" si="202"/>
        <v>-</v>
      </c>
      <c r="O523" s="95" t="str">
        <f t="shared" si="202"/>
        <v>-</v>
      </c>
      <c r="P523" s="95" t="str">
        <f t="shared" si="202"/>
        <v>-</v>
      </c>
      <c r="Q523" s="95" t="str">
        <f t="shared" si="202"/>
        <v>-</v>
      </c>
      <c r="R523" s="96" t="str">
        <f t="shared" si="202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03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04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03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04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03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04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03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04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03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04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450.77003378102961</v>
      </c>
      <c r="G533" s="359"/>
      <c r="H533" s="361"/>
      <c r="I533" s="154">
        <f t="shared" si="203"/>
        <v>450.77003378102961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04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46.906237937122484</v>
      </c>
      <c r="G534" s="359"/>
      <c r="H534" s="361"/>
      <c r="I534" s="162">
        <f t="shared" si="203"/>
        <v>46.906237937122484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04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03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04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03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04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03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04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03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04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03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04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03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04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03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04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03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04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03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04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03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04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03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04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03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04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03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497.67627171815207</v>
      </c>
      <c r="G548" s="195">
        <f t="shared" si="205"/>
        <v>0</v>
      </c>
      <c r="H548" s="197">
        <f t="shared" si="205"/>
        <v>0</v>
      </c>
      <c r="I548" s="154">
        <f t="shared" si="205"/>
        <v>497.67627171815207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07">IF($I548=0,"-",C548/$I548)</f>
        <v>0</v>
      </c>
      <c r="D549" s="48">
        <f t="shared" si="207"/>
        <v>0</v>
      </c>
      <c r="E549" s="48">
        <f t="shared" si="207"/>
        <v>0</v>
      </c>
      <c r="F549" s="48">
        <f t="shared" si="207"/>
        <v>1</v>
      </c>
      <c r="G549" s="48">
        <f t="shared" si="207"/>
        <v>0</v>
      </c>
      <c r="H549" s="69">
        <f t="shared" si="207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208">IF($S548=0,"-",L548/$S548)</f>
        <v>-</v>
      </c>
      <c r="M549" s="95" t="str">
        <f t="shared" si="208"/>
        <v>-</v>
      </c>
      <c r="N549" s="95" t="str">
        <f t="shared" si="208"/>
        <v>-</v>
      </c>
      <c r="O549" s="95" t="str">
        <f t="shared" si="208"/>
        <v>-</v>
      </c>
      <c r="P549" s="95" t="str">
        <f t="shared" si="208"/>
        <v>-</v>
      </c>
      <c r="Q549" s="95" t="str">
        <f t="shared" si="208"/>
        <v>-</v>
      </c>
      <c r="R549" s="96" t="str">
        <f t="shared" si="208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09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10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09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10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09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10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09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10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09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10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09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10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37.275279091772937</v>
      </c>
      <c r="G560" s="359"/>
      <c r="H560" s="361"/>
      <c r="I560" s="162">
        <f t="shared" si="209"/>
        <v>37.275279091772937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10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23547.125650525239</v>
      </c>
      <c r="G561" s="359"/>
      <c r="H561" s="361"/>
      <c r="I561" s="154">
        <f t="shared" si="209"/>
        <v>23547.125650525239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10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09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10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09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10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09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10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09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10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09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10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09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10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09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10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09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10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09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10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09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10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09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10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09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23584.400929617012</v>
      </c>
      <c r="G574" s="195">
        <f t="shared" si="211"/>
        <v>0</v>
      </c>
      <c r="H574" s="197">
        <f t="shared" si="211"/>
        <v>0</v>
      </c>
      <c r="I574" s="154">
        <f t="shared" si="211"/>
        <v>23584.400929617012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13">IF($I574=0,"-",C574/$I574)</f>
        <v>0</v>
      </c>
      <c r="D575" s="48">
        <f t="shared" si="213"/>
        <v>0</v>
      </c>
      <c r="E575" s="48">
        <f t="shared" si="213"/>
        <v>0</v>
      </c>
      <c r="F575" s="48">
        <f t="shared" si="213"/>
        <v>1</v>
      </c>
      <c r="G575" s="48">
        <f t="shared" si="213"/>
        <v>0</v>
      </c>
      <c r="H575" s="69">
        <f t="shared" si="213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214">IF($S574=0,"-",L574/$S574)</f>
        <v>-</v>
      </c>
      <c r="M575" s="95" t="str">
        <f t="shared" si="214"/>
        <v>-</v>
      </c>
      <c r="N575" s="95" t="str">
        <f t="shared" si="214"/>
        <v>-</v>
      </c>
      <c r="O575" s="95" t="str">
        <f t="shared" si="214"/>
        <v>-</v>
      </c>
      <c r="P575" s="95" t="str">
        <f t="shared" si="214"/>
        <v>-</v>
      </c>
      <c r="Q575" s="95" t="str">
        <f t="shared" si="214"/>
        <v>-</v>
      </c>
      <c r="R575" s="96" t="str">
        <f t="shared" si="214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9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2.2730815145715049</v>
      </c>
      <c r="Q579" s="152">
        <v>0</v>
      </c>
      <c r="R579" s="204">
        <v>0</v>
      </c>
      <c r="S579" s="205">
        <f>SUM(L579:R579)</f>
        <v>2.2730815145715049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50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56.962254572497002</v>
      </c>
      <c r="C583" s="156">
        <v>6.8995416361280943</v>
      </c>
      <c r="D583" s="156">
        <v>1.4876924167675392</v>
      </c>
      <c r="E583" s="156">
        <v>3.3179765142432944</v>
      </c>
      <c r="F583" s="350"/>
      <c r="G583" s="156">
        <v>0</v>
      </c>
      <c r="H583" s="168">
        <v>0</v>
      </c>
      <c r="I583" s="154">
        <f t="shared" si="215"/>
        <v>68.667465139635937</v>
      </c>
      <c r="J583" s="149"/>
      <c r="K583" s="169" t="s">
        <v>16</v>
      </c>
      <c r="L583" s="156">
        <v>56.962254572497002</v>
      </c>
      <c r="M583" s="156">
        <v>6.8995416361280943</v>
      </c>
      <c r="N583" s="156">
        <v>1.4876924167675392</v>
      </c>
      <c r="O583" s="156">
        <v>3.3179765142432944</v>
      </c>
      <c r="P583" s="156">
        <v>0</v>
      </c>
      <c r="Q583" s="156">
        <v>0</v>
      </c>
      <c r="R583" s="157">
        <v>0</v>
      </c>
      <c r="S583" s="158">
        <f t="shared" si="216"/>
        <v>68.667465139635937</v>
      </c>
    </row>
    <row r="584" spans="1:19" ht="15">
      <c r="A584" s="159" t="s">
        <v>15</v>
      </c>
      <c r="B584" s="160">
        <v>575.98109652270671</v>
      </c>
      <c r="C584" s="160">
        <v>8.740999793358192</v>
      </c>
      <c r="D584" s="160">
        <v>10.33533671875921</v>
      </c>
      <c r="E584" s="160">
        <v>0</v>
      </c>
      <c r="F584" s="350"/>
      <c r="G584" s="160">
        <v>0</v>
      </c>
      <c r="H584" s="161">
        <v>0</v>
      </c>
      <c r="I584" s="162">
        <f t="shared" si="215"/>
        <v>595.05743303482416</v>
      </c>
      <c r="J584" s="149"/>
      <c r="K584" s="163" t="s">
        <v>15</v>
      </c>
      <c r="L584" s="164">
        <v>575.98109652270671</v>
      </c>
      <c r="M584" s="164">
        <v>8.740999793358192</v>
      </c>
      <c r="N584" s="164">
        <v>10.33533671875921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595.05743303482416</v>
      </c>
    </row>
    <row r="585" spans="1:19" ht="15">
      <c r="A585" s="167" t="s">
        <v>58</v>
      </c>
      <c r="B585" s="156">
        <v>0</v>
      </c>
      <c r="C585" s="156">
        <v>0</v>
      </c>
      <c r="D585" s="156">
        <v>0.13931928553713571</v>
      </c>
      <c r="E585" s="156">
        <v>64.990308822937564</v>
      </c>
      <c r="F585" s="350"/>
      <c r="G585" s="156">
        <v>0</v>
      </c>
      <c r="H585" s="168">
        <v>0</v>
      </c>
      <c r="I585" s="154">
        <f t="shared" si="215"/>
        <v>65.129628108474705</v>
      </c>
      <c r="J585" s="149"/>
      <c r="K585" s="169" t="s">
        <v>58</v>
      </c>
      <c r="L585" s="156">
        <v>0</v>
      </c>
      <c r="M585" s="156">
        <v>0</v>
      </c>
      <c r="N585" s="156">
        <v>0.13931928553713571</v>
      </c>
      <c r="O585" s="156">
        <v>64.990308822937564</v>
      </c>
      <c r="P585" s="156">
        <v>3838.6379877562345</v>
      </c>
      <c r="Q585" s="156">
        <v>0</v>
      </c>
      <c r="R585" s="157">
        <v>0</v>
      </c>
      <c r="S585" s="158">
        <f t="shared" si="216"/>
        <v>3903.7676158647091</v>
      </c>
    </row>
    <row r="586" spans="1:19" ht="15">
      <c r="A586" s="159" t="s">
        <v>12</v>
      </c>
      <c r="B586" s="160">
        <v>0</v>
      </c>
      <c r="C586" s="160">
        <v>0</v>
      </c>
      <c r="D586" s="160">
        <v>0.29094936666422749</v>
      </c>
      <c r="E586" s="160">
        <v>8.5066347373726519</v>
      </c>
      <c r="F586" s="350"/>
      <c r="G586" s="160">
        <v>0</v>
      </c>
      <c r="H586" s="161">
        <v>0</v>
      </c>
      <c r="I586" s="162">
        <f t="shared" si="215"/>
        <v>8.7975841040368792</v>
      </c>
      <c r="J586" s="149"/>
      <c r="K586" s="163" t="s">
        <v>12</v>
      </c>
      <c r="L586" s="164">
        <v>0</v>
      </c>
      <c r="M586" s="164">
        <v>0</v>
      </c>
      <c r="N586" s="164">
        <v>0.29094936666422749</v>
      </c>
      <c r="O586" s="164">
        <v>8.5066347373726519</v>
      </c>
      <c r="P586" s="164">
        <v>47.644810487433489</v>
      </c>
      <c r="Q586" s="164">
        <v>0</v>
      </c>
      <c r="R586" s="165">
        <v>0</v>
      </c>
      <c r="S586" s="166">
        <f t="shared" si="216"/>
        <v>56.442394591470368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23547.125650525239</v>
      </c>
      <c r="Q587" s="156">
        <v>0</v>
      </c>
      <c r="R587" s="157">
        <v>0</v>
      </c>
      <c r="S587" s="158">
        <f t="shared" si="216"/>
        <v>23547.125650525239</v>
      </c>
    </row>
    <row r="588" spans="1:19" ht="15">
      <c r="A588" s="159" t="s">
        <v>17</v>
      </c>
      <c r="B588" s="160">
        <v>31.042610660096461</v>
      </c>
      <c r="C588" s="160">
        <v>0.16819801293868319</v>
      </c>
      <c r="D588" s="160">
        <v>3.9398167026841948</v>
      </c>
      <c r="E588" s="160">
        <v>0.53706525947156725</v>
      </c>
      <c r="F588" s="350"/>
      <c r="G588" s="160">
        <v>0</v>
      </c>
      <c r="H588" s="161">
        <v>0</v>
      </c>
      <c r="I588" s="162">
        <f t="shared" si="215"/>
        <v>35.687690635190904</v>
      </c>
      <c r="J588" s="149"/>
      <c r="K588" s="163" t="s">
        <v>17</v>
      </c>
      <c r="L588" s="164">
        <v>31.042610660096461</v>
      </c>
      <c r="M588" s="164">
        <v>0.16819801293868319</v>
      </c>
      <c r="N588" s="164">
        <v>3.9398167026841948</v>
      </c>
      <c r="O588" s="164">
        <v>0.53706525947156725</v>
      </c>
      <c r="P588" s="164">
        <v>0</v>
      </c>
      <c r="Q588" s="164">
        <v>0</v>
      </c>
      <c r="R588" s="165">
        <v>0</v>
      </c>
      <c r="S588" s="166">
        <f t="shared" si="216"/>
        <v>35.687690635190904</v>
      </c>
    </row>
    <row r="589" spans="1:19" ht="15">
      <c r="A589" s="167" t="s">
        <v>140</v>
      </c>
      <c r="B589" s="156">
        <v>795.3494398657632</v>
      </c>
      <c r="C589" s="156">
        <v>125.336560058505</v>
      </c>
      <c r="D589" s="156">
        <v>24.444539368757788</v>
      </c>
      <c r="E589" s="156">
        <v>19.24810519199276</v>
      </c>
      <c r="F589" s="350"/>
      <c r="G589" s="156">
        <v>0</v>
      </c>
      <c r="H589" s="168">
        <v>0</v>
      </c>
      <c r="I589" s="154">
        <f t="shared" si="215"/>
        <v>964.37864448501875</v>
      </c>
      <c r="J589" s="149"/>
      <c r="K589" s="169" t="s">
        <v>140</v>
      </c>
      <c r="L589" s="156">
        <v>795.3494398657632</v>
      </c>
      <c r="M589" s="156">
        <v>125.336560058505</v>
      </c>
      <c r="N589" s="156">
        <v>24.444539368757788</v>
      </c>
      <c r="O589" s="156">
        <v>19.24810519199276</v>
      </c>
      <c r="P589" s="156">
        <v>3976.037549568</v>
      </c>
      <c r="Q589" s="156">
        <v>0</v>
      </c>
      <c r="R589" s="157">
        <v>0</v>
      </c>
      <c r="S589" s="158">
        <f t="shared" si="216"/>
        <v>4940.4161940530184</v>
      </c>
    </row>
    <row r="590" spans="1:19" ht="15">
      <c r="A590" s="159" t="s">
        <v>25</v>
      </c>
      <c r="B590" s="160">
        <v>1281.1185064481367</v>
      </c>
      <c r="C590" s="160">
        <v>0</v>
      </c>
      <c r="D590" s="160">
        <v>2825.5447541784843</v>
      </c>
      <c r="E590" s="160">
        <v>622.6466875294044</v>
      </c>
      <c r="F590" s="350"/>
      <c r="G590" s="160">
        <v>1935.818334153862</v>
      </c>
      <c r="H590" s="161">
        <v>0.50395748734730728</v>
      </c>
      <c r="I590" s="162">
        <f t="shared" si="215"/>
        <v>6665.6322397972353</v>
      </c>
      <c r="J590" s="149"/>
      <c r="K590" s="163" t="s">
        <v>25</v>
      </c>
      <c r="L590" s="164">
        <v>1281.1185064481367</v>
      </c>
      <c r="M590" s="164">
        <v>0</v>
      </c>
      <c r="N590" s="164">
        <v>2825.5447541784843</v>
      </c>
      <c r="O590" s="164">
        <v>622.6466875294044</v>
      </c>
      <c r="P590" s="164">
        <v>1495.6736404836397</v>
      </c>
      <c r="Q590" s="164">
        <v>1935.818334153862</v>
      </c>
      <c r="R590" s="165">
        <v>0.50395748734730728</v>
      </c>
      <c r="S590" s="166">
        <f t="shared" si="216"/>
        <v>8161.3058802808746</v>
      </c>
    </row>
    <row r="591" spans="1:19" ht="15">
      <c r="A591" s="167" t="s">
        <v>24</v>
      </c>
      <c r="B591" s="156">
        <v>4884.3734205188339</v>
      </c>
      <c r="C591" s="156">
        <v>30.966055849132328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215"/>
        <v>4915.3394763679662</v>
      </c>
      <c r="J591" s="149"/>
      <c r="K591" s="169" t="s">
        <v>24</v>
      </c>
      <c r="L591" s="156">
        <v>4884.3734205188339</v>
      </c>
      <c r="M591" s="156">
        <v>30.966055849132328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4915.3394763679662</v>
      </c>
    </row>
    <row r="592" spans="1:19" ht="15">
      <c r="A592" s="159" t="s">
        <v>60</v>
      </c>
      <c r="B592" s="160">
        <v>5.6534164237229048</v>
      </c>
      <c r="C592" s="160">
        <v>0</v>
      </c>
      <c r="D592" s="160">
        <v>1.0050109591633638</v>
      </c>
      <c r="E592" s="160">
        <v>0</v>
      </c>
      <c r="F592" s="350"/>
      <c r="G592" s="160">
        <v>0</v>
      </c>
      <c r="H592" s="161">
        <v>0</v>
      </c>
      <c r="I592" s="162">
        <f t="shared" si="215"/>
        <v>6.6584273828862681</v>
      </c>
      <c r="J592" s="149"/>
      <c r="K592" s="163" t="s">
        <v>60</v>
      </c>
      <c r="L592" s="164">
        <v>5.6534164237229048</v>
      </c>
      <c r="M592" s="164">
        <v>0</v>
      </c>
      <c r="N592" s="164">
        <v>1.0050109591633638</v>
      </c>
      <c r="O592" s="164">
        <v>0</v>
      </c>
      <c r="P592" s="164">
        <v>5.7504965294117652E-2</v>
      </c>
      <c r="Q592" s="164">
        <v>0</v>
      </c>
      <c r="R592" s="165">
        <v>0</v>
      </c>
      <c r="S592" s="166">
        <f t="shared" si="216"/>
        <v>6.7159323481803854</v>
      </c>
    </row>
    <row r="593" spans="1:85" ht="15">
      <c r="A593" s="167" t="s">
        <v>22</v>
      </c>
      <c r="B593" s="156">
        <v>324.97655499348809</v>
      </c>
      <c r="C593" s="156">
        <v>0</v>
      </c>
      <c r="D593" s="156">
        <v>20.044299837552618</v>
      </c>
      <c r="E593" s="156">
        <v>0</v>
      </c>
      <c r="F593" s="350"/>
      <c r="G593" s="156">
        <v>0</v>
      </c>
      <c r="H593" s="168">
        <v>0</v>
      </c>
      <c r="I593" s="154">
        <f t="shared" si="215"/>
        <v>345.02085483104071</v>
      </c>
      <c r="J593" s="149"/>
      <c r="K593" s="169" t="s">
        <v>22</v>
      </c>
      <c r="L593" s="156">
        <v>324.97655499348809</v>
      </c>
      <c r="M593" s="156">
        <v>0</v>
      </c>
      <c r="N593" s="156">
        <v>20.044299837552618</v>
      </c>
      <c r="O593" s="156">
        <v>0</v>
      </c>
      <c r="P593" s="156">
        <v>252.96062088762301</v>
      </c>
      <c r="Q593" s="156">
        <v>0</v>
      </c>
      <c r="R593" s="157">
        <v>0</v>
      </c>
      <c r="S593" s="158">
        <f t="shared" si="216"/>
        <v>597.98147571866366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50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1463.7990004684784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215"/>
        <v>1463.7990004684784</v>
      </c>
      <c r="J595" s="149"/>
      <c r="K595" s="171" t="s">
        <v>64</v>
      </c>
      <c r="L595" s="156">
        <v>1463.7990004684784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1463.7990004684784</v>
      </c>
    </row>
    <row r="596" spans="1:85">
      <c r="A596" s="172" t="s">
        <v>23</v>
      </c>
      <c r="B596" s="173">
        <v>1463.7990004684784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215"/>
        <v>1463.7990004684784</v>
      </c>
      <c r="J596" s="149"/>
      <c r="K596" s="176" t="s">
        <v>23</v>
      </c>
      <c r="L596" s="177">
        <v>1463.7990004684784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1463.7990004684784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9419.256300473724</v>
      </c>
      <c r="C600" s="195">
        <f t="shared" ref="C600:I600" si="217">SUM(C579:C595)</f>
        <v>172.1113553500623</v>
      </c>
      <c r="D600" s="195">
        <f t="shared" si="217"/>
        <v>2887.2317188343704</v>
      </c>
      <c r="E600" s="195">
        <f t="shared" si="217"/>
        <v>719.24677805542228</v>
      </c>
      <c r="F600" s="195">
        <f t="shared" si="217"/>
        <v>0</v>
      </c>
      <c r="G600" s="195">
        <f t="shared" si="217"/>
        <v>1935.818334153862</v>
      </c>
      <c r="H600" s="197">
        <f t="shared" si="217"/>
        <v>0.50395748734730728</v>
      </c>
      <c r="I600" s="154">
        <f t="shared" si="217"/>
        <v>15134.168444354787</v>
      </c>
      <c r="J600" s="149"/>
      <c r="K600" s="196" t="s">
        <v>26</v>
      </c>
      <c r="L600" s="195">
        <f>SUM(L579:L595)</f>
        <v>9419.256300473724</v>
      </c>
      <c r="M600" s="195">
        <f t="shared" ref="M600:S600" si="218">SUM(M579:M595)</f>
        <v>172.1113553500623</v>
      </c>
      <c r="N600" s="195">
        <f t="shared" si="218"/>
        <v>2887.2317188343704</v>
      </c>
      <c r="O600" s="195">
        <f t="shared" si="218"/>
        <v>719.24677805542228</v>
      </c>
      <c r="P600" s="195">
        <f t="shared" si="218"/>
        <v>33160.410846188031</v>
      </c>
      <c r="Q600" s="195">
        <f t="shared" si="218"/>
        <v>1935.818334153862</v>
      </c>
      <c r="R600" s="197">
        <f t="shared" si="218"/>
        <v>0.50395748734730728</v>
      </c>
      <c r="S600" s="198">
        <f t="shared" si="218"/>
        <v>48294.579290542824</v>
      </c>
    </row>
    <row r="601" spans="1:85" s="22" customFormat="1" ht="15" thickBot="1">
      <c r="A601" s="58" t="s">
        <v>90</v>
      </c>
      <c r="B601" s="48">
        <f>IF($I600=0,"-",B600/$I600)</f>
        <v>0.6223834718839284</v>
      </c>
      <c r="C601" s="48">
        <f t="shared" ref="C601:H601" si="219">IF($I600=0,"-",C600/$I600)</f>
        <v>1.1372369481870127E-2</v>
      </c>
      <c r="D601" s="48">
        <f t="shared" si="219"/>
        <v>0.19077570924693518</v>
      </c>
      <c r="E601" s="48">
        <f t="shared" si="219"/>
        <v>4.7524697554407712E-2</v>
      </c>
      <c r="F601" s="48">
        <f t="shared" si="219"/>
        <v>0</v>
      </c>
      <c r="G601" s="48">
        <f t="shared" si="219"/>
        <v>0.12791045251488156</v>
      </c>
      <c r="H601" s="69">
        <f t="shared" si="219"/>
        <v>3.3299317977083108E-5</v>
      </c>
      <c r="I601" s="49">
        <f>SUM(B601:H601)</f>
        <v>1</v>
      </c>
      <c r="K601" s="78" t="s">
        <v>90</v>
      </c>
      <c r="L601" s="95">
        <f t="shared" ref="L601:R601" si="220">IF($S600=0,"-",L600/$S600)</f>
        <v>0.19503754746069873</v>
      </c>
      <c r="M601" s="95">
        <f t="shared" si="220"/>
        <v>3.5637820616394853E-3</v>
      </c>
      <c r="N601" s="95">
        <f t="shared" si="220"/>
        <v>5.978376375254512E-2</v>
      </c>
      <c r="O601" s="95">
        <f t="shared" si="220"/>
        <v>1.4892909072225154E-2</v>
      </c>
      <c r="P601" s="95">
        <f t="shared" si="220"/>
        <v>0.68662800946444091</v>
      </c>
      <c r="Q601" s="95">
        <f t="shared" si="220"/>
        <v>4.0083553114892527E-2</v>
      </c>
      <c r="R601" s="96">
        <f t="shared" si="220"/>
        <v>1.0435073557955057E-5</v>
      </c>
      <c r="S601" s="97">
        <f>SUM(L601:R601)</f>
        <v>0.99999999999999989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150.98177260829209</v>
      </c>
      <c r="C605" s="152">
        <v>0</v>
      </c>
      <c r="D605" s="152">
        <v>10.467934539562149</v>
      </c>
      <c r="E605" s="152">
        <v>0</v>
      </c>
      <c r="F605" s="349"/>
      <c r="G605" s="152">
        <v>0</v>
      </c>
      <c r="H605" s="153">
        <v>0</v>
      </c>
      <c r="I605" s="154">
        <f>SUM(B605:H605)</f>
        <v>161.44970714785424</v>
      </c>
      <c r="J605" s="149"/>
      <c r="K605" s="203" t="s">
        <v>7</v>
      </c>
      <c r="L605" s="152">
        <v>150.98177260829209</v>
      </c>
      <c r="M605" s="152">
        <v>0</v>
      </c>
      <c r="N605" s="152">
        <v>10.467934539562149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161.44970714785424</v>
      </c>
      <c r="U605" s="101" t="s">
        <v>7</v>
      </c>
      <c r="V605" s="207">
        <v>150.98177260829209</v>
      </c>
      <c r="W605" s="207">
        <v>9.8620736758343952</v>
      </c>
      <c r="X605" s="207">
        <v>0.60586086372775383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221">+P605</f>
        <v>0</v>
      </c>
      <c r="AF605" s="210">
        <f t="shared" ref="AF605:AF625" si="222">SUM(V605:AE605)</f>
        <v>161.44970714785421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8.9745502470696827</v>
      </c>
      <c r="C606" s="160">
        <v>0</v>
      </c>
      <c r="D606" s="160">
        <v>8.6307945394898684E-3</v>
      </c>
      <c r="E606" s="160">
        <v>0</v>
      </c>
      <c r="F606" s="350"/>
      <c r="G606" s="160">
        <v>0</v>
      </c>
      <c r="H606" s="161">
        <v>0</v>
      </c>
      <c r="I606" s="162">
        <f t="shared" ref="I606:I625" si="223">SUM(B606:H606)</f>
        <v>8.9831810416091731</v>
      </c>
      <c r="J606" s="149"/>
      <c r="K606" s="163" t="s">
        <v>8</v>
      </c>
      <c r="L606" s="164">
        <v>8.9745502470696827</v>
      </c>
      <c r="M606" s="164">
        <v>0</v>
      </c>
      <c r="N606" s="164">
        <v>8.6307945394898684E-3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4">SUM(L606:R606)</f>
        <v>8.9831810416091731</v>
      </c>
      <c r="U606" s="102" t="s">
        <v>8</v>
      </c>
      <c r="V606" s="212">
        <v>8.9745502470696827</v>
      </c>
      <c r="W606" s="212">
        <v>0</v>
      </c>
      <c r="X606" s="212">
        <v>8.6307945394898684E-3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221"/>
        <v>0</v>
      </c>
      <c r="AF606" s="214">
        <f t="shared" si="222"/>
        <v>8.9831810416091731</v>
      </c>
      <c r="AG606" s="276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84.123761182931418</v>
      </c>
      <c r="C607" s="156">
        <v>0</v>
      </c>
      <c r="D607" s="156">
        <v>14.557626498080314</v>
      </c>
      <c r="E607" s="156">
        <v>0</v>
      </c>
      <c r="F607" s="350"/>
      <c r="G607" s="156">
        <v>0</v>
      </c>
      <c r="H607" s="168">
        <v>0</v>
      </c>
      <c r="I607" s="154">
        <f t="shared" si="223"/>
        <v>98.681387681011728</v>
      </c>
      <c r="J607" s="149"/>
      <c r="K607" s="169" t="s">
        <v>10</v>
      </c>
      <c r="L607" s="156">
        <v>84.123761182931418</v>
      </c>
      <c r="M607" s="156">
        <v>0</v>
      </c>
      <c r="N607" s="156">
        <v>14.557626498080314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4"/>
        <v>98.681387681011728</v>
      </c>
      <c r="U607" s="269" t="s">
        <v>10</v>
      </c>
      <c r="V607" s="207">
        <v>84.123761182931418</v>
      </c>
      <c r="W607" s="207">
        <v>14.557626498080314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221"/>
        <v>0</v>
      </c>
      <c r="AF607" s="210">
        <f t="shared" si="222"/>
        <v>98.681387681011728</v>
      </c>
      <c r="AG607" s="276" t="str">
        <f t="shared" si="225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223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4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221"/>
        <v>0</v>
      </c>
      <c r="AF608" s="214">
        <f t="shared" si="222"/>
        <v>0</v>
      </c>
      <c r="AG608" s="276" t="str">
        <f t="shared" si="225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50"/>
      <c r="G609" s="156">
        <v>0</v>
      </c>
      <c r="H609" s="168">
        <v>0</v>
      </c>
      <c r="I609" s="154">
        <f t="shared" si="223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4"/>
        <v>0</v>
      </c>
      <c r="U609" s="269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221"/>
        <v>0</v>
      </c>
      <c r="AF609" s="210">
        <f t="shared" si="222"/>
        <v>0</v>
      </c>
      <c r="AG609" s="276" t="str">
        <f t="shared" si="225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6669.799154748629</v>
      </c>
      <c r="C610" s="160">
        <v>0</v>
      </c>
      <c r="D610" s="160">
        <v>733.86014828688053</v>
      </c>
      <c r="E610" s="160">
        <v>0</v>
      </c>
      <c r="F610" s="350"/>
      <c r="G610" s="160">
        <v>0</v>
      </c>
      <c r="H610" s="161">
        <v>0</v>
      </c>
      <c r="I610" s="162">
        <f t="shared" si="223"/>
        <v>7403.6593030355098</v>
      </c>
      <c r="J610" s="149"/>
      <c r="K610" s="163" t="s">
        <v>15</v>
      </c>
      <c r="L610" s="164">
        <v>6669.799154748629</v>
      </c>
      <c r="M610" s="164">
        <v>0</v>
      </c>
      <c r="N610" s="164">
        <v>733.86014828688053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4"/>
        <v>7403.6593030355098</v>
      </c>
      <c r="U610" s="102" t="s">
        <v>15</v>
      </c>
      <c r="V610" s="212">
        <v>6669.799154748629</v>
      </c>
      <c r="W610" s="212">
        <v>733.86014828688053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221"/>
        <v>0</v>
      </c>
      <c r="AF610" s="214">
        <f t="shared" si="222"/>
        <v>7403.6593030355098</v>
      </c>
      <c r="AG610" s="276" t="str">
        <f t="shared" si="225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223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17816.159923433686</v>
      </c>
      <c r="Q611" s="156">
        <v>0</v>
      </c>
      <c r="R611" s="157">
        <v>0</v>
      </c>
      <c r="S611" s="158">
        <f t="shared" si="224"/>
        <v>17816.159923433686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17816.159923433686</v>
      </c>
      <c r="AF611" s="245">
        <f t="shared" si="222"/>
        <v>17816.159923433686</v>
      </c>
      <c r="AG611" s="276" t="str">
        <f t="shared" si="225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223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8276.2988799740851</v>
      </c>
      <c r="Q612" s="164">
        <v>0</v>
      </c>
      <c r="R612" s="165">
        <v>0</v>
      </c>
      <c r="S612" s="166">
        <f t="shared" si="224"/>
        <v>8276.2988799740851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226">+P612</f>
        <v>8276.2988799740851</v>
      </c>
      <c r="AF612" s="214">
        <f t="shared" si="222"/>
        <v>8276.2988799740851</v>
      </c>
      <c r="AG612" s="276" t="str">
        <f t="shared" si="225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223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4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226"/>
        <v>0</v>
      </c>
      <c r="AF613" s="245">
        <f t="shared" si="222"/>
        <v>0</v>
      </c>
      <c r="AG613" s="276" t="str">
        <f t="shared" si="225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219.25341992914227</v>
      </c>
      <c r="C614" s="160">
        <v>0</v>
      </c>
      <c r="D614" s="160">
        <v>50.114669893302391</v>
      </c>
      <c r="E614" s="160">
        <v>0</v>
      </c>
      <c r="F614" s="350"/>
      <c r="G614" s="160">
        <v>0</v>
      </c>
      <c r="H614" s="161">
        <v>0</v>
      </c>
      <c r="I614" s="162">
        <f t="shared" si="223"/>
        <v>269.36808982244463</v>
      </c>
      <c r="J614" s="149"/>
      <c r="K614" s="163" t="s">
        <v>17</v>
      </c>
      <c r="L614" s="164">
        <v>219.25341992914227</v>
      </c>
      <c r="M614" s="164">
        <v>0</v>
      </c>
      <c r="N614" s="164">
        <v>50.114669893302391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4"/>
        <v>269.36808982244463</v>
      </c>
      <c r="U614" s="102" t="s">
        <v>17</v>
      </c>
      <c r="V614" s="212">
        <v>219.25341992914227</v>
      </c>
      <c r="W614" s="212">
        <v>44.991279740419749</v>
      </c>
      <c r="X614" s="212">
        <v>5.1233901528826431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226"/>
        <v>0</v>
      </c>
      <c r="AF614" s="214">
        <f t="shared" si="222"/>
        <v>269.36808982244463</v>
      </c>
      <c r="AG614" s="276" t="str">
        <f t="shared" si="225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13965.63224362666</v>
      </c>
      <c r="C615" s="156">
        <v>0</v>
      </c>
      <c r="D615" s="156">
        <v>1486.2209058141664</v>
      </c>
      <c r="E615" s="156">
        <v>0</v>
      </c>
      <c r="F615" s="350"/>
      <c r="G615" s="156">
        <v>0</v>
      </c>
      <c r="H615" s="168">
        <v>0</v>
      </c>
      <c r="I615" s="154">
        <f t="shared" si="223"/>
        <v>15451.853149440827</v>
      </c>
      <c r="J615" s="149"/>
      <c r="K615" s="169" t="s">
        <v>140</v>
      </c>
      <c r="L615" s="156">
        <v>13965.63224362666</v>
      </c>
      <c r="M615" s="156">
        <v>0</v>
      </c>
      <c r="N615" s="156">
        <v>1486.2209058141664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4"/>
        <v>15451.853149440827</v>
      </c>
      <c r="U615" s="103" t="s">
        <v>140</v>
      </c>
      <c r="V615" s="207">
        <v>13965.63224362666</v>
      </c>
      <c r="W615" s="207">
        <v>1456.5094809961959</v>
      </c>
      <c r="X615" s="207">
        <v>29.71142481797051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226"/>
        <v>0</v>
      </c>
      <c r="AF615" s="245">
        <f t="shared" si="222"/>
        <v>15451.853149440827</v>
      </c>
      <c r="AG615" s="276" t="str">
        <f t="shared" si="225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1614.943836983666</v>
      </c>
      <c r="C616" s="160">
        <v>0</v>
      </c>
      <c r="D616" s="160">
        <v>2943.0059818101727</v>
      </c>
      <c r="E616" s="160">
        <v>5331.0962534849969</v>
      </c>
      <c r="F616" s="350"/>
      <c r="G616" s="160">
        <v>2058.7517384106277</v>
      </c>
      <c r="H616" s="161">
        <v>0</v>
      </c>
      <c r="I616" s="162">
        <f t="shared" si="223"/>
        <v>11947.797810689462</v>
      </c>
      <c r="J616" s="149"/>
      <c r="K616" s="163" t="s">
        <v>25</v>
      </c>
      <c r="L616" s="164">
        <v>1614.943836983666</v>
      </c>
      <c r="M616" s="164">
        <v>0</v>
      </c>
      <c r="N616" s="164">
        <v>2943.0059818101727</v>
      </c>
      <c r="O616" s="164">
        <v>5331.0962534849969</v>
      </c>
      <c r="P616" s="164">
        <v>0</v>
      </c>
      <c r="Q616" s="164">
        <v>2058.7517384106277</v>
      </c>
      <c r="R616" s="165">
        <v>0</v>
      </c>
      <c r="S616" s="166">
        <f t="shared" si="224"/>
        <v>11947.797810689462</v>
      </c>
      <c r="U616" s="102" t="s">
        <v>25</v>
      </c>
      <c r="V616" s="212">
        <v>1614.943836983666</v>
      </c>
      <c r="W616" s="212">
        <v>1749.9622554443133</v>
      </c>
      <c r="X616" s="212">
        <v>1193.0437263658594</v>
      </c>
      <c r="Y616" s="212">
        <v>1507.0881272623815</v>
      </c>
      <c r="Z616" s="212">
        <v>1558.8378066509954</v>
      </c>
      <c r="AA616" s="212">
        <v>497.02998175237025</v>
      </c>
      <c r="AB616" s="212">
        <v>1173.9053175717952</v>
      </c>
      <c r="AC616" s="212">
        <v>884.8464208388325</v>
      </c>
      <c r="AD616" s="212">
        <v>1768.1403378192495</v>
      </c>
      <c r="AE616" s="243">
        <f t="shared" si="226"/>
        <v>0</v>
      </c>
      <c r="AF616" s="214">
        <f t="shared" si="222"/>
        <v>11947.797810689462</v>
      </c>
      <c r="AG616" s="276" t="str">
        <f t="shared" si="225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2590.3607652094283</v>
      </c>
      <c r="C617" s="156">
        <v>0</v>
      </c>
      <c r="D617" s="156">
        <v>470.3616752234434</v>
      </c>
      <c r="E617" s="156">
        <v>0</v>
      </c>
      <c r="F617" s="350"/>
      <c r="G617" s="156">
        <v>0</v>
      </c>
      <c r="H617" s="168">
        <v>0</v>
      </c>
      <c r="I617" s="154">
        <f t="shared" si="223"/>
        <v>3060.7224404328717</v>
      </c>
      <c r="J617" s="149"/>
      <c r="K617" s="169" t="s">
        <v>24</v>
      </c>
      <c r="L617" s="156">
        <v>2590.3607652094283</v>
      </c>
      <c r="M617" s="156">
        <v>0</v>
      </c>
      <c r="N617" s="156">
        <v>470.3616752234434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4"/>
        <v>3060.7224404328717</v>
      </c>
      <c r="U617" s="271" t="s">
        <v>24</v>
      </c>
      <c r="V617" s="207">
        <v>2590.3607652094283</v>
      </c>
      <c r="W617" s="207">
        <v>470.3616752234434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226"/>
        <v>0</v>
      </c>
      <c r="AF617" s="245">
        <f t="shared" si="222"/>
        <v>3060.7224404328717</v>
      </c>
      <c r="AG617" s="276" t="str">
        <f t="shared" si="225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14169.895686520722</v>
      </c>
      <c r="C618" s="160">
        <v>0</v>
      </c>
      <c r="D618" s="160">
        <v>1335.0682744720823</v>
      </c>
      <c r="E618" s="160">
        <v>0</v>
      </c>
      <c r="F618" s="350"/>
      <c r="G618" s="160">
        <v>0</v>
      </c>
      <c r="H618" s="161">
        <v>0</v>
      </c>
      <c r="I618" s="162">
        <f t="shared" si="223"/>
        <v>15504.963960992804</v>
      </c>
      <c r="J618" s="149"/>
      <c r="K618" s="163" t="s">
        <v>60</v>
      </c>
      <c r="L618" s="164">
        <v>14169.895686520722</v>
      </c>
      <c r="M618" s="164">
        <v>0</v>
      </c>
      <c r="N618" s="164">
        <v>1335.0682744720823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4"/>
        <v>15504.963960992804</v>
      </c>
      <c r="U618" s="102" t="s">
        <v>60</v>
      </c>
      <c r="V618" s="212">
        <v>14169.895686520722</v>
      </c>
      <c r="W618" s="212">
        <v>1256.2813871830911</v>
      </c>
      <c r="X618" s="212">
        <v>78.786887288991224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226"/>
        <v>0</v>
      </c>
      <c r="AF618" s="214">
        <f t="shared" si="222"/>
        <v>15504.963960992804</v>
      </c>
      <c r="AG618" s="276" t="str">
        <f t="shared" si="225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2981.4115120306601</v>
      </c>
      <c r="C619" s="156">
        <v>0</v>
      </c>
      <c r="D619" s="156">
        <v>800.37125360988978</v>
      </c>
      <c r="E619" s="156">
        <v>0</v>
      </c>
      <c r="F619" s="350"/>
      <c r="G619" s="156">
        <v>0</v>
      </c>
      <c r="H619" s="168">
        <v>0</v>
      </c>
      <c r="I619" s="154">
        <f t="shared" si="223"/>
        <v>3781.7827656405498</v>
      </c>
      <c r="J619" s="149"/>
      <c r="K619" s="169" t="s">
        <v>22</v>
      </c>
      <c r="L619" s="156">
        <v>2981.4115120306601</v>
      </c>
      <c r="M619" s="156">
        <v>0</v>
      </c>
      <c r="N619" s="156">
        <v>800.37125360988978</v>
      </c>
      <c r="O619" s="156">
        <v>0</v>
      </c>
      <c r="P619" s="156">
        <v>1493.2780790619677</v>
      </c>
      <c r="Q619" s="156">
        <v>0</v>
      </c>
      <c r="R619" s="157">
        <v>0</v>
      </c>
      <c r="S619" s="158">
        <f t="shared" si="224"/>
        <v>5275.060844702517</v>
      </c>
      <c r="U619" s="271" t="s">
        <v>22</v>
      </c>
      <c r="V619" s="207">
        <v>2981.4115120306601</v>
      </c>
      <c r="W619" s="207">
        <v>797.36561397759726</v>
      </c>
      <c r="X619" s="207">
        <v>3.005639632292513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226"/>
        <v>1493.2780790619677</v>
      </c>
      <c r="AF619" s="245">
        <f t="shared" si="222"/>
        <v>5275.060844702517</v>
      </c>
      <c r="AG619" s="276" t="str">
        <f t="shared" si="225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223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4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226"/>
        <v>0</v>
      </c>
      <c r="AF620" s="214">
        <f t="shared" si="222"/>
        <v>0</v>
      </c>
      <c r="AG620" s="276" t="str">
        <f t="shared" si="225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1099.450873213359</v>
      </c>
      <c r="C621" s="156">
        <v>0</v>
      </c>
      <c r="D621" s="156">
        <v>1147.779451602597</v>
      </c>
      <c r="E621" s="156">
        <v>0</v>
      </c>
      <c r="F621" s="350"/>
      <c r="G621" s="156">
        <v>0</v>
      </c>
      <c r="H621" s="168">
        <v>0</v>
      </c>
      <c r="I621" s="154">
        <f t="shared" si="223"/>
        <v>2247.230324815956</v>
      </c>
      <c r="J621" s="149"/>
      <c r="K621" s="171" t="s">
        <v>64</v>
      </c>
      <c r="L621" s="156">
        <v>1099.450873213359</v>
      </c>
      <c r="M621" s="156">
        <v>0</v>
      </c>
      <c r="N621" s="156">
        <v>1147.779451602597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4"/>
        <v>2247.230324815956</v>
      </c>
      <c r="U621" s="272" t="s">
        <v>64</v>
      </c>
      <c r="V621" s="207">
        <v>1099.450873213359</v>
      </c>
      <c r="W621" s="207">
        <v>1147.779451602597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226"/>
        <v>0</v>
      </c>
      <c r="AF621" s="210">
        <f t="shared" si="222"/>
        <v>2247.230324815956</v>
      </c>
      <c r="AG621" s="276" t="str">
        <f t="shared" si="225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1099.450873213359</v>
      </c>
      <c r="C622" s="173">
        <v>0</v>
      </c>
      <c r="D622" s="173">
        <v>1147.779451602597</v>
      </c>
      <c r="E622" s="173">
        <v>0</v>
      </c>
      <c r="F622" s="350"/>
      <c r="G622" s="173">
        <v>0</v>
      </c>
      <c r="H622" s="174">
        <v>0</v>
      </c>
      <c r="I622" s="175">
        <f t="shared" si="223"/>
        <v>2247.230324815956</v>
      </c>
      <c r="J622" s="149"/>
      <c r="K622" s="176" t="s">
        <v>23</v>
      </c>
      <c r="L622" s="177">
        <v>1099.450873213359</v>
      </c>
      <c r="M622" s="177">
        <v>0</v>
      </c>
      <c r="N622" s="177">
        <v>1147.779451602597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4"/>
        <v>2247.230324815956</v>
      </c>
      <c r="U622" s="273" t="s">
        <v>135</v>
      </c>
      <c r="V622" s="212">
        <v>1099.450873213359</v>
      </c>
      <c r="W622" s="212">
        <v>1147.779451602597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226"/>
        <v>0</v>
      </c>
      <c r="AF622" s="214">
        <f t="shared" si="222"/>
        <v>2247.230324815956</v>
      </c>
      <c r="AG622" s="277" t="str">
        <f t="shared" si="225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223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4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226"/>
        <v>0</v>
      </c>
      <c r="AF623" s="245">
        <f t="shared" si="222"/>
        <v>0</v>
      </c>
      <c r="AG623" s="277" t="str">
        <f t="shared" si="225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223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4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226"/>
        <v>0</v>
      </c>
      <c r="AF624" s="214">
        <f t="shared" si="222"/>
        <v>0</v>
      </c>
      <c r="AG624" s="277" t="str">
        <f t="shared" si="225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223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4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222"/>
        <v>0</v>
      </c>
      <c r="AG625" s="277" t="str">
        <f t="shared" si="225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43554.827576300566</v>
      </c>
      <c r="C626" s="195">
        <f t="shared" ref="C626:I626" si="227">SUM(C605:C621)</f>
        <v>0</v>
      </c>
      <c r="D626" s="195">
        <f t="shared" si="227"/>
        <v>8991.8165525447184</v>
      </c>
      <c r="E626" s="195">
        <f t="shared" si="227"/>
        <v>5331.0962534849969</v>
      </c>
      <c r="F626" s="195">
        <f t="shared" si="227"/>
        <v>0</v>
      </c>
      <c r="G626" s="195">
        <f t="shared" si="227"/>
        <v>2058.7517384106277</v>
      </c>
      <c r="H626" s="197">
        <f t="shared" si="227"/>
        <v>0</v>
      </c>
      <c r="I626" s="154">
        <f t="shared" si="227"/>
        <v>59936.492120740906</v>
      </c>
      <c r="J626" s="149"/>
      <c r="K626" s="196" t="s">
        <v>26</v>
      </c>
      <c r="L626" s="195">
        <f>SUM(L605:L621)</f>
        <v>43554.827576300566</v>
      </c>
      <c r="M626" s="195">
        <f t="shared" ref="M626:S626" si="228">SUM(M605:M621)</f>
        <v>0</v>
      </c>
      <c r="N626" s="195">
        <f t="shared" si="228"/>
        <v>8991.8165525447184</v>
      </c>
      <c r="O626" s="195">
        <f t="shared" si="228"/>
        <v>5331.0962534849969</v>
      </c>
      <c r="P626" s="195">
        <f t="shared" si="228"/>
        <v>27585.736882469741</v>
      </c>
      <c r="Q626" s="195">
        <f t="shared" si="228"/>
        <v>2058.7517384106277</v>
      </c>
      <c r="R626" s="197">
        <f t="shared" si="228"/>
        <v>0</v>
      </c>
      <c r="S626" s="198">
        <f t="shared" si="228"/>
        <v>87522.229003210625</v>
      </c>
      <c r="U626" s="224" t="s">
        <v>63</v>
      </c>
      <c r="V626" s="225">
        <f>SUM(V605:V621)</f>
        <v>43554.827576300566</v>
      </c>
      <c r="W626" s="225">
        <f t="shared" ref="W626:AE626" si="229">SUM(W605:W621)</f>
        <v>7681.5309926284535</v>
      </c>
      <c r="X626" s="225">
        <f t="shared" si="229"/>
        <v>1310.2855599162635</v>
      </c>
      <c r="Y626" s="225">
        <f t="shared" si="229"/>
        <v>1507.0881272623815</v>
      </c>
      <c r="Z626" s="225">
        <f t="shared" si="229"/>
        <v>1558.8378066509954</v>
      </c>
      <c r="AA626" s="225">
        <f t="shared" si="229"/>
        <v>497.02998175237025</v>
      </c>
      <c r="AB626" s="225">
        <f t="shared" si="229"/>
        <v>1173.9053175717952</v>
      </c>
      <c r="AC626" s="225">
        <f t="shared" si="229"/>
        <v>884.8464208388325</v>
      </c>
      <c r="AD626" s="225">
        <f t="shared" si="229"/>
        <v>1768.1403378192495</v>
      </c>
      <c r="AE626" s="225">
        <f t="shared" si="229"/>
        <v>27585.736882469741</v>
      </c>
      <c r="AF626" s="246">
        <f>SUM(AF605:AF621)</f>
        <v>87522.229003210625</v>
      </c>
      <c r="AG626" s="278" t="str">
        <f t="shared" si="225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0.72668296116763398</v>
      </c>
      <c r="C627" s="48">
        <f t="shared" ref="C627:H627" si="230">IF($I626=0,"-",C626/$I626)</f>
        <v>0</v>
      </c>
      <c r="D627" s="48">
        <f t="shared" si="230"/>
        <v>0.15002240261960739</v>
      </c>
      <c r="E627" s="48">
        <f t="shared" si="230"/>
        <v>8.8945750157443423E-2</v>
      </c>
      <c r="F627" s="48">
        <f t="shared" si="230"/>
        <v>0</v>
      </c>
      <c r="G627" s="48">
        <f t="shared" si="230"/>
        <v>3.434888605531522E-2</v>
      </c>
      <c r="H627" s="69">
        <f t="shared" si="230"/>
        <v>0</v>
      </c>
      <c r="I627" s="49">
        <f>SUM(B627:H627)</f>
        <v>1</v>
      </c>
      <c r="K627" s="78" t="s">
        <v>90</v>
      </c>
      <c r="L627" s="95">
        <f t="shared" ref="L627:R627" si="231">IF($S626=0,"-",L626/$S626)</f>
        <v>0.49764303391659304</v>
      </c>
      <c r="M627" s="95">
        <f t="shared" si="231"/>
        <v>0</v>
      </c>
      <c r="N627" s="95">
        <f t="shared" si="231"/>
        <v>0.102737517713527</v>
      </c>
      <c r="O627" s="95">
        <f t="shared" si="231"/>
        <v>6.0911340058414573E-2</v>
      </c>
      <c r="P627" s="95">
        <f t="shared" si="231"/>
        <v>0.31518549283585773</v>
      </c>
      <c r="Q627" s="95">
        <f t="shared" si="231"/>
        <v>2.3522615475607977E-2</v>
      </c>
      <c r="R627" s="96">
        <f t="shared" si="231"/>
        <v>0</v>
      </c>
      <c r="S627" s="97">
        <f>SUM(L627:R627)</f>
        <v>1.0000000000000004</v>
      </c>
      <c r="U627" s="108" t="s">
        <v>90</v>
      </c>
      <c r="V627" s="130">
        <f>V626/$AF626</f>
        <v>0.49764303391659304</v>
      </c>
      <c r="W627" s="130">
        <f t="shared" ref="W627:AF627" si="232">W626/$AF626</f>
        <v>8.7766628890892026E-2</v>
      </c>
      <c r="X627" s="130">
        <f t="shared" si="232"/>
        <v>1.4970888822634964E-2</v>
      </c>
      <c r="Y627" s="130">
        <f t="shared" si="232"/>
        <v>1.7219489773359135E-2</v>
      </c>
      <c r="Z627" s="130">
        <f t="shared" si="232"/>
        <v>1.7810764469833276E-2</v>
      </c>
      <c r="AA627" s="130">
        <f t="shared" si="232"/>
        <v>5.6788999481964452E-3</v>
      </c>
      <c r="AB627" s="130">
        <f t="shared" si="232"/>
        <v>1.341265334465753E-2</v>
      </c>
      <c r="AC627" s="130">
        <f t="shared" si="232"/>
        <v>1.0109962130950449E-2</v>
      </c>
      <c r="AD627" s="247">
        <f t="shared" si="232"/>
        <v>2.0202185867025709E-2</v>
      </c>
      <c r="AE627" s="247">
        <f t="shared" si="232"/>
        <v>0.31518549283585773</v>
      </c>
      <c r="AF627" s="248">
        <f t="shared" si="232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0.47006174170263237</v>
      </c>
      <c r="C631" s="152">
        <v>0</v>
      </c>
      <c r="D631" s="152">
        <v>0.70582928806763412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1.1758910297702665</v>
      </c>
      <c r="J631" s="149"/>
      <c r="K631" s="203" t="s">
        <v>7</v>
      </c>
      <c r="L631" s="152">
        <v>0.47006174170263237</v>
      </c>
      <c r="M631" s="152">
        <v>0</v>
      </c>
      <c r="N631" s="152">
        <v>0.70582928806763412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1.1758910297702665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0.14346627600470058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3">SUM(B632:H632)</f>
        <v>0.14346627600470058</v>
      </c>
      <c r="J632" s="149"/>
      <c r="K632" s="163" t="s">
        <v>8</v>
      </c>
      <c r="L632" s="164">
        <v>0.14346627600470058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4">SUM(L632:R632)</f>
        <v>0.14346627600470058</v>
      </c>
    </row>
    <row r="633" spans="1:85" ht="15">
      <c r="A633" s="167" t="s">
        <v>10</v>
      </c>
      <c r="B633" s="156">
        <v>2.272354999352558</v>
      </c>
      <c r="C633" s="156">
        <v>0</v>
      </c>
      <c r="D633" s="156">
        <v>7.2793652590224314E-3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3"/>
        <v>2.2796343646115806</v>
      </c>
      <c r="J633" s="149"/>
      <c r="K633" s="169" t="s">
        <v>10</v>
      </c>
      <c r="L633" s="156">
        <v>2.272354999352558</v>
      </c>
      <c r="M633" s="156">
        <v>0</v>
      </c>
      <c r="N633" s="156">
        <v>7.2793652590224314E-3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4"/>
        <v>2.2796343646115806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4"/>
        <v>0</v>
      </c>
    </row>
    <row r="635" spans="1:85" ht="15">
      <c r="A635" s="167" t="s">
        <v>16</v>
      </c>
      <c r="B635" s="156">
        <v>57.618324710869693</v>
      </c>
      <c r="C635" s="156">
        <v>0.24903001078873657</v>
      </c>
      <c r="D635" s="156">
        <v>4.6428690380045685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3"/>
        <v>62.510223759662999</v>
      </c>
      <c r="J635" s="149"/>
      <c r="K635" s="169" t="s">
        <v>16</v>
      </c>
      <c r="L635" s="156">
        <v>57.618324710869693</v>
      </c>
      <c r="M635" s="156">
        <v>0.24903001078873657</v>
      </c>
      <c r="N635" s="156">
        <v>4.6428690380045685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4"/>
        <v>62.510223759662999</v>
      </c>
    </row>
    <row r="636" spans="1:85" ht="15">
      <c r="A636" s="159" t="s">
        <v>15</v>
      </c>
      <c r="B636" s="160">
        <v>6.8646756913254627</v>
      </c>
      <c r="C636" s="160">
        <v>0.15492067187375494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3"/>
        <v>7.0195963631992173</v>
      </c>
      <c r="J636" s="149"/>
      <c r="K636" s="163" t="s">
        <v>15</v>
      </c>
      <c r="L636" s="164">
        <v>6.8646756913254627</v>
      </c>
      <c r="M636" s="164">
        <v>0.15492067187375494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4"/>
        <v>7.0195963631992173</v>
      </c>
    </row>
    <row r="637" spans="1:85" ht="15">
      <c r="A637" s="167" t="s">
        <v>58</v>
      </c>
      <c r="B637" s="156">
        <v>0</v>
      </c>
      <c r="C637" s="156">
        <v>1.6578898155140058</v>
      </c>
      <c r="D637" s="156">
        <v>0</v>
      </c>
      <c r="E637" s="156">
        <v>80.466777601177711</v>
      </c>
      <c r="F637" s="156">
        <v>3177.8567169451894</v>
      </c>
      <c r="G637" s="156">
        <v>0</v>
      </c>
      <c r="H637" s="168">
        <v>0</v>
      </c>
      <c r="I637" s="154">
        <f t="shared" si="233"/>
        <v>3259.9813843618813</v>
      </c>
      <c r="J637" s="149"/>
      <c r="K637" s="169" t="s">
        <v>58</v>
      </c>
      <c r="L637" s="156">
        <v>0</v>
      </c>
      <c r="M637" s="156">
        <v>1.6578898155140058</v>
      </c>
      <c r="N637" s="156">
        <v>0</v>
      </c>
      <c r="O637" s="156">
        <v>80.466777601177711</v>
      </c>
      <c r="P637" s="156">
        <v>3177.8567169451894</v>
      </c>
      <c r="Q637" s="156">
        <v>0</v>
      </c>
      <c r="R637" s="157">
        <v>0</v>
      </c>
      <c r="S637" s="158">
        <f t="shared" si="234"/>
        <v>3259.9813843618813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33.579294580413404</v>
      </c>
      <c r="F638" s="160">
        <v>0</v>
      </c>
      <c r="G638" s="160">
        <v>0</v>
      </c>
      <c r="H638" s="161">
        <v>0</v>
      </c>
      <c r="I638" s="162">
        <f t="shared" si="233"/>
        <v>33.579294580413404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33.579294580413404</v>
      </c>
      <c r="P638" s="164">
        <v>0</v>
      </c>
      <c r="Q638" s="164">
        <v>0</v>
      </c>
      <c r="R638" s="165">
        <v>0</v>
      </c>
      <c r="S638" s="166">
        <f t="shared" si="234"/>
        <v>33.579294580413404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4"/>
        <v>0</v>
      </c>
    </row>
    <row r="640" spans="1:85" ht="15">
      <c r="A640" s="159" t="s">
        <v>17</v>
      </c>
      <c r="B640" s="160">
        <v>26.647359836342378</v>
      </c>
      <c r="C640" s="160">
        <v>0</v>
      </c>
      <c r="D640" s="160">
        <v>0.12900604584954217</v>
      </c>
      <c r="E640" s="160">
        <v>0.78496479396278707</v>
      </c>
      <c r="F640" s="160">
        <v>0</v>
      </c>
      <c r="G640" s="160">
        <v>0</v>
      </c>
      <c r="H640" s="161">
        <v>0</v>
      </c>
      <c r="I640" s="162">
        <f t="shared" si="233"/>
        <v>27.561330676154707</v>
      </c>
      <c r="J640" s="149"/>
      <c r="K640" s="163" t="s">
        <v>17</v>
      </c>
      <c r="L640" s="164">
        <v>26.647359836342378</v>
      </c>
      <c r="M640" s="164">
        <v>0</v>
      </c>
      <c r="N640" s="164">
        <v>0.12900604584954217</v>
      </c>
      <c r="O640" s="164">
        <v>0.78496479396278707</v>
      </c>
      <c r="P640" s="164">
        <v>0</v>
      </c>
      <c r="Q640" s="164">
        <v>0</v>
      </c>
      <c r="R640" s="165">
        <v>0</v>
      </c>
      <c r="S640" s="166">
        <f t="shared" si="234"/>
        <v>27.561330676154707</v>
      </c>
    </row>
    <row r="641" spans="1:70" ht="15">
      <c r="A641" s="167" t="s">
        <v>140</v>
      </c>
      <c r="B641" s="156">
        <v>156.78155562674996</v>
      </c>
      <c r="C641" s="156">
        <v>0</v>
      </c>
      <c r="D641" s="156">
        <v>40.521186567379566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3"/>
        <v>197.30274219412954</v>
      </c>
      <c r="J641" s="149"/>
      <c r="K641" s="169" t="s">
        <v>140</v>
      </c>
      <c r="L641" s="156">
        <v>156.78155562674996</v>
      </c>
      <c r="M641" s="156">
        <v>0</v>
      </c>
      <c r="N641" s="156">
        <v>40.521186567379566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4"/>
        <v>197.30274219412954</v>
      </c>
    </row>
    <row r="642" spans="1:70" ht="15">
      <c r="A642" s="159" t="s">
        <v>25</v>
      </c>
      <c r="B642" s="160">
        <v>346.14698972762704</v>
      </c>
      <c r="C642" s="160">
        <v>0.4497569070314289</v>
      </c>
      <c r="D642" s="160">
        <v>7.1598086008949382</v>
      </c>
      <c r="E642" s="160">
        <v>575.18790915821648</v>
      </c>
      <c r="F642" s="160">
        <v>0</v>
      </c>
      <c r="G642" s="160">
        <v>193.96501249897526</v>
      </c>
      <c r="H642" s="161">
        <v>2.7213274138844068</v>
      </c>
      <c r="I642" s="162">
        <f t="shared" si="233"/>
        <v>1125.6308043066297</v>
      </c>
      <c r="J642" s="149"/>
      <c r="K642" s="163" t="s">
        <v>25</v>
      </c>
      <c r="L642" s="164">
        <v>346.14698972762704</v>
      </c>
      <c r="M642" s="164">
        <v>0.4497569070314289</v>
      </c>
      <c r="N642" s="164">
        <v>7.1598086008949382</v>
      </c>
      <c r="O642" s="164">
        <v>575.18790915821648</v>
      </c>
      <c r="P642" s="164">
        <v>0</v>
      </c>
      <c r="Q642" s="164">
        <v>193.96501249897526</v>
      </c>
      <c r="R642" s="165">
        <v>2.7213274138844068</v>
      </c>
      <c r="S642" s="166">
        <f t="shared" si="234"/>
        <v>1125.6308043066297</v>
      </c>
    </row>
    <row r="643" spans="1:70" ht="15">
      <c r="A643" s="167" t="s">
        <v>24</v>
      </c>
      <c r="B643" s="156">
        <v>43.266812924050505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3"/>
        <v>43.266812924050505</v>
      </c>
      <c r="J643" s="149"/>
      <c r="K643" s="169" t="s">
        <v>24</v>
      </c>
      <c r="L643" s="156">
        <v>43.266812924050505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4"/>
        <v>43.266812924050505</v>
      </c>
    </row>
    <row r="644" spans="1:70" ht="15">
      <c r="A644" s="159" t="s">
        <v>60</v>
      </c>
      <c r="B644" s="160">
        <v>605.3291452044366</v>
      </c>
      <c r="C644" s="160">
        <v>27.419355808006031</v>
      </c>
      <c r="D644" s="160">
        <v>344.67901391117755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3"/>
        <v>977.42751492362015</v>
      </c>
      <c r="J644" s="149"/>
      <c r="K644" s="163" t="s">
        <v>60</v>
      </c>
      <c r="L644" s="164">
        <v>605.3291452044366</v>
      </c>
      <c r="M644" s="164">
        <v>27.419355808006031</v>
      </c>
      <c r="N644" s="164">
        <v>344.67901391117755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4"/>
        <v>977.42751492362015</v>
      </c>
    </row>
    <row r="645" spans="1:70" ht="15">
      <c r="A645" s="167" t="s">
        <v>22</v>
      </c>
      <c r="B645" s="156">
        <v>857.66023925342427</v>
      </c>
      <c r="C645" s="156">
        <v>0</v>
      </c>
      <c r="D645" s="156">
        <v>1.091072786960271</v>
      </c>
      <c r="E645" s="156">
        <v>5.313096161721762</v>
      </c>
      <c r="F645" s="156">
        <v>219.46677977087279</v>
      </c>
      <c r="G645" s="156">
        <v>0</v>
      </c>
      <c r="H645" s="168">
        <v>0</v>
      </c>
      <c r="I645" s="154">
        <f t="shared" si="233"/>
        <v>1083.5311879729791</v>
      </c>
      <c r="J645" s="149"/>
      <c r="K645" s="169" t="s">
        <v>22</v>
      </c>
      <c r="L645" s="156">
        <v>857.66023925342427</v>
      </c>
      <c r="M645" s="156">
        <v>0</v>
      </c>
      <c r="N645" s="156">
        <v>1.091072786960271</v>
      </c>
      <c r="O645" s="156">
        <v>5.313096161721762</v>
      </c>
      <c r="P645" s="156">
        <v>219.46677977087279</v>
      </c>
      <c r="Q645" s="156">
        <v>0</v>
      </c>
      <c r="R645" s="157">
        <v>0</v>
      </c>
      <c r="S645" s="158">
        <f t="shared" si="234"/>
        <v>1083.5311879729791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4"/>
        <v>0</v>
      </c>
    </row>
    <row r="647" spans="1:70" ht="15">
      <c r="A647" s="170" t="s">
        <v>64</v>
      </c>
      <c r="B647" s="156">
        <v>30.343874673048113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3"/>
        <v>30.343874673048113</v>
      </c>
      <c r="J647" s="149"/>
      <c r="K647" s="171" t="s">
        <v>64</v>
      </c>
      <c r="L647" s="156">
        <v>30.343874673048113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4"/>
        <v>30.343874673048113</v>
      </c>
    </row>
    <row r="648" spans="1:70">
      <c r="A648" s="172" t="s">
        <v>23</v>
      </c>
      <c r="B648" s="173">
        <v>30.343874673048113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3"/>
        <v>30.343874673048113</v>
      </c>
      <c r="J648" s="149"/>
      <c r="K648" s="176" t="s">
        <v>23</v>
      </c>
      <c r="L648" s="177">
        <v>30.343874673048113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4"/>
        <v>30.343874673048113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4"/>
        <v>0</v>
      </c>
    </row>
    <row r="652" spans="1:70" ht="15">
      <c r="A652" s="194" t="s">
        <v>26</v>
      </c>
      <c r="B652" s="195">
        <f>SUM(B631:B647)</f>
        <v>2133.5448606649338</v>
      </c>
      <c r="C652" s="195">
        <f t="shared" ref="C652:I652" si="235">SUM(C631:C647)</f>
        <v>29.930953213213957</v>
      </c>
      <c r="D652" s="195">
        <f t="shared" si="235"/>
        <v>398.93606560359314</v>
      </c>
      <c r="E652" s="195">
        <f t="shared" si="235"/>
        <v>695.33204229549222</v>
      </c>
      <c r="F652" s="195">
        <f t="shared" si="235"/>
        <v>3397.3234967160624</v>
      </c>
      <c r="G652" s="195">
        <f t="shared" si="235"/>
        <v>193.96501249897526</v>
      </c>
      <c r="H652" s="197">
        <f t="shared" si="235"/>
        <v>2.7213274138844068</v>
      </c>
      <c r="I652" s="154">
        <f t="shared" si="235"/>
        <v>6851.7537584061547</v>
      </c>
      <c r="J652" s="149"/>
      <c r="K652" s="196" t="s">
        <v>26</v>
      </c>
      <c r="L652" s="195">
        <f>SUM(L631:L647)</f>
        <v>2133.5448606649338</v>
      </c>
      <c r="M652" s="195">
        <f t="shared" ref="M652:S652" si="236">SUM(M631:M647)</f>
        <v>29.930953213213957</v>
      </c>
      <c r="N652" s="195">
        <f t="shared" si="236"/>
        <v>398.93606560359314</v>
      </c>
      <c r="O652" s="195">
        <f t="shared" si="236"/>
        <v>695.33204229549222</v>
      </c>
      <c r="P652" s="195">
        <f t="shared" si="236"/>
        <v>3397.3234967160624</v>
      </c>
      <c r="Q652" s="195">
        <f t="shared" si="236"/>
        <v>193.96501249897526</v>
      </c>
      <c r="R652" s="197">
        <f t="shared" si="236"/>
        <v>2.7213274138844068</v>
      </c>
      <c r="S652" s="198">
        <f t="shared" si="236"/>
        <v>6851.7537584061547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0.31138668082567461</v>
      </c>
      <c r="C653" s="48">
        <f t="shared" ref="C653:H653" si="237">IF($I652=0,"-",C652/$I652)</f>
        <v>4.3683638187511946E-3</v>
      </c>
      <c r="D653" s="48">
        <f t="shared" si="237"/>
        <v>5.8223935020162355E-2</v>
      </c>
      <c r="E653" s="48">
        <f t="shared" si="237"/>
        <v>0.10148234551517792</v>
      </c>
      <c r="F653" s="48">
        <f t="shared" si="237"/>
        <v>0.49583268992234525</v>
      </c>
      <c r="G653" s="48">
        <f t="shared" si="237"/>
        <v>2.8308812508185514E-2</v>
      </c>
      <c r="H653" s="69">
        <f t="shared" si="237"/>
        <v>3.9717238970325144E-4</v>
      </c>
      <c r="I653" s="49">
        <f>SUM(B653:H653)</f>
        <v>1.0000000000000002</v>
      </c>
      <c r="K653" s="78" t="s">
        <v>90</v>
      </c>
      <c r="L653" s="95">
        <f t="shared" ref="L653:R653" si="238">IF($S652=0,"-",L652/$S652)</f>
        <v>0.31138668082567461</v>
      </c>
      <c r="M653" s="95">
        <f t="shared" si="238"/>
        <v>4.3683638187511946E-3</v>
      </c>
      <c r="N653" s="95">
        <f t="shared" si="238"/>
        <v>5.8223935020162355E-2</v>
      </c>
      <c r="O653" s="95">
        <f t="shared" si="238"/>
        <v>0.10148234551517792</v>
      </c>
      <c r="P653" s="95">
        <f t="shared" si="238"/>
        <v>0.49583268992234525</v>
      </c>
      <c r="Q653" s="95">
        <f t="shared" si="238"/>
        <v>2.8308812508185514E-2</v>
      </c>
      <c r="R653" s="96">
        <f t="shared" si="238"/>
        <v>3.9717238970325144E-4</v>
      </c>
      <c r="S653" s="97">
        <f>SUM(L653:R653)</f>
        <v>1.0000000000000002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conditionalFormatting sqref="P484">
    <cfRule type="cellIs" dxfId="1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9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41" customWidth="1"/>
    <col min="2" max="9" width="16.625" style="149" customWidth="1"/>
    <col min="10" max="10" width="11.625" style="141" customWidth="1"/>
    <col min="11" max="11" width="42.6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144</v>
      </c>
      <c r="B1" s="315"/>
      <c r="C1" s="315"/>
      <c r="D1" s="315"/>
      <c r="E1" s="315"/>
      <c r="F1" s="315"/>
      <c r="G1" s="315"/>
      <c r="H1" s="315"/>
      <c r="I1" s="316"/>
      <c r="K1" s="323" t="s">
        <v>145</v>
      </c>
      <c r="L1" s="324"/>
      <c r="M1" s="324"/>
      <c r="N1" s="324"/>
      <c r="O1" s="324"/>
      <c r="P1" s="324"/>
      <c r="Q1" s="324"/>
      <c r="R1" s="324"/>
      <c r="S1" s="325"/>
      <c r="U1" s="332" t="s">
        <v>146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394.81633820058596</v>
      </c>
      <c r="C7" s="37">
        <f t="shared" ref="C7:E7" si="0">C33+C85</f>
        <v>954.38437715815212</v>
      </c>
      <c r="D7" s="37">
        <f t="shared" si="0"/>
        <v>12.74088663932293</v>
      </c>
      <c r="E7" s="37">
        <f t="shared" si="0"/>
        <v>0</v>
      </c>
      <c r="F7" s="37">
        <f>F59+F85</f>
        <v>2.3391937831295126</v>
      </c>
      <c r="G7" s="37">
        <f t="shared" ref="G7:H22" si="1">G33+G85</f>
        <v>0</v>
      </c>
      <c r="H7" s="37">
        <f t="shared" si="1"/>
        <v>0</v>
      </c>
      <c r="I7" s="154">
        <f>SUM(B7:H7)</f>
        <v>1364.2807957811906</v>
      </c>
      <c r="J7" s="149"/>
      <c r="K7" s="155" t="s">
        <v>7</v>
      </c>
      <c r="L7" s="37">
        <f>L33+L85</f>
        <v>394.81633820058596</v>
      </c>
      <c r="M7" s="37">
        <f t="shared" ref="M7:O7" si="2">M33+M85</f>
        <v>954.38437715815212</v>
      </c>
      <c r="N7" s="37">
        <f t="shared" si="2"/>
        <v>12.74088663932293</v>
      </c>
      <c r="O7" s="37">
        <f t="shared" si="2"/>
        <v>0</v>
      </c>
      <c r="P7" s="156">
        <f>P33+P59+P85</f>
        <v>2.3391937831295126</v>
      </c>
      <c r="Q7" s="37">
        <f t="shared" ref="Q7:R22" si="3">Q33+Q85</f>
        <v>0</v>
      </c>
      <c r="R7" s="37">
        <f t="shared" si="3"/>
        <v>0</v>
      </c>
      <c r="S7" s="158">
        <f>SUM(L7:R7)</f>
        <v>1364.2807957811906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3" si="4">B34+B86</f>
        <v>15.928299099695863</v>
      </c>
      <c r="C8" s="40">
        <f t="shared" si="4"/>
        <v>0</v>
      </c>
      <c r="D8" s="40">
        <f t="shared" si="4"/>
        <v>596.88847839742618</v>
      </c>
      <c r="E8" s="40">
        <f t="shared" si="4"/>
        <v>0</v>
      </c>
      <c r="F8" s="40">
        <f t="shared" ref="F8:F27" si="5">F60+F86</f>
        <v>0</v>
      </c>
      <c r="G8" s="40">
        <f t="shared" si="1"/>
        <v>0</v>
      </c>
      <c r="H8" s="40">
        <f t="shared" si="1"/>
        <v>0</v>
      </c>
      <c r="I8" s="162">
        <f t="shared" ref="I8:I27" si="6">SUM(B8:H8)</f>
        <v>612.81677749712208</v>
      </c>
      <c r="J8" s="149"/>
      <c r="K8" s="163" t="s">
        <v>8</v>
      </c>
      <c r="L8" s="84">
        <f t="shared" ref="L8:O23" si="7">L34+L86</f>
        <v>15.928299099695863</v>
      </c>
      <c r="M8" s="84">
        <f t="shared" si="7"/>
        <v>0</v>
      </c>
      <c r="N8" s="84">
        <f t="shared" si="7"/>
        <v>596.88847839742618</v>
      </c>
      <c r="O8" s="84">
        <f t="shared" si="7"/>
        <v>0</v>
      </c>
      <c r="P8" s="164">
        <f t="shared" ref="P8:P27" si="8">P34+P60+P86</f>
        <v>0</v>
      </c>
      <c r="Q8" s="84">
        <f t="shared" si="3"/>
        <v>0</v>
      </c>
      <c r="R8" s="84">
        <f t="shared" si="3"/>
        <v>0</v>
      </c>
      <c r="S8" s="166">
        <f t="shared" ref="S8:S27" si="9">SUM(L8:R8)</f>
        <v>612.81677749712208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293.05635242554763</v>
      </c>
      <c r="C9" s="43">
        <f t="shared" si="4"/>
        <v>0</v>
      </c>
      <c r="D9" s="43">
        <f t="shared" si="4"/>
        <v>313.71122071463009</v>
      </c>
      <c r="E9" s="43">
        <f t="shared" si="4"/>
        <v>0</v>
      </c>
      <c r="F9" s="43">
        <f t="shared" si="5"/>
        <v>0</v>
      </c>
      <c r="G9" s="43">
        <f t="shared" si="1"/>
        <v>0</v>
      </c>
      <c r="H9" s="43">
        <f t="shared" si="1"/>
        <v>0</v>
      </c>
      <c r="I9" s="154">
        <f t="shared" si="6"/>
        <v>606.76757314017777</v>
      </c>
      <c r="J9" s="149"/>
      <c r="K9" s="155" t="s">
        <v>10</v>
      </c>
      <c r="L9" s="43">
        <f t="shared" si="7"/>
        <v>293.05635242554763</v>
      </c>
      <c r="M9" s="43">
        <f t="shared" si="7"/>
        <v>0</v>
      </c>
      <c r="N9" s="43">
        <f t="shared" si="7"/>
        <v>313.71122071463009</v>
      </c>
      <c r="O9" s="43">
        <f t="shared" si="7"/>
        <v>0</v>
      </c>
      <c r="P9" s="156">
        <f t="shared" si="8"/>
        <v>0</v>
      </c>
      <c r="Q9" s="43">
        <f t="shared" si="3"/>
        <v>0</v>
      </c>
      <c r="R9" s="43">
        <f t="shared" si="3"/>
        <v>0</v>
      </c>
      <c r="S9" s="158">
        <f t="shared" si="9"/>
        <v>606.76757314017777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190.69564196601999</v>
      </c>
      <c r="D10" s="40">
        <f t="shared" si="4"/>
        <v>788.36930502999996</v>
      </c>
      <c r="E10" s="40">
        <f t="shared" si="4"/>
        <v>0</v>
      </c>
      <c r="F10" s="40">
        <f t="shared" si="5"/>
        <v>0</v>
      </c>
      <c r="G10" s="40">
        <f t="shared" si="1"/>
        <v>0</v>
      </c>
      <c r="H10" s="40">
        <f t="shared" si="1"/>
        <v>0</v>
      </c>
      <c r="I10" s="162">
        <f t="shared" si="6"/>
        <v>979.0649469960199</v>
      </c>
      <c r="J10" s="149"/>
      <c r="K10" s="163" t="s">
        <v>56</v>
      </c>
      <c r="L10" s="84">
        <f t="shared" si="7"/>
        <v>0</v>
      </c>
      <c r="M10" s="84">
        <f t="shared" si="7"/>
        <v>190.69564196601999</v>
      </c>
      <c r="N10" s="84">
        <f t="shared" si="7"/>
        <v>788.36930502999996</v>
      </c>
      <c r="O10" s="84">
        <f t="shared" si="7"/>
        <v>0</v>
      </c>
      <c r="P10" s="164">
        <f t="shared" si="8"/>
        <v>0</v>
      </c>
      <c r="Q10" s="84">
        <f t="shared" si="3"/>
        <v>0</v>
      </c>
      <c r="R10" s="84">
        <f t="shared" si="3"/>
        <v>0</v>
      </c>
      <c r="S10" s="166">
        <f t="shared" si="9"/>
        <v>979.0649469960199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423.06982066006367</v>
      </c>
      <c r="C11" s="43">
        <f t="shared" si="4"/>
        <v>244.55741206165661</v>
      </c>
      <c r="D11" s="43">
        <f t="shared" si="4"/>
        <v>205.50881156156555</v>
      </c>
      <c r="E11" s="43">
        <f t="shared" si="4"/>
        <v>11.561570686802039</v>
      </c>
      <c r="F11" s="43">
        <f t="shared" si="5"/>
        <v>0</v>
      </c>
      <c r="G11" s="43">
        <f t="shared" si="1"/>
        <v>0</v>
      </c>
      <c r="H11" s="43">
        <f t="shared" si="1"/>
        <v>0</v>
      </c>
      <c r="I11" s="154">
        <f t="shared" si="6"/>
        <v>884.6976149700879</v>
      </c>
      <c r="J11" s="149"/>
      <c r="K11" s="155" t="s">
        <v>16</v>
      </c>
      <c r="L11" s="43">
        <f t="shared" si="7"/>
        <v>423.06982066006367</v>
      </c>
      <c r="M11" s="43">
        <f t="shared" si="7"/>
        <v>244.55741206165661</v>
      </c>
      <c r="N11" s="43">
        <f t="shared" si="7"/>
        <v>205.50881156156555</v>
      </c>
      <c r="O11" s="43">
        <f t="shared" si="7"/>
        <v>11.561570686802039</v>
      </c>
      <c r="P11" s="156">
        <f t="shared" si="8"/>
        <v>0</v>
      </c>
      <c r="Q11" s="43">
        <f t="shared" si="3"/>
        <v>0</v>
      </c>
      <c r="R11" s="43">
        <f t="shared" si="3"/>
        <v>0</v>
      </c>
      <c r="S11" s="158">
        <f t="shared" si="9"/>
        <v>884.6976149700879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7299.2503138485245</v>
      </c>
      <c r="C12" s="40">
        <f t="shared" si="4"/>
        <v>16.847929744906573</v>
      </c>
      <c r="D12" s="40">
        <f t="shared" si="4"/>
        <v>837.13368718207687</v>
      </c>
      <c r="E12" s="40">
        <f t="shared" si="4"/>
        <v>8.7921234791802743</v>
      </c>
      <c r="F12" s="40">
        <f t="shared" si="5"/>
        <v>0</v>
      </c>
      <c r="G12" s="40">
        <f t="shared" si="1"/>
        <v>0</v>
      </c>
      <c r="H12" s="40">
        <f t="shared" si="1"/>
        <v>0</v>
      </c>
      <c r="I12" s="162">
        <f t="shared" si="6"/>
        <v>8162.0240542546881</v>
      </c>
      <c r="J12" s="149"/>
      <c r="K12" s="163" t="s">
        <v>15</v>
      </c>
      <c r="L12" s="84">
        <f t="shared" si="7"/>
        <v>7299.2503138485245</v>
      </c>
      <c r="M12" s="84">
        <f t="shared" si="7"/>
        <v>16.847929744906573</v>
      </c>
      <c r="N12" s="84">
        <f t="shared" si="7"/>
        <v>837.13368718207687</v>
      </c>
      <c r="O12" s="84">
        <f t="shared" si="7"/>
        <v>8.7921234791802743</v>
      </c>
      <c r="P12" s="164">
        <f t="shared" si="8"/>
        <v>0</v>
      </c>
      <c r="Q12" s="84">
        <f t="shared" si="3"/>
        <v>0</v>
      </c>
      <c r="R12" s="84">
        <f t="shared" si="3"/>
        <v>0</v>
      </c>
      <c r="S12" s="166">
        <f t="shared" si="9"/>
        <v>8162.0240542546881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1.6750511974296722</v>
      </c>
      <c r="D13" s="43">
        <f t="shared" si="4"/>
        <v>0.15831868162671953</v>
      </c>
      <c r="E13" s="43">
        <f t="shared" si="4"/>
        <v>1429.2658906322135</v>
      </c>
      <c r="F13" s="43">
        <f t="shared" si="5"/>
        <v>53495.298180060854</v>
      </c>
      <c r="G13" s="43">
        <f t="shared" si="1"/>
        <v>0</v>
      </c>
      <c r="H13" s="43">
        <f t="shared" si="1"/>
        <v>0</v>
      </c>
      <c r="I13" s="154">
        <f t="shared" si="6"/>
        <v>54926.397440572124</v>
      </c>
      <c r="J13" s="149"/>
      <c r="K13" s="169" t="s">
        <v>58</v>
      </c>
      <c r="L13" s="43">
        <f t="shared" si="7"/>
        <v>0</v>
      </c>
      <c r="M13" s="43">
        <f t="shared" si="7"/>
        <v>1.6750511974296722</v>
      </c>
      <c r="N13" s="43">
        <f t="shared" si="7"/>
        <v>0.15831868162671953</v>
      </c>
      <c r="O13" s="43">
        <f t="shared" si="7"/>
        <v>1429.2658906322135</v>
      </c>
      <c r="P13" s="156">
        <f t="shared" si="8"/>
        <v>53495.298180060854</v>
      </c>
      <c r="Q13" s="43">
        <f t="shared" si="3"/>
        <v>0</v>
      </c>
      <c r="R13" s="43">
        <f t="shared" si="3"/>
        <v>0</v>
      </c>
      <c r="S13" s="158">
        <f t="shared" si="9"/>
        <v>54926.397440572124</v>
      </c>
      <c r="T13" s="149" t="str">
        <f t="shared" si="10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0.29076381029307408</v>
      </c>
      <c r="E14" s="40">
        <f t="shared" si="4"/>
        <v>53.14627775701252</v>
      </c>
      <c r="F14" s="40">
        <f t="shared" si="5"/>
        <v>14380.075435602714</v>
      </c>
      <c r="G14" s="40">
        <f t="shared" si="1"/>
        <v>0</v>
      </c>
      <c r="H14" s="40">
        <f t="shared" si="1"/>
        <v>0</v>
      </c>
      <c r="I14" s="162">
        <f t="shared" si="6"/>
        <v>14433.512477170019</v>
      </c>
      <c r="J14" s="149"/>
      <c r="K14" s="163" t="s">
        <v>12</v>
      </c>
      <c r="L14" s="84">
        <f t="shared" si="7"/>
        <v>0</v>
      </c>
      <c r="M14" s="84">
        <f t="shared" si="7"/>
        <v>0</v>
      </c>
      <c r="N14" s="84">
        <f t="shared" si="7"/>
        <v>0.29076381029307408</v>
      </c>
      <c r="O14" s="84">
        <f t="shared" si="7"/>
        <v>53.14627775701252</v>
      </c>
      <c r="P14" s="164">
        <f t="shared" si="8"/>
        <v>14380.075435602714</v>
      </c>
      <c r="Q14" s="84">
        <f t="shared" si="3"/>
        <v>0</v>
      </c>
      <c r="R14" s="84">
        <f t="shared" si="3"/>
        <v>0</v>
      </c>
      <c r="S14" s="166">
        <f t="shared" si="9"/>
        <v>14433.512477170019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0.86699999999999999</v>
      </c>
      <c r="C15" s="43">
        <f t="shared" si="4"/>
        <v>0</v>
      </c>
      <c r="D15" s="43">
        <f t="shared" si="4"/>
        <v>3.255995540297155</v>
      </c>
      <c r="E15" s="43">
        <f t="shared" si="4"/>
        <v>2.109404559766772E-2</v>
      </c>
      <c r="F15" s="43">
        <f t="shared" si="5"/>
        <v>21958.14177403702</v>
      </c>
      <c r="G15" s="43">
        <f t="shared" si="1"/>
        <v>0</v>
      </c>
      <c r="H15" s="43">
        <f t="shared" si="1"/>
        <v>0</v>
      </c>
      <c r="I15" s="154">
        <f t="shared" si="6"/>
        <v>21962.285863622914</v>
      </c>
      <c r="J15" s="149"/>
      <c r="K15" s="169" t="s">
        <v>59</v>
      </c>
      <c r="L15" s="43">
        <f t="shared" si="7"/>
        <v>0.86699999999999999</v>
      </c>
      <c r="M15" s="43">
        <f t="shared" si="7"/>
        <v>0</v>
      </c>
      <c r="N15" s="43">
        <f t="shared" si="7"/>
        <v>3.255995540297155</v>
      </c>
      <c r="O15" s="43">
        <f t="shared" si="7"/>
        <v>2.109404559766772E-2</v>
      </c>
      <c r="P15" s="156">
        <f t="shared" si="8"/>
        <v>21958.14177403702</v>
      </c>
      <c r="Q15" s="43">
        <f t="shared" si="3"/>
        <v>0</v>
      </c>
      <c r="R15" s="43">
        <f t="shared" si="3"/>
        <v>0</v>
      </c>
      <c r="S15" s="158">
        <f t="shared" si="9"/>
        <v>21962.285863622914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331.50632816275828</v>
      </c>
      <c r="C16" s="40">
        <f t="shared" si="4"/>
        <v>24.027265303156302</v>
      </c>
      <c r="D16" s="40">
        <f t="shared" si="4"/>
        <v>201.42049797306584</v>
      </c>
      <c r="E16" s="40">
        <f t="shared" si="4"/>
        <v>118.08234349744193</v>
      </c>
      <c r="F16" s="40">
        <f t="shared" si="5"/>
        <v>23.565367172656707</v>
      </c>
      <c r="G16" s="40">
        <f t="shared" si="1"/>
        <v>0</v>
      </c>
      <c r="H16" s="40">
        <f t="shared" si="1"/>
        <v>0</v>
      </c>
      <c r="I16" s="162">
        <f t="shared" si="6"/>
        <v>698.60180210907902</v>
      </c>
      <c r="J16" s="149"/>
      <c r="K16" s="163" t="s">
        <v>17</v>
      </c>
      <c r="L16" s="84">
        <f t="shared" si="7"/>
        <v>331.50632816275828</v>
      </c>
      <c r="M16" s="84">
        <f t="shared" si="7"/>
        <v>24.027265303156302</v>
      </c>
      <c r="N16" s="84">
        <f t="shared" si="7"/>
        <v>201.42049797306584</v>
      </c>
      <c r="O16" s="84">
        <f t="shared" si="7"/>
        <v>118.08234349744193</v>
      </c>
      <c r="P16" s="164">
        <f t="shared" si="8"/>
        <v>23.565367172656678</v>
      </c>
      <c r="Q16" s="84">
        <f t="shared" si="3"/>
        <v>0</v>
      </c>
      <c r="R16" s="84">
        <f t="shared" si="3"/>
        <v>0</v>
      </c>
      <c r="S16" s="166">
        <f t="shared" si="9"/>
        <v>698.60180210907902</v>
      </c>
      <c r="T16" s="149" t="str">
        <f>IF(ABS(S16-I16)&gt;0.01,S16-I16,"")</f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16408.995323118834</v>
      </c>
      <c r="C17" s="43">
        <f t="shared" si="4"/>
        <v>11992.348592189875</v>
      </c>
      <c r="D17" s="43">
        <f t="shared" si="4"/>
        <v>11017.827467797826</v>
      </c>
      <c r="E17" s="43">
        <f t="shared" si="4"/>
        <v>524.1751907816456</v>
      </c>
      <c r="F17" s="43">
        <f t="shared" si="5"/>
        <v>3765.2755541691181</v>
      </c>
      <c r="G17" s="43">
        <f t="shared" si="1"/>
        <v>0</v>
      </c>
      <c r="H17" s="43">
        <f t="shared" si="1"/>
        <v>0</v>
      </c>
      <c r="I17" s="154">
        <f t="shared" si="6"/>
        <v>43708.622128057294</v>
      </c>
      <c r="J17" s="149"/>
      <c r="K17" s="169" t="s">
        <v>140</v>
      </c>
      <c r="L17" s="43">
        <f t="shared" si="7"/>
        <v>16408.995323118834</v>
      </c>
      <c r="M17" s="43">
        <f t="shared" si="7"/>
        <v>11992.348592189875</v>
      </c>
      <c r="N17" s="43">
        <f t="shared" si="7"/>
        <v>11017.827467797826</v>
      </c>
      <c r="O17" s="43">
        <f t="shared" si="7"/>
        <v>524.1751907816456</v>
      </c>
      <c r="P17" s="156">
        <f t="shared" si="8"/>
        <v>3765.2755541691181</v>
      </c>
      <c r="Q17" s="43">
        <f t="shared" si="3"/>
        <v>0</v>
      </c>
      <c r="R17" s="43">
        <f t="shared" si="3"/>
        <v>0</v>
      </c>
      <c r="S17" s="158">
        <f t="shared" si="9"/>
        <v>43708.622128057294</v>
      </c>
      <c r="T17" s="149" t="str">
        <f t="shared" si="10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3959.050147571269</v>
      </c>
      <c r="C18" s="40">
        <f t="shared" si="4"/>
        <v>221.12615161743292</v>
      </c>
      <c r="D18" s="40">
        <f t="shared" si="4"/>
        <v>8128.8081566636338</v>
      </c>
      <c r="E18" s="40">
        <f t="shared" si="4"/>
        <v>21570.108580207776</v>
      </c>
      <c r="F18" s="40">
        <f t="shared" si="5"/>
        <v>1490.4030077988566</v>
      </c>
      <c r="G18" s="40">
        <f t="shared" si="1"/>
        <v>5237.7843355286077</v>
      </c>
      <c r="H18" s="40">
        <f t="shared" si="1"/>
        <v>52.448324199285388</v>
      </c>
      <c r="I18" s="162">
        <f t="shared" si="6"/>
        <v>40659.728703586865</v>
      </c>
      <c r="J18" s="149"/>
      <c r="K18" s="163" t="s">
        <v>25</v>
      </c>
      <c r="L18" s="84">
        <f t="shared" si="7"/>
        <v>3959.050147571269</v>
      </c>
      <c r="M18" s="84">
        <f t="shared" si="7"/>
        <v>221.12615161743292</v>
      </c>
      <c r="N18" s="84">
        <f t="shared" si="7"/>
        <v>8128.8081566636338</v>
      </c>
      <c r="O18" s="84">
        <f t="shared" si="7"/>
        <v>21570.108580207776</v>
      </c>
      <c r="P18" s="164">
        <f t="shared" si="8"/>
        <v>1490.4030077988566</v>
      </c>
      <c r="Q18" s="84">
        <f t="shared" si="3"/>
        <v>5237.7843355286077</v>
      </c>
      <c r="R18" s="84">
        <f t="shared" si="3"/>
        <v>52.448324199285388</v>
      </c>
      <c r="S18" s="166">
        <f t="shared" si="9"/>
        <v>40659.728703586865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8860.8111032468114</v>
      </c>
      <c r="C19" s="43">
        <f t="shared" si="4"/>
        <v>1682.9923688827898</v>
      </c>
      <c r="D19" s="43">
        <f t="shared" si="4"/>
        <v>2232.4726906885526</v>
      </c>
      <c r="E19" s="43">
        <f t="shared" si="4"/>
        <v>0</v>
      </c>
      <c r="F19" s="43">
        <f t="shared" si="5"/>
        <v>0</v>
      </c>
      <c r="G19" s="43">
        <f t="shared" si="1"/>
        <v>0</v>
      </c>
      <c r="H19" s="43">
        <f t="shared" si="1"/>
        <v>0</v>
      </c>
      <c r="I19" s="154">
        <f t="shared" si="6"/>
        <v>12776.276162818154</v>
      </c>
      <c r="J19" s="149"/>
      <c r="K19" s="169" t="s">
        <v>24</v>
      </c>
      <c r="L19" s="43">
        <f t="shared" si="7"/>
        <v>8860.8111032468114</v>
      </c>
      <c r="M19" s="43">
        <f t="shared" si="7"/>
        <v>1682.9923688827898</v>
      </c>
      <c r="N19" s="43">
        <f t="shared" si="7"/>
        <v>2232.4726906885526</v>
      </c>
      <c r="O19" s="43">
        <f t="shared" si="7"/>
        <v>0</v>
      </c>
      <c r="P19" s="156">
        <f t="shared" si="8"/>
        <v>0</v>
      </c>
      <c r="Q19" s="43">
        <f t="shared" si="3"/>
        <v>0</v>
      </c>
      <c r="R19" s="43">
        <f t="shared" si="3"/>
        <v>0</v>
      </c>
      <c r="S19" s="158">
        <f t="shared" si="9"/>
        <v>12776.276162818154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12224.992148269257</v>
      </c>
      <c r="C20" s="40">
        <f t="shared" si="4"/>
        <v>23.239488434871635</v>
      </c>
      <c r="D20" s="40">
        <f t="shared" si="4"/>
        <v>1730.9170497821062</v>
      </c>
      <c r="E20" s="40">
        <f t="shared" si="4"/>
        <v>0</v>
      </c>
      <c r="F20" s="40">
        <f t="shared" si="5"/>
        <v>5.7504965294117652E-2</v>
      </c>
      <c r="G20" s="40">
        <f t="shared" si="1"/>
        <v>0</v>
      </c>
      <c r="H20" s="40">
        <f t="shared" si="1"/>
        <v>0</v>
      </c>
      <c r="I20" s="162">
        <f t="shared" si="6"/>
        <v>13979.206191451531</v>
      </c>
      <c r="J20" s="149"/>
      <c r="K20" s="163" t="s">
        <v>60</v>
      </c>
      <c r="L20" s="84">
        <f t="shared" si="7"/>
        <v>12224.992148269257</v>
      </c>
      <c r="M20" s="84">
        <f t="shared" si="7"/>
        <v>23.239488434871635</v>
      </c>
      <c r="N20" s="84">
        <f t="shared" si="7"/>
        <v>1730.9170497821062</v>
      </c>
      <c r="O20" s="84">
        <f t="shared" si="7"/>
        <v>0</v>
      </c>
      <c r="P20" s="164">
        <f t="shared" si="8"/>
        <v>5.7504965294117652E-2</v>
      </c>
      <c r="Q20" s="84">
        <f t="shared" si="3"/>
        <v>0</v>
      </c>
      <c r="R20" s="84">
        <f t="shared" si="3"/>
        <v>0</v>
      </c>
      <c r="S20" s="166">
        <f t="shared" si="9"/>
        <v>13979.206191451531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4734.6161116629564</v>
      </c>
      <c r="C21" s="43">
        <f t="shared" si="4"/>
        <v>2886.881560769576</v>
      </c>
      <c r="D21" s="43">
        <f t="shared" si="4"/>
        <v>2981.1376234577856</v>
      </c>
      <c r="E21" s="43">
        <f t="shared" si="4"/>
        <v>81.917637934079693</v>
      </c>
      <c r="F21" s="43">
        <f t="shared" si="5"/>
        <v>5619.6690932335805</v>
      </c>
      <c r="G21" s="43">
        <f t="shared" si="1"/>
        <v>0</v>
      </c>
      <c r="H21" s="43">
        <f t="shared" si="1"/>
        <v>0</v>
      </c>
      <c r="I21" s="154">
        <f t="shared" si="6"/>
        <v>16304.222027057978</v>
      </c>
      <c r="J21" s="149"/>
      <c r="K21" s="169" t="s">
        <v>22</v>
      </c>
      <c r="L21" s="43">
        <f t="shared" si="7"/>
        <v>4734.6161116629564</v>
      </c>
      <c r="M21" s="43">
        <f t="shared" si="7"/>
        <v>2886.881560769576</v>
      </c>
      <c r="N21" s="43">
        <f t="shared" si="7"/>
        <v>2981.1376234577856</v>
      </c>
      <c r="O21" s="43">
        <f t="shared" si="7"/>
        <v>81.917637934079693</v>
      </c>
      <c r="P21" s="156">
        <f t="shared" si="8"/>
        <v>5619.6690932335805</v>
      </c>
      <c r="Q21" s="43">
        <f t="shared" si="3"/>
        <v>0</v>
      </c>
      <c r="R21" s="43">
        <f t="shared" si="3"/>
        <v>0</v>
      </c>
      <c r="S21" s="158">
        <f t="shared" si="9"/>
        <v>16304.222027057978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124.19324389430706</v>
      </c>
      <c r="C22" s="40">
        <f t="shared" si="4"/>
        <v>878.18561259867761</v>
      </c>
      <c r="D22" s="40">
        <f t="shared" si="4"/>
        <v>1934.7345220016607</v>
      </c>
      <c r="E22" s="40">
        <f t="shared" si="4"/>
        <v>0</v>
      </c>
      <c r="F22" s="40">
        <f t="shared" si="5"/>
        <v>0</v>
      </c>
      <c r="G22" s="40">
        <f t="shared" si="1"/>
        <v>0</v>
      </c>
      <c r="H22" s="40">
        <f t="shared" si="1"/>
        <v>0</v>
      </c>
      <c r="I22" s="162">
        <f t="shared" si="6"/>
        <v>2937.1133784946455</v>
      </c>
      <c r="J22" s="149"/>
      <c r="K22" s="163" t="s">
        <v>21</v>
      </c>
      <c r="L22" s="84">
        <f t="shared" si="7"/>
        <v>124.19324389430706</v>
      </c>
      <c r="M22" s="84">
        <f t="shared" si="7"/>
        <v>878.18561259867761</v>
      </c>
      <c r="N22" s="84">
        <f t="shared" si="7"/>
        <v>1934.7345220016607</v>
      </c>
      <c r="O22" s="84">
        <f t="shared" si="7"/>
        <v>0</v>
      </c>
      <c r="P22" s="164">
        <f t="shared" si="8"/>
        <v>0</v>
      </c>
      <c r="Q22" s="84">
        <f t="shared" si="3"/>
        <v>0</v>
      </c>
      <c r="R22" s="84">
        <f t="shared" si="3"/>
        <v>0</v>
      </c>
      <c r="S22" s="166">
        <f t="shared" si="9"/>
        <v>2937.1133784946455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2754.4075753719071</v>
      </c>
      <c r="C23" s="43">
        <f t="shared" si="4"/>
        <v>0</v>
      </c>
      <c r="D23" s="43">
        <f t="shared" si="4"/>
        <v>1003.6933074333305</v>
      </c>
      <c r="E23" s="43">
        <f t="shared" si="4"/>
        <v>0</v>
      </c>
      <c r="F23" s="43">
        <f t="shared" si="5"/>
        <v>0</v>
      </c>
      <c r="G23" s="43">
        <f t="shared" ref="G23:H27" si="11">G49+G101</f>
        <v>0</v>
      </c>
      <c r="H23" s="43">
        <f t="shared" si="11"/>
        <v>0</v>
      </c>
      <c r="I23" s="154">
        <f t="shared" si="6"/>
        <v>3758.1008828052377</v>
      </c>
      <c r="J23" s="149"/>
      <c r="K23" s="171" t="s">
        <v>64</v>
      </c>
      <c r="L23" s="43">
        <f t="shared" si="7"/>
        <v>2754.4075753719071</v>
      </c>
      <c r="M23" s="43">
        <f t="shared" si="7"/>
        <v>0</v>
      </c>
      <c r="N23" s="43">
        <f t="shared" si="7"/>
        <v>1003.6933074333305</v>
      </c>
      <c r="O23" s="43">
        <f t="shared" si="7"/>
        <v>0</v>
      </c>
      <c r="P23" s="156">
        <f t="shared" si="8"/>
        <v>0</v>
      </c>
      <c r="Q23" s="43">
        <f t="shared" ref="Q23:R27" si="12">Q49+Q101</f>
        <v>0</v>
      </c>
      <c r="R23" s="43">
        <f t="shared" si="12"/>
        <v>0</v>
      </c>
      <c r="S23" s="158">
        <f t="shared" si="9"/>
        <v>3758.1008828052377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ref="B24:E27" si="13">B50+B102</f>
        <v>2754.4075753719071</v>
      </c>
      <c r="C24" s="59">
        <f t="shared" si="13"/>
        <v>0</v>
      </c>
      <c r="D24" s="59">
        <f t="shared" si="13"/>
        <v>1003.6933074333305</v>
      </c>
      <c r="E24" s="59">
        <f t="shared" si="13"/>
        <v>0</v>
      </c>
      <c r="F24" s="59">
        <f t="shared" si="5"/>
        <v>0</v>
      </c>
      <c r="G24" s="59">
        <f t="shared" si="11"/>
        <v>0</v>
      </c>
      <c r="H24" s="59">
        <f t="shared" si="11"/>
        <v>0</v>
      </c>
      <c r="I24" s="175">
        <f t="shared" si="6"/>
        <v>3758.1008828052377</v>
      </c>
      <c r="J24" s="149"/>
      <c r="K24" s="176" t="s">
        <v>23</v>
      </c>
      <c r="L24" s="87">
        <f t="shared" ref="L24:O27" si="14">L50+L102</f>
        <v>2754.4075753719071</v>
      </c>
      <c r="M24" s="87">
        <f t="shared" si="14"/>
        <v>0</v>
      </c>
      <c r="N24" s="87">
        <f t="shared" si="14"/>
        <v>1003.6933074333305</v>
      </c>
      <c r="O24" s="87">
        <f t="shared" si="14"/>
        <v>0</v>
      </c>
      <c r="P24" s="177">
        <f t="shared" si="8"/>
        <v>0</v>
      </c>
      <c r="Q24" s="87">
        <f t="shared" si="12"/>
        <v>0</v>
      </c>
      <c r="R24" s="87">
        <f t="shared" si="12"/>
        <v>0</v>
      </c>
      <c r="S24" s="179">
        <f t="shared" si="9"/>
        <v>3758.1008828052377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13"/>
        <v>0</v>
      </c>
      <c r="C25" s="62">
        <f t="shared" si="13"/>
        <v>0</v>
      </c>
      <c r="D25" s="62">
        <f t="shared" si="13"/>
        <v>0</v>
      </c>
      <c r="E25" s="62">
        <f t="shared" si="13"/>
        <v>0</v>
      </c>
      <c r="F25" s="62">
        <f t="shared" si="5"/>
        <v>0</v>
      </c>
      <c r="G25" s="62">
        <f t="shared" si="11"/>
        <v>0</v>
      </c>
      <c r="H25" s="62">
        <f t="shared" si="11"/>
        <v>0</v>
      </c>
      <c r="I25" s="183">
        <f t="shared" si="6"/>
        <v>0</v>
      </c>
      <c r="J25" s="149"/>
      <c r="K25" s="184" t="s">
        <v>19</v>
      </c>
      <c r="L25" s="62">
        <f t="shared" si="14"/>
        <v>0</v>
      </c>
      <c r="M25" s="62">
        <f t="shared" si="14"/>
        <v>0</v>
      </c>
      <c r="N25" s="62">
        <f t="shared" si="14"/>
        <v>0</v>
      </c>
      <c r="O25" s="62">
        <f t="shared" si="14"/>
        <v>0</v>
      </c>
      <c r="P25" s="181">
        <f t="shared" si="8"/>
        <v>0</v>
      </c>
      <c r="Q25" s="62">
        <f t="shared" si="12"/>
        <v>0</v>
      </c>
      <c r="R25" s="62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13"/>
        <v>0</v>
      </c>
      <c r="C26" s="59">
        <f t="shared" si="13"/>
        <v>0</v>
      </c>
      <c r="D26" s="59">
        <f t="shared" si="13"/>
        <v>0</v>
      </c>
      <c r="E26" s="59">
        <f t="shared" si="13"/>
        <v>0</v>
      </c>
      <c r="F26" s="59">
        <f t="shared" si="5"/>
        <v>0</v>
      </c>
      <c r="G26" s="59">
        <f t="shared" si="11"/>
        <v>0</v>
      </c>
      <c r="H26" s="59">
        <f t="shared" si="11"/>
        <v>0</v>
      </c>
      <c r="I26" s="175">
        <f t="shared" si="6"/>
        <v>0</v>
      </c>
      <c r="J26" s="149"/>
      <c r="K26" s="176" t="s">
        <v>20</v>
      </c>
      <c r="L26" s="87">
        <f t="shared" si="14"/>
        <v>0</v>
      </c>
      <c r="M26" s="87">
        <f t="shared" si="14"/>
        <v>0</v>
      </c>
      <c r="N26" s="87">
        <f t="shared" si="14"/>
        <v>0</v>
      </c>
      <c r="O26" s="87">
        <f t="shared" si="14"/>
        <v>0</v>
      </c>
      <c r="P26" s="177">
        <f t="shared" si="8"/>
        <v>0</v>
      </c>
      <c r="Q26" s="87">
        <f t="shared" si="12"/>
        <v>0</v>
      </c>
      <c r="R26" s="87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13"/>
        <v>0</v>
      </c>
      <c r="C27" s="52">
        <f t="shared" si="13"/>
        <v>0</v>
      </c>
      <c r="D27" s="52">
        <f t="shared" si="13"/>
        <v>0</v>
      </c>
      <c r="E27" s="52">
        <f t="shared" si="13"/>
        <v>0</v>
      </c>
      <c r="F27" s="52">
        <f t="shared" si="5"/>
        <v>0</v>
      </c>
      <c r="G27" s="52">
        <f t="shared" si="11"/>
        <v>0</v>
      </c>
      <c r="H27" s="52">
        <f t="shared" si="11"/>
        <v>0</v>
      </c>
      <c r="I27" s="190">
        <f t="shared" si="6"/>
        <v>0</v>
      </c>
      <c r="J27" s="149"/>
      <c r="K27" s="191" t="s">
        <v>66</v>
      </c>
      <c r="L27" s="52">
        <f t="shared" si="14"/>
        <v>0</v>
      </c>
      <c r="M27" s="52">
        <f t="shared" si="14"/>
        <v>0</v>
      </c>
      <c r="N27" s="52">
        <f t="shared" si="14"/>
        <v>0</v>
      </c>
      <c r="O27" s="52">
        <f t="shared" si="14"/>
        <v>0</v>
      </c>
      <c r="P27" s="188">
        <f t="shared" si="8"/>
        <v>0</v>
      </c>
      <c r="Q27" s="52">
        <f t="shared" si="12"/>
        <v>0</v>
      </c>
      <c r="R27" s="52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57825.560105532524</v>
      </c>
      <c r="C28" s="195">
        <f t="shared" ref="C28:I28" si="15">SUM(C7:C23)</f>
        <v>19116.961451924544</v>
      </c>
      <c r="D28" s="195">
        <f t="shared" si="15"/>
        <v>31989.0687833552</v>
      </c>
      <c r="E28" s="195">
        <f t="shared" si="15"/>
        <v>23797.070709021747</v>
      </c>
      <c r="F28" s="195">
        <f t="shared" si="15"/>
        <v>100734.82511082324</v>
      </c>
      <c r="G28" s="195">
        <f t="shared" si="15"/>
        <v>5237.7843355286077</v>
      </c>
      <c r="H28" s="195">
        <f t="shared" si="15"/>
        <v>52.448324199285388</v>
      </c>
      <c r="I28" s="195">
        <f t="shared" si="15"/>
        <v>238753.71882038514</v>
      </c>
      <c r="J28" s="236"/>
      <c r="K28" s="196" t="s">
        <v>26</v>
      </c>
      <c r="L28" s="195">
        <f>SUM(L7:L23)</f>
        <v>57825.560105532524</v>
      </c>
      <c r="M28" s="195">
        <f t="shared" ref="M28:S28" si="16">SUM(M7:M23)</f>
        <v>19116.961451924544</v>
      </c>
      <c r="N28" s="195">
        <f t="shared" si="16"/>
        <v>31989.0687833552</v>
      </c>
      <c r="O28" s="195">
        <f t="shared" si="16"/>
        <v>23797.070709021747</v>
      </c>
      <c r="P28" s="195">
        <f t="shared" si="16"/>
        <v>100734.82511082324</v>
      </c>
      <c r="Q28" s="195">
        <f t="shared" si="16"/>
        <v>5237.7843355286077</v>
      </c>
      <c r="R28" s="195">
        <f t="shared" si="16"/>
        <v>52.448324199285388</v>
      </c>
      <c r="S28" s="195">
        <f t="shared" si="16"/>
        <v>238753.71882038514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0.24219752635155728</v>
      </c>
      <c r="C29" s="53">
        <f t="shared" ref="C29:H29" si="17">IF($I28=0,"-",C28/$I28)</f>
        <v>8.0069795546540867E-2</v>
      </c>
      <c r="D29" s="53">
        <f t="shared" si="17"/>
        <v>0.13398354145604172</v>
      </c>
      <c r="E29" s="53">
        <f t="shared" si="17"/>
        <v>9.9672042079999301E-2</v>
      </c>
      <c r="F29" s="53">
        <f t="shared" si="17"/>
        <v>0.42191939714499788</v>
      </c>
      <c r="G29" s="53">
        <f t="shared" si="17"/>
        <v>2.193802199775997E-2</v>
      </c>
      <c r="H29" s="53">
        <f t="shared" si="17"/>
        <v>2.1967542310301084E-4</v>
      </c>
      <c r="I29" s="54">
        <f>SUM(B29:H29)</f>
        <v>1.0000000000000002</v>
      </c>
      <c r="K29" s="78" t="s">
        <v>90</v>
      </c>
      <c r="L29" s="95">
        <f>IF($I28=0,"-",L28/$I28)</f>
        <v>0.24219752635155728</v>
      </c>
      <c r="M29" s="95">
        <f t="shared" ref="M29:R29" si="18">IF($I28=0,"-",M28/$I28)</f>
        <v>8.0069795546540867E-2</v>
      </c>
      <c r="N29" s="95">
        <f t="shared" si="18"/>
        <v>0.13398354145604172</v>
      </c>
      <c r="O29" s="95">
        <f t="shared" si="18"/>
        <v>9.9672042079999301E-2</v>
      </c>
      <c r="P29" s="95">
        <f t="shared" si="18"/>
        <v>0.42191939714499788</v>
      </c>
      <c r="Q29" s="95">
        <f t="shared" si="18"/>
        <v>2.193802199775997E-2</v>
      </c>
      <c r="R29" s="96">
        <f t="shared" si="18"/>
        <v>2.1967542310301084E-4</v>
      </c>
      <c r="S29" s="97">
        <f>SUM(L29:R29)</f>
        <v>1.0000000000000002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177.27455042357929</v>
      </c>
      <c r="C33" s="37">
        <f t="shared" ref="C33:E33" si="19">C111+C137+C163+C189+C215+C241+C267+C293+C319+C345+C371+C397+C423</f>
        <v>954.38437715815212</v>
      </c>
      <c r="D33" s="37">
        <f t="shared" si="19"/>
        <v>5.0910158572846247E-2</v>
      </c>
      <c r="E33" s="37">
        <f t="shared" si="19"/>
        <v>0</v>
      </c>
      <c r="F33" s="349">
        <v>0</v>
      </c>
      <c r="G33" s="37">
        <f t="shared" ref="G33:H48" si="20">G111+G137+G163+G189+G215+G241+G267+G293+G319+G345+G371+G397+G423</f>
        <v>0</v>
      </c>
      <c r="H33" s="37">
        <f t="shared" si="20"/>
        <v>0</v>
      </c>
      <c r="I33" s="154">
        <f>SUM(B33:H33)</f>
        <v>1131.7098377403042</v>
      </c>
      <c r="J33" s="149"/>
      <c r="K33" s="203" t="s">
        <v>7</v>
      </c>
      <c r="L33" s="37">
        <f t="shared" ref="L33:R48" si="21">L111+L137+L163+L189+L215+L241+L267+L293+L319+L345+L371+L397+L423</f>
        <v>177.27455042357929</v>
      </c>
      <c r="M33" s="37">
        <f t="shared" si="21"/>
        <v>954.38437715815212</v>
      </c>
      <c r="N33" s="37">
        <f t="shared" si="21"/>
        <v>5.0910158572846247E-2</v>
      </c>
      <c r="O33" s="37">
        <f t="shared" si="21"/>
        <v>0</v>
      </c>
      <c r="P33" s="37">
        <f t="shared" si="21"/>
        <v>0</v>
      </c>
      <c r="Q33" s="37">
        <f t="shared" si="21"/>
        <v>0</v>
      </c>
      <c r="R33" s="37">
        <f t="shared" si="21"/>
        <v>0</v>
      </c>
      <c r="S33" s="205">
        <f>SUM(L33:R33)</f>
        <v>1131.7098377403042</v>
      </c>
      <c r="T33" s="149"/>
      <c r="U33" s="206" t="s">
        <v>7</v>
      </c>
      <c r="V33" s="114">
        <f t="shared" ref="V33:AH48" si="22">V111+V137+V163+V189+V215+V241+V267+V293+V319+V345+V371+V397+V423</f>
        <v>177.27455042357929</v>
      </c>
      <c r="W33" s="114">
        <f t="shared" si="22"/>
        <v>0</v>
      </c>
      <c r="X33" s="114">
        <f t="shared" si="22"/>
        <v>0</v>
      </c>
      <c r="Y33" s="114">
        <f t="shared" si="22"/>
        <v>954.38437715815212</v>
      </c>
      <c r="Z33" s="114">
        <f t="shared" si="22"/>
        <v>5.0910158572846247E-2</v>
      </c>
      <c r="AA33" s="114">
        <f t="shared" si="22"/>
        <v>0</v>
      </c>
      <c r="AB33" s="114">
        <f t="shared" si="22"/>
        <v>0</v>
      </c>
      <c r="AC33" s="115">
        <f t="shared" si="22"/>
        <v>0</v>
      </c>
      <c r="AD33" s="114">
        <f t="shared" si="22"/>
        <v>0</v>
      </c>
      <c r="AE33" s="114">
        <f t="shared" si="22"/>
        <v>0</v>
      </c>
      <c r="AF33" s="114">
        <f t="shared" si="22"/>
        <v>0</v>
      </c>
      <c r="AG33" s="114">
        <f t="shared" si="22"/>
        <v>0</v>
      </c>
      <c r="AH33" s="114">
        <f t="shared" si="22"/>
        <v>0</v>
      </c>
      <c r="AI33" s="210">
        <f>SUM(V33:AC33)</f>
        <v>1131.7098377403042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23">B112+B138+B164+B190+B216+B242+B268+B294+B320+B346+B372+B398+B424</f>
        <v>0</v>
      </c>
      <c r="C34" s="40">
        <f t="shared" si="23"/>
        <v>0</v>
      </c>
      <c r="D34" s="40">
        <f t="shared" si="23"/>
        <v>596.87000281315613</v>
      </c>
      <c r="E34" s="40">
        <f t="shared" si="23"/>
        <v>0</v>
      </c>
      <c r="F34" s="350">
        <v>0</v>
      </c>
      <c r="G34" s="40">
        <f t="shared" si="20"/>
        <v>0</v>
      </c>
      <c r="H34" s="40">
        <f t="shared" si="20"/>
        <v>0</v>
      </c>
      <c r="I34" s="162">
        <f t="shared" ref="I34:I53" si="24">SUM(B34:H34)</f>
        <v>596.87000281315613</v>
      </c>
      <c r="J34" s="149"/>
      <c r="K34" s="163" t="s">
        <v>8</v>
      </c>
      <c r="L34" s="84">
        <f t="shared" si="21"/>
        <v>0</v>
      </c>
      <c r="M34" s="84">
        <f t="shared" si="21"/>
        <v>0</v>
      </c>
      <c r="N34" s="84">
        <f t="shared" si="21"/>
        <v>596.87000281315613</v>
      </c>
      <c r="O34" s="84">
        <f t="shared" si="21"/>
        <v>0</v>
      </c>
      <c r="P34" s="84">
        <f t="shared" si="21"/>
        <v>0</v>
      </c>
      <c r="Q34" s="84">
        <f t="shared" si="21"/>
        <v>0</v>
      </c>
      <c r="R34" s="84">
        <f t="shared" si="21"/>
        <v>0</v>
      </c>
      <c r="S34" s="166">
        <f t="shared" ref="S34:S53" si="25">SUM(L34:R34)</f>
        <v>596.87000281315613</v>
      </c>
      <c r="T34" s="149"/>
      <c r="U34" s="211" t="s">
        <v>8</v>
      </c>
      <c r="V34" s="118">
        <f t="shared" si="22"/>
        <v>0</v>
      </c>
      <c r="W34" s="118">
        <f t="shared" si="22"/>
        <v>0</v>
      </c>
      <c r="X34" s="118">
        <f t="shared" si="22"/>
        <v>0</v>
      </c>
      <c r="Y34" s="118">
        <f t="shared" si="22"/>
        <v>0</v>
      </c>
      <c r="Z34" s="118">
        <f t="shared" si="22"/>
        <v>596.87000281315613</v>
      </c>
      <c r="AA34" s="118">
        <f t="shared" si="22"/>
        <v>0</v>
      </c>
      <c r="AB34" s="118">
        <f t="shared" si="22"/>
        <v>0</v>
      </c>
      <c r="AC34" s="119">
        <f t="shared" si="22"/>
        <v>0</v>
      </c>
      <c r="AD34" s="118">
        <f t="shared" si="22"/>
        <v>0</v>
      </c>
      <c r="AE34" s="118">
        <f t="shared" si="22"/>
        <v>0</v>
      </c>
      <c r="AF34" s="118">
        <f t="shared" si="22"/>
        <v>0</v>
      </c>
      <c r="AG34" s="118">
        <f t="shared" si="22"/>
        <v>0</v>
      </c>
      <c r="AH34" s="118">
        <f t="shared" si="22"/>
        <v>0</v>
      </c>
      <c r="AI34" s="214">
        <f t="shared" ref="AI34:AI53" si="26">SUM(V34:AC34)</f>
        <v>596.87000281315613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43">
        <f t="shared" si="23"/>
        <v>3.7011799803715176E-2</v>
      </c>
      <c r="C35" s="43">
        <f t="shared" si="23"/>
        <v>0</v>
      </c>
      <c r="D35" s="43">
        <f t="shared" si="23"/>
        <v>289.1835655674177</v>
      </c>
      <c r="E35" s="43">
        <f t="shared" si="23"/>
        <v>0</v>
      </c>
      <c r="F35" s="350">
        <v>0</v>
      </c>
      <c r="G35" s="43">
        <f t="shared" si="20"/>
        <v>0</v>
      </c>
      <c r="H35" s="43">
        <f t="shared" si="20"/>
        <v>0</v>
      </c>
      <c r="I35" s="154">
        <f t="shared" si="24"/>
        <v>289.22057736722144</v>
      </c>
      <c r="J35" s="149"/>
      <c r="K35" s="169" t="s">
        <v>10</v>
      </c>
      <c r="L35" s="43">
        <f t="shared" si="21"/>
        <v>3.7011799803715176E-2</v>
      </c>
      <c r="M35" s="43">
        <f t="shared" si="21"/>
        <v>0</v>
      </c>
      <c r="N35" s="43">
        <f t="shared" si="21"/>
        <v>289.1835655674177</v>
      </c>
      <c r="O35" s="43">
        <f t="shared" si="21"/>
        <v>0</v>
      </c>
      <c r="P35" s="43">
        <f t="shared" si="21"/>
        <v>0</v>
      </c>
      <c r="Q35" s="43">
        <f t="shared" si="21"/>
        <v>0</v>
      </c>
      <c r="R35" s="43">
        <f t="shared" si="21"/>
        <v>0</v>
      </c>
      <c r="S35" s="158">
        <f t="shared" si="25"/>
        <v>289.22057736722144</v>
      </c>
      <c r="T35" s="149"/>
      <c r="U35" s="215" t="s">
        <v>10</v>
      </c>
      <c r="V35" s="114">
        <f t="shared" si="22"/>
        <v>3.7011799803715176E-2</v>
      </c>
      <c r="W35" s="114">
        <f t="shared" si="22"/>
        <v>0</v>
      </c>
      <c r="X35" s="114">
        <f t="shared" si="22"/>
        <v>0</v>
      </c>
      <c r="Y35" s="114">
        <f t="shared" si="22"/>
        <v>0</v>
      </c>
      <c r="Z35" s="114">
        <f t="shared" si="22"/>
        <v>289.1835655674177</v>
      </c>
      <c r="AA35" s="114">
        <f t="shared" si="22"/>
        <v>0</v>
      </c>
      <c r="AB35" s="114">
        <f t="shared" si="22"/>
        <v>0</v>
      </c>
      <c r="AC35" s="115">
        <f t="shared" si="22"/>
        <v>0</v>
      </c>
      <c r="AD35" s="114">
        <f t="shared" si="22"/>
        <v>0</v>
      </c>
      <c r="AE35" s="114">
        <f t="shared" si="22"/>
        <v>0</v>
      </c>
      <c r="AF35" s="114">
        <f t="shared" si="22"/>
        <v>0</v>
      </c>
      <c r="AG35" s="114">
        <f t="shared" si="22"/>
        <v>0</v>
      </c>
      <c r="AH35" s="114">
        <f t="shared" si="22"/>
        <v>0</v>
      </c>
      <c r="AI35" s="210">
        <f t="shared" si="26"/>
        <v>289.22057736722144</v>
      </c>
      <c r="AJ35" s="141" t="str">
        <f t="shared" si="27"/>
        <v/>
      </c>
    </row>
    <row r="36" spans="1:36" ht="15">
      <c r="A36" s="159" t="s">
        <v>56</v>
      </c>
      <c r="B36" s="40">
        <f t="shared" si="23"/>
        <v>0</v>
      </c>
      <c r="C36" s="40">
        <f t="shared" si="23"/>
        <v>190.69564196601999</v>
      </c>
      <c r="D36" s="40">
        <f t="shared" si="23"/>
        <v>788.36930502999996</v>
      </c>
      <c r="E36" s="40">
        <f t="shared" si="23"/>
        <v>0</v>
      </c>
      <c r="F36" s="350">
        <v>0</v>
      </c>
      <c r="G36" s="40">
        <f t="shared" si="20"/>
        <v>0</v>
      </c>
      <c r="H36" s="40">
        <f t="shared" si="20"/>
        <v>0</v>
      </c>
      <c r="I36" s="162">
        <f t="shared" si="24"/>
        <v>979.0649469960199</v>
      </c>
      <c r="J36" s="149"/>
      <c r="K36" s="163" t="s">
        <v>56</v>
      </c>
      <c r="L36" s="84">
        <f t="shared" si="21"/>
        <v>0</v>
      </c>
      <c r="M36" s="84">
        <f t="shared" si="21"/>
        <v>190.69564196601999</v>
      </c>
      <c r="N36" s="84">
        <f t="shared" si="21"/>
        <v>788.36930502999996</v>
      </c>
      <c r="O36" s="84">
        <f t="shared" si="21"/>
        <v>0</v>
      </c>
      <c r="P36" s="84">
        <f t="shared" si="21"/>
        <v>0</v>
      </c>
      <c r="Q36" s="84">
        <f t="shared" si="21"/>
        <v>0</v>
      </c>
      <c r="R36" s="84">
        <f t="shared" si="21"/>
        <v>0</v>
      </c>
      <c r="S36" s="166">
        <f t="shared" si="25"/>
        <v>979.0649469960199</v>
      </c>
      <c r="T36" s="149"/>
      <c r="U36" s="211" t="s">
        <v>56</v>
      </c>
      <c r="V36" s="118">
        <f t="shared" si="22"/>
        <v>0</v>
      </c>
      <c r="W36" s="118">
        <f t="shared" si="22"/>
        <v>0</v>
      </c>
      <c r="X36" s="118">
        <f t="shared" si="22"/>
        <v>0</v>
      </c>
      <c r="Y36" s="118">
        <f t="shared" si="22"/>
        <v>190.69564196601999</v>
      </c>
      <c r="Z36" s="118">
        <f t="shared" si="22"/>
        <v>788.36930502999996</v>
      </c>
      <c r="AA36" s="118">
        <f t="shared" si="22"/>
        <v>0</v>
      </c>
      <c r="AB36" s="118">
        <f t="shared" si="22"/>
        <v>0</v>
      </c>
      <c r="AC36" s="119">
        <f t="shared" si="22"/>
        <v>0</v>
      </c>
      <c r="AD36" s="118">
        <f t="shared" si="22"/>
        <v>0</v>
      </c>
      <c r="AE36" s="118">
        <f t="shared" si="22"/>
        <v>0</v>
      </c>
      <c r="AF36" s="118">
        <f t="shared" si="22"/>
        <v>0</v>
      </c>
      <c r="AG36" s="118">
        <f t="shared" si="22"/>
        <v>0</v>
      </c>
      <c r="AH36" s="118">
        <f t="shared" si="22"/>
        <v>0</v>
      </c>
      <c r="AI36" s="214">
        <f t="shared" si="26"/>
        <v>979.0649469960199</v>
      </c>
      <c r="AJ36" s="141" t="str">
        <f t="shared" si="27"/>
        <v/>
      </c>
    </row>
    <row r="37" spans="1:36" ht="15">
      <c r="A37" s="167" t="s">
        <v>16</v>
      </c>
      <c r="B37" s="43">
        <f t="shared" si="23"/>
        <v>275.89142711895295</v>
      </c>
      <c r="C37" s="43">
        <f t="shared" si="23"/>
        <v>234.78483017912234</v>
      </c>
      <c r="D37" s="43">
        <f t="shared" si="23"/>
        <v>197.90935193616752</v>
      </c>
      <c r="E37" s="43">
        <f t="shared" si="23"/>
        <v>7.0052798249403683</v>
      </c>
      <c r="F37" s="350">
        <v>0</v>
      </c>
      <c r="G37" s="43">
        <f t="shared" si="20"/>
        <v>0</v>
      </c>
      <c r="H37" s="43">
        <f t="shared" si="20"/>
        <v>0</v>
      </c>
      <c r="I37" s="154">
        <f t="shared" si="24"/>
        <v>715.59088905918316</v>
      </c>
      <c r="J37" s="149"/>
      <c r="K37" s="169" t="s">
        <v>16</v>
      </c>
      <c r="L37" s="43">
        <f t="shared" si="21"/>
        <v>275.89142711895295</v>
      </c>
      <c r="M37" s="43">
        <f t="shared" si="21"/>
        <v>234.78483017912234</v>
      </c>
      <c r="N37" s="43">
        <f t="shared" si="21"/>
        <v>197.90935193616752</v>
      </c>
      <c r="O37" s="43">
        <f t="shared" si="21"/>
        <v>7.0052798249403683</v>
      </c>
      <c r="P37" s="43">
        <f t="shared" si="21"/>
        <v>0</v>
      </c>
      <c r="Q37" s="43">
        <f t="shared" si="21"/>
        <v>0</v>
      </c>
      <c r="R37" s="43">
        <f t="shared" si="21"/>
        <v>0</v>
      </c>
      <c r="S37" s="158">
        <f t="shared" si="25"/>
        <v>715.59088905918316</v>
      </c>
      <c r="T37" s="149"/>
      <c r="U37" s="215" t="s">
        <v>16</v>
      </c>
      <c r="V37" s="114">
        <f t="shared" si="22"/>
        <v>275.83217906416434</v>
      </c>
      <c r="W37" s="114">
        <f t="shared" si="22"/>
        <v>0</v>
      </c>
      <c r="X37" s="114">
        <f t="shared" si="22"/>
        <v>0</v>
      </c>
      <c r="Y37" s="114">
        <f t="shared" si="22"/>
        <v>234.78483017912234</v>
      </c>
      <c r="Z37" s="114">
        <f t="shared" si="22"/>
        <v>139.55779341525508</v>
      </c>
      <c r="AA37" s="114">
        <f t="shared" si="22"/>
        <v>7.0052798249403683</v>
      </c>
      <c r="AB37" s="114">
        <f t="shared" si="22"/>
        <v>0</v>
      </c>
      <c r="AC37" s="115">
        <f t="shared" si="22"/>
        <v>58.410806575701052</v>
      </c>
      <c r="AD37" s="114">
        <f t="shared" si="22"/>
        <v>5.9248054788590174E-2</v>
      </c>
      <c r="AE37" s="114">
        <f t="shared" si="22"/>
        <v>0</v>
      </c>
      <c r="AF37" s="114">
        <f t="shared" si="22"/>
        <v>0</v>
      </c>
      <c r="AG37" s="114">
        <f t="shared" si="22"/>
        <v>58.351558520912462</v>
      </c>
      <c r="AH37" s="114">
        <f t="shared" si="22"/>
        <v>0</v>
      </c>
      <c r="AI37" s="210">
        <f t="shared" si="26"/>
        <v>715.59088905918316</v>
      </c>
      <c r="AJ37" s="141" t="str">
        <f t="shared" si="27"/>
        <v/>
      </c>
    </row>
    <row r="38" spans="1:36" ht="15">
      <c r="A38" s="159" t="s">
        <v>15</v>
      </c>
      <c r="B38" s="40">
        <f t="shared" si="23"/>
        <v>59.233595812405746</v>
      </c>
      <c r="C38" s="40">
        <f t="shared" si="23"/>
        <v>6.6665001021691781</v>
      </c>
      <c r="D38" s="40">
        <f t="shared" si="23"/>
        <v>26.842792489504962</v>
      </c>
      <c r="E38" s="40">
        <f t="shared" si="23"/>
        <v>8.7921234791802743</v>
      </c>
      <c r="F38" s="350">
        <v>0</v>
      </c>
      <c r="G38" s="40">
        <f t="shared" si="20"/>
        <v>0</v>
      </c>
      <c r="H38" s="40">
        <f t="shared" si="20"/>
        <v>0</v>
      </c>
      <c r="I38" s="162">
        <f t="shared" si="24"/>
        <v>101.53501188326015</v>
      </c>
      <c r="J38" s="149"/>
      <c r="K38" s="163" t="s">
        <v>15</v>
      </c>
      <c r="L38" s="84">
        <f t="shared" si="21"/>
        <v>59.233595812405746</v>
      </c>
      <c r="M38" s="84">
        <f t="shared" si="21"/>
        <v>6.6665001021691781</v>
      </c>
      <c r="N38" s="84">
        <f t="shared" si="21"/>
        <v>26.842792489504962</v>
      </c>
      <c r="O38" s="84">
        <f t="shared" si="21"/>
        <v>8.7921234791802743</v>
      </c>
      <c r="P38" s="84">
        <f t="shared" si="21"/>
        <v>0</v>
      </c>
      <c r="Q38" s="84">
        <f t="shared" si="21"/>
        <v>0</v>
      </c>
      <c r="R38" s="84">
        <f t="shared" si="21"/>
        <v>0</v>
      </c>
      <c r="S38" s="166">
        <f t="shared" si="25"/>
        <v>101.53501188326015</v>
      </c>
      <c r="T38" s="149"/>
      <c r="U38" s="211" t="s">
        <v>57</v>
      </c>
      <c r="V38" s="118">
        <f t="shared" si="22"/>
        <v>54.21449055082779</v>
      </c>
      <c r="W38" s="118">
        <f t="shared" si="22"/>
        <v>0</v>
      </c>
      <c r="X38" s="118">
        <f t="shared" si="22"/>
        <v>0</v>
      </c>
      <c r="Y38" s="118">
        <f t="shared" si="22"/>
        <v>6.6665001021691781</v>
      </c>
      <c r="Z38" s="118">
        <f t="shared" si="22"/>
        <v>23.963607582146292</v>
      </c>
      <c r="AA38" s="118">
        <f t="shared" si="22"/>
        <v>7.7964715695472968</v>
      </c>
      <c r="AB38" s="118">
        <f t="shared" si="22"/>
        <v>0</v>
      </c>
      <c r="AC38" s="119">
        <f t="shared" si="22"/>
        <v>8.8939420785696086</v>
      </c>
      <c r="AD38" s="118">
        <f t="shared" si="22"/>
        <v>5.0191052615779599</v>
      </c>
      <c r="AE38" s="118">
        <f t="shared" si="22"/>
        <v>0</v>
      </c>
      <c r="AF38" s="118">
        <f t="shared" si="22"/>
        <v>0</v>
      </c>
      <c r="AG38" s="118">
        <f t="shared" si="22"/>
        <v>2.8791849073586704</v>
      </c>
      <c r="AH38" s="118">
        <f t="shared" si="22"/>
        <v>0.99565190963297479</v>
      </c>
      <c r="AI38" s="214">
        <f t="shared" si="26"/>
        <v>101.53501188326017</v>
      </c>
      <c r="AJ38" s="141" t="str">
        <f t="shared" si="27"/>
        <v/>
      </c>
    </row>
    <row r="39" spans="1:36" ht="15">
      <c r="A39" s="167" t="s">
        <v>58</v>
      </c>
      <c r="B39" s="43">
        <f t="shared" si="23"/>
        <v>0</v>
      </c>
      <c r="C39" s="43">
        <f t="shared" si="23"/>
        <v>0</v>
      </c>
      <c r="D39" s="43">
        <f t="shared" si="23"/>
        <v>0</v>
      </c>
      <c r="E39" s="43">
        <f t="shared" si="23"/>
        <v>1274.1129384713561</v>
      </c>
      <c r="F39" s="350">
        <v>0</v>
      </c>
      <c r="G39" s="43">
        <f t="shared" si="20"/>
        <v>0</v>
      </c>
      <c r="H39" s="43">
        <f t="shared" si="20"/>
        <v>0</v>
      </c>
      <c r="I39" s="154">
        <f t="shared" si="24"/>
        <v>1274.1129384713561</v>
      </c>
      <c r="J39" s="149"/>
      <c r="K39" s="169" t="s">
        <v>58</v>
      </c>
      <c r="L39" s="43">
        <f t="shared" si="21"/>
        <v>0</v>
      </c>
      <c r="M39" s="43">
        <f t="shared" si="21"/>
        <v>0</v>
      </c>
      <c r="N39" s="43">
        <f t="shared" si="21"/>
        <v>0</v>
      </c>
      <c r="O39" s="43">
        <f t="shared" si="21"/>
        <v>1274.1129384713561</v>
      </c>
      <c r="P39" s="43">
        <f t="shared" si="21"/>
        <v>2946.1566428734304</v>
      </c>
      <c r="Q39" s="43">
        <f t="shared" si="21"/>
        <v>0</v>
      </c>
      <c r="R39" s="43">
        <f t="shared" si="21"/>
        <v>0</v>
      </c>
      <c r="S39" s="158">
        <f t="shared" si="25"/>
        <v>4220.2695813447863</v>
      </c>
      <c r="T39" s="149"/>
      <c r="U39" s="215" t="s">
        <v>58</v>
      </c>
      <c r="V39" s="114">
        <f t="shared" si="22"/>
        <v>0</v>
      </c>
      <c r="W39" s="114">
        <f t="shared" si="22"/>
        <v>0</v>
      </c>
      <c r="X39" s="114">
        <f t="shared" si="22"/>
        <v>0</v>
      </c>
      <c r="Y39" s="114">
        <f t="shared" si="22"/>
        <v>0</v>
      </c>
      <c r="Z39" s="114">
        <f t="shared" si="22"/>
        <v>0</v>
      </c>
      <c r="AA39" s="114">
        <f t="shared" si="22"/>
        <v>1239.7416024752756</v>
      </c>
      <c r="AB39" s="114">
        <f t="shared" si="22"/>
        <v>2946.1566428734304</v>
      </c>
      <c r="AC39" s="115">
        <f t="shared" si="22"/>
        <v>34.371335996080319</v>
      </c>
      <c r="AD39" s="114">
        <f t="shared" si="22"/>
        <v>0</v>
      </c>
      <c r="AE39" s="114">
        <f t="shared" si="22"/>
        <v>0</v>
      </c>
      <c r="AF39" s="114">
        <f t="shared" si="22"/>
        <v>0</v>
      </c>
      <c r="AG39" s="114">
        <f t="shared" si="22"/>
        <v>0</v>
      </c>
      <c r="AH39" s="114">
        <f t="shared" si="22"/>
        <v>34.371335996080319</v>
      </c>
      <c r="AI39" s="210">
        <f t="shared" si="26"/>
        <v>4220.2695813447863</v>
      </c>
      <c r="AJ39" s="141" t="str">
        <f t="shared" si="27"/>
        <v/>
      </c>
    </row>
    <row r="40" spans="1:36" ht="15">
      <c r="A40" s="159" t="s">
        <v>12</v>
      </c>
      <c r="B40" s="40">
        <f t="shared" si="23"/>
        <v>0</v>
      </c>
      <c r="C40" s="40">
        <f t="shared" si="23"/>
        <v>0</v>
      </c>
      <c r="D40" s="40">
        <f t="shared" si="23"/>
        <v>0</v>
      </c>
      <c r="E40" s="40">
        <f t="shared" si="23"/>
        <v>10.452992470988143</v>
      </c>
      <c r="F40" s="350">
        <v>0</v>
      </c>
      <c r="G40" s="40">
        <f t="shared" si="20"/>
        <v>0</v>
      </c>
      <c r="H40" s="40">
        <f t="shared" si="20"/>
        <v>0</v>
      </c>
      <c r="I40" s="162">
        <f t="shared" si="24"/>
        <v>10.452992470988143</v>
      </c>
      <c r="J40" s="149"/>
      <c r="K40" s="163" t="s">
        <v>12</v>
      </c>
      <c r="L40" s="84">
        <f t="shared" si="21"/>
        <v>0</v>
      </c>
      <c r="M40" s="84">
        <f t="shared" si="21"/>
        <v>0</v>
      </c>
      <c r="N40" s="84">
        <f t="shared" si="21"/>
        <v>0</v>
      </c>
      <c r="O40" s="84">
        <f t="shared" si="21"/>
        <v>10.452992470988143</v>
      </c>
      <c r="P40" s="84">
        <f t="shared" si="21"/>
        <v>119.20971618919062</v>
      </c>
      <c r="Q40" s="84">
        <f t="shared" si="21"/>
        <v>0</v>
      </c>
      <c r="R40" s="84">
        <f t="shared" si="21"/>
        <v>0</v>
      </c>
      <c r="S40" s="166">
        <f t="shared" si="25"/>
        <v>129.66270866017877</v>
      </c>
      <c r="T40" s="149"/>
      <c r="U40" s="211" t="s">
        <v>12</v>
      </c>
      <c r="V40" s="118">
        <f t="shared" si="22"/>
        <v>0</v>
      </c>
      <c r="W40" s="118">
        <f t="shared" si="22"/>
        <v>0</v>
      </c>
      <c r="X40" s="118">
        <f t="shared" si="22"/>
        <v>0</v>
      </c>
      <c r="Y40" s="118">
        <f t="shared" si="22"/>
        <v>0</v>
      </c>
      <c r="Z40" s="118">
        <f t="shared" si="22"/>
        <v>0</v>
      </c>
      <c r="AA40" s="118">
        <f t="shared" si="22"/>
        <v>8.377011701768339</v>
      </c>
      <c r="AB40" s="118">
        <f t="shared" si="22"/>
        <v>119.20971618919062</v>
      </c>
      <c r="AC40" s="119">
        <f t="shared" si="22"/>
        <v>2.075980769219802</v>
      </c>
      <c r="AD40" s="118">
        <f t="shared" si="22"/>
        <v>0</v>
      </c>
      <c r="AE40" s="118">
        <f t="shared" si="22"/>
        <v>0</v>
      </c>
      <c r="AF40" s="118">
        <f t="shared" si="22"/>
        <v>0</v>
      </c>
      <c r="AG40" s="118">
        <f t="shared" si="22"/>
        <v>0</v>
      </c>
      <c r="AH40" s="118">
        <f t="shared" si="22"/>
        <v>2.075980769219802</v>
      </c>
      <c r="AI40" s="214">
        <f t="shared" si="26"/>
        <v>129.66270866017877</v>
      </c>
      <c r="AJ40" s="141" t="str">
        <f t="shared" si="27"/>
        <v/>
      </c>
    </row>
    <row r="41" spans="1:36" ht="15">
      <c r="A41" s="167" t="s">
        <v>59</v>
      </c>
      <c r="B41" s="43">
        <f t="shared" si="23"/>
        <v>0.86699999999999999</v>
      </c>
      <c r="C41" s="43">
        <f t="shared" si="23"/>
        <v>0</v>
      </c>
      <c r="D41" s="43">
        <f t="shared" si="23"/>
        <v>3.255995540297155</v>
      </c>
      <c r="E41" s="43">
        <f t="shared" si="23"/>
        <v>2.109404559766772E-2</v>
      </c>
      <c r="F41" s="350">
        <v>0</v>
      </c>
      <c r="G41" s="43">
        <f t="shared" si="20"/>
        <v>0</v>
      </c>
      <c r="H41" s="43">
        <f t="shared" si="20"/>
        <v>0</v>
      </c>
      <c r="I41" s="154">
        <f t="shared" si="24"/>
        <v>4.1440895858948226</v>
      </c>
      <c r="J41" s="149"/>
      <c r="K41" s="169" t="s">
        <v>59</v>
      </c>
      <c r="L41" s="43">
        <f t="shared" si="21"/>
        <v>0.86699999999999999</v>
      </c>
      <c r="M41" s="43">
        <f t="shared" si="21"/>
        <v>0</v>
      </c>
      <c r="N41" s="43">
        <f t="shared" si="21"/>
        <v>3.255995540297155</v>
      </c>
      <c r="O41" s="43">
        <f t="shared" si="21"/>
        <v>2.109404559766772E-2</v>
      </c>
      <c r="P41" s="43">
        <f t="shared" si="21"/>
        <v>0</v>
      </c>
      <c r="Q41" s="43">
        <f t="shared" si="21"/>
        <v>0</v>
      </c>
      <c r="R41" s="43">
        <f t="shared" si="21"/>
        <v>0</v>
      </c>
      <c r="S41" s="158">
        <f t="shared" si="25"/>
        <v>4.1440895858948226</v>
      </c>
      <c r="T41" s="149"/>
      <c r="U41" s="215" t="s">
        <v>59</v>
      </c>
      <c r="V41" s="114">
        <f t="shared" si="22"/>
        <v>0</v>
      </c>
      <c r="W41" s="114">
        <f t="shared" si="22"/>
        <v>0</v>
      </c>
      <c r="X41" s="114">
        <f t="shared" si="22"/>
        <v>0</v>
      </c>
      <c r="Y41" s="114">
        <f t="shared" si="22"/>
        <v>0</v>
      </c>
      <c r="Z41" s="114">
        <f t="shared" si="22"/>
        <v>3.255995540297155</v>
      </c>
      <c r="AA41" s="114">
        <f t="shared" si="22"/>
        <v>0</v>
      </c>
      <c r="AB41" s="114">
        <f t="shared" si="22"/>
        <v>0</v>
      </c>
      <c r="AC41" s="115">
        <f t="shared" si="22"/>
        <v>0.88809404559766769</v>
      </c>
      <c r="AD41" s="114">
        <f t="shared" si="22"/>
        <v>0.86699999999999999</v>
      </c>
      <c r="AE41" s="114">
        <f t="shared" si="22"/>
        <v>0</v>
      </c>
      <c r="AF41" s="114">
        <f t="shared" si="22"/>
        <v>0</v>
      </c>
      <c r="AG41" s="114">
        <f t="shared" si="22"/>
        <v>0</v>
      </c>
      <c r="AH41" s="114">
        <f t="shared" si="22"/>
        <v>2.109404559766772E-2</v>
      </c>
      <c r="AI41" s="210">
        <f t="shared" si="26"/>
        <v>4.1440895858948226</v>
      </c>
      <c r="AJ41" s="141" t="str">
        <f t="shared" si="27"/>
        <v/>
      </c>
    </row>
    <row r="42" spans="1:36" ht="15">
      <c r="A42" s="159" t="s">
        <v>17</v>
      </c>
      <c r="B42" s="40">
        <f t="shared" si="23"/>
        <v>64.624069651728121</v>
      </c>
      <c r="C42" s="40">
        <f t="shared" si="23"/>
        <v>23.89389687581102</v>
      </c>
      <c r="D42" s="40">
        <f t="shared" si="23"/>
        <v>170.47479987486878</v>
      </c>
      <c r="E42" s="40">
        <f t="shared" si="23"/>
        <v>116.94058778830863</v>
      </c>
      <c r="F42" s="350">
        <v>0</v>
      </c>
      <c r="G42" s="40">
        <f t="shared" si="20"/>
        <v>0</v>
      </c>
      <c r="H42" s="40">
        <f t="shared" si="20"/>
        <v>0</v>
      </c>
      <c r="I42" s="162">
        <f t="shared" si="24"/>
        <v>375.93335419071656</v>
      </c>
      <c r="J42" s="149"/>
      <c r="K42" s="163" t="s">
        <v>17</v>
      </c>
      <c r="L42" s="84">
        <f t="shared" si="21"/>
        <v>64.624069651728121</v>
      </c>
      <c r="M42" s="84">
        <f t="shared" si="21"/>
        <v>23.89389687581102</v>
      </c>
      <c r="N42" s="84">
        <f t="shared" si="21"/>
        <v>170.47479987486878</v>
      </c>
      <c r="O42" s="84">
        <f t="shared" si="21"/>
        <v>116.94058778830863</v>
      </c>
      <c r="P42" s="84">
        <f t="shared" si="21"/>
        <v>0.12658222993051368</v>
      </c>
      <c r="Q42" s="84">
        <f t="shared" si="21"/>
        <v>0</v>
      </c>
      <c r="R42" s="84">
        <f t="shared" si="21"/>
        <v>0</v>
      </c>
      <c r="S42" s="166">
        <f t="shared" si="25"/>
        <v>376.05993642064709</v>
      </c>
      <c r="T42" s="149"/>
      <c r="U42" s="211" t="s">
        <v>17</v>
      </c>
      <c r="V42" s="118">
        <f t="shared" si="22"/>
        <v>64.592880680923727</v>
      </c>
      <c r="W42" s="118">
        <f t="shared" si="22"/>
        <v>0</v>
      </c>
      <c r="X42" s="118">
        <f t="shared" si="22"/>
        <v>0</v>
      </c>
      <c r="Y42" s="118">
        <f t="shared" si="22"/>
        <v>23.89389687581102</v>
      </c>
      <c r="Z42" s="118">
        <f t="shared" si="22"/>
        <v>170.46610561879686</v>
      </c>
      <c r="AA42" s="118">
        <f t="shared" si="22"/>
        <v>0.62868855820798042</v>
      </c>
      <c r="AB42" s="118">
        <f t="shared" si="22"/>
        <v>0.12658222993051368</v>
      </c>
      <c r="AC42" s="119">
        <f t="shared" si="22"/>
        <v>116.35178245697696</v>
      </c>
      <c r="AD42" s="118">
        <f t="shared" si="22"/>
        <v>3.1188970804401809E-2</v>
      </c>
      <c r="AE42" s="118">
        <f t="shared" si="22"/>
        <v>0</v>
      </c>
      <c r="AF42" s="118">
        <f t="shared" si="22"/>
        <v>0</v>
      </c>
      <c r="AG42" s="118">
        <f t="shared" si="22"/>
        <v>8.6942560719183958E-3</v>
      </c>
      <c r="AH42" s="118">
        <f t="shared" si="22"/>
        <v>116.31189923010065</v>
      </c>
      <c r="AI42" s="214">
        <f t="shared" si="26"/>
        <v>376.05993642064709</v>
      </c>
      <c r="AJ42" s="141" t="str">
        <f t="shared" si="27"/>
        <v/>
      </c>
    </row>
    <row r="43" spans="1:36" ht="15">
      <c r="A43" s="167" t="s">
        <v>140</v>
      </c>
      <c r="B43" s="43">
        <f t="shared" si="23"/>
        <v>2498.0418939003143</v>
      </c>
      <c r="C43" s="43">
        <f t="shared" si="23"/>
        <v>11780.876347345071</v>
      </c>
      <c r="D43" s="43">
        <f t="shared" si="23"/>
        <v>9290.6898712807506</v>
      </c>
      <c r="E43" s="43">
        <f t="shared" si="23"/>
        <v>491.69911187809464</v>
      </c>
      <c r="F43" s="350">
        <v>0</v>
      </c>
      <c r="G43" s="43">
        <f t="shared" si="20"/>
        <v>0</v>
      </c>
      <c r="H43" s="43">
        <f t="shared" si="20"/>
        <v>0</v>
      </c>
      <c r="I43" s="154">
        <f t="shared" si="24"/>
        <v>24061.307224404227</v>
      </c>
      <c r="J43" s="149"/>
      <c r="K43" s="169" t="s">
        <v>140</v>
      </c>
      <c r="L43" s="43">
        <f t="shared" si="21"/>
        <v>2498.0418939003143</v>
      </c>
      <c r="M43" s="43">
        <f t="shared" si="21"/>
        <v>11780.876347345071</v>
      </c>
      <c r="N43" s="43">
        <f t="shared" si="21"/>
        <v>9290.6898712807506</v>
      </c>
      <c r="O43" s="43">
        <f t="shared" si="21"/>
        <v>491.69911187809464</v>
      </c>
      <c r="P43" s="43">
        <f t="shared" si="21"/>
        <v>19.051172781149113</v>
      </c>
      <c r="Q43" s="43">
        <f t="shared" si="21"/>
        <v>0</v>
      </c>
      <c r="R43" s="43">
        <f t="shared" si="21"/>
        <v>0</v>
      </c>
      <c r="S43" s="158">
        <f t="shared" si="25"/>
        <v>24080.358397185377</v>
      </c>
      <c r="T43" s="149"/>
      <c r="U43" s="215" t="s">
        <v>140</v>
      </c>
      <c r="V43" s="114">
        <f t="shared" si="22"/>
        <v>2388.4441415810006</v>
      </c>
      <c r="W43" s="114">
        <f t="shared" si="22"/>
        <v>0</v>
      </c>
      <c r="X43" s="114">
        <f t="shared" si="22"/>
        <v>0</v>
      </c>
      <c r="Y43" s="114">
        <f t="shared" si="22"/>
        <v>11780.876347345071</v>
      </c>
      <c r="Z43" s="114">
        <f t="shared" si="22"/>
        <v>8680.4113799002389</v>
      </c>
      <c r="AA43" s="114">
        <f t="shared" si="22"/>
        <v>252.841565307401</v>
      </c>
      <c r="AB43" s="114">
        <f t="shared" si="22"/>
        <v>19.051172781149113</v>
      </c>
      <c r="AC43" s="115">
        <f t="shared" si="22"/>
        <v>958.73379027051919</v>
      </c>
      <c r="AD43" s="114">
        <f t="shared" si="22"/>
        <v>109.59775231931332</v>
      </c>
      <c r="AE43" s="114">
        <f t="shared" si="22"/>
        <v>20.452974175429066</v>
      </c>
      <c r="AF43" s="114">
        <f t="shared" si="22"/>
        <v>0</v>
      </c>
      <c r="AG43" s="114">
        <f t="shared" si="22"/>
        <v>610.27849138051238</v>
      </c>
      <c r="AH43" s="114">
        <f t="shared" si="22"/>
        <v>218.40457239526455</v>
      </c>
      <c r="AI43" s="210">
        <f t="shared" si="26"/>
        <v>24080.35839718538</v>
      </c>
      <c r="AJ43" s="141" t="str">
        <f t="shared" si="27"/>
        <v/>
      </c>
    </row>
    <row r="44" spans="1:36" ht="15">
      <c r="A44" s="159" t="s">
        <v>25</v>
      </c>
      <c r="B44" s="40">
        <f t="shared" si="23"/>
        <v>660.48918203236076</v>
      </c>
      <c r="C44" s="40">
        <f t="shared" si="23"/>
        <v>220.69247739046588</v>
      </c>
      <c r="D44" s="40">
        <f t="shared" si="23"/>
        <v>2330.7304180571182</v>
      </c>
      <c r="E44" s="40">
        <f t="shared" si="23"/>
        <v>15315.810974825843</v>
      </c>
      <c r="F44" s="350">
        <v>0</v>
      </c>
      <c r="G44" s="40">
        <f t="shared" si="20"/>
        <v>1095.3305668311289</v>
      </c>
      <c r="H44" s="40">
        <f t="shared" si="20"/>
        <v>49.314073421488551</v>
      </c>
      <c r="I44" s="162">
        <f t="shared" si="24"/>
        <v>19672.367692558408</v>
      </c>
      <c r="J44" s="149"/>
      <c r="K44" s="163" t="s">
        <v>25</v>
      </c>
      <c r="L44" s="84">
        <f t="shared" si="21"/>
        <v>660.48918203236076</v>
      </c>
      <c r="M44" s="84">
        <f t="shared" si="21"/>
        <v>220.69247739046588</v>
      </c>
      <c r="N44" s="84">
        <f t="shared" si="21"/>
        <v>2330.7304180571182</v>
      </c>
      <c r="O44" s="84">
        <f t="shared" si="21"/>
        <v>15315.810974825843</v>
      </c>
      <c r="P44" s="84">
        <f t="shared" si="21"/>
        <v>10.365521142839828</v>
      </c>
      <c r="Q44" s="84">
        <f t="shared" si="21"/>
        <v>1095.3305668311289</v>
      </c>
      <c r="R44" s="84">
        <f t="shared" si="21"/>
        <v>49.314073421488551</v>
      </c>
      <c r="S44" s="166">
        <f t="shared" si="25"/>
        <v>19682.733213701249</v>
      </c>
      <c r="T44" s="149"/>
      <c r="U44" s="211" t="s">
        <v>25</v>
      </c>
      <c r="V44" s="118">
        <f t="shared" si="22"/>
        <v>197.97258008472895</v>
      </c>
      <c r="W44" s="118">
        <f t="shared" si="22"/>
        <v>451.41653426581314</v>
      </c>
      <c r="X44" s="118">
        <f t="shared" si="22"/>
        <v>1095.3305668311289</v>
      </c>
      <c r="Y44" s="118">
        <f t="shared" si="22"/>
        <v>220.69247739046588</v>
      </c>
      <c r="Z44" s="118">
        <f t="shared" si="22"/>
        <v>2323.1947933786114</v>
      </c>
      <c r="AA44" s="118">
        <f t="shared" si="22"/>
        <v>14716.564728887173</v>
      </c>
      <c r="AB44" s="118">
        <f t="shared" si="22"/>
        <v>10.365521142839828</v>
      </c>
      <c r="AC44" s="119">
        <f t="shared" si="22"/>
        <v>667.19601172048522</v>
      </c>
      <c r="AD44" s="118">
        <f t="shared" si="22"/>
        <v>11.100067681818716</v>
      </c>
      <c r="AE44" s="118">
        <f t="shared" si="22"/>
        <v>479.48464517937578</v>
      </c>
      <c r="AF44" s="118">
        <f t="shared" si="22"/>
        <v>49.314073421488551</v>
      </c>
      <c r="AG44" s="118">
        <f t="shared" si="22"/>
        <v>7.5356246785065348</v>
      </c>
      <c r="AH44" s="118">
        <f t="shared" si="22"/>
        <v>119.76160075929567</v>
      </c>
      <c r="AI44" s="214">
        <f t="shared" si="26"/>
        <v>19682.733213701245</v>
      </c>
      <c r="AJ44" s="141" t="str">
        <f t="shared" si="27"/>
        <v/>
      </c>
    </row>
    <row r="45" spans="1:36" ht="15">
      <c r="A45" s="167" t="s">
        <v>24</v>
      </c>
      <c r="B45" s="43">
        <f t="shared" si="23"/>
        <v>932.25599084020007</v>
      </c>
      <c r="C45" s="43">
        <f t="shared" si="23"/>
        <v>1650.1255338957285</v>
      </c>
      <c r="D45" s="43">
        <f t="shared" si="23"/>
        <v>1685.3581993094731</v>
      </c>
      <c r="E45" s="43">
        <f t="shared" si="23"/>
        <v>0</v>
      </c>
      <c r="F45" s="350">
        <v>0</v>
      </c>
      <c r="G45" s="43">
        <f t="shared" si="20"/>
        <v>0</v>
      </c>
      <c r="H45" s="43">
        <f t="shared" si="20"/>
        <v>0</v>
      </c>
      <c r="I45" s="154">
        <f t="shared" si="24"/>
        <v>4267.7397240454011</v>
      </c>
      <c r="J45" s="149"/>
      <c r="K45" s="169" t="s">
        <v>24</v>
      </c>
      <c r="L45" s="43">
        <f t="shared" si="21"/>
        <v>932.25599084020007</v>
      </c>
      <c r="M45" s="43">
        <f t="shared" si="21"/>
        <v>1650.1255338957285</v>
      </c>
      <c r="N45" s="43">
        <f t="shared" si="21"/>
        <v>1685.3581993094731</v>
      </c>
      <c r="O45" s="43">
        <f t="shared" si="21"/>
        <v>0</v>
      </c>
      <c r="P45" s="43">
        <f t="shared" si="21"/>
        <v>0</v>
      </c>
      <c r="Q45" s="43">
        <f t="shared" si="21"/>
        <v>0</v>
      </c>
      <c r="R45" s="43">
        <f t="shared" si="21"/>
        <v>0</v>
      </c>
      <c r="S45" s="158">
        <f t="shared" si="25"/>
        <v>4267.7397240454011</v>
      </c>
      <c r="T45" s="149"/>
      <c r="U45" s="215" t="s">
        <v>24</v>
      </c>
      <c r="V45" s="114">
        <f t="shared" si="22"/>
        <v>903.89005843086147</v>
      </c>
      <c r="W45" s="114">
        <f t="shared" si="22"/>
        <v>19.100020144477774</v>
      </c>
      <c r="X45" s="114">
        <f t="shared" si="22"/>
        <v>0</v>
      </c>
      <c r="Y45" s="114">
        <f t="shared" si="22"/>
        <v>1650.1255338957285</v>
      </c>
      <c r="Z45" s="114">
        <f t="shared" si="22"/>
        <v>549.93429967226473</v>
      </c>
      <c r="AA45" s="114">
        <f t="shared" si="22"/>
        <v>0</v>
      </c>
      <c r="AB45" s="114">
        <f t="shared" si="22"/>
        <v>0</v>
      </c>
      <c r="AC45" s="115">
        <f t="shared" si="22"/>
        <v>1144.6898119020689</v>
      </c>
      <c r="AD45" s="114">
        <f t="shared" si="22"/>
        <v>9.2659122648606491</v>
      </c>
      <c r="AE45" s="114">
        <f t="shared" si="22"/>
        <v>0</v>
      </c>
      <c r="AF45" s="114">
        <f t="shared" si="22"/>
        <v>0</v>
      </c>
      <c r="AG45" s="114">
        <f t="shared" si="22"/>
        <v>1135.4238996372083</v>
      </c>
      <c r="AH45" s="114">
        <f t="shared" si="22"/>
        <v>0</v>
      </c>
      <c r="AI45" s="210">
        <f t="shared" si="26"/>
        <v>4267.7397240454011</v>
      </c>
      <c r="AJ45" s="141" t="str">
        <f t="shared" si="27"/>
        <v/>
      </c>
    </row>
    <row r="46" spans="1:36" ht="15">
      <c r="A46" s="159" t="s">
        <v>60</v>
      </c>
      <c r="B46" s="40">
        <f t="shared" si="23"/>
        <v>1.389273572832014</v>
      </c>
      <c r="C46" s="40">
        <f t="shared" si="23"/>
        <v>4.8550980691971831E-3</v>
      </c>
      <c r="D46" s="40">
        <f t="shared" si="23"/>
        <v>2.0060382482136055E-2</v>
      </c>
      <c r="E46" s="40">
        <f t="shared" si="23"/>
        <v>0</v>
      </c>
      <c r="F46" s="350">
        <v>0</v>
      </c>
      <c r="G46" s="40">
        <f t="shared" si="20"/>
        <v>0</v>
      </c>
      <c r="H46" s="40">
        <f t="shared" si="20"/>
        <v>0</v>
      </c>
      <c r="I46" s="162">
        <f t="shared" si="24"/>
        <v>1.4141890533833474</v>
      </c>
      <c r="J46" s="149"/>
      <c r="K46" s="163" t="s">
        <v>60</v>
      </c>
      <c r="L46" s="84">
        <f t="shared" si="21"/>
        <v>1.389273572832014</v>
      </c>
      <c r="M46" s="84">
        <f t="shared" si="21"/>
        <v>4.8550980691971831E-3</v>
      </c>
      <c r="N46" s="84">
        <f t="shared" si="21"/>
        <v>2.0060382482136055E-2</v>
      </c>
      <c r="O46" s="84">
        <f t="shared" si="21"/>
        <v>0</v>
      </c>
      <c r="P46" s="84">
        <f t="shared" si="21"/>
        <v>0</v>
      </c>
      <c r="Q46" s="84">
        <f t="shared" si="21"/>
        <v>0</v>
      </c>
      <c r="R46" s="84">
        <f t="shared" si="21"/>
        <v>0</v>
      </c>
      <c r="S46" s="166">
        <f t="shared" si="25"/>
        <v>1.4141890533833474</v>
      </c>
      <c r="T46" s="149"/>
      <c r="U46" s="211" t="s">
        <v>60</v>
      </c>
      <c r="V46" s="118">
        <f t="shared" si="22"/>
        <v>1.388630617138044</v>
      </c>
      <c r="W46" s="118">
        <f t="shared" si="22"/>
        <v>0</v>
      </c>
      <c r="X46" s="118">
        <f t="shared" si="22"/>
        <v>0</v>
      </c>
      <c r="Y46" s="118">
        <f t="shared" si="22"/>
        <v>4.8550980691971831E-3</v>
      </c>
      <c r="Z46" s="118">
        <f t="shared" si="22"/>
        <v>2.0060382482136055E-2</v>
      </c>
      <c r="AA46" s="118">
        <f t="shared" si="22"/>
        <v>0</v>
      </c>
      <c r="AB46" s="118">
        <f t="shared" si="22"/>
        <v>0</v>
      </c>
      <c r="AC46" s="119">
        <f t="shared" si="22"/>
        <v>6.4295569396995644E-4</v>
      </c>
      <c r="AD46" s="118">
        <f t="shared" si="22"/>
        <v>6.4295569396995644E-4</v>
      </c>
      <c r="AE46" s="118">
        <f t="shared" si="22"/>
        <v>0</v>
      </c>
      <c r="AF46" s="118">
        <f t="shared" si="22"/>
        <v>0</v>
      </c>
      <c r="AG46" s="118">
        <f t="shared" si="22"/>
        <v>0</v>
      </c>
      <c r="AH46" s="118">
        <f t="shared" si="22"/>
        <v>0</v>
      </c>
      <c r="AI46" s="214">
        <f t="shared" si="26"/>
        <v>1.4141890533833474</v>
      </c>
      <c r="AJ46" s="141" t="str">
        <f t="shared" si="27"/>
        <v/>
      </c>
    </row>
    <row r="47" spans="1:36" ht="15">
      <c r="A47" s="167" t="s">
        <v>22</v>
      </c>
      <c r="B47" s="43">
        <f t="shared" si="23"/>
        <v>977.73459514772583</v>
      </c>
      <c r="C47" s="43">
        <f t="shared" si="23"/>
        <v>2886.881560769576</v>
      </c>
      <c r="D47" s="43">
        <f t="shared" si="23"/>
        <v>2060.7595574642364</v>
      </c>
      <c r="E47" s="43">
        <f t="shared" si="23"/>
        <v>76.636844222178865</v>
      </c>
      <c r="F47" s="350">
        <v>0</v>
      </c>
      <c r="G47" s="43">
        <f t="shared" si="20"/>
        <v>0</v>
      </c>
      <c r="H47" s="43">
        <f t="shared" si="20"/>
        <v>0</v>
      </c>
      <c r="I47" s="154">
        <f t="shared" si="24"/>
        <v>6002.0125576037171</v>
      </c>
      <c r="J47" s="149"/>
      <c r="K47" s="169" t="s">
        <v>22</v>
      </c>
      <c r="L47" s="43">
        <f t="shared" si="21"/>
        <v>977.73459514772583</v>
      </c>
      <c r="M47" s="43">
        <f t="shared" si="21"/>
        <v>2886.881560769576</v>
      </c>
      <c r="N47" s="43">
        <f t="shared" si="21"/>
        <v>2060.7595574642364</v>
      </c>
      <c r="O47" s="43">
        <f t="shared" si="21"/>
        <v>76.636844222178865</v>
      </c>
      <c r="P47" s="43">
        <f t="shared" si="21"/>
        <v>250.34477719532509</v>
      </c>
      <c r="Q47" s="43">
        <f t="shared" si="21"/>
        <v>0</v>
      </c>
      <c r="R47" s="43">
        <f t="shared" si="21"/>
        <v>0</v>
      </c>
      <c r="S47" s="158">
        <f t="shared" si="25"/>
        <v>6252.3573347990423</v>
      </c>
      <c r="T47" s="149"/>
      <c r="U47" s="215" t="s">
        <v>22</v>
      </c>
      <c r="V47" s="114">
        <f t="shared" si="22"/>
        <v>969.94229885339462</v>
      </c>
      <c r="W47" s="114">
        <f t="shared" si="22"/>
        <v>0</v>
      </c>
      <c r="X47" s="114">
        <f t="shared" si="22"/>
        <v>0</v>
      </c>
      <c r="Y47" s="114">
        <f t="shared" si="22"/>
        <v>2886.881560769576</v>
      </c>
      <c r="Z47" s="114">
        <f t="shared" si="22"/>
        <v>1796.2523480602511</v>
      </c>
      <c r="AA47" s="114">
        <f t="shared" si="22"/>
        <v>0</v>
      </c>
      <c r="AB47" s="114">
        <f t="shared" si="22"/>
        <v>250.34477719532509</v>
      </c>
      <c r="AC47" s="115">
        <f t="shared" si="22"/>
        <v>348.93634992049573</v>
      </c>
      <c r="AD47" s="114">
        <f t="shared" si="22"/>
        <v>7.79229629433115</v>
      </c>
      <c r="AE47" s="114">
        <f t="shared" si="22"/>
        <v>0</v>
      </c>
      <c r="AF47" s="114">
        <f t="shared" si="22"/>
        <v>0</v>
      </c>
      <c r="AG47" s="114">
        <f t="shared" si="22"/>
        <v>264.50720940398571</v>
      </c>
      <c r="AH47" s="114">
        <f t="shared" si="22"/>
        <v>76.636844222178865</v>
      </c>
      <c r="AI47" s="210">
        <f t="shared" si="26"/>
        <v>6252.3573347990423</v>
      </c>
      <c r="AJ47" s="141" t="str">
        <f t="shared" si="27"/>
        <v/>
      </c>
    </row>
    <row r="48" spans="1:36" ht="15">
      <c r="A48" s="159" t="s">
        <v>21</v>
      </c>
      <c r="B48" s="40">
        <f t="shared" si="23"/>
        <v>124.19324389430706</v>
      </c>
      <c r="C48" s="40">
        <f t="shared" si="23"/>
        <v>878.18561259867761</v>
      </c>
      <c r="D48" s="40">
        <f t="shared" si="23"/>
        <v>1934.7345220016607</v>
      </c>
      <c r="E48" s="40">
        <f t="shared" si="23"/>
        <v>0</v>
      </c>
      <c r="F48" s="350">
        <v>0</v>
      </c>
      <c r="G48" s="40">
        <f t="shared" si="20"/>
        <v>0</v>
      </c>
      <c r="H48" s="40">
        <f t="shared" si="20"/>
        <v>0</v>
      </c>
      <c r="I48" s="162">
        <f t="shared" si="24"/>
        <v>2937.1133784946455</v>
      </c>
      <c r="J48" s="149"/>
      <c r="K48" s="163" t="s">
        <v>21</v>
      </c>
      <c r="L48" s="84">
        <f t="shared" si="21"/>
        <v>124.19324389430706</v>
      </c>
      <c r="M48" s="84">
        <f t="shared" si="21"/>
        <v>878.18561259867761</v>
      </c>
      <c r="N48" s="84">
        <f t="shared" si="21"/>
        <v>1934.7345220016607</v>
      </c>
      <c r="O48" s="84">
        <f t="shared" si="21"/>
        <v>0</v>
      </c>
      <c r="P48" s="84">
        <f t="shared" si="21"/>
        <v>0</v>
      </c>
      <c r="Q48" s="84">
        <f t="shared" si="21"/>
        <v>0</v>
      </c>
      <c r="R48" s="84">
        <f t="shared" si="21"/>
        <v>0</v>
      </c>
      <c r="S48" s="166">
        <f t="shared" si="25"/>
        <v>2937.1133784946455</v>
      </c>
      <c r="T48" s="149"/>
      <c r="U48" s="211" t="s">
        <v>61</v>
      </c>
      <c r="V48" s="118">
        <f t="shared" si="22"/>
        <v>124.19324389430706</v>
      </c>
      <c r="W48" s="118">
        <f t="shared" si="22"/>
        <v>0</v>
      </c>
      <c r="X48" s="118">
        <f t="shared" si="22"/>
        <v>0</v>
      </c>
      <c r="Y48" s="118">
        <f t="shared" si="22"/>
        <v>878.18561259867761</v>
      </c>
      <c r="Z48" s="118">
        <f t="shared" si="22"/>
        <v>1934.7345220016607</v>
      </c>
      <c r="AA48" s="118">
        <f t="shared" si="22"/>
        <v>0</v>
      </c>
      <c r="AB48" s="118">
        <f t="shared" si="22"/>
        <v>0</v>
      </c>
      <c r="AC48" s="119">
        <f t="shared" si="22"/>
        <v>0</v>
      </c>
      <c r="AD48" s="118">
        <f t="shared" si="22"/>
        <v>0</v>
      </c>
      <c r="AE48" s="118">
        <f t="shared" si="22"/>
        <v>0</v>
      </c>
      <c r="AF48" s="118">
        <f t="shared" si="22"/>
        <v>0</v>
      </c>
      <c r="AG48" s="118">
        <f t="shared" si="22"/>
        <v>0</v>
      </c>
      <c r="AH48" s="118">
        <f t="shared" si="22"/>
        <v>0</v>
      </c>
      <c r="AI48" s="214">
        <f t="shared" si="26"/>
        <v>2937.1133784946455</v>
      </c>
      <c r="AJ48" s="141" t="str">
        <f t="shared" si="27"/>
        <v/>
      </c>
    </row>
    <row r="49" spans="1:36" ht="15">
      <c r="A49" s="170" t="s">
        <v>64</v>
      </c>
      <c r="B49" s="43">
        <f t="shared" si="23"/>
        <v>10.605996304961806</v>
      </c>
      <c r="C49" s="43">
        <f t="shared" si="23"/>
        <v>0</v>
      </c>
      <c r="D49" s="43">
        <f t="shared" si="23"/>
        <v>0</v>
      </c>
      <c r="E49" s="43">
        <f t="shared" si="23"/>
        <v>0</v>
      </c>
      <c r="F49" s="350">
        <v>0</v>
      </c>
      <c r="G49" s="43">
        <f t="shared" ref="G49:H53" si="28">G127+G153+G179+G205+G231+G257+G283+G309+G335+G361+G387+G413+G439</f>
        <v>0</v>
      </c>
      <c r="H49" s="43">
        <f t="shared" si="28"/>
        <v>0</v>
      </c>
      <c r="I49" s="154">
        <f t="shared" si="24"/>
        <v>10.605996304961806</v>
      </c>
      <c r="J49" s="149"/>
      <c r="K49" s="171" t="s">
        <v>64</v>
      </c>
      <c r="L49" s="43">
        <f t="shared" ref="L49:R53" si="29">L127+L153+L179+L205+L231+L257+L283+L309+L335+L361+L387+L413+L439</f>
        <v>10.605996304961806</v>
      </c>
      <c r="M49" s="43">
        <f t="shared" si="29"/>
        <v>0</v>
      </c>
      <c r="N49" s="43">
        <f t="shared" si="29"/>
        <v>0</v>
      </c>
      <c r="O49" s="43">
        <f t="shared" si="29"/>
        <v>0</v>
      </c>
      <c r="P49" s="43">
        <f t="shared" si="29"/>
        <v>0</v>
      </c>
      <c r="Q49" s="43">
        <f t="shared" si="29"/>
        <v>0</v>
      </c>
      <c r="R49" s="43">
        <f t="shared" si="29"/>
        <v>0</v>
      </c>
      <c r="S49" s="158">
        <f t="shared" si="25"/>
        <v>10.605996304961806</v>
      </c>
      <c r="T49" s="149"/>
      <c r="U49" s="216" t="s">
        <v>62</v>
      </c>
      <c r="V49" s="114">
        <f t="shared" ref="V49:AH53" si="30">V127+V153+V179+V205+V231+V257+V283+V309+V335+V361+V387+V413+V439</f>
        <v>10.605996304961806</v>
      </c>
      <c r="W49" s="114">
        <f t="shared" si="30"/>
        <v>0</v>
      </c>
      <c r="X49" s="114">
        <f t="shared" si="30"/>
        <v>0</v>
      </c>
      <c r="Y49" s="114">
        <f t="shared" si="30"/>
        <v>0</v>
      </c>
      <c r="Z49" s="114">
        <f t="shared" si="30"/>
        <v>0</v>
      </c>
      <c r="AA49" s="114">
        <f t="shared" si="30"/>
        <v>0</v>
      </c>
      <c r="AB49" s="114">
        <f t="shared" si="30"/>
        <v>0</v>
      </c>
      <c r="AC49" s="115">
        <f t="shared" si="30"/>
        <v>0</v>
      </c>
      <c r="AD49" s="114">
        <f t="shared" si="30"/>
        <v>0</v>
      </c>
      <c r="AE49" s="114">
        <f t="shared" si="30"/>
        <v>0</v>
      </c>
      <c r="AF49" s="114">
        <f t="shared" si="30"/>
        <v>0</v>
      </c>
      <c r="AG49" s="114">
        <f t="shared" si="30"/>
        <v>0</v>
      </c>
      <c r="AH49" s="114">
        <f t="shared" si="30"/>
        <v>0</v>
      </c>
      <c r="AI49" s="210">
        <f t="shared" si="26"/>
        <v>10.605996304961806</v>
      </c>
      <c r="AJ49" s="141" t="str">
        <f t="shared" si="27"/>
        <v/>
      </c>
    </row>
    <row r="50" spans="1:36">
      <c r="A50" s="172" t="s">
        <v>23</v>
      </c>
      <c r="B50" s="59">
        <f t="shared" ref="B50:E53" si="31">B128+B154+B180+B206+B232+B258+B284+B310+B336+B362+B388+B414+B440</f>
        <v>10.605996304961806</v>
      </c>
      <c r="C50" s="59">
        <f t="shared" si="31"/>
        <v>0</v>
      </c>
      <c r="D50" s="59">
        <f t="shared" si="31"/>
        <v>0</v>
      </c>
      <c r="E50" s="59">
        <f t="shared" si="31"/>
        <v>0</v>
      </c>
      <c r="F50" s="350">
        <v>0</v>
      </c>
      <c r="G50" s="59">
        <f t="shared" si="28"/>
        <v>0</v>
      </c>
      <c r="H50" s="59">
        <f t="shared" si="28"/>
        <v>0</v>
      </c>
      <c r="I50" s="175">
        <f t="shared" si="24"/>
        <v>10.605996304961806</v>
      </c>
      <c r="J50" s="149"/>
      <c r="K50" s="176" t="s">
        <v>23</v>
      </c>
      <c r="L50" s="87">
        <f t="shared" si="29"/>
        <v>10.605996304961806</v>
      </c>
      <c r="M50" s="87">
        <f t="shared" si="29"/>
        <v>0</v>
      </c>
      <c r="N50" s="87">
        <f t="shared" si="29"/>
        <v>0</v>
      </c>
      <c r="O50" s="87">
        <f t="shared" si="29"/>
        <v>0</v>
      </c>
      <c r="P50" s="87">
        <f t="shared" si="29"/>
        <v>0</v>
      </c>
      <c r="Q50" s="87">
        <f t="shared" si="29"/>
        <v>0</v>
      </c>
      <c r="R50" s="87">
        <f t="shared" si="29"/>
        <v>0</v>
      </c>
      <c r="S50" s="179">
        <f t="shared" si="25"/>
        <v>10.605996304961806</v>
      </c>
      <c r="T50" s="149"/>
      <c r="U50" s="217" t="s">
        <v>65</v>
      </c>
      <c r="V50" s="121">
        <f t="shared" si="30"/>
        <v>10.605996304961806</v>
      </c>
      <c r="W50" s="121">
        <f t="shared" si="30"/>
        <v>0</v>
      </c>
      <c r="X50" s="121">
        <f t="shared" si="30"/>
        <v>0</v>
      </c>
      <c r="Y50" s="121">
        <f t="shared" si="30"/>
        <v>0</v>
      </c>
      <c r="Z50" s="121">
        <f t="shared" si="30"/>
        <v>0</v>
      </c>
      <c r="AA50" s="121">
        <f t="shared" si="30"/>
        <v>0</v>
      </c>
      <c r="AB50" s="121">
        <f t="shared" si="30"/>
        <v>0</v>
      </c>
      <c r="AC50" s="283">
        <f t="shared" si="30"/>
        <v>0</v>
      </c>
      <c r="AD50" s="121">
        <f t="shared" si="30"/>
        <v>0</v>
      </c>
      <c r="AE50" s="121">
        <f t="shared" si="30"/>
        <v>0</v>
      </c>
      <c r="AF50" s="121">
        <f t="shared" si="30"/>
        <v>0</v>
      </c>
      <c r="AG50" s="121">
        <f t="shared" si="30"/>
        <v>0</v>
      </c>
      <c r="AH50" s="121">
        <f t="shared" si="30"/>
        <v>0</v>
      </c>
      <c r="AI50" s="219">
        <f t="shared" si="26"/>
        <v>10.605996304961806</v>
      </c>
      <c r="AJ50" s="141" t="str">
        <f t="shared" si="27"/>
        <v/>
      </c>
    </row>
    <row r="51" spans="1:36">
      <c r="A51" s="180" t="s">
        <v>19</v>
      </c>
      <c r="B51" s="62">
        <f t="shared" si="31"/>
        <v>0</v>
      </c>
      <c r="C51" s="62">
        <f t="shared" si="31"/>
        <v>0</v>
      </c>
      <c r="D51" s="62">
        <f t="shared" si="31"/>
        <v>0</v>
      </c>
      <c r="E51" s="62">
        <f t="shared" si="31"/>
        <v>0</v>
      </c>
      <c r="F51" s="350">
        <v>0</v>
      </c>
      <c r="G51" s="62">
        <f t="shared" si="28"/>
        <v>0</v>
      </c>
      <c r="H51" s="62">
        <f t="shared" si="28"/>
        <v>0</v>
      </c>
      <c r="I51" s="183">
        <f t="shared" si="24"/>
        <v>0</v>
      </c>
      <c r="J51" s="149"/>
      <c r="K51" s="184" t="s">
        <v>19</v>
      </c>
      <c r="L51" s="62">
        <f t="shared" si="29"/>
        <v>0</v>
      </c>
      <c r="M51" s="62">
        <f t="shared" si="29"/>
        <v>0</v>
      </c>
      <c r="N51" s="62">
        <f t="shared" si="29"/>
        <v>0</v>
      </c>
      <c r="O51" s="62">
        <f t="shared" si="29"/>
        <v>0</v>
      </c>
      <c r="P51" s="62">
        <f t="shared" si="29"/>
        <v>0</v>
      </c>
      <c r="Q51" s="62">
        <f t="shared" si="29"/>
        <v>0</v>
      </c>
      <c r="R51" s="62">
        <f t="shared" si="29"/>
        <v>0</v>
      </c>
      <c r="S51" s="186">
        <f t="shared" si="25"/>
        <v>0</v>
      </c>
      <c r="T51" s="149"/>
      <c r="U51" s="220" t="s">
        <v>19</v>
      </c>
      <c r="V51" s="124">
        <f t="shared" si="30"/>
        <v>0</v>
      </c>
      <c r="W51" s="124">
        <f t="shared" si="30"/>
        <v>0</v>
      </c>
      <c r="X51" s="124">
        <f t="shared" si="30"/>
        <v>0</v>
      </c>
      <c r="Y51" s="124">
        <f t="shared" si="30"/>
        <v>0</v>
      </c>
      <c r="Z51" s="124">
        <f t="shared" si="30"/>
        <v>0</v>
      </c>
      <c r="AA51" s="124">
        <f t="shared" si="30"/>
        <v>0</v>
      </c>
      <c r="AB51" s="124">
        <f t="shared" si="30"/>
        <v>0</v>
      </c>
      <c r="AC51" s="284">
        <f t="shared" si="30"/>
        <v>0</v>
      </c>
      <c r="AD51" s="124">
        <f t="shared" si="30"/>
        <v>0</v>
      </c>
      <c r="AE51" s="124">
        <f t="shared" si="30"/>
        <v>0</v>
      </c>
      <c r="AF51" s="124">
        <f t="shared" si="30"/>
        <v>0</v>
      </c>
      <c r="AG51" s="124">
        <f t="shared" si="30"/>
        <v>0</v>
      </c>
      <c r="AH51" s="124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59">
        <f t="shared" si="31"/>
        <v>0</v>
      </c>
      <c r="C52" s="59">
        <f t="shared" si="31"/>
        <v>0</v>
      </c>
      <c r="D52" s="59">
        <f t="shared" si="31"/>
        <v>0</v>
      </c>
      <c r="E52" s="59">
        <f t="shared" si="31"/>
        <v>0</v>
      </c>
      <c r="F52" s="350">
        <v>0</v>
      </c>
      <c r="G52" s="59">
        <f t="shared" si="28"/>
        <v>0</v>
      </c>
      <c r="H52" s="59">
        <f t="shared" si="28"/>
        <v>0</v>
      </c>
      <c r="I52" s="175">
        <f t="shared" si="24"/>
        <v>0</v>
      </c>
      <c r="J52" s="149"/>
      <c r="K52" s="176" t="s">
        <v>20</v>
      </c>
      <c r="L52" s="87">
        <f t="shared" si="29"/>
        <v>0</v>
      </c>
      <c r="M52" s="87">
        <f t="shared" si="29"/>
        <v>0</v>
      </c>
      <c r="N52" s="87">
        <f t="shared" si="29"/>
        <v>0</v>
      </c>
      <c r="O52" s="87">
        <f t="shared" si="29"/>
        <v>0</v>
      </c>
      <c r="P52" s="87">
        <f t="shared" si="29"/>
        <v>0</v>
      </c>
      <c r="Q52" s="87">
        <f t="shared" si="29"/>
        <v>0</v>
      </c>
      <c r="R52" s="87">
        <f t="shared" si="29"/>
        <v>0</v>
      </c>
      <c r="S52" s="179">
        <f t="shared" si="25"/>
        <v>0</v>
      </c>
      <c r="T52" s="149"/>
      <c r="U52" s="217" t="s">
        <v>20</v>
      </c>
      <c r="V52" s="121">
        <f t="shared" si="30"/>
        <v>0</v>
      </c>
      <c r="W52" s="121">
        <f t="shared" si="30"/>
        <v>0</v>
      </c>
      <c r="X52" s="121">
        <f t="shared" si="30"/>
        <v>0</v>
      </c>
      <c r="Y52" s="121">
        <f t="shared" si="30"/>
        <v>0</v>
      </c>
      <c r="Z52" s="121">
        <f t="shared" si="30"/>
        <v>0</v>
      </c>
      <c r="AA52" s="121">
        <f t="shared" si="30"/>
        <v>0</v>
      </c>
      <c r="AB52" s="121">
        <f t="shared" si="30"/>
        <v>0</v>
      </c>
      <c r="AC52" s="283">
        <f t="shared" si="30"/>
        <v>0</v>
      </c>
      <c r="AD52" s="121">
        <f t="shared" si="30"/>
        <v>0</v>
      </c>
      <c r="AE52" s="121">
        <f t="shared" si="30"/>
        <v>0</v>
      </c>
      <c r="AF52" s="121">
        <f t="shared" si="30"/>
        <v>0</v>
      </c>
      <c r="AG52" s="121">
        <f t="shared" si="30"/>
        <v>0</v>
      </c>
      <c r="AH52" s="121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52">
        <f t="shared" si="31"/>
        <v>0</v>
      </c>
      <c r="C53" s="52">
        <f t="shared" si="31"/>
        <v>0</v>
      </c>
      <c r="D53" s="52">
        <f t="shared" si="31"/>
        <v>0</v>
      </c>
      <c r="E53" s="52">
        <f t="shared" si="31"/>
        <v>0</v>
      </c>
      <c r="F53" s="351">
        <v>0</v>
      </c>
      <c r="G53" s="52">
        <f t="shared" si="28"/>
        <v>0</v>
      </c>
      <c r="H53" s="52">
        <f t="shared" si="28"/>
        <v>0</v>
      </c>
      <c r="I53" s="190">
        <f t="shared" si="24"/>
        <v>0</v>
      </c>
      <c r="J53" s="149"/>
      <c r="K53" s="191" t="s">
        <v>11</v>
      </c>
      <c r="L53" s="52">
        <f t="shared" si="29"/>
        <v>0</v>
      </c>
      <c r="M53" s="52">
        <f t="shared" si="29"/>
        <v>0</v>
      </c>
      <c r="N53" s="52">
        <f t="shared" si="29"/>
        <v>0</v>
      </c>
      <c r="O53" s="52">
        <f t="shared" si="29"/>
        <v>0</v>
      </c>
      <c r="P53" s="52">
        <f t="shared" si="29"/>
        <v>0</v>
      </c>
      <c r="Q53" s="52">
        <f t="shared" si="29"/>
        <v>0</v>
      </c>
      <c r="R53" s="52">
        <f t="shared" si="29"/>
        <v>0</v>
      </c>
      <c r="S53" s="193">
        <f t="shared" si="25"/>
        <v>0</v>
      </c>
      <c r="T53" s="149"/>
      <c r="U53" s="220" t="s">
        <v>11</v>
      </c>
      <c r="V53" s="124">
        <f t="shared" si="30"/>
        <v>0</v>
      </c>
      <c r="W53" s="124">
        <f t="shared" si="30"/>
        <v>0</v>
      </c>
      <c r="X53" s="124">
        <f t="shared" si="30"/>
        <v>0</v>
      </c>
      <c r="Y53" s="124">
        <f t="shared" si="30"/>
        <v>0</v>
      </c>
      <c r="Z53" s="124">
        <f t="shared" si="30"/>
        <v>0</v>
      </c>
      <c r="AA53" s="124">
        <f t="shared" si="30"/>
        <v>0</v>
      </c>
      <c r="AB53" s="124">
        <f t="shared" si="30"/>
        <v>0</v>
      </c>
      <c r="AC53" s="284">
        <f t="shared" si="30"/>
        <v>0</v>
      </c>
      <c r="AD53" s="124">
        <f t="shared" si="30"/>
        <v>0</v>
      </c>
      <c r="AE53" s="124">
        <f t="shared" si="30"/>
        <v>0</v>
      </c>
      <c r="AF53" s="124">
        <f t="shared" si="30"/>
        <v>0</v>
      </c>
      <c r="AG53" s="124">
        <f t="shared" si="30"/>
        <v>0</v>
      </c>
      <c r="AH53" s="124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5782.6378304991713</v>
      </c>
      <c r="C54" s="195">
        <f t="shared" ref="C54:I54" si="32">SUM(C33:C49)</f>
        <v>18827.191633378865</v>
      </c>
      <c r="D54" s="195">
        <f t="shared" si="32"/>
        <v>19375.249351905706</v>
      </c>
      <c r="E54" s="195">
        <f t="shared" si="32"/>
        <v>17301.471947006488</v>
      </c>
      <c r="F54" s="195">
        <f t="shared" si="32"/>
        <v>0</v>
      </c>
      <c r="G54" s="195">
        <f t="shared" si="32"/>
        <v>1095.3305668311289</v>
      </c>
      <c r="H54" s="195">
        <f t="shared" si="32"/>
        <v>49.314073421488551</v>
      </c>
      <c r="I54" s="195">
        <f t="shared" si="32"/>
        <v>62431.195403042846</v>
      </c>
      <c r="J54" s="149"/>
      <c r="K54" s="196" t="s">
        <v>26</v>
      </c>
      <c r="L54" s="195">
        <f>SUM(L33:L49)</f>
        <v>5782.6378304991713</v>
      </c>
      <c r="M54" s="195">
        <f t="shared" ref="M54:S54" si="33">SUM(M33:M49)</f>
        <v>18827.191633378865</v>
      </c>
      <c r="N54" s="195">
        <f t="shared" si="33"/>
        <v>19375.249351905706</v>
      </c>
      <c r="O54" s="195">
        <f t="shared" si="33"/>
        <v>17301.471947006488</v>
      </c>
      <c r="P54" s="195">
        <f t="shared" si="33"/>
        <v>3345.2544124118658</v>
      </c>
      <c r="Q54" s="195">
        <f t="shared" si="33"/>
        <v>1095.3305668311289</v>
      </c>
      <c r="R54" s="197">
        <f t="shared" si="33"/>
        <v>49.314073421488551</v>
      </c>
      <c r="S54" s="198">
        <f t="shared" si="33"/>
        <v>65776.449815454718</v>
      </c>
      <c r="T54" s="149" t="str">
        <f>IF(ABS(S54-AI54)&gt;0.01,S54-AI54,"")</f>
        <v/>
      </c>
      <c r="U54" s="224" t="s">
        <v>63</v>
      </c>
      <c r="V54" s="225">
        <f>SUM(V33:V49)</f>
        <v>5168.3880622856914</v>
      </c>
      <c r="W54" s="225">
        <f t="shared" ref="W54:AH54" si="34">SUM(W33:W49)</f>
        <v>470.51655441029089</v>
      </c>
      <c r="X54" s="225">
        <f t="shared" si="34"/>
        <v>1095.3305668311289</v>
      </c>
      <c r="Y54" s="225">
        <f t="shared" si="34"/>
        <v>18827.191633378865</v>
      </c>
      <c r="Z54" s="225">
        <f t="shared" si="34"/>
        <v>17296.264689121148</v>
      </c>
      <c r="AA54" s="225">
        <f t="shared" si="34"/>
        <v>16232.955348324314</v>
      </c>
      <c r="AB54" s="225">
        <f t="shared" si="34"/>
        <v>3345.2544124118658</v>
      </c>
      <c r="AC54" s="225">
        <f t="shared" si="34"/>
        <v>3340.5485486914081</v>
      </c>
      <c r="AD54" s="226">
        <f t="shared" si="34"/>
        <v>143.73321380318876</v>
      </c>
      <c r="AE54" s="226">
        <f t="shared" si="34"/>
        <v>499.93761935480484</v>
      </c>
      <c r="AF54" s="226">
        <f t="shared" si="34"/>
        <v>49.314073421488551</v>
      </c>
      <c r="AG54" s="226">
        <f t="shared" si="34"/>
        <v>2078.9846627845559</v>
      </c>
      <c r="AH54" s="226">
        <f t="shared" si="34"/>
        <v>568.57897932737046</v>
      </c>
      <c r="AI54" s="227">
        <f>SUM(V54:AC54)</f>
        <v>65776.449815454718</v>
      </c>
      <c r="AJ54" s="141" t="str">
        <f t="shared" si="27"/>
        <v/>
      </c>
    </row>
    <row r="55" spans="1:36" ht="15" thickBot="1">
      <c r="A55" s="32" t="s">
        <v>90</v>
      </c>
      <c r="B55" s="48">
        <f>IF($I54=0,"-",B54/$I54)</f>
        <v>9.2624172790023662E-2</v>
      </c>
      <c r="C55" s="48">
        <f t="shared" ref="C55:H55" si="35">IF($I54=0,"-",C54/$I54)</f>
        <v>0.30156705332701739</v>
      </c>
      <c r="D55" s="48">
        <f t="shared" si="35"/>
        <v>0.31034564093836609</v>
      </c>
      <c r="E55" s="48">
        <f t="shared" si="35"/>
        <v>0.27712863473639698</v>
      </c>
      <c r="F55" s="48">
        <f t="shared" si="35"/>
        <v>0</v>
      </c>
      <c r="G55" s="48">
        <f t="shared" si="35"/>
        <v>1.7544603459214613E-2</v>
      </c>
      <c r="H55" s="69">
        <f t="shared" si="35"/>
        <v>7.8989474898129254E-4</v>
      </c>
      <c r="I55" s="49">
        <f>SUM(B55:H55)</f>
        <v>1</v>
      </c>
      <c r="K55" s="78" t="s">
        <v>90</v>
      </c>
      <c r="L55" s="95">
        <f>IF($S54=0,"-",L54/$S54)</f>
        <v>8.7913498626380607E-2</v>
      </c>
      <c r="M55" s="95">
        <f t="shared" ref="M55:R55" si="36">IF($S54=0,"-",M54/$S54)</f>
        <v>0.28622997571625186</v>
      </c>
      <c r="N55" s="95">
        <f t="shared" si="36"/>
        <v>0.29456210248904818</v>
      </c>
      <c r="O55" s="95">
        <f t="shared" si="36"/>
        <v>0.26303444463099263</v>
      </c>
      <c r="P55" s="95">
        <f t="shared" si="36"/>
        <v>5.0857935048143489E-2</v>
      </c>
      <c r="Q55" s="95">
        <f t="shared" si="36"/>
        <v>1.6652321156040439E-2</v>
      </c>
      <c r="R55" s="96">
        <f t="shared" si="36"/>
        <v>7.4972233314273223E-4</v>
      </c>
      <c r="S55" s="97">
        <f>SUM(L55:R55)</f>
        <v>0.99999999999999989</v>
      </c>
      <c r="U55" s="108" t="s">
        <v>90</v>
      </c>
      <c r="V55" s="130">
        <f>+V54/$AI54</f>
        <v>7.8575053484740309E-2</v>
      </c>
      <c r="W55" s="130">
        <f t="shared" ref="W55:AH55" si="37">+W54/$AI54</f>
        <v>7.1532677079774402E-3</v>
      </c>
      <c r="X55" s="130">
        <f t="shared" si="37"/>
        <v>1.6652321156040439E-2</v>
      </c>
      <c r="Y55" s="130">
        <f t="shared" si="37"/>
        <v>0.28622997571625186</v>
      </c>
      <c r="Z55" s="130">
        <f t="shared" si="37"/>
        <v>0.26295527863921364</v>
      </c>
      <c r="AA55" s="130">
        <f t="shared" si="37"/>
        <v>0.24678977649095085</v>
      </c>
      <c r="AB55" s="130">
        <f t="shared" si="37"/>
        <v>5.0857935048143489E-2</v>
      </c>
      <c r="AC55" s="130">
        <f t="shared" si="37"/>
        <v>5.078639175668187E-2</v>
      </c>
      <c r="AD55" s="130">
        <f t="shared" si="37"/>
        <v>2.1851774336628525E-3</v>
      </c>
      <c r="AE55" s="130">
        <f t="shared" si="37"/>
        <v>7.6005564416664574E-3</v>
      </c>
      <c r="AF55" s="130">
        <f t="shared" si="37"/>
        <v>7.4972233314273223E-4</v>
      </c>
      <c r="AG55" s="130">
        <f t="shared" si="37"/>
        <v>3.1606823849834494E-2</v>
      </c>
      <c r="AH55" s="130">
        <f t="shared" si="37"/>
        <v>8.6441116983753379E-3</v>
      </c>
      <c r="AI55" s="131">
        <f>SUM(V55:AC55)</f>
        <v>0.99999999999999989</v>
      </c>
      <c r="AJ55" s="141" t="str">
        <f t="shared" si="27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2.3391937831295126</v>
      </c>
      <c r="G59" s="356"/>
      <c r="H59" s="358"/>
      <c r="I59" s="154">
        <f>SUM(B59:H59)</f>
        <v>2.3391937831295126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38">F450+F476+F502+F528+F554</f>
        <v>0</v>
      </c>
      <c r="G60" s="359"/>
      <c r="H60" s="361"/>
      <c r="I60" s="162">
        <f t="shared" ref="I60:I79" si="3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40">P450+P476+P502+P528+P554</f>
        <v>0</v>
      </c>
      <c r="Q60" s="359"/>
      <c r="R60" s="366"/>
      <c r="S60" s="166">
        <f t="shared" ref="S60:S79" si="4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38"/>
        <v>0</v>
      </c>
      <c r="G61" s="359"/>
      <c r="H61" s="361"/>
      <c r="I61" s="154">
        <f t="shared" si="3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40"/>
        <v>0</v>
      </c>
      <c r="Q61" s="359"/>
      <c r="R61" s="366"/>
      <c r="S61" s="158">
        <f t="shared" si="4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38"/>
        <v>0</v>
      </c>
      <c r="G62" s="359"/>
      <c r="H62" s="361"/>
      <c r="I62" s="162">
        <f t="shared" si="3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40"/>
        <v>0</v>
      </c>
      <c r="Q62" s="359"/>
      <c r="R62" s="366"/>
      <c r="S62" s="166">
        <f t="shared" si="4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38"/>
        <v>0</v>
      </c>
      <c r="G63" s="359"/>
      <c r="H63" s="361"/>
      <c r="I63" s="154">
        <f t="shared" si="3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40"/>
        <v>0</v>
      </c>
      <c r="Q63" s="359"/>
      <c r="R63" s="366"/>
      <c r="S63" s="158">
        <f t="shared" si="4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38"/>
        <v>0</v>
      </c>
      <c r="G64" s="359"/>
      <c r="H64" s="361"/>
      <c r="I64" s="162">
        <f t="shared" si="3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40"/>
        <v>0</v>
      </c>
      <c r="Q64" s="359"/>
      <c r="R64" s="366"/>
      <c r="S64" s="166">
        <f t="shared" si="4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38"/>
        <v>50284.546386324415</v>
      </c>
      <c r="G65" s="359"/>
      <c r="H65" s="361"/>
      <c r="I65" s="154">
        <f t="shared" si="39"/>
        <v>50284.546386324415</v>
      </c>
      <c r="J65" s="149"/>
      <c r="K65" s="169" t="s">
        <v>58</v>
      </c>
      <c r="L65" s="359"/>
      <c r="M65" s="360"/>
      <c r="N65" s="360"/>
      <c r="O65" s="361"/>
      <c r="P65" s="43">
        <f t="shared" si="40"/>
        <v>24059.698828327881</v>
      </c>
      <c r="Q65" s="359"/>
      <c r="R65" s="366"/>
      <c r="S65" s="158">
        <f t="shared" si="41"/>
        <v>24059.698828327881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38"/>
        <v>14380.075435602714</v>
      </c>
      <c r="G66" s="359"/>
      <c r="H66" s="361"/>
      <c r="I66" s="162">
        <f t="shared" si="39"/>
        <v>14380.075435602714</v>
      </c>
      <c r="J66" s="149"/>
      <c r="K66" s="163" t="s">
        <v>12</v>
      </c>
      <c r="L66" s="359"/>
      <c r="M66" s="360"/>
      <c r="N66" s="360"/>
      <c r="O66" s="361"/>
      <c r="P66" s="84">
        <f t="shared" si="40"/>
        <v>5650.9282078973456</v>
      </c>
      <c r="Q66" s="359"/>
      <c r="R66" s="366"/>
      <c r="S66" s="166">
        <f t="shared" si="41"/>
        <v>5650.9282078973456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38"/>
        <v>21958.14177403702</v>
      </c>
      <c r="G67" s="359"/>
      <c r="H67" s="361"/>
      <c r="I67" s="154">
        <f t="shared" si="39"/>
        <v>21958.14177403702</v>
      </c>
      <c r="J67" s="149"/>
      <c r="K67" s="169" t="s">
        <v>59</v>
      </c>
      <c r="L67" s="359"/>
      <c r="M67" s="360"/>
      <c r="N67" s="360"/>
      <c r="O67" s="361"/>
      <c r="P67" s="43">
        <f t="shared" si="40"/>
        <v>0</v>
      </c>
      <c r="Q67" s="359"/>
      <c r="R67" s="366"/>
      <c r="S67" s="158">
        <f t="shared" si="41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38"/>
        <v>23.565367172656707</v>
      </c>
      <c r="G68" s="359"/>
      <c r="H68" s="361"/>
      <c r="I68" s="162">
        <f t="shared" si="39"/>
        <v>23.565367172656707</v>
      </c>
      <c r="J68" s="149"/>
      <c r="K68" s="163" t="s">
        <v>17</v>
      </c>
      <c r="L68" s="359"/>
      <c r="M68" s="360"/>
      <c r="N68" s="360"/>
      <c r="O68" s="361"/>
      <c r="P68" s="84">
        <f t="shared" si="40"/>
        <v>23.438784942726166</v>
      </c>
      <c r="Q68" s="359"/>
      <c r="R68" s="366"/>
      <c r="S68" s="166">
        <f t="shared" si="41"/>
        <v>23.438784942726166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38"/>
        <v>3765.2755541691181</v>
      </c>
      <c r="G69" s="359"/>
      <c r="H69" s="361"/>
      <c r="I69" s="154">
        <f t="shared" si="39"/>
        <v>3765.2755541691181</v>
      </c>
      <c r="J69" s="149"/>
      <c r="K69" s="169" t="s">
        <v>140</v>
      </c>
      <c r="L69" s="359"/>
      <c r="M69" s="360"/>
      <c r="N69" s="360"/>
      <c r="O69" s="361"/>
      <c r="P69" s="43">
        <f t="shared" si="40"/>
        <v>72.032665675968829</v>
      </c>
      <c r="Q69" s="359"/>
      <c r="R69" s="366"/>
      <c r="S69" s="158">
        <f t="shared" si="41"/>
        <v>72.032665675968829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38"/>
        <v>1490.4030077988566</v>
      </c>
      <c r="G70" s="359"/>
      <c r="H70" s="361"/>
      <c r="I70" s="162">
        <f t="shared" si="39"/>
        <v>1490.4030077988566</v>
      </c>
      <c r="J70" s="149"/>
      <c r="K70" s="163" t="s">
        <v>25</v>
      </c>
      <c r="L70" s="359"/>
      <c r="M70" s="360"/>
      <c r="N70" s="360"/>
      <c r="O70" s="361"/>
      <c r="P70" s="84">
        <f t="shared" si="40"/>
        <v>-1.0347278589506459E-13</v>
      </c>
      <c r="Q70" s="359"/>
      <c r="R70" s="366"/>
      <c r="S70" s="166">
        <f t="shared" si="41"/>
        <v>-1.0347278589506459E-13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38"/>
        <v>0</v>
      </c>
      <c r="G71" s="359"/>
      <c r="H71" s="361"/>
      <c r="I71" s="154">
        <f t="shared" si="3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40"/>
        <v>0</v>
      </c>
      <c r="Q71" s="359"/>
      <c r="R71" s="366"/>
      <c r="S71" s="158">
        <f t="shared" si="41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38"/>
        <v>5.7504965294117652E-2</v>
      </c>
      <c r="G72" s="359"/>
      <c r="H72" s="361"/>
      <c r="I72" s="162">
        <f t="shared" si="39"/>
        <v>5.7504965294117652E-2</v>
      </c>
      <c r="J72" s="149"/>
      <c r="K72" s="163" t="s">
        <v>60</v>
      </c>
      <c r="L72" s="359"/>
      <c r="M72" s="360"/>
      <c r="N72" s="360"/>
      <c r="O72" s="361"/>
      <c r="P72" s="84">
        <f t="shared" si="40"/>
        <v>0</v>
      </c>
      <c r="Q72" s="359"/>
      <c r="R72" s="366"/>
      <c r="S72" s="166">
        <f t="shared" si="41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38"/>
        <v>5400.8743394766143</v>
      </c>
      <c r="G73" s="359"/>
      <c r="H73" s="361"/>
      <c r="I73" s="154">
        <f t="shared" si="39"/>
        <v>5400.8743394766143</v>
      </c>
      <c r="J73" s="149"/>
      <c r="K73" s="169" t="s">
        <v>22</v>
      </c>
      <c r="L73" s="359"/>
      <c r="M73" s="360"/>
      <c r="N73" s="360"/>
      <c r="O73" s="361"/>
      <c r="P73" s="43">
        <f t="shared" si="40"/>
        <v>3290.3617328781925</v>
      </c>
      <c r="Q73" s="359"/>
      <c r="R73" s="366"/>
      <c r="S73" s="158">
        <f t="shared" si="41"/>
        <v>3290.3617328781925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38"/>
        <v>0</v>
      </c>
      <c r="G74" s="359"/>
      <c r="H74" s="361"/>
      <c r="I74" s="162">
        <f t="shared" si="3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40"/>
        <v>0</v>
      </c>
      <c r="Q74" s="359"/>
      <c r="R74" s="366"/>
      <c r="S74" s="166">
        <f t="shared" si="4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38"/>
        <v>0</v>
      </c>
      <c r="G75" s="359"/>
      <c r="H75" s="361"/>
      <c r="I75" s="154">
        <f t="shared" si="3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40"/>
        <v>0</v>
      </c>
      <c r="Q75" s="359"/>
      <c r="R75" s="366"/>
      <c r="S75" s="158">
        <f t="shared" si="4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38"/>
        <v>0</v>
      </c>
      <c r="G76" s="359"/>
      <c r="H76" s="361"/>
      <c r="I76" s="175">
        <f t="shared" si="3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40"/>
        <v>0</v>
      </c>
      <c r="Q76" s="359"/>
      <c r="R76" s="366"/>
      <c r="S76" s="179">
        <f t="shared" si="4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38"/>
        <v>0</v>
      </c>
      <c r="G77" s="359"/>
      <c r="H77" s="361"/>
      <c r="I77" s="183">
        <f t="shared" si="3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40"/>
        <v>0</v>
      </c>
      <c r="Q77" s="359"/>
      <c r="R77" s="366"/>
      <c r="S77" s="186">
        <f t="shared" si="4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38"/>
        <v>0</v>
      </c>
      <c r="G78" s="359"/>
      <c r="H78" s="361"/>
      <c r="I78" s="175">
        <f t="shared" si="3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40"/>
        <v>0</v>
      </c>
      <c r="Q78" s="359"/>
      <c r="R78" s="366"/>
      <c r="S78" s="179">
        <f t="shared" si="4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38"/>
        <v>0</v>
      </c>
      <c r="G79" s="362"/>
      <c r="H79" s="364"/>
      <c r="I79" s="190">
        <f t="shared" si="3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40"/>
        <v>0</v>
      </c>
      <c r="Q79" s="362"/>
      <c r="R79" s="367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97305.278563329834</v>
      </c>
      <c r="G80" s="195">
        <f t="shared" si="42"/>
        <v>0</v>
      </c>
      <c r="H80" s="197">
        <f t="shared" si="42"/>
        <v>0</v>
      </c>
      <c r="I80" s="195">
        <f t="shared" si="42"/>
        <v>97305.278563329834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33096.46021972211</v>
      </c>
      <c r="Q80" s="195">
        <f t="shared" si="43"/>
        <v>0</v>
      </c>
      <c r="R80" s="197">
        <f t="shared" si="43"/>
        <v>0</v>
      </c>
      <c r="S80" s="198">
        <f t="shared" si="43"/>
        <v>33096.46021972211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44">IF($I80=0,"-",C80/$I80)</f>
        <v>0</v>
      </c>
      <c r="D81" s="48">
        <f t="shared" si="44"/>
        <v>0</v>
      </c>
      <c r="E81" s="48">
        <f t="shared" si="44"/>
        <v>0</v>
      </c>
      <c r="F81" s="48">
        <f t="shared" si="44"/>
        <v>1</v>
      </c>
      <c r="G81" s="48">
        <f t="shared" si="44"/>
        <v>0</v>
      </c>
      <c r="H81" s="48">
        <f t="shared" si="44"/>
        <v>0</v>
      </c>
      <c r="I81" s="49">
        <f>SUM(B81:H81)</f>
        <v>1</v>
      </c>
      <c r="K81" s="78" t="s">
        <v>90</v>
      </c>
      <c r="L81" s="95">
        <f t="shared" ref="L81:R81" si="45">IF($S80=0,"-",L80/$S80)</f>
        <v>0</v>
      </c>
      <c r="M81" s="95">
        <f t="shared" si="45"/>
        <v>0</v>
      </c>
      <c r="N81" s="95">
        <f t="shared" si="45"/>
        <v>0</v>
      </c>
      <c r="O81" s="95">
        <f t="shared" si="45"/>
        <v>0</v>
      </c>
      <c r="P81" s="95">
        <f t="shared" si="45"/>
        <v>1</v>
      </c>
      <c r="Q81" s="95">
        <f t="shared" si="45"/>
        <v>0</v>
      </c>
      <c r="R81" s="96">
        <f t="shared" si="45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H100" si="46">B579+B605+B631</f>
        <v>217.54178777700665</v>
      </c>
      <c r="C85" s="37">
        <f t="shared" si="46"/>
        <v>0</v>
      </c>
      <c r="D85" s="37">
        <f t="shared" si="46"/>
        <v>12.689976480750085</v>
      </c>
      <c r="E85" s="37">
        <f t="shared" si="46"/>
        <v>0</v>
      </c>
      <c r="F85" s="37">
        <f t="shared" si="46"/>
        <v>0</v>
      </c>
      <c r="G85" s="37">
        <f t="shared" si="46"/>
        <v>0</v>
      </c>
      <c r="H85" s="37">
        <f t="shared" si="46"/>
        <v>0</v>
      </c>
      <c r="I85" s="154">
        <f>SUM(B85:H85)</f>
        <v>230.23176425775674</v>
      </c>
      <c r="J85" s="149"/>
      <c r="K85" s="203" t="s">
        <v>7</v>
      </c>
      <c r="L85" s="37">
        <f t="shared" ref="L85:R100" si="47">L579+L605+L631</f>
        <v>217.54178777700665</v>
      </c>
      <c r="M85" s="37">
        <f t="shared" si="47"/>
        <v>0</v>
      </c>
      <c r="N85" s="37">
        <f t="shared" si="47"/>
        <v>12.689976480750085</v>
      </c>
      <c r="O85" s="37">
        <f t="shared" si="47"/>
        <v>0</v>
      </c>
      <c r="P85" s="37">
        <f t="shared" si="47"/>
        <v>2.3391937831295126</v>
      </c>
      <c r="Q85" s="37">
        <f t="shared" si="47"/>
        <v>0</v>
      </c>
      <c r="R85" s="37">
        <f t="shared" si="47"/>
        <v>0</v>
      </c>
      <c r="S85" s="205">
        <f>SUM(L85:R85)</f>
        <v>232.57095804088624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46"/>
        <v>15.928299099695863</v>
      </c>
      <c r="C86" s="40">
        <f t="shared" si="46"/>
        <v>0</v>
      </c>
      <c r="D86" s="40">
        <f t="shared" si="46"/>
        <v>1.8475584270071108E-2</v>
      </c>
      <c r="E86" s="40">
        <f t="shared" si="46"/>
        <v>0</v>
      </c>
      <c r="F86" s="40">
        <f t="shared" si="46"/>
        <v>0</v>
      </c>
      <c r="G86" s="40">
        <f t="shared" si="46"/>
        <v>0</v>
      </c>
      <c r="H86" s="40">
        <f t="shared" si="46"/>
        <v>0</v>
      </c>
      <c r="I86" s="162">
        <f t="shared" ref="I86:I105" si="48">SUM(B86:H86)</f>
        <v>15.946774683965934</v>
      </c>
      <c r="J86" s="149"/>
      <c r="K86" s="163" t="s">
        <v>8</v>
      </c>
      <c r="L86" s="84">
        <f t="shared" si="47"/>
        <v>15.928299099695863</v>
      </c>
      <c r="M86" s="84">
        <f t="shared" si="47"/>
        <v>0</v>
      </c>
      <c r="N86" s="84">
        <f t="shared" si="47"/>
        <v>1.8475584270071108E-2</v>
      </c>
      <c r="O86" s="84">
        <f t="shared" si="47"/>
        <v>0</v>
      </c>
      <c r="P86" s="84">
        <f t="shared" si="47"/>
        <v>0</v>
      </c>
      <c r="Q86" s="84">
        <f t="shared" si="47"/>
        <v>0</v>
      </c>
      <c r="R86" s="84">
        <f t="shared" si="47"/>
        <v>0</v>
      </c>
      <c r="S86" s="166">
        <f t="shared" ref="S86:S105" si="49">SUM(L86:R86)</f>
        <v>15.946774683965934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46"/>
        <v>293.01934062574389</v>
      </c>
      <c r="C87" s="43">
        <f t="shared" si="46"/>
        <v>0</v>
      </c>
      <c r="D87" s="43">
        <f t="shared" si="46"/>
        <v>24.527655147212403</v>
      </c>
      <c r="E87" s="43">
        <f t="shared" si="46"/>
        <v>0</v>
      </c>
      <c r="F87" s="43">
        <f t="shared" si="46"/>
        <v>0</v>
      </c>
      <c r="G87" s="43">
        <f t="shared" si="46"/>
        <v>0</v>
      </c>
      <c r="H87" s="43">
        <f t="shared" si="46"/>
        <v>0</v>
      </c>
      <c r="I87" s="154">
        <f t="shared" si="48"/>
        <v>317.54699577295628</v>
      </c>
      <c r="J87" s="149"/>
      <c r="K87" s="169" t="s">
        <v>10</v>
      </c>
      <c r="L87" s="43">
        <f t="shared" si="47"/>
        <v>293.01934062574389</v>
      </c>
      <c r="M87" s="43">
        <f t="shared" si="47"/>
        <v>0</v>
      </c>
      <c r="N87" s="43">
        <f t="shared" si="47"/>
        <v>24.527655147212403</v>
      </c>
      <c r="O87" s="43">
        <f t="shared" si="47"/>
        <v>0</v>
      </c>
      <c r="P87" s="43">
        <f t="shared" si="47"/>
        <v>0</v>
      </c>
      <c r="Q87" s="43">
        <f t="shared" si="47"/>
        <v>0</v>
      </c>
      <c r="R87" s="43">
        <f t="shared" si="47"/>
        <v>0</v>
      </c>
      <c r="S87" s="158">
        <f t="shared" si="49"/>
        <v>317.54699577295628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46"/>
        <v>0</v>
      </c>
      <c r="C88" s="40">
        <f t="shared" si="46"/>
        <v>0</v>
      </c>
      <c r="D88" s="40">
        <f t="shared" si="46"/>
        <v>0</v>
      </c>
      <c r="E88" s="40">
        <f t="shared" si="46"/>
        <v>0</v>
      </c>
      <c r="F88" s="40">
        <f t="shared" si="46"/>
        <v>0</v>
      </c>
      <c r="G88" s="40">
        <f t="shared" si="46"/>
        <v>0</v>
      </c>
      <c r="H88" s="40">
        <f t="shared" si="46"/>
        <v>0</v>
      </c>
      <c r="I88" s="162">
        <f t="shared" si="48"/>
        <v>0</v>
      </c>
      <c r="J88" s="149"/>
      <c r="K88" s="163" t="s">
        <v>56</v>
      </c>
      <c r="L88" s="84">
        <f t="shared" si="47"/>
        <v>0</v>
      </c>
      <c r="M88" s="84">
        <f t="shared" si="47"/>
        <v>0</v>
      </c>
      <c r="N88" s="84">
        <f t="shared" si="47"/>
        <v>0</v>
      </c>
      <c r="O88" s="84">
        <f t="shared" si="47"/>
        <v>0</v>
      </c>
      <c r="P88" s="84">
        <f t="shared" si="47"/>
        <v>0</v>
      </c>
      <c r="Q88" s="84">
        <f t="shared" si="47"/>
        <v>0</v>
      </c>
      <c r="R88" s="84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46"/>
        <v>147.17839354111075</v>
      </c>
      <c r="C89" s="43">
        <f t="shared" si="46"/>
        <v>9.7725818825342614</v>
      </c>
      <c r="D89" s="43">
        <f t="shared" si="46"/>
        <v>7.5994596253980404</v>
      </c>
      <c r="E89" s="43">
        <f t="shared" si="46"/>
        <v>4.5562908618616706</v>
      </c>
      <c r="F89" s="43">
        <f t="shared" si="46"/>
        <v>0</v>
      </c>
      <c r="G89" s="43">
        <f t="shared" si="46"/>
        <v>0</v>
      </c>
      <c r="H89" s="43">
        <f t="shared" si="46"/>
        <v>0</v>
      </c>
      <c r="I89" s="154">
        <f t="shared" si="48"/>
        <v>169.10672591090474</v>
      </c>
      <c r="J89" s="149"/>
      <c r="K89" s="169" t="s">
        <v>16</v>
      </c>
      <c r="L89" s="43">
        <f t="shared" si="47"/>
        <v>147.17839354111075</v>
      </c>
      <c r="M89" s="43">
        <f t="shared" si="47"/>
        <v>9.7725818825342614</v>
      </c>
      <c r="N89" s="43">
        <f t="shared" si="47"/>
        <v>7.5994596253980404</v>
      </c>
      <c r="O89" s="43">
        <f t="shared" si="47"/>
        <v>4.5562908618616706</v>
      </c>
      <c r="P89" s="43">
        <f t="shared" si="47"/>
        <v>0</v>
      </c>
      <c r="Q89" s="43">
        <f t="shared" si="47"/>
        <v>0</v>
      </c>
      <c r="R89" s="43">
        <f t="shared" si="47"/>
        <v>0</v>
      </c>
      <c r="S89" s="158">
        <f t="shared" si="49"/>
        <v>169.10672591090474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46"/>
        <v>7240.0167180361186</v>
      </c>
      <c r="C90" s="40">
        <f t="shared" si="46"/>
        <v>10.181429642737395</v>
      </c>
      <c r="D90" s="40">
        <f t="shared" si="46"/>
        <v>810.2908946925719</v>
      </c>
      <c r="E90" s="40">
        <f t="shared" si="46"/>
        <v>0</v>
      </c>
      <c r="F90" s="40">
        <f t="shared" si="46"/>
        <v>0</v>
      </c>
      <c r="G90" s="40">
        <f t="shared" si="46"/>
        <v>0</v>
      </c>
      <c r="H90" s="40">
        <f t="shared" si="46"/>
        <v>0</v>
      </c>
      <c r="I90" s="162">
        <f t="shared" si="48"/>
        <v>8060.4890423714278</v>
      </c>
      <c r="J90" s="149"/>
      <c r="K90" s="163" t="s">
        <v>15</v>
      </c>
      <c r="L90" s="84">
        <f t="shared" si="47"/>
        <v>7240.0167180361186</v>
      </c>
      <c r="M90" s="84">
        <f t="shared" si="47"/>
        <v>10.181429642737395</v>
      </c>
      <c r="N90" s="84">
        <f t="shared" si="47"/>
        <v>810.2908946925719</v>
      </c>
      <c r="O90" s="84">
        <f t="shared" si="47"/>
        <v>0</v>
      </c>
      <c r="P90" s="84">
        <f t="shared" si="47"/>
        <v>0</v>
      </c>
      <c r="Q90" s="84">
        <f t="shared" si="47"/>
        <v>0</v>
      </c>
      <c r="R90" s="84">
        <f t="shared" si="47"/>
        <v>0</v>
      </c>
      <c r="S90" s="166">
        <f t="shared" si="49"/>
        <v>8060.4890423714278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46"/>
        <v>0</v>
      </c>
      <c r="C91" s="43">
        <f t="shared" si="46"/>
        <v>1.6750511974296722</v>
      </c>
      <c r="D91" s="43">
        <f t="shared" si="46"/>
        <v>0.15831868162671953</v>
      </c>
      <c r="E91" s="43">
        <f t="shared" si="46"/>
        <v>155.15295216085747</v>
      </c>
      <c r="F91" s="43">
        <f t="shared" si="46"/>
        <v>3210.7517937364378</v>
      </c>
      <c r="G91" s="43">
        <f t="shared" si="46"/>
        <v>0</v>
      </c>
      <c r="H91" s="43">
        <f t="shared" si="46"/>
        <v>0</v>
      </c>
      <c r="I91" s="154">
        <f t="shared" si="48"/>
        <v>3367.7381157763516</v>
      </c>
      <c r="J91" s="149"/>
      <c r="K91" s="169" t="s">
        <v>58</v>
      </c>
      <c r="L91" s="43">
        <f t="shared" si="47"/>
        <v>0</v>
      </c>
      <c r="M91" s="43">
        <f t="shared" si="47"/>
        <v>1.6750511974296722</v>
      </c>
      <c r="N91" s="43">
        <f t="shared" si="47"/>
        <v>0.15831868162671953</v>
      </c>
      <c r="O91" s="43">
        <f t="shared" si="47"/>
        <v>155.15295216085747</v>
      </c>
      <c r="P91" s="43">
        <f t="shared" si="47"/>
        <v>26489.442708859548</v>
      </c>
      <c r="Q91" s="43">
        <f t="shared" si="47"/>
        <v>0</v>
      </c>
      <c r="R91" s="43">
        <f t="shared" si="47"/>
        <v>0</v>
      </c>
      <c r="S91" s="158">
        <f t="shared" si="49"/>
        <v>26646.42903089946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46"/>
        <v>0</v>
      </c>
      <c r="C92" s="40">
        <f t="shared" si="46"/>
        <v>0</v>
      </c>
      <c r="D92" s="40">
        <f t="shared" si="46"/>
        <v>0.29076381029307408</v>
      </c>
      <c r="E92" s="40">
        <f t="shared" si="46"/>
        <v>42.693285286024377</v>
      </c>
      <c r="F92" s="40">
        <f t="shared" si="46"/>
        <v>0</v>
      </c>
      <c r="G92" s="40">
        <f t="shared" si="46"/>
        <v>0</v>
      </c>
      <c r="H92" s="40">
        <f t="shared" si="46"/>
        <v>0</v>
      </c>
      <c r="I92" s="162">
        <f t="shared" si="48"/>
        <v>42.984049096317449</v>
      </c>
      <c r="J92" s="149"/>
      <c r="K92" s="163" t="s">
        <v>12</v>
      </c>
      <c r="L92" s="84">
        <f t="shared" si="47"/>
        <v>0</v>
      </c>
      <c r="M92" s="84">
        <f t="shared" si="47"/>
        <v>0</v>
      </c>
      <c r="N92" s="84">
        <f t="shared" si="47"/>
        <v>0.29076381029307408</v>
      </c>
      <c r="O92" s="84">
        <f t="shared" si="47"/>
        <v>42.693285286024377</v>
      </c>
      <c r="P92" s="84">
        <f t="shared" si="47"/>
        <v>8609.9375115161783</v>
      </c>
      <c r="Q92" s="84">
        <f t="shared" si="47"/>
        <v>0</v>
      </c>
      <c r="R92" s="84">
        <f t="shared" si="47"/>
        <v>0</v>
      </c>
      <c r="S92" s="166">
        <f t="shared" si="49"/>
        <v>8652.9215606124963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46"/>
        <v>0</v>
      </c>
      <c r="C93" s="43">
        <f t="shared" si="46"/>
        <v>0</v>
      </c>
      <c r="D93" s="43">
        <f t="shared" si="46"/>
        <v>0</v>
      </c>
      <c r="E93" s="43">
        <f t="shared" si="46"/>
        <v>0</v>
      </c>
      <c r="F93" s="43">
        <f t="shared" si="46"/>
        <v>0</v>
      </c>
      <c r="G93" s="43">
        <f t="shared" si="46"/>
        <v>0</v>
      </c>
      <c r="H93" s="43">
        <f t="shared" si="46"/>
        <v>0</v>
      </c>
      <c r="I93" s="154">
        <f t="shared" si="48"/>
        <v>0</v>
      </c>
      <c r="J93" s="149"/>
      <c r="K93" s="169" t="s">
        <v>59</v>
      </c>
      <c r="L93" s="43">
        <f t="shared" si="47"/>
        <v>0</v>
      </c>
      <c r="M93" s="43">
        <f t="shared" si="47"/>
        <v>0</v>
      </c>
      <c r="N93" s="43">
        <f t="shared" si="47"/>
        <v>0</v>
      </c>
      <c r="O93" s="43">
        <f t="shared" si="47"/>
        <v>0</v>
      </c>
      <c r="P93" s="43">
        <f t="shared" si="47"/>
        <v>21958.14177403702</v>
      </c>
      <c r="Q93" s="43">
        <f t="shared" si="47"/>
        <v>0</v>
      </c>
      <c r="R93" s="43">
        <f t="shared" si="47"/>
        <v>0</v>
      </c>
      <c r="S93" s="158">
        <f t="shared" si="49"/>
        <v>21958.14177403702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46"/>
        <v>266.88225851103016</v>
      </c>
      <c r="C94" s="40">
        <f t="shared" si="46"/>
        <v>0.13336842734528298</v>
      </c>
      <c r="D94" s="40">
        <f t="shared" si="46"/>
        <v>30.945698098197067</v>
      </c>
      <c r="E94" s="40">
        <f t="shared" si="46"/>
        <v>1.1417557091332866</v>
      </c>
      <c r="F94" s="40">
        <f t="shared" si="46"/>
        <v>0</v>
      </c>
      <c r="G94" s="40">
        <f t="shared" si="46"/>
        <v>0</v>
      </c>
      <c r="H94" s="40">
        <f t="shared" si="46"/>
        <v>0</v>
      </c>
      <c r="I94" s="162">
        <f t="shared" si="48"/>
        <v>299.10308074570577</v>
      </c>
      <c r="J94" s="149"/>
      <c r="K94" s="163" t="s">
        <v>17</v>
      </c>
      <c r="L94" s="84">
        <f t="shared" si="47"/>
        <v>266.88225851103016</v>
      </c>
      <c r="M94" s="84">
        <f t="shared" si="47"/>
        <v>0.13336842734528298</v>
      </c>
      <c r="N94" s="84">
        <f t="shared" si="47"/>
        <v>30.945698098197067</v>
      </c>
      <c r="O94" s="84">
        <f t="shared" si="47"/>
        <v>1.1417557091332866</v>
      </c>
      <c r="P94" s="84">
        <f t="shared" si="47"/>
        <v>0</v>
      </c>
      <c r="Q94" s="84">
        <f t="shared" si="47"/>
        <v>0</v>
      </c>
      <c r="R94" s="84">
        <f t="shared" si="47"/>
        <v>0</v>
      </c>
      <c r="S94" s="166">
        <f t="shared" si="49"/>
        <v>299.10308074570577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46"/>
        <v>13910.953429218518</v>
      </c>
      <c r="C95" s="43">
        <f t="shared" si="46"/>
        <v>211.47224484480526</v>
      </c>
      <c r="D95" s="43">
        <f t="shared" si="46"/>
        <v>1727.1375965170751</v>
      </c>
      <c r="E95" s="43">
        <f t="shared" si="46"/>
        <v>32.476078903550949</v>
      </c>
      <c r="F95" s="43">
        <f t="shared" si="46"/>
        <v>0</v>
      </c>
      <c r="G95" s="43">
        <f t="shared" si="46"/>
        <v>0</v>
      </c>
      <c r="H95" s="43">
        <f t="shared" si="46"/>
        <v>0</v>
      </c>
      <c r="I95" s="154">
        <f t="shared" si="48"/>
        <v>15882.03934948395</v>
      </c>
      <c r="J95" s="149"/>
      <c r="K95" s="169" t="s">
        <v>140</v>
      </c>
      <c r="L95" s="43">
        <f t="shared" si="47"/>
        <v>13910.953429218518</v>
      </c>
      <c r="M95" s="43">
        <f t="shared" si="47"/>
        <v>211.47224484480526</v>
      </c>
      <c r="N95" s="43">
        <f t="shared" si="47"/>
        <v>1727.1375965170751</v>
      </c>
      <c r="O95" s="43">
        <f t="shared" si="47"/>
        <v>32.476078903550949</v>
      </c>
      <c r="P95" s="43">
        <f t="shared" si="47"/>
        <v>3674.1917157120001</v>
      </c>
      <c r="Q95" s="43">
        <f t="shared" si="47"/>
        <v>0</v>
      </c>
      <c r="R95" s="43">
        <f t="shared" si="47"/>
        <v>0</v>
      </c>
      <c r="S95" s="158">
        <f t="shared" si="49"/>
        <v>19556.231065195949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46"/>
        <v>3298.560965538908</v>
      </c>
      <c r="C96" s="40">
        <f t="shared" si="46"/>
        <v>0.43367422696705216</v>
      </c>
      <c r="D96" s="40">
        <f t="shared" si="46"/>
        <v>5798.0777386065156</v>
      </c>
      <c r="E96" s="40">
        <f t="shared" si="46"/>
        <v>6254.297605381932</v>
      </c>
      <c r="F96" s="40">
        <f t="shared" si="46"/>
        <v>0</v>
      </c>
      <c r="G96" s="40">
        <f t="shared" si="46"/>
        <v>4142.4537686974791</v>
      </c>
      <c r="H96" s="40">
        <f t="shared" si="46"/>
        <v>3.1342507777968356</v>
      </c>
      <c r="I96" s="162">
        <f t="shared" si="48"/>
        <v>19496.9580032296</v>
      </c>
      <c r="J96" s="149"/>
      <c r="K96" s="163" t="s">
        <v>25</v>
      </c>
      <c r="L96" s="84">
        <f t="shared" si="47"/>
        <v>3298.560965538908</v>
      </c>
      <c r="M96" s="84">
        <f t="shared" si="47"/>
        <v>0.43367422696705216</v>
      </c>
      <c r="N96" s="84">
        <f t="shared" si="47"/>
        <v>5798.0777386065156</v>
      </c>
      <c r="O96" s="84">
        <f t="shared" si="47"/>
        <v>6254.297605381932</v>
      </c>
      <c r="P96" s="84">
        <f t="shared" si="47"/>
        <v>1480.0374866560169</v>
      </c>
      <c r="Q96" s="84">
        <f t="shared" si="47"/>
        <v>4142.4537686974791</v>
      </c>
      <c r="R96" s="84">
        <f t="shared" si="47"/>
        <v>3.1342507777968356</v>
      </c>
      <c r="S96" s="166">
        <f t="shared" si="49"/>
        <v>20976.995489885616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46"/>
        <v>7928.5551124066105</v>
      </c>
      <c r="C97" s="43">
        <f t="shared" si="46"/>
        <v>32.86683498706131</v>
      </c>
      <c r="D97" s="43">
        <f t="shared" si="46"/>
        <v>547.11449137907937</v>
      </c>
      <c r="E97" s="43">
        <f t="shared" si="46"/>
        <v>0</v>
      </c>
      <c r="F97" s="43">
        <f t="shared" si="46"/>
        <v>0</v>
      </c>
      <c r="G97" s="43">
        <f t="shared" si="46"/>
        <v>0</v>
      </c>
      <c r="H97" s="43">
        <f t="shared" si="46"/>
        <v>0</v>
      </c>
      <c r="I97" s="154">
        <f t="shared" si="48"/>
        <v>8508.5364387727514</v>
      </c>
      <c r="J97" s="149"/>
      <c r="K97" s="169" t="s">
        <v>24</v>
      </c>
      <c r="L97" s="43">
        <f t="shared" si="47"/>
        <v>7928.5551124066105</v>
      </c>
      <c r="M97" s="43">
        <f t="shared" si="47"/>
        <v>32.86683498706131</v>
      </c>
      <c r="N97" s="43">
        <f t="shared" si="47"/>
        <v>547.11449137907937</v>
      </c>
      <c r="O97" s="43">
        <f t="shared" si="47"/>
        <v>0</v>
      </c>
      <c r="P97" s="43">
        <f t="shared" si="47"/>
        <v>0</v>
      </c>
      <c r="Q97" s="43">
        <f t="shared" si="47"/>
        <v>0</v>
      </c>
      <c r="R97" s="43">
        <f t="shared" si="47"/>
        <v>0</v>
      </c>
      <c r="S97" s="158">
        <f t="shared" si="49"/>
        <v>8508.5364387727514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46"/>
        <v>12223.602874696426</v>
      </c>
      <c r="C98" s="40">
        <f t="shared" si="46"/>
        <v>23.234633336802439</v>
      </c>
      <c r="D98" s="40">
        <f t="shared" si="46"/>
        <v>1730.8969893996241</v>
      </c>
      <c r="E98" s="40">
        <f t="shared" si="46"/>
        <v>0</v>
      </c>
      <c r="F98" s="40">
        <f t="shared" si="46"/>
        <v>0</v>
      </c>
      <c r="G98" s="40">
        <f t="shared" si="46"/>
        <v>0</v>
      </c>
      <c r="H98" s="40">
        <f t="shared" si="46"/>
        <v>0</v>
      </c>
      <c r="I98" s="162">
        <f t="shared" si="48"/>
        <v>13977.734497432852</v>
      </c>
      <c r="J98" s="149"/>
      <c r="K98" s="163" t="s">
        <v>60</v>
      </c>
      <c r="L98" s="84">
        <f t="shared" si="47"/>
        <v>12223.602874696426</v>
      </c>
      <c r="M98" s="84">
        <f t="shared" si="47"/>
        <v>23.234633336802439</v>
      </c>
      <c r="N98" s="84">
        <f t="shared" si="47"/>
        <v>1730.8969893996241</v>
      </c>
      <c r="O98" s="84">
        <f t="shared" si="47"/>
        <v>0</v>
      </c>
      <c r="P98" s="84">
        <f t="shared" si="47"/>
        <v>5.7504965294117652E-2</v>
      </c>
      <c r="Q98" s="84">
        <f t="shared" si="47"/>
        <v>0</v>
      </c>
      <c r="R98" s="84">
        <f t="shared" si="47"/>
        <v>0</v>
      </c>
      <c r="S98" s="166">
        <f t="shared" si="49"/>
        <v>13977.792002398146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46"/>
        <v>3756.8815165152309</v>
      </c>
      <c r="C99" s="43">
        <f t="shared" si="46"/>
        <v>0</v>
      </c>
      <c r="D99" s="43">
        <f t="shared" si="46"/>
        <v>920.37806599354894</v>
      </c>
      <c r="E99" s="43">
        <f t="shared" si="46"/>
        <v>5.2807937119008201</v>
      </c>
      <c r="F99" s="43">
        <f t="shared" si="46"/>
        <v>218.79475375696646</v>
      </c>
      <c r="G99" s="43">
        <f t="shared" si="46"/>
        <v>0</v>
      </c>
      <c r="H99" s="43">
        <f t="shared" si="46"/>
        <v>0</v>
      </c>
      <c r="I99" s="154">
        <f t="shared" si="48"/>
        <v>4901.3351299776468</v>
      </c>
      <c r="J99" s="149"/>
      <c r="K99" s="169" t="s">
        <v>22</v>
      </c>
      <c r="L99" s="43">
        <f t="shared" si="47"/>
        <v>3756.8815165152309</v>
      </c>
      <c r="M99" s="43">
        <f t="shared" si="47"/>
        <v>0</v>
      </c>
      <c r="N99" s="43">
        <f t="shared" si="47"/>
        <v>920.37806599354894</v>
      </c>
      <c r="O99" s="43">
        <f t="shared" si="47"/>
        <v>5.2807937119008201</v>
      </c>
      <c r="P99" s="43">
        <f t="shared" si="47"/>
        <v>2078.9625831600629</v>
      </c>
      <c r="Q99" s="43">
        <f t="shared" si="47"/>
        <v>0</v>
      </c>
      <c r="R99" s="43">
        <f t="shared" si="47"/>
        <v>0</v>
      </c>
      <c r="S99" s="158">
        <f t="shared" si="49"/>
        <v>6761.5029593807431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46"/>
        <v>0</v>
      </c>
      <c r="C100" s="40">
        <f t="shared" si="46"/>
        <v>0</v>
      </c>
      <c r="D100" s="40">
        <f t="shared" si="46"/>
        <v>0</v>
      </c>
      <c r="E100" s="40">
        <f t="shared" si="46"/>
        <v>0</v>
      </c>
      <c r="F100" s="40">
        <f t="shared" si="46"/>
        <v>0</v>
      </c>
      <c r="G100" s="40">
        <f t="shared" si="46"/>
        <v>0</v>
      </c>
      <c r="H100" s="40">
        <f t="shared" si="46"/>
        <v>0</v>
      </c>
      <c r="I100" s="162">
        <f t="shared" si="48"/>
        <v>0</v>
      </c>
      <c r="J100" s="149"/>
      <c r="K100" s="163" t="s">
        <v>21</v>
      </c>
      <c r="L100" s="84">
        <f t="shared" si="47"/>
        <v>0</v>
      </c>
      <c r="M100" s="84">
        <f t="shared" si="47"/>
        <v>0</v>
      </c>
      <c r="N100" s="84">
        <f t="shared" si="47"/>
        <v>0</v>
      </c>
      <c r="O100" s="84">
        <f t="shared" si="47"/>
        <v>0</v>
      </c>
      <c r="P100" s="84">
        <f t="shared" si="47"/>
        <v>0</v>
      </c>
      <c r="Q100" s="84">
        <f t="shared" si="47"/>
        <v>0</v>
      </c>
      <c r="R100" s="84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ref="B101:H105" si="50">B595+B621+B647</f>
        <v>2743.8015790669451</v>
      </c>
      <c r="C101" s="43">
        <f t="shared" si="50"/>
        <v>0</v>
      </c>
      <c r="D101" s="43">
        <f t="shared" si="50"/>
        <v>1003.6933074333305</v>
      </c>
      <c r="E101" s="43">
        <f t="shared" si="50"/>
        <v>0</v>
      </c>
      <c r="F101" s="43">
        <f t="shared" si="50"/>
        <v>0</v>
      </c>
      <c r="G101" s="43">
        <f t="shared" si="50"/>
        <v>0</v>
      </c>
      <c r="H101" s="43">
        <f t="shared" si="50"/>
        <v>0</v>
      </c>
      <c r="I101" s="154">
        <f t="shared" si="48"/>
        <v>3747.4948865002757</v>
      </c>
      <c r="J101" s="149"/>
      <c r="K101" s="171" t="s">
        <v>64</v>
      </c>
      <c r="L101" s="43">
        <f t="shared" ref="L101:R105" si="51">L595+L621+L647</f>
        <v>2743.8015790669451</v>
      </c>
      <c r="M101" s="43">
        <f t="shared" si="51"/>
        <v>0</v>
      </c>
      <c r="N101" s="43">
        <f t="shared" si="51"/>
        <v>1003.6933074333305</v>
      </c>
      <c r="O101" s="43">
        <f t="shared" si="51"/>
        <v>0</v>
      </c>
      <c r="P101" s="43">
        <f t="shared" si="51"/>
        <v>0</v>
      </c>
      <c r="Q101" s="43">
        <f t="shared" si="51"/>
        <v>0</v>
      </c>
      <c r="R101" s="43">
        <f t="shared" si="51"/>
        <v>0</v>
      </c>
      <c r="S101" s="158">
        <f t="shared" si="49"/>
        <v>3747.4948865002757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50"/>
        <v>2743.8015790669451</v>
      </c>
      <c r="C102" s="59">
        <f t="shared" si="50"/>
        <v>0</v>
      </c>
      <c r="D102" s="59">
        <f t="shared" si="50"/>
        <v>1003.6933074333305</v>
      </c>
      <c r="E102" s="59">
        <f t="shared" si="50"/>
        <v>0</v>
      </c>
      <c r="F102" s="59">
        <f t="shared" si="50"/>
        <v>0</v>
      </c>
      <c r="G102" s="59">
        <f t="shared" si="50"/>
        <v>0</v>
      </c>
      <c r="H102" s="59">
        <f t="shared" si="50"/>
        <v>0</v>
      </c>
      <c r="I102" s="175">
        <f t="shared" si="48"/>
        <v>3747.4948865002757</v>
      </c>
      <c r="J102" s="149"/>
      <c r="K102" s="176" t="s">
        <v>23</v>
      </c>
      <c r="L102" s="87">
        <f t="shared" si="51"/>
        <v>2743.8015790669451</v>
      </c>
      <c r="M102" s="87">
        <f t="shared" si="51"/>
        <v>0</v>
      </c>
      <c r="N102" s="87">
        <f t="shared" si="51"/>
        <v>1003.6933074333305</v>
      </c>
      <c r="O102" s="87">
        <f t="shared" si="51"/>
        <v>0</v>
      </c>
      <c r="P102" s="87">
        <f t="shared" si="51"/>
        <v>0</v>
      </c>
      <c r="Q102" s="87">
        <f t="shared" si="51"/>
        <v>0</v>
      </c>
      <c r="R102" s="87">
        <f t="shared" si="51"/>
        <v>0</v>
      </c>
      <c r="S102" s="179">
        <f t="shared" si="49"/>
        <v>3747.4948865002757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50"/>
        <v>0</v>
      </c>
      <c r="C103" s="62">
        <f t="shared" si="50"/>
        <v>0</v>
      </c>
      <c r="D103" s="62">
        <f t="shared" si="50"/>
        <v>0</v>
      </c>
      <c r="E103" s="62">
        <f t="shared" si="50"/>
        <v>0</v>
      </c>
      <c r="F103" s="62">
        <f t="shared" si="50"/>
        <v>0</v>
      </c>
      <c r="G103" s="62">
        <f t="shared" si="50"/>
        <v>0</v>
      </c>
      <c r="H103" s="62">
        <f t="shared" si="50"/>
        <v>0</v>
      </c>
      <c r="I103" s="183">
        <f t="shared" si="48"/>
        <v>0</v>
      </c>
      <c r="J103" s="149"/>
      <c r="K103" s="184" t="s">
        <v>19</v>
      </c>
      <c r="L103" s="62">
        <f t="shared" si="51"/>
        <v>0</v>
      </c>
      <c r="M103" s="62">
        <f t="shared" si="51"/>
        <v>0</v>
      </c>
      <c r="N103" s="62">
        <f t="shared" si="51"/>
        <v>0</v>
      </c>
      <c r="O103" s="62">
        <f t="shared" si="51"/>
        <v>0</v>
      </c>
      <c r="P103" s="62">
        <f t="shared" si="51"/>
        <v>0</v>
      </c>
      <c r="Q103" s="62">
        <f t="shared" si="51"/>
        <v>0</v>
      </c>
      <c r="R103" s="62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50"/>
        <v>0</v>
      </c>
      <c r="C104" s="59">
        <f t="shared" si="50"/>
        <v>0</v>
      </c>
      <c r="D104" s="59">
        <f t="shared" si="50"/>
        <v>0</v>
      </c>
      <c r="E104" s="59">
        <f t="shared" si="50"/>
        <v>0</v>
      </c>
      <c r="F104" s="59">
        <f t="shared" si="50"/>
        <v>0</v>
      </c>
      <c r="G104" s="59">
        <f t="shared" si="50"/>
        <v>0</v>
      </c>
      <c r="H104" s="59">
        <f t="shared" si="50"/>
        <v>0</v>
      </c>
      <c r="I104" s="175">
        <f t="shared" si="48"/>
        <v>0</v>
      </c>
      <c r="J104" s="149"/>
      <c r="K104" s="176" t="s">
        <v>20</v>
      </c>
      <c r="L104" s="87">
        <f t="shared" si="51"/>
        <v>0</v>
      </c>
      <c r="M104" s="87">
        <f t="shared" si="51"/>
        <v>0</v>
      </c>
      <c r="N104" s="87">
        <f t="shared" si="51"/>
        <v>0</v>
      </c>
      <c r="O104" s="87">
        <f t="shared" si="51"/>
        <v>0</v>
      </c>
      <c r="P104" s="87">
        <f t="shared" si="51"/>
        <v>0</v>
      </c>
      <c r="Q104" s="87">
        <f t="shared" si="51"/>
        <v>0</v>
      </c>
      <c r="R104" s="87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50"/>
        <v>0</v>
      </c>
      <c r="C105" s="52">
        <f t="shared" si="50"/>
        <v>0</v>
      </c>
      <c r="D105" s="52">
        <f t="shared" si="50"/>
        <v>0</v>
      </c>
      <c r="E105" s="52">
        <f t="shared" si="50"/>
        <v>0</v>
      </c>
      <c r="F105" s="52">
        <f t="shared" si="50"/>
        <v>0</v>
      </c>
      <c r="G105" s="52">
        <f t="shared" si="50"/>
        <v>0</v>
      </c>
      <c r="H105" s="52">
        <f t="shared" si="50"/>
        <v>0</v>
      </c>
      <c r="I105" s="190">
        <f t="shared" si="48"/>
        <v>0</v>
      </c>
      <c r="J105" s="149"/>
      <c r="K105" s="191" t="s">
        <v>11</v>
      </c>
      <c r="L105" s="52">
        <f t="shared" si="51"/>
        <v>0</v>
      </c>
      <c r="M105" s="52">
        <f t="shared" si="51"/>
        <v>0</v>
      </c>
      <c r="N105" s="52">
        <f t="shared" si="51"/>
        <v>0</v>
      </c>
      <c r="O105" s="52">
        <f t="shared" si="51"/>
        <v>0</v>
      </c>
      <c r="P105" s="52">
        <f t="shared" si="51"/>
        <v>0</v>
      </c>
      <c r="Q105" s="52">
        <f t="shared" si="51"/>
        <v>0</v>
      </c>
      <c r="R105" s="52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52042.922275033343</v>
      </c>
      <c r="C106" s="195">
        <f t="shared" ref="C106:I106" si="52">SUM(C85:C101)</f>
        <v>289.76981854568265</v>
      </c>
      <c r="D106" s="195">
        <f t="shared" si="52"/>
        <v>12613.819431449492</v>
      </c>
      <c r="E106" s="195">
        <f t="shared" si="52"/>
        <v>6495.59876201526</v>
      </c>
      <c r="F106" s="195">
        <f t="shared" si="52"/>
        <v>3429.5465474934044</v>
      </c>
      <c r="G106" s="195">
        <f t="shared" si="52"/>
        <v>4142.4537686974791</v>
      </c>
      <c r="H106" s="195">
        <f t="shared" si="52"/>
        <v>3.1342507777968356</v>
      </c>
      <c r="I106" s="195">
        <f t="shared" si="52"/>
        <v>79017.244854012461</v>
      </c>
      <c r="J106" s="149"/>
      <c r="K106" s="196" t="s">
        <v>26</v>
      </c>
      <c r="L106" s="195">
        <f>SUM(L85:L101)</f>
        <v>52042.922275033343</v>
      </c>
      <c r="M106" s="195">
        <f t="shared" ref="M106:S106" si="53">SUM(M85:M101)</f>
        <v>289.76981854568265</v>
      </c>
      <c r="N106" s="195">
        <f t="shared" si="53"/>
        <v>12613.819431449492</v>
      </c>
      <c r="O106" s="195">
        <f t="shared" si="53"/>
        <v>6495.59876201526</v>
      </c>
      <c r="P106" s="195">
        <f t="shared" si="53"/>
        <v>64293.110478689247</v>
      </c>
      <c r="Q106" s="195">
        <f t="shared" si="53"/>
        <v>4142.4537686974791</v>
      </c>
      <c r="R106" s="197">
        <f t="shared" si="53"/>
        <v>3.1342507777968356</v>
      </c>
      <c r="S106" s="198">
        <f t="shared" si="53"/>
        <v>139880.8087852083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0.65862739673073567</v>
      </c>
      <c r="C107" s="48">
        <f t="shared" ref="C107:H107" si="54">IF($I106=0,"-",C106/$I106)</f>
        <v>3.6671718823029589E-3</v>
      </c>
      <c r="D107" s="48">
        <f t="shared" si="54"/>
        <v>0.15963375405905422</v>
      </c>
      <c r="E107" s="48">
        <f t="shared" si="54"/>
        <v>8.2204824706507293E-2</v>
      </c>
      <c r="F107" s="48">
        <f t="shared" si="54"/>
        <v>4.3402507311279072E-2</v>
      </c>
      <c r="G107" s="48">
        <f t="shared" si="54"/>
        <v>5.2424679908174843E-2</v>
      </c>
      <c r="H107" s="69">
        <f t="shared" si="54"/>
        <v>3.9665401945961162E-5</v>
      </c>
      <c r="I107" s="49">
        <f>SUM(B107:H107)</f>
        <v>0.99999999999999989</v>
      </c>
      <c r="K107" s="78" t="s">
        <v>90</v>
      </c>
      <c r="L107" s="95">
        <f t="shared" ref="L107:R107" si="55">IF($S106=0,"-",L106/$S106)</f>
        <v>0.37205191138798038</v>
      </c>
      <c r="M107" s="95">
        <f t="shared" si="55"/>
        <v>2.0715480633989899E-3</v>
      </c>
      <c r="N107" s="95">
        <f t="shared" si="55"/>
        <v>9.0175482548277494E-2</v>
      </c>
      <c r="O107" s="95">
        <f t="shared" si="55"/>
        <v>4.643666860683849E-2</v>
      </c>
      <c r="P107" s="95">
        <f t="shared" si="55"/>
        <v>0.45962781483064979</v>
      </c>
      <c r="Q107" s="95">
        <f t="shared" si="55"/>
        <v>2.9614167981101371E-2</v>
      </c>
      <c r="R107" s="96">
        <f t="shared" si="55"/>
        <v>2.2406581753538353E-5</v>
      </c>
      <c r="S107" s="97">
        <f>SUM(L107:R107)</f>
        <v>1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5.0890686165694796E-2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5.0890686165694796E-2</v>
      </c>
      <c r="J111" s="149"/>
      <c r="K111" s="203" t="s">
        <v>7</v>
      </c>
      <c r="L111" s="152">
        <v>0</v>
      </c>
      <c r="M111" s="152">
        <v>0</v>
      </c>
      <c r="N111" s="152">
        <v>5.0890686165694796E-2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5.0890686165694796E-2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5.0890686165694796E-2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5.0890686165694796E-2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101.4319995169374</v>
      </c>
      <c r="E113" s="156">
        <v>0</v>
      </c>
      <c r="F113" s="350"/>
      <c r="G113" s="156">
        <v>0</v>
      </c>
      <c r="H113" s="168">
        <v>0</v>
      </c>
      <c r="I113" s="154">
        <f t="shared" si="56"/>
        <v>101.4319995169374</v>
      </c>
      <c r="J113" s="149"/>
      <c r="K113" s="169" t="s">
        <v>10</v>
      </c>
      <c r="L113" s="156">
        <v>0</v>
      </c>
      <c r="M113" s="156">
        <v>0</v>
      </c>
      <c r="N113" s="156">
        <v>101.4319995169374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101.4319995169374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101.4319995169374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101.4319995169374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58.351558520912462</v>
      </c>
      <c r="E115" s="156">
        <v>0</v>
      </c>
      <c r="F115" s="350"/>
      <c r="G115" s="156">
        <v>0</v>
      </c>
      <c r="H115" s="168">
        <v>0</v>
      </c>
      <c r="I115" s="154">
        <f t="shared" si="56"/>
        <v>58.351558520912462</v>
      </c>
      <c r="J115" s="149"/>
      <c r="K115" s="169" t="s">
        <v>16</v>
      </c>
      <c r="L115" s="156">
        <v>0</v>
      </c>
      <c r="M115" s="156">
        <v>0</v>
      </c>
      <c r="N115" s="156">
        <v>58.351558520912462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58.351558520912462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58.351558520912462</v>
      </c>
      <c r="AD115" s="209">
        <v>0</v>
      </c>
      <c r="AE115" s="209">
        <v>0</v>
      </c>
      <c r="AF115" s="209">
        <v>0</v>
      </c>
      <c r="AG115" s="209">
        <v>58.351558520912462</v>
      </c>
      <c r="AH115" s="209">
        <v>0</v>
      </c>
      <c r="AI115" s="210">
        <f t="shared" si="58"/>
        <v>58.351558520912462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50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1.1752031445209887</v>
      </c>
      <c r="F117" s="350"/>
      <c r="G117" s="156">
        <v>0</v>
      </c>
      <c r="H117" s="168">
        <v>0</v>
      </c>
      <c r="I117" s="154">
        <f t="shared" si="56"/>
        <v>1.1752031445209887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1.1752031445209887</v>
      </c>
      <c r="P117" s="156">
        <v>94.046986515229818</v>
      </c>
      <c r="Q117" s="156">
        <v>0</v>
      </c>
      <c r="R117" s="157">
        <v>0</v>
      </c>
      <c r="S117" s="158">
        <f t="shared" si="57"/>
        <v>95.222189659750811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5.8760157226049436E-2</v>
      </c>
      <c r="AB117" s="207">
        <v>94.046986515229818</v>
      </c>
      <c r="AC117" s="208">
        <v>1.1164429872949393</v>
      </c>
      <c r="AD117" s="207">
        <v>0</v>
      </c>
      <c r="AE117" s="207">
        <v>0</v>
      </c>
      <c r="AF117" s="207">
        <v>0</v>
      </c>
      <c r="AG117" s="207">
        <v>0</v>
      </c>
      <c r="AH117" s="207">
        <v>1.1164429872949393</v>
      </c>
      <c r="AI117" s="210">
        <f t="shared" si="58"/>
        <v>95.222189659750811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1.3533219338563343</v>
      </c>
      <c r="Q118" s="164">
        <v>0</v>
      </c>
      <c r="R118" s="165">
        <v>0</v>
      </c>
      <c r="S118" s="166">
        <f t="shared" si="57"/>
        <v>1.3533219338563343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1.3533219338563343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1.3533219338563343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0.86699999999999999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56"/>
        <v>0.86699999999999999</v>
      </c>
      <c r="J119" s="149"/>
      <c r="K119" s="169" t="s">
        <v>59</v>
      </c>
      <c r="L119" s="156">
        <v>0.86699999999999999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0.86699999999999999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0.86699999999999999</v>
      </c>
      <c r="AD119" s="207">
        <v>0.86699999999999999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0.86699999999999999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0.84655658406164025</v>
      </c>
      <c r="C120" s="160">
        <v>0</v>
      </c>
      <c r="D120" s="160">
        <v>1.4059251075391113</v>
      </c>
      <c r="E120" s="160">
        <v>0</v>
      </c>
      <c r="F120" s="350"/>
      <c r="G120" s="160">
        <v>0</v>
      </c>
      <c r="H120" s="161">
        <v>0</v>
      </c>
      <c r="I120" s="162">
        <f t="shared" si="56"/>
        <v>2.2524816916007513</v>
      </c>
      <c r="J120" s="149"/>
      <c r="K120" s="163" t="s">
        <v>17</v>
      </c>
      <c r="L120" s="164">
        <v>0.84655658406164025</v>
      </c>
      <c r="M120" s="164">
        <v>0</v>
      </c>
      <c r="N120" s="164">
        <v>1.4059251075391113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2.2524816916007513</v>
      </c>
      <c r="U120" s="211" t="s">
        <v>17</v>
      </c>
      <c r="V120" s="212">
        <v>0.84655658406164025</v>
      </c>
      <c r="W120" s="212">
        <v>0</v>
      </c>
      <c r="X120" s="212">
        <v>0</v>
      </c>
      <c r="Y120" s="212">
        <v>0</v>
      </c>
      <c r="Z120" s="212">
        <v>1.4059251075391113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2.2524816916007513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140</v>
      </c>
      <c r="B121" s="156">
        <v>169.50335266584577</v>
      </c>
      <c r="C121" s="156">
        <v>44.098560911586453</v>
      </c>
      <c r="D121" s="156">
        <v>222.80866033843822</v>
      </c>
      <c r="E121" s="156">
        <v>92.227146537261561</v>
      </c>
      <c r="F121" s="350"/>
      <c r="G121" s="156">
        <v>0</v>
      </c>
      <c r="H121" s="168">
        <v>0</v>
      </c>
      <c r="I121" s="154">
        <f t="shared" si="56"/>
        <v>528.63772045313203</v>
      </c>
      <c r="J121" s="149"/>
      <c r="K121" s="169" t="s">
        <v>140</v>
      </c>
      <c r="L121" s="156">
        <v>169.50335266584577</v>
      </c>
      <c r="M121" s="156">
        <v>44.098560911586453</v>
      </c>
      <c r="N121" s="156">
        <v>222.80866033843822</v>
      </c>
      <c r="O121" s="156">
        <v>92.227146537261561</v>
      </c>
      <c r="P121" s="156">
        <v>0</v>
      </c>
      <c r="Q121" s="156">
        <v>0</v>
      </c>
      <c r="R121" s="157">
        <v>0</v>
      </c>
      <c r="S121" s="158">
        <f t="shared" si="57"/>
        <v>528.63772045313203</v>
      </c>
      <c r="U121" s="215" t="s">
        <v>140</v>
      </c>
      <c r="V121" s="207">
        <v>160.75985793068082</v>
      </c>
      <c r="W121" s="207">
        <v>0</v>
      </c>
      <c r="X121" s="207">
        <v>0</v>
      </c>
      <c r="Y121" s="207">
        <v>44.098560911586453</v>
      </c>
      <c r="Z121" s="207">
        <v>222.80866033843822</v>
      </c>
      <c r="AA121" s="207">
        <v>90.908197082227105</v>
      </c>
      <c r="AB121" s="207">
        <v>0</v>
      </c>
      <c r="AC121" s="208">
        <v>10.0624441901994</v>
      </c>
      <c r="AD121" s="207">
        <v>8.7434947351649477</v>
      </c>
      <c r="AE121" s="207">
        <v>0</v>
      </c>
      <c r="AF121" s="207">
        <v>0</v>
      </c>
      <c r="AG121" s="207">
        <v>0</v>
      </c>
      <c r="AH121" s="207">
        <v>1.3189494550344518</v>
      </c>
      <c r="AI121" s="210">
        <f t="shared" si="58"/>
        <v>528.63772045313203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82.667027580071434</v>
      </c>
      <c r="C122" s="160">
        <v>0.95811689473994799</v>
      </c>
      <c r="D122" s="160">
        <v>121.47971130297194</v>
      </c>
      <c r="E122" s="160">
        <v>552.22931986143624</v>
      </c>
      <c r="F122" s="350"/>
      <c r="G122" s="160">
        <v>53.370769092461785</v>
      </c>
      <c r="H122" s="161">
        <v>0</v>
      </c>
      <c r="I122" s="162">
        <f t="shared" si="56"/>
        <v>810.70494473168128</v>
      </c>
      <c r="J122" s="149"/>
      <c r="K122" s="163" t="s">
        <v>25</v>
      </c>
      <c r="L122" s="164">
        <v>82.667027580071434</v>
      </c>
      <c r="M122" s="164">
        <v>0.95811689473994799</v>
      </c>
      <c r="N122" s="164">
        <v>121.47971130297194</v>
      </c>
      <c r="O122" s="164">
        <v>552.22931986143624</v>
      </c>
      <c r="P122" s="164">
        <v>0.86567307619780054</v>
      </c>
      <c r="Q122" s="164">
        <v>53.370769092461785</v>
      </c>
      <c r="R122" s="165">
        <v>0</v>
      </c>
      <c r="S122" s="166">
        <f t="shared" si="57"/>
        <v>811.57061780787922</v>
      </c>
      <c r="U122" s="211" t="s">
        <v>25</v>
      </c>
      <c r="V122" s="212">
        <v>74.038163417483858</v>
      </c>
      <c r="W122" s="212">
        <v>7.8476628431654039</v>
      </c>
      <c r="X122" s="212">
        <v>53.370769092461785</v>
      </c>
      <c r="Y122" s="212">
        <v>0.95811689473994799</v>
      </c>
      <c r="Z122" s="212">
        <v>121.47971130297194</v>
      </c>
      <c r="AA122" s="212">
        <v>544.63065953155592</v>
      </c>
      <c r="AB122" s="212">
        <v>0.86567307619780054</v>
      </c>
      <c r="AC122" s="213">
        <v>8.3798616493025033</v>
      </c>
      <c r="AD122" s="212">
        <v>0.78120131942217208</v>
      </c>
      <c r="AE122" s="212">
        <v>0</v>
      </c>
      <c r="AF122" s="212">
        <v>0</v>
      </c>
      <c r="AG122" s="212">
        <v>0</v>
      </c>
      <c r="AH122" s="212">
        <v>7.5986603298803317</v>
      </c>
      <c r="AI122" s="214">
        <f t="shared" si="58"/>
        <v>811.5706178078791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18.711457105489817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56"/>
        <v>18.711457105489817</v>
      </c>
      <c r="J123" s="149"/>
      <c r="K123" s="169" t="s">
        <v>24</v>
      </c>
      <c r="L123" s="156">
        <v>18.711457105489817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18.711457105489817</v>
      </c>
      <c r="U123" s="215" t="s">
        <v>24</v>
      </c>
      <c r="V123" s="207">
        <v>18.711457105489817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18.711457105489817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3.3504701828627415</v>
      </c>
      <c r="D125" s="156">
        <v>0</v>
      </c>
      <c r="E125" s="156">
        <v>0</v>
      </c>
      <c r="F125" s="350"/>
      <c r="G125" s="156">
        <v>0</v>
      </c>
      <c r="H125" s="168">
        <v>0</v>
      </c>
      <c r="I125" s="154">
        <f t="shared" si="56"/>
        <v>3.3504701828627415</v>
      </c>
      <c r="J125" s="149"/>
      <c r="K125" s="169" t="s">
        <v>22</v>
      </c>
      <c r="L125" s="156">
        <v>0</v>
      </c>
      <c r="M125" s="156">
        <v>3.3504701828627415</v>
      </c>
      <c r="N125" s="156">
        <v>0</v>
      </c>
      <c r="O125" s="156">
        <v>0</v>
      </c>
      <c r="P125" s="156">
        <v>5.7568180706179364</v>
      </c>
      <c r="Q125" s="156">
        <v>0</v>
      </c>
      <c r="R125" s="157">
        <v>0</v>
      </c>
      <c r="S125" s="158">
        <f t="shared" si="57"/>
        <v>9.1072882534806787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3.3504701828627415</v>
      </c>
      <c r="Z125" s="207">
        <v>0</v>
      </c>
      <c r="AA125" s="207">
        <v>0</v>
      </c>
      <c r="AB125" s="207">
        <v>5.7568180706179364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9.1072882534806787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272.59539393546868</v>
      </c>
      <c r="C132" s="195">
        <f t="shared" ref="C132:I132" si="60">SUM(C111:C127)</f>
        <v>48.407147989189141</v>
      </c>
      <c r="D132" s="195">
        <f t="shared" si="60"/>
        <v>505.52874547296483</v>
      </c>
      <c r="E132" s="195">
        <f t="shared" si="60"/>
        <v>645.63166954321878</v>
      </c>
      <c r="F132" s="195">
        <f t="shared" si="60"/>
        <v>0</v>
      </c>
      <c r="G132" s="195">
        <f t="shared" si="60"/>
        <v>53.370769092461785</v>
      </c>
      <c r="H132" s="197">
        <f t="shared" si="60"/>
        <v>0</v>
      </c>
      <c r="I132" s="154">
        <f t="shared" si="60"/>
        <v>1525.5337260333031</v>
      </c>
      <c r="J132" s="149"/>
      <c r="K132" s="196" t="s">
        <v>26</v>
      </c>
      <c r="L132" s="195">
        <f>SUM(L111:L127)</f>
        <v>272.59539393546868</v>
      </c>
      <c r="M132" s="195">
        <f t="shared" ref="M132:S132" si="61">SUM(M111:M127)</f>
        <v>48.407147989189141</v>
      </c>
      <c r="N132" s="195">
        <f t="shared" si="61"/>
        <v>505.52874547296483</v>
      </c>
      <c r="O132" s="195">
        <f t="shared" si="61"/>
        <v>645.63166954321878</v>
      </c>
      <c r="P132" s="195">
        <f t="shared" si="61"/>
        <v>102.02279959590189</v>
      </c>
      <c r="Q132" s="195">
        <f t="shared" si="61"/>
        <v>53.370769092461785</v>
      </c>
      <c r="R132" s="197">
        <f t="shared" si="61"/>
        <v>0</v>
      </c>
      <c r="S132" s="198">
        <f t="shared" si="61"/>
        <v>1627.5565256292052</v>
      </c>
      <c r="T132" s="141" t="str">
        <f>IF(ABS(S132-AI132)&gt;0.01,S132-AI132,"")</f>
        <v/>
      </c>
      <c r="U132" s="224" t="s">
        <v>63</v>
      </c>
      <c r="V132" s="225">
        <f>SUM(V111:V127)</f>
        <v>254.35603503771611</v>
      </c>
      <c r="W132" s="225">
        <f t="shared" ref="W132:AH132" si="62">SUM(W111:W127)</f>
        <v>7.8476628431654039</v>
      </c>
      <c r="X132" s="225">
        <f t="shared" si="62"/>
        <v>53.370769092461785</v>
      </c>
      <c r="Y132" s="225">
        <f t="shared" si="62"/>
        <v>48.407147989189141</v>
      </c>
      <c r="Z132" s="225">
        <f t="shared" si="62"/>
        <v>447.17718695205235</v>
      </c>
      <c r="AA132" s="225">
        <f t="shared" si="62"/>
        <v>635.59761677100903</v>
      </c>
      <c r="AB132" s="225">
        <f t="shared" si="62"/>
        <v>102.02279959590189</v>
      </c>
      <c r="AC132" s="225">
        <f t="shared" si="62"/>
        <v>78.777307347709296</v>
      </c>
      <c r="AD132" s="226">
        <f t="shared" si="62"/>
        <v>10.39169605458712</v>
      </c>
      <c r="AE132" s="226">
        <f t="shared" si="62"/>
        <v>0</v>
      </c>
      <c r="AF132" s="226">
        <f t="shared" si="62"/>
        <v>0</v>
      </c>
      <c r="AG132" s="226">
        <f t="shared" si="62"/>
        <v>58.351558520912462</v>
      </c>
      <c r="AH132" s="226">
        <f t="shared" si="62"/>
        <v>10.034052772209723</v>
      </c>
      <c r="AI132" s="227">
        <f>SUM(V132:AC132)</f>
        <v>1627.556525629205</v>
      </c>
      <c r="AJ132" s="141" t="str">
        <f t="shared" si="59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0.17868853980978314</v>
      </c>
      <c r="C133" s="48">
        <f t="shared" ref="C133:H133" si="63">IF($I132=0,"-",C132/$I132)</f>
        <v>3.1731286672407787E-2</v>
      </c>
      <c r="D133" s="48">
        <f t="shared" si="63"/>
        <v>0.33137828213568377</v>
      </c>
      <c r="E133" s="48">
        <f t="shared" si="63"/>
        <v>0.42321690994140915</v>
      </c>
      <c r="F133" s="48">
        <f t="shared" si="63"/>
        <v>0</v>
      </c>
      <c r="G133" s="48">
        <f t="shared" si="63"/>
        <v>3.4984981440716233E-2</v>
      </c>
      <c r="H133" s="69">
        <f t="shared" si="63"/>
        <v>0</v>
      </c>
      <c r="I133" s="49">
        <f>SUM(B133:H133)</f>
        <v>1</v>
      </c>
      <c r="J133" s="141"/>
      <c r="K133" s="78" t="s">
        <v>90</v>
      </c>
      <c r="L133" s="95">
        <f t="shared" ref="L133:R133" si="64">IF($S132=0,"-",L132/$S132)</f>
        <v>0.16748751250288199</v>
      </c>
      <c r="M133" s="95">
        <f t="shared" si="64"/>
        <v>2.974222229883855E-2</v>
      </c>
      <c r="N133" s="95">
        <f t="shared" si="64"/>
        <v>0.31060595285778475</v>
      </c>
      <c r="O133" s="95">
        <f t="shared" si="64"/>
        <v>0.39668770907580048</v>
      </c>
      <c r="P133" s="95">
        <f t="shared" si="64"/>
        <v>6.2684642892178746E-2</v>
      </c>
      <c r="Q133" s="95">
        <f t="shared" si="64"/>
        <v>3.2791960372515423E-2</v>
      </c>
      <c r="R133" s="96">
        <f t="shared" si="64"/>
        <v>0</v>
      </c>
      <c r="S133" s="97">
        <f>SUM(L133:R133)</f>
        <v>0.99999999999999989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59"/>
        <v>0.99999999999999989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190.69564196601999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65"/>
        <v>190.69564196601999</v>
      </c>
      <c r="J140" s="149"/>
      <c r="K140" s="163" t="s">
        <v>56</v>
      </c>
      <c r="L140" s="164">
        <v>0</v>
      </c>
      <c r="M140" s="164">
        <v>190.69564196601999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190.69564196601999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190.69564196601999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190.69564196601999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69.046002666268791</v>
      </c>
      <c r="C141" s="156">
        <v>11.83334747461603</v>
      </c>
      <c r="D141" s="156">
        <v>0</v>
      </c>
      <c r="E141" s="156">
        <v>0</v>
      </c>
      <c r="F141" s="350"/>
      <c r="G141" s="156">
        <v>0</v>
      </c>
      <c r="H141" s="168">
        <v>0</v>
      </c>
      <c r="I141" s="154">
        <f t="shared" si="65"/>
        <v>80.879350140884824</v>
      </c>
      <c r="J141" s="149"/>
      <c r="K141" s="169" t="s">
        <v>16</v>
      </c>
      <c r="L141" s="156">
        <v>69.046002666268791</v>
      </c>
      <c r="M141" s="156">
        <v>11.83334747461603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80.879350140884824</v>
      </c>
      <c r="U141" s="215" t="s">
        <v>16</v>
      </c>
      <c r="V141" s="207">
        <v>69.046002666268791</v>
      </c>
      <c r="W141" s="207">
        <v>0</v>
      </c>
      <c r="X141" s="207">
        <v>0</v>
      </c>
      <c r="Y141" s="207">
        <v>11.83334747461603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80.879350140884824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0.1200521993608335</v>
      </c>
      <c r="C142" s="160">
        <v>0.64415514980266031</v>
      </c>
      <c r="D142" s="160">
        <v>2.0426362693795126E-2</v>
      </c>
      <c r="E142" s="160">
        <v>1.2087839292277313E-2</v>
      </c>
      <c r="F142" s="350"/>
      <c r="G142" s="160">
        <v>0</v>
      </c>
      <c r="H142" s="161">
        <v>0</v>
      </c>
      <c r="I142" s="162">
        <f t="shared" si="65"/>
        <v>0.79672155114956622</v>
      </c>
      <c r="J142" s="149"/>
      <c r="K142" s="163" t="s">
        <v>15</v>
      </c>
      <c r="L142" s="164">
        <v>0.1200521993608335</v>
      </c>
      <c r="M142" s="164">
        <v>0.64415514980266031</v>
      </c>
      <c r="N142" s="164">
        <v>2.0426362693795126E-2</v>
      </c>
      <c r="O142" s="164">
        <v>1.2087839292277313E-2</v>
      </c>
      <c r="P142" s="164">
        <v>0</v>
      </c>
      <c r="Q142" s="164">
        <v>0</v>
      </c>
      <c r="R142" s="165">
        <v>0</v>
      </c>
      <c r="S142" s="166">
        <f t="shared" si="66"/>
        <v>0.79672155114956622</v>
      </c>
      <c r="U142" s="211" t="s">
        <v>57</v>
      </c>
      <c r="V142" s="212">
        <v>0.1200521993608335</v>
      </c>
      <c r="W142" s="212">
        <v>0</v>
      </c>
      <c r="X142" s="212">
        <v>0</v>
      </c>
      <c r="Y142" s="212">
        <v>0.64415514980266031</v>
      </c>
      <c r="Z142" s="212">
        <v>2.0426362693795126E-2</v>
      </c>
      <c r="AA142" s="212">
        <v>0</v>
      </c>
      <c r="AB142" s="212">
        <v>0</v>
      </c>
      <c r="AC142" s="213">
        <v>1.2087839292277313E-2</v>
      </c>
      <c r="AD142" s="212">
        <v>0</v>
      </c>
      <c r="AE142" s="212">
        <v>0</v>
      </c>
      <c r="AF142" s="212">
        <v>0</v>
      </c>
      <c r="AG142" s="212">
        <v>0</v>
      </c>
      <c r="AH142" s="212">
        <v>1.2087839292277313E-2</v>
      </c>
      <c r="AI142" s="214">
        <f t="shared" si="67"/>
        <v>0.79672155114956622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50"/>
      <c r="G143" s="156">
        <v>0</v>
      </c>
      <c r="H143" s="168">
        <v>0</v>
      </c>
      <c r="I143" s="154">
        <f t="shared" si="65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65.050631472209361</v>
      </c>
      <c r="Q143" s="156">
        <v>0</v>
      </c>
      <c r="R143" s="157">
        <v>0</v>
      </c>
      <c r="S143" s="158">
        <f t="shared" si="66"/>
        <v>65.050631472209361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65.050631472209361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65.050631472209361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2.1715604552513121</v>
      </c>
      <c r="Q144" s="164">
        <v>0</v>
      </c>
      <c r="R144" s="165">
        <v>0</v>
      </c>
      <c r="S144" s="166">
        <f t="shared" si="66"/>
        <v>2.1715604552513121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2.1715604552513121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2.1715604552513121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8.9139449259040249E-5</v>
      </c>
      <c r="C146" s="160">
        <v>0.47923426377558132</v>
      </c>
      <c r="D146" s="160">
        <v>0.48003651881891268</v>
      </c>
      <c r="E146" s="160">
        <v>0</v>
      </c>
      <c r="F146" s="350"/>
      <c r="G146" s="160">
        <v>0</v>
      </c>
      <c r="H146" s="161">
        <v>0</v>
      </c>
      <c r="I146" s="162">
        <f t="shared" si="65"/>
        <v>0.95935992204375298</v>
      </c>
      <c r="J146" s="149"/>
      <c r="K146" s="163" t="s">
        <v>17</v>
      </c>
      <c r="L146" s="164">
        <v>8.9139449259040249E-5</v>
      </c>
      <c r="M146" s="164">
        <v>0.47923426377558132</v>
      </c>
      <c r="N146" s="164">
        <v>0.48003651881891268</v>
      </c>
      <c r="O146" s="164">
        <v>0</v>
      </c>
      <c r="P146" s="164">
        <v>0</v>
      </c>
      <c r="Q146" s="164">
        <v>0</v>
      </c>
      <c r="R146" s="165">
        <v>0</v>
      </c>
      <c r="S146" s="166">
        <f t="shared" si="66"/>
        <v>0.95935992204375298</v>
      </c>
      <c r="U146" s="211" t="s">
        <v>17</v>
      </c>
      <c r="V146" s="212">
        <v>8.9139449259040249E-5</v>
      </c>
      <c r="W146" s="212">
        <v>0</v>
      </c>
      <c r="X146" s="212">
        <v>0</v>
      </c>
      <c r="Y146" s="212">
        <v>0.47923426377558132</v>
      </c>
      <c r="Z146" s="212">
        <v>0.48003651881891268</v>
      </c>
      <c r="AA146" s="212">
        <v>0</v>
      </c>
      <c r="AB146" s="212">
        <v>0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67"/>
        <v>0.95935992204375298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140</v>
      </c>
      <c r="B147" s="156">
        <v>109.71660908266294</v>
      </c>
      <c r="C147" s="156">
        <v>1338.8030080983697</v>
      </c>
      <c r="D147" s="156">
        <v>3521.3813346494358</v>
      </c>
      <c r="E147" s="156">
        <v>26.50400907789107</v>
      </c>
      <c r="F147" s="350"/>
      <c r="G147" s="156">
        <v>0</v>
      </c>
      <c r="H147" s="168">
        <v>0</v>
      </c>
      <c r="I147" s="154">
        <f t="shared" si="65"/>
        <v>4996.4049609083595</v>
      </c>
      <c r="J147" s="149"/>
      <c r="K147" s="169" t="s">
        <v>140</v>
      </c>
      <c r="L147" s="156">
        <v>109.71660908266294</v>
      </c>
      <c r="M147" s="156">
        <v>1338.8030080983697</v>
      </c>
      <c r="N147" s="156">
        <v>3521.3813346494358</v>
      </c>
      <c r="O147" s="156">
        <v>26.50400907789107</v>
      </c>
      <c r="P147" s="156">
        <v>0</v>
      </c>
      <c r="Q147" s="156">
        <v>0</v>
      </c>
      <c r="R147" s="157">
        <v>0</v>
      </c>
      <c r="S147" s="158">
        <f t="shared" si="66"/>
        <v>4996.4049609083595</v>
      </c>
      <c r="U147" s="215" t="s">
        <v>140</v>
      </c>
      <c r="V147" s="207">
        <v>108.8914990403113</v>
      </c>
      <c r="W147" s="207">
        <v>0</v>
      </c>
      <c r="X147" s="207">
        <v>0</v>
      </c>
      <c r="Y147" s="207">
        <v>1338.8030080983697</v>
      </c>
      <c r="Z147" s="207">
        <v>3516.5070198231506</v>
      </c>
      <c r="AA147" s="207">
        <v>0</v>
      </c>
      <c r="AB147" s="207">
        <v>0</v>
      </c>
      <c r="AC147" s="208">
        <v>32.20343394652803</v>
      </c>
      <c r="AD147" s="207">
        <v>0.82511004235163388</v>
      </c>
      <c r="AE147" s="207">
        <v>0</v>
      </c>
      <c r="AF147" s="207">
        <v>0</v>
      </c>
      <c r="AG147" s="207">
        <v>4.8743148262853255</v>
      </c>
      <c r="AH147" s="207">
        <v>26.50400907789107</v>
      </c>
      <c r="AI147" s="210">
        <f t="shared" si="67"/>
        <v>4996.4049609083595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136.30592919421167</v>
      </c>
      <c r="C148" s="160">
        <v>100.83249449344375</v>
      </c>
      <c r="D148" s="160">
        <v>40.153925808734932</v>
      </c>
      <c r="E148" s="160">
        <v>5257.7401008435245</v>
      </c>
      <c r="F148" s="350"/>
      <c r="G148" s="160">
        <v>147.22575116488952</v>
      </c>
      <c r="H148" s="161">
        <v>0</v>
      </c>
      <c r="I148" s="162">
        <f t="shared" si="65"/>
        <v>5682.2582015048047</v>
      </c>
      <c r="J148" s="149"/>
      <c r="K148" s="163" t="s">
        <v>25</v>
      </c>
      <c r="L148" s="164">
        <v>136.30592919421167</v>
      </c>
      <c r="M148" s="164">
        <v>100.83249449344375</v>
      </c>
      <c r="N148" s="164">
        <v>40.153925808734932</v>
      </c>
      <c r="O148" s="164">
        <v>5257.7401008435245</v>
      </c>
      <c r="P148" s="164">
        <v>8.9192280720436265E-2</v>
      </c>
      <c r="Q148" s="164">
        <v>147.22575116488952</v>
      </c>
      <c r="R148" s="165">
        <v>0</v>
      </c>
      <c r="S148" s="166">
        <f t="shared" si="66"/>
        <v>5682.3473937855251</v>
      </c>
      <c r="U148" s="211" t="s">
        <v>25</v>
      </c>
      <c r="V148" s="212">
        <v>25.740879265996355</v>
      </c>
      <c r="W148" s="212">
        <v>110.5650499282153</v>
      </c>
      <c r="X148" s="212">
        <v>147.22575116488952</v>
      </c>
      <c r="Y148" s="212">
        <v>100.83249449344375</v>
      </c>
      <c r="Z148" s="212">
        <v>40.153925808734932</v>
      </c>
      <c r="AA148" s="212">
        <v>5224.9899148311297</v>
      </c>
      <c r="AB148" s="212">
        <v>8.9192280720436265E-2</v>
      </c>
      <c r="AC148" s="213">
        <v>32.750186012394771</v>
      </c>
      <c r="AD148" s="212">
        <v>0</v>
      </c>
      <c r="AE148" s="212">
        <v>0.39260086388296755</v>
      </c>
      <c r="AF148" s="212">
        <v>0</v>
      </c>
      <c r="AG148" s="212">
        <v>0</v>
      </c>
      <c r="AH148" s="212">
        <v>32.357585148511802</v>
      </c>
      <c r="AI148" s="214">
        <f t="shared" si="67"/>
        <v>5682.3473937855251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166.10872541324756</v>
      </c>
      <c r="C149" s="156">
        <v>1643.550121743604</v>
      </c>
      <c r="D149" s="156">
        <v>89.731638143689054</v>
      </c>
      <c r="E149" s="156">
        <v>0</v>
      </c>
      <c r="F149" s="350"/>
      <c r="G149" s="156">
        <v>0</v>
      </c>
      <c r="H149" s="168">
        <v>0</v>
      </c>
      <c r="I149" s="154">
        <f t="shared" si="65"/>
        <v>1899.3904853005406</v>
      </c>
      <c r="J149" s="149"/>
      <c r="K149" s="169" t="s">
        <v>24</v>
      </c>
      <c r="L149" s="156">
        <v>166.10872541324756</v>
      </c>
      <c r="M149" s="156">
        <v>1643.550121743604</v>
      </c>
      <c r="N149" s="156">
        <v>89.731638143689054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1899.3904853005406</v>
      </c>
      <c r="U149" s="215" t="s">
        <v>24</v>
      </c>
      <c r="V149" s="207">
        <v>148.49040502014793</v>
      </c>
      <c r="W149" s="207">
        <v>13.054623938784005</v>
      </c>
      <c r="X149" s="207">
        <v>0</v>
      </c>
      <c r="Y149" s="207">
        <v>1643.550121743604</v>
      </c>
      <c r="Z149" s="207">
        <v>89.731638143689054</v>
      </c>
      <c r="AA149" s="207">
        <v>0</v>
      </c>
      <c r="AB149" s="207">
        <v>0</v>
      </c>
      <c r="AC149" s="208">
        <v>4.5636964543156218</v>
      </c>
      <c r="AD149" s="207">
        <v>4.5636964543156218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1899.3904853005406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23.60377520919479</v>
      </c>
      <c r="C151" s="156">
        <v>448.47172897470097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65"/>
        <v>472.07550418389576</v>
      </c>
      <c r="J151" s="149"/>
      <c r="K151" s="169" t="s">
        <v>22</v>
      </c>
      <c r="L151" s="156">
        <v>23.60377520919479</v>
      </c>
      <c r="M151" s="156">
        <v>448.47172897470097</v>
      </c>
      <c r="N151" s="156">
        <v>0</v>
      </c>
      <c r="O151" s="156">
        <v>0</v>
      </c>
      <c r="P151" s="156">
        <v>3.9383314783493804</v>
      </c>
      <c r="Q151" s="156">
        <v>0</v>
      </c>
      <c r="R151" s="157">
        <v>0</v>
      </c>
      <c r="S151" s="158">
        <f t="shared" si="66"/>
        <v>476.01383566224513</v>
      </c>
      <c r="U151" s="215" t="s">
        <v>22</v>
      </c>
      <c r="V151" s="207">
        <v>23.60377520919479</v>
      </c>
      <c r="W151" s="207">
        <v>0</v>
      </c>
      <c r="X151" s="207">
        <v>0</v>
      </c>
      <c r="Y151" s="207">
        <v>448.47172897470097</v>
      </c>
      <c r="Z151" s="207">
        <v>0</v>
      </c>
      <c r="AA151" s="207">
        <v>0</v>
      </c>
      <c r="AB151" s="207">
        <v>3.9383314783493804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476.01383566224513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753.62387165156701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65"/>
        <v>753.62387165156701</v>
      </c>
      <c r="J152" s="149"/>
      <c r="K152" s="163" t="s">
        <v>21</v>
      </c>
      <c r="L152" s="164">
        <v>0</v>
      </c>
      <c r="M152" s="164">
        <v>753.62387165156701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753.62387165156701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753.62387165156701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753.62387165156701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65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0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65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67"/>
        <v>0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504.90118290439585</v>
      </c>
      <c r="C158" s="195">
        <f t="shared" ref="C158:I158" si="69">SUM(C137:C153)</f>
        <v>4488.9336038158999</v>
      </c>
      <c r="D158" s="195">
        <f t="shared" si="69"/>
        <v>3651.7673614833725</v>
      </c>
      <c r="E158" s="195">
        <f t="shared" si="69"/>
        <v>5284.2561977607074</v>
      </c>
      <c r="F158" s="195">
        <f t="shared" si="69"/>
        <v>0</v>
      </c>
      <c r="G158" s="195">
        <f t="shared" si="69"/>
        <v>147.22575116488952</v>
      </c>
      <c r="H158" s="197">
        <f t="shared" si="69"/>
        <v>0</v>
      </c>
      <c r="I158" s="154">
        <f t="shared" si="69"/>
        <v>14077.084097129266</v>
      </c>
      <c r="J158" s="149"/>
      <c r="K158" s="196" t="s">
        <v>26</v>
      </c>
      <c r="L158" s="195">
        <f>SUM(L137:L153)</f>
        <v>504.90118290439585</v>
      </c>
      <c r="M158" s="195">
        <f t="shared" ref="M158:S158" si="70">SUM(M137:M153)</f>
        <v>4488.9336038158999</v>
      </c>
      <c r="N158" s="195">
        <f t="shared" si="70"/>
        <v>3651.7673614833725</v>
      </c>
      <c r="O158" s="195">
        <f t="shared" si="70"/>
        <v>5284.2561977607074</v>
      </c>
      <c r="P158" s="195">
        <f t="shared" si="70"/>
        <v>71.249715686530493</v>
      </c>
      <c r="Q158" s="195">
        <f t="shared" si="70"/>
        <v>147.22575116488952</v>
      </c>
      <c r="R158" s="197">
        <f t="shared" si="70"/>
        <v>0</v>
      </c>
      <c r="S158" s="198">
        <f t="shared" si="70"/>
        <v>14148.333812815796</v>
      </c>
      <c r="T158" s="141" t="str">
        <f>IF(ABS(S158-AI158)&gt;0.01,S158-AI158,"")</f>
        <v/>
      </c>
      <c r="U158" s="224" t="s">
        <v>63</v>
      </c>
      <c r="V158" s="225">
        <f>SUM(V137:V153)</f>
        <v>375.89270254072926</v>
      </c>
      <c r="W158" s="225">
        <f t="shared" ref="W158:AH158" si="71">SUM(W137:W153)</f>
        <v>123.61967386699931</v>
      </c>
      <c r="X158" s="225">
        <f t="shared" si="71"/>
        <v>147.22575116488952</v>
      </c>
      <c r="Y158" s="225">
        <f t="shared" si="71"/>
        <v>4488.9336038158999</v>
      </c>
      <c r="Z158" s="225">
        <f t="shared" si="71"/>
        <v>3646.8930466570873</v>
      </c>
      <c r="AA158" s="225">
        <f t="shared" si="71"/>
        <v>5224.9899148311297</v>
      </c>
      <c r="AB158" s="225">
        <f t="shared" si="71"/>
        <v>71.249715686530493</v>
      </c>
      <c r="AC158" s="225">
        <f t="shared" si="71"/>
        <v>69.529404252530696</v>
      </c>
      <c r="AD158" s="226">
        <f t="shared" si="71"/>
        <v>5.3888064966672555</v>
      </c>
      <c r="AE158" s="226">
        <f t="shared" si="71"/>
        <v>0.39260086388296755</v>
      </c>
      <c r="AF158" s="226">
        <f t="shared" si="71"/>
        <v>0</v>
      </c>
      <c r="AG158" s="226">
        <f t="shared" si="71"/>
        <v>4.8743148262853255</v>
      </c>
      <c r="AH158" s="226">
        <f t="shared" si="71"/>
        <v>58.873682065695149</v>
      </c>
      <c r="AI158" s="227">
        <f>SUM(V158:AC158)</f>
        <v>14148.333812815798</v>
      </c>
      <c r="AJ158" s="141" t="str">
        <f t="shared" si="68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3.5866886879461081E-2</v>
      </c>
      <c r="C159" s="48">
        <f t="shared" ref="C159:H159" si="72">IF($I158=0,"-",C158/$I158)</f>
        <v>0.318882346148044</v>
      </c>
      <c r="D159" s="48">
        <f t="shared" si="72"/>
        <v>0.25941220044484042</v>
      </c>
      <c r="E159" s="48">
        <f t="shared" si="72"/>
        <v>0.37538002623983213</v>
      </c>
      <c r="F159" s="48">
        <f t="shared" si="72"/>
        <v>0</v>
      </c>
      <c r="G159" s="48">
        <f t="shared" si="72"/>
        <v>1.0458540287822334E-2</v>
      </c>
      <c r="H159" s="69">
        <f t="shared" si="72"/>
        <v>0</v>
      </c>
      <c r="I159" s="49">
        <f>SUM(B159:H159)</f>
        <v>1</v>
      </c>
      <c r="J159" s="141"/>
      <c r="K159" s="78" t="s">
        <v>90</v>
      </c>
      <c r="L159" s="95">
        <f t="shared" ref="L159:R159" si="73">IF($S158=0,"-",L158/$S158)</f>
        <v>3.5686264515970637E-2</v>
      </c>
      <c r="M159" s="95">
        <f t="shared" si="73"/>
        <v>0.31727648380403278</v>
      </c>
      <c r="N159" s="95">
        <f t="shared" si="73"/>
        <v>0.25810582431802259</v>
      </c>
      <c r="O159" s="95">
        <f t="shared" si="73"/>
        <v>0.37348964674371343</v>
      </c>
      <c r="P159" s="95">
        <f t="shared" si="73"/>
        <v>5.0359085832418883E-3</v>
      </c>
      <c r="Q159" s="95">
        <f t="shared" si="73"/>
        <v>1.0405872035018708E-2</v>
      </c>
      <c r="R159" s="96">
        <f t="shared" si="73"/>
        <v>0</v>
      </c>
      <c r="S159" s="97">
        <f>SUM(L159:R159)</f>
        <v>1</v>
      </c>
      <c r="U159" s="108" t="s">
        <v>90</v>
      </c>
      <c r="V159" s="130">
        <f>+V158/$AI158</f>
        <v>2.6567983729662879E-2</v>
      </c>
      <c r="W159" s="130">
        <f t="shared" ref="W159:AH159" si="74">+W158/$AI158</f>
        <v>8.7374015557240056E-3</v>
      </c>
      <c r="X159" s="130">
        <f t="shared" si="74"/>
        <v>1.0405872035018708E-2</v>
      </c>
      <c r="Y159" s="130">
        <f t="shared" si="74"/>
        <v>0.31727648380403273</v>
      </c>
      <c r="Z159" s="130">
        <f t="shared" si="74"/>
        <v>0.25776130920473977</v>
      </c>
      <c r="AA159" s="130">
        <f t="shared" si="74"/>
        <v>0.36930072360168986</v>
      </c>
      <c r="AB159" s="130">
        <f t="shared" si="74"/>
        <v>5.0359085832418875E-3</v>
      </c>
      <c r="AC159" s="130">
        <f t="shared" si="74"/>
        <v>4.9143174858900908E-3</v>
      </c>
      <c r="AD159" s="130">
        <f t="shared" si="74"/>
        <v>3.8087923058374441E-4</v>
      </c>
      <c r="AE159" s="130">
        <f t="shared" si="74"/>
        <v>2.7748911573413903E-5</v>
      </c>
      <c r="AF159" s="130">
        <f t="shared" si="74"/>
        <v>0</v>
      </c>
      <c r="AG159" s="130">
        <f t="shared" si="74"/>
        <v>3.4451511328281563E-4</v>
      </c>
      <c r="AH159" s="130">
        <f t="shared" si="74"/>
        <v>4.1611742304501174E-3</v>
      </c>
      <c r="AI159" s="131">
        <f>SUM(V159:AC159)</f>
        <v>1</v>
      </c>
      <c r="AJ159" s="22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1.9472407151453783E-5</v>
      </c>
      <c r="E163" s="152">
        <v>0</v>
      </c>
      <c r="F163" s="349"/>
      <c r="G163" s="152">
        <v>0</v>
      </c>
      <c r="H163" s="153">
        <v>0</v>
      </c>
      <c r="I163" s="154">
        <f>SUM(B163:H163)</f>
        <v>1.9472407151453783E-5</v>
      </c>
      <c r="J163" s="149"/>
      <c r="K163" s="203" t="s">
        <v>7</v>
      </c>
      <c r="L163" s="152">
        <v>0</v>
      </c>
      <c r="M163" s="152">
        <v>0</v>
      </c>
      <c r="N163" s="152">
        <v>1.9472407151453783E-5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1.9472407151453783E-5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1.9472407151453783E-5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1.9472407151453783E-5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2.4789593818176123</v>
      </c>
      <c r="E165" s="156">
        <v>0</v>
      </c>
      <c r="F165" s="350"/>
      <c r="G165" s="156">
        <v>0</v>
      </c>
      <c r="H165" s="168">
        <v>0</v>
      </c>
      <c r="I165" s="154">
        <f t="shared" si="75"/>
        <v>2.4789593818176123</v>
      </c>
      <c r="J165" s="149"/>
      <c r="K165" s="169" t="s">
        <v>10</v>
      </c>
      <c r="L165" s="156">
        <v>0</v>
      </c>
      <c r="M165" s="156">
        <v>0</v>
      </c>
      <c r="N165" s="156">
        <v>2.4789593818176123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2.4789593818176123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2.4789593818176123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2.4789593818176123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0.46115599631219834</v>
      </c>
      <c r="C167" s="156">
        <v>0</v>
      </c>
      <c r="D167" s="156">
        <v>0</v>
      </c>
      <c r="E167" s="156">
        <v>0</v>
      </c>
      <c r="F167" s="350"/>
      <c r="G167" s="156">
        <v>0</v>
      </c>
      <c r="H167" s="168">
        <v>0</v>
      </c>
      <c r="I167" s="154">
        <f t="shared" si="75"/>
        <v>0.46115599631219834</v>
      </c>
      <c r="J167" s="149"/>
      <c r="K167" s="169" t="s">
        <v>16</v>
      </c>
      <c r="L167" s="156">
        <v>0.46115599631219834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0.46115599631219834</v>
      </c>
      <c r="U167" s="215" t="s">
        <v>16</v>
      </c>
      <c r="V167" s="207">
        <v>0.46115599631219834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0.46115599631219834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5.079555424815794E-3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75"/>
        <v>5.079555424815794E-3</v>
      </c>
      <c r="J168" s="149"/>
      <c r="K168" s="163" t="s">
        <v>15</v>
      </c>
      <c r="L168" s="164">
        <v>5.079555424815794E-3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5.079555424815794E-3</v>
      </c>
      <c r="U168" s="211" t="s">
        <v>57</v>
      </c>
      <c r="V168" s="212">
        <v>5.079555424815794E-3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5.079555424815794E-3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0.90925409971624183</v>
      </c>
      <c r="F169" s="350"/>
      <c r="G169" s="156">
        <v>0</v>
      </c>
      <c r="H169" s="168">
        <v>0</v>
      </c>
      <c r="I169" s="154">
        <f t="shared" si="75"/>
        <v>0.90925409971624183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0.90925409971624183</v>
      </c>
      <c r="P169" s="156">
        <v>13.350840662902742</v>
      </c>
      <c r="Q169" s="156">
        <v>0</v>
      </c>
      <c r="R169" s="157">
        <v>0</v>
      </c>
      <c r="S169" s="158">
        <f t="shared" si="76"/>
        <v>14.260094762618984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0.45462704985812091</v>
      </c>
      <c r="AB169" s="207">
        <v>13.350840662902742</v>
      </c>
      <c r="AC169" s="208">
        <v>0.45462704985812091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0.45462704985812091</v>
      </c>
      <c r="AI169" s="210">
        <f t="shared" si="77"/>
        <v>14.260094762618985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7.3306617032638073</v>
      </c>
      <c r="Q170" s="164">
        <v>0</v>
      </c>
      <c r="R170" s="165">
        <v>0</v>
      </c>
      <c r="S170" s="166">
        <f t="shared" si="76"/>
        <v>7.3306617032638073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7.3306617032638073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7.3306617032638073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1.6058077550888965</v>
      </c>
      <c r="E171" s="156">
        <v>0</v>
      </c>
      <c r="F171" s="350"/>
      <c r="G171" s="156">
        <v>0</v>
      </c>
      <c r="H171" s="168">
        <v>0</v>
      </c>
      <c r="I171" s="154">
        <f t="shared" si="75"/>
        <v>1.6058077550888965</v>
      </c>
      <c r="J171" s="149"/>
      <c r="K171" s="169" t="s">
        <v>59</v>
      </c>
      <c r="L171" s="156">
        <v>0</v>
      </c>
      <c r="M171" s="156">
        <v>0</v>
      </c>
      <c r="N171" s="156">
        <v>1.6058077550888965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1.6058077550888965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1.6058077550888965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1.6058077550888965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5.5526941843065331E-3</v>
      </c>
      <c r="C172" s="160">
        <v>0</v>
      </c>
      <c r="D172" s="160">
        <v>7.6678679135159878E-3</v>
      </c>
      <c r="E172" s="160">
        <v>0</v>
      </c>
      <c r="F172" s="350"/>
      <c r="G172" s="160">
        <v>0</v>
      </c>
      <c r="H172" s="161">
        <v>0</v>
      </c>
      <c r="I172" s="162">
        <f t="shared" si="75"/>
        <v>1.3220562097822521E-2</v>
      </c>
      <c r="J172" s="149"/>
      <c r="K172" s="163" t="s">
        <v>17</v>
      </c>
      <c r="L172" s="164">
        <v>5.5526941843065331E-3</v>
      </c>
      <c r="M172" s="164">
        <v>0</v>
      </c>
      <c r="N172" s="164">
        <v>7.6678679135159878E-3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1.3220562097822521E-2</v>
      </c>
      <c r="U172" s="211" t="s">
        <v>17</v>
      </c>
      <c r="V172" s="212">
        <v>5.5526941843065331E-3</v>
      </c>
      <c r="W172" s="212">
        <v>0</v>
      </c>
      <c r="X172" s="212">
        <v>0</v>
      </c>
      <c r="Y172" s="212">
        <v>0</v>
      </c>
      <c r="Z172" s="212">
        <v>7.6678679135159878E-3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1.3220562097822521E-2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140</v>
      </c>
      <c r="B173" s="156">
        <v>190.32049074376187</v>
      </c>
      <c r="C173" s="156">
        <v>0</v>
      </c>
      <c r="D173" s="156">
        <v>512.7393476305657</v>
      </c>
      <c r="E173" s="156">
        <v>0</v>
      </c>
      <c r="F173" s="350"/>
      <c r="G173" s="156">
        <v>0</v>
      </c>
      <c r="H173" s="168">
        <v>0</v>
      </c>
      <c r="I173" s="154">
        <f t="shared" si="75"/>
        <v>703.05983837432757</v>
      </c>
      <c r="J173" s="149"/>
      <c r="K173" s="169" t="s">
        <v>140</v>
      </c>
      <c r="L173" s="156">
        <v>190.32049074376187</v>
      </c>
      <c r="M173" s="156">
        <v>0</v>
      </c>
      <c r="N173" s="156">
        <v>512.7393476305657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76"/>
        <v>703.05983837432757</v>
      </c>
      <c r="U173" s="215" t="s">
        <v>140</v>
      </c>
      <c r="V173" s="207">
        <v>190.32049074376187</v>
      </c>
      <c r="W173" s="207">
        <v>0</v>
      </c>
      <c r="X173" s="207">
        <v>0</v>
      </c>
      <c r="Y173" s="207">
        <v>0</v>
      </c>
      <c r="Z173" s="207">
        <v>512.7393476305657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77"/>
        <v>703.05983837432757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5.8871320803084322</v>
      </c>
      <c r="C174" s="160">
        <v>5.1764667794787949</v>
      </c>
      <c r="D174" s="160">
        <v>506.03885162753761</v>
      </c>
      <c r="E174" s="160">
        <v>268.89049851582394</v>
      </c>
      <c r="F174" s="350"/>
      <c r="G174" s="160">
        <v>27.375690629582017</v>
      </c>
      <c r="H174" s="161">
        <v>0</v>
      </c>
      <c r="I174" s="162">
        <f t="shared" si="75"/>
        <v>813.36863963273083</v>
      </c>
      <c r="J174" s="149"/>
      <c r="K174" s="163" t="s">
        <v>25</v>
      </c>
      <c r="L174" s="164">
        <v>5.8871320803084322</v>
      </c>
      <c r="M174" s="164">
        <v>5.1764667794787949</v>
      </c>
      <c r="N174" s="164">
        <v>506.03885162753761</v>
      </c>
      <c r="O174" s="164">
        <v>268.89049851582394</v>
      </c>
      <c r="P174" s="164">
        <v>0</v>
      </c>
      <c r="Q174" s="164">
        <v>27.375690629582017</v>
      </c>
      <c r="R174" s="165">
        <v>0</v>
      </c>
      <c r="S174" s="166">
        <f t="shared" si="76"/>
        <v>813.36863963273083</v>
      </c>
      <c r="U174" s="211" t="s">
        <v>25</v>
      </c>
      <c r="V174" s="212">
        <v>5.5789830791724508</v>
      </c>
      <c r="W174" s="212">
        <v>0.13206385762970624</v>
      </c>
      <c r="X174" s="212">
        <v>27.375690629582017</v>
      </c>
      <c r="Y174" s="212">
        <v>5.1764667794787949</v>
      </c>
      <c r="Z174" s="212">
        <v>506.03885162753761</v>
      </c>
      <c r="AA174" s="212">
        <v>268.89049851582394</v>
      </c>
      <c r="AB174" s="212">
        <v>0</v>
      </c>
      <c r="AC174" s="213">
        <v>0.17608514350627499</v>
      </c>
      <c r="AD174" s="212">
        <v>0.17608514350627499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77"/>
        <v>813.36863963273072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0.13323608873712034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75"/>
        <v>0.13323608873712034</v>
      </c>
      <c r="J175" s="149"/>
      <c r="K175" s="169" t="s">
        <v>24</v>
      </c>
      <c r="L175" s="156">
        <v>0.13323608873712034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0.13323608873712034</v>
      </c>
      <c r="U175" s="215" t="s">
        <v>24</v>
      </c>
      <c r="V175" s="207">
        <v>0.13323608873712034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0.13323608873712034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1.1955820029858111</v>
      </c>
      <c r="C177" s="156">
        <v>0</v>
      </c>
      <c r="D177" s="156">
        <v>0</v>
      </c>
      <c r="E177" s="156">
        <v>0</v>
      </c>
      <c r="F177" s="350"/>
      <c r="G177" s="156">
        <v>0</v>
      </c>
      <c r="H177" s="168">
        <v>0</v>
      </c>
      <c r="I177" s="154">
        <f t="shared" si="75"/>
        <v>1.1955820029858111</v>
      </c>
      <c r="J177" s="149"/>
      <c r="K177" s="169" t="s">
        <v>22</v>
      </c>
      <c r="L177" s="156">
        <v>1.1955820029858111</v>
      </c>
      <c r="M177" s="156">
        <v>0</v>
      </c>
      <c r="N177" s="156">
        <v>0</v>
      </c>
      <c r="O177" s="156">
        <v>0</v>
      </c>
      <c r="P177" s="156">
        <v>0.80472666127539072</v>
      </c>
      <c r="Q177" s="156">
        <v>0</v>
      </c>
      <c r="R177" s="157">
        <v>0</v>
      </c>
      <c r="S177" s="158">
        <f t="shared" si="76"/>
        <v>2.000308664261202</v>
      </c>
      <c r="U177" s="215" t="s">
        <v>22</v>
      </c>
      <c r="V177" s="207">
        <v>1.1955820029858111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0.80472666127539072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77"/>
        <v>2.000308664261202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119.16541860800001</v>
      </c>
      <c r="C178" s="160">
        <v>29.791354652000003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75"/>
        <v>148.95677326000001</v>
      </c>
      <c r="J178" s="149"/>
      <c r="K178" s="163" t="s">
        <v>21</v>
      </c>
      <c r="L178" s="164">
        <v>119.16541860800001</v>
      </c>
      <c r="M178" s="164">
        <v>29.791354652000003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148.95677326000001</v>
      </c>
      <c r="U178" s="211" t="s">
        <v>61</v>
      </c>
      <c r="V178" s="212">
        <v>119.16541860800001</v>
      </c>
      <c r="W178" s="212">
        <v>0</v>
      </c>
      <c r="X178" s="212">
        <v>0</v>
      </c>
      <c r="Y178" s="212">
        <v>29.791354652000003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148.95677326000001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317.17364776971453</v>
      </c>
      <c r="C184" s="195">
        <f t="shared" ref="C184:I184" si="79">SUM(C163:C179)</f>
        <v>34.967821431478797</v>
      </c>
      <c r="D184" s="195">
        <f t="shared" si="79"/>
        <v>1022.8706537353305</v>
      </c>
      <c r="E184" s="195">
        <f t="shared" si="79"/>
        <v>269.79975261554017</v>
      </c>
      <c r="F184" s="195">
        <f t="shared" si="79"/>
        <v>0</v>
      </c>
      <c r="G184" s="195">
        <f t="shared" si="79"/>
        <v>27.375690629582017</v>
      </c>
      <c r="H184" s="197">
        <f t="shared" si="79"/>
        <v>0</v>
      </c>
      <c r="I184" s="154">
        <f t="shared" si="79"/>
        <v>1672.1875661816459</v>
      </c>
      <c r="J184" s="149"/>
      <c r="K184" s="196" t="s">
        <v>26</v>
      </c>
      <c r="L184" s="195">
        <f>SUM(L163:L179)</f>
        <v>317.17364776971453</v>
      </c>
      <c r="M184" s="195">
        <f t="shared" ref="M184:S184" si="80">SUM(M163:M179)</f>
        <v>34.967821431478797</v>
      </c>
      <c r="N184" s="195">
        <f t="shared" si="80"/>
        <v>1022.8706537353305</v>
      </c>
      <c r="O184" s="195">
        <f t="shared" si="80"/>
        <v>269.79975261554017</v>
      </c>
      <c r="P184" s="195">
        <f t="shared" si="80"/>
        <v>21.48622902744194</v>
      </c>
      <c r="Q184" s="195">
        <f t="shared" si="80"/>
        <v>27.375690629582017</v>
      </c>
      <c r="R184" s="197">
        <f t="shared" si="80"/>
        <v>0</v>
      </c>
      <c r="S184" s="198">
        <f t="shared" si="80"/>
        <v>1693.673795209088</v>
      </c>
      <c r="T184" s="141" t="str">
        <f>IF(ABS(S184-AI184)&gt;0.01,S184-AI184,"")</f>
        <v/>
      </c>
      <c r="U184" s="224" t="s">
        <v>63</v>
      </c>
      <c r="V184" s="225">
        <f>SUM(V163:V179)</f>
        <v>316.86549876857856</v>
      </c>
      <c r="W184" s="225">
        <f t="shared" ref="W184:AH184" si="81">SUM(W163:W179)</f>
        <v>0.13206385762970624</v>
      </c>
      <c r="X184" s="225">
        <f t="shared" si="81"/>
        <v>27.375690629582017</v>
      </c>
      <c r="Y184" s="225">
        <f t="shared" si="81"/>
        <v>34.967821431478797</v>
      </c>
      <c r="Z184" s="225">
        <f t="shared" si="81"/>
        <v>1022.8706537353305</v>
      </c>
      <c r="AA184" s="225">
        <f t="shared" si="81"/>
        <v>269.34512556568205</v>
      </c>
      <c r="AB184" s="225">
        <f t="shared" si="81"/>
        <v>21.48622902744194</v>
      </c>
      <c r="AC184" s="225">
        <f t="shared" si="81"/>
        <v>0.63071219336439588</v>
      </c>
      <c r="AD184" s="226">
        <f t="shared" si="81"/>
        <v>0.17608514350627499</v>
      </c>
      <c r="AE184" s="226">
        <f t="shared" si="81"/>
        <v>0</v>
      </c>
      <c r="AF184" s="226">
        <f t="shared" si="81"/>
        <v>0</v>
      </c>
      <c r="AG184" s="226">
        <f t="shared" si="81"/>
        <v>0</v>
      </c>
      <c r="AH184" s="226">
        <f t="shared" si="81"/>
        <v>0.45462704985812091</v>
      </c>
      <c r="AI184" s="227">
        <f>SUM(V184:AC184)</f>
        <v>1693.6737952090882</v>
      </c>
      <c r="AJ184" s="141" t="str">
        <f t="shared" si="78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0.1896758797782262</v>
      </c>
      <c r="C185" s="48">
        <f t="shared" ref="C185:H185" si="82">IF($I184=0,"-",C184/$I184)</f>
        <v>2.0911422940027007E-2</v>
      </c>
      <c r="D185" s="48">
        <f t="shared" si="82"/>
        <v>0.6116961245388296</v>
      </c>
      <c r="E185" s="48">
        <f t="shared" si="82"/>
        <v>0.16134538856284764</v>
      </c>
      <c r="F185" s="48">
        <f t="shared" si="82"/>
        <v>0</v>
      </c>
      <c r="G185" s="48">
        <f t="shared" si="82"/>
        <v>1.6371184180069581E-2</v>
      </c>
      <c r="H185" s="69">
        <f t="shared" si="82"/>
        <v>0</v>
      </c>
      <c r="I185" s="49">
        <f>SUM(B185:H185)</f>
        <v>1</v>
      </c>
      <c r="J185" s="141"/>
      <c r="K185" s="78" t="s">
        <v>90</v>
      </c>
      <c r="L185" s="95">
        <f t="shared" ref="L185:R185" si="83">IF($S184=0,"-",L184/$S184)</f>
        <v>0.18726961984468721</v>
      </c>
      <c r="M185" s="95">
        <f t="shared" si="83"/>
        <v>2.0646137131242522E-2</v>
      </c>
      <c r="N185" s="95">
        <f t="shared" si="83"/>
        <v>0.60393604519874777</v>
      </c>
      <c r="O185" s="95">
        <f t="shared" si="83"/>
        <v>0.15929853397904922</v>
      </c>
      <c r="P185" s="95">
        <f t="shared" si="83"/>
        <v>1.268616724673916E-2</v>
      </c>
      <c r="Q185" s="95">
        <f t="shared" si="83"/>
        <v>1.6163496599534047E-2</v>
      </c>
      <c r="R185" s="96">
        <f t="shared" si="83"/>
        <v>0</v>
      </c>
      <c r="S185" s="97">
        <f>SUM(L185:R185)</f>
        <v>1</v>
      </c>
      <c r="U185" s="108" t="s">
        <v>90</v>
      </c>
      <c r="V185" s="130">
        <f>+V184/$AI184</f>
        <v>0.1870876786692332</v>
      </c>
      <c r="W185" s="130">
        <f t="shared" ref="W185:AH185" si="84">+W184/$AI184</f>
        <v>7.797478948028633E-5</v>
      </c>
      <c r="X185" s="130">
        <f t="shared" si="84"/>
        <v>1.6163496599534043E-2</v>
      </c>
      <c r="Y185" s="130">
        <f t="shared" si="84"/>
        <v>2.0646137131242519E-2</v>
      </c>
      <c r="Z185" s="130">
        <f t="shared" si="84"/>
        <v>0.60393604519874777</v>
      </c>
      <c r="AA185" s="130">
        <f t="shared" si="84"/>
        <v>0.15903010740768456</v>
      </c>
      <c r="AB185" s="130">
        <f t="shared" si="84"/>
        <v>1.2686167246739159E-2</v>
      </c>
      <c r="AC185" s="130">
        <f t="shared" si="84"/>
        <v>3.7239295733835977E-4</v>
      </c>
      <c r="AD185" s="130">
        <f t="shared" si="84"/>
        <v>1.0396638597371512E-4</v>
      </c>
      <c r="AE185" s="130">
        <f t="shared" si="84"/>
        <v>0</v>
      </c>
      <c r="AF185" s="130">
        <f t="shared" si="84"/>
        <v>0</v>
      </c>
      <c r="AG185" s="130">
        <f t="shared" si="84"/>
        <v>0</v>
      </c>
      <c r="AH185" s="130">
        <f t="shared" si="84"/>
        <v>2.6842657136464466E-4</v>
      </c>
      <c r="AI185" s="131">
        <f>SUM(V185:AC185)</f>
        <v>1</v>
      </c>
      <c r="AJ185" s="22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177.2329214543723</v>
      </c>
      <c r="C189" s="152">
        <v>0</v>
      </c>
      <c r="D189" s="152">
        <v>0</v>
      </c>
      <c r="E189" s="152">
        <v>0</v>
      </c>
      <c r="F189" s="349"/>
      <c r="G189" s="152">
        <v>0</v>
      </c>
      <c r="H189" s="153">
        <v>0</v>
      </c>
      <c r="I189" s="154">
        <f>SUM(B189:H189)</f>
        <v>177.2329214543723</v>
      </c>
      <c r="J189" s="149"/>
      <c r="K189" s="203" t="s">
        <v>7</v>
      </c>
      <c r="L189" s="152">
        <v>177.2329214543723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177.2329214543723</v>
      </c>
      <c r="U189" s="206" t="s">
        <v>7</v>
      </c>
      <c r="V189" s="207">
        <v>177.2329214543723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177.2329214543723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596.87000281315613</v>
      </c>
      <c r="E190" s="160">
        <v>0</v>
      </c>
      <c r="F190" s="350"/>
      <c r="G190" s="160">
        <v>0</v>
      </c>
      <c r="H190" s="161">
        <v>0</v>
      </c>
      <c r="I190" s="162">
        <f t="shared" ref="I190:I209" si="85">SUM(B190:H190)</f>
        <v>596.87000281315613</v>
      </c>
      <c r="J190" s="149"/>
      <c r="K190" s="163" t="s">
        <v>8</v>
      </c>
      <c r="L190" s="164">
        <v>0</v>
      </c>
      <c r="M190" s="164">
        <v>0</v>
      </c>
      <c r="N190" s="164">
        <v>596.87000281315613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596.87000281315613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596.87000281315613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596.87000281315613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0.2506194498905443</v>
      </c>
      <c r="E191" s="156">
        <v>0</v>
      </c>
      <c r="F191" s="350"/>
      <c r="G191" s="156">
        <v>0</v>
      </c>
      <c r="H191" s="168">
        <v>0</v>
      </c>
      <c r="I191" s="154">
        <f t="shared" si="85"/>
        <v>0.2506194498905443</v>
      </c>
      <c r="J191" s="149"/>
      <c r="K191" s="169" t="s">
        <v>10</v>
      </c>
      <c r="L191" s="156">
        <v>0</v>
      </c>
      <c r="M191" s="156">
        <v>0</v>
      </c>
      <c r="N191" s="156">
        <v>0.2506194498905443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0.2506194498905443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0.2506194498905443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0.2506194498905443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788.36930502999996</v>
      </c>
      <c r="E192" s="160">
        <v>0</v>
      </c>
      <c r="F192" s="350"/>
      <c r="G192" s="160">
        <v>0</v>
      </c>
      <c r="H192" s="161">
        <v>0</v>
      </c>
      <c r="I192" s="162">
        <f t="shared" si="85"/>
        <v>788.36930502999996</v>
      </c>
      <c r="J192" s="149"/>
      <c r="K192" s="163" t="s">
        <v>56</v>
      </c>
      <c r="L192" s="164">
        <v>0</v>
      </c>
      <c r="M192" s="164">
        <v>0</v>
      </c>
      <c r="N192" s="164">
        <v>788.36930502999996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788.36930502999996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788.36930502999996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788.36930502999996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2.0809271102294651</v>
      </c>
      <c r="C193" s="156">
        <v>0</v>
      </c>
      <c r="D193" s="156">
        <v>94.324519539960264</v>
      </c>
      <c r="E193" s="156">
        <v>0</v>
      </c>
      <c r="F193" s="350"/>
      <c r="G193" s="156">
        <v>0</v>
      </c>
      <c r="H193" s="168">
        <v>0</v>
      </c>
      <c r="I193" s="154">
        <f t="shared" si="85"/>
        <v>96.405446650189731</v>
      </c>
      <c r="J193" s="149"/>
      <c r="K193" s="169" t="s">
        <v>16</v>
      </c>
      <c r="L193" s="156">
        <v>2.0809271102294651</v>
      </c>
      <c r="M193" s="156">
        <v>0</v>
      </c>
      <c r="N193" s="156">
        <v>94.324519539960264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96.405446650189731</v>
      </c>
      <c r="U193" s="215" t="s">
        <v>16</v>
      </c>
      <c r="V193" s="207">
        <v>2.0809271102294651</v>
      </c>
      <c r="W193" s="207">
        <v>0</v>
      </c>
      <c r="X193" s="207">
        <v>0</v>
      </c>
      <c r="Y193" s="207">
        <v>0</v>
      </c>
      <c r="Z193" s="207">
        <v>94.324519539960264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87"/>
        <v>96.405446650189731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13.125662742513484</v>
      </c>
      <c r="C194" s="160">
        <v>0.79898770878267034</v>
      </c>
      <c r="D194" s="160">
        <v>13.178010843987826</v>
      </c>
      <c r="E194" s="160">
        <v>3.0776961949246195</v>
      </c>
      <c r="F194" s="350"/>
      <c r="G194" s="160">
        <v>0</v>
      </c>
      <c r="H194" s="161">
        <v>0</v>
      </c>
      <c r="I194" s="162">
        <f t="shared" si="85"/>
        <v>30.1803574902086</v>
      </c>
      <c r="J194" s="149"/>
      <c r="K194" s="163" t="s">
        <v>15</v>
      </c>
      <c r="L194" s="164">
        <v>13.125662742513484</v>
      </c>
      <c r="M194" s="164">
        <v>0.79898770878267034</v>
      </c>
      <c r="N194" s="164">
        <v>13.178010843987826</v>
      </c>
      <c r="O194" s="164">
        <v>3.0776961949246195</v>
      </c>
      <c r="P194" s="164">
        <v>0</v>
      </c>
      <c r="Q194" s="164">
        <v>0</v>
      </c>
      <c r="R194" s="165">
        <v>0</v>
      </c>
      <c r="S194" s="166">
        <f t="shared" si="86"/>
        <v>30.1803574902086</v>
      </c>
      <c r="U194" s="211" t="s">
        <v>57</v>
      </c>
      <c r="V194" s="212">
        <v>9.1505334915746879</v>
      </c>
      <c r="W194" s="212">
        <v>0</v>
      </c>
      <c r="X194" s="212">
        <v>0</v>
      </c>
      <c r="Y194" s="212">
        <v>0.79898770878267034</v>
      </c>
      <c r="Z194" s="212">
        <v>12.713893706078244</v>
      </c>
      <c r="AA194" s="212">
        <v>2.104054932970449</v>
      </c>
      <c r="AB194" s="212">
        <v>0</v>
      </c>
      <c r="AC194" s="213">
        <v>5.4128876508025492</v>
      </c>
      <c r="AD194" s="212">
        <v>3.9751292509387954</v>
      </c>
      <c r="AE194" s="212">
        <v>0</v>
      </c>
      <c r="AF194" s="212">
        <v>0</v>
      </c>
      <c r="AG194" s="212">
        <v>0.46411713790958248</v>
      </c>
      <c r="AH194" s="212">
        <v>0.97364126195417067</v>
      </c>
      <c r="AI194" s="214">
        <f t="shared" si="87"/>
        <v>30.1803574902086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4.883948423340339</v>
      </c>
      <c r="F195" s="350"/>
      <c r="G195" s="156">
        <v>0</v>
      </c>
      <c r="H195" s="168">
        <v>0</v>
      </c>
      <c r="I195" s="154">
        <f t="shared" si="85"/>
        <v>4.883948423340339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4.883948423340339</v>
      </c>
      <c r="P195" s="156">
        <v>771.31511316075455</v>
      </c>
      <c r="Q195" s="156">
        <v>0</v>
      </c>
      <c r="R195" s="157">
        <v>0</v>
      </c>
      <c r="S195" s="158">
        <f t="shared" si="86"/>
        <v>776.19906158409492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0.73259226350105078</v>
      </c>
      <c r="AB195" s="207">
        <v>771.31511316075455</v>
      </c>
      <c r="AC195" s="208">
        <v>4.1513561598392883</v>
      </c>
      <c r="AD195" s="207">
        <v>0</v>
      </c>
      <c r="AE195" s="207">
        <v>0</v>
      </c>
      <c r="AF195" s="207">
        <v>0</v>
      </c>
      <c r="AG195" s="207">
        <v>0</v>
      </c>
      <c r="AH195" s="207">
        <v>4.1513561598392883</v>
      </c>
      <c r="AI195" s="210">
        <f t="shared" si="87"/>
        <v>776.19906158409492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1.4724042751901358</v>
      </c>
      <c r="Q196" s="164">
        <v>0</v>
      </c>
      <c r="R196" s="165">
        <v>0</v>
      </c>
      <c r="S196" s="166">
        <f t="shared" si="86"/>
        <v>1.4724042751901358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1.4724042751901358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1.4724042751901358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6.1976547830608873E-2</v>
      </c>
      <c r="E197" s="156">
        <v>0</v>
      </c>
      <c r="F197" s="350"/>
      <c r="G197" s="156">
        <v>0</v>
      </c>
      <c r="H197" s="168">
        <v>0</v>
      </c>
      <c r="I197" s="154">
        <f t="shared" si="85"/>
        <v>6.1976547830608873E-2</v>
      </c>
      <c r="J197" s="149"/>
      <c r="K197" s="169" t="s">
        <v>59</v>
      </c>
      <c r="L197" s="156">
        <v>0</v>
      </c>
      <c r="M197" s="156">
        <v>0</v>
      </c>
      <c r="N197" s="156">
        <v>6.1976547830608873E-2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6.1976547830608873E-2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6.1976547830608873E-2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6.1976547830608873E-2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25.993277917905953</v>
      </c>
      <c r="C198" s="160">
        <v>0</v>
      </c>
      <c r="D198" s="160">
        <v>4.8194448660593077</v>
      </c>
      <c r="E198" s="160">
        <v>0.23452086002082045</v>
      </c>
      <c r="F198" s="350"/>
      <c r="G198" s="160">
        <v>0</v>
      </c>
      <c r="H198" s="161">
        <v>0</v>
      </c>
      <c r="I198" s="162">
        <f t="shared" si="85"/>
        <v>31.047243643986079</v>
      </c>
      <c r="J198" s="149"/>
      <c r="K198" s="163" t="s">
        <v>17</v>
      </c>
      <c r="L198" s="164">
        <v>25.993277917905953</v>
      </c>
      <c r="M198" s="164">
        <v>0</v>
      </c>
      <c r="N198" s="164">
        <v>4.8194448660593077</v>
      </c>
      <c r="O198" s="164">
        <v>0.23452086002082045</v>
      </c>
      <c r="P198" s="164">
        <v>0</v>
      </c>
      <c r="Q198" s="164">
        <v>0</v>
      </c>
      <c r="R198" s="165">
        <v>0</v>
      </c>
      <c r="S198" s="166">
        <f t="shared" si="86"/>
        <v>31.047243643986079</v>
      </c>
      <c r="U198" s="211" t="s">
        <v>17</v>
      </c>
      <c r="V198" s="212">
        <v>25.993277917905953</v>
      </c>
      <c r="W198" s="212">
        <v>0</v>
      </c>
      <c r="X198" s="212">
        <v>0</v>
      </c>
      <c r="Y198" s="212">
        <v>0</v>
      </c>
      <c r="Z198" s="212">
        <v>4.8194448660593077</v>
      </c>
      <c r="AA198" s="212">
        <v>4.0349762703553164E-2</v>
      </c>
      <c r="AB198" s="212">
        <v>0</v>
      </c>
      <c r="AC198" s="213">
        <v>0.19417109731726728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0.19417109731726728</v>
      </c>
      <c r="AI198" s="214">
        <f t="shared" si="87"/>
        <v>31.047243643986079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140</v>
      </c>
      <c r="B199" s="156">
        <v>120.92163014505778</v>
      </c>
      <c r="C199" s="156">
        <v>92.566168428974024</v>
      </c>
      <c r="D199" s="156">
        <v>2466.5089327453552</v>
      </c>
      <c r="E199" s="156">
        <v>0</v>
      </c>
      <c r="F199" s="350"/>
      <c r="G199" s="156">
        <v>0</v>
      </c>
      <c r="H199" s="168">
        <v>0</v>
      </c>
      <c r="I199" s="154">
        <f t="shared" si="85"/>
        <v>2679.996731319387</v>
      </c>
      <c r="J199" s="149"/>
      <c r="K199" s="169" t="s">
        <v>140</v>
      </c>
      <c r="L199" s="156">
        <v>120.92163014505778</v>
      </c>
      <c r="M199" s="156">
        <v>92.566168428974024</v>
      </c>
      <c r="N199" s="156">
        <v>2466.5089327453552</v>
      </c>
      <c r="O199" s="156">
        <v>0</v>
      </c>
      <c r="P199" s="156">
        <v>17.074355439920549</v>
      </c>
      <c r="Q199" s="156">
        <v>0</v>
      </c>
      <c r="R199" s="157">
        <v>0</v>
      </c>
      <c r="S199" s="158">
        <f t="shared" si="86"/>
        <v>2697.0710867593075</v>
      </c>
      <c r="U199" s="215" t="s">
        <v>140</v>
      </c>
      <c r="V199" s="207">
        <v>119.46190905173849</v>
      </c>
      <c r="W199" s="207">
        <v>0</v>
      </c>
      <c r="X199" s="207">
        <v>0</v>
      </c>
      <c r="Y199" s="207">
        <v>92.566168428974024</v>
      </c>
      <c r="Z199" s="207">
        <v>1988.5025608001774</v>
      </c>
      <c r="AA199" s="207">
        <v>0</v>
      </c>
      <c r="AB199" s="207">
        <v>17.074355439920549</v>
      </c>
      <c r="AC199" s="208">
        <v>479.46609303849698</v>
      </c>
      <c r="AD199" s="207">
        <v>1.459721093319291</v>
      </c>
      <c r="AE199" s="207">
        <v>0</v>
      </c>
      <c r="AF199" s="207">
        <v>0</v>
      </c>
      <c r="AG199" s="207">
        <v>478.0063719451777</v>
      </c>
      <c r="AH199" s="207">
        <v>0</v>
      </c>
      <c r="AI199" s="210">
        <f t="shared" si="87"/>
        <v>2697.0710867593075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43.228305761497531</v>
      </c>
      <c r="C200" s="160">
        <v>23.579075869907744</v>
      </c>
      <c r="D200" s="160">
        <v>644.49474044414501</v>
      </c>
      <c r="E200" s="160">
        <v>1239.8664061593156</v>
      </c>
      <c r="F200" s="350"/>
      <c r="G200" s="160">
        <v>13.754460924112852</v>
      </c>
      <c r="H200" s="161">
        <v>0</v>
      </c>
      <c r="I200" s="162">
        <f t="shared" si="85"/>
        <v>1964.9229891589787</v>
      </c>
      <c r="J200" s="149"/>
      <c r="K200" s="163" t="s">
        <v>25</v>
      </c>
      <c r="L200" s="164">
        <v>43.228305761497531</v>
      </c>
      <c r="M200" s="164">
        <v>23.579075869907744</v>
      </c>
      <c r="N200" s="164">
        <v>644.49474044414501</v>
      </c>
      <c r="O200" s="164">
        <v>1239.8664061593156</v>
      </c>
      <c r="P200" s="164">
        <v>0</v>
      </c>
      <c r="Q200" s="164">
        <v>13.754460924112852</v>
      </c>
      <c r="R200" s="165">
        <v>0</v>
      </c>
      <c r="S200" s="166">
        <f t="shared" si="86"/>
        <v>1964.9229891589787</v>
      </c>
      <c r="U200" s="211" t="s">
        <v>25</v>
      </c>
      <c r="V200" s="212">
        <v>3.9298459783179576</v>
      </c>
      <c r="W200" s="212">
        <v>39.298459783179574</v>
      </c>
      <c r="X200" s="212">
        <v>13.754460924112852</v>
      </c>
      <c r="Y200" s="212">
        <v>23.579075869907744</v>
      </c>
      <c r="Z200" s="212">
        <v>644.49474044414501</v>
      </c>
      <c r="AA200" s="212">
        <v>1232.0067142026796</v>
      </c>
      <c r="AB200" s="212">
        <v>0</v>
      </c>
      <c r="AC200" s="213">
        <v>7.8596919566359151</v>
      </c>
      <c r="AD200" s="212">
        <v>0</v>
      </c>
      <c r="AE200" s="212">
        <v>5.8947689674769359</v>
      </c>
      <c r="AF200" s="212">
        <v>0</v>
      </c>
      <c r="AG200" s="212">
        <v>0</v>
      </c>
      <c r="AH200" s="212">
        <v>1.9649229891589788</v>
      </c>
      <c r="AI200" s="214">
        <f t="shared" si="87"/>
        <v>1964.9229891589787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5.3391363110970591</v>
      </c>
      <c r="C201" s="156">
        <v>0</v>
      </c>
      <c r="D201" s="156">
        <v>0.58176506946169837</v>
      </c>
      <c r="E201" s="156">
        <v>0</v>
      </c>
      <c r="F201" s="350"/>
      <c r="G201" s="156">
        <v>0</v>
      </c>
      <c r="H201" s="168">
        <v>0</v>
      </c>
      <c r="I201" s="154">
        <f t="shared" si="85"/>
        <v>5.9209013805587576</v>
      </c>
      <c r="J201" s="149"/>
      <c r="K201" s="169" t="s">
        <v>24</v>
      </c>
      <c r="L201" s="156">
        <v>5.3391363110970591</v>
      </c>
      <c r="M201" s="156">
        <v>0</v>
      </c>
      <c r="N201" s="156">
        <v>0.58176506946169837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5.9209013805587576</v>
      </c>
      <c r="U201" s="215" t="s">
        <v>24</v>
      </c>
      <c r="V201" s="207">
        <v>5.3391363110970591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0.58176506946169837</v>
      </c>
      <c r="AD201" s="207">
        <v>0</v>
      </c>
      <c r="AE201" s="207">
        <v>0</v>
      </c>
      <c r="AF201" s="207">
        <v>0</v>
      </c>
      <c r="AG201" s="207">
        <v>0.58176506946169837</v>
      </c>
      <c r="AH201" s="207">
        <v>0</v>
      </c>
      <c r="AI201" s="210">
        <f t="shared" si="87"/>
        <v>5.9209013805587576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0</v>
      </c>
      <c r="C202" s="160">
        <v>0</v>
      </c>
      <c r="D202" s="160">
        <v>0</v>
      </c>
      <c r="E202" s="160">
        <v>0</v>
      </c>
      <c r="F202" s="350"/>
      <c r="G202" s="160">
        <v>0</v>
      </c>
      <c r="H202" s="161">
        <v>0</v>
      </c>
      <c r="I202" s="162">
        <f t="shared" si="85"/>
        <v>0</v>
      </c>
      <c r="J202" s="149"/>
      <c r="K202" s="163" t="s">
        <v>60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0</v>
      </c>
      <c r="U202" s="211" t="s">
        <v>60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0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82.920989865456576</v>
      </c>
      <c r="C203" s="156">
        <v>0</v>
      </c>
      <c r="D203" s="156">
        <v>1102.8549091550933</v>
      </c>
      <c r="E203" s="156">
        <v>0</v>
      </c>
      <c r="F203" s="350"/>
      <c r="G203" s="156">
        <v>0</v>
      </c>
      <c r="H203" s="168">
        <v>0</v>
      </c>
      <c r="I203" s="154">
        <f t="shared" si="85"/>
        <v>1185.7758990205498</v>
      </c>
      <c r="J203" s="149"/>
      <c r="K203" s="169" t="s">
        <v>22</v>
      </c>
      <c r="L203" s="156">
        <v>82.920989865456576</v>
      </c>
      <c r="M203" s="156">
        <v>0</v>
      </c>
      <c r="N203" s="156">
        <v>1102.8549091550933</v>
      </c>
      <c r="O203" s="156">
        <v>0</v>
      </c>
      <c r="P203" s="156">
        <v>46.66593816870035</v>
      </c>
      <c r="Q203" s="156">
        <v>0</v>
      </c>
      <c r="R203" s="157">
        <v>0</v>
      </c>
      <c r="S203" s="158">
        <f t="shared" si="86"/>
        <v>1232.4418371892502</v>
      </c>
      <c r="U203" s="215" t="s">
        <v>22</v>
      </c>
      <c r="V203" s="207">
        <v>82.920989865456576</v>
      </c>
      <c r="W203" s="207">
        <v>0</v>
      </c>
      <c r="X203" s="207">
        <v>0</v>
      </c>
      <c r="Y203" s="207">
        <v>0</v>
      </c>
      <c r="Z203" s="207">
        <v>1102.8549091550933</v>
      </c>
      <c r="AA203" s="207">
        <v>0</v>
      </c>
      <c r="AB203" s="207">
        <v>46.66593816870035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87"/>
        <v>1232.4418371892502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1903.4343804440991</v>
      </c>
      <c r="E204" s="160">
        <v>0</v>
      </c>
      <c r="F204" s="350"/>
      <c r="G204" s="160">
        <v>0</v>
      </c>
      <c r="H204" s="161">
        <v>0</v>
      </c>
      <c r="I204" s="162">
        <f t="shared" si="85"/>
        <v>1903.4343804440991</v>
      </c>
      <c r="J204" s="149"/>
      <c r="K204" s="163" t="s">
        <v>21</v>
      </c>
      <c r="L204" s="164">
        <v>0</v>
      </c>
      <c r="M204" s="164">
        <v>0</v>
      </c>
      <c r="N204" s="164">
        <v>1903.4343804440991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1903.4343804440991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1903.4343804440991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1903.4343804440991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470.84285130813015</v>
      </c>
      <c r="C210" s="195">
        <f t="shared" ref="C210:I210" si="89">SUM(C189:C205)</f>
        <v>116.94423200766444</v>
      </c>
      <c r="D210" s="195">
        <f t="shared" si="89"/>
        <v>7615.7486069490387</v>
      </c>
      <c r="E210" s="195">
        <f t="shared" si="89"/>
        <v>1248.0625716376014</v>
      </c>
      <c r="F210" s="195">
        <f t="shared" si="89"/>
        <v>0</v>
      </c>
      <c r="G210" s="195">
        <f t="shared" si="89"/>
        <v>13.754460924112852</v>
      </c>
      <c r="H210" s="197">
        <f t="shared" si="89"/>
        <v>0</v>
      </c>
      <c r="I210" s="154">
        <f t="shared" si="89"/>
        <v>9465.3527228265484</v>
      </c>
      <c r="J210" s="149"/>
      <c r="K210" s="196" t="s">
        <v>26</v>
      </c>
      <c r="L210" s="195">
        <f>SUM(L189:L205)</f>
        <v>470.84285130813015</v>
      </c>
      <c r="M210" s="195">
        <f t="shared" ref="M210:S210" si="90">SUM(M189:M205)</f>
        <v>116.94423200766444</v>
      </c>
      <c r="N210" s="195">
        <f t="shared" si="90"/>
        <v>7615.7486069490387</v>
      </c>
      <c r="O210" s="195">
        <f t="shared" si="90"/>
        <v>1248.0625716376014</v>
      </c>
      <c r="P210" s="195">
        <f t="shared" si="90"/>
        <v>836.52781104456551</v>
      </c>
      <c r="Q210" s="195">
        <f t="shared" si="90"/>
        <v>13.754460924112852</v>
      </c>
      <c r="R210" s="197">
        <f t="shared" si="90"/>
        <v>0</v>
      </c>
      <c r="S210" s="198">
        <f t="shared" si="90"/>
        <v>10301.880533871114</v>
      </c>
      <c r="T210" s="141" t="str">
        <f>IF(ABS(S210-AI210)&gt;0.01,S210-AI210,"")</f>
        <v/>
      </c>
      <c r="U210" s="224" t="s">
        <v>63</v>
      </c>
      <c r="V210" s="225">
        <f>SUM(V189:V205)</f>
        <v>426.10954118069247</v>
      </c>
      <c r="W210" s="225">
        <f t="shared" ref="W210:AH210" si="91">SUM(W189:W205)</f>
        <v>39.298459783179574</v>
      </c>
      <c r="X210" s="225">
        <f t="shared" si="91"/>
        <v>13.754460924112852</v>
      </c>
      <c r="Y210" s="225">
        <f t="shared" si="91"/>
        <v>116.94423200766444</v>
      </c>
      <c r="Z210" s="225">
        <f t="shared" si="91"/>
        <v>7136.696352796489</v>
      </c>
      <c r="AA210" s="225">
        <f t="shared" si="91"/>
        <v>1234.8837111618548</v>
      </c>
      <c r="AB210" s="225">
        <f t="shared" si="91"/>
        <v>836.52781104456551</v>
      </c>
      <c r="AC210" s="225">
        <f t="shared" si="91"/>
        <v>497.6659649725537</v>
      </c>
      <c r="AD210" s="226">
        <f t="shared" si="91"/>
        <v>5.434850344258086</v>
      </c>
      <c r="AE210" s="226">
        <f t="shared" si="91"/>
        <v>5.8947689674769359</v>
      </c>
      <c r="AF210" s="226">
        <f t="shared" si="91"/>
        <v>0</v>
      </c>
      <c r="AG210" s="226">
        <f t="shared" si="91"/>
        <v>479.05225415254898</v>
      </c>
      <c r="AH210" s="226">
        <f t="shared" si="91"/>
        <v>7.2840915082697055</v>
      </c>
      <c r="AI210" s="227">
        <f>SUM(V210:AC210)</f>
        <v>10301.880533871112</v>
      </c>
      <c r="AJ210" s="141" t="str">
        <f t="shared" si="88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4.9743825200792603E-2</v>
      </c>
      <c r="C211" s="48">
        <f t="shared" ref="C211:H211" si="92">IF($I210=0,"-",C210/$I210)</f>
        <v>1.2354978777034153E-2</v>
      </c>
      <c r="D211" s="48">
        <f t="shared" si="92"/>
        <v>0.80459216153487623</v>
      </c>
      <c r="E211" s="48">
        <f t="shared" si="92"/>
        <v>0.13185589678320031</v>
      </c>
      <c r="F211" s="48">
        <f t="shared" si="92"/>
        <v>0</v>
      </c>
      <c r="G211" s="48">
        <f t="shared" si="92"/>
        <v>1.4531377040966191E-3</v>
      </c>
      <c r="H211" s="69">
        <f t="shared" si="92"/>
        <v>0</v>
      </c>
      <c r="I211" s="49">
        <f>SUM(B211:H211)</f>
        <v>0.99999999999999989</v>
      </c>
      <c r="J211" s="141"/>
      <c r="K211" s="78" t="s">
        <v>90</v>
      </c>
      <c r="L211" s="95">
        <f t="shared" ref="L211:R211" si="93">IF($S210=0,"-",L210/$S210)</f>
        <v>4.5704553625919658E-2</v>
      </c>
      <c r="M211" s="95">
        <f t="shared" si="93"/>
        <v>1.1351736376981706E-2</v>
      </c>
      <c r="N211" s="95">
        <f t="shared" si="93"/>
        <v>0.73925809777249341</v>
      </c>
      <c r="O211" s="95">
        <f t="shared" si="93"/>
        <v>0.1211490045467087</v>
      </c>
      <c r="P211" s="95">
        <f t="shared" si="93"/>
        <v>8.1201466886961213E-2</v>
      </c>
      <c r="Q211" s="95">
        <f t="shared" si="93"/>
        <v>1.3351407909352225E-3</v>
      </c>
      <c r="R211" s="96">
        <f t="shared" si="93"/>
        <v>0</v>
      </c>
      <c r="S211" s="97">
        <f>SUM(L211:R211)</f>
        <v>0.99999999999999989</v>
      </c>
      <c r="U211" s="108" t="s">
        <v>90</v>
      </c>
      <c r="V211" s="130">
        <f>+V210/$AI210</f>
        <v>4.1362306598266708E-2</v>
      </c>
      <c r="W211" s="130">
        <f t="shared" ref="W211:AH211" si="94">+W210/$AI210</f>
        <v>3.8146879741006363E-3</v>
      </c>
      <c r="X211" s="130">
        <f t="shared" si="94"/>
        <v>1.3351407909352228E-3</v>
      </c>
      <c r="Y211" s="130">
        <f t="shared" si="94"/>
        <v>1.1351736376981707E-2</v>
      </c>
      <c r="Z211" s="130">
        <f t="shared" si="94"/>
        <v>0.69275666023616278</v>
      </c>
      <c r="AA211" s="130">
        <f t="shared" si="94"/>
        <v>0.11986973709331354</v>
      </c>
      <c r="AB211" s="130">
        <f t="shared" si="94"/>
        <v>8.1201466886961227E-2</v>
      </c>
      <c r="AC211" s="130">
        <f t="shared" si="94"/>
        <v>4.8308264043278225E-2</v>
      </c>
      <c r="AD211" s="130">
        <f t="shared" si="94"/>
        <v>5.2755905355231735E-4</v>
      </c>
      <c r="AE211" s="130">
        <f t="shared" si="94"/>
        <v>5.7220319611509549E-4</v>
      </c>
      <c r="AF211" s="130">
        <f t="shared" si="94"/>
        <v>0</v>
      </c>
      <c r="AG211" s="130">
        <f t="shared" si="94"/>
        <v>4.6501437536330729E-2</v>
      </c>
      <c r="AH211" s="130">
        <f t="shared" si="94"/>
        <v>7.0706425728008133E-4</v>
      </c>
      <c r="AI211" s="131">
        <f>SUM(V211:AC211)</f>
        <v>1</v>
      </c>
      <c r="AJ211" s="22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10.295882702778046</v>
      </c>
      <c r="C219" s="156">
        <v>0</v>
      </c>
      <c r="D219" s="156">
        <v>0</v>
      </c>
      <c r="E219" s="156">
        <v>0</v>
      </c>
      <c r="F219" s="350"/>
      <c r="G219" s="156">
        <v>0</v>
      </c>
      <c r="H219" s="168">
        <v>0</v>
      </c>
      <c r="I219" s="154">
        <f t="shared" si="95"/>
        <v>10.295882702778046</v>
      </c>
      <c r="J219" s="149"/>
      <c r="K219" s="169" t="s">
        <v>16</v>
      </c>
      <c r="L219" s="156">
        <v>10.295882702778046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10.295882702778046</v>
      </c>
      <c r="U219" s="215" t="s">
        <v>16</v>
      </c>
      <c r="V219" s="207">
        <v>10.295882702778046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10.295882702778046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0.39445170217386105</v>
      </c>
      <c r="C220" s="160">
        <v>0</v>
      </c>
      <c r="D220" s="160">
        <v>0</v>
      </c>
      <c r="E220" s="160">
        <v>0</v>
      </c>
      <c r="F220" s="350"/>
      <c r="G220" s="160">
        <v>0</v>
      </c>
      <c r="H220" s="161">
        <v>0</v>
      </c>
      <c r="I220" s="162">
        <f t="shared" si="95"/>
        <v>0.39445170217386105</v>
      </c>
      <c r="J220" s="149"/>
      <c r="K220" s="163" t="s">
        <v>15</v>
      </c>
      <c r="L220" s="164">
        <v>0.39445170217386105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0.39445170217386105</v>
      </c>
      <c r="U220" s="211" t="s">
        <v>57</v>
      </c>
      <c r="V220" s="212">
        <v>0.39445170217386105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0.39445170217386105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3.0525871220924518E-2</v>
      </c>
      <c r="F221" s="350"/>
      <c r="G221" s="156">
        <v>0</v>
      </c>
      <c r="H221" s="168">
        <v>0</v>
      </c>
      <c r="I221" s="154">
        <f t="shared" si="95"/>
        <v>3.0525871220924518E-2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3.0525871220924518E-2</v>
      </c>
      <c r="P221" s="156">
        <v>46.526451246126612</v>
      </c>
      <c r="Q221" s="156">
        <v>0</v>
      </c>
      <c r="R221" s="157">
        <v>0</v>
      </c>
      <c r="S221" s="158">
        <f t="shared" si="96"/>
        <v>46.556977117347536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46.526451246126612</v>
      </c>
      <c r="AC221" s="208">
        <v>3.0525871220924518E-2</v>
      </c>
      <c r="AD221" s="207">
        <v>0</v>
      </c>
      <c r="AE221" s="207">
        <v>0</v>
      </c>
      <c r="AF221" s="207">
        <v>0</v>
      </c>
      <c r="AG221" s="207">
        <v>0</v>
      </c>
      <c r="AH221" s="207">
        <v>3.0525871220924518E-2</v>
      </c>
      <c r="AI221" s="210">
        <f t="shared" si="97"/>
        <v>46.556977117347536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8.1004499189063124E-19</v>
      </c>
      <c r="F222" s="350"/>
      <c r="G222" s="160">
        <v>0</v>
      </c>
      <c r="H222" s="161">
        <v>0</v>
      </c>
      <c r="I222" s="162">
        <f t="shared" si="95"/>
        <v>8.1004499189063124E-19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8.1004499189063124E-19</v>
      </c>
      <c r="P222" s="164">
        <v>11.994654508621702</v>
      </c>
      <c r="Q222" s="164">
        <v>0</v>
      </c>
      <c r="R222" s="165">
        <v>0</v>
      </c>
      <c r="S222" s="166">
        <f t="shared" si="96"/>
        <v>11.994654508621702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11.994654508621702</v>
      </c>
      <c r="AC222" s="213">
        <v>8.1004499189063124E-19</v>
      </c>
      <c r="AD222" s="212">
        <v>0</v>
      </c>
      <c r="AE222" s="212">
        <v>0</v>
      </c>
      <c r="AF222" s="212">
        <v>0</v>
      </c>
      <c r="AG222" s="212">
        <v>0</v>
      </c>
      <c r="AH222" s="212">
        <v>8.1004499189063124E-19</v>
      </c>
      <c r="AI222" s="214">
        <f t="shared" si="97"/>
        <v>11.994654508621702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1.4608923720881288</v>
      </c>
      <c r="F224" s="350"/>
      <c r="G224" s="160">
        <v>0</v>
      </c>
      <c r="H224" s="161">
        <v>0</v>
      </c>
      <c r="I224" s="162">
        <f t="shared" si="95"/>
        <v>1.4608923720881288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1.4608923720881288</v>
      </c>
      <c r="P224" s="164">
        <v>0</v>
      </c>
      <c r="Q224" s="164">
        <v>0</v>
      </c>
      <c r="R224" s="165">
        <v>0</v>
      </c>
      <c r="S224" s="166">
        <f t="shared" si="96"/>
        <v>1.4608923720881288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1.4608923720881288</v>
      </c>
      <c r="AD224" s="212">
        <v>0</v>
      </c>
      <c r="AE224" s="212">
        <v>0</v>
      </c>
      <c r="AF224" s="212">
        <v>0</v>
      </c>
      <c r="AG224" s="212">
        <v>0</v>
      </c>
      <c r="AH224" s="212">
        <v>1.4608923720881288</v>
      </c>
      <c r="AI224" s="214">
        <f t="shared" si="97"/>
        <v>1.4608923720881288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140</v>
      </c>
      <c r="B225" s="156">
        <v>188.23854289770068</v>
      </c>
      <c r="C225" s="156">
        <v>0</v>
      </c>
      <c r="D225" s="156">
        <v>2.6612925333995325</v>
      </c>
      <c r="E225" s="156">
        <v>6.2018651145038195</v>
      </c>
      <c r="F225" s="350"/>
      <c r="G225" s="156">
        <v>0</v>
      </c>
      <c r="H225" s="168">
        <v>0</v>
      </c>
      <c r="I225" s="154">
        <f t="shared" si="95"/>
        <v>197.10170054560405</v>
      </c>
      <c r="J225" s="149"/>
      <c r="K225" s="169" t="s">
        <v>140</v>
      </c>
      <c r="L225" s="156">
        <v>188.23854289770068</v>
      </c>
      <c r="M225" s="156">
        <v>0</v>
      </c>
      <c r="N225" s="156">
        <v>2.6612925333995325</v>
      </c>
      <c r="O225" s="156">
        <v>6.2018651145038195</v>
      </c>
      <c r="P225" s="156">
        <v>0</v>
      </c>
      <c r="Q225" s="156">
        <v>0</v>
      </c>
      <c r="R225" s="157">
        <v>0</v>
      </c>
      <c r="S225" s="158">
        <f t="shared" si="96"/>
        <v>197.10170054560405</v>
      </c>
      <c r="U225" s="215" t="s">
        <v>140</v>
      </c>
      <c r="V225" s="207">
        <v>187.01104774609246</v>
      </c>
      <c r="W225" s="207">
        <v>0</v>
      </c>
      <c r="X225" s="207">
        <v>0</v>
      </c>
      <c r="Y225" s="207">
        <v>0</v>
      </c>
      <c r="Z225" s="207">
        <v>2.6612925333995325</v>
      </c>
      <c r="AA225" s="207">
        <v>0</v>
      </c>
      <c r="AB225" s="207">
        <v>0</v>
      </c>
      <c r="AC225" s="208">
        <v>7.4293602661120337</v>
      </c>
      <c r="AD225" s="207">
        <v>1.2274951516082151</v>
      </c>
      <c r="AE225" s="207">
        <v>0</v>
      </c>
      <c r="AF225" s="207">
        <v>0</v>
      </c>
      <c r="AG225" s="207">
        <v>0</v>
      </c>
      <c r="AH225" s="207">
        <v>6.2018651145038195</v>
      </c>
      <c r="AI225" s="210">
        <f t="shared" si="97"/>
        <v>197.10170054560405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16.771844706986407</v>
      </c>
      <c r="C226" s="160">
        <v>0</v>
      </c>
      <c r="D226" s="160">
        <v>52.169438287993856</v>
      </c>
      <c r="E226" s="160">
        <v>204.00147975886117</v>
      </c>
      <c r="F226" s="350"/>
      <c r="G226" s="160">
        <v>40.054781110057903</v>
      </c>
      <c r="H226" s="161">
        <v>0</v>
      </c>
      <c r="I226" s="162">
        <f t="shared" si="95"/>
        <v>312.9975438638993</v>
      </c>
      <c r="J226" s="149"/>
      <c r="K226" s="163" t="s">
        <v>25</v>
      </c>
      <c r="L226" s="164">
        <v>16.771844706986407</v>
      </c>
      <c r="M226" s="164">
        <v>0</v>
      </c>
      <c r="N226" s="164">
        <v>52.169438287993856</v>
      </c>
      <c r="O226" s="164">
        <v>204.00147975886117</v>
      </c>
      <c r="P226" s="164">
        <v>0</v>
      </c>
      <c r="Q226" s="164">
        <v>40.054781110057903</v>
      </c>
      <c r="R226" s="165">
        <v>0</v>
      </c>
      <c r="S226" s="166">
        <f t="shared" si="96"/>
        <v>312.9975438638993</v>
      </c>
      <c r="U226" s="211" t="s">
        <v>25</v>
      </c>
      <c r="V226" s="212">
        <v>4.6239422582733543</v>
      </c>
      <c r="W226" s="212">
        <v>12.147902448713051</v>
      </c>
      <c r="X226" s="212">
        <v>40.054781110057903</v>
      </c>
      <c r="Y226" s="212">
        <v>0</v>
      </c>
      <c r="Z226" s="212">
        <v>52.169438287993856</v>
      </c>
      <c r="AA226" s="212">
        <v>198.54263431439341</v>
      </c>
      <c r="AB226" s="212">
        <v>0</v>
      </c>
      <c r="AC226" s="213">
        <v>5.458845444467773</v>
      </c>
      <c r="AD226" s="212">
        <v>0</v>
      </c>
      <c r="AE226" s="212">
        <v>2.2404642250151348</v>
      </c>
      <c r="AF226" s="212">
        <v>0</v>
      </c>
      <c r="AG226" s="212">
        <v>0</v>
      </c>
      <c r="AH226" s="212">
        <v>3.2183812194526378</v>
      </c>
      <c r="AI226" s="214">
        <f t="shared" si="97"/>
        <v>312.99754386389935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41.425658474138281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95"/>
        <v>41.425658474138281</v>
      </c>
      <c r="J227" s="149"/>
      <c r="K227" s="169" t="s">
        <v>24</v>
      </c>
      <c r="L227" s="156">
        <v>41.425658474138281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41.425658474138281</v>
      </c>
      <c r="U227" s="215" t="s">
        <v>24</v>
      </c>
      <c r="V227" s="207">
        <v>40.449529524492753</v>
      </c>
      <c r="W227" s="207">
        <v>0.97612894964552843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41.425658474138281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3.067500780395465</v>
      </c>
      <c r="C229" s="156">
        <v>0</v>
      </c>
      <c r="D229" s="156">
        <v>0</v>
      </c>
      <c r="E229" s="156">
        <v>0</v>
      </c>
      <c r="F229" s="350"/>
      <c r="G229" s="156">
        <v>0</v>
      </c>
      <c r="H229" s="168">
        <v>0</v>
      </c>
      <c r="I229" s="154">
        <f t="shared" si="95"/>
        <v>3.067500780395465</v>
      </c>
      <c r="J229" s="149"/>
      <c r="K229" s="169" t="s">
        <v>22</v>
      </c>
      <c r="L229" s="156">
        <v>3.067500780395465</v>
      </c>
      <c r="M229" s="156">
        <v>0</v>
      </c>
      <c r="N229" s="156">
        <v>0</v>
      </c>
      <c r="O229" s="156">
        <v>0</v>
      </c>
      <c r="P229" s="156">
        <v>2.8166674991801304</v>
      </c>
      <c r="Q229" s="156">
        <v>0</v>
      </c>
      <c r="R229" s="157">
        <v>0</v>
      </c>
      <c r="S229" s="158">
        <f t="shared" si="96"/>
        <v>5.8841682795755954</v>
      </c>
      <c r="U229" s="215" t="s">
        <v>22</v>
      </c>
      <c r="V229" s="207">
        <v>3.067500780395465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2.8166674991801304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97"/>
        <v>5.8841682795755954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260.19388126417272</v>
      </c>
      <c r="C236" s="195">
        <f t="shared" ref="C236:I236" si="99">SUM(C215:C231)</f>
        <v>0</v>
      </c>
      <c r="D236" s="195">
        <f t="shared" si="99"/>
        <v>54.830730821393388</v>
      </c>
      <c r="E236" s="195">
        <f t="shared" si="99"/>
        <v>211.69476311667404</v>
      </c>
      <c r="F236" s="195">
        <f t="shared" si="99"/>
        <v>0</v>
      </c>
      <c r="G236" s="195">
        <f t="shared" si="99"/>
        <v>40.054781110057903</v>
      </c>
      <c r="H236" s="197">
        <f t="shared" si="99"/>
        <v>0</v>
      </c>
      <c r="I236" s="154">
        <f t="shared" si="99"/>
        <v>566.77415631229803</v>
      </c>
      <c r="J236" s="149"/>
      <c r="K236" s="196" t="s">
        <v>26</v>
      </c>
      <c r="L236" s="195">
        <f>SUM(L215:L231)</f>
        <v>260.19388126417272</v>
      </c>
      <c r="M236" s="195">
        <f t="shared" ref="M236:S236" si="100">SUM(M215:M231)</f>
        <v>0</v>
      </c>
      <c r="N236" s="195">
        <f t="shared" si="100"/>
        <v>54.830730821393388</v>
      </c>
      <c r="O236" s="195">
        <f t="shared" si="100"/>
        <v>211.69476311667404</v>
      </c>
      <c r="P236" s="195">
        <f t="shared" si="100"/>
        <v>61.337773253928439</v>
      </c>
      <c r="Q236" s="195">
        <f t="shared" si="100"/>
        <v>40.054781110057903</v>
      </c>
      <c r="R236" s="197">
        <f t="shared" si="100"/>
        <v>0</v>
      </c>
      <c r="S236" s="198">
        <f t="shared" si="100"/>
        <v>628.11192956622654</v>
      </c>
      <c r="T236" s="141" t="str">
        <f>IF(ABS(S236-AI236)&gt;0.01,S236-AI236,"")</f>
        <v/>
      </c>
      <c r="U236" s="224" t="s">
        <v>63</v>
      </c>
      <c r="V236" s="225">
        <f>SUM(V215:V231)</f>
        <v>245.84235471420595</v>
      </c>
      <c r="W236" s="225">
        <f t="shared" ref="W236:AH236" si="101">SUM(W215:W231)</f>
        <v>13.124031398358579</v>
      </c>
      <c r="X236" s="225">
        <f t="shared" si="101"/>
        <v>40.054781110057903</v>
      </c>
      <c r="Y236" s="225">
        <f t="shared" si="101"/>
        <v>0</v>
      </c>
      <c r="Z236" s="225">
        <f t="shared" si="101"/>
        <v>54.830730821393388</v>
      </c>
      <c r="AA236" s="225">
        <f t="shared" si="101"/>
        <v>198.54263431439341</v>
      </c>
      <c r="AB236" s="225">
        <f t="shared" si="101"/>
        <v>61.337773253928439</v>
      </c>
      <c r="AC236" s="225">
        <f t="shared" si="101"/>
        <v>14.37962395388886</v>
      </c>
      <c r="AD236" s="226">
        <f t="shared" si="101"/>
        <v>1.2274951516082151</v>
      </c>
      <c r="AE236" s="226">
        <f t="shared" si="101"/>
        <v>2.2404642250151348</v>
      </c>
      <c r="AF236" s="226">
        <f t="shared" si="101"/>
        <v>0</v>
      </c>
      <c r="AG236" s="226">
        <f t="shared" si="101"/>
        <v>0</v>
      </c>
      <c r="AH236" s="226">
        <f t="shared" si="101"/>
        <v>10.91166457726551</v>
      </c>
      <c r="AI236" s="227">
        <f>SUM(V236:AC236)</f>
        <v>628.11192956622642</v>
      </c>
      <c r="AJ236" s="141" t="str">
        <f t="shared" si="98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0.45907859129837136</v>
      </c>
      <c r="C237" s="48">
        <f t="shared" ref="C237:H237" si="102">IF($I236=0,"-",C236/$I236)</f>
        <v>0</v>
      </c>
      <c r="D237" s="48">
        <f t="shared" si="102"/>
        <v>9.6741762500513737E-2</v>
      </c>
      <c r="E237" s="48">
        <f t="shared" si="102"/>
        <v>0.37350814386820452</v>
      </c>
      <c r="F237" s="48">
        <f t="shared" si="102"/>
        <v>0</v>
      </c>
      <c r="G237" s="48">
        <f t="shared" si="102"/>
        <v>7.0671502332910419E-2</v>
      </c>
      <c r="H237" s="69">
        <f t="shared" si="102"/>
        <v>0</v>
      </c>
      <c r="I237" s="49">
        <f>SUM(B237:H237)</f>
        <v>1</v>
      </c>
      <c r="J237" s="141"/>
      <c r="K237" s="78" t="s">
        <v>90</v>
      </c>
      <c r="L237" s="95">
        <f t="shared" ref="L237:R237" si="103">IF($S236=0,"-",L236/$S236)</f>
        <v>0.41424763488230887</v>
      </c>
      <c r="M237" s="95">
        <f t="shared" si="103"/>
        <v>0</v>
      </c>
      <c r="N237" s="95">
        <f t="shared" si="103"/>
        <v>8.7294522266532074E-2</v>
      </c>
      <c r="O237" s="95">
        <f t="shared" si="103"/>
        <v>0.33703350175639912</v>
      </c>
      <c r="P237" s="95">
        <f t="shared" si="103"/>
        <v>9.7654208376981855E-2</v>
      </c>
      <c r="Q237" s="95">
        <f t="shared" si="103"/>
        <v>6.3770132717778011E-2</v>
      </c>
      <c r="R237" s="96">
        <f t="shared" si="103"/>
        <v>0</v>
      </c>
      <c r="S237" s="97">
        <f>SUM(L237:R237)</f>
        <v>1</v>
      </c>
      <c r="U237" s="108" t="s">
        <v>90</v>
      </c>
      <c r="V237" s="130">
        <f>+V236/$AI236</f>
        <v>0.39139895795958607</v>
      </c>
      <c r="W237" s="130">
        <f t="shared" ref="W237:AH237" si="104">+W236/$AI236</f>
        <v>2.0894415120282818E-2</v>
      </c>
      <c r="X237" s="130">
        <f t="shared" si="104"/>
        <v>6.3770132717778025E-2</v>
      </c>
      <c r="Y237" s="130">
        <f t="shared" si="104"/>
        <v>0</v>
      </c>
      <c r="Z237" s="130">
        <f t="shared" si="104"/>
        <v>8.7294522266532087E-2</v>
      </c>
      <c r="AA237" s="130">
        <f t="shared" si="104"/>
        <v>0.31609435351993204</v>
      </c>
      <c r="AB237" s="130">
        <f t="shared" si="104"/>
        <v>9.7654208376981883E-2</v>
      </c>
      <c r="AC237" s="130">
        <f t="shared" si="104"/>
        <v>2.2893410038907262E-2</v>
      </c>
      <c r="AD237" s="130">
        <f t="shared" si="104"/>
        <v>1.9542618024400876E-3</v>
      </c>
      <c r="AE237" s="130">
        <f t="shared" si="104"/>
        <v>3.5669824430215767E-3</v>
      </c>
      <c r="AF237" s="130">
        <f t="shared" si="104"/>
        <v>0</v>
      </c>
      <c r="AG237" s="130">
        <f t="shared" si="104"/>
        <v>0</v>
      </c>
      <c r="AH237" s="130">
        <f t="shared" si="104"/>
        <v>1.7372165793445599E-2</v>
      </c>
      <c r="AI237" s="131">
        <f>SUM(V237:AC237)</f>
        <v>1.0000000000000002</v>
      </c>
      <c r="AJ237" s="22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50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72.193262671578452</v>
      </c>
      <c r="C245" s="156">
        <v>0</v>
      </c>
      <c r="D245" s="156">
        <v>11.33752197246845</v>
      </c>
      <c r="E245" s="156">
        <v>0</v>
      </c>
      <c r="F245" s="350"/>
      <c r="G245" s="156">
        <v>0</v>
      </c>
      <c r="H245" s="168">
        <v>0</v>
      </c>
      <c r="I245" s="154">
        <f t="shared" si="105"/>
        <v>83.530784644046904</v>
      </c>
      <c r="J245" s="149"/>
      <c r="K245" s="169" t="s">
        <v>16</v>
      </c>
      <c r="L245" s="156">
        <v>72.193262671578452</v>
      </c>
      <c r="M245" s="156">
        <v>0</v>
      </c>
      <c r="N245" s="156">
        <v>11.33752197246845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83.530784644046904</v>
      </c>
      <c r="U245" s="215" t="s">
        <v>16</v>
      </c>
      <c r="V245" s="207">
        <v>72.193262671578452</v>
      </c>
      <c r="W245" s="207">
        <v>0</v>
      </c>
      <c r="X245" s="207">
        <v>0</v>
      </c>
      <c r="Y245" s="207">
        <v>0</v>
      </c>
      <c r="Z245" s="207">
        <v>11.33752197246845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83.530784644046904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6.0484017035887874</v>
      </c>
      <c r="C246" s="160">
        <v>7.5892768040229999E-2</v>
      </c>
      <c r="D246" s="160">
        <v>1.5076593804605836</v>
      </c>
      <c r="E246" s="160">
        <v>5.6912285279350473E-2</v>
      </c>
      <c r="F246" s="350"/>
      <c r="G246" s="160">
        <v>0</v>
      </c>
      <c r="H246" s="161">
        <v>0</v>
      </c>
      <c r="I246" s="162">
        <f t="shared" si="105"/>
        <v>7.6888661373689517</v>
      </c>
      <c r="J246" s="149"/>
      <c r="K246" s="163" t="s">
        <v>15</v>
      </c>
      <c r="L246" s="164">
        <v>6.0484017035887874</v>
      </c>
      <c r="M246" s="164">
        <v>7.5892768040229999E-2</v>
      </c>
      <c r="N246" s="164">
        <v>1.5076593804605836</v>
      </c>
      <c r="O246" s="164">
        <v>5.6912285279350473E-2</v>
      </c>
      <c r="P246" s="164">
        <v>0</v>
      </c>
      <c r="Q246" s="164">
        <v>0</v>
      </c>
      <c r="R246" s="165">
        <v>0</v>
      </c>
      <c r="S246" s="166">
        <f t="shared" si="106"/>
        <v>7.6888661373689517</v>
      </c>
      <c r="U246" s="211" t="s">
        <v>57</v>
      </c>
      <c r="V246" s="212">
        <v>5.9325423428525728</v>
      </c>
      <c r="W246" s="212">
        <v>0</v>
      </c>
      <c r="X246" s="212">
        <v>0</v>
      </c>
      <c r="Y246" s="212">
        <v>7.5892768040229999E-2</v>
      </c>
      <c r="Z246" s="212">
        <v>1.5076593804605836</v>
      </c>
      <c r="AA246" s="212">
        <v>4.8781958810871828E-2</v>
      </c>
      <c r="AB246" s="212">
        <v>0</v>
      </c>
      <c r="AC246" s="213">
        <v>0.12398968720469318</v>
      </c>
      <c r="AD246" s="212">
        <v>0.11585936073621454</v>
      </c>
      <c r="AE246" s="212">
        <v>0</v>
      </c>
      <c r="AF246" s="212">
        <v>0</v>
      </c>
      <c r="AG246" s="212">
        <v>0</v>
      </c>
      <c r="AH246" s="212">
        <v>8.1303264684786467E-3</v>
      </c>
      <c r="AI246" s="214">
        <f t="shared" si="107"/>
        <v>7.6888661373689509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1.047337612191154</v>
      </c>
      <c r="F247" s="350"/>
      <c r="G247" s="156">
        <v>0</v>
      </c>
      <c r="H247" s="168">
        <v>0</v>
      </c>
      <c r="I247" s="154">
        <f t="shared" si="105"/>
        <v>1.047337612191154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1.047337612191154</v>
      </c>
      <c r="P247" s="156">
        <v>197.19869865022994</v>
      </c>
      <c r="Q247" s="156">
        <v>0</v>
      </c>
      <c r="R247" s="157">
        <v>0</v>
      </c>
      <c r="S247" s="158">
        <f t="shared" si="106"/>
        <v>198.24603626242109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7.3313632853380786E-2</v>
      </c>
      <c r="AB247" s="207">
        <v>197.19869865022994</v>
      </c>
      <c r="AC247" s="208">
        <v>0.97402397933777318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0.97402397933777318</v>
      </c>
      <c r="AI247" s="210">
        <f t="shared" si="107"/>
        <v>198.24603626242109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8.6950042675164596E-2</v>
      </c>
      <c r="F248" s="350"/>
      <c r="G248" s="160">
        <v>0</v>
      </c>
      <c r="H248" s="161">
        <v>0</v>
      </c>
      <c r="I248" s="162">
        <f t="shared" si="105"/>
        <v>8.6950042675164596E-2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8.6950042675164596E-2</v>
      </c>
      <c r="P248" s="164">
        <v>11.06816877997289</v>
      </c>
      <c r="Q248" s="164">
        <v>0</v>
      </c>
      <c r="R248" s="165">
        <v>0</v>
      </c>
      <c r="S248" s="166">
        <f t="shared" si="106"/>
        <v>11.155118822648054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8.6080542248412953E-2</v>
      </c>
      <c r="AB248" s="212">
        <v>11.06816877997289</v>
      </c>
      <c r="AC248" s="213">
        <v>8.69500426751646E-4</v>
      </c>
      <c r="AD248" s="212">
        <v>0</v>
      </c>
      <c r="AE248" s="212">
        <v>0</v>
      </c>
      <c r="AF248" s="212">
        <v>0</v>
      </c>
      <c r="AG248" s="212">
        <v>0</v>
      </c>
      <c r="AH248" s="212">
        <v>8.69500426751646E-4</v>
      </c>
      <c r="AI248" s="214">
        <f t="shared" si="107"/>
        <v>11.155118822648054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1.5882112373776496</v>
      </c>
      <c r="E249" s="156">
        <v>0</v>
      </c>
      <c r="F249" s="350"/>
      <c r="G249" s="156">
        <v>0</v>
      </c>
      <c r="H249" s="168">
        <v>0</v>
      </c>
      <c r="I249" s="154">
        <f t="shared" si="105"/>
        <v>1.5882112373776496</v>
      </c>
      <c r="J249" s="149"/>
      <c r="K249" s="169" t="s">
        <v>59</v>
      </c>
      <c r="L249" s="156">
        <v>0</v>
      </c>
      <c r="M249" s="156">
        <v>0</v>
      </c>
      <c r="N249" s="156">
        <v>1.5882112373776496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1.5882112373776496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1.5882112373776496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1.5882112373776496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35.217109857437748</v>
      </c>
      <c r="C250" s="160">
        <v>0</v>
      </c>
      <c r="D250" s="160">
        <v>49.940184084194243</v>
      </c>
      <c r="E250" s="160">
        <v>98.782370015235202</v>
      </c>
      <c r="F250" s="350"/>
      <c r="G250" s="160">
        <v>0</v>
      </c>
      <c r="H250" s="161">
        <v>0</v>
      </c>
      <c r="I250" s="162">
        <f t="shared" si="105"/>
        <v>183.93966395686721</v>
      </c>
      <c r="J250" s="149"/>
      <c r="K250" s="163" t="s">
        <v>17</v>
      </c>
      <c r="L250" s="164">
        <v>35.217109857437748</v>
      </c>
      <c r="M250" s="164">
        <v>0</v>
      </c>
      <c r="N250" s="164">
        <v>49.940184084194243</v>
      </c>
      <c r="O250" s="164">
        <v>98.782370015235202</v>
      </c>
      <c r="P250" s="164">
        <v>0</v>
      </c>
      <c r="Q250" s="164">
        <v>0</v>
      </c>
      <c r="R250" s="165">
        <v>0</v>
      </c>
      <c r="S250" s="166">
        <f t="shared" si="106"/>
        <v>183.93966395686721</v>
      </c>
      <c r="U250" s="211" t="s">
        <v>17</v>
      </c>
      <c r="V250" s="212">
        <v>35.217109857437748</v>
      </c>
      <c r="W250" s="212">
        <v>0</v>
      </c>
      <c r="X250" s="212">
        <v>0</v>
      </c>
      <c r="Y250" s="212">
        <v>0</v>
      </c>
      <c r="Z250" s="212">
        <v>49.940184084194243</v>
      </c>
      <c r="AA250" s="212">
        <v>0.49956185723025925</v>
      </c>
      <c r="AB250" s="212">
        <v>0</v>
      </c>
      <c r="AC250" s="213">
        <v>98.28280815800494</v>
      </c>
      <c r="AD250" s="212">
        <v>0</v>
      </c>
      <c r="AE250" s="212">
        <v>0</v>
      </c>
      <c r="AF250" s="212">
        <v>0</v>
      </c>
      <c r="AG250" s="212">
        <v>0</v>
      </c>
      <c r="AH250" s="212">
        <v>98.28280815800494</v>
      </c>
      <c r="AI250" s="214">
        <f t="shared" si="107"/>
        <v>183.93966395686721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140</v>
      </c>
      <c r="B251" s="156">
        <v>622.76329926238509</v>
      </c>
      <c r="C251" s="156">
        <v>20.78500969077415</v>
      </c>
      <c r="D251" s="156">
        <v>267.90392778388451</v>
      </c>
      <c r="E251" s="156">
        <v>57.237825262111933</v>
      </c>
      <c r="F251" s="350"/>
      <c r="G251" s="156">
        <v>0</v>
      </c>
      <c r="H251" s="168">
        <v>0</v>
      </c>
      <c r="I251" s="154">
        <f t="shared" si="105"/>
        <v>968.69006199915566</v>
      </c>
      <c r="J251" s="149"/>
      <c r="K251" s="169" t="s">
        <v>140</v>
      </c>
      <c r="L251" s="156">
        <v>622.76329926238509</v>
      </c>
      <c r="M251" s="156">
        <v>20.78500969077415</v>
      </c>
      <c r="N251" s="156">
        <v>267.90392778388451</v>
      </c>
      <c r="O251" s="156">
        <v>57.237825262111933</v>
      </c>
      <c r="P251" s="156">
        <v>0.13462171550977381</v>
      </c>
      <c r="Q251" s="156">
        <v>0</v>
      </c>
      <c r="R251" s="157">
        <v>0</v>
      </c>
      <c r="S251" s="158">
        <f t="shared" si="106"/>
        <v>968.82468371466541</v>
      </c>
      <c r="U251" s="215" t="s">
        <v>140</v>
      </c>
      <c r="V251" s="207">
        <v>614.50415636289415</v>
      </c>
      <c r="W251" s="207">
        <v>0</v>
      </c>
      <c r="X251" s="207">
        <v>0</v>
      </c>
      <c r="Y251" s="207">
        <v>20.78500969077415</v>
      </c>
      <c r="Z251" s="207">
        <v>267.90392778388451</v>
      </c>
      <c r="AA251" s="207">
        <v>6.667348910719034</v>
      </c>
      <c r="AB251" s="207">
        <v>0.13462171550977381</v>
      </c>
      <c r="AC251" s="208">
        <v>58.829619250883866</v>
      </c>
      <c r="AD251" s="207">
        <v>8.2591428994909624</v>
      </c>
      <c r="AE251" s="207">
        <v>20.452974175429066</v>
      </c>
      <c r="AF251" s="207">
        <v>0</v>
      </c>
      <c r="AG251" s="207">
        <v>0</v>
      </c>
      <c r="AH251" s="207">
        <v>30.117502175963832</v>
      </c>
      <c r="AI251" s="210">
        <f t="shared" si="107"/>
        <v>968.82468371466553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78.891907176762984</v>
      </c>
      <c r="C252" s="160">
        <v>0.72163251802896056</v>
      </c>
      <c r="D252" s="160">
        <v>527.61066795778231</v>
      </c>
      <c r="E252" s="160">
        <v>961.68937203470921</v>
      </c>
      <c r="F252" s="350"/>
      <c r="G252" s="160">
        <v>190.70017701555116</v>
      </c>
      <c r="H252" s="161">
        <v>49.314073421488551</v>
      </c>
      <c r="I252" s="162">
        <f t="shared" si="105"/>
        <v>1808.927830124323</v>
      </c>
      <c r="J252" s="149"/>
      <c r="K252" s="163" t="s">
        <v>25</v>
      </c>
      <c r="L252" s="164">
        <v>78.891907176762984</v>
      </c>
      <c r="M252" s="164">
        <v>0.72163251802896056</v>
      </c>
      <c r="N252" s="164">
        <v>527.61066795778231</v>
      </c>
      <c r="O252" s="164">
        <v>961.68937203470921</v>
      </c>
      <c r="P252" s="164">
        <v>1.937355854030981</v>
      </c>
      <c r="Q252" s="164">
        <v>190.70017701555116</v>
      </c>
      <c r="R252" s="165">
        <v>49.314073421488551</v>
      </c>
      <c r="S252" s="166">
        <f t="shared" si="106"/>
        <v>1810.865185978354</v>
      </c>
      <c r="U252" s="211" t="s">
        <v>25</v>
      </c>
      <c r="V252" s="212">
        <v>16.2031129241693</v>
      </c>
      <c r="W252" s="212">
        <v>61.709607867205136</v>
      </c>
      <c r="X252" s="212">
        <v>190.70017701555116</v>
      </c>
      <c r="Y252" s="212">
        <v>0.72163251802896056</v>
      </c>
      <c r="Z252" s="212">
        <v>527.61066795778231</v>
      </c>
      <c r="AA252" s="212">
        <v>946.66553336549543</v>
      </c>
      <c r="AB252" s="212">
        <v>1.937355854030981</v>
      </c>
      <c r="AC252" s="213">
        <v>65.317098476090962</v>
      </c>
      <c r="AD252" s="212">
        <v>0.97918638538854508</v>
      </c>
      <c r="AE252" s="212">
        <v>2.3571213984651411</v>
      </c>
      <c r="AF252" s="212">
        <v>49.314073421488551</v>
      </c>
      <c r="AG252" s="212">
        <v>0</v>
      </c>
      <c r="AH252" s="212">
        <v>12.666717270748702</v>
      </c>
      <c r="AI252" s="214">
        <f t="shared" si="107"/>
        <v>1810.8651859783542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144.12652793483161</v>
      </c>
      <c r="C253" s="156">
        <v>0</v>
      </c>
      <c r="D253" s="156">
        <v>2.0959978825694527</v>
      </c>
      <c r="E253" s="156">
        <v>0</v>
      </c>
      <c r="F253" s="350"/>
      <c r="G253" s="156">
        <v>0</v>
      </c>
      <c r="H253" s="168">
        <v>0</v>
      </c>
      <c r="I253" s="154">
        <f t="shared" si="105"/>
        <v>146.22252581740108</v>
      </c>
      <c r="J253" s="149"/>
      <c r="K253" s="169" t="s">
        <v>24</v>
      </c>
      <c r="L253" s="156">
        <v>144.12652793483161</v>
      </c>
      <c r="M253" s="156">
        <v>0</v>
      </c>
      <c r="N253" s="156">
        <v>2.0959978825694527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146.22252581740108</v>
      </c>
      <c r="U253" s="215" t="s">
        <v>24</v>
      </c>
      <c r="V253" s="207">
        <v>144.06563638359839</v>
      </c>
      <c r="W253" s="207">
        <v>0</v>
      </c>
      <c r="X253" s="207">
        <v>0</v>
      </c>
      <c r="Y253" s="207">
        <v>0</v>
      </c>
      <c r="Z253" s="207">
        <v>2.0959978825694527</v>
      </c>
      <c r="AA253" s="207">
        <v>0</v>
      </c>
      <c r="AB253" s="207">
        <v>0</v>
      </c>
      <c r="AC253" s="208">
        <v>6.0891551233212673E-2</v>
      </c>
      <c r="AD253" s="207">
        <v>6.0891551233212673E-2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07"/>
        <v>146.22252581740108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18.70526754774172</v>
      </c>
      <c r="C255" s="156">
        <v>0</v>
      </c>
      <c r="D255" s="156">
        <v>0</v>
      </c>
      <c r="E255" s="156">
        <v>0.47962224481389032</v>
      </c>
      <c r="F255" s="350"/>
      <c r="G255" s="156">
        <v>0</v>
      </c>
      <c r="H255" s="168">
        <v>0</v>
      </c>
      <c r="I255" s="154">
        <f t="shared" si="105"/>
        <v>19.184889792555609</v>
      </c>
      <c r="J255" s="149"/>
      <c r="K255" s="169" t="s">
        <v>22</v>
      </c>
      <c r="L255" s="156">
        <v>18.70526754774172</v>
      </c>
      <c r="M255" s="156">
        <v>0</v>
      </c>
      <c r="N255" s="156">
        <v>0</v>
      </c>
      <c r="O255" s="156">
        <v>0.47962224481389032</v>
      </c>
      <c r="P255" s="156">
        <v>11.933962958643974</v>
      </c>
      <c r="Q255" s="156">
        <v>0</v>
      </c>
      <c r="R255" s="157">
        <v>0</v>
      </c>
      <c r="S255" s="158">
        <f t="shared" si="106"/>
        <v>31.118852751199583</v>
      </c>
      <c r="U255" s="215" t="s">
        <v>22</v>
      </c>
      <c r="V255" s="207">
        <v>18.609343098778943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11.933962958643974</v>
      </c>
      <c r="AC255" s="208">
        <v>0.57554669377666834</v>
      </c>
      <c r="AD255" s="207">
        <v>9.5924448962778061E-2</v>
      </c>
      <c r="AE255" s="207">
        <v>0</v>
      </c>
      <c r="AF255" s="207">
        <v>0</v>
      </c>
      <c r="AG255" s="207">
        <v>0</v>
      </c>
      <c r="AH255" s="207">
        <v>0.47962224481389032</v>
      </c>
      <c r="AI255" s="210">
        <f t="shared" si="107"/>
        <v>31.118852751199586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3.594223617263638E-2</v>
      </c>
      <c r="C256" s="160">
        <v>0</v>
      </c>
      <c r="D256" s="160">
        <v>8.985559043159095E-3</v>
      </c>
      <c r="E256" s="160">
        <v>0</v>
      </c>
      <c r="F256" s="350"/>
      <c r="G256" s="160">
        <v>0</v>
      </c>
      <c r="H256" s="161">
        <v>0</v>
      </c>
      <c r="I256" s="162">
        <f t="shared" si="105"/>
        <v>4.4927795215795471E-2</v>
      </c>
      <c r="J256" s="149"/>
      <c r="K256" s="163" t="s">
        <v>21</v>
      </c>
      <c r="L256" s="164">
        <v>3.594223617263638E-2</v>
      </c>
      <c r="M256" s="164">
        <v>0</v>
      </c>
      <c r="N256" s="164">
        <v>8.985559043159095E-3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4.4927795215795471E-2</v>
      </c>
      <c r="U256" s="211" t="s">
        <v>61</v>
      </c>
      <c r="V256" s="212">
        <v>3.594223617263638E-2</v>
      </c>
      <c r="W256" s="212">
        <v>0</v>
      </c>
      <c r="X256" s="212">
        <v>0</v>
      </c>
      <c r="Y256" s="212">
        <v>0</v>
      </c>
      <c r="Z256" s="212">
        <v>8.985559043159095E-3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4.4927795215795471E-2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7.235336621222296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05"/>
        <v>7.235336621222296</v>
      </c>
      <c r="J257" s="149"/>
      <c r="K257" s="171" t="s">
        <v>64</v>
      </c>
      <c r="L257" s="156">
        <v>7.235336621222296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7.235336621222296</v>
      </c>
      <c r="U257" s="216" t="s">
        <v>62</v>
      </c>
      <c r="V257" s="207">
        <v>7.235336621222296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7"/>
        <v>7.235336621222296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7.235336621222296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05"/>
        <v>7.235336621222296</v>
      </c>
      <c r="J258" s="149"/>
      <c r="K258" s="176" t="s">
        <v>23</v>
      </c>
      <c r="L258" s="177">
        <v>7.235336621222296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7.235336621222296</v>
      </c>
      <c r="U258" s="217" t="s">
        <v>65</v>
      </c>
      <c r="V258" s="218">
        <v>7.235336621222296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07"/>
        <v>7.235336621222296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985.21705501172141</v>
      </c>
      <c r="C262" s="195">
        <f t="shared" ref="C262:I262" si="109">SUM(C241:C257)</f>
        <v>21.582534976843341</v>
      </c>
      <c r="D262" s="195">
        <f t="shared" si="109"/>
        <v>861.99315585778038</v>
      </c>
      <c r="E262" s="195">
        <f t="shared" si="109"/>
        <v>1119.380389497016</v>
      </c>
      <c r="F262" s="195">
        <f t="shared" si="109"/>
        <v>0</v>
      </c>
      <c r="G262" s="195">
        <f t="shared" si="109"/>
        <v>190.70017701555116</v>
      </c>
      <c r="H262" s="197">
        <f t="shared" si="109"/>
        <v>49.314073421488551</v>
      </c>
      <c r="I262" s="154">
        <f t="shared" si="109"/>
        <v>3228.1873857804007</v>
      </c>
      <c r="J262" s="149"/>
      <c r="K262" s="196" t="s">
        <v>26</v>
      </c>
      <c r="L262" s="195">
        <f>SUM(L241:L257)</f>
        <v>985.21705501172141</v>
      </c>
      <c r="M262" s="195">
        <f t="shared" ref="M262:S262" si="110">SUM(M241:M257)</f>
        <v>21.582534976843341</v>
      </c>
      <c r="N262" s="195">
        <f t="shared" si="110"/>
        <v>861.99315585778038</v>
      </c>
      <c r="O262" s="195">
        <f t="shared" si="110"/>
        <v>1119.380389497016</v>
      </c>
      <c r="P262" s="195">
        <f t="shared" si="110"/>
        <v>222.27280795838757</v>
      </c>
      <c r="Q262" s="195">
        <f t="shared" si="110"/>
        <v>190.70017701555116</v>
      </c>
      <c r="R262" s="197">
        <f t="shared" si="110"/>
        <v>49.314073421488551</v>
      </c>
      <c r="S262" s="198">
        <f t="shared" si="110"/>
        <v>3450.4601937387883</v>
      </c>
      <c r="T262" s="141" t="str">
        <f>IF(ABS(S262-AI262)&gt;0.01,S262-AI262,"")</f>
        <v/>
      </c>
      <c r="U262" s="224" t="s">
        <v>63</v>
      </c>
      <c r="V262" s="225">
        <f>SUM(V241:V257)</f>
        <v>913.99644249870448</v>
      </c>
      <c r="W262" s="225">
        <f t="shared" ref="W262:AH262" si="111">SUM(W241:W257)</f>
        <v>61.709607867205136</v>
      </c>
      <c r="X262" s="225">
        <f t="shared" si="111"/>
        <v>190.70017701555116</v>
      </c>
      <c r="Y262" s="225">
        <f t="shared" si="111"/>
        <v>21.582534976843341</v>
      </c>
      <c r="Z262" s="225">
        <f t="shared" si="111"/>
        <v>861.99315585778038</v>
      </c>
      <c r="AA262" s="225">
        <f t="shared" si="111"/>
        <v>954.04062026735744</v>
      </c>
      <c r="AB262" s="225">
        <f t="shared" si="111"/>
        <v>222.27280795838757</v>
      </c>
      <c r="AC262" s="225">
        <f t="shared" si="111"/>
        <v>224.16484729695887</v>
      </c>
      <c r="AD262" s="226">
        <f t="shared" si="111"/>
        <v>9.5110046458117132</v>
      </c>
      <c r="AE262" s="226">
        <f t="shared" si="111"/>
        <v>22.810095573894209</v>
      </c>
      <c r="AF262" s="226">
        <f t="shared" si="111"/>
        <v>49.314073421488551</v>
      </c>
      <c r="AG262" s="226">
        <f t="shared" si="111"/>
        <v>0</v>
      </c>
      <c r="AH262" s="226">
        <f t="shared" si="111"/>
        <v>142.52967365576438</v>
      </c>
      <c r="AI262" s="227">
        <f>SUM(V262:AC262)</f>
        <v>3450.4601937387883</v>
      </c>
      <c r="AJ262" s="141" t="str">
        <f t="shared" si="108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0.30519202799423284</v>
      </c>
      <c r="C263" s="48">
        <f t="shared" ref="C263:H263" si="112">IF($I262=0,"-",C262/$I262)</f>
        <v>6.6856512332309527E-3</v>
      </c>
      <c r="D263" s="48">
        <f t="shared" si="112"/>
        <v>0.26702079304773602</v>
      </c>
      <c r="E263" s="48">
        <f t="shared" si="112"/>
        <v>0.34675198671170404</v>
      </c>
      <c r="F263" s="48">
        <f t="shared" si="112"/>
        <v>0</v>
      </c>
      <c r="G263" s="48">
        <f t="shared" si="112"/>
        <v>5.9073453373726693E-2</v>
      </c>
      <c r="H263" s="69">
        <f t="shared" si="112"/>
        <v>1.5276087639369509E-2</v>
      </c>
      <c r="I263" s="49">
        <f>SUM(B263:H263)</f>
        <v>1</v>
      </c>
      <c r="J263" s="141"/>
      <c r="K263" s="78" t="s">
        <v>90</v>
      </c>
      <c r="L263" s="95">
        <f t="shared" ref="L263:R263" si="113">IF($S262=0,"-",L262/$S262)</f>
        <v>0.28553207389538882</v>
      </c>
      <c r="M263" s="95">
        <f t="shared" si="113"/>
        <v>6.2549728920238091E-3</v>
      </c>
      <c r="N263" s="95">
        <f t="shared" si="113"/>
        <v>0.24981976532346462</v>
      </c>
      <c r="O263" s="95">
        <f t="shared" si="113"/>
        <v>0.32441481038623365</v>
      </c>
      <c r="P263" s="95">
        <f t="shared" si="113"/>
        <v>6.4418308132267177E-2</v>
      </c>
      <c r="Q263" s="95">
        <f t="shared" si="113"/>
        <v>5.5268041451860844E-2</v>
      </c>
      <c r="R263" s="96">
        <f t="shared" si="113"/>
        <v>1.4292027918761087E-2</v>
      </c>
      <c r="S263" s="97">
        <f>SUM(L263:R263)</f>
        <v>0.99999999999999989</v>
      </c>
      <c r="U263" s="108" t="s">
        <v>90</v>
      </c>
      <c r="V263" s="130">
        <f>+V262/$AI262</f>
        <v>0.26489117137396462</v>
      </c>
      <c r="W263" s="130">
        <f t="shared" ref="W263:AH263" si="114">+W262/$AI262</f>
        <v>1.7884457261435303E-2</v>
      </c>
      <c r="X263" s="130">
        <f t="shared" si="114"/>
        <v>5.5268041451860844E-2</v>
      </c>
      <c r="Y263" s="130">
        <f t="shared" si="114"/>
        <v>6.2549728920238091E-3</v>
      </c>
      <c r="Z263" s="130">
        <f t="shared" si="114"/>
        <v>0.24981976532346462</v>
      </c>
      <c r="AA263" s="130">
        <f t="shared" si="114"/>
        <v>0.27649663137646435</v>
      </c>
      <c r="AB263" s="130">
        <f t="shared" si="114"/>
        <v>6.4418308132267177E-2</v>
      </c>
      <c r="AC263" s="130">
        <f t="shared" si="114"/>
        <v>6.4966652188519325E-2</v>
      </c>
      <c r="AD263" s="130">
        <f t="shared" si="114"/>
        <v>2.7564452599889142E-3</v>
      </c>
      <c r="AE263" s="130">
        <f t="shared" si="114"/>
        <v>6.6107401022291032E-3</v>
      </c>
      <c r="AF263" s="130">
        <f t="shared" si="114"/>
        <v>1.4292027918761087E-2</v>
      </c>
      <c r="AG263" s="130">
        <f t="shared" si="114"/>
        <v>0</v>
      </c>
      <c r="AH263" s="130">
        <f t="shared" si="114"/>
        <v>4.1307438907540218E-2</v>
      </c>
      <c r="AI263" s="131">
        <f>SUM(V263:AC263)</f>
        <v>1</v>
      </c>
      <c r="AJ263" s="22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4.162896920699561E-2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4.162896920699561E-2</v>
      </c>
      <c r="J267" s="149"/>
      <c r="K267" s="203" t="s">
        <v>7</v>
      </c>
      <c r="L267" s="152">
        <v>4.162896920699561E-2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4.162896920699561E-2</v>
      </c>
      <c r="U267" s="206" t="s">
        <v>7</v>
      </c>
      <c r="V267" s="207">
        <v>4.162896920699561E-2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4.162896920699561E-2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6.521243342929413</v>
      </c>
      <c r="F271" s="350"/>
      <c r="G271" s="156">
        <v>0</v>
      </c>
      <c r="H271" s="168">
        <v>0</v>
      </c>
      <c r="I271" s="154">
        <f t="shared" si="115"/>
        <v>6.521243342929413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6.521243342929413</v>
      </c>
      <c r="P271" s="156">
        <v>0</v>
      </c>
      <c r="Q271" s="156">
        <v>0</v>
      </c>
      <c r="R271" s="157">
        <v>0</v>
      </c>
      <c r="S271" s="158">
        <f t="shared" si="116"/>
        <v>6.521243342929413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6.521243342929413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6.521243342929413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12.860056300244581</v>
      </c>
      <c r="C272" s="160">
        <v>0.34219833399010358</v>
      </c>
      <c r="D272" s="160">
        <v>8.7095074494067486</v>
      </c>
      <c r="E272" s="160">
        <v>4.9756310129718448</v>
      </c>
      <c r="F272" s="350"/>
      <c r="G272" s="160">
        <v>0</v>
      </c>
      <c r="H272" s="161">
        <v>0</v>
      </c>
      <c r="I272" s="162">
        <f t="shared" si="115"/>
        <v>26.88739309661328</v>
      </c>
      <c r="J272" s="149"/>
      <c r="K272" s="163" t="s">
        <v>15</v>
      </c>
      <c r="L272" s="164">
        <v>12.860056300244581</v>
      </c>
      <c r="M272" s="164">
        <v>0.34219833399010358</v>
      </c>
      <c r="N272" s="164">
        <v>8.7095074494067486</v>
      </c>
      <c r="O272" s="164">
        <v>4.9756310129718448</v>
      </c>
      <c r="P272" s="164">
        <v>0</v>
      </c>
      <c r="Q272" s="164">
        <v>0</v>
      </c>
      <c r="R272" s="165">
        <v>0</v>
      </c>
      <c r="S272" s="166">
        <f t="shared" si="116"/>
        <v>26.88739309661328</v>
      </c>
      <c r="U272" s="211" t="s">
        <v>57</v>
      </c>
      <c r="V272" s="212">
        <v>12.393983839524706</v>
      </c>
      <c r="W272" s="212">
        <v>0</v>
      </c>
      <c r="X272" s="212">
        <v>0</v>
      </c>
      <c r="Y272" s="212">
        <v>0.34219833399010358</v>
      </c>
      <c r="Z272" s="212">
        <v>6.5590723787921128</v>
      </c>
      <c r="AA272" s="212">
        <v>4.9756310129718448</v>
      </c>
      <c r="AB272" s="212">
        <v>0</v>
      </c>
      <c r="AC272" s="213">
        <v>2.6165075313345101</v>
      </c>
      <c r="AD272" s="212">
        <v>0.46607246071987435</v>
      </c>
      <c r="AE272" s="212">
        <v>0</v>
      </c>
      <c r="AF272" s="212">
        <v>0</v>
      </c>
      <c r="AG272" s="212">
        <v>2.1504350706146358</v>
      </c>
      <c r="AH272" s="212">
        <v>0</v>
      </c>
      <c r="AI272" s="214">
        <f t="shared" si="117"/>
        <v>26.887393096613277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23.147972845811545</v>
      </c>
      <c r="F273" s="350"/>
      <c r="G273" s="156">
        <v>0</v>
      </c>
      <c r="H273" s="168">
        <v>0</v>
      </c>
      <c r="I273" s="154">
        <f t="shared" si="115"/>
        <v>23.147972845811545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23.147972845811545</v>
      </c>
      <c r="P273" s="156">
        <v>334.06905895755665</v>
      </c>
      <c r="Q273" s="156">
        <v>0</v>
      </c>
      <c r="R273" s="157">
        <v>0</v>
      </c>
      <c r="S273" s="158">
        <f t="shared" si="116"/>
        <v>357.21703180336817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3.472195926871732</v>
      </c>
      <c r="AB273" s="207">
        <v>334.06905895755665</v>
      </c>
      <c r="AC273" s="208">
        <v>19.675776918939814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19.675776918939814</v>
      </c>
      <c r="AI273" s="210">
        <f t="shared" si="117"/>
        <v>357.21703180336817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2.378478913068608E-3</v>
      </c>
      <c r="F274" s="350"/>
      <c r="G274" s="160">
        <v>0</v>
      </c>
      <c r="H274" s="161">
        <v>0</v>
      </c>
      <c r="I274" s="162">
        <f t="shared" si="115"/>
        <v>2.378478913068608E-3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2.378478913068608E-3</v>
      </c>
      <c r="P274" s="164">
        <v>0.52697732162827804</v>
      </c>
      <c r="Q274" s="164">
        <v>0</v>
      </c>
      <c r="R274" s="165">
        <v>0</v>
      </c>
      <c r="S274" s="166">
        <f t="shared" si="116"/>
        <v>0.52935580054134668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0.52697732162827804</v>
      </c>
      <c r="AC274" s="213">
        <v>2.378478913068608E-3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2.378478913068608E-3</v>
      </c>
      <c r="AI274" s="214">
        <f t="shared" si="117"/>
        <v>0.52935580054134668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45.572381005573838</v>
      </c>
      <c r="E276" s="160">
        <v>4.1246429471356167</v>
      </c>
      <c r="F276" s="350"/>
      <c r="G276" s="160">
        <v>0</v>
      </c>
      <c r="H276" s="161">
        <v>0</v>
      </c>
      <c r="I276" s="162">
        <f t="shared" si="115"/>
        <v>49.697023952709458</v>
      </c>
      <c r="J276" s="149"/>
      <c r="K276" s="163" t="s">
        <v>17</v>
      </c>
      <c r="L276" s="164">
        <v>0</v>
      </c>
      <c r="M276" s="164">
        <v>0</v>
      </c>
      <c r="N276" s="164">
        <v>45.572381005573838</v>
      </c>
      <c r="O276" s="164">
        <v>4.1246429471356167</v>
      </c>
      <c r="P276" s="164">
        <v>0</v>
      </c>
      <c r="Q276" s="164">
        <v>0</v>
      </c>
      <c r="R276" s="165">
        <v>0</v>
      </c>
      <c r="S276" s="166">
        <f t="shared" si="116"/>
        <v>49.697023952709458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45.572381005573838</v>
      </c>
      <c r="AA276" s="212">
        <v>0</v>
      </c>
      <c r="AB276" s="212">
        <v>0</v>
      </c>
      <c r="AC276" s="213">
        <v>4.1246429471356167</v>
      </c>
      <c r="AD276" s="212">
        <v>0</v>
      </c>
      <c r="AE276" s="212">
        <v>0</v>
      </c>
      <c r="AF276" s="212">
        <v>0</v>
      </c>
      <c r="AG276" s="212">
        <v>0</v>
      </c>
      <c r="AH276" s="212">
        <v>4.1246429471356167</v>
      </c>
      <c r="AI276" s="214">
        <f t="shared" si="117"/>
        <v>49.697023952709458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140</v>
      </c>
      <c r="B277" s="156">
        <v>25.507816688362862</v>
      </c>
      <c r="C277" s="156">
        <v>894.64668428177436</v>
      </c>
      <c r="D277" s="156">
        <v>54.992859382270396</v>
      </c>
      <c r="E277" s="156">
        <v>68.582657641573959</v>
      </c>
      <c r="F277" s="350"/>
      <c r="G277" s="156">
        <v>0</v>
      </c>
      <c r="H277" s="168">
        <v>0</v>
      </c>
      <c r="I277" s="154">
        <f t="shared" si="115"/>
        <v>1043.7300179939814</v>
      </c>
      <c r="J277" s="149"/>
      <c r="K277" s="169" t="s">
        <v>140</v>
      </c>
      <c r="L277" s="156">
        <v>25.507816688362862</v>
      </c>
      <c r="M277" s="156">
        <v>894.64668428177436</v>
      </c>
      <c r="N277" s="156">
        <v>54.992859382270396</v>
      </c>
      <c r="O277" s="156">
        <v>68.582657641573959</v>
      </c>
      <c r="P277" s="156">
        <v>0</v>
      </c>
      <c r="Q277" s="156">
        <v>0</v>
      </c>
      <c r="R277" s="157">
        <v>0</v>
      </c>
      <c r="S277" s="158">
        <f t="shared" si="116"/>
        <v>1043.7300179939814</v>
      </c>
      <c r="U277" s="215" t="s">
        <v>140</v>
      </c>
      <c r="V277" s="207">
        <v>25.507816688362862</v>
      </c>
      <c r="W277" s="207">
        <v>0</v>
      </c>
      <c r="X277" s="207">
        <v>0</v>
      </c>
      <c r="Y277" s="207">
        <v>894.64668428177436</v>
      </c>
      <c r="Z277" s="207">
        <v>0</v>
      </c>
      <c r="AA277" s="207">
        <v>0</v>
      </c>
      <c r="AB277" s="207">
        <v>0</v>
      </c>
      <c r="AC277" s="208">
        <v>123.57551702384436</v>
      </c>
      <c r="AD277" s="207">
        <v>0</v>
      </c>
      <c r="AE277" s="207">
        <v>0</v>
      </c>
      <c r="AF277" s="207">
        <v>0</v>
      </c>
      <c r="AG277" s="207">
        <v>54.992859382270396</v>
      </c>
      <c r="AH277" s="207">
        <v>68.582657641573959</v>
      </c>
      <c r="AI277" s="210">
        <f t="shared" si="117"/>
        <v>1043.7300179939816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13.638394525519089</v>
      </c>
      <c r="C278" s="160">
        <v>0.47370670992007879</v>
      </c>
      <c r="D278" s="160">
        <v>248.67400240574753</v>
      </c>
      <c r="E278" s="160">
        <v>845.70387932993413</v>
      </c>
      <c r="F278" s="350"/>
      <c r="G278" s="160">
        <v>13.721081156556565</v>
      </c>
      <c r="H278" s="161">
        <v>0</v>
      </c>
      <c r="I278" s="162">
        <f t="shared" si="115"/>
        <v>1122.2110641276772</v>
      </c>
      <c r="J278" s="149"/>
      <c r="K278" s="163" t="s">
        <v>25</v>
      </c>
      <c r="L278" s="164">
        <v>13.638394525519089</v>
      </c>
      <c r="M278" s="164">
        <v>0.47370670992007879</v>
      </c>
      <c r="N278" s="164">
        <v>248.67400240574753</v>
      </c>
      <c r="O278" s="164">
        <v>845.70387932993413</v>
      </c>
      <c r="P278" s="164">
        <v>0</v>
      </c>
      <c r="Q278" s="164">
        <v>13.721081156556565</v>
      </c>
      <c r="R278" s="165">
        <v>0</v>
      </c>
      <c r="S278" s="166">
        <f t="shared" si="116"/>
        <v>1122.2110641276772</v>
      </c>
      <c r="U278" s="211" t="s">
        <v>25</v>
      </c>
      <c r="V278" s="212">
        <v>7.4729665056502732</v>
      </c>
      <c r="W278" s="212">
        <v>6.1654280198688154</v>
      </c>
      <c r="X278" s="212">
        <v>13.721081156556565</v>
      </c>
      <c r="Y278" s="212">
        <v>0.47370670992007879</v>
      </c>
      <c r="Z278" s="212">
        <v>248.67400240574753</v>
      </c>
      <c r="AA278" s="212">
        <v>845.55702720348529</v>
      </c>
      <c r="AB278" s="212">
        <v>0</v>
      </c>
      <c r="AC278" s="213">
        <v>0.14685212644885517</v>
      </c>
      <c r="AD278" s="212">
        <v>0</v>
      </c>
      <c r="AE278" s="212">
        <v>0</v>
      </c>
      <c r="AF278" s="212">
        <v>0</v>
      </c>
      <c r="AG278" s="212">
        <v>0</v>
      </c>
      <c r="AH278" s="212">
        <v>0.14685212644885517</v>
      </c>
      <c r="AI278" s="214">
        <f t="shared" si="117"/>
        <v>1122.2110641276774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3.2279227398712957</v>
      </c>
      <c r="C281" s="156">
        <v>0</v>
      </c>
      <c r="D281" s="156">
        <v>0</v>
      </c>
      <c r="E281" s="156">
        <v>0</v>
      </c>
      <c r="F281" s="350"/>
      <c r="G281" s="156">
        <v>0</v>
      </c>
      <c r="H281" s="168">
        <v>0</v>
      </c>
      <c r="I281" s="154">
        <f t="shared" si="115"/>
        <v>3.2279227398712957</v>
      </c>
      <c r="J281" s="149"/>
      <c r="K281" s="169" t="s">
        <v>22</v>
      </c>
      <c r="L281" s="156">
        <v>3.2279227398712957</v>
      </c>
      <c r="M281" s="156">
        <v>0</v>
      </c>
      <c r="N281" s="156">
        <v>0</v>
      </c>
      <c r="O281" s="156">
        <v>0</v>
      </c>
      <c r="P281" s="156">
        <v>20.057243622656724</v>
      </c>
      <c r="Q281" s="156">
        <v>0</v>
      </c>
      <c r="R281" s="157">
        <v>0</v>
      </c>
      <c r="S281" s="158">
        <f t="shared" si="116"/>
        <v>23.28516636252802</v>
      </c>
      <c r="U281" s="215" t="s">
        <v>22</v>
      </c>
      <c r="V281" s="207">
        <v>3.2279227398712957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20.057243622656724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17"/>
        <v>23.28516636252802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55.275819223204827</v>
      </c>
      <c r="C288" s="195">
        <f t="shared" ref="C288:I288" si="119">SUM(C267:C283)</f>
        <v>895.46258932568458</v>
      </c>
      <c r="D288" s="195">
        <f t="shared" si="119"/>
        <v>357.94875024299853</v>
      </c>
      <c r="E288" s="195">
        <f t="shared" si="119"/>
        <v>953.05840559926958</v>
      </c>
      <c r="F288" s="195">
        <f t="shared" si="119"/>
        <v>0</v>
      </c>
      <c r="G288" s="195">
        <f t="shared" si="119"/>
        <v>13.721081156556565</v>
      </c>
      <c r="H288" s="197">
        <f t="shared" si="119"/>
        <v>0</v>
      </c>
      <c r="I288" s="154">
        <f t="shared" si="119"/>
        <v>2275.4666455477136</v>
      </c>
      <c r="J288" s="149"/>
      <c r="K288" s="196" t="s">
        <v>26</v>
      </c>
      <c r="L288" s="195">
        <f>SUM(L267:L283)</f>
        <v>55.275819223204827</v>
      </c>
      <c r="M288" s="195">
        <f t="shared" ref="M288:S288" si="120">SUM(M267:M283)</f>
        <v>895.46258932568458</v>
      </c>
      <c r="N288" s="195">
        <f t="shared" si="120"/>
        <v>357.94875024299853</v>
      </c>
      <c r="O288" s="195">
        <f t="shared" si="120"/>
        <v>953.05840559926958</v>
      </c>
      <c r="P288" s="195">
        <f t="shared" si="120"/>
        <v>354.65327990184164</v>
      </c>
      <c r="Q288" s="195">
        <f t="shared" si="120"/>
        <v>13.721081156556565</v>
      </c>
      <c r="R288" s="197">
        <f t="shared" si="120"/>
        <v>0</v>
      </c>
      <c r="S288" s="198">
        <f t="shared" si="120"/>
        <v>2630.119925449555</v>
      </c>
      <c r="T288" s="141" t="str">
        <f>IF(ABS(S288-AI288)&gt;0.01,S288-AI288,"")</f>
        <v/>
      </c>
      <c r="U288" s="224" t="s">
        <v>63</v>
      </c>
      <c r="V288" s="225">
        <f>SUM(V267:V283)</f>
        <v>48.644318742616129</v>
      </c>
      <c r="W288" s="225">
        <f t="shared" ref="W288:AH288" si="121">SUM(W267:W283)</f>
        <v>6.1654280198688154</v>
      </c>
      <c r="X288" s="225">
        <f t="shared" si="121"/>
        <v>13.721081156556565</v>
      </c>
      <c r="Y288" s="225">
        <f t="shared" si="121"/>
        <v>895.46258932568458</v>
      </c>
      <c r="Z288" s="225">
        <f t="shared" si="121"/>
        <v>300.80545579011346</v>
      </c>
      <c r="AA288" s="225">
        <f t="shared" si="121"/>
        <v>860.52609748625832</v>
      </c>
      <c r="AB288" s="225">
        <f t="shared" si="121"/>
        <v>354.65327990184164</v>
      </c>
      <c r="AC288" s="225">
        <f t="shared" si="121"/>
        <v>150.14167502661624</v>
      </c>
      <c r="AD288" s="226">
        <f t="shared" si="121"/>
        <v>0.46607246071987435</v>
      </c>
      <c r="AE288" s="226">
        <f t="shared" si="121"/>
        <v>0</v>
      </c>
      <c r="AF288" s="226">
        <f t="shared" si="121"/>
        <v>0</v>
      </c>
      <c r="AG288" s="226">
        <f t="shared" si="121"/>
        <v>57.14329445288503</v>
      </c>
      <c r="AH288" s="226">
        <f t="shared" si="121"/>
        <v>92.532308113011311</v>
      </c>
      <c r="AI288" s="227">
        <f>SUM(V288:AC288)</f>
        <v>2630.1199254495559</v>
      </c>
      <c r="AJ288" s="141" t="str">
        <f t="shared" si="118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2.4292080629421717E-2</v>
      </c>
      <c r="C289" s="48">
        <f t="shared" ref="C289:H289" si="122">IF($I288=0,"-",C288/$I288)</f>
        <v>0.39352920908675559</v>
      </c>
      <c r="D289" s="48">
        <f t="shared" si="122"/>
        <v>0.15730784318169555</v>
      </c>
      <c r="E289" s="48">
        <f t="shared" si="122"/>
        <v>0.41884085950636502</v>
      </c>
      <c r="F289" s="48">
        <f t="shared" si="122"/>
        <v>0</v>
      </c>
      <c r="G289" s="48">
        <f t="shared" si="122"/>
        <v>6.0300075957623401E-3</v>
      </c>
      <c r="H289" s="69">
        <f t="shared" si="122"/>
        <v>0</v>
      </c>
      <c r="I289" s="49">
        <f>SUM(B289:H289)</f>
        <v>1.0000000000000004</v>
      </c>
      <c r="J289" s="141"/>
      <c r="K289" s="78" t="s">
        <v>90</v>
      </c>
      <c r="L289" s="95">
        <f t="shared" ref="L289:R289" si="123">IF($S288=0,"-",L288/$S288)</f>
        <v>2.1016463427520997E-2</v>
      </c>
      <c r="M289" s="95">
        <f t="shared" si="123"/>
        <v>0.34046454713376884</v>
      </c>
      <c r="N289" s="95">
        <f t="shared" si="123"/>
        <v>0.13609598055944763</v>
      </c>
      <c r="O289" s="95">
        <f t="shared" si="123"/>
        <v>0.36236309849497356</v>
      </c>
      <c r="P289" s="95">
        <f t="shared" si="123"/>
        <v>0.13484300714585185</v>
      </c>
      <c r="Q289" s="95">
        <f t="shared" si="123"/>
        <v>5.2169032384374184E-3</v>
      </c>
      <c r="R289" s="96">
        <f t="shared" si="123"/>
        <v>0</v>
      </c>
      <c r="S289" s="97">
        <f>SUM(L289:R289)</f>
        <v>1.0000000000000002</v>
      </c>
      <c r="U289" s="108" t="s">
        <v>90</v>
      </c>
      <c r="V289" s="130">
        <f>+V288/$AI288</f>
        <v>1.8495095326994091E-2</v>
      </c>
      <c r="W289" s="130">
        <f t="shared" ref="W289:AH289" si="124">+W288/$AI288</f>
        <v>2.3441623175471677E-3</v>
      </c>
      <c r="X289" s="130">
        <f t="shared" si="124"/>
        <v>5.2169032384374167E-3</v>
      </c>
      <c r="Y289" s="130">
        <f t="shared" si="124"/>
        <v>0.34046454713376872</v>
      </c>
      <c r="Z289" s="130">
        <f t="shared" si="124"/>
        <v>0.11436948288154503</v>
      </c>
      <c r="AA289" s="130">
        <f t="shared" si="124"/>
        <v>0.32718131563494085</v>
      </c>
      <c r="AB289" s="130">
        <f t="shared" si="124"/>
        <v>0.13484300714585179</v>
      </c>
      <c r="AC289" s="130">
        <f t="shared" si="124"/>
        <v>5.7085486320914862E-2</v>
      </c>
      <c r="AD289" s="130">
        <f t="shared" si="124"/>
        <v>1.7720578297972874E-4</v>
      </c>
      <c r="AE289" s="130">
        <f t="shared" si="124"/>
        <v>0</v>
      </c>
      <c r="AF289" s="130">
        <f t="shared" si="124"/>
        <v>0</v>
      </c>
      <c r="AG289" s="130">
        <f t="shared" si="124"/>
        <v>2.1726497677902561E-2</v>
      </c>
      <c r="AH289" s="130">
        <f t="shared" si="124"/>
        <v>3.5181782860032561E-2</v>
      </c>
      <c r="AI289" s="131">
        <f>SUM(V289:AC289)</f>
        <v>0.99999999999999989</v>
      </c>
      <c r="AJ289" s="22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9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3.7011799803715176E-2</v>
      </c>
      <c r="C295" s="156">
        <v>0</v>
      </c>
      <c r="D295" s="156">
        <v>185.02198721877215</v>
      </c>
      <c r="E295" s="156">
        <v>0</v>
      </c>
      <c r="F295" s="350"/>
      <c r="G295" s="156">
        <v>0</v>
      </c>
      <c r="H295" s="168">
        <v>0</v>
      </c>
      <c r="I295" s="154">
        <f t="shared" si="125"/>
        <v>185.05899901857586</v>
      </c>
      <c r="J295" s="149"/>
      <c r="K295" s="169" t="s">
        <v>10</v>
      </c>
      <c r="L295" s="156">
        <v>3.7011799803715176E-2</v>
      </c>
      <c r="M295" s="156">
        <v>0</v>
      </c>
      <c r="N295" s="156">
        <v>185.02198721877215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185.05899901857586</v>
      </c>
      <c r="U295" s="215" t="s">
        <v>10</v>
      </c>
      <c r="V295" s="207">
        <v>3.7011799803715176E-2</v>
      </c>
      <c r="W295" s="207">
        <v>0</v>
      </c>
      <c r="X295" s="207">
        <v>0</v>
      </c>
      <c r="Y295" s="207">
        <v>0</v>
      </c>
      <c r="Z295" s="207">
        <v>185.02198721877215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185.05899901857586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21.246281237899346</v>
      </c>
      <c r="C297" s="156">
        <v>160.58858915335594</v>
      </c>
      <c r="D297" s="156">
        <v>26.59803012945456</v>
      </c>
      <c r="E297" s="156">
        <v>0.48403648201095484</v>
      </c>
      <c r="F297" s="350"/>
      <c r="G297" s="156">
        <v>0</v>
      </c>
      <c r="H297" s="168">
        <v>0</v>
      </c>
      <c r="I297" s="154">
        <f t="shared" si="125"/>
        <v>208.91693700272083</v>
      </c>
      <c r="J297" s="149"/>
      <c r="K297" s="169" t="s">
        <v>16</v>
      </c>
      <c r="L297" s="156">
        <v>21.246281237899346</v>
      </c>
      <c r="M297" s="156">
        <v>160.58858915335594</v>
      </c>
      <c r="N297" s="156">
        <v>26.59803012945456</v>
      </c>
      <c r="O297" s="156">
        <v>0.48403648201095484</v>
      </c>
      <c r="P297" s="156">
        <v>0</v>
      </c>
      <c r="Q297" s="156">
        <v>0</v>
      </c>
      <c r="R297" s="157">
        <v>0</v>
      </c>
      <c r="S297" s="158">
        <f t="shared" si="126"/>
        <v>208.91693700272083</v>
      </c>
      <c r="U297" s="215" t="s">
        <v>16</v>
      </c>
      <c r="V297" s="207">
        <v>21.246281237899346</v>
      </c>
      <c r="W297" s="207">
        <v>0</v>
      </c>
      <c r="X297" s="207">
        <v>0</v>
      </c>
      <c r="Y297" s="207">
        <v>160.58858915335594</v>
      </c>
      <c r="Z297" s="207">
        <v>26.59803012945456</v>
      </c>
      <c r="AA297" s="207">
        <v>0.48403648201095484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208.91693700272083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2.7333071255545063</v>
      </c>
      <c r="C298" s="160">
        <v>4.7237850534204124</v>
      </c>
      <c r="D298" s="160">
        <v>1.9464378477027866</v>
      </c>
      <c r="E298" s="160">
        <v>3.4825412441042827E-2</v>
      </c>
      <c r="F298" s="350"/>
      <c r="G298" s="160">
        <v>0</v>
      </c>
      <c r="H298" s="161">
        <v>0</v>
      </c>
      <c r="I298" s="162">
        <f t="shared" si="125"/>
        <v>9.4383554391187481</v>
      </c>
      <c r="J298" s="149"/>
      <c r="K298" s="163" t="s">
        <v>15</v>
      </c>
      <c r="L298" s="164">
        <v>2.7333071255545063</v>
      </c>
      <c r="M298" s="164">
        <v>4.7237850534204124</v>
      </c>
      <c r="N298" s="164">
        <v>1.9464378477027866</v>
      </c>
      <c r="O298" s="164">
        <v>3.4825412441042827E-2</v>
      </c>
      <c r="P298" s="164">
        <v>0</v>
      </c>
      <c r="Q298" s="164">
        <v>0</v>
      </c>
      <c r="R298" s="165">
        <v>0</v>
      </c>
      <c r="S298" s="166">
        <f t="shared" si="126"/>
        <v>9.4383554391187481</v>
      </c>
      <c r="U298" s="211" t="s">
        <v>57</v>
      </c>
      <c r="V298" s="212">
        <v>2.3470835550085751</v>
      </c>
      <c r="W298" s="212">
        <v>0</v>
      </c>
      <c r="X298" s="212">
        <v>0</v>
      </c>
      <c r="Y298" s="212">
        <v>4.7237850534204124</v>
      </c>
      <c r="Z298" s="212">
        <v>1.9464378477027866</v>
      </c>
      <c r="AA298" s="212">
        <v>3.4825412441042827E-2</v>
      </c>
      <c r="AB298" s="212">
        <v>0</v>
      </c>
      <c r="AC298" s="213">
        <v>0.38622357054593104</v>
      </c>
      <c r="AD298" s="212">
        <v>0.38622357054593104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9.4383554391187481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0.71139906235534467</v>
      </c>
      <c r="F299" s="350"/>
      <c r="G299" s="156">
        <v>0</v>
      </c>
      <c r="H299" s="168">
        <v>0</v>
      </c>
      <c r="I299" s="154">
        <f t="shared" si="125"/>
        <v>0.71139906235534467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0.71139906235534467</v>
      </c>
      <c r="P299" s="156">
        <v>264.77585335094676</v>
      </c>
      <c r="Q299" s="156">
        <v>0</v>
      </c>
      <c r="R299" s="157">
        <v>0</v>
      </c>
      <c r="S299" s="158">
        <f t="shared" si="126"/>
        <v>265.48725241330209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0.71139906235534467</v>
      </c>
      <c r="AB299" s="207">
        <v>264.77585335094676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27"/>
        <v>265.48725241330209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50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33.227544835634262</v>
      </c>
      <c r="Q300" s="164">
        <v>0</v>
      </c>
      <c r="R300" s="165">
        <v>0</v>
      </c>
      <c r="S300" s="166">
        <f t="shared" si="126"/>
        <v>33.227544835634262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33.227544835634262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33.227544835634262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3.1188970804401809E-2</v>
      </c>
      <c r="C302" s="160">
        <v>0</v>
      </c>
      <c r="D302" s="160">
        <v>13.663562552084141</v>
      </c>
      <c r="E302" s="160">
        <v>0.19346173195637448</v>
      </c>
      <c r="F302" s="350"/>
      <c r="G302" s="160">
        <v>0</v>
      </c>
      <c r="H302" s="161">
        <v>0</v>
      </c>
      <c r="I302" s="162">
        <f t="shared" si="125"/>
        <v>13.888213254844917</v>
      </c>
      <c r="J302" s="149"/>
      <c r="K302" s="163" t="s">
        <v>17</v>
      </c>
      <c r="L302" s="164">
        <v>3.1188970804401809E-2</v>
      </c>
      <c r="M302" s="164">
        <v>0</v>
      </c>
      <c r="N302" s="164">
        <v>13.663562552084141</v>
      </c>
      <c r="O302" s="164">
        <v>0.19346173195637448</v>
      </c>
      <c r="P302" s="164">
        <v>0</v>
      </c>
      <c r="Q302" s="164">
        <v>0</v>
      </c>
      <c r="R302" s="165">
        <v>0</v>
      </c>
      <c r="S302" s="166">
        <f t="shared" si="126"/>
        <v>13.888213254844917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13.663562552084141</v>
      </c>
      <c r="AA302" s="212">
        <v>8.8776938274168049E-2</v>
      </c>
      <c r="AB302" s="212">
        <v>0</v>
      </c>
      <c r="AC302" s="213">
        <v>0.13587376448660823</v>
      </c>
      <c r="AD302" s="212">
        <v>3.1188970804401809E-2</v>
      </c>
      <c r="AE302" s="212">
        <v>0</v>
      </c>
      <c r="AF302" s="212">
        <v>0</v>
      </c>
      <c r="AG302" s="212">
        <v>0</v>
      </c>
      <c r="AH302" s="212">
        <v>0.10468479368220643</v>
      </c>
      <c r="AI302" s="214">
        <f t="shared" si="127"/>
        <v>13.888213254844917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140</v>
      </c>
      <c r="B303" s="156">
        <v>501.81106398537912</v>
      </c>
      <c r="C303" s="156">
        <v>2946.0579874796963</v>
      </c>
      <c r="D303" s="156">
        <v>1044.5181884147805</v>
      </c>
      <c r="E303" s="156">
        <v>170.07250512685533</v>
      </c>
      <c r="F303" s="350"/>
      <c r="G303" s="156">
        <v>0</v>
      </c>
      <c r="H303" s="168">
        <v>0</v>
      </c>
      <c r="I303" s="154">
        <f t="shared" si="125"/>
        <v>4662.4597450067113</v>
      </c>
      <c r="J303" s="149"/>
      <c r="K303" s="169" t="s">
        <v>140</v>
      </c>
      <c r="L303" s="156">
        <v>501.81106398537912</v>
      </c>
      <c r="M303" s="156">
        <v>2946.0579874796963</v>
      </c>
      <c r="N303" s="156">
        <v>1044.5181884147805</v>
      </c>
      <c r="O303" s="156">
        <v>170.07250512685533</v>
      </c>
      <c r="P303" s="156">
        <v>1.457101915838402</v>
      </c>
      <c r="Q303" s="156">
        <v>0</v>
      </c>
      <c r="R303" s="157">
        <v>0</v>
      </c>
      <c r="S303" s="158">
        <f t="shared" si="126"/>
        <v>4663.9168469225497</v>
      </c>
      <c r="U303" s="215" t="s">
        <v>140</v>
      </c>
      <c r="V303" s="207">
        <v>413.65774478249415</v>
      </c>
      <c r="W303" s="207">
        <v>0</v>
      </c>
      <c r="X303" s="207">
        <v>0</v>
      </c>
      <c r="Y303" s="207">
        <v>2946.0579874796963</v>
      </c>
      <c r="Z303" s="207">
        <v>1044.5181884147805</v>
      </c>
      <c r="AA303" s="207">
        <v>155.04258311304093</v>
      </c>
      <c r="AB303" s="207">
        <v>1.457101915838402</v>
      </c>
      <c r="AC303" s="208">
        <v>103.1832412166994</v>
      </c>
      <c r="AD303" s="207">
        <v>88.153319202884987</v>
      </c>
      <c r="AE303" s="207">
        <v>0</v>
      </c>
      <c r="AF303" s="207">
        <v>0</v>
      </c>
      <c r="AG303" s="207">
        <v>0</v>
      </c>
      <c r="AH303" s="207">
        <v>15.02992201381441</v>
      </c>
      <c r="AI303" s="210">
        <f t="shared" si="127"/>
        <v>4663.9168469225497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138.7683253270641</v>
      </c>
      <c r="C304" s="160">
        <v>21.660451274723123</v>
      </c>
      <c r="D304" s="160">
        <v>108.71537369891345</v>
      </c>
      <c r="E304" s="160">
        <v>1780.1173932340516</v>
      </c>
      <c r="F304" s="350"/>
      <c r="G304" s="160">
        <v>174.29112396913246</v>
      </c>
      <c r="H304" s="161">
        <v>0</v>
      </c>
      <c r="I304" s="162">
        <f t="shared" si="125"/>
        <v>2223.552667503885</v>
      </c>
      <c r="J304" s="149"/>
      <c r="K304" s="163" t="s">
        <v>25</v>
      </c>
      <c r="L304" s="164">
        <v>138.7683253270641</v>
      </c>
      <c r="M304" s="164">
        <v>21.660451274723123</v>
      </c>
      <c r="N304" s="164">
        <v>108.71537369891345</v>
      </c>
      <c r="O304" s="164">
        <v>1780.1173932340516</v>
      </c>
      <c r="P304" s="164">
        <v>1.722894625086534</v>
      </c>
      <c r="Q304" s="164">
        <v>174.29112396913246</v>
      </c>
      <c r="R304" s="165">
        <v>0</v>
      </c>
      <c r="S304" s="166">
        <f t="shared" si="126"/>
        <v>2225.2755621289716</v>
      </c>
      <c r="U304" s="211" t="s">
        <v>25</v>
      </c>
      <c r="V304" s="212">
        <v>13.056984241942388</v>
      </c>
      <c r="W304" s="212">
        <v>120.38156954792687</v>
      </c>
      <c r="X304" s="212">
        <v>174.29112396913246</v>
      </c>
      <c r="Y304" s="212">
        <v>21.660451274723123</v>
      </c>
      <c r="Z304" s="212">
        <v>108.71537369891345</v>
      </c>
      <c r="AA304" s="212">
        <v>1284.7641372667338</v>
      </c>
      <c r="AB304" s="212">
        <v>1.722894625086534</v>
      </c>
      <c r="AC304" s="213">
        <v>500.68302750451261</v>
      </c>
      <c r="AD304" s="212">
        <v>5.3297715371948406</v>
      </c>
      <c r="AE304" s="212">
        <v>465.81458177686454</v>
      </c>
      <c r="AF304" s="212">
        <v>0</v>
      </c>
      <c r="AG304" s="212">
        <v>0</v>
      </c>
      <c r="AH304" s="212">
        <v>29.538674190453278</v>
      </c>
      <c r="AI304" s="214">
        <f t="shared" si="127"/>
        <v>2225.2755621289712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64.656473852401291</v>
      </c>
      <c r="C305" s="156">
        <v>6.5754121521245867</v>
      </c>
      <c r="D305" s="156">
        <v>418.83368982665695</v>
      </c>
      <c r="E305" s="156">
        <v>0</v>
      </c>
      <c r="F305" s="350"/>
      <c r="G305" s="156">
        <v>0</v>
      </c>
      <c r="H305" s="168">
        <v>0</v>
      </c>
      <c r="I305" s="154">
        <f t="shared" si="125"/>
        <v>490.06557583118285</v>
      </c>
      <c r="J305" s="149"/>
      <c r="K305" s="169" t="s">
        <v>24</v>
      </c>
      <c r="L305" s="156">
        <v>64.656473852401291</v>
      </c>
      <c r="M305" s="156">
        <v>6.5754121521245867</v>
      </c>
      <c r="N305" s="156">
        <v>418.83368982665695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490.06557583118285</v>
      </c>
      <c r="U305" s="215" t="s">
        <v>24</v>
      </c>
      <c r="V305" s="207">
        <v>60.214950374017533</v>
      </c>
      <c r="W305" s="207">
        <v>1.0128968249990218</v>
      </c>
      <c r="X305" s="207">
        <v>0</v>
      </c>
      <c r="Y305" s="207">
        <v>6.5754121521245867</v>
      </c>
      <c r="Z305" s="207">
        <v>418.83368982665695</v>
      </c>
      <c r="AA305" s="207">
        <v>0</v>
      </c>
      <c r="AB305" s="207">
        <v>0</v>
      </c>
      <c r="AC305" s="208">
        <v>3.4286266533847281</v>
      </c>
      <c r="AD305" s="207">
        <v>3.4286266533847281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127"/>
        <v>490.06557583118285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1.08497065906347E-2</v>
      </c>
      <c r="C306" s="160">
        <v>3.1920517640984504E-4</v>
      </c>
      <c r="D306" s="160">
        <v>1.178823738890687E-2</v>
      </c>
      <c r="E306" s="160">
        <v>0</v>
      </c>
      <c r="F306" s="350"/>
      <c r="G306" s="160">
        <v>0</v>
      </c>
      <c r="H306" s="161">
        <v>0</v>
      </c>
      <c r="I306" s="162">
        <f t="shared" si="125"/>
        <v>2.2957149155951415E-2</v>
      </c>
      <c r="J306" s="149"/>
      <c r="K306" s="163" t="s">
        <v>60</v>
      </c>
      <c r="L306" s="164">
        <v>1.08497065906347E-2</v>
      </c>
      <c r="M306" s="164">
        <v>3.1920517640984504E-4</v>
      </c>
      <c r="N306" s="164">
        <v>1.178823738890687E-2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2.2957149155951415E-2</v>
      </c>
      <c r="U306" s="211" t="s">
        <v>60</v>
      </c>
      <c r="V306" s="212">
        <v>1.0206750896664743E-2</v>
      </c>
      <c r="W306" s="212">
        <v>0</v>
      </c>
      <c r="X306" s="212">
        <v>0</v>
      </c>
      <c r="Y306" s="212">
        <v>3.1920517640984504E-4</v>
      </c>
      <c r="Z306" s="212">
        <v>1.178823738890687E-2</v>
      </c>
      <c r="AA306" s="212">
        <v>0</v>
      </c>
      <c r="AB306" s="212">
        <v>0</v>
      </c>
      <c r="AC306" s="213">
        <v>6.4295569396995644E-4</v>
      </c>
      <c r="AD306" s="212">
        <v>6.4295569396995644E-4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2.2957149155951411E-2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189.98300027841313</v>
      </c>
      <c r="C307" s="156">
        <v>87.205311603206042</v>
      </c>
      <c r="D307" s="156">
        <v>34.259229558402374</v>
      </c>
      <c r="E307" s="156">
        <v>0</v>
      </c>
      <c r="F307" s="350"/>
      <c r="G307" s="156">
        <v>0</v>
      </c>
      <c r="H307" s="168">
        <v>0</v>
      </c>
      <c r="I307" s="154">
        <f t="shared" si="125"/>
        <v>311.4475414400215</v>
      </c>
      <c r="J307" s="149"/>
      <c r="K307" s="169" t="s">
        <v>22</v>
      </c>
      <c r="L307" s="156">
        <v>189.98300027841313</v>
      </c>
      <c r="M307" s="156">
        <v>87.205311603206042</v>
      </c>
      <c r="N307" s="156">
        <v>34.259229558402374</v>
      </c>
      <c r="O307" s="156">
        <v>0</v>
      </c>
      <c r="P307" s="156">
        <v>16.027512698396325</v>
      </c>
      <c r="Q307" s="156">
        <v>0</v>
      </c>
      <c r="R307" s="157">
        <v>0</v>
      </c>
      <c r="S307" s="158">
        <f t="shared" si="126"/>
        <v>327.47505413841782</v>
      </c>
      <c r="U307" s="215" t="s">
        <v>22</v>
      </c>
      <c r="V307" s="207">
        <v>183.75404944961269</v>
      </c>
      <c r="W307" s="207">
        <v>0</v>
      </c>
      <c r="X307" s="207">
        <v>0</v>
      </c>
      <c r="Y307" s="207">
        <v>87.205311603206042</v>
      </c>
      <c r="Z307" s="207">
        <v>34.259229558402374</v>
      </c>
      <c r="AA307" s="207">
        <v>0</v>
      </c>
      <c r="AB307" s="207">
        <v>16.027512698396325</v>
      </c>
      <c r="AC307" s="208">
        <v>6.2289508288004312</v>
      </c>
      <c r="AD307" s="207">
        <v>6.2289508288004312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327.47505413841782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0.14714546577523221</v>
      </c>
      <c r="C308" s="160">
        <v>0.22071819866284834</v>
      </c>
      <c r="D308" s="160">
        <v>0</v>
      </c>
      <c r="E308" s="160">
        <v>0</v>
      </c>
      <c r="F308" s="350"/>
      <c r="G308" s="160">
        <v>0</v>
      </c>
      <c r="H308" s="161">
        <v>0</v>
      </c>
      <c r="I308" s="162">
        <f t="shared" si="125"/>
        <v>0.36786366443808055</v>
      </c>
      <c r="J308" s="149"/>
      <c r="K308" s="163" t="s">
        <v>21</v>
      </c>
      <c r="L308" s="164">
        <v>0.14714546577523221</v>
      </c>
      <c r="M308" s="164">
        <v>0.22071819866284834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0.36786366443808055</v>
      </c>
      <c r="U308" s="211" t="s">
        <v>61</v>
      </c>
      <c r="V308" s="212">
        <v>0.14714546577523221</v>
      </c>
      <c r="W308" s="212">
        <v>0</v>
      </c>
      <c r="X308" s="212">
        <v>0</v>
      </c>
      <c r="Y308" s="212">
        <v>0.22071819866284834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0.36786366443808055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1.017743117593336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25"/>
        <v>1.017743117593336</v>
      </c>
      <c r="J309" s="149"/>
      <c r="K309" s="171" t="s">
        <v>64</v>
      </c>
      <c r="L309" s="156">
        <v>1.017743117593336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1.017743117593336</v>
      </c>
      <c r="U309" s="216" t="s">
        <v>62</v>
      </c>
      <c r="V309" s="207">
        <v>1.017743117593336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1.017743117593336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1.017743117593336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25"/>
        <v>1.017743117593336</v>
      </c>
      <c r="J310" s="149"/>
      <c r="K310" s="176" t="s">
        <v>23</v>
      </c>
      <c r="L310" s="177">
        <v>1.017743117593336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1.017743117593336</v>
      </c>
      <c r="U310" s="217" t="s">
        <v>65</v>
      </c>
      <c r="V310" s="218">
        <v>1.017743117593336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27"/>
        <v>1.017743117593336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920.44239086727873</v>
      </c>
      <c r="C314" s="195">
        <f t="shared" ref="C314:I314" si="129">SUM(C293:C309)</f>
        <v>3227.0325741203656</v>
      </c>
      <c r="D314" s="195">
        <f t="shared" si="129"/>
        <v>1833.5682874841557</v>
      </c>
      <c r="E314" s="195">
        <f t="shared" si="129"/>
        <v>1951.6136210496707</v>
      </c>
      <c r="F314" s="195">
        <f t="shared" si="129"/>
        <v>0</v>
      </c>
      <c r="G314" s="195">
        <f t="shared" si="129"/>
        <v>174.29112396913246</v>
      </c>
      <c r="H314" s="197">
        <f t="shared" si="129"/>
        <v>0</v>
      </c>
      <c r="I314" s="154">
        <f t="shared" si="129"/>
        <v>8106.9479974906035</v>
      </c>
      <c r="J314" s="149"/>
      <c r="K314" s="196" t="s">
        <v>26</v>
      </c>
      <c r="L314" s="195">
        <f>SUM(L293:L309)</f>
        <v>920.44239086727873</v>
      </c>
      <c r="M314" s="195">
        <f t="shared" ref="M314:S314" si="130">SUM(M293:M309)</f>
        <v>3227.0325741203656</v>
      </c>
      <c r="N314" s="195">
        <f t="shared" si="130"/>
        <v>1833.5682874841557</v>
      </c>
      <c r="O314" s="195">
        <f t="shared" si="130"/>
        <v>1951.6136210496707</v>
      </c>
      <c r="P314" s="195">
        <f t="shared" si="130"/>
        <v>317.21090742590229</v>
      </c>
      <c r="Q314" s="195">
        <f t="shared" si="130"/>
        <v>174.29112396913246</v>
      </c>
      <c r="R314" s="197">
        <f t="shared" si="130"/>
        <v>0</v>
      </c>
      <c r="S314" s="198">
        <f t="shared" si="130"/>
        <v>8424.1589049165068</v>
      </c>
      <c r="T314" s="141" t="str">
        <f>IF(ABS(S314-AI314)&gt;0.01,S314-AI314,"")</f>
        <v/>
      </c>
      <c r="U314" s="224" t="s">
        <v>63</v>
      </c>
      <c r="V314" s="225">
        <f>SUM(V293:V309)</f>
        <v>695.48920077504363</v>
      </c>
      <c r="W314" s="225">
        <f t="shared" ref="W314:AH314" si="131">SUM(W293:W309)</f>
        <v>121.39446637292589</v>
      </c>
      <c r="X314" s="225">
        <f t="shared" si="131"/>
        <v>174.29112396913246</v>
      </c>
      <c r="Y314" s="225">
        <f t="shared" si="131"/>
        <v>3227.0325741203656</v>
      </c>
      <c r="Z314" s="225">
        <f t="shared" si="131"/>
        <v>1833.5682874841557</v>
      </c>
      <c r="AA314" s="225">
        <f t="shared" si="131"/>
        <v>1441.1257582748563</v>
      </c>
      <c r="AB314" s="225">
        <f t="shared" si="131"/>
        <v>317.21090742590229</v>
      </c>
      <c r="AC314" s="225">
        <f t="shared" si="131"/>
        <v>614.04658649412363</v>
      </c>
      <c r="AD314" s="226">
        <f t="shared" si="131"/>
        <v>103.5587237193093</v>
      </c>
      <c r="AE314" s="226">
        <f t="shared" si="131"/>
        <v>465.81458177686454</v>
      </c>
      <c r="AF314" s="226">
        <f t="shared" si="131"/>
        <v>0</v>
      </c>
      <c r="AG314" s="226">
        <f t="shared" si="131"/>
        <v>0</v>
      </c>
      <c r="AH314" s="226">
        <f t="shared" si="131"/>
        <v>44.673280997949895</v>
      </c>
      <c r="AI314" s="227">
        <f>SUM(V314:AC314)</f>
        <v>8424.158904916505</v>
      </c>
      <c r="AJ314" s="141" t="str">
        <f t="shared" si="128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0.11353747318376647</v>
      </c>
      <c r="C315" s="48">
        <f t="shared" ref="C315:H315" si="132">IF($I314=0,"-",C314/$I314)</f>
        <v>0.39805763835160285</v>
      </c>
      <c r="D315" s="48">
        <f t="shared" si="132"/>
        <v>0.2261724496138019</v>
      </c>
      <c r="E315" s="48">
        <f t="shared" si="132"/>
        <v>0.24073345748039415</v>
      </c>
      <c r="F315" s="48">
        <f t="shared" si="132"/>
        <v>0</v>
      </c>
      <c r="G315" s="48">
        <f t="shared" si="132"/>
        <v>2.1498981370434586E-2</v>
      </c>
      <c r="H315" s="69">
        <f t="shared" si="132"/>
        <v>0</v>
      </c>
      <c r="I315" s="49">
        <f>SUM(B315:H315)</f>
        <v>0.99999999999999989</v>
      </c>
      <c r="J315" s="141"/>
      <c r="K315" s="78" t="s">
        <v>90</v>
      </c>
      <c r="L315" s="95">
        <f t="shared" ref="L315:R315" si="133">IF($S314=0,"-",L314/$S314)</f>
        <v>0.10926223036107383</v>
      </c>
      <c r="M315" s="95">
        <f t="shared" si="133"/>
        <v>0.38306881559855255</v>
      </c>
      <c r="N315" s="95">
        <f t="shared" si="133"/>
        <v>0.21765594739838642</v>
      </c>
      <c r="O315" s="95">
        <f t="shared" si="133"/>
        <v>0.23166866188987367</v>
      </c>
      <c r="P315" s="95">
        <f t="shared" si="133"/>
        <v>3.7654905493386612E-2</v>
      </c>
      <c r="Q315" s="95">
        <f t="shared" si="133"/>
        <v>2.068943925872679E-2</v>
      </c>
      <c r="R315" s="96">
        <f t="shared" si="133"/>
        <v>0</v>
      </c>
      <c r="S315" s="97">
        <f>SUM(L315:R315)</f>
        <v>0.99999999999999989</v>
      </c>
      <c r="U315" s="108" t="s">
        <v>90</v>
      </c>
      <c r="V315" s="130">
        <f>+V314/$AI314</f>
        <v>8.2558889098013385E-2</v>
      </c>
      <c r="W315" s="130">
        <f t="shared" ref="W315:AH315" si="134">+W314/$AI314</f>
        <v>1.4410277363367124E-2</v>
      </c>
      <c r="X315" s="130">
        <f t="shared" si="134"/>
        <v>2.0689439258726794E-2</v>
      </c>
      <c r="Y315" s="130">
        <f t="shared" si="134"/>
        <v>0.3830688155985526</v>
      </c>
      <c r="Z315" s="130">
        <f t="shared" si="134"/>
        <v>0.21765594739838645</v>
      </c>
      <c r="AA315" s="130">
        <f t="shared" si="134"/>
        <v>0.17107058099696895</v>
      </c>
      <c r="AB315" s="130">
        <f t="shared" si="134"/>
        <v>3.7654905493386619E-2</v>
      </c>
      <c r="AC315" s="130">
        <f t="shared" si="134"/>
        <v>7.2891144792598103E-2</v>
      </c>
      <c r="AD315" s="130">
        <f t="shared" si="134"/>
        <v>1.2293063899693344E-2</v>
      </c>
      <c r="AE315" s="130">
        <f t="shared" si="134"/>
        <v>5.5295084890315399E-2</v>
      </c>
      <c r="AF315" s="130">
        <f t="shared" si="134"/>
        <v>0</v>
      </c>
      <c r="AG315" s="130">
        <f t="shared" si="134"/>
        <v>0</v>
      </c>
      <c r="AH315" s="130">
        <f t="shared" si="134"/>
        <v>5.3029960025893731E-3</v>
      </c>
      <c r="AI315" s="131">
        <f>SUM(V315:AC315)</f>
        <v>0.99999999999999989</v>
      </c>
      <c r="AJ315" s="22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954.38437715815212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954.38437715815212</v>
      </c>
      <c r="J319" s="149"/>
      <c r="K319" s="203" t="s">
        <v>7</v>
      </c>
      <c r="L319" s="152">
        <v>0</v>
      </c>
      <c r="M319" s="152">
        <v>954.38437715815212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954.38437715815212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954.38437715815212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954.38437715815212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1.9595368404363431</v>
      </c>
      <c r="C323" s="156">
        <v>20.157527056305149</v>
      </c>
      <c r="D323" s="156">
        <v>0</v>
      </c>
      <c r="E323" s="156">
        <v>0</v>
      </c>
      <c r="F323" s="350"/>
      <c r="G323" s="156">
        <v>0</v>
      </c>
      <c r="H323" s="168">
        <v>0</v>
      </c>
      <c r="I323" s="154">
        <f t="shared" si="135"/>
        <v>22.117063896741492</v>
      </c>
      <c r="J323" s="149"/>
      <c r="K323" s="169" t="s">
        <v>16</v>
      </c>
      <c r="L323" s="156">
        <v>1.9595368404363431</v>
      </c>
      <c r="M323" s="156">
        <v>20.157527056305149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22.117063896741492</v>
      </c>
      <c r="U323" s="215" t="s">
        <v>16</v>
      </c>
      <c r="V323" s="207">
        <v>1.9595368404363431</v>
      </c>
      <c r="W323" s="207">
        <v>0</v>
      </c>
      <c r="X323" s="207">
        <v>0</v>
      </c>
      <c r="Y323" s="207">
        <v>20.157527056305149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22.117063896741492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2.8424465840895485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135"/>
        <v>2.8424465840895485</v>
      </c>
      <c r="J324" s="149"/>
      <c r="K324" s="163" t="s">
        <v>15</v>
      </c>
      <c r="L324" s="164">
        <v>2.8424465840895485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2.8424465840895485</v>
      </c>
      <c r="U324" s="211" t="s">
        <v>57</v>
      </c>
      <c r="V324" s="212">
        <v>2.8424465840895485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2.8424465840895485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2.2215836298337917</v>
      </c>
      <c r="F325" s="350"/>
      <c r="G325" s="156">
        <v>0</v>
      </c>
      <c r="H325" s="168">
        <v>0</v>
      </c>
      <c r="I325" s="154">
        <f t="shared" si="135"/>
        <v>2.2215836298337917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2.2215836298337917</v>
      </c>
      <c r="P325" s="156">
        <v>34.635251770598032</v>
      </c>
      <c r="Q325" s="156">
        <v>0</v>
      </c>
      <c r="R325" s="157">
        <v>0</v>
      </c>
      <c r="S325" s="158">
        <f t="shared" si="136"/>
        <v>36.856835400431827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34.635251770598032</v>
      </c>
      <c r="AC325" s="208">
        <v>2.2215836298337917</v>
      </c>
      <c r="AD325" s="207">
        <v>0</v>
      </c>
      <c r="AE325" s="207">
        <v>0</v>
      </c>
      <c r="AF325" s="207">
        <v>0</v>
      </c>
      <c r="AG325" s="207">
        <v>0</v>
      </c>
      <c r="AH325" s="207">
        <v>2.2215836298337917</v>
      </c>
      <c r="AI325" s="210">
        <f t="shared" si="137"/>
        <v>36.856835400431827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3.3263521992347687</v>
      </c>
      <c r="Q326" s="164">
        <v>0</v>
      </c>
      <c r="R326" s="165">
        <v>0</v>
      </c>
      <c r="S326" s="166">
        <f t="shared" si="136"/>
        <v>3.3263521992347687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3.3263521992347687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3.3263521992347687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2.1644008336229148</v>
      </c>
      <c r="E328" s="160">
        <v>6.1125155296279807E-2</v>
      </c>
      <c r="F328" s="350"/>
      <c r="G328" s="160">
        <v>0</v>
      </c>
      <c r="H328" s="161">
        <v>0</v>
      </c>
      <c r="I328" s="162">
        <f t="shared" si="135"/>
        <v>2.2255259889191947</v>
      </c>
      <c r="J328" s="149"/>
      <c r="K328" s="163" t="s">
        <v>17</v>
      </c>
      <c r="L328" s="164">
        <v>0</v>
      </c>
      <c r="M328" s="164">
        <v>0</v>
      </c>
      <c r="N328" s="164">
        <v>2.1644008336229148</v>
      </c>
      <c r="O328" s="164">
        <v>6.1125155296279807E-2</v>
      </c>
      <c r="P328" s="164">
        <v>0</v>
      </c>
      <c r="Q328" s="164">
        <v>0</v>
      </c>
      <c r="R328" s="165">
        <v>0</v>
      </c>
      <c r="S328" s="166">
        <f t="shared" si="136"/>
        <v>2.2255259889191947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2.1644008336229148</v>
      </c>
      <c r="AA328" s="212">
        <v>0</v>
      </c>
      <c r="AB328" s="212">
        <v>0</v>
      </c>
      <c r="AC328" s="213">
        <v>6.1125155296279807E-2</v>
      </c>
      <c r="AD328" s="212">
        <v>0</v>
      </c>
      <c r="AE328" s="212">
        <v>0</v>
      </c>
      <c r="AF328" s="212">
        <v>0</v>
      </c>
      <c r="AG328" s="212">
        <v>0</v>
      </c>
      <c r="AH328" s="212">
        <v>6.1125155296279807E-2</v>
      </c>
      <c r="AI328" s="214">
        <f t="shared" si="137"/>
        <v>2.2255259889191947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140</v>
      </c>
      <c r="B329" s="156">
        <v>176.31450545124659</v>
      </c>
      <c r="C329" s="156">
        <v>6212.7213483788582</v>
      </c>
      <c r="D329" s="156">
        <v>185.51317439386716</v>
      </c>
      <c r="E329" s="156">
        <v>0</v>
      </c>
      <c r="F329" s="350"/>
      <c r="G329" s="156">
        <v>0</v>
      </c>
      <c r="H329" s="168">
        <v>0</v>
      </c>
      <c r="I329" s="154">
        <f t="shared" si="135"/>
        <v>6574.5490282239725</v>
      </c>
      <c r="J329" s="149"/>
      <c r="K329" s="169" t="s">
        <v>140</v>
      </c>
      <c r="L329" s="156">
        <v>176.31450545124659</v>
      </c>
      <c r="M329" s="156">
        <v>6212.7213483788582</v>
      </c>
      <c r="N329" s="156">
        <v>185.51317439386716</v>
      </c>
      <c r="O329" s="156">
        <v>0</v>
      </c>
      <c r="P329" s="156">
        <v>5.8261565428109813E-2</v>
      </c>
      <c r="Q329" s="156">
        <v>0</v>
      </c>
      <c r="R329" s="157">
        <v>0</v>
      </c>
      <c r="S329" s="158">
        <f t="shared" si="136"/>
        <v>6574.607289789401</v>
      </c>
      <c r="U329" s="215" t="s">
        <v>140</v>
      </c>
      <c r="V329" s="207">
        <v>176.25624844997211</v>
      </c>
      <c r="W329" s="207">
        <v>0</v>
      </c>
      <c r="X329" s="207">
        <v>0</v>
      </c>
      <c r="Y329" s="207">
        <v>6212.7213483788582</v>
      </c>
      <c r="Z329" s="207">
        <v>113.10822916708823</v>
      </c>
      <c r="AA329" s="207">
        <v>0</v>
      </c>
      <c r="AB329" s="207">
        <v>5.8261565428109813E-2</v>
      </c>
      <c r="AC329" s="208">
        <v>72.463202228053419</v>
      </c>
      <c r="AD329" s="207">
        <v>5.8257001274474585E-2</v>
      </c>
      <c r="AE329" s="207">
        <v>0</v>
      </c>
      <c r="AF329" s="207">
        <v>0</v>
      </c>
      <c r="AG329" s="207">
        <v>72.404945226778935</v>
      </c>
      <c r="AH329" s="207">
        <v>0</v>
      </c>
      <c r="AI329" s="210">
        <f t="shared" si="137"/>
        <v>6574.6072897894001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16.63040740625873</v>
      </c>
      <c r="C330" s="160">
        <v>33.496677173163086</v>
      </c>
      <c r="D330" s="160">
        <v>12.970358191148129</v>
      </c>
      <c r="E330" s="160">
        <v>2268.4890293117151</v>
      </c>
      <c r="F330" s="350"/>
      <c r="G330" s="160">
        <v>199.8939281154191</v>
      </c>
      <c r="H330" s="161">
        <v>0</v>
      </c>
      <c r="I330" s="162">
        <f t="shared" si="135"/>
        <v>2531.4804001977041</v>
      </c>
      <c r="J330" s="149"/>
      <c r="K330" s="163" t="s">
        <v>25</v>
      </c>
      <c r="L330" s="164">
        <v>16.63040740625873</v>
      </c>
      <c r="M330" s="164">
        <v>33.496677173163086</v>
      </c>
      <c r="N330" s="164">
        <v>12.970358191148129</v>
      </c>
      <c r="O330" s="164">
        <v>2268.4890293117151</v>
      </c>
      <c r="P330" s="164">
        <v>0</v>
      </c>
      <c r="Q330" s="164">
        <v>199.8939281154191</v>
      </c>
      <c r="R330" s="165">
        <v>0</v>
      </c>
      <c r="S330" s="166">
        <f t="shared" si="136"/>
        <v>2531.4804001977041</v>
      </c>
      <c r="U330" s="211" t="s">
        <v>25</v>
      </c>
      <c r="V330" s="212">
        <v>1.7901275468136639</v>
      </c>
      <c r="W330" s="212">
        <v>14.651899345759952</v>
      </c>
      <c r="X330" s="212">
        <v>199.8939281154191</v>
      </c>
      <c r="Y330" s="212">
        <v>33.496677173163086</v>
      </c>
      <c r="Z330" s="212">
        <v>10.045817814659779</v>
      </c>
      <c r="AA330" s="212">
        <v>2267.5888241529783</v>
      </c>
      <c r="AB330" s="212">
        <v>0</v>
      </c>
      <c r="AC330" s="213">
        <v>4.0131260489100944</v>
      </c>
      <c r="AD330" s="212">
        <v>0.18838051368511616</v>
      </c>
      <c r="AE330" s="212">
        <v>0.9002051587366291</v>
      </c>
      <c r="AF330" s="212">
        <v>0</v>
      </c>
      <c r="AG330" s="212">
        <v>2.9245403764883497</v>
      </c>
      <c r="AH330" s="212">
        <v>0</v>
      </c>
      <c r="AI330" s="214">
        <f t="shared" si="137"/>
        <v>2531.4804001977041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301.22924863613389</v>
      </c>
      <c r="C331" s="156">
        <v>0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135"/>
        <v>301.22924863613389</v>
      </c>
      <c r="J331" s="149"/>
      <c r="K331" s="169" t="s">
        <v>24</v>
      </c>
      <c r="L331" s="156">
        <v>301.22924863613389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301.22924863613389</v>
      </c>
      <c r="U331" s="215" t="s">
        <v>24</v>
      </c>
      <c r="V331" s="207">
        <v>300.37856275135198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0.85068588478188945</v>
      </c>
      <c r="AD331" s="207">
        <v>0.85068588478188945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301.22924863613389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157.40899981137684</v>
      </c>
      <c r="C333" s="156">
        <v>755.65110010566445</v>
      </c>
      <c r="D333" s="156">
        <v>0</v>
      </c>
      <c r="E333" s="156">
        <v>52.469666603792284</v>
      </c>
      <c r="F333" s="350"/>
      <c r="G333" s="156">
        <v>0</v>
      </c>
      <c r="H333" s="168">
        <v>0</v>
      </c>
      <c r="I333" s="154">
        <f t="shared" si="135"/>
        <v>965.5297665208335</v>
      </c>
      <c r="J333" s="149"/>
      <c r="K333" s="169" t="s">
        <v>22</v>
      </c>
      <c r="L333" s="156">
        <v>157.40899981137684</v>
      </c>
      <c r="M333" s="156">
        <v>755.65110010566445</v>
      </c>
      <c r="N333" s="156">
        <v>0</v>
      </c>
      <c r="O333" s="156">
        <v>52.469666603792284</v>
      </c>
      <c r="P333" s="156">
        <v>2.0880922895892273</v>
      </c>
      <c r="Q333" s="156">
        <v>0</v>
      </c>
      <c r="R333" s="157">
        <v>0</v>
      </c>
      <c r="S333" s="158">
        <f t="shared" si="136"/>
        <v>967.61785881042272</v>
      </c>
      <c r="U333" s="215" t="s">
        <v>22</v>
      </c>
      <c r="V333" s="207">
        <v>157.40899981137684</v>
      </c>
      <c r="W333" s="207">
        <v>0</v>
      </c>
      <c r="X333" s="207">
        <v>0</v>
      </c>
      <c r="Y333" s="207">
        <v>755.65110010566445</v>
      </c>
      <c r="Z333" s="207">
        <v>0</v>
      </c>
      <c r="AA333" s="207">
        <v>0</v>
      </c>
      <c r="AB333" s="207">
        <v>2.0880922895892273</v>
      </c>
      <c r="AC333" s="208">
        <v>52.469666603792284</v>
      </c>
      <c r="AD333" s="207">
        <v>0</v>
      </c>
      <c r="AE333" s="207">
        <v>0</v>
      </c>
      <c r="AF333" s="207">
        <v>0</v>
      </c>
      <c r="AG333" s="207">
        <v>0</v>
      </c>
      <c r="AH333" s="207">
        <v>52.469666603792284</v>
      </c>
      <c r="AI333" s="210">
        <f t="shared" si="137"/>
        <v>967.61785881042272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0.53150928020699206</v>
      </c>
      <c r="C334" s="160">
        <v>28.61370018813453</v>
      </c>
      <c r="D334" s="160">
        <v>8.9086599709030327</v>
      </c>
      <c r="E334" s="160">
        <v>0</v>
      </c>
      <c r="F334" s="350"/>
      <c r="G334" s="160">
        <v>0</v>
      </c>
      <c r="H334" s="161">
        <v>0</v>
      </c>
      <c r="I334" s="162">
        <f t="shared" si="135"/>
        <v>38.053869439244558</v>
      </c>
      <c r="J334" s="149"/>
      <c r="K334" s="163" t="s">
        <v>21</v>
      </c>
      <c r="L334" s="164">
        <v>0.53150928020699206</v>
      </c>
      <c r="M334" s="164">
        <v>28.61370018813453</v>
      </c>
      <c r="N334" s="164">
        <v>8.9086599709030327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38.053869439244558</v>
      </c>
      <c r="U334" s="211" t="s">
        <v>61</v>
      </c>
      <c r="V334" s="212">
        <v>0.53150928020699206</v>
      </c>
      <c r="W334" s="212">
        <v>0</v>
      </c>
      <c r="X334" s="212">
        <v>0</v>
      </c>
      <c r="Y334" s="212">
        <v>28.61370018813453</v>
      </c>
      <c r="Z334" s="212">
        <v>8.9086599709030327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38.053869439244558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0.18699493815053889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135"/>
        <v>0.18699493815053889</v>
      </c>
      <c r="J335" s="149"/>
      <c r="K335" s="171" t="s">
        <v>64</v>
      </c>
      <c r="L335" s="156">
        <v>0.18699493815053889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0.18699493815053889</v>
      </c>
      <c r="U335" s="216" t="s">
        <v>62</v>
      </c>
      <c r="V335" s="207">
        <v>0.18699493815053889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0.18699493815053889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0.18699493815053889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135"/>
        <v>0.18699493815053889</v>
      </c>
      <c r="J336" s="149"/>
      <c r="K336" s="176" t="s">
        <v>23</v>
      </c>
      <c r="L336" s="177">
        <v>0.18699493815053889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0.18699493815053889</v>
      </c>
      <c r="U336" s="217" t="s">
        <v>65</v>
      </c>
      <c r="V336" s="218">
        <v>0.18699493815053889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137"/>
        <v>0.18699493815053889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657.1036489478995</v>
      </c>
      <c r="C340" s="195">
        <f t="shared" ref="C340:I340" si="139">SUM(C319:C335)</f>
        <v>8005.0247300602778</v>
      </c>
      <c r="D340" s="195">
        <f t="shared" si="139"/>
        <v>209.55659338954126</v>
      </c>
      <c r="E340" s="195">
        <f t="shared" si="139"/>
        <v>2323.2414047006373</v>
      </c>
      <c r="F340" s="195">
        <f t="shared" si="139"/>
        <v>0</v>
      </c>
      <c r="G340" s="195">
        <f t="shared" si="139"/>
        <v>199.8939281154191</v>
      </c>
      <c r="H340" s="197">
        <f t="shared" si="139"/>
        <v>0</v>
      </c>
      <c r="I340" s="154">
        <f t="shared" si="139"/>
        <v>11394.820305213774</v>
      </c>
      <c r="J340" s="149"/>
      <c r="K340" s="196" t="s">
        <v>26</v>
      </c>
      <c r="L340" s="195">
        <f>SUM(L319:L335)</f>
        <v>657.1036489478995</v>
      </c>
      <c r="M340" s="195">
        <f t="shared" ref="M340:S340" si="140">SUM(M319:M335)</f>
        <v>8005.0247300602778</v>
      </c>
      <c r="N340" s="195">
        <f t="shared" si="140"/>
        <v>209.55659338954126</v>
      </c>
      <c r="O340" s="195">
        <f t="shared" si="140"/>
        <v>2323.2414047006373</v>
      </c>
      <c r="P340" s="195">
        <f t="shared" si="140"/>
        <v>40.107957824850139</v>
      </c>
      <c r="Q340" s="195">
        <f t="shared" si="140"/>
        <v>199.8939281154191</v>
      </c>
      <c r="R340" s="197">
        <f t="shared" si="140"/>
        <v>0</v>
      </c>
      <c r="S340" s="198">
        <f t="shared" si="140"/>
        <v>11434.928263038626</v>
      </c>
      <c r="T340" s="141" t="str">
        <f>IF(ABS(S340-AI340)&gt;0.01,S340-AI340,"")</f>
        <v/>
      </c>
      <c r="U340" s="224" t="s">
        <v>63</v>
      </c>
      <c r="V340" s="225">
        <f>SUM(V319:V335)</f>
        <v>641.35442620239803</v>
      </c>
      <c r="W340" s="225">
        <f t="shared" ref="W340:AH340" si="141">SUM(W319:W335)</f>
        <v>14.651899345759952</v>
      </c>
      <c r="X340" s="225">
        <f t="shared" si="141"/>
        <v>199.8939281154191</v>
      </c>
      <c r="Y340" s="225">
        <f t="shared" si="141"/>
        <v>8005.0247300602778</v>
      </c>
      <c r="Z340" s="225">
        <f t="shared" si="141"/>
        <v>134.22710778627396</v>
      </c>
      <c r="AA340" s="225">
        <f t="shared" si="141"/>
        <v>2267.5888241529783</v>
      </c>
      <c r="AB340" s="225">
        <f t="shared" si="141"/>
        <v>40.107957824850139</v>
      </c>
      <c r="AC340" s="225">
        <f t="shared" si="141"/>
        <v>132.07938955066777</v>
      </c>
      <c r="AD340" s="226">
        <f t="shared" si="141"/>
        <v>1.0973233997414802</v>
      </c>
      <c r="AE340" s="226">
        <f t="shared" si="141"/>
        <v>0.9002051587366291</v>
      </c>
      <c r="AF340" s="226">
        <f t="shared" si="141"/>
        <v>0</v>
      </c>
      <c r="AG340" s="226">
        <f t="shared" si="141"/>
        <v>75.329485603267287</v>
      </c>
      <c r="AH340" s="226">
        <f t="shared" si="141"/>
        <v>54.752375388922353</v>
      </c>
      <c r="AI340" s="227">
        <f>SUM(V340:AC340)</f>
        <v>11434.928263038626</v>
      </c>
      <c r="AJ340" s="141" t="str">
        <f t="shared" si="138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5.766687243389327E-2</v>
      </c>
      <c r="C341" s="48">
        <f t="shared" ref="C341:H341" si="142">IF($I340=0,"-",C340/$I340)</f>
        <v>0.70251434560995463</v>
      </c>
      <c r="D341" s="48">
        <f t="shared" si="142"/>
        <v>1.8390513213592082E-2</v>
      </c>
      <c r="E341" s="48">
        <f t="shared" si="142"/>
        <v>0.20388574303691503</v>
      </c>
      <c r="F341" s="48">
        <f t="shared" si="142"/>
        <v>0</v>
      </c>
      <c r="G341" s="48">
        <f t="shared" si="142"/>
        <v>1.7542525705645077E-2</v>
      </c>
      <c r="H341" s="69">
        <f t="shared" si="142"/>
        <v>0</v>
      </c>
      <c r="I341" s="49">
        <f>SUM(B341:H341)</f>
        <v>1.0000000000000002</v>
      </c>
      <c r="J341" s="141"/>
      <c r="K341" s="78" t="s">
        <v>90</v>
      </c>
      <c r="L341" s="95">
        <f t="shared" ref="L341:R341" si="143">IF($S340=0,"-",L340/$S340)</f>
        <v>5.7464606146404112E-2</v>
      </c>
      <c r="M341" s="95">
        <f t="shared" si="143"/>
        <v>0.70005027980237511</v>
      </c>
      <c r="N341" s="95">
        <f t="shared" si="143"/>
        <v>1.8326008573826887E-2</v>
      </c>
      <c r="O341" s="95">
        <f t="shared" si="143"/>
        <v>0.20317061473923737</v>
      </c>
      <c r="P341" s="95">
        <f t="shared" si="143"/>
        <v>3.5074953600270488E-3</v>
      </c>
      <c r="Q341" s="95">
        <f t="shared" si="143"/>
        <v>1.7480995378129367E-2</v>
      </c>
      <c r="R341" s="96">
        <f t="shared" si="143"/>
        <v>0</v>
      </c>
      <c r="S341" s="97">
        <f>SUM(L341:R341)</f>
        <v>1</v>
      </c>
      <c r="U341" s="108" t="s">
        <v>90</v>
      </c>
      <c r="V341" s="130">
        <f>+V340/$AI340</f>
        <v>5.6087315237076059E-2</v>
      </c>
      <c r="W341" s="130">
        <f t="shared" ref="W341:AH341" si="144">+W340/$AI340</f>
        <v>1.2813284883578687E-3</v>
      </c>
      <c r="X341" s="130">
        <f t="shared" si="144"/>
        <v>1.7480995378129367E-2</v>
      </c>
      <c r="Y341" s="130">
        <f t="shared" si="144"/>
        <v>0.70005027980237511</v>
      </c>
      <c r="Z341" s="130">
        <f t="shared" si="144"/>
        <v>1.1738342794868179E-2</v>
      </c>
      <c r="AA341" s="130">
        <f t="shared" si="144"/>
        <v>0.19830372101961988</v>
      </c>
      <c r="AB341" s="130">
        <f t="shared" si="144"/>
        <v>3.5074953600270488E-3</v>
      </c>
      <c r="AC341" s="130">
        <f t="shared" si="144"/>
        <v>1.1550521919546355E-2</v>
      </c>
      <c r="AD341" s="130">
        <f t="shared" si="144"/>
        <v>9.5962420970176362E-5</v>
      </c>
      <c r="AE341" s="130">
        <f t="shared" si="144"/>
        <v>7.8724163197978461E-5</v>
      </c>
      <c r="AF341" s="130">
        <f t="shared" si="144"/>
        <v>0</v>
      </c>
      <c r="AG341" s="130">
        <f t="shared" si="144"/>
        <v>6.5876657789587069E-3</v>
      </c>
      <c r="AH341" s="130">
        <f t="shared" si="144"/>
        <v>4.7881695564194904E-3</v>
      </c>
      <c r="AI341" s="131">
        <f>SUM(V341:AC341)</f>
        <v>0.99999999999999989</v>
      </c>
      <c r="AJ341" s="22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25.11052275303021</v>
      </c>
      <c r="C349" s="156">
        <v>38.528554641122959</v>
      </c>
      <c r="D349" s="156">
        <v>0</v>
      </c>
      <c r="E349" s="156">
        <v>0</v>
      </c>
      <c r="F349" s="350"/>
      <c r="G349" s="156">
        <v>0</v>
      </c>
      <c r="H349" s="168">
        <v>0</v>
      </c>
      <c r="I349" s="154">
        <f t="shared" si="145"/>
        <v>63.639077394153169</v>
      </c>
      <c r="J349" s="149"/>
      <c r="K349" s="169" t="s">
        <v>16</v>
      </c>
      <c r="L349" s="156">
        <v>25.11052275303021</v>
      </c>
      <c r="M349" s="156">
        <v>38.528554641122959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63.639077394153169</v>
      </c>
      <c r="U349" s="215" t="s">
        <v>16</v>
      </c>
      <c r="V349" s="207">
        <v>25.11052275303021</v>
      </c>
      <c r="W349" s="207">
        <v>0</v>
      </c>
      <c r="X349" s="207">
        <v>0</v>
      </c>
      <c r="Y349" s="207">
        <v>38.528554641122959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63.639077394153169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5.5151034415993908E-2</v>
      </c>
      <c r="C350" s="160">
        <v>0</v>
      </c>
      <c r="D350" s="160">
        <v>0.26463269883445212</v>
      </c>
      <c r="E350" s="160">
        <v>2.2505023708224998E-2</v>
      </c>
      <c r="F350" s="350"/>
      <c r="G350" s="160">
        <v>0</v>
      </c>
      <c r="H350" s="161">
        <v>0</v>
      </c>
      <c r="I350" s="162">
        <f t="shared" si="145"/>
        <v>0.342288756958671</v>
      </c>
      <c r="J350" s="149"/>
      <c r="K350" s="163" t="s">
        <v>15</v>
      </c>
      <c r="L350" s="164">
        <v>5.5151034415993908E-2</v>
      </c>
      <c r="M350" s="164">
        <v>0</v>
      </c>
      <c r="N350" s="164">
        <v>0.26463269883445212</v>
      </c>
      <c r="O350" s="164">
        <v>2.2505023708224998E-2</v>
      </c>
      <c r="P350" s="164">
        <v>0</v>
      </c>
      <c r="Q350" s="164">
        <v>0</v>
      </c>
      <c r="R350" s="165">
        <v>0</v>
      </c>
      <c r="S350" s="166">
        <f t="shared" si="146"/>
        <v>0.342288756958671</v>
      </c>
      <c r="U350" s="211" t="s">
        <v>57</v>
      </c>
      <c r="V350" s="212">
        <v>5.3900866291789029E-2</v>
      </c>
      <c r="W350" s="212">
        <v>0</v>
      </c>
      <c r="X350" s="212">
        <v>0</v>
      </c>
      <c r="Y350" s="212">
        <v>0</v>
      </c>
      <c r="Z350" s="212">
        <v>0</v>
      </c>
      <c r="AA350" s="212">
        <v>2.0712541790176897E-2</v>
      </c>
      <c r="AB350" s="212">
        <v>0</v>
      </c>
      <c r="AC350" s="213">
        <v>0.26767534887670508</v>
      </c>
      <c r="AD350" s="212">
        <v>1.2501681242048787E-3</v>
      </c>
      <c r="AE350" s="212">
        <v>0</v>
      </c>
      <c r="AF350" s="212">
        <v>0</v>
      </c>
      <c r="AG350" s="212">
        <v>0.26463269883445212</v>
      </c>
      <c r="AH350" s="212">
        <v>1.792481918048102E-3</v>
      </c>
      <c r="AI350" s="214">
        <f t="shared" si="147"/>
        <v>0.342288756958671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5.7469863891027799</v>
      </c>
      <c r="F351" s="350"/>
      <c r="G351" s="156">
        <v>0</v>
      </c>
      <c r="H351" s="168">
        <v>0</v>
      </c>
      <c r="I351" s="154">
        <f t="shared" si="145"/>
        <v>5.7469863891027799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5.7469863891027799</v>
      </c>
      <c r="P351" s="156">
        <v>256.23089784309104</v>
      </c>
      <c r="Q351" s="156">
        <v>0</v>
      </c>
      <c r="R351" s="157">
        <v>0</v>
      </c>
      <c r="S351" s="158">
        <f t="shared" si="146"/>
        <v>261.97788423219384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256.23089784309104</v>
      </c>
      <c r="AC351" s="208">
        <v>5.7469863891027799</v>
      </c>
      <c r="AD351" s="207">
        <v>0</v>
      </c>
      <c r="AE351" s="207">
        <v>0</v>
      </c>
      <c r="AF351" s="207">
        <v>0</v>
      </c>
      <c r="AG351" s="207">
        <v>0</v>
      </c>
      <c r="AH351" s="207">
        <v>5.7469863891027799</v>
      </c>
      <c r="AI351" s="210">
        <f t="shared" si="147"/>
        <v>261.97788423219384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2.5036973845894388</v>
      </c>
      <c r="Q352" s="164">
        <v>0</v>
      </c>
      <c r="R352" s="165">
        <v>0</v>
      </c>
      <c r="S352" s="166">
        <f t="shared" si="146"/>
        <v>2.5036973845894388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2.5036973845894388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2.5036973845894388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23.212965727715904</v>
      </c>
      <c r="D354" s="160">
        <v>0</v>
      </c>
      <c r="E354" s="160">
        <v>0</v>
      </c>
      <c r="F354" s="350"/>
      <c r="G354" s="160">
        <v>0</v>
      </c>
      <c r="H354" s="161">
        <v>0</v>
      </c>
      <c r="I354" s="162">
        <f t="shared" si="145"/>
        <v>23.212965727715904</v>
      </c>
      <c r="J354" s="149"/>
      <c r="K354" s="163" t="s">
        <v>17</v>
      </c>
      <c r="L354" s="164">
        <v>0</v>
      </c>
      <c r="M354" s="164">
        <v>23.212965727715904</v>
      </c>
      <c r="N354" s="164">
        <v>0</v>
      </c>
      <c r="O354" s="164">
        <v>0</v>
      </c>
      <c r="P354" s="164">
        <v>0</v>
      </c>
      <c r="Q354" s="164">
        <v>0</v>
      </c>
      <c r="R354" s="165">
        <v>0</v>
      </c>
      <c r="S354" s="166">
        <f t="shared" si="146"/>
        <v>23.212965727715904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23.212965727715904</v>
      </c>
      <c r="Z354" s="212">
        <v>0</v>
      </c>
      <c r="AA354" s="212">
        <v>0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23.212965727715904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140</v>
      </c>
      <c r="B355" s="156">
        <v>41.492460509142198</v>
      </c>
      <c r="C355" s="156">
        <v>0</v>
      </c>
      <c r="D355" s="156">
        <v>810.88914884803751</v>
      </c>
      <c r="E355" s="156">
        <v>0</v>
      </c>
      <c r="F355" s="350"/>
      <c r="G355" s="156">
        <v>0</v>
      </c>
      <c r="H355" s="168">
        <v>0</v>
      </c>
      <c r="I355" s="154">
        <f t="shared" si="145"/>
        <v>852.38160935717974</v>
      </c>
      <c r="J355" s="149"/>
      <c r="K355" s="169" t="s">
        <v>140</v>
      </c>
      <c r="L355" s="156">
        <v>41.492460509142198</v>
      </c>
      <c r="M355" s="156">
        <v>0</v>
      </c>
      <c r="N355" s="156">
        <v>810.88914884803751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852.38160935717974</v>
      </c>
      <c r="U355" s="215" t="s">
        <v>140</v>
      </c>
      <c r="V355" s="207">
        <v>41.492460509142198</v>
      </c>
      <c r="W355" s="207">
        <v>0</v>
      </c>
      <c r="X355" s="207">
        <v>0</v>
      </c>
      <c r="Y355" s="207">
        <v>0</v>
      </c>
      <c r="Z355" s="207">
        <v>810.88914884803751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852.38160935717974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22.635462074516223</v>
      </c>
      <c r="C356" s="160">
        <v>11.233506857039862</v>
      </c>
      <c r="D356" s="160">
        <v>7.7707522095689754</v>
      </c>
      <c r="E356" s="160">
        <v>997.27639872923396</v>
      </c>
      <c r="F356" s="350"/>
      <c r="G356" s="160">
        <v>34.559946142972009</v>
      </c>
      <c r="H356" s="161">
        <v>0</v>
      </c>
      <c r="I356" s="162">
        <f t="shared" si="145"/>
        <v>1073.4760660133311</v>
      </c>
      <c r="J356" s="149"/>
      <c r="K356" s="163" t="s">
        <v>25</v>
      </c>
      <c r="L356" s="164">
        <v>22.635462074516223</v>
      </c>
      <c r="M356" s="164">
        <v>11.233506857039862</v>
      </c>
      <c r="N356" s="164">
        <v>7.7707522095689754</v>
      </c>
      <c r="O356" s="164">
        <v>997.27639872923396</v>
      </c>
      <c r="P356" s="164">
        <v>3.511664747931655</v>
      </c>
      <c r="Q356" s="164">
        <v>34.559946142972009</v>
      </c>
      <c r="R356" s="165">
        <v>0</v>
      </c>
      <c r="S356" s="166">
        <f t="shared" si="146"/>
        <v>1076.9877307612628</v>
      </c>
      <c r="U356" s="211" t="s">
        <v>25</v>
      </c>
      <c r="V356" s="212">
        <v>5.4695837204266287</v>
      </c>
      <c r="W356" s="212">
        <v>17.127664587586594</v>
      </c>
      <c r="X356" s="212">
        <v>34.559946142972009</v>
      </c>
      <c r="Y356" s="212">
        <v>11.233506857039862</v>
      </c>
      <c r="Z356" s="212">
        <v>3.9383021817682806</v>
      </c>
      <c r="AA356" s="212">
        <v>995.07605507550625</v>
      </c>
      <c r="AB356" s="212">
        <v>3.511664747931655</v>
      </c>
      <c r="AC356" s="213">
        <v>6.071007448031307</v>
      </c>
      <c r="AD356" s="212">
        <v>3.8213766503001706E-2</v>
      </c>
      <c r="AE356" s="212">
        <v>1.2254651472916331E-2</v>
      </c>
      <c r="AF356" s="212">
        <v>0</v>
      </c>
      <c r="AG356" s="212">
        <v>3.8324500278006943</v>
      </c>
      <c r="AH356" s="212">
        <v>2.1880890022546948</v>
      </c>
      <c r="AI356" s="214">
        <f t="shared" si="147"/>
        <v>1076.9877307612626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77.699838507849108</v>
      </c>
      <c r="C357" s="156">
        <v>0</v>
      </c>
      <c r="D357" s="156">
        <v>1167.3469432296667</v>
      </c>
      <c r="E357" s="156">
        <v>0</v>
      </c>
      <c r="F357" s="350"/>
      <c r="G357" s="156">
        <v>0</v>
      </c>
      <c r="H357" s="168">
        <v>0</v>
      </c>
      <c r="I357" s="154">
        <f t="shared" si="145"/>
        <v>1245.0467817375159</v>
      </c>
      <c r="J357" s="149"/>
      <c r="K357" s="169" t="s">
        <v>24</v>
      </c>
      <c r="L357" s="156">
        <v>77.699838507849108</v>
      </c>
      <c r="M357" s="156">
        <v>0</v>
      </c>
      <c r="N357" s="156">
        <v>1167.3469432296667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1245.0467817375159</v>
      </c>
      <c r="U357" s="215" t="s">
        <v>24</v>
      </c>
      <c r="V357" s="207">
        <v>77.699838507849108</v>
      </c>
      <c r="W357" s="207">
        <v>0</v>
      </c>
      <c r="X357" s="207">
        <v>0</v>
      </c>
      <c r="Y357" s="207">
        <v>0</v>
      </c>
      <c r="Z357" s="207">
        <v>32.504808661920116</v>
      </c>
      <c r="AA357" s="207">
        <v>0</v>
      </c>
      <c r="AB357" s="207">
        <v>0</v>
      </c>
      <c r="AC357" s="208">
        <v>1134.8421345677466</v>
      </c>
      <c r="AD357" s="207">
        <v>0</v>
      </c>
      <c r="AE357" s="207">
        <v>0</v>
      </c>
      <c r="AF357" s="207">
        <v>0</v>
      </c>
      <c r="AG357" s="207">
        <v>1134.8421345677466</v>
      </c>
      <c r="AH357" s="207">
        <v>0</v>
      </c>
      <c r="AI357" s="210">
        <f t="shared" si="147"/>
        <v>1245.0467817375159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2.6746602468107703E-3</v>
      </c>
      <c r="C358" s="160">
        <v>4.5358928927873377E-3</v>
      </c>
      <c r="D358" s="160">
        <v>8.2721450932291864E-3</v>
      </c>
      <c r="E358" s="160">
        <v>0</v>
      </c>
      <c r="F358" s="350"/>
      <c r="G358" s="160">
        <v>0</v>
      </c>
      <c r="H358" s="161">
        <v>0</v>
      </c>
      <c r="I358" s="162">
        <f t="shared" si="145"/>
        <v>1.5482698232827295E-2</v>
      </c>
      <c r="J358" s="149"/>
      <c r="K358" s="163" t="s">
        <v>60</v>
      </c>
      <c r="L358" s="164">
        <v>2.6746602468107703E-3</v>
      </c>
      <c r="M358" s="164">
        <v>4.5358928927873377E-3</v>
      </c>
      <c r="N358" s="164">
        <v>8.2721450932291864E-3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1.5482698232827295E-2</v>
      </c>
      <c r="U358" s="211" t="s">
        <v>60</v>
      </c>
      <c r="V358" s="212">
        <v>2.6746602468107703E-3</v>
      </c>
      <c r="W358" s="212">
        <v>0</v>
      </c>
      <c r="X358" s="212">
        <v>0</v>
      </c>
      <c r="Y358" s="212">
        <v>4.5358928927873377E-3</v>
      </c>
      <c r="Z358" s="212">
        <v>8.2721450932291864E-3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1.5482698232827295E-2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322.01739455872888</v>
      </c>
      <c r="C359" s="156">
        <v>1592.2029499031416</v>
      </c>
      <c r="D359" s="156">
        <v>907.86539434583165</v>
      </c>
      <c r="E359" s="156">
        <v>23.687555373572689</v>
      </c>
      <c r="F359" s="350"/>
      <c r="G359" s="156">
        <v>0</v>
      </c>
      <c r="H359" s="168">
        <v>0</v>
      </c>
      <c r="I359" s="154">
        <f t="shared" si="145"/>
        <v>2845.7732941812747</v>
      </c>
      <c r="J359" s="149"/>
      <c r="K359" s="169" t="s">
        <v>22</v>
      </c>
      <c r="L359" s="156">
        <v>322.01739455872888</v>
      </c>
      <c r="M359" s="156">
        <v>1592.2029499031416</v>
      </c>
      <c r="N359" s="156">
        <v>907.86539434583165</v>
      </c>
      <c r="O359" s="156">
        <v>23.687555373572689</v>
      </c>
      <c r="P359" s="156">
        <v>15.57452179157753</v>
      </c>
      <c r="Q359" s="156">
        <v>0</v>
      </c>
      <c r="R359" s="157">
        <v>0</v>
      </c>
      <c r="S359" s="158">
        <f t="shared" si="146"/>
        <v>2861.347815972852</v>
      </c>
      <c r="U359" s="215" t="s">
        <v>22</v>
      </c>
      <c r="V359" s="207">
        <v>322.01739455872888</v>
      </c>
      <c r="W359" s="207">
        <v>0</v>
      </c>
      <c r="X359" s="207">
        <v>0</v>
      </c>
      <c r="Y359" s="207">
        <v>1592.2029499031416</v>
      </c>
      <c r="Z359" s="207">
        <v>657.58858640064091</v>
      </c>
      <c r="AA359" s="207">
        <v>0</v>
      </c>
      <c r="AB359" s="207">
        <v>15.57452179157753</v>
      </c>
      <c r="AC359" s="208">
        <v>273.96436331876345</v>
      </c>
      <c r="AD359" s="207">
        <v>0</v>
      </c>
      <c r="AE359" s="207">
        <v>0</v>
      </c>
      <c r="AF359" s="207">
        <v>0</v>
      </c>
      <c r="AG359" s="207">
        <v>250.27680794519074</v>
      </c>
      <c r="AH359" s="207">
        <v>23.687555373572689</v>
      </c>
      <c r="AI359" s="210">
        <f t="shared" si="147"/>
        <v>2861.347815972852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1.2241125512542956</v>
      </c>
      <c r="C360" s="160">
        <v>65.899864484928898</v>
      </c>
      <c r="D360" s="160">
        <v>20.517426301554295</v>
      </c>
      <c r="E360" s="160">
        <v>0</v>
      </c>
      <c r="F360" s="350"/>
      <c r="G360" s="160">
        <v>0</v>
      </c>
      <c r="H360" s="161">
        <v>0</v>
      </c>
      <c r="I360" s="162">
        <f t="shared" si="145"/>
        <v>87.641403337737486</v>
      </c>
      <c r="J360" s="149"/>
      <c r="K360" s="163" t="s">
        <v>21</v>
      </c>
      <c r="L360" s="164">
        <v>1.2241125512542956</v>
      </c>
      <c r="M360" s="164">
        <v>65.899864484928898</v>
      </c>
      <c r="N360" s="164">
        <v>20.517426301554295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87.641403337737486</v>
      </c>
      <c r="U360" s="211" t="s">
        <v>61</v>
      </c>
      <c r="V360" s="212">
        <v>1.2241125512542956</v>
      </c>
      <c r="W360" s="212">
        <v>0</v>
      </c>
      <c r="X360" s="212">
        <v>0</v>
      </c>
      <c r="Y360" s="212">
        <v>65.899864484928898</v>
      </c>
      <c r="Z360" s="212">
        <v>20.517426301554295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7"/>
        <v>87.641403337737486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1.3699349821602276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145"/>
        <v>1.3699349821602276</v>
      </c>
      <c r="J361" s="149"/>
      <c r="K361" s="171" t="s">
        <v>64</v>
      </c>
      <c r="L361" s="156">
        <v>1.3699349821602276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1.3699349821602276</v>
      </c>
      <c r="U361" s="216" t="s">
        <v>62</v>
      </c>
      <c r="V361" s="207">
        <v>1.3699349821602276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1.3699349821602276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1.3699349821602276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145"/>
        <v>1.3699349821602276</v>
      </c>
      <c r="J362" s="149"/>
      <c r="K362" s="176" t="s">
        <v>23</v>
      </c>
      <c r="L362" s="177">
        <v>1.3699349821602276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1.3699349821602276</v>
      </c>
      <c r="U362" s="217" t="s">
        <v>65</v>
      </c>
      <c r="V362" s="218">
        <v>1.3699349821602276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147"/>
        <v>1.3699349821602276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491.60755163134388</v>
      </c>
      <c r="C366" s="195">
        <f t="shared" ref="C366:I366" si="149">SUM(C345:C361)</f>
        <v>1731.082377506842</v>
      </c>
      <c r="D366" s="195">
        <f t="shared" si="149"/>
        <v>2914.6625697785867</v>
      </c>
      <c r="E366" s="195">
        <f t="shared" si="149"/>
        <v>1026.7334455156176</v>
      </c>
      <c r="F366" s="195">
        <f t="shared" si="149"/>
        <v>0</v>
      </c>
      <c r="G366" s="195">
        <f t="shared" si="149"/>
        <v>34.559946142972009</v>
      </c>
      <c r="H366" s="197">
        <f t="shared" si="149"/>
        <v>0</v>
      </c>
      <c r="I366" s="154">
        <f t="shared" si="149"/>
        <v>6198.6458905753625</v>
      </c>
      <c r="J366" s="149"/>
      <c r="K366" s="196" t="s">
        <v>26</v>
      </c>
      <c r="L366" s="195">
        <f>SUM(L345:L361)</f>
        <v>491.60755163134388</v>
      </c>
      <c r="M366" s="195">
        <f t="shared" ref="M366:S366" si="150">SUM(M345:M361)</f>
        <v>1731.082377506842</v>
      </c>
      <c r="N366" s="195">
        <f t="shared" si="150"/>
        <v>2914.6625697785867</v>
      </c>
      <c r="O366" s="195">
        <f t="shared" si="150"/>
        <v>1026.7334455156176</v>
      </c>
      <c r="P366" s="195">
        <f t="shared" si="150"/>
        <v>277.82078176718966</v>
      </c>
      <c r="Q366" s="195">
        <f t="shared" si="150"/>
        <v>34.559946142972009</v>
      </c>
      <c r="R366" s="197">
        <f t="shared" si="150"/>
        <v>0</v>
      </c>
      <c r="S366" s="198">
        <f t="shared" si="150"/>
        <v>6476.4666723425516</v>
      </c>
      <c r="T366" s="141" t="str">
        <f>IF(ABS(S366-AI366)&gt;0.01,S366-AI366,"")</f>
        <v/>
      </c>
      <c r="U366" s="224" t="s">
        <v>63</v>
      </c>
      <c r="V366" s="225">
        <f>SUM(V345:V361)</f>
        <v>474.44042310913011</v>
      </c>
      <c r="W366" s="225">
        <f t="shared" ref="W366:AH366" si="151">SUM(W345:W361)</f>
        <v>17.127664587586594</v>
      </c>
      <c r="X366" s="225">
        <f t="shared" si="151"/>
        <v>34.559946142972009</v>
      </c>
      <c r="Y366" s="225">
        <f t="shared" si="151"/>
        <v>1731.082377506842</v>
      </c>
      <c r="Z366" s="225">
        <f t="shared" si="151"/>
        <v>1525.4465445390142</v>
      </c>
      <c r="AA366" s="225">
        <f t="shared" si="151"/>
        <v>995.09676761729645</v>
      </c>
      <c r="AB366" s="225">
        <f t="shared" si="151"/>
        <v>277.82078176718966</v>
      </c>
      <c r="AC366" s="225">
        <f t="shared" si="151"/>
        <v>1420.8921670725208</v>
      </c>
      <c r="AD366" s="226">
        <f t="shared" si="151"/>
        <v>3.9463934627206584E-2</v>
      </c>
      <c r="AE366" s="226">
        <f t="shared" si="151"/>
        <v>1.2254651472916331E-2</v>
      </c>
      <c r="AF366" s="226">
        <f t="shared" si="151"/>
        <v>0</v>
      </c>
      <c r="AG366" s="226">
        <f t="shared" si="151"/>
        <v>1389.2160252395724</v>
      </c>
      <c r="AH366" s="226">
        <f t="shared" si="151"/>
        <v>31.62442324684821</v>
      </c>
      <c r="AI366" s="227">
        <f>SUM(V366:AC366)</f>
        <v>6476.4666723425526</v>
      </c>
      <c r="AJ366" s="141" t="str">
        <f t="shared" si="148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7.9308862017557921E-2</v>
      </c>
      <c r="C367" s="48">
        <f t="shared" ref="C367:H367" si="152">IF($I366=0,"-",C366/$I366)</f>
        <v>0.27926782850087306</v>
      </c>
      <c r="D367" s="48">
        <f t="shared" si="152"/>
        <v>0.47020956209325354</v>
      </c>
      <c r="E367" s="48">
        <f t="shared" si="152"/>
        <v>0.16563834483216713</v>
      </c>
      <c r="F367" s="48">
        <f t="shared" si="152"/>
        <v>0</v>
      </c>
      <c r="G367" s="48">
        <f t="shared" si="152"/>
        <v>5.5754025561482968E-3</v>
      </c>
      <c r="H367" s="69">
        <f t="shared" si="152"/>
        <v>0</v>
      </c>
      <c r="I367" s="49">
        <f>SUM(B367:H367)</f>
        <v>0.99999999999999989</v>
      </c>
      <c r="J367" s="141"/>
      <c r="K367" s="78" t="s">
        <v>90</v>
      </c>
      <c r="L367" s="95">
        <f t="shared" ref="L367:R367" si="153">IF($S366=0,"-",L366/$S366)</f>
        <v>7.5906752323876073E-2</v>
      </c>
      <c r="M367" s="95">
        <f t="shared" si="153"/>
        <v>0.26728808547712418</v>
      </c>
      <c r="N367" s="95">
        <f t="shared" si="153"/>
        <v>0.45003899768766153</v>
      </c>
      <c r="O367" s="95">
        <f t="shared" si="153"/>
        <v>0.15853296210111523</v>
      </c>
      <c r="P367" s="95">
        <f t="shared" si="153"/>
        <v>4.2896967717538072E-2</v>
      </c>
      <c r="Q367" s="95">
        <f t="shared" si="153"/>
        <v>5.3362346926849238E-3</v>
      </c>
      <c r="R367" s="96">
        <f t="shared" si="153"/>
        <v>0</v>
      </c>
      <c r="S367" s="97">
        <f>SUM(L367:R367)</f>
        <v>1</v>
      </c>
      <c r="U367" s="108" t="s">
        <v>90</v>
      </c>
      <c r="V367" s="130">
        <f>+V366/$AI366</f>
        <v>7.3256058760435797E-2</v>
      </c>
      <c r="W367" s="130">
        <f t="shared" ref="W367:AH367" si="154">+W366/$AI366</f>
        <v>2.6446001275247017E-3</v>
      </c>
      <c r="X367" s="130">
        <f t="shared" si="154"/>
        <v>5.3362346926849238E-3</v>
      </c>
      <c r="Y367" s="130">
        <f t="shared" si="154"/>
        <v>0.26728808547712418</v>
      </c>
      <c r="Z367" s="130">
        <f t="shared" si="154"/>
        <v>0.23553684774652855</v>
      </c>
      <c r="AA367" s="130">
        <f t="shared" si="154"/>
        <v>0.15364809516689257</v>
      </c>
      <c r="AB367" s="130">
        <f t="shared" si="154"/>
        <v>4.2896967717538065E-2</v>
      </c>
      <c r="AC367" s="130">
        <f t="shared" si="154"/>
        <v>0.21939311031127115</v>
      </c>
      <c r="AD367" s="130">
        <f t="shared" si="154"/>
        <v>6.0934359155641865E-6</v>
      </c>
      <c r="AE367" s="130">
        <f t="shared" si="154"/>
        <v>1.8921816621475481E-6</v>
      </c>
      <c r="AF367" s="130">
        <f t="shared" si="154"/>
        <v>0</v>
      </c>
      <c r="AG367" s="130">
        <f t="shared" si="154"/>
        <v>0.21450214994113292</v>
      </c>
      <c r="AH367" s="130">
        <f t="shared" si="154"/>
        <v>4.8829747525605018E-3</v>
      </c>
      <c r="AI367" s="131">
        <f>SUM(V367:AC367)</f>
        <v>0.99999999999999989</v>
      </c>
      <c r="AJ367" s="22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47.484484001802997</v>
      </c>
      <c r="C375" s="156">
        <v>0</v>
      </c>
      <c r="D375" s="156">
        <v>0</v>
      </c>
      <c r="E375" s="156">
        <v>0</v>
      </c>
      <c r="F375" s="350"/>
      <c r="G375" s="156">
        <v>0</v>
      </c>
      <c r="H375" s="168">
        <v>0</v>
      </c>
      <c r="I375" s="154">
        <f t="shared" si="155"/>
        <v>47.484484001802997</v>
      </c>
      <c r="J375" s="149"/>
      <c r="K375" s="169" t="s">
        <v>16</v>
      </c>
      <c r="L375" s="156">
        <v>47.484484001802997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47.484484001802997</v>
      </c>
      <c r="U375" s="215" t="s">
        <v>16</v>
      </c>
      <c r="V375" s="207">
        <v>47.484484001802997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47.484484001802997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20.39803301517156</v>
      </c>
      <c r="C376" s="160">
        <v>0</v>
      </c>
      <c r="D376" s="160">
        <v>1.0354078886312701</v>
      </c>
      <c r="E376" s="160">
        <v>0.61229374919642088</v>
      </c>
      <c r="F376" s="350"/>
      <c r="G376" s="160">
        <v>0</v>
      </c>
      <c r="H376" s="161">
        <v>0</v>
      </c>
      <c r="I376" s="162">
        <f t="shared" si="155"/>
        <v>22.045734652999251</v>
      </c>
      <c r="J376" s="149"/>
      <c r="K376" s="163" t="s">
        <v>15</v>
      </c>
      <c r="L376" s="164">
        <v>20.39803301517156</v>
      </c>
      <c r="M376" s="164">
        <v>0</v>
      </c>
      <c r="N376" s="164">
        <v>1.0354078886312701</v>
      </c>
      <c r="O376" s="164">
        <v>0.61229374919642088</v>
      </c>
      <c r="P376" s="164">
        <v>0</v>
      </c>
      <c r="Q376" s="164">
        <v>0</v>
      </c>
      <c r="R376" s="165">
        <v>0</v>
      </c>
      <c r="S376" s="166">
        <f t="shared" si="156"/>
        <v>22.045734652999251</v>
      </c>
      <c r="U376" s="211" t="s">
        <v>57</v>
      </c>
      <c r="V376" s="212">
        <v>20.338810374746391</v>
      </c>
      <c r="W376" s="212">
        <v>0</v>
      </c>
      <c r="X376" s="212">
        <v>0</v>
      </c>
      <c r="Y376" s="212">
        <v>0</v>
      </c>
      <c r="Z376" s="212">
        <v>1.0354078886312701</v>
      </c>
      <c r="AA376" s="212">
        <v>0.61229374919642088</v>
      </c>
      <c r="AB376" s="212">
        <v>0</v>
      </c>
      <c r="AC376" s="213">
        <v>5.9222640425169712E-2</v>
      </c>
      <c r="AD376" s="212">
        <v>5.9222640425169712E-2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22.045734652999251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1234.2325928054886</v>
      </c>
      <c r="F377" s="350"/>
      <c r="G377" s="156">
        <v>0</v>
      </c>
      <c r="H377" s="168">
        <v>0</v>
      </c>
      <c r="I377" s="154">
        <f t="shared" si="155"/>
        <v>1234.2325928054886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1234.2325928054886</v>
      </c>
      <c r="P377" s="156">
        <v>792.17374686510198</v>
      </c>
      <c r="Q377" s="156">
        <v>0</v>
      </c>
      <c r="R377" s="157">
        <v>0</v>
      </c>
      <c r="S377" s="158">
        <f t="shared" si="156"/>
        <v>2026.4063396705906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1234.2325928054886</v>
      </c>
      <c r="AB377" s="207">
        <v>792.17374686510198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2026.4063396705906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10.254576028886406</v>
      </c>
      <c r="F378" s="350"/>
      <c r="G378" s="160">
        <v>0</v>
      </c>
      <c r="H378" s="161">
        <v>0</v>
      </c>
      <c r="I378" s="162">
        <f t="shared" si="155"/>
        <v>10.254576028886406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10.254576028886406</v>
      </c>
      <c r="P378" s="164">
        <v>34.421421114861126</v>
      </c>
      <c r="Q378" s="164">
        <v>0</v>
      </c>
      <c r="R378" s="165">
        <v>0</v>
      </c>
      <c r="S378" s="166">
        <f t="shared" si="156"/>
        <v>44.67599714374753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8.203660823109125</v>
      </c>
      <c r="AB378" s="212">
        <v>34.421421114861126</v>
      </c>
      <c r="AC378" s="213">
        <v>2.0509152057772813</v>
      </c>
      <c r="AD378" s="212">
        <v>0</v>
      </c>
      <c r="AE378" s="212">
        <v>0</v>
      </c>
      <c r="AF378" s="212">
        <v>0</v>
      </c>
      <c r="AG378" s="212">
        <v>0</v>
      </c>
      <c r="AH378" s="212">
        <v>2.0509152057772813</v>
      </c>
      <c r="AI378" s="214">
        <f t="shared" si="157"/>
        <v>44.67599714374753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2.109404559766772E-2</v>
      </c>
      <c r="F379" s="350"/>
      <c r="G379" s="156">
        <v>0</v>
      </c>
      <c r="H379" s="168">
        <v>0</v>
      </c>
      <c r="I379" s="154">
        <f t="shared" si="155"/>
        <v>2.109404559766772E-2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2.109404559766772E-2</v>
      </c>
      <c r="P379" s="156">
        <v>0</v>
      </c>
      <c r="Q379" s="156">
        <v>0</v>
      </c>
      <c r="R379" s="157">
        <v>0</v>
      </c>
      <c r="S379" s="158">
        <f t="shared" si="156"/>
        <v>2.109404559766772E-2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2.109404559766772E-2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2.109404559766772E-2</v>
      </c>
      <c r="AI379" s="210">
        <f t="shared" si="157"/>
        <v>2.109404559766772E-2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1.9077155600961841</v>
      </c>
      <c r="C380" s="160">
        <v>0</v>
      </c>
      <c r="D380" s="160">
        <v>52.237701036690325</v>
      </c>
      <c r="E380" s="160">
        <v>11.837567940233042</v>
      </c>
      <c r="F380" s="350"/>
      <c r="G380" s="160">
        <v>0</v>
      </c>
      <c r="H380" s="161">
        <v>0</v>
      </c>
      <c r="I380" s="162">
        <f t="shared" si="155"/>
        <v>65.982984537019547</v>
      </c>
      <c r="J380" s="149"/>
      <c r="K380" s="163" t="s">
        <v>17</v>
      </c>
      <c r="L380" s="164">
        <v>1.9077155600961841</v>
      </c>
      <c r="M380" s="164">
        <v>0</v>
      </c>
      <c r="N380" s="164">
        <v>52.237701036690325</v>
      </c>
      <c r="O380" s="164">
        <v>11.837567940233042</v>
      </c>
      <c r="P380" s="164">
        <v>0.12658222993051368</v>
      </c>
      <c r="Q380" s="164">
        <v>0</v>
      </c>
      <c r="R380" s="165">
        <v>0</v>
      </c>
      <c r="S380" s="166">
        <f t="shared" si="156"/>
        <v>66.109566766950067</v>
      </c>
      <c r="U380" s="211" t="s">
        <v>17</v>
      </c>
      <c r="V380" s="212">
        <v>1.9077155600961841</v>
      </c>
      <c r="W380" s="212">
        <v>0</v>
      </c>
      <c r="X380" s="212">
        <v>0</v>
      </c>
      <c r="Y380" s="212">
        <v>0</v>
      </c>
      <c r="Z380" s="212">
        <v>52.229006780618406</v>
      </c>
      <c r="AA380" s="212">
        <v>0</v>
      </c>
      <c r="AB380" s="212">
        <v>0.12658222993051368</v>
      </c>
      <c r="AC380" s="213">
        <v>11.846262196304959</v>
      </c>
      <c r="AD380" s="212">
        <v>0</v>
      </c>
      <c r="AE380" s="212">
        <v>0</v>
      </c>
      <c r="AF380" s="212">
        <v>0</v>
      </c>
      <c r="AG380" s="212">
        <v>8.6942560719183958E-3</v>
      </c>
      <c r="AH380" s="212">
        <v>11.837567940233042</v>
      </c>
      <c r="AI380" s="214">
        <f t="shared" si="157"/>
        <v>66.109566766950067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140</v>
      </c>
      <c r="B381" s="156">
        <v>126.55987065955698</v>
      </c>
      <c r="C381" s="156">
        <v>3.5328007470362963</v>
      </c>
      <c r="D381" s="156">
        <v>102.90785618815653</v>
      </c>
      <c r="E381" s="156">
        <v>0.14404647172995733</v>
      </c>
      <c r="F381" s="350"/>
      <c r="G381" s="156">
        <v>0</v>
      </c>
      <c r="H381" s="168">
        <v>0</v>
      </c>
      <c r="I381" s="154">
        <f t="shared" si="155"/>
        <v>233.14457406647975</v>
      </c>
      <c r="J381" s="149"/>
      <c r="K381" s="169" t="s">
        <v>140</v>
      </c>
      <c r="L381" s="156">
        <v>126.55987065955698</v>
      </c>
      <c r="M381" s="156">
        <v>3.5328007470362963</v>
      </c>
      <c r="N381" s="156">
        <v>102.90785618815653</v>
      </c>
      <c r="O381" s="156">
        <v>0.14404647172995733</v>
      </c>
      <c r="P381" s="156">
        <v>0.32683214445227754</v>
      </c>
      <c r="Q381" s="156">
        <v>0</v>
      </c>
      <c r="R381" s="157">
        <v>0</v>
      </c>
      <c r="S381" s="158">
        <f t="shared" si="156"/>
        <v>233.47140621093203</v>
      </c>
      <c r="U381" s="215" t="s">
        <v>140</v>
      </c>
      <c r="V381" s="207">
        <v>125.75735303414004</v>
      </c>
      <c r="W381" s="207">
        <v>0</v>
      </c>
      <c r="X381" s="207">
        <v>0</v>
      </c>
      <c r="Y381" s="207">
        <v>3.5328007470362963</v>
      </c>
      <c r="Z381" s="207">
        <v>102.90785618815653</v>
      </c>
      <c r="AA381" s="207">
        <v>0.14404647172995733</v>
      </c>
      <c r="AB381" s="207">
        <v>0.32683214445227754</v>
      </c>
      <c r="AC381" s="208">
        <v>0.80251762541693683</v>
      </c>
      <c r="AD381" s="207">
        <v>0.80251762541693683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57"/>
        <v>233.47140621093203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33.225094972758363</v>
      </c>
      <c r="C382" s="160">
        <v>2.7054102130009063</v>
      </c>
      <c r="D382" s="160">
        <v>19.812566185056308</v>
      </c>
      <c r="E382" s="160">
        <v>137.99841416544083</v>
      </c>
      <c r="F382" s="350"/>
      <c r="G382" s="160">
        <v>94.689446278976362</v>
      </c>
      <c r="H382" s="161">
        <v>0</v>
      </c>
      <c r="I382" s="162">
        <f t="shared" si="155"/>
        <v>288.43093181523278</v>
      </c>
      <c r="J382" s="149"/>
      <c r="K382" s="163" t="s">
        <v>25</v>
      </c>
      <c r="L382" s="164">
        <v>33.225094972758363</v>
      </c>
      <c r="M382" s="164">
        <v>2.7054102130009063</v>
      </c>
      <c r="N382" s="164">
        <v>19.812566185056308</v>
      </c>
      <c r="O382" s="164">
        <v>137.99841416544083</v>
      </c>
      <c r="P382" s="164">
        <v>0</v>
      </c>
      <c r="Q382" s="164">
        <v>94.689446278976362</v>
      </c>
      <c r="R382" s="165">
        <v>0</v>
      </c>
      <c r="S382" s="166">
        <f t="shared" si="156"/>
        <v>288.43093181523278</v>
      </c>
      <c r="U382" s="211" t="s">
        <v>25</v>
      </c>
      <c r="V382" s="212">
        <v>22.419063181416917</v>
      </c>
      <c r="W382" s="212">
        <v>8.7630775880617779</v>
      </c>
      <c r="X382" s="212">
        <v>94.689446278976362</v>
      </c>
      <c r="Y382" s="212">
        <v>2.7054102130009063</v>
      </c>
      <c r="Z382" s="212">
        <v>19.812566185056308</v>
      </c>
      <c r="AA382" s="212">
        <v>110.15617657259773</v>
      </c>
      <c r="AB382" s="212">
        <v>0</v>
      </c>
      <c r="AC382" s="213">
        <v>29.885191796122765</v>
      </c>
      <c r="AD382" s="212">
        <v>2.0429542032796735</v>
      </c>
      <c r="AE382" s="212">
        <v>1.5630508527276914E-2</v>
      </c>
      <c r="AF382" s="212">
        <v>0</v>
      </c>
      <c r="AG382" s="212">
        <v>0</v>
      </c>
      <c r="AH382" s="212">
        <v>27.826607084315818</v>
      </c>
      <c r="AI382" s="214">
        <f t="shared" si="157"/>
        <v>288.43093181523273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40.346061158019843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155"/>
        <v>40.346061158019843</v>
      </c>
      <c r="J383" s="149"/>
      <c r="K383" s="169" t="s">
        <v>24</v>
      </c>
      <c r="L383" s="156">
        <v>40.346061158019843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40.346061158019843</v>
      </c>
      <c r="U383" s="215" t="s">
        <v>24</v>
      </c>
      <c r="V383" s="207">
        <v>40.346061158019843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40.346061158019843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1.3757492059945686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155"/>
        <v>1.3757492059945686</v>
      </c>
      <c r="J384" s="149"/>
      <c r="K384" s="163" t="s">
        <v>60</v>
      </c>
      <c r="L384" s="164">
        <v>1.3757492059945686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1.3757492059945686</v>
      </c>
      <c r="U384" s="211" t="s">
        <v>60</v>
      </c>
      <c r="V384" s="212">
        <v>1.3757492059945686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1.3757492059945686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121.07402744607275</v>
      </c>
      <c r="C385" s="156">
        <v>0</v>
      </c>
      <c r="D385" s="156">
        <v>12.823986789984325</v>
      </c>
      <c r="E385" s="156">
        <v>0</v>
      </c>
      <c r="F385" s="350"/>
      <c r="G385" s="156">
        <v>0</v>
      </c>
      <c r="H385" s="168">
        <v>0</v>
      </c>
      <c r="I385" s="154">
        <f t="shared" si="155"/>
        <v>133.89801423605707</v>
      </c>
      <c r="J385" s="149"/>
      <c r="K385" s="169" t="s">
        <v>22</v>
      </c>
      <c r="L385" s="156">
        <v>121.07402744607275</v>
      </c>
      <c r="M385" s="156">
        <v>0</v>
      </c>
      <c r="N385" s="156">
        <v>12.823986789984325</v>
      </c>
      <c r="O385" s="156">
        <v>0</v>
      </c>
      <c r="P385" s="156">
        <v>120.0323373682198</v>
      </c>
      <c r="Q385" s="156">
        <v>0</v>
      </c>
      <c r="R385" s="157">
        <v>0</v>
      </c>
      <c r="S385" s="158">
        <f t="shared" si="156"/>
        <v>253.93035160427686</v>
      </c>
      <c r="U385" s="215" t="s">
        <v>22</v>
      </c>
      <c r="V385" s="207">
        <v>120.19860473351196</v>
      </c>
      <c r="W385" s="207">
        <v>0</v>
      </c>
      <c r="X385" s="207">
        <v>0</v>
      </c>
      <c r="Y385" s="207">
        <v>0</v>
      </c>
      <c r="Z385" s="207">
        <v>1.4957555131584694</v>
      </c>
      <c r="AA385" s="207">
        <v>0</v>
      </c>
      <c r="AB385" s="207">
        <v>120.0323373682198</v>
      </c>
      <c r="AC385" s="208">
        <v>12.203653989386643</v>
      </c>
      <c r="AD385" s="207">
        <v>0.8754227125607873</v>
      </c>
      <c r="AE385" s="207">
        <v>0</v>
      </c>
      <c r="AF385" s="207">
        <v>0</v>
      </c>
      <c r="AG385" s="207">
        <v>11.328231276825855</v>
      </c>
      <c r="AH385" s="207">
        <v>0</v>
      </c>
      <c r="AI385" s="210">
        <f t="shared" si="157"/>
        <v>253.93035160427686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155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0</v>
      </c>
      <c r="U386" s="211" t="s">
        <v>61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0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0.77446529091714822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155"/>
        <v>0.77446529091714822</v>
      </c>
      <c r="J387" s="149"/>
      <c r="K387" s="171" t="s">
        <v>64</v>
      </c>
      <c r="L387" s="156">
        <v>0.77446529091714822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0.77446529091714822</v>
      </c>
      <c r="U387" s="216" t="s">
        <v>62</v>
      </c>
      <c r="V387" s="207">
        <v>0.77446529091714822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0.77446529091714822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0.77446529091714822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155"/>
        <v>0.77446529091714822</v>
      </c>
      <c r="J388" s="149"/>
      <c r="K388" s="176" t="s">
        <v>23</v>
      </c>
      <c r="L388" s="177">
        <v>0.77446529091714822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0.77446529091714822</v>
      </c>
      <c r="U388" s="217" t="s">
        <v>65</v>
      </c>
      <c r="V388" s="218">
        <v>0.77446529091714822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157"/>
        <v>0.77446529091714822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393.14550131039039</v>
      </c>
      <c r="C392" s="195">
        <f t="shared" ref="C392:I392" si="159">SUM(C371:C387)</f>
        <v>6.2382109600372022</v>
      </c>
      <c r="D392" s="195">
        <f t="shared" si="159"/>
        <v>188.81751808851877</v>
      </c>
      <c r="E392" s="195">
        <f t="shared" si="159"/>
        <v>1395.100585206573</v>
      </c>
      <c r="F392" s="195">
        <f t="shared" si="159"/>
        <v>0</v>
      </c>
      <c r="G392" s="195">
        <f t="shared" si="159"/>
        <v>94.689446278976362</v>
      </c>
      <c r="H392" s="197">
        <f t="shared" si="159"/>
        <v>0</v>
      </c>
      <c r="I392" s="154">
        <f t="shared" si="159"/>
        <v>2077.991261844496</v>
      </c>
      <c r="J392" s="149"/>
      <c r="K392" s="196" t="s">
        <v>26</v>
      </c>
      <c r="L392" s="195">
        <f>SUM(L371:L387)</f>
        <v>393.14550131039039</v>
      </c>
      <c r="M392" s="195">
        <f t="shared" ref="M392:S392" si="160">SUM(M371:M387)</f>
        <v>6.2382109600372022</v>
      </c>
      <c r="N392" s="195">
        <f t="shared" si="160"/>
        <v>188.81751808851877</v>
      </c>
      <c r="O392" s="195">
        <f t="shared" si="160"/>
        <v>1395.100585206573</v>
      </c>
      <c r="P392" s="195">
        <f t="shared" si="160"/>
        <v>947.08091972256568</v>
      </c>
      <c r="Q392" s="195">
        <f t="shared" si="160"/>
        <v>94.689446278976362</v>
      </c>
      <c r="R392" s="197">
        <f t="shared" si="160"/>
        <v>0</v>
      </c>
      <c r="S392" s="198">
        <f t="shared" si="160"/>
        <v>3025.0721815670618</v>
      </c>
      <c r="T392" s="141" t="str">
        <f>IF(ABS(S392-AI392)&gt;0.01,S392-AI392,"")</f>
        <v/>
      </c>
      <c r="U392" s="224" t="s">
        <v>63</v>
      </c>
      <c r="V392" s="225">
        <f>SUM(V371:V387)</f>
        <v>380.602306540646</v>
      </c>
      <c r="W392" s="225">
        <f t="shared" ref="W392:AH392" si="161">SUM(W371:W387)</f>
        <v>8.7630775880617779</v>
      </c>
      <c r="X392" s="225">
        <f t="shared" si="161"/>
        <v>94.689446278976362</v>
      </c>
      <c r="Y392" s="225">
        <f t="shared" si="161"/>
        <v>6.2382109600372022</v>
      </c>
      <c r="Z392" s="225">
        <f t="shared" si="161"/>
        <v>177.48059255562097</v>
      </c>
      <c r="AA392" s="225">
        <f t="shared" si="161"/>
        <v>1353.348770422122</v>
      </c>
      <c r="AB392" s="225">
        <f t="shared" si="161"/>
        <v>947.08091972256568</v>
      </c>
      <c r="AC392" s="225">
        <f t="shared" si="161"/>
        <v>56.868857499031428</v>
      </c>
      <c r="AD392" s="226">
        <f t="shared" si="161"/>
        <v>3.7801171816825669</v>
      </c>
      <c r="AE392" s="226">
        <f t="shared" si="161"/>
        <v>1.5630508527276914E-2</v>
      </c>
      <c r="AF392" s="226">
        <f t="shared" si="161"/>
        <v>0</v>
      </c>
      <c r="AG392" s="226">
        <f t="shared" si="161"/>
        <v>11.336925532897773</v>
      </c>
      <c r="AH392" s="226">
        <f t="shared" si="161"/>
        <v>41.736184275923804</v>
      </c>
      <c r="AI392" s="227">
        <f>SUM(V392:AC392)</f>
        <v>3025.0721815670613</v>
      </c>
      <c r="AJ392" s="141" t="str">
        <f t="shared" si="158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0.18919497330389207</v>
      </c>
      <c r="C393" s="48">
        <f t="shared" ref="C393:H393" si="162">IF($I392=0,"-",C392/$I392)</f>
        <v>3.0020390723394831E-3</v>
      </c>
      <c r="D393" s="48">
        <f t="shared" si="162"/>
        <v>9.0865405237997923E-2</v>
      </c>
      <c r="E393" s="48">
        <f t="shared" si="162"/>
        <v>0.67136980353239506</v>
      </c>
      <c r="F393" s="48">
        <f t="shared" si="162"/>
        <v>0</v>
      </c>
      <c r="G393" s="48">
        <f t="shared" si="162"/>
        <v>4.5567778853375339E-2</v>
      </c>
      <c r="H393" s="69">
        <f t="shared" si="162"/>
        <v>0</v>
      </c>
      <c r="I393" s="49">
        <f>SUM(B393:H393)</f>
        <v>0.99999999999999989</v>
      </c>
      <c r="J393" s="141"/>
      <c r="K393" s="78" t="s">
        <v>90</v>
      </c>
      <c r="L393" s="95">
        <f t="shared" ref="L393:R393" si="163">IF($S392=0,"-",L392/$S392)</f>
        <v>0.12996235385918339</v>
      </c>
      <c r="M393" s="95">
        <f t="shared" si="163"/>
        <v>2.0621692923722752E-3</v>
      </c>
      <c r="N393" s="95">
        <f t="shared" si="163"/>
        <v>6.2417524857442126E-2</v>
      </c>
      <c r="O393" s="95">
        <f t="shared" si="163"/>
        <v>0.46117927159142252</v>
      </c>
      <c r="P393" s="95">
        <f t="shared" si="163"/>
        <v>0.31307713101640916</v>
      </c>
      <c r="Q393" s="95">
        <f t="shared" si="163"/>
        <v>3.1301549383170389E-2</v>
      </c>
      <c r="R393" s="96">
        <f t="shared" si="163"/>
        <v>0</v>
      </c>
      <c r="S393" s="97">
        <f>SUM(L393:R393)</f>
        <v>0.99999999999999989</v>
      </c>
      <c r="U393" s="108" t="s">
        <v>90</v>
      </c>
      <c r="V393" s="130">
        <f>+V392/$AI392</f>
        <v>0.12581594213182865</v>
      </c>
      <c r="W393" s="130">
        <f t="shared" ref="W393:AH393" si="164">+W392/$AI392</f>
        <v>2.8968160301954481E-3</v>
      </c>
      <c r="X393" s="130">
        <f t="shared" si="164"/>
        <v>3.1301549383170396E-2</v>
      </c>
      <c r="Y393" s="130">
        <f t="shared" si="164"/>
        <v>2.0621692923722752E-3</v>
      </c>
      <c r="Z393" s="130">
        <f t="shared" si="164"/>
        <v>5.8669870304939864E-2</v>
      </c>
      <c r="AA393" s="130">
        <f t="shared" si="164"/>
        <v>0.44737734810712987</v>
      </c>
      <c r="AB393" s="130">
        <f t="shared" si="164"/>
        <v>0.31307713101640922</v>
      </c>
      <c r="AC393" s="130">
        <f t="shared" si="164"/>
        <v>1.879917373395433E-2</v>
      </c>
      <c r="AD393" s="130">
        <f t="shared" si="164"/>
        <v>1.2495956971593234E-3</v>
      </c>
      <c r="AE393" s="130">
        <f t="shared" si="164"/>
        <v>5.1669869639870637E-6</v>
      </c>
      <c r="AF393" s="130">
        <f t="shared" si="164"/>
        <v>0</v>
      </c>
      <c r="AG393" s="130">
        <f t="shared" si="164"/>
        <v>3.7476545525022705E-3</v>
      </c>
      <c r="AH393" s="130">
        <f t="shared" si="164"/>
        <v>1.3796756497328748E-2</v>
      </c>
      <c r="AI393" s="131">
        <f>SUM(V393:AC393)</f>
        <v>1</v>
      </c>
      <c r="AJ393" s="22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10.763072756349365</v>
      </c>
      <c r="C401" s="156">
        <v>0</v>
      </c>
      <c r="D401" s="156">
        <v>7.2977217733717907</v>
      </c>
      <c r="E401" s="156">
        <v>0</v>
      </c>
      <c r="F401" s="350"/>
      <c r="G401" s="156">
        <v>0</v>
      </c>
      <c r="H401" s="168">
        <v>0</v>
      </c>
      <c r="I401" s="154">
        <f t="shared" si="165"/>
        <v>18.060794529721157</v>
      </c>
      <c r="J401" s="149"/>
      <c r="K401" s="169" t="s">
        <v>16</v>
      </c>
      <c r="L401" s="156">
        <v>10.763072756349365</v>
      </c>
      <c r="M401" s="156">
        <v>0</v>
      </c>
      <c r="N401" s="156">
        <v>7.2977217733717907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18.060794529721157</v>
      </c>
      <c r="U401" s="215" t="s">
        <v>16</v>
      </c>
      <c r="V401" s="207">
        <v>10.763072756349365</v>
      </c>
      <c r="W401" s="207">
        <v>0</v>
      </c>
      <c r="X401" s="207">
        <v>0</v>
      </c>
      <c r="Y401" s="207">
        <v>0</v>
      </c>
      <c r="Z401" s="207">
        <v>7.2977217733717907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18.060794529721157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0.1167567713427245</v>
      </c>
      <c r="C402" s="160">
        <v>8.1481088133102009E-2</v>
      </c>
      <c r="D402" s="160">
        <v>5.4571771372190301E-4</v>
      </c>
      <c r="E402" s="160">
        <v>0</v>
      </c>
      <c r="F402" s="350"/>
      <c r="G402" s="160">
        <v>0</v>
      </c>
      <c r="H402" s="161">
        <v>0</v>
      </c>
      <c r="I402" s="162">
        <f t="shared" si="165"/>
        <v>0.19878357718954842</v>
      </c>
      <c r="J402" s="149"/>
      <c r="K402" s="163" t="s">
        <v>15</v>
      </c>
      <c r="L402" s="164">
        <v>0.1167567713427245</v>
      </c>
      <c r="M402" s="164">
        <v>8.1481088133102009E-2</v>
      </c>
      <c r="N402" s="164">
        <v>5.4571771372190301E-4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0.19878357718954842</v>
      </c>
      <c r="U402" s="211" t="s">
        <v>57</v>
      </c>
      <c r="V402" s="212">
        <v>0.1167567713427245</v>
      </c>
      <c r="W402" s="212">
        <v>0</v>
      </c>
      <c r="X402" s="212">
        <v>0</v>
      </c>
      <c r="Y402" s="212">
        <v>8.1481088133102009E-2</v>
      </c>
      <c r="Z402" s="212">
        <v>5.4571771372190301E-4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0.19878357718954842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50"/>
      <c r="G403" s="156">
        <v>0</v>
      </c>
      <c r="H403" s="168">
        <v>0</v>
      </c>
      <c r="I403" s="154">
        <f t="shared" si="165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6.4895614244807094</v>
      </c>
      <c r="Q403" s="156">
        <v>0</v>
      </c>
      <c r="R403" s="157">
        <v>0</v>
      </c>
      <c r="S403" s="158">
        <f t="shared" si="166"/>
        <v>6.4895614244807094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6.4895614244807094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6.4895614244807094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0.10908792051350173</v>
      </c>
      <c r="F404" s="350"/>
      <c r="G404" s="160">
        <v>0</v>
      </c>
      <c r="H404" s="161">
        <v>0</v>
      </c>
      <c r="I404" s="162">
        <f t="shared" si="165"/>
        <v>0.10908792051350173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0.10908792051350173</v>
      </c>
      <c r="P404" s="164">
        <v>0.20059090839620974</v>
      </c>
      <c r="Q404" s="164">
        <v>0</v>
      </c>
      <c r="R404" s="165">
        <v>0</v>
      </c>
      <c r="S404" s="166">
        <f t="shared" si="166"/>
        <v>0.30967882890971149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8.7270336410801383E-2</v>
      </c>
      <c r="AB404" s="212">
        <v>0.20059090839620974</v>
      </c>
      <c r="AC404" s="213">
        <v>2.1817584102700346E-2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2.1817584102700346E-2</v>
      </c>
      <c r="AI404" s="214">
        <f t="shared" si="167"/>
        <v>0.30967882890971149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2.2410764924392684E-2</v>
      </c>
      <c r="C406" s="160">
        <v>0.20169688431953411</v>
      </c>
      <c r="D406" s="160">
        <v>0</v>
      </c>
      <c r="E406" s="160">
        <v>0</v>
      </c>
      <c r="F406" s="350"/>
      <c r="G406" s="160">
        <v>0</v>
      </c>
      <c r="H406" s="161">
        <v>0</v>
      </c>
      <c r="I406" s="162">
        <f t="shared" si="165"/>
        <v>0.22410764924392679</v>
      </c>
      <c r="J406" s="149"/>
      <c r="K406" s="163" t="s">
        <v>17</v>
      </c>
      <c r="L406" s="164">
        <v>2.2410764924392684E-2</v>
      </c>
      <c r="M406" s="164">
        <v>0.20169688431953411</v>
      </c>
      <c r="N406" s="164">
        <v>0</v>
      </c>
      <c r="O406" s="164">
        <v>0</v>
      </c>
      <c r="P406" s="164">
        <v>0</v>
      </c>
      <c r="Q406" s="164">
        <v>0</v>
      </c>
      <c r="R406" s="165">
        <v>0</v>
      </c>
      <c r="S406" s="166">
        <f t="shared" si="166"/>
        <v>0.22410764924392679</v>
      </c>
      <c r="U406" s="211" t="s">
        <v>17</v>
      </c>
      <c r="V406" s="212">
        <v>2.2410764924392684E-2</v>
      </c>
      <c r="W406" s="212">
        <v>0</v>
      </c>
      <c r="X406" s="212">
        <v>0</v>
      </c>
      <c r="Y406" s="212">
        <v>0.20169688431953411</v>
      </c>
      <c r="Z406" s="212">
        <v>0</v>
      </c>
      <c r="AA406" s="212">
        <v>0</v>
      </c>
      <c r="AB406" s="212">
        <v>0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167"/>
        <v>0.22410764924392679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140</v>
      </c>
      <c r="B407" s="156">
        <v>13.508245692073395</v>
      </c>
      <c r="C407" s="156">
        <v>60.710793386767797</v>
      </c>
      <c r="D407" s="156">
        <v>32.118102748939855</v>
      </c>
      <c r="E407" s="156">
        <v>4.9601460141177753</v>
      </c>
      <c r="F407" s="350"/>
      <c r="G407" s="156">
        <v>0</v>
      </c>
      <c r="H407" s="168">
        <v>0</v>
      </c>
      <c r="I407" s="154">
        <f t="shared" si="165"/>
        <v>111.29728784189882</v>
      </c>
      <c r="J407" s="149"/>
      <c r="K407" s="169" t="s">
        <v>140</v>
      </c>
      <c r="L407" s="156">
        <v>13.508245692073395</v>
      </c>
      <c r="M407" s="156">
        <v>60.710793386767797</v>
      </c>
      <c r="N407" s="156">
        <v>32.118102748939855</v>
      </c>
      <c r="O407" s="156">
        <v>4.9601460141177753</v>
      </c>
      <c r="P407" s="156">
        <v>0</v>
      </c>
      <c r="Q407" s="156">
        <v>0</v>
      </c>
      <c r="R407" s="157">
        <v>0</v>
      </c>
      <c r="S407" s="158">
        <f t="shared" si="166"/>
        <v>111.29728784189882</v>
      </c>
      <c r="U407" s="215" t="s">
        <v>140</v>
      </c>
      <c r="V407" s="207">
        <v>13.508245692073395</v>
      </c>
      <c r="W407" s="207">
        <v>0</v>
      </c>
      <c r="X407" s="207">
        <v>0</v>
      </c>
      <c r="Y407" s="207">
        <v>60.710793386767797</v>
      </c>
      <c r="Z407" s="207">
        <v>32.118102748939855</v>
      </c>
      <c r="AA407" s="207">
        <v>7.9389729683977658E-2</v>
      </c>
      <c r="AB407" s="207">
        <v>0</v>
      </c>
      <c r="AC407" s="208">
        <v>4.8807562844337973</v>
      </c>
      <c r="AD407" s="207">
        <v>0</v>
      </c>
      <c r="AE407" s="207">
        <v>0</v>
      </c>
      <c r="AF407" s="207">
        <v>0</v>
      </c>
      <c r="AG407" s="207">
        <v>0</v>
      </c>
      <c r="AH407" s="207">
        <v>4.8807562844337973</v>
      </c>
      <c r="AI407" s="210">
        <f t="shared" si="167"/>
        <v>111.29728784189882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5.8748842093915616</v>
      </c>
      <c r="C408" s="160">
        <v>2.4856382654415112</v>
      </c>
      <c r="D408" s="160">
        <v>1.2913157089031497</v>
      </c>
      <c r="E408" s="160">
        <v>81.494775256679262</v>
      </c>
      <c r="F408" s="350"/>
      <c r="G408" s="160">
        <v>10.954309744630557</v>
      </c>
      <c r="H408" s="161">
        <v>0</v>
      </c>
      <c r="I408" s="162">
        <f t="shared" si="165"/>
        <v>102.10092318504604</v>
      </c>
      <c r="J408" s="149"/>
      <c r="K408" s="163" t="s">
        <v>25</v>
      </c>
      <c r="L408" s="164">
        <v>5.8748842093915616</v>
      </c>
      <c r="M408" s="164">
        <v>2.4856382654415112</v>
      </c>
      <c r="N408" s="164">
        <v>1.2913157089031497</v>
      </c>
      <c r="O408" s="164">
        <v>81.494775256679262</v>
      </c>
      <c r="P408" s="164">
        <v>0</v>
      </c>
      <c r="Q408" s="164">
        <v>10.954309744630557</v>
      </c>
      <c r="R408" s="165">
        <v>0</v>
      </c>
      <c r="S408" s="166">
        <f t="shared" si="166"/>
        <v>102.10092318504604</v>
      </c>
      <c r="U408" s="211" t="s">
        <v>25</v>
      </c>
      <c r="V408" s="212">
        <v>1.6413618725926873</v>
      </c>
      <c r="W408" s="212">
        <v>3.9234489054155155</v>
      </c>
      <c r="X408" s="212">
        <v>10.954309744630557</v>
      </c>
      <c r="Y408" s="212">
        <v>2.4856382654415112</v>
      </c>
      <c r="Z408" s="212">
        <v>1.2913157089031497</v>
      </c>
      <c r="AA408" s="212">
        <v>80.77341852384788</v>
      </c>
      <c r="AB408" s="212">
        <v>0</v>
      </c>
      <c r="AC408" s="213">
        <v>1.0314301642147425</v>
      </c>
      <c r="AD408" s="212">
        <v>0.31007343138335858</v>
      </c>
      <c r="AE408" s="212">
        <v>0</v>
      </c>
      <c r="AF408" s="212">
        <v>0</v>
      </c>
      <c r="AG408" s="212">
        <v>0</v>
      </c>
      <c r="AH408" s="212">
        <v>0.72135673283138391</v>
      </c>
      <c r="AI408" s="214">
        <f t="shared" si="167"/>
        <v>102.10092318504604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0.63572498440523817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165"/>
        <v>0.63572498440523817</v>
      </c>
      <c r="J409" s="149"/>
      <c r="K409" s="169" t="s">
        <v>24</v>
      </c>
      <c r="L409" s="156">
        <v>0.63572498440523817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0.63572498440523817</v>
      </c>
      <c r="U409" s="215" t="s">
        <v>24</v>
      </c>
      <c r="V409" s="207">
        <v>0.61027399226093859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2.5450992144299585E-2</v>
      </c>
      <c r="AD409" s="207">
        <v>2.5450992144299585E-2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0.63572498440523817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7.583643596279563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165"/>
        <v>7.583643596279563</v>
      </c>
      <c r="J411" s="149"/>
      <c r="K411" s="169" t="s">
        <v>22</v>
      </c>
      <c r="L411" s="156">
        <v>7.583643596279563</v>
      </c>
      <c r="M411" s="156">
        <v>0</v>
      </c>
      <c r="N411" s="156">
        <v>0</v>
      </c>
      <c r="O411" s="156">
        <v>0</v>
      </c>
      <c r="P411" s="156">
        <v>0.39289463392270085</v>
      </c>
      <c r="Q411" s="156">
        <v>0</v>
      </c>
      <c r="R411" s="157">
        <v>0</v>
      </c>
      <c r="S411" s="158">
        <f t="shared" si="166"/>
        <v>7.976538230202264</v>
      </c>
      <c r="U411" s="215" t="s">
        <v>22</v>
      </c>
      <c r="V411" s="207">
        <v>7.2044614164655849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0.39289463392270085</v>
      </c>
      <c r="AC411" s="208">
        <v>0.37918217981397823</v>
      </c>
      <c r="AD411" s="207">
        <v>0.37918217981397823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7.976538230202264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1.6121802502527725E-2</v>
      </c>
      <c r="E412" s="160">
        <v>0</v>
      </c>
      <c r="F412" s="350"/>
      <c r="G412" s="160">
        <v>0</v>
      </c>
      <c r="H412" s="161">
        <v>0</v>
      </c>
      <c r="I412" s="162">
        <f t="shared" si="165"/>
        <v>1.6121802502527725E-2</v>
      </c>
      <c r="J412" s="149"/>
      <c r="K412" s="163" t="s">
        <v>21</v>
      </c>
      <c r="L412" s="164">
        <v>0</v>
      </c>
      <c r="M412" s="164">
        <v>0</v>
      </c>
      <c r="N412" s="164">
        <v>1.6121802502527725E-2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1.6121802502527725E-2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1.6121802502527725E-2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1.6121802502527725E-2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2.144014166595367E-2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165"/>
        <v>2.144014166595367E-2</v>
      </c>
      <c r="J413" s="149"/>
      <c r="K413" s="171" t="s">
        <v>64</v>
      </c>
      <c r="L413" s="156">
        <v>2.144014166595367E-2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2.144014166595367E-2</v>
      </c>
      <c r="U413" s="216" t="s">
        <v>62</v>
      </c>
      <c r="V413" s="207">
        <v>2.144014166595367E-2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2.144014166595367E-2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2.144014166595367E-2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165"/>
        <v>2.144014166595367E-2</v>
      </c>
      <c r="J414" s="149"/>
      <c r="K414" s="176" t="s">
        <v>23</v>
      </c>
      <c r="L414" s="177">
        <v>2.144014166595367E-2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2.144014166595367E-2</v>
      </c>
      <c r="U414" s="217" t="s">
        <v>65</v>
      </c>
      <c r="V414" s="218">
        <v>2.144014166595367E-2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167"/>
        <v>2.144014166595367E-2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38.526178916432194</v>
      </c>
      <c r="C418" s="195">
        <f t="shared" ref="C418:I418" si="169">SUM(C397:C413)</f>
        <v>63.47960962466194</v>
      </c>
      <c r="D418" s="195">
        <f t="shared" si="169"/>
        <v>40.723807751431039</v>
      </c>
      <c r="E418" s="195">
        <f t="shared" si="169"/>
        <v>86.564009191310532</v>
      </c>
      <c r="F418" s="195">
        <f t="shared" si="169"/>
        <v>0</v>
      </c>
      <c r="G418" s="195">
        <f t="shared" si="169"/>
        <v>10.954309744630557</v>
      </c>
      <c r="H418" s="197">
        <f t="shared" si="169"/>
        <v>0</v>
      </c>
      <c r="I418" s="154">
        <f t="shared" si="169"/>
        <v>240.2479152284663</v>
      </c>
      <c r="J418" s="149"/>
      <c r="K418" s="196" t="s">
        <v>26</v>
      </c>
      <c r="L418" s="195">
        <f>SUM(L397:L413)</f>
        <v>38.526178916432194</v>
      </c>
      <c r="M418" s="195">
        <f t="shared" ref="M418:S418" si="170">SUM(M397:M413)</f>
        <v>63.47960962466194</v>
      </c>
      <c r="N418" s="195">
        <f t="shared" si="170"/>
        <v>40.723807751431039</v>
      </c>
      <c r="O418" s="195">
        <f t="shared" si="170"/>
        <v>86.564009191310532</v>
      </c>
      <c r="P418" s="195">
        <f t="shared" si="170"/>
        <v>7.0830469667996203</v>
      </c>
      <c r="Q418" s="195">
        <f t="shared" si="170"/>
        <v>10.954309744630557</v>
      </c>
      <c r="R418" s="197">
        <f t="shared" si="170"/>
        <v>0</v>
      </c>
      <c r="S418" s="198">
        <f t="shared" si="170"/>
        <v>247.33096219526593</v>
      </c>
      <c r="T418" s="141" t="str">
        <f>IF(ABS(S418-AI418)&gt;0.01,S418-AI418,"")</f>
        <v/>
      </c>
      <c r="U418" s="224" t="s">
        <v>63</v>
      </c>
      <c r="V418" s="225">
        <f>SUM(V397:V413)</f>
        <v>33.888023407675043</v>
      </c>
      <c r="W418" s="225">
        <f t="shared" ref="W418:AH418" si="171">SUM(W397:W413)</f>
        <v>3.9234489054155155</v>
      </c>
      <c r="X418" s="225">
        <f t="shared" si="171"/>
        <v>10.954309744630557</v>
      </c>
      <c r="Y418" s="225">
        <f t="shared" si="171"/>
        <v>63.47960962466194</v>
      </c>
      <c r="Z418" s="225">
        <f t="shared" si="171"/>
        <v>40.723807751431039</v>
      </c>
      <c r="AA418" s="225">
        <f t="shared" si="171"/>
        <v>80.940078589942658</v>
      </c>
      <c r="AB418" s="225">
        <f t="shared" si="171"/>
        <v>7.0830469667996203</v>
      </c>
      <c r="AC418" s="225">
        <f t="shared" si="171"/>
        <v>6.3386372047095172</v>
      </c>
      <c r="AD418" s="226">
        <f t="shared" si="171"/>
        <v>0.71470660334163638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5.6239306013678814</v>
      </c>
      <c r="AI418" s="227">
        <f>SUM(V418:AC418)</f>
        <v>247.3309621952659</v>
      </c>
      <c r="AJ418" s="141" t="str">
        <f t="shared" si="168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0.16036009669343151</v>
      </c>
      <c r="C419" s="48">
        <f t="shared" ref="C419:H419" si="172">IF($I418=0,"-",C418/$I418)</f>
        <v>0.26422543381612834</v>
      </c>
      <c r="D419" s="48">
        <f t="shared" si="172"/>
        <v>0.16950743448784686</v>
      </c>
      <c r="E419" s="48">
        <f t="shared" si="172"/>
        <v>0.36031117734774754</v>
      </c>
      <c r="F419" s="48">
        <f t="shared" si="172"/>
        <v>0</v>
      </c>
      <c r="G419" s="48">
        <f t="shared" si="172"/>
        <v>4.5595857654845577E-2</v>
      </c>
      <c r="H419" s="69">
        <f t="shared" si="172"/>
        <v>0</v>
      </c>
      <c r="I419" s="49">
        <f>SUM(B419:H419)</f>
        <v>0.99999999999999978</v>
      </c>
      <c r="J419" s="141"/>
      <c r="K419" s="78" t="s">
        <v>90</v>
      </c>
      <c r="L419" s="95">
        <f t="shared" ref="L419:R419" si="173">IF($S418=0,"-",L418/$S418)</f>
        <v>0.1557677153498318</v>
      </c>
      <c r="M419" s="95">
        <f t="shared" si="173"/>
        <v>0.2566585641410527</v>
      </c>
      <c r="N419" s="95">
        <f t="shared" si="173"/>
        <v>0.16465309231797634</v>
      </c>
      <c r="O419" s="95">
        <f t="shared" si="173"/>
        <v>0.34999261080369265</v>
      </c>
      <c r="P419" s="95">
        <f t="shared" si="173"/>
        <v>2.8637930746444953E-2</v>
      </c>
      <c r="Q419" s="95">
        <f t="shared" si="173"/>
        <v>4.4290086641001349E-2</v>
      </c>
      <c r="R419" s="96">
        <f t="shared" si="173"/>
        <v>0</v>
      </c>
      <c r="S419" s="97">
        <f>SUM(L419:R419)</f>
        <v>0.99999999999999978</v>
      </c>
      <c r="U419" s="108" t="s">
        <v>90</v>
      </c>
      <c r="V419" s="130">
        <f>+V418/$AI418</f>
        <v>0.13701488526503491</v>
      </c>
      <c r="W419" s="130">
        <f t="shared" ref="W419:AH419" si="174">+W418/$AI418</f>
        <v>1.5863153042351336E-2</v>
      </c>
      <c r="X419" s="130">
        <f t="shared" si="174"/>
        <v>4.4290086641001356E-2</v>
      </c>
      <c r="Y419" s="130">
        <f t="shared" si="174"/>
        <v>0.2566585641410527</v>
      </c>
      <c r="Z419" s="130">
        <f t="shared" si="174"/>
        <v>0.16465309231797637</v>
      </c>
      <c r="AA419" s="130">
        <f t="shared" si="174"/>
        <v>0.32725412892721895</v>
      </c>
      <c r="AB419" s="130">
        <f t="shared" si="174"/>
        <v>2.8637930746444957E-2</v>
      </c>
      <c r="AC419" s="130">
        <f t="shared" si="174"/>
        <v>2.5628158918919387E-2</v>
      </c>
      <c r="AD419" s="130">
        <f t="shared" si="174"/>
        <v>2.8896770424455833E-3</v>
      </c>
      <c r="AE419" s="130">
        <f t="shared" si="174"/>
        <v>0</v>
      </c>
      <c r="AF419" s="130">
        <f t="shared" si="174"/>
        <v>0</v>
      </c>
      <c r="AG419" s="130">
        <f t="shared" si="174"/>
        <v>0</v>
      </c>
      <c r="AH419" s="130">
        <f t="shared" si="174"/>
        <v>2.2738481876473805E-2</v>
      </c>
      <c r="AI419" s="131">
        <f>SUM(V419:AC419)</f>
        <v>0.99999999999999989</v>
      </c>
      <c r="AJ419" s="22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15.250298382267713</v>
      </c>
      <c r="C427" s="156">
        <v>3.6768118537222598</v>
      </c>
      <c r="D427" s="156">
        <v>0</v>
      </c>
      <c r="E427" s="156">
        <v>0</v>
      </c>
      <c r="F427" s="350"/>
      <c r="G427" s="156">
        <v>0</v>
      </c>
      <c r="H427" s="168">
        <v>0</v>
      </c>
      <c r="I427" s="154">
        <f t="shared" si="175"/>
        <v>18.927110235989971</v>
      </c>
      <c r="J427" s="149"/>
      <c r="K427" s="169" t="s">
        <v>16</v>
      </c>
      <c r="L427" s="156">
        <v>15.250298382267713</v>
      </c>
      <c r="M427" s="156">
        <v>3.6768118537222598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18.927110235989971</v>
      </c>
      <c r="U427" s="215" t="s">
        <v>16</v>
      </c>
      <c r="V427" s="207">
        <v>15.191050327479124</v>
      </c>
      <c r="W427" s="207">
        <v>0</v>
      </c>
      <c r="X427" s="207">
        <v>0</v>
      </c>
      <c r="Y427" s="207">
        <v>3.6768118537222598</v>
      </c>
      <c r="Z427" s="207">
        <v>0</v>
      </c>
      <c r="AA427" s="207">
        <v>0</v>
      </c>
      <c r="AB427" s="207">
        <v>0</v>
      </c>
      <c r="AC427" s="208">
        <v>5.9248054788590174E-2</v>
      </c>
      <c r="AD427" s="209">
        <v>5.9248054788590174E-2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18.927110235989971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0.53419707852506282</v>
      </c>
      <c r="C428" s="160">
        <v>0</v>
      </c>
      <c r="D428" s="160">
        <v>0.18016430007378059</v>
      </c>
      <c r="E428" s="160">
        <v>1.7196136649140121E-4</v>
      </c>
      <c r="F428" s="350"/>
      <c r="G428" s="160">
        <v>0</v>
      </c>
      <c r="H428" s="161">
        <v>0</v>
      </c>
      <c r="I428" s="162">
        <f t="shared" si="175"/>
        <v>0.71453333996533486</v>
      </c>
      <c r="J428" s="149"/>
      <c r="K428" s="163" t="s">
        <v>15</v>
      </c>
      <c r="L428" s="164">
        <v>0.53419707852506282</v>
      </c>
      <c r="M428" s="164">
        <v>0</v>
      </c>
      <c r="N428" s="164">
        <v>0.18016430007378059</v>
      </c>
      <c r="O428" s="164">
        <v>1.7196136649140121E-4</v>
      </c>
      <c r="P428" s="164">
        <v>0</v>
      </c>
      <c r="Q428" s="164">
        <v>0</v>
      </c>
      <c r="R428" s="165">
        <v>0</v>
      </c>
      <c r="S428" s="166">
        <f t="shared" si="176"/>
        <v>0.71453333996533486</v>
      </c>
      <c r="U428" s="211" t="s">
        <v>57</v>
      </c>
      <c r="V428" s="212">
        <v>0.51884926843729207</v>
      </c>
      <c r="W428" s="212">
        <v>0</v>
      </c>
      <c r="X428" s="212">
        <v>0</v>
      </c>
      <c r="Y428" s="212">
        <v>0</v>
      </c>
      <c r="Z428" s="212">
        <v>0.18016430007378059</v>
      </c>
      <c r="AA428" s="212">
        <v>1.7196136649140121E-4</v>
      </c>
      <c r="AB428" s="212">
        <v>0</v>
      </c>
      <c r="AC428" s="213">
        <v>1.534781008777074E-2</v>
      </c>
      <c r="AD428" s="212">
        <v>1.534781008777074E-2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0.71453333996533486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6.134587774237134E-3</v>
      </c>
      <c r="F429" s="350"/>
      <c r="G429" s="156">
        <v>0</v>
      </c>
      <c r="H429" s="168">
        <v>0</v>
      </c>
      <c r="I429" s="154">
        <f t="shared" si="175"/>
        <v>6.134587774237134E-3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6.134587774237134E-3</v>
      </c>
      <c r="P429" s="156">
        <v>70.29355095420307</v>
      </c>
      <c r="Q429" s="156">
        <v>0</v>
      </c>
      <c r="R429" s="157">
        <v>0</v>
      </c>
      <c r="S429" s="158">
        <f t="shared" si="176"/>
        <v>70.299685541977311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6.1215771213430775E-3</v>
      </c>
      <c r="AB429" s="207">
        <v>70.29355095420307</v>
      </c>
      <c r="AC429" s="208">
        <v>1.3010652894056402E-5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1.3010652894056402E-5</v>
      </c>
      <c r="AI429" s="210">
        <f t="shared" si="177"/>
        <v>70.299685541977311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9.6123607686903494</v>
      </c>
      <c r="Q430" s="164">
        <v>0</v>
      </c>
      <c r="R430" s="165">
        <v>0</v>
      </c>
      <c r="S430" s="166">
        <f t="shared" si="176"/>
        <v>9.6123607686903494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9.6123607686903494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9.6123607686903494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0.60016816286423069</v>
      </c>
      <c r="C432" s="160">
        <v>0</v>
      </c>
      <c r="D432" s="160">
        <v>0.18349600237247765</v>
      </c>
      <c r="E432" s="160">
        <v>0.24600676634316587</v>
      </c>
      <c r="F432" s="350"/>
      <c r="G432" s="160">
        <v>0</v>
      </c>
      <c r="H432" s="161">
        <v>0</v>
      </c>
      <c r="I432" s="162">
        <f t="shared" si="175"/>
        <v>1.0296709315798742</v>
      </c>
      <c r="J432" s="149"/>
      <c r="K432" s="163" t="s">
        <v>17</v>
      </c>
      <c r="L432" s="164">
        <v>0.60016816286423069</v>
      </c>
      <c r="M432" s="164">
        <v>0</v>
      </c>
      <c r="N432" s="164">
        <v>0.18349600237247765</v>
      </c>
      <c r="O432" s="164">
        <v>0.24600676634316587</v>
      </c>
      <c r="P432" s="164">
        <v>0</v>
      </c>
      <c r="Q432" s="164">
        <v>0</v>
      </c>
      <c r="R432" s="165">
        <v>0</v>
      </c>
      <c r="S432" s="166">
        <f t="shared" si="176"/>
        <v>1.0296709315798742</v>
      </c>
      <c r="U432" s="211" t="s">
        <v>17</v>
      </c>
      <c r="V432" s="212">
        <v>0.60016816286423069</v>
      </c>
      <c r="W432" s="212">
        <v>0</v>
      </c>
      <c r="X432" s="212">
        <v>0</v>
      </c>
      <c r="Y432" s="212">
        <v>0</v>
      </c>
      <c r="Z432" s="212">
        <v>0.18349600237247765</v>
      </c>
      <c r="AA432" s="212">
        <v>0</v>
      </c>
      <c r="AB432" s="212">
        <v>0</v>
      </c>
      <c r="AC432" s="213">
        <v>0.24600676634316587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0.24600676634316587</v>
      </c>
      <c r="AI432" s="214">
        <f t="shared" si="177"/>
        <v>1.0296709315798742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140</v>
      </c>
      <c r="B433" s="156">
        <v>211.38400611713843</v>
      </c>
      <c r="C433" s="156">
        <v>166.95398594123282</v>
      </c>
      <c r="D433" s="156">
        <v>65.747045623620636</v>
      </c>
      <c r="E433" s="156">
        <v>65.768910632049241</v>
      </c>
      <c r="F433" s="350"/>
      <c r="G433" s="156">
        <v>0</v>
      </c>
      <c r="H433" s="168">
        <v>0</v>
      </c>
      <c r="I433" s="154">
        <f t="shared" si="175"/>
        <v>509.85394831404113</v>
      </c>
      <c r="J433" s="149"/>
      <c r="K433" s="169" t="s">
        <v>140</v>
      </c>
      <c r="L433" s="156">
        <v>211.38400611713843</v>
      </c>
      <c r="M433" s="156">
        <v>166.95398594123282</v>
      </c>
      <c r="N433" s="156">
        <v>65.747045623620636</v>
      </c>
      <c r="O433" s="156">
        <v>65.768910632049241</v>
      </c>
      <c r="P433" s="156">
        <v>0</v>
      </c>
      <c r="Q433" s="156">
        <v>0</v>
      </c>
      <c r="R433" s="157">
        <v>0</v>
      </c>
      <c r="S433" s="158">
        <f t="shared" si="176"/>
        <v>509.85394831404113</v>
      </c>
      <c r="U433" s="215" t="s">
        <v>140</v>
      </c>
      <c r="V433" s="207">
        <v>211.31531154933657</v>
      </c>
      <c r="W433" s="207">
        <v>0</v>
      </c>
      <c r="X433" s="207">
        <v>0</v>
      </c>
      <c r="Y433" s="207">
        <v>166.95398594123282</v>
      </c>
      <c r="Z433" s="207">
        <v>65.747045623620636</v>
      </c>
      <c r="AA433" s="207">
        <v>0</v>
      </c>
      <c r="AB433" s="207">
        <v>0</v>
      </c>
      <c r="AC433" s="208">
        <v>65.837605199851097</v>
      </c>
      <c r="AD433" s="207">
        <v>6.869456780186517E-2</v>
      </c>
      <c r="AE433" s="207">
        <v>0</v>
      </c>
      <c r="AF433" s="207">
        <v>0</v>
      </c>
      <c r="AG433" s="207">
        <v>0</v>
      </c>
      <c r="AH433" s="207">
        <v>65.768910632049241</v>
      </c>
      <c r="AI433" s="210">
        <f t="shared" si="177"/>
        <v>509.85394831404113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65.964467017014314</v>
      </c>
      <c r="C434" s="160">
        <v>17.369300341578136</v>
      </c>
      <c r="D434" s="160">
        <v>39.548714228614521</v>
      </c>
      <c r="E434" s="160">
        <v>720.31390762511728</v>
      </c>
      <c r="F434" s="350"/>
      <c r="G434" s="160">
        <v>94.739101486786566</v>
      </c>
      <c r="H434" s="161">
        <v>0</v>
      </c>
      <c r="I434" s="162">
        <f t="shared" si="175"/>
        <v>937.9354906991108</v>
      </c>
      <c r="J434" s="149"/>
      <c r="K434" s="163" t="s">
        <v>25</v>
      </c>
      <c r="L434" s="164">
        <v>65.964467017014314</v>
      </c>
      <c r="M434" s="164">
        <v>17.369300341578136</v>
      </c>
      <c r="N434" s="164">
        <v>39.548714228614521</v>
      </c>
      <c r="O434" s="164">
        <v>720.31390762511728</v>
      </c>
      <c r="P434" s="164">
        <v>2.2387405588724216</v>
      </c>
      <c r="Q434" s="164">
        <v>94.739101486786566</v>
      </c>
      <c r="R434" s="165">
        <v>0</v>
      </c>
      <c r="S434" s="166">
        <f t="shared" si="176"/>
        <v>940.17423125798325</v>
      </c>
      <c r="U434" s="211" t="s">
        <v>25</v>
      </c>
      <c r="V434" s="212">
        <v>16.007566092473088</v>
      </c>
      <c r="W434" s="212">
        <v>48.702699543085494</v>
      </c>
      <c r="X434" s="212">
        <v>94.739101486786566</v>
      </c>
      <c r="Y434" s="212">
        <v>17.369300341578136</v>
      </c>
      <c r="Z434" s="212">
        <v>38.770079954397033</v>
      </c>
      <c r="AA434" s="212">
        <v>716.92313533094398</v>
      </c>
      <c r="AB434" s="212">
        <v>2.2387405588724216</v>
      </c>
      <c r="AC434" s="213">
        <v>5.4236079498465992</v>
      </c>
      <c r="AD434" s="212">
        <v>1.2542013814557342</v>
      </c>
      <c r="AE434" s="212">
        <v>1.8570176289341924</v>
      </c>
      <c r="AF434" s="212">
        <v>0</v>
      </c>
      <c r="AG434" s="212">
        <v>0.77863427421749121</v>
      </c>
      <c r="AH434" s="212">
        <v>1.5337546652391816</v>
      </c>
      <c r="AI434" s="214">
        <f t="shared" si="177"/>
        <v>940.17423125798337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71.84390237384919</v>
      </c>
      <c r="C435" s="156">
        <v>0</v>
      </c>
      <c r="D435" s="156">
        <v>6.7681651574291868</v>
      </c>
      <c r="E435" s="156">
        <v>0</v>
      </c>
      <c r="F435" s="350"/>
      <c r="G435" s="156">
        <v>0</v>
      </c>
      <c r="H435" s="168">
        <v>0</v>
      </c>
      <c r="I435" s="154">
        <f t="shared" si="175"/>
        <v>78.61206753127837</v>
      </c>
      <c r="J435" s="149"/>
      <c r="K435" s="169" t="s">
        <v>24</v>
      </c>
      <c r="L435" s="156">
        <v>71.84390237384919</v>
      </c>
      <c r="M435" s="156">
        <v>0</v>
      </c>
      <c r="N435" s="156">
        <v>6.7681651574291868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78.61206753127837</v>
      </c>
      <c r="U435" s="215" t="s">
        <v>24</v>
      </c>
      <c r="V435" s="207">
        <v>67.450971213799079</v>
      </c>
      <c r="W435" s="207">
        <v>4.0563704310492197</v>
      </c>
      <c r="X435" s="207">
        <v>0</v>
      </c>
      <c r="Y435" s="207">
        <v>0</v>
      </c>
      <c r="Z435" s="207">
        <v>6.7681651574291868</v>
      </c>
      <c r="AA435" s="207">
        <v>0</v>
      </c>
      <c r="AB435" s="207">
        <v>0</v>
      </c>
      <c r="AC435" s="208">
        <v>0.33656072900089695</v>
      </c>
      <c r="AD435" s="207">
        <v>0.33656072900089695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177"/>
        <v>78.61206753127837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175"/>
        <v>0</v>
      </c>
      <c r="J436" s="149"/>
      <c r="K436" s="163" t="s">
        <v>60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</v>
      </c>
      <c r="U436" s="211" t="s">
        <v>60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46.94649131120898</v>
      </c>
      <c r="C437" s="156">
        <v>0</v>
      </c>
      <c r="D437" s="156">
        <v>2.9560376149249725</v>
      </c>
      <c r="E437" s="156">
        <v>0</v>
      </c>
      <c r="F437" s="350"/>
      <c r="G437" s="156">
        <v>0</v>
      </c>
      <c r="H437" s="168">
        <v>0</v>
      </c>
      <c r="I437" s="154">
        <f t="shared" si="175"/>
        <v>49.902528926133954</v>
      </c>
      <c r="J437" s="149"/>
      <c r="K437" s="169" t="s">
        <v>22</v>
      </c>
      <c r="L437" s="156">
        <v>46.94649131120898</v>
      </c>
      <c r="M437" s="156">
        <v>0</v>
      </c>
      <c r="N437" s="156">
        <v>2.9560376149249725</v>
      </c>
      <c r="O437" s="156">
        <v>0</v>
      </c>
      <c r="P437" s="156">
        <v>4.2557299541956386</v>
      </c>
      <c r="Q437" s="156">
        <v>0</v>
      </c>
      <c r="R437" s="157">
        <v>0</v>
      </c>
      <c r="S437" s="158">
        <f t="shared" si="176"/>
        <v>54.158258880329591</v>
      </c>
      <c r="U437" s="215" t="s">
        <v>22</v>
      </c>
      <c r="V437" s="207">
        <v>46.733675187015805</v>
      </c>
      <c r="W437" s="207">
        <v>0</v>
      </c>
      <c r="X437" s="207">
        <v>0</v>
      </c>
      <c r="Y437" s="207">
        <v>0</v>
      </c>
      <c r="Z437" s="207">
        <v>5.3867432955847179E-2</v>
      </c>
      <c r="AA437" s="207">
        <v>0</v>
      </c>
      <c r="AB437" s="207">
        <v>4.2557299541956386</v>
      </c>
      <c r="AC437" s="208">
        <v>3.1149863061622995</v>
      </c>
      <c r="AD437" s="207">
        <v>0.21281612419317475</v>
      </c>
      <c r="AE437" s="207">
        <v>0</v>
      </c>
      <c r="AF437" s="207">
        <v>0</v>
      </c>
      <c r="AG437" s="207">
        <v>2.9021701819691255</v>
      </c>
      <c r="AH437" s="207">
        <v>0</v>
      </c>
      <c r="AI437" s="210">
        <f t="shared" si="177"/>
        <v>54.158258880329591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3.0891157528978903</v>
      </c>
      <c r="C438" s="160">
        <v>3.6103423384301184E-2</v>
      </c>
      <c r="D438" s="160">
        <v>1.8489479235585433</v>
      </c>
      <c r="E438" s="160">
        <v>0</v>
      </c>
      <c r="F438" s="350"/>
      <c r="G438" s="160">
        <v>0</v>
      </c>
      <c r="H438" s="161">
        <v>0</v>
      </c>
      <c r="I438" s="162">
        <f t="shared" si="175"/>
        <v>4.9741670998407344</v>
      </c>
      <c r="J438" s="149"/>
      <c r="K438" s="163" t="s">
        <v>21</v>
      </c>
      <c r="L438" s="164">
        <v>3.0891157528978903</v>
      </c>
      <c r="M438" s="164">
        <v>3.6103423384301184E-2</v>
      </c>
      <c r="N438" s="164">
        <v>1.8489479235585433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4.9741670998407344</v>
      </c>
      <c r="U438" s="211" t="s">
        <v>61</v>
      </c>
      <c r="V438" s="212">
        <v>3.0891157528978903</v>
      </c>
      <c r="W438" s="212">
        <v>0</v>
      </c>
      <c r="X438" s="212">
        <v>0</v>
      </c>
      <c r="Y438" s="212">
        <v>3.6103423384301184E-2</v>
      </c>
      <c r="Z438" s="212">
        <v>1.8489479235585433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4.9741670998407344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8.1213252306835238E-5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175"/>
        <v>8.1213252306835238E-5</v>
      </c>
      <c r="J439" s="149"/>
      <c r="K439" s="171" t="s">
        <v>64</v>
      </c>
      <c r="L439" s="156">
        <v>8.1213252306835238E-5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8.1213252306835238E-5</v>
      </c>
      <c r="U439" s="216" t="s">
        <v>62</v>
      </c>
      <c r="V439" s="207">
        <v>8.1213252306835238E-5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8.1213252306835238E-5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8.1213252306835238E-5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175"/>
        <v>8.1213252306835238E-5</v>
      </c>
      <c r="J440" s="149"/>
      <c r="K440" s="176" t="s">
        <v>23</v>
      </c>
      <c r="L440" s="177">
        <v>8.1213252306835238E-5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8.1213252306835238E-5</v>
      </c>
      <c r="U440" s="217" t="s">
        <v>65</v>
      </c>
      <c r="V440" s="218">
        <v>8.1213252306835238E-5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177"/>
        <v>8.1213252306835238E-5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415.61272740901813</v>
      </c>
      <c r="C444" s="195">
        <f t="shared" ref="C444:I444" si="179">SUM(C423:C439)</f>
        <v>188.03620155991752</v>
      </c>
      <c r="D444" s="195">
        <f t="shared" si="179"/>
        <v>117.2325708505941</v>
      </c>
      <c r="E444" s="195">
        <f t="shared" si="179"/>
        <v>786.33513157265043</v>
      </c>
      <c r="F444" s="195">
        <f t="shared" si="179"/>
        <v>0</v>
      </c>
      <c r="G444" s="195">
        <f t="shared" si="179"/>
        <v>94.739101486786566</v>
      </c>
      <c r="H444" s="197">
        <f t="shared" si="179"/>
        <v>0</v>
      </c>
      <c r="I444" s="154">
        <f t="shared" si="179"/>
        <v>1601.9557328789667</v>
      </c>
      <c r="J444" s="149"/>
      <c r="K444" s="196" t="s">
        <v>26</v>
      </c>
      <c r="L444" s="195">
        <f>SUM(L423:L439)</f>
        <v>415.61272740901813</v>
      </c>
      <c r="M444" s="195">
        <f t="shared" ref="M444:S444" si="180">SUM(M423:M439)</f>
        <v>188.03620155991752</v>
      </c>
      <c r="N444" s="195">
        <f t="shared" si="180"/>
        <v>117.2325708505941</v>
      </c>
      <c r="O444" s="195">
        <f t="shared" si="180"/>
        <v>786.33513157265043</v>
      </c>
      <c r="P444" s="195">
        <f t="shared" si="180"/>
        <v>86.400382235961487</v>
      </c>
      <c r="Q444" s="195">
        <f t="shared" si="180"/>
        <v>94.739101486786566</v>
      </c>
      <c r="R444" s="197">
        <f t="shared" si="180"/>
        <v>0</v>
      </c>
      <c r="S444" s="198">
        <f t="shared" si="180"/>
        <v>1688.3561151149283</v>
      </c>
      <c r="T444" s="141" t="str">
        <f>IF(ABS(S444-AI444)&gt;0.01,S444-AI444,"")</f>
        <v/>
      </c>
      <c r="U444" s="224" t="s">
        <v>63</v>
      </c>
      <c r="V444" s="225">
        <f>SUM(V423:V439)</f>
        <v>360.90678876755544</v>
      </c>
      <c r="W444" s="225">
        <f t="shared" ref="W444:AH444" si="181">SUM(W423:W439)</f>
        <v>52.759069974134711</v>
      </c>
      <c r="X444" s="225">
        <f t="shared" si="181"/>
        <v>94.739101486786566</v>
      </c>
      <c r="Y444" s="225">
        <f t="shared" si="181"/>
        <v>188.03620155991752</v>
      </c>
      <c r="Z444" s="225">
        <f t="shared" si="181"/>
        <v>113.55176639440749</v>
      </c>
      <c r="AA444" s="225">
        <f t="shared" si="181"/>
        <v>716.92942886943183</v>
      </c>
      <c r="AB444" s="225">
        <f t="shared" si="181"/>
        <v>86.400382235961487</v>
      </c>
      <c r="AC444" s="225">
        <f t="shared" si="181"/>
        <v>75.033375826733305</v>
      </c>
      <c r="AD444" s="226">
        <f t="shared" si="181"/>
        <v>1.946868667328032</v>
      </c>
      <c r="AE444" s="226">
        <f t="shared" si="181"/>
        <v>1.8570176289341924</v>
      </c>
      <c r="AF444" s="226">
        <f t="shared" si="181"/>
        <v>0</v>
      </c>
      <c r="AG444" s="226">
        <f t="shared" si="181"/>
        <v>3.6808044561866167</v>
      </c>
      <c r="AH444" s="226">
        <f t="shared" si="181"/>
        <v>67.548685074284492</v>
      </c>
      <c r="AI444" s="227">
        <f>SUM(V444:AC444)</f>
        <v>1688.3561151149283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0.25944083152790781</v>
      </c>
      <c r="C445" s="48">
        <f t="shared" ref="C445:H445" si="182">IF($I444=0,"-",C444/$I444)</f>
        <v>0.11737914956113478</v>
      </c>
      <c r="D445" s="48">
        <f t="shared" si="182"/>
        <v>7.3180905342439581E-2</v>
      </c>
      <c r="E445" s="48">
        <f t="shared" si="182"/>
        <v>0.49085946348809673</v>
      </c>
      <c r="F445" s="48">
        <f t="shared" si="182"/>
        <v>0</v>
      </c>
      <c r="G445" s="48">
        <f t="shared" si="182"/>
        <v>5.9139650080421061E-2</v>
      </c>
      <c r="H445" s="69">
        <f t="shared" si="182"/>
        <v>0</v>
      </c>
      <c r="I445" s="49">
        <f>SUM(B445:H445)</f>
        <v>1</v>
      </c>
      <c r="J445" s="141"/>
      <c r="K445" s="78" t="s">
        <v>90</v>
      </c>
      <c r="L445" s="95">
        <f t="shared" ref="L445:R445" si="183">IF($S444=0,"-",L444/$S444)</f>
        <v>0.24616413781918686</v>
      </c>
      <c r="M445" s="95">
        <f t="shared" si="183"/>
        <v>0.11137235792646605</v>
      </c>
      <c r="N445" s="95">
        <f t="shared" si="183"/>
        <v>6.9435926343426629E-2</v>
      </c>
      <c r="O445" s="95">
        <f t="shared" si="183"/>
        <v>0.46574009152039803</v>
      </c>
      <c r="P445" s="95">
        <f t="shared" si="183"/>
        <v>5.1174264399830194E-2</v>
      </c>
      <c r="Q445" s="95">
        <f t="shared" si="183"/>
        <v>5.6113221990692151E-2</v>
      </c>
      <c r="R445" s="96">
        <f t="shared" si="183"/>
        <v>0</v>
      </c>
      <c r="S445" s="97">
        <f>SUM(L445:R445)</f>
        <v>0.99999999999999989</v>
      </c>
      <c r="U445" s="108" t="s">
        <v>90</v>
      </c>
      <c r="V445" s="130">
        <f>+V444/$AI444</f>
        <v>0.21376224218134698</v>
      </c>
      <c r="W445" s="130">
        <f t="shared" ref="W445:AH445" si="184">+W444/$AI444</f>
        <v>3.1248780693724287E-2</v>
      </c>
      <c r="X445" s="130">
        <f t="shared" si="184"/>
        <v>5.6113221990692151E-2</v>
      </c>
      <c r="Y445" s="130">
        <f t="shared" si="184"/>
        <v>0.11137235792646605</v>
      </c>
      <c r="Z445" s="130">
        <f t="shared" si="184"/>
        <v>6.7255814918334267E-2</v>
      </c>
      <c r="AA445" s="130">
        <f t="shared" si="184"/>
        <v>0.42463164166087652</v>
      </c>
      <c r="AB445" s="130">
        <f t="shared" si="184"/>
        <v>5.1174264399830194E-2</v>
      </c>
      <c r="AC445" s="130">
        <f t="shared" si="184"/>
        <v>4.4441676228729562E-2</v>
      </c>
      <c r="AD445" s="130">
        <f t="shared" si="184"/>
        <v>1.1531149441156294E-3</v>
      </c>
      <c r="AE445" s="130">
        <f t="shared" si="184"/>
        <v>1.0998968833111273E-3</v>
      </c>
      <c r="AF445" s="130">
        <f t="shared" si="184"/>
        <v>0</v>
      </c>
      <c r="AG445" s="130">
        <f t="shared" si="184"/>
        <v>2.1801114250923656E-3</v>
      </c>
      <c r="AH445" s="130">
        <f t="shared" si="184"/>
        <v>4.0008552976210456E-2</v>
      </c>
      <c r="AI445" s="131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2.3391937831295126</v>
      </c>
      <c r="G449" s="356"/>
      <c r="H449" s="358"/>
      <c r="I449" s="154">
        <f>SUM(B449:H449)</f>
        <v>2.3391937831295126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185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186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185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186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185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186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185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186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185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186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315.32279135491132</v>
      </c>
      <c r="G455" s="359"/>
      <c r="H455" s="361"/>
      <c r="I455" s="154">
        <f t="shared" si="185"/>
        <v>315.32279135491132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186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185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186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185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186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185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186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185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186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1147.1982118018843</v>
      </c>
      <c r="G460" s="359"/>
      <c r="H460" s="361"/>
      <c r="I460" s="162">
        <f t="shared" si="185"/>
        <v>1147.1982118018843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186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185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186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5.7504965294117652E-2</v>
      </c>
      <c r="G462" s="359"/>
      <c r="H462" s="361"/>
      <c r="I462" s="162">
        <f t="shared" si="185"/>
        <v>5.7504965294117652E-2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186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20.471261836720121</v>
      </c>
      <c r="G463" s="359"/>
      <c r="H463" s="361"/>
      <c r="I463" s="154">
        <f t="shared" si="185"/>
        <v>20.471261836720121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186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185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186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185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186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185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186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185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186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185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186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185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1485.3889637419393</v>
      </c>
      <c r="G470" s="195">
        <f t="shared" si="187"/>
        <v>0</v>
      </c>
      <c r="H470" s="197">
        <f t="shared" si="187"/>
        <v>0</v>
      </c>
      <c r="I470" s="154">
        <f t="shared" si="187"/>
        <v>1485.3889637419393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189">IF($I470=0,"-",C470/$I470)</f>
        <v>0</v>
      </c>
      <c r="D471" s="48">
        <f t="shared" si="189"/>
        <v>0</v>
      </c>
      <c r="E471" s="48">
        <f t="shared" si="189"/>
        <v>0</v>
      </c>
      <c r="F471" s="48">
        <f t="shared" si="189"/>
        <v>1</v>
      </c>
      <c r="G471" s="48">
        <f t="shared" si="189"/>
        <v>0</v>
      </c>
      <c r="H471" s="69">
        <f t="shared" si="189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190">IF($S470=0,"-",L470/$S470)</f>
        <v>-</v>
      </c>
      <c r="M471" s="95" t="str">
        <f t="shared" si="190"/>
        <v>-</v>
      </c>
      <c r="N471" s="95" t="str">
        <f t="shared" si="190"/>
        <v>-</v>
      </c>
      <c r="O471" s="95" t="str">
        <f t="shared" si="190"/>
        <v>-</v>
      </c>
      <c r="P471" s="95" t="str">
        <f t="shared" si="190"/>
        <v>-</v>
      </c>
      <c r="Q471" s="95" t="str">
        <f t="shared" si="190"/>
        <v>-</v>
      </c>
      <c r="R471" s="96" t="str">
        <f t="shared" si="190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191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192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191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192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191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192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191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192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191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192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49522.00366690386</v>
      </c>
      <c r="G481" s="359"/>
      <c r="H481" s="361"/>
      <c r="I481" s="154">
        <f t="shared" si="191"/>
        <v>49522.00366690386</v>
      </c>
      <c r="J481" s="149"/>
      <c r="K481" s="169" t="s">
        <v>58</v>
      </c>
      <c r="L481" s="359"/>
      <c r="M481" s="360"/>
      <c r="N481" s="360"/>
      <c r="O481" s="361"/>
      <c r="P481" s="156">
        <v>24059.698828327881</v>
      </c>
      <c r="Q481" s="359"/>
      <c r="R481" s="366"/>
      <c r="S481" s="158">
        <f t="shared" si="192"/>
        <v>24059.698828327881</v>
      </c>
    </row>
    <row r="482" spans="1:19" ht="15">
      <c r="A482" s="159" t="s">
        <v>12</v>
      </c>
      <c r="B482" s="359"/>
      <c r="C482" s="360"/>
      <c r="D482" s="360"/>
      <c r="E482" s="361"/>
      <c r="F482" s="160">
        <v>14298.186245892368</v>
      </c>
      <c r="G482" s="359"/>
      <c r="H482" s="361"/>
      <c r="I482" s="162">
        <f t="shared" si="191"/>
        <v>14298.186245892368</v>
      </c>
      <c r="J482" s="149"/>
      <c r="K482" s="163" t="s">
        <v>12</v>
      </c>
      <c r="L482" s="359"/>
      <c r="M482" s="360"/>
      <c r="N482" s="360"/>
      <c r="O482" s="361"/>
      <c r="P482" s="164">
        <v>5650.9282078973456</v>
      </c>
      <c r="Q482" s="359"/>
      <c r="R482" s="366"/>
      <c r="S482" s="166">
        <f t="shared" si="192"/>
        <v>5650.9282078973456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191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192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23.565367172656707</v>
      </c>
      <c r="G484" s="359"/>
      <c r="H484" s="361"/>
      <c r="I484" s="162">
        <f t="shared" si="191"/>
        <v>23.565367172656707</v>
      </c>
      <c r="J484" s="149"/>
      <c r="K484" s="163" t="s">
        <v>17</v>
      </c>
      <c r="L484" s="359"/>
      <c r="M484" s="360"/>
      <c r="N484" s="360"/>
      <c r="O484" s="361"/>
      <c r="P484" s="285">
        <v>23.438784942726166</v>
      </c>
      <c r="Q484" s="359"/>
      <c r="R484" s="366"/>
      <c r="S484" s="166">
        <f t="shared" si="192"/>
        <v>23.438784942726166</v>
      </c>
    </row>
    <row r="485" spans="1:19" ht="15">
      <c r="A485" s="167" t="s">
        <v>140</v>
      </c>
      <c r="B485" s="359"/>
      <c r="C485" s="360"/>
      <c r="D485" s="360"/>
      <c r="E485" s="361"/>
      <c r="F485" s="156">
        <v>91.083838457117764</v>
      </c>
      <c r="G485" s="359"/>
      <c r="H485" s="361"/>
      <c r="I485" s="154">
        <f t="shared" si="191"/>
        <v>91.083838457117764</v>
      </c>
      <c r="J485" s="149"/>
      <c r="K485" s="169" t="s">
        <v>140</v>
      </c>
      <c r="L485" s="359"/>
      <c r="M485" s="360"/>
      <c r="N485" s="360"/>
      <c r="O485" s="361"/>
      <c r="P485" s="156">
        <v>72.032665675968829</v>
      </c>
      <c r="Q485" s="359"/>
      <c r="R485" s="366"/>
      <c r="S485" s="158">
        <f t="shared" si="192"/>
        <v>72.032665675968829</v>
      </c>
    </row>
    <row r="486" spans="1:19" ht="15">
      <c r="A486" s="159" t="s">
        <v>25</v>
      </c>
      <c r="B486" s="359"/>
      <c r="C486" s="360"/>
      <c r="D486" s="360"/>
      <c r="E486" s="361"/>
      <c r="F486" s="160">
        <v>252.17159599697212</v>
      </c>
      <c r="G486" s="359"/>
      <c r="H486" s="361"/>
      <c r="I486" s="162">
        <f t="shared" si="191"/>
        <v>252.17159599697212</v>
      </c>
      <c r="J486" s="149"/>
      <c r="K486" s="163" t="s">
        <v>25</v>
      </c>
      <c r="L486" s="359"/>
      <c r="M486" s="360"/>
      <c r="N486" s="360"/>
      <c r="O486" s="361"/>
      <c r="P486" s="164">
        <v>-1.0347278589506459E-13</v>
      </c>
      <c r="Q486" s="359"/>
      <c r="R486" s="366"/>
      <c r="S486" s="166">
        <f t="shared" si="192"/>
        <v>-1.0347278589506459E-13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191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192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191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192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5380.403077639894</v>
      </c>
      <c r="G489" s="359"/>
      <c r="H489" s="361"/>
      <c r="I489" s="154">
        <f t="shared" si="191"/>
        <v>5380.403077639894</v>
      </c>
      <c r="J489" s="149"/>
      <c r="K489" s="169" t="s">
        <v>22</v>
      </c>
      <c r="L489" s="359"/>
      <c r="M489" s="360"/>
      <c r="N489" s="360"/>
      <c r="O489" s="361"/>
      <c r="P489" s="156">
        <v>3290.3617328781925</v>
      </c>
      <c r="Q489" s="359"/>
      <c r="R489" s="366"/>
      <c r="S489" s="158">
        <f t="shared" si="192"/>
        <v>3290.3617328781925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191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192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191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192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191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192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191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192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191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192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191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69567.413792062871</v>
      </c>
      <c r="G496" s="195">
        <f t="shared" si="193"/>
        <v>0</v>
      </c>
      <c r="H496" s="197">
        <f t="shared" si="193"/>
        <v>0</v>
      </c>
      <c r="I496" s="154">
        <f t="shared" si="193"/>
        <v>69567.413792062871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33096.46021972211</v>
      </c>
      <c r="Q496" s="195">
        <f t="shared" si="194"/>
        <v>0</v>
      </c>
      <c r="R496" s="197">
        <f t="shared" si="194"/>
        <v>0</v>
      </c>
      <c r="S496" s="198">
        <f t="shared" si="194"/>
        <v>33096.46021972211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195">IF($I496=0,"-",C496/$I496)</f>
        <v>0</v>
      </c>
      <c r="D497" s="48">
        <f t="shared" si="195"/>
        <v>0</v>
      </c>
      <c r="E497" s="48">
        <f t="shared" si="195"/>
        <v>0</v>
      </c>
      <c r="F497" s="48">
        <f t="shared" si="195"/>
        <v>1</v>
      </c>
      <c r="G497" s="48">
        <f t="shared" si="195"/>
        <v>0</v>
      </c>
      <c r="H497" s="69">
        <f t="shared" si="195"/>
        <v>0</v>
      </c>
      <c r="I497" s="49">
        <f>SUM(B497:H497)</f>
        <v>1</v>
      </c>
      <c r="J497" s="22"/>
      <c r="K497" s="78" t="s">
        <v>90</v>
      </c>
      <c r="L497" s="95">
        <f t="shared" ref="L497:R497" si="196">IF($S496=0,"-",L496/$S496)</f>
        <v>0</v>
      </c>
      <c r="M497" s="95">
        <f t="shared" si="196"/>
        <v>0</v>
      </c>
      <c r="N497" s="95">
        <f t="shared" si="196"/>
        <v>0</v>
      </c>
      <c r="O497" s="95">
        <f t="shared" si="196"/>
        <v>0</v>
      </c>
      <c r="P497" s="95">
        <f t="shared" si="196"/>
        <v>1</v>
      </c>
      <c r="Q497" s="95">
        <f t="shared" si="196"/>
        <v>0</v>
      </c>
      <c r="R497" s="96">
        <f t="shared" si="196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197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198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197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198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197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198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197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198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197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198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197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198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197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198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197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198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197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198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3674.1917157120001</v>
      </c>
      <c r="G511" s="359"/>
      <c r="H511" s="361"/>
      <c r="I511" s="154">
        <f t="shared" si="197"/>
        <v>3674.1917157120001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198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91.033199999999994</v>
      </c>
      <c r="G512" s="359"/>
      <c r="H512" s="361"/>
      <c r="I512" s="162">
        <f t="shared" si="197"/>
        <v>91.033199999999994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198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197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198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197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198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197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198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197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198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197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198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197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198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197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198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197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198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197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3765.224915712</v>
      </c>
      <c r="G522" s="195">
        <f t="shared" si="199"/>
        <v>0</v>
      </c>
      <c r="H522" s="197">
        <f t="shared" si="199"/>
        <v>0</v>
      </c>
      <c r="I522" s="154">
        <f t="shared" si="199"/>
        <v>3765.224915712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01">IF($I522=0,"-",C522/$I522)</f>
        <v>0</v>
      </c>
      <c r="D523" s="48">
        <f t="shared" si="201"/>
        <v>0</v>
      </c>
      <c r="E523" s="48">
        <f t="shared" si="201"/>
        <v>0</v>
      </c>
      <c r="F523" s="48">
        <f t="shared" si="201"/>
        <v>1</v>
      </c>
      <c r="G523" s="48">
        <f t="shared" si="201"/>
        <v>0</v>
      </c>
      <c r="H523" s="69">
        <f t="shared" si="201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02">IF($S522=0,"-",L522/$S522)</f>
        <v>-</v>
      </c>
      <c r="M523" s="95" t="str">
        <f t="shared" si="202"/>
        <v>-</v>
      </c>
      <c r="N523" s="95" t="str">
        <f t="shared" si="202"/>
        <v>-</v>
      </c>
      <c r="O523" s="95" t="str">
        <f t="shared" si="202"/>
        <v>-</v>
      </c>
      <c r="P523" s="95" t="str">
        <f t="shared" si="202"/>
        <v>-</v>
      </c>
      <c r="Q523" s="95" t="str">
        <f t="shared" si="202"/>
        <v>-</v>
      </c>
      <c r="R523" s="96" t="str">
        <f t="shared" si="202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03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04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03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04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03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04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03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04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03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04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447.21992806564469</v>
      </c>
      <c r="G533" s="359"/>
      <c r="H533" s="361"/>
      <c r="I533" s="154">
        <f t="shared" si="203"/>
        <v>447.21992806564469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04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47.676339489790173</v>
      </c>
      <c r="G534" s="359"/>
      <c r="H534" s="361"/>
      <c r="I534" s="162">
        <f t="shared" si="203"/>
        <v>47.676339489790173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04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03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04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03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04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03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04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03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04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03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04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03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04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03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04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03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04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03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04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03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04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03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04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03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04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03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494.89626755543486</v>
      </c>
      <c r="G548" s="195">
        <f t="shared" si="205"/>
        <v>0</v>
      </c>
      <c r="H548" s="197">
        <f t="shared" si="205"/>
        <v>0</v>
      </c>
      <c r="I548" s="154">
        <f t="shared" si="205"/>
        <v>494.89626755543486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07">IF($I548=0,"-",C548/$I548)</f>
        <v>0</v>
      </c>
      <c r="D549" s="48">
        <f t="shared" si="207"/>
        <v>0</v>
      </c>
      <c r="E549" s="48">
        <f t="shared" si="207"/>
        <v>0</v>
      </c>
      <c r="F549" s="48">
        <f t="shared" si="207"/>
        <v>1</v>
      </c>
      <c r="G549" s="48">
        <f t="shared" si="207"/>
        <v>0</v>
      </c>
      <c r="H549" s="69">
        <f t="shared" si="207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208">IF($S548=0,"-",L548/$S548)</f>
        <v>-</v>
      </c>
      <c r="M549" s="95" t="str">
        <f t="shared" si="208"/>
        <v>-</v>
      </c>
      <c r="N549" s="95" t="str">
        <f t="shared" si="208"/>
        <v>-</v>
      </c>
      <c r="O549" s="95" t="str">
        <f t="shared" si="208"/>
        <v>-</v>
      </c>
      <c r="P549" s="95" t="str">
        <f t="shared" si="208"/>
        <v>-</v>
      </c>
      <c r="Q549" s="95" t="str">
        <f t="shared" si="208"/>
        <v>-</v>
      </c>
      <c r="R549" s="96" t="str">
        <f t="shared" si="208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09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10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09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10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09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10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09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10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09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10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09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10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34.212850220556241</v>
      </c>
      <c r="G560" s="359"/>
      <c r="H560" s="361"/>
      <c r="I560" s="162">
        <f t="shared" si="209"/>
        <v>34.212850220556241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10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21958.14177403702</v>
      </c>
      <c r="G561" s="359"/>
      <c r="H561" s="361"/>
      <c r="I561" s="154">
        <f t="shared" si="209"/>
        <v>21958.14177403702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10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09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10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09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10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09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10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09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10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09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10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09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10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09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10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09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10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09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10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09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10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09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10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09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21992.354624257576</v>
      </c>
      <c r="G574" s="195">
        <f t="shared" si="211"/>
        <v>0</v>
      </c>
      <c r="H574" s="197">
        <f t="shared" si="211"/>
        <v>0</v>
      </c>
      <c r="I574" s="154">
        <f t="shared" si="211"/>
        <v>21992.354624257576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13">IF($I574=0,"-",C574/$I574)</f>
        <v>0</v>
      </c>
      <c r="D575" s="48">
        <f t="shared" si="213"/>
        <v>0</v>
      </c>
      <c r="E575" s="48">
        <f t="shared" si="213"/>
        <v>0</v>
      </c>
      <c r="F575" s="48">
        <f t="shared" si="213"/>
        <v>1</v>
      </c>
      <c r="G575" s="48">
        <f t="shared" si="213"/>
        <v>0</v>
      </c>
      <c r="H575" s="69">
        <f t="shared" si="213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214">IF($S574=0,"-",L574/$S574)</f>
        <v>-</v>
      </c>
      <c r="M575" s="95" t="str">
        <f t="shared" si="214"/>
        <v>-</v>
      </c>
      <c r="N575" s="95" t="str">
        <f t="shared" si="214"/>
        <v>-</v>
      </c>
      <c r="O575" s="95" t="str">
        <f t="shared" si="214"/>
        <v>-</v>
      </c>
      <c r="P575" s="95" t="str">
        <f t="shared" si="214"/>
        <v>-</v>
      </c>
      <c r="Q575" s="95" t="str">
        <f t="shared" si="214"/>
        <v>-</v>
      </c>
      <c r="R575" s="96" t="str">
        <f t="shared" si="214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9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2.3391937831295126</v>
      </c>
      <c r="Q579" s="152">
        <v>0</v>
      </c>
      <c r="R579" s="204">
        <v>0</v>
      </c>
      <c r="S579" s="205">
        <f>SUM(L579:R579)</f>
        <v>2.3391937831295126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50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78.221349327090337</v>
      </c>
      <c r="C583" s="156">
        <v>9.4745452153672041</v>
      </c>
      <c r="D583" s="156">
        <v>2.0429196333008801</v>
      </c>
      <c r="E583" s="156">
        <v>4.5562908618616706</v>
      </c>
      <c r="F583" s="350"/>
      <c r="G583" s="156">
        <v>0</v>
      </c>
      <c r="H583" s="168">
        <v>0</v>
      </c>
      <c r="I583" s="154">
        <f t="shared" si="215"/>
        <v>94.29510503762009</v>
      </c>
      <c r="J583" s="149"/>
      <c r="K583" s="169" t="s">
        <v>16</v>
      </c>
      <c r="L583" s="156">
        <v>78.221349327090337</v>
      </c>
      <c r="M583" s="156">
        <v>9.4745452153672041</v>
      </c>
      <c r="N583" s="156">
        <v>2.0429196333008801</v>
      </c>
      <c r="O583" s="156">
        <v>4.5562908618616706</v>
      </c>
      <c r="P583" s="156">
        <v>0</v>
      </c>
      <c r="Q583" s="156">
        <v>0</v>
      </c>
      <c r="R583" s="157">
        <v>0</v>
      </c>
      <c r="S583" s="158">
        <f t="shared" si="216"/>
        <v>94.29510503762009</v>
      </c>
    </row>
    <row r="584" spans="1:19" ht="15">
      <c r="A584" s="159" t="s">
        <v>15</v>
      </c>
      <c r="B584" s="160">
        <v>660.73387426536601</v>
      </c>
      <c r="C584" s="160">
        <v>10.027194804284061</v>
      </c>
      <c r="D584" s="160">
        <v>11.85613054534274</v>
      </c>
      <c r="E584" s="160">
        <v>0</v>
      </c>
      <c r="F584" s="350"/>
      <c r="G584" s="160">
        <v>0</v>
      </c>
      <c r="H584" s="161">
        <v>0</v>
      </c>
      <c r="I584" s="162">
        <f t="shared" si="215"/>
        <v>682.61719961499273</v>
      </c>
      <c r="J584" s="149"/>
      <c r="K584" s="163" t="s">
        <v>15</v>
      </c>
      <c r="L584" s="164">
        <v>660.73387426536601</v>
      </c>
      <c r="M584" s="164">
        <v>10.027194804284061</v>
      </c>
      <c r="N584" s="164">
        <v>11.85613054534274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682.61719961499273</v>
      </c>
    </row>
    <row r="585" spans="1:19" ht="15">
      <c r="A585" s="167" t="s">
        <v>58</v>
      </c>
      <c r="B585" s="156">
        <v>0</v>
      </c>
      <c r="C585" s="156">
        <v>0</v>
      </c>
      <c r="D585" s="156">
        <v>0.15831868162671953</v>
      </c>
      <c r="E585" s="156">
        <v>73.853235549490677</v>
      </c>
      <c r="F585" s="350"/>
      <c r="G585" s="156">
        <v>0</v>
      </c>
      <c r="H585" s="168">
        <v>0</v>
      </c>
      <c r="I585" s="154">
        <f t="shared" si="215"/>
        <v>74.011554231117401</v>
      </c>
      <c r="J585" s="149"/>
      <c r="K585" s="169" t="s">
        <v>58</v>
      </c>
      <c r="L585" s="156">
        <v>0</v>
      </c>
      <c r="M585" s="156">
        <v>0</v>
      </c>
      <c r="N585" s="156">
        <v>0.15831868162671953</v>
      </c>
      <c r="O585" s="156">
        <v>73.853235549490677</v>
      </c>
      <c r="P585" s="156">
        <v>5460.5616343250895</v>
      </c>
      <c r="Q585" s="156">
        <v>0</v>
      </c>
      <c r="R585" s="157">
        <v>0</v>
      </c>
      <c r="S585" s="158">
        <f t="shared" si="216"/>
        <v>5534.5731885562072</v>
      </c>
    </row>
    <row r="586" spans="1:19" ht="15">
      <c r="A586" s="159" t="s">
        <v>12</v>
      </c>
      <c r="B586" s="160">
        <v>0</v>
      </c>
      <c r="C586" s="160">
        <v>0</v>
      </c>
      <c r="D586" s="160">
        <v>0.29076381029307408</v>
      </c>
      <c r="E586" s="160">
        <v>8.5012095312940428</v>
      </c>
      <c r="F586" s="350"/>
      <c r="G586" s="160">
        <v>0</v>
      </c>
      <c r="H586" s="161">
        <v>0</v>
      </c>
      <c r="I586" s="162">
        <f t="shared" si="215"/>
        <v>8.7919733415871164</v>
      </c>
      <c r="J586" s="149"/>
      <c r="K586" s="163" t="s">
        <v>12</v>
      </c>
      <c r="L586" s="164">
        <v>0</v>
      </c>
      <c r="M586" s="164">
        <v>0</v>
      </c>
      <c r="N586" s="164">
        <v>0.29076381029307408</v>
      </c>
      <c r="O586" s="164">
        <v>8.5012095312940428</v>
      </c>
      <c r="P586" s="164">
        <v>332.72378848844187</v>
      </c>
      <c r="Q586" s="164">
        <v>0</v>
      </c>
      <c r="R586" s="165">
        <v>0</v>
      </c>
      <c r="S586" s="166">
        <f t="shared" si="216"/>
        <v>341.51576183002896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21958.14177403702</v>
      </c>
      <c r="Q587" s="156">
        <v>0</v>
      </c>
      <c r="R587" s="157">
        <v>0</v>
      </c>
      <c r="S587" s="158">
        <f t="shared" si="216"/>
        <v>21958.14177403702</v>
      </c>
    </row>
    <row r="588" spans="1:19" ht="15">
      <c r="A588" s="159" t="s">
        <v>17</v>
      </c>
      <c r="B588" s="160">
        <v>24.614465367901001</v>
      </c>
      <c r="C588" s="160">
        <v>0.13336842734528298</v>
      </c>
      <c r="D588" s="160">
        <v>3.1239795791001517</v>
      </c>
      <c r="E588" s="160">
        <v>0.42585252813670982</v>
      </c>
      <c r="F588" s="350"/>
      <c r="G588" s="160">
        <v>0</v>
      </c>
      <c r="H588" s="161">
        <v>0</v>
      </c>
      <c r="I588" s="162">
        <f t="shared" si="215"/>
        <v>28.297665902483143</v>
      </c>
      <c r="J588" s="149"/>
      <c r="K588" s="163" t="s">
        <v>17</v>
      </c>
      <c r="L588" s="164">
        <v>24.614465367901001</v>
      </c>
      <c r="M588" s="164">
        <v>0.13336842734528298</v>
      </c>
      <c r="N588" s="164">
        <v>3.1239795791001517</v>
      </c>
      <c r="O588" s="164">
        <v>0.42585252813670982</v>
      </c>
      <c r="P588" s="164">
        <v>0</v>
      </c>
      <c r="Q588" s="164">
        <v>0</v>
      </c>
      <c r="R588" s="165">
        <v>0</v>
      </c>
      <c r="S588" s="166">
        <f t="shared" si="216"/>
        <v>28.297665902483143</v>
      </c>
    </row>
    <row r="589" spans="1:19" ht="15">
      <c r="A589" s="167" t="s">
        <v>140</v>
      </c>
      <c r="B589" s="156">
        <v>1341.9415005961637</v>
      </c>
      <c r="C589" s="156">
        <v>211.47224484480526</v>
      </c>
      <c r="D589" s="156">
        <v>41.243685099507012</v>
      </c>
      <c r="E589" s="156">
        <v>32.476078903550949</v>
      </c>
      <c r="F589" s="350"/>
      <c r="G589" s="156">
        <v>0</v>
      </c>
      <c r="H589" s="168">
        <v>0</v>
      </c>
      <c r="I589" s="154">
        <f t="shared" si="215"/>
        <v>1627.1335094440269</v>
      </c>
      <c r="J589" s="149"/>
      <c r="K589" s="169" t="s">
        <v>140</v>
      </c>
      <c r="L589" s="156">
        <v>1341.9415005961637</v>
      </c>
      <c r="M589" s="156">
        <v>211.47224484480526</v>
      </c>
      <c r="N589" s="156">
        <v>41.243685099507012</v>
      </c>
      <c r="O589" s="156">
        <v>32.476078903550949</v>
      </c>
      <c r="P589" s="156">
        <v>3674.1917157120001</v>
      </c>
      <c r="Q589" s="156">
        <v>0</v>
      </c>
      <c r="R589" s="157">
        <v>0</v>
      </c>
      <c r="S589" s="158">
        <f t="shared" si="216"/>
        <v>5301.325225156027</v>
      </c>
    </row>
    <row r="590" spans="1:19" ht="15">
      <c r="A590" s="159" t="s">
        <v>25</v>
      </c>
      <c r="B590" s="160">
        <v>1297.0747383852527</v>
      </c>
      <c r="C590" s="160">
        <v>0</v>
      </c>
      <c r="D590" s="160">
        <v>2860.7366956104838</v>
      </c>
      <c r="E590" s="160">
        <v>630.4017038772995</v>
      </c>
      <c r="F590" s="350"/>
      <c r="G590" s="160">
        <v>1959.9288018213049</v>
      </c>
      <c r="H590" s="161">
        <v>0.51023423888441055</v>
      </c>
      <c r="I590" s="162">
        <f t="shared" si="215"/>
        <v>6748.6521739332247</v>
      </c>
      <c r="J590" s="149"/>
      <c r="K590" s="163" t="s">
        <v>25</v>
      </c>
      <c r="L590" s="164">
        <v>1297.0747383852527</v>
      </c>
      <c r="M590" s="164">
        <v>0</v>
      </c>
      <c r="N590" s="164">
        <v>2860.7366956104838</v>
      </c>
      <c r="O590" s="164">
        <v>630.4017038772995</v>
      </c>
      <c r="P590" s="164">
        <v>1480.0374866560169</v>
      </c>
      <c r="Q590" s="164">
        <v>1959.9288018213049</v>
      </c>
      <c r="R590" s="165">
        <v>0.51023423888441055</v>
      </c>
      <c r="S590" s="166">
        <f t="shared" si="216"/>
        <v>8228.6896605892416</v>
      </c>
    </row>
    <row r="591" spans="1:19" ht="15">
      <c r="A591" s="167" t="s">
        <v>24</v>
      </c>
      <c r="B591" s="156">
        <v>5184.1892945458512</v>
      </c>
      <c r="C591" s="156">
        <v>32.86683498706131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215"/>
        <v>5217.0561295329126</v>
      </c>
      <c r="J591" s="149"/>
      <c r="K591" s="169" t="s">
        <v>24</v>
      </c>
      <c r="L591" s="156">
        <v>5184.1892945458512</v>
      </c>
      <c r="M591" s="156">
        <v>32.86683498706131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5217.0561295329126</v>
      </c>
    </row>
    <row r="592" spans="1:19" ht="15">
      <c r="A592" s="159" t="s">
        <v>60</v>
      </c>
      <c r="B592" s="160">
        <v>9.2325446648793186</v>
      </c>
      <c r="C592" s="160">
        <v>0</v>
      </c>
      <c r="D592" s="160">
        <v>1.6412745627994361</v>
      </c>
      <c r="E592" s="160">
        <v>0</v>
      </c>
      <c r="F592" s="350"/>
      <c r="G592" s="160">
        <v>0</v>
      </c>
      <c r="H592" s="161">
        <v>0</v>
      </c>
      <c r="I592" s="162">
        <f t="shared" si="215"/>
        <v>10.873819227678755</v>
      </c>
      <c r="J592" s="149"/>
      <c r="K592" s="163" t="s">
        <v>60</v>
      </c>
      <c r="L592" s="164">
        <v>9.2325446648793186</v>
      </c>
      <c r="M592" s="164">
        <v>0</v>
      </c>
      <c r="N592" s="164">
        <v>1.6412745627994361</v>
      </c>
      <c r="O592" s="164">
        <v>0</v>
      </c>
      <c r="P592" s="164">
        <v>5.7504965294117652E-2</v>
      </c>
      <c r="Q592" s="164">
        <v>0</v>
      </c>
      <c r="R592" s="165">
        <v>0</v>
      </c>
      <c r="S592" s="166">
        <f t="shared" si="216"/>
        <v>10.931324192972873</v>
      </c>
    </row>
    <row r="593" spans="1:85" ht="15">
      <c r="A593" s="167" t="s">
        <v>22</v>
      </c>
      <c r="B593" s="156">
        <v>244.66686283537211</v>
      </c>
      <c r="C593" s="156">
        <v>0</v>
      </c>
      <c r="D593" s="156">
        <v>15.090860813278756</v>
      </c>
      <c r="E593" s="156">
        <v>0</v>
      </c>
      <c r="F593" s="350"/>
      <c r="G593" s="156">
        <v>0</v>
      </c>
      <c r="H593" s="168">
        <v>0</v>
      </c>
      <c r="I593" s="154">
        <f t="shared" si="215"/>
        <v>259.75772364865088</v>
      </c>
      <c r="J593" s="149"/>
      <c r="K593" s="169" t="s">
        <v>22</v>
      </c>
      <c r="L593" s="156">
        <v>244.66686283537211</v>
      </c>
      <c r="M593" s="156">
        <v>0</v>
      </c>
      <c r="N593" s="156">
        <v>15.090860813278756</v>
      </c>
      <c r="O593" s="156">
        <v>0</v>
      </c>
      <c r="P593" s="156">
        <v>365.76660540246587</v>
      </c>
      <c r="Q593" s="156">
        <v>0</v>
      </c>
      <c r="R593" s="157">
        <v>0</v>
      </c>
      <c r="S593" s="158">
        <f t="shared" si="216"/>
        <v>625.52432905111675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50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1765.0943190557182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215"/>
        <v>1765.0943190557182</v>
      </c>
      <c r="J595" s="149"/>
      <c r="K595" s="171" t="s">
        <v>64</v>
      </c>
      <c r="L595" s="156">
        <v>1765.0943190557182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1765.0943190557182</v>
      </c>
    </row>
    <row r="596" spans="1:85">
      <c r="A596" s="172" t="s">
        <v>23</v>
      </c>
      <c r="B596" s="173">
        <v>1765.0943190557182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215"/>
        <v>1765.0943190557182</v>
      </c>
      <c r="J596" s="149"/>
      <c r="K596" s="176" t="s">
        <v>23</v>
      </c>
      <c r="L596" s="177">
        <v>1765.0943190557182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1765.0943190557182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10605.768949043595</v>
      </c>
      <c r="C600" s="195">
        <f t="shared" ref="C600:I600" si="217">SUM(C579:C595)</f>
        <v>263.97418827886315</v>
      </c>
      <c r="D600" s="195">
        <f t="shared" si="217"/>
        <v>2936.1846283357327</v>
      </c>
      <c r="E600" s="195">
        <f t="shared" si="217"/>
        <v>750.21437125163357</v>
      </c>
      <c r="F600" s="195">
        <f t="shared" si="217"/>
        <v>0</v>
      </c>
      <c r="G600" s="195">
        <f t="shared" si="217"/>
        <v>1959.9288018213049</v>
      </c>
      <c r="H600" s="197">
        <f t="shared" si="217"/>
        <v>0.51023423888441055</v>
      </c>
      <c r="I600" s="154">
        <f t="shared" si="217"/>
        <v>16516.581172970014</v>
      </c>
      <c r="J600" s="149"/>
      <c r="K600" s="196" t="s">
        <v>26</v>
      </c>
      <c r="L600" s="195">
        <f>SUM(L579:L595)</f>
        <v>10605.768949043595</v>
      </c>
      <c r="M600" s="195">
        <f t="shared" ref="M600:S600" si="218">SUM(M579:M595)</f>
        <v>263.97418827886315</v>
      </c>
      <c r="N600" s="195">
        <f t="shared" si="218"/>
        <v>2936.1846283357327</v>
      </c>
      <c r="O600" s="195">
        <f t="shared" si="218"/>
        <v>750.21437125163357</v>
      </c>
      <c r="P600" s="195">
        <f t="shared" si="218"/>
        <v>33273.81970336946</v>
      </c>
      <c r="Q600" s="195">
        <f t="shared" si="218"/>
        <v>1959.9288018213049</v>
      </c>
      <c r="R600" s="197">
        <f t="shared" si="218"/>
        <v>0.51023423888441055</v>
      </c>
      <c r="S600" s="198">
        <f t="shared" si="218"/>
        <v>49790.40087633946</v>
      </c>
    </row>
    <row r="601" spans="1:85" s="22" customFormat="1" ht="15" thickBot="1">
      <c r="A601" s="58" t="s">
        <v>90</v>
      </c>
      <c r="B601" s="48">
        <f>IF($I600=0,"-",B600/$I600)</f>
        <v>0.64212858811243101</v>
      </c>
      <c r="C601" s="48">
        <f t="shared" ref="C601:H601" si="219">IF($I600=0,"-",C600/$I600)</f>
        <v>1.5982374652138451E-2</v>
      </c>
      <c r="D601" s="48">
        <f t="shared" si="219"/>
        <v>0.17777193703627392</v>
      </c>
      <c r="E601" s="48">
        <f t="shared" si="219"/>
        <v>4.5421892302953508E-2</v>
      </c>
      <c r="F601" s="48">
        <f t="shared" si="219"/>
        <v>0</v>
      </c>
      <c r="G601" s="48">
        <f t="shared" si="219"/>
        <v>0.11866431565321761</v>
      </c>
      <c r="H601" s="69">
        <f t="shared" si="219"/>
        <v>3.089224298545679E-5</v>
      </c>
      <c r="I601" s="49">
        <f>SUM(B601:H601)</f>
        <v>1</v>
      </c>
      <c r="K601" s="78" t="s">
        <v>90</v>
      </c>
      <c r="L601" s="95">
        <f t="shared" ref="L601:R601" si="220">IF($S600=0,"-",L600/$S600)</f>
        <v>0.21300830606655122</v>
      </c>
      <c r="M601" s="95">
        <f t="shared" si="220"/>
        <v>5.3017084344123937E-3</v>
      </c>
      <c r="N601" s="95">
        <f t="shared" si="220"/>
        <v>5.8970897535613458E-2</v>
      </c>
      <c r="O601" s="95">
        <f t="shared" si="220"/>
        <v>1.5067449910975462E-2</v>
      </c>
      <c r="P601" s="95">
        <f t="shared" si="220"/>
        <v>0.66827780290440031</v>
      </c>
      <c r="Q601" s="95">
        <f t="shared" si="220"/>
        <v>3.9363587505331143E-2</v>
      </c>
      <c r="R601" s="96">
        <f t="shared" si="220"/>
        <v>1.0247642716346863E-5</v>
      </c>
      <c r="S601" s="97">
        <f>SUM(L601:R601)</f>
        <v>1.0000000000000004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216.96860989980115</v>
      </c>
      <c r="C605" s="152">
        <v>0</v>
      </c>
      <c r="D605" s="152">
        <v>11.829311386971826</v>
      </c>
      <c r="E605" s="152">
        <v>0</v>
      </c>
      <c r="F605" s="349"/>
      <c r="G605" s="152">
        <v>0</v>
      </c>
      <c r="H605" s="153">
        <v>0</v>
      </c>
      <c r="I605" s="154">
        <f>SUM(B605:H605)</f>
        <v>228.79792128677298</v>
      </c>
      <c r="J605" s="149"/>
      <c r="K605" s="203" t="s">
        <v>7</v>
      </c>
      <c r="L605" s="152">
        <v>216.96860989980115</v>
      </c>
      <c r="M605" s="152">
        <v>0</v>
      </c>
      <c r="N605" s="152">
        <v>11.829311386971826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228.79792128677298</v>
      </c>
      <c r="U605" s="101" t="s">
        <v>7</v>
      </c>
      <c r="V605" s="207">
        <v>216.96860989980115</v>
      </c>
      <c r="W605" s="207">
        <v>11.829311386971826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221">+P605</f>
        <v>0</v>
      </c>
      <c r="AF605" s="210">
        <f t="shared" ref="AF605:AF625" si="222">SUM(V605:AE605)</f>
        <v>228.79792128677298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15.258505781085571</v>
      </c>
      <c r="C606" s="160">
        <v>0</v>
      </c>
      <c r="D606" s="160">
        <v>1.8475584270071108E-2</v>
      </c>
      <c r="E606" s="160">
        <v>0</v>
      </c>
      <c r="F606" s="350"/>
      <c r="G606" s="160">
        <v>0</v>
      </c>
      <c r="H606" s="161">
        <v>0</v>
      </c>
      <c r="I606" s="162">
        <f t="shared" ref="I606:I625" si="223">SUM(B606:H606)</f>
        <v>15.276981365355642</v>
      </c>
      <c r="J606" s="149"/>
      <c r="K606" s="163" t="s">
        <v>8</v>
      </c>
      <c r="L606" s="164">
        <v>15.258505781085571</v>
      </c>
      <c r="M606" s="164">
        <v>0</v>
      </c>
      <c r="N606" s="164">
        <v>1.8475584270071108E-2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4">SUM(L606:R606)</f>
        <v>15.276981365355642</v>
      </c>
      <c r="U606" s="102" t="s">
        <v>8</v>
      </c>
      <c r="V606" s="212">
        <v>15.258505781085571</v>
      </c>
      <c r="W606" s="212">
        <v>0</v>
      </c>
      <c r="X606" s="212">
        <v>1.8475584270071108E-2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221"/>
        <v>0</v>
      </c>
      <c r="AF606" s="214">
        <f t="shared" si="222"/>
        <v>15.276981365355642</v>
      </c>
      <c r="AG606" s="276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285.87223089216781</v>
      </c>
      <c r="C607" s="156">
        <v>0</v>
      </c>
      <c r="D607" s="156">
        <v>24.504759771132594</v>
      </c>
      <c r="E607" s="156">
        <v>0</v>
      </c>
      <c r="F607" s="350"/>
      <c r="G607" s="156">
        <v>0</v>
      </c>
      <c r="H607" s="168">
        <v>0</v>
      </c>
      <c r="I607" s="154">
        <f t="shared" si="223"/>
        <v>310.37699066330038</v>
      </c>
      <c r="J607" s="149"/>
      <c r="K607" s="169" t="s">
        <v>10</v>
      </c>
      <c r="L607" s="156">
        <v>285.87223089216781</v>
      </c>
      <c r="M607" s="156">
        <v>0</v>
      </c>
      <c r="N607" s="156">
        <v>24.504759771132594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4"/>
        <v>310.37699066330038</v>
      </c>
      <c r="U607" s="269" t="s">
        <v>10</v>
      </c>
      <c r="V607" s="207">
        <v>285.87223089216781</v>
      </c>
      <c r="W607" s="207">
        <v>24.504759771132594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221"/>
        <v>0</v>
      </c>
      <c r="AF607" s="210">
        <f t="shared" si="222"/>
        <v>310.37699066330038</v>
      </c>
      <c r="AG607" s="276" t="str">
        <f t="shared" si="225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223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4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221"/>
        <v>0</v>
      </c>
      <c r="AF608" s="214">
        <f t="shared" si="222"/>
        <v>0</v>
      </c>
      <c r="AG608" s="276" t="str">
        <f t="shared" si="225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50"/>
      <c r="G609" s="156">
        <v>0</v>
      </c>
      <c r="H609" s="168">
        <v>0</v>
      </c>
      <c r="I609" s="154">
        <f t="shared" si="223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4"/>
        <v>0</v>
      </c>
      <c r="U609" s="269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221"/>
        <v>0</v>
      </c>
      <c r="AF609" s="210">
        <f t="shared" si="222"/>
        <v>0</v>
      </c>
      <c r="AG609" s="276" t="str">
        <f t="shared" si="225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6572.4485579812554</v>
      </c>
      <c r="C610" s="160">
        <v>0</v>
      </c>
      <c r="D610" s="160">
        <v>798.4347641472292</v>
      </c>
      <c r="E610" s="160">
        <v>0</v>
      </c>
      <c r="F610" s="350"/>
      <c r="G610" s="160">
        <v>0</v>
      </c>
      <c r="H610" s="161">
        <v>0</v>
      </c>
      <c r="I610" s="162">
        <f t="shared" si="223"/>
        <v>7370.8833221284849</v>
      </c>
      <c r="J610" s="149"/>
      <c r="K610" s="163" t="s">
        <v>15</v>
      </c>
      <c r="L610" s="164">
        <v>6572.4485579812554</v>
      </c>
      <c r="M610" s="164">
        <v>0</v>
      </c>
      <c r="N610" s="164">
        <v>798.4347641472292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4"/>
        <v>7370.8833221284849</v>
      </c>
      <c r="U610" s="102" t="s">
        <v>15</v>
      </c>
      <c r="V610" s="212">
        <v>6572.4485579812554</v>
      </c>
      <c r="W610" s="212">
        <v>798.4347641472292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221"/>
        <v>0</v>
      </c>
      <c r="AF610" s="214">
        <f t="shared" si="222"/>
        <v>7370.8833221284849</v>
      </c>
      <c r="AG610" s="276" t="str">
        <f t="shared" si="225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223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17818.129280798017</v>
      </c>
      <c r="Q611" s="156">
        <v>0</v>
      </c>
      <c r="R611" s="157">
        <v>0</v>
      </c>
      <c r="S611" s="158">
        <f t="shared" si="224"/>
        <v>17818.129280798017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17818.129280798017</v>
      </c>
      <c r="AF611" s="245">
        <f t="shared" si="222"/>
        <v>17818.129280798017</v>
      </c>
      <c r="AG611" s="276" t="str">
        <f t="shared" si="225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223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8277.2137230277367</v>
      </c>
      <c r="Q612" s="164">
        <v>0</v>
      </c>
      <c r="R612" s="165">
        <v>0</v>
      </c>
      <c r="S612" s="166">
        <f t="shared" si="224"/>
        <v>8277.2137230277367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226">+P612</f>
        <v>8277.2137230277367</v>
      </c>
      <c r="AF612" s="214">
        <f t="shared" si="222"/>
        <v>8277.2137230277367</v>
      </c>
      <c r="AG612" s="276" t="str">
        <f t="shared" si="225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223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4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226"/>
        <v>0</v>
      </c>
      <c r="AF613" s="245">
        <f t="shared" si="222"/>
        <v>0</v>
      </c>
      <c r="AG613" s="276" t="str">
        <f t="shared" si="225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217.96488195689537</v>
      </c>
      <c r="C614" s="160">
        <v>0</v>
      </c>
      <c r="D614" s="160">
        <v>27.704062492607839</v>
      </c>
      <c r="E614" s="160">
        <v>0</v>
      </c>
      <c r="F614" s="350"/>
      <c r="G614" s="160">
        <v>0</v>
      </c>
      <c r="H614" s="161">
        <v>0</v>
      </c>
      <c r="I614" s="162">
        <f t="shared" si="223"/>
        <v>245.66894444950321</v>
      </c>
      <c r="J614" s="149"/>
      <c r="K614" s="163" t="s">
        <v>17</v>
      </c>
      <c r="L614" s="164">
        <v>217.96488195689537</v>
      </c>
      <c r="M614" s="164">
        <v>0</v>
      </c>
      <c r="N614" s="164">
        <v>27.704062492607839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4"/>
        <v>245.66894444950321</v>
      </c>
      <c r="U614" s="102" t="s">
        <v>17</v>
      </c>
      <c r="V614" s="212">
        <v>217.96488195689537</v>
      </c>
      <c r="W614" s="212">
        <v>26.71891855649368</v>
      </c>
      <c r="X614" s="212">
        <v>0.98514393611415907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226"/>
        <v>0</v>
      </c>
      <c r="AF614" s="214">
        <f t="shared" si="222"/>
        <v>245.66894444950321</v>
      </c>
      <c r="AG614" s="276" t="str">
        <f t="shared" si="225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12430.969422423628</v>
      </c>
      <c r="C615" s="156">
        <v>0</v>
      </c>
      <c r="D615" s="156">
        <v>1650.2159509231333</v>
      </c>
      <c r="E615" s="156">
        <v>0</v>
      </c>
      <c r="F615" s="350"/>
      <c r="G615" s="156">
        <v>0</v>
      </c>
      <c r="H615" s="168">
        <v>0</v>
      </c>
      <c r="I615" s="154">
        <f t="shared" si="223"/>
        <v>14081.185373346761</v>
      </c>
      <c r="J615" s="149"/>
      <c r="K615" s="169" t="s">
        <v>140</v>
      </c>
      <c r="L615" s="156">
        <v>12430.969422423628</v>
      </c>
      <c r="M615" s="156">
        <v>0</v>
      </c>
      <c r="N615" s="156">
        <v>1650.2159509231333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4"/>
        <v>14081.185373346761</v>
      </c>
      <c r="U615" s="103" t="s">
        <v>140</v>
      </c>
      <c r="V615" s="207">
        <v>12430.969422423628</v>
      </c>
      <c r="W615" s="207">
        <v>1617.7377318662809</v>
      </c>
      <c r="X615" s="207">
        <v>32.478219056852311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226"/>
        <v>0</v>
      </c>
      <c r="AF615" s="245">
        <f t="shared" si="222"/>
        <v>14081.185373346761</v>
      </c>
      <c r="AG615" s="276" t="str">
        <f t="shared" si="225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1667.7169712729203</v>
      </c>
      <c r="C616" s="160">
        <v>0</v>
      </c>
      <c r="D616" s="160">
        <v>2930.4372591704096</v>
      </c>
      <c r="E616" s="160">
        <v>5069.2759102044129</v>
      </c>
      <c r="F616" s="350"/>
      <c r="G616" s="160">
        <v>1995.4958728498996</v>
      </c>
      <c r="H616" s="161">
        <v>0</v>
      </c>
      <c r="I616" s="162">
        <f t="shared" si="223"/>
        <v>11662.926013497643</v>
      </c>
      <c r="J616" s="149"/>
      <c r="K616" s="163" t="s">
        <v>25</v>
      </c>
      <c r="L616" s="164">
        <v>1667.7169712729203</v>
      </c>
      <c r="M616" s="164">
        <v>0</v>
      </c>
      <c r="N616" s="164">
        <v>2930.4372591704096</v>
      </c>
      <c r="O616" s="164">
        <v>5069.2759102044129</v>
      </c>
      <c r="P616" s="164">
        <v>0</v>
      </c>
      <c r="Q616" s="164">
        <v>1995.4958728498996</v>
      </c>
      <c r="R616" s="165">
        <v>0</v>
      </c>
      <c r="S616" s="166">
        <f t="shared" si="224"/>
        <v>11662.926013497643</v>
      </c>
      <c r="U616" s="102" t="s">
        <v>25</v>
      </c>
      <c r="V616" s="212">
        <v>1667.7169712729203</v>
      </c>
      <c r="W616" s="212">
        <v>1746.7862928376007</v>
      </c>
      <c r="X616" s="212">
        <v>1183.6509663328086</v>
      </c>
      <c r="Y616" s="212">
        <v>1460.7823186563007</v>
      </c>
      <c r="Z616" s="212">
        <v>1510.9419710877335</v>
      </c>
      <c r="AA616" s="212">
        <v>481.75856212522717</v>
      </c>
      <c r="AB616" s="212">
        <v>1137.8366670570556</v>
      </c>
      <c r="AC616" s="212">
        <v>857.65920579284386</v>
      </c>
      <c r="AD616" s="212">
        <v>1615.793058335151</v>
      </c>
      <c r="AE616" s="243">
        <f t="shared" si="226"/>
        <v>0</v>
      </c>
      <c r="AF616" s="214">
        <f t="shared" si="222"/>
        <v>11662.926013497643</v>
      </c>
      <c r="AG616" s="276" t="str">
        <f t="shared" si="225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2698.4855485817793</v>
      </c>
      <c r="C617" s="156">
        <v>0</v>
      </c>
      <c r="D617" s="156">
        <v>547.11449137907937</v>
      </c>
      <c r="E617" s="156">
        <v>0</v>
      </c>
      <c r="F617" s="350"/>
      <c r="G617" s="156">
        <v>0</v>
      </c>
      <c r="H617" s="168">
        <v>0</v>
      </c>
      <c r="I617" s="154">
        <f t="shared" si="223"/>
        <v>3245.6000399608588</v>
      </c>
      <c r="J617" s="149"/>
      <c r="K617" s="169" t="s">
        <v>24</v>
      </c>
      <c r="L617" s="156">
        <v>2698.4855485817793</v>
      </c>
      <c r="M617" s="156">
        <v>0</v>
      </c>
      <c r="N617" s="156">
        <v>547.11449137907937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4"/>
        <v>3245.6000399608588</v>
      </c>
      <c r="U617" s="271" t="s">
        <v>24</v>
      </c>
      <c r="V617" s="207">
        <v>2698.4855485817793</v>
      </c>
      <c r="W617" s="207">
        <v>547.11449137907937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226"/>
        <v>0</v>
      </c>
      <c r="AF617" s="245">
        <f t="shared" si="222"/>
        <v>3245.6000399608588</v>
      </c>
      <c r="AG617" s="276" t="str">
        <f t="shared" si="225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11701.426085995059</v>
      </c>
      <c r="C618" s="160">
        <v>0</v>
      </c>
      <c r="D618" s="160">
        <v>1437.1813654905689</v>
      </c>
      <c r="E618" s="160">
        <v>0</v>
      </c>
      <c r="F618" s="350"/>
      <c r="G618" s="160">
        <v>0</v>
      </c>
      <c r="H618" s="161">
        <v>0</v>
      </c>
      <c r="I618" s="162">
        <f t="shared" si="223"/>
        <v>13138.607451485628</v>
      </c>
      <c r="J618" s="149"/>
      <c r="K618" s="163" t="s">
        <v>60</v>
      </c>
      <c r="L618" s="164">
        <v>11701.426085995059</v>
      </c>
      <c r="M618" s="164">
        <v>0</v>
      </c>
      <c r="N618" s="164">
        <v>1437.1813654905689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4"/>
        <v>13138.607451485628</v>
      </c>
      <c r="U618" s="102" t="s">
        <v>60</v>
      </c>
      <c r="V618" s="212">
        <v>11701.426085995059</v>
      </c>
      <c r="W618" s="212">
        <v>1340.8269075758787</v>
      </c>
      <c r="X618" s="212">
        <v>96.354457914690158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226"/>
        <v>0</v>
      </c>
      <c r="AF618" s="214">
        <f t="shared" si="222"/>
        <v>13138.607451485628</v>
      </c>
      <c r="AG618" s="276" t="str">
        <f t="shared" si="225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2746.7987999899437</v>
      </c>
      <c r="C619" s="156">
        <v>0</v>
      </c>
      <c r="D619" s="156">
        <v>904.28982239152356</v>
      </c>
      <c r="E619" s="156">
        <v>0</v>
      </c>
      <c r="F619" s="350"/>
      <c r="G619" s="156">
        <v>0</v>
      </c>
      <c r="H619" s="168">
        <v>0</v>
      </c>
      <c r="I619" s="154">
        <f t="shared" si="223"/>
        <v>3651.0886223814673</v>
      </c>
      <c r="J619" s="149"/>
      <c r="K619" s="169" t="s">
        <v>22</v>
      </c>
      <c r="L619" s="156">
        <v>2746.7987999899437</v>
      </c>
      <c r="M619" s="156">
        <v>0</v>
      </c>
      <c r="N619" s="156">
        <v>904.28982239152356</v>
      </c>
      <c r="O619" s="156">
        <v>0</v>
      </c>
      <c r="P619" s="156">
        <v>1494.4012240006305</v>
      </c>
      <c r="Q619" s="156">
        <v>0</v>
      </c>
      <c r="R619" s="157">
        <v>0</v>
      </c>
      <c r="S619" s="158">
        <f t="shared" si="224"/>
        <v>5145.4898463820973</v>
      </c>
      <c r="U619" s="271" t="s">
        <v>22</v>
      </c>
      <c r="V619" s="207">
        <v>2746.7987999899437</v>
      </c>
      <c r="W619" s="207">
        <v>899.88652893353799</v>
      </c>
      <c r="X619" s="207">
        <v>4.4032934579855239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226"/>
        <v>1494.4012240006305</v>
      </c>
      <c r="AF619" s="245">
        <f t="shared" si="222"/>
        <v>5145.4898463820973</v>
      </c>
      <c r="AG619" s="276" t="str">
        <f t="shared" si="225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223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4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226"/>
        <v>0</v>
      </c>
      <c r="AF620" s="214">
        <f t="shared" si="222"/>
        <v>0</v>
      </c>
      <c r="AG620" s="276" t="str">
        <f t="shared" si="225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952.29595170618313</v>
      </c>
      <c r="C621" s="156">
        <v>0</v>
      </c>
      <c r="D621" s="156">
        <v>1003.6933074333305</v>
      </c>
      <c r="E621" s="156">
        <v>0</v>
      </c>
      <c r="F621" s="350"/>
      <c r="G621" s="156">
        <v>0</v>
      </c>
      <c r="H621" s="168">
        <v>0</v>
      </c>
      <c r="I621" s="154">
        <f t="shared" si="223"/>
        <v>1955.9892591395137</v>
      </c>
      <c r="J621" s="149"/>
      <c r="K621" s="171" t="s">
        <v>64</v>
      </c>
      <c r="L621" s="156">
        <v>952.29595170618313</v>
      </c>
      <c r="M621" s="156">
        <v>0</v>
      </c>
      <c r="N621" s="156">
        <v>1003.6933074333305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4"/>
        <v>1955.9892591395137</v>
      </c>
      <c r="U621" s="272" t="s">
        <v>64</v>
      </c>
      <c r="V621" s="207">
        <v>952.29595170618313</v>
      </c>
      <c r="W621" s="207">
        <v>1003.6933074333305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226"/>
        <v>0</v>
      </c>
      <c r="AF621" s="210">
        <f t="shared" si="222"/>
        <v>1955.9892591395137</v>
      </c>
      <c r="AG621" s="276" t="str">
        <f t="shared" si="225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952.29595170618313</v>
      </c>
      <c r="C622" s="173">
        <v>0</v>
      </c>
      <c r="D622" s="173">
        <v>1003.6933074333305</v>
      </c>
      <c r="E622" s="173">
        <v>0</v>
      </c>
      <c r="F622" s="350"/>
      <c r="G622" s="173">
        <v>0</v>
      </c>
      <c r="H622" s="174">
        <v>0</v>
      </c>
      <c r="I622" s="175">
        <f t="shared" si="223"/>
        <v>1955.9892591395137</v>
      </c>
      <c r="J622" s="149"/>
      <c r="K622" s="176" t="s">
        <v>23</v>
      </c>
      <c r="L622" s="177">
        <v>952.29595170618313</v>
      </c>
      <c r="M622" s="177">
        <v>0</v>
      </c>
      <c r="N622" s="177">
        <v>1003.6933074333305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4"/>
        <v>1955.9892591395137</v>
      </c>
      <c r="U622" s="273" t="s">
        <v>135</v>
      </c>
      <c r="V622" s="212">
        <v>952.29595170618313</v>
      </c>
      <c r="W622" s="212">
        <v>1003.6933074333305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226"/>
        <v>0</v>
      </c>
      <c r="AF622" s="214">
        <f t="shared" si="222"/>
        <v>1955.9892591395137</v>
      </c>
      <c r="AG622" s="277" t="str">
        <f t="shared" si="225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223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4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226"/>
        <v>0</v>
      </c>
      <c r="AF623" s="245">
        <f t="shared" si="222"/>
        <v>0</v>
      </c>
      <c r="AG623" s="277" t="str">
        <f t="shared" si="225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223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4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226"/>
        <v>0</v>
      </c>
      <c r="AF624" s="214">
        <f t="shared" si="222"/>
        <v>0</v>
      </c>
      <c r="AG624" s="277" t="str">
        <f t="shared" si="225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223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4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222"/>
        <v>0</v>
      </c>
      <c r="AG625" s="277" t="str">
        <f t="shared" si="225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39506.205566480719</v>
      </c>
      <c r="C626" s="195">
        <f t="shared" ref="C626:I626" si="227">SUM(C605:C621)</f>
        <v>0</v>
      </c>
      <c r="D626" s="195">
        <f t="shared" si="227"/>
        <v>9335.4235701702564</v>
      </c>
      <c r="E626" s="195">
        <f t="shared" si="227"/>
        <v>5069.2759102044129</v>
      </c>
      <c r="F626" s="195">
        <f t="shared" si="227"/>
        <v>0</v>
      </c>
      <c r="G626" s="195">
        <f t="shared" si="227"/>
        <v>1995.4958728498996</v>
      </c>
      <c r="H626" s="197">
        <f t="shared" si="227"/>
        <v>0</v>
      </c>
      <c r="I626" s="154">
        <f t="shared" si="227"/>
        <v>55906.400919705295</v>
      </c>
      <c r="J626" s="149"/>
      <c r="K626" s="196" t="s">
        <v>26</v>
      </c>
      <c r="L626" s="195">
        <f>SUM(L605:L621)</f>
        <v>39506.205566480719</v>
      </c>
      <c r="M626" s="195">
        <f t="shared" ref="M626:S626" si="228">SUM(M605:M621)</f>
        <v>0</v>
      </c>
      <c r="N626" s="195">
        <f t="shared" si="228"/>
        <v>9335.4235701702564</v>
      </c>
      <c r="O626" s="195">
        <f t="shared" si="228"/>
        <v>5069.2759102044129</v>
      </c>
      <c r="P626" s="195">
        <f t="shared" si="228"/>
        <v>27589.744227826384</v>
      </c>
      <c r="Q626" s="195">
        <f t="shared" si="228"/>
        <v>1995.4958728498996</v>
      </c>
      <c r="R626" s="197">
        <f t="shared" si="228"/>
        <v>0</v>
      </c>
      <c r="S626" s="198">
        <f t="shared" si="228"/>
        <v>83496.145147531686</v>
      </c>
      <c r="U626" s="224" t="s">
        <v>63</v>
      </c>
      <c r="V626" s="225">
        <f>SUM(V605:V621)</f>
        <v>39506.205566480719</v>
      </c>
      <c r="W626" s="225">
        <f t="shared" ref="W626:AE626" si="229">SUM(W605:W621)</f>
        <v>8017.5330138875361</v>
      </c>
      <c r="X626" s="225">
        <f t="shared" si="229"/>
        <v>1317.8905562827206</v>
      </c>
      <c r="Y626" s="225">
        <f t="shared" si="229"/>
        <v>1460.7823186563007</v>
      </c>
      <c r="Z626" s="225">
        <f t="shared" si="229"/>
        <v>1510.9419710877335</v>
      </c>
      <c r="AA626" s="225">
        <f t="shared" si="229"/>
        <v>481.75856212522717</v>
      </c>
      <c r="AB626" s="225">
        <f t="shared" si="229"/>
        <v>1137.8366670570556</v>
      </c>
      <c r="AC626" s="225">
        <f t="shared" si="229"/>
        <v>857.65920579284386</v>
      </c>
      <c r="AD626" s="225">
        <f t="shared" si="229"/>
        <v>1615.793058335151</v>
      </c>
      <c r="AE626" s="225">
        <f t="shared" si="229"/>
        <v>27589.744227826384</v>
      </c>
      <c r="AF626" s="246">
        <f>SUM(AF605:AF621)</f>
        <v>83496.145147531686</v>
      </c>
      <c r="AG626" s="278" t="str">
        <f t="shared" si="225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0.70664905836490699</v>
      </c>
      <c r="C627" s="48">
        <f t="shared" ref="C627:H627" si="230">IF($I626=0,"-",C626/$I626)</f>
        <v>0</v>
      </c>
      <c r="D627" s="48">
        <f t="shared" si="230"/>
        <v>0.16698308988944063</v>
      </c>
      <c r="E627" s="48">
        <f t="shared" si="230"/>
        <v>9.0674338301352686E-2</v>
      </c>
      <c r="F627" s="48">
        <f t="shared" si="230"/>
        <v>0</v>
      </c>
      <c r="G627" s="48">
        <f t="shared" si="230"/>
        <v>3.569351344429951E-2</v>
      </c>
      <c r="H627" s="69">
        <f t="shared" si="230"/>
        <v>0</v>
      </c>
      <c r="I627" s="49">
        <f>SUM(B627:H627)</f>
        <v>0.99999999999999978</v>
      </c>
      <c r="K627" s="78" t="s">
        <v>90</v>
      </c>
      <c r="L627" s="95">
        <f t="shared" ref="L627:R627" si="231">IF($S626=0,"-",L626/$S626)</f>
        <v>0.47315005377405261</v>
      </c>
      <c r="M627" s="95">
        <f t="shared" si="231"/>
        <v>0</v>
      </c>
      <c r="N627" s="95">
        <f t="shared" si="231"/>
        <v>0.11180664153626774</v>
      </c>
      <c r="O627" s="95">
        <f t="shared" si="231"/>
        <v>6.0712693996200266E-2</v>
      </c>
      <c r="P627" s="95">
        <f t="shared" si="231"/>
        <v>0.33043135319693251</v>
      </c>
      <c r="Q627" s="95">
        <f t="shared" si="231"/>
        <v>2.3899257496546717E-2</v>
      </c>
      <c r="R627" s="96">
        <f t="shared" si="231"/>
        <v>0</v>
      </c>
      <c r="S627" s="97">
        <f>SUM(L627:R627)</f>
        <v>0.99999999999999989</v>
      </c>
      <c r="U627" s="108" t="s">
        <v>90</v>
      </c>
      <c r="V627" s="130">
        <f>V626/$AF626</f>
        <v>0.47315005377405261</v>
      </c>
      <c r="W627" s="130">
        <f t="shared" ref="W627:AF627" si="232">W626/$AF626</f>
        <v>9.6022792426178852E-2</v>
      </c>
      <c r="X627" s="130">
        <f t="shared" si="232"/>
        <v>1.5783849110088888E-2</v>
      </c>
      <c r="Y627" s="130">
        <f t="shared" si="232"/>
        <v>1.7495206707749244E-2</v>
      </c>
      <c r="Z627" s="130">
        <f t="shared" si="232"/>
        <v>1.8095948841925669E-2</v>
      </c>
      <c r="AA627" s="130">
        <f t="shared" si="232"/>
        <v>5.769829987647866E-3</v>
      </c>
      <c r="AB627" s="130">
        <f t="shared" si="232"/>
        <v>1.3627415553695083E-2</v>
      </c>
      <c r="AC627" s="130">
        <f t="shared" si="232"/>
        <v>1.0271841942851634E-2</v>
      </c>
      <c r="AD627" s="247">
        <f t="shared" si="232"/>
        <v>1.9351708458877483E-2</v>
      </c>
      <c r="AE627" s="247">
        <f t="shared" si="232"/>
        <v>0.33043135319693251</v>
      </c>
      <c r="AF627" s="248">
        <f t="shared" si="232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0.5731778772054883</v>
      </c>
      <c r="C631" s="152">
        <v>0</v>
      </c>
      <c r="D631" s="152">
        <v>0.86066509377825851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1.4338429709837468</v>
      </c>
      <c r="J631" s="149"/>
      <c r="K631" s="203" t="s">
        <v>7</v>
      </c>
      <c r="L631" s="152">
        <v>0.5731778772054883</v>
      </c>
      <c r="M631" s="152">
        <v>0</v>
      </c>
      <c r="N631" s="152">
        <v>0.86066509377825851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1.4338429709837468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0.66979331861029268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3">SUM(B632:H632)</f>
        <v>0.66979331861029268</v>
      </c>
      <c r="J632" s="149"/>
      <c r="K632" s="163" t="s">
        <v>8</v>
      </c>
      <c r="L632" s="164">
        <v>0.66979331861029268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4">SUM(L632:R632)</f>
        <v>0.66979331861029268</v>
      </c>
    </row>
    <row r="633" spans="1:85" ht="15">
      <c r="A633" s="167" t="s">
        <v>10</v>
      </c>
      <c r="B633" s="156">
        <v>7.1471097335760723</v>
      </c>
      <c r="C633" s="156">
        <v>0</v>
      </c>
      <c r="D633" s="156">
        <v>2.289537607981066E-2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3"/>
        <v>7.1700051096558832</v>
      </c>
      <c r="J633" s="149"/>
      <c r="K633" s="169" t="s">
        <v>10</v>
      </c>
      <c r="L633" s="156">
        <v>7.1471097335760723</v>
      </c>
      <c r="M633" s="156">
        <v>0</v>
      </c>
      <c r="N633" s="156">
        <v>2.289537607981066E-2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4"/>
        <v>7.1700051096558832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4"/>
        <v>0</v>
      </c>
    </row>
    <row r="635" spans="1:85" ht="15">
      <c r="A635" s="167" t="s">
        <v>16</v>
      </c>
      <c r="B635" s="156">
        <v>68.957044214020414</v>
      </c>
      <c r="C635" s="156">
        <v>0.29803666716705701</v>
      </c>
      <c r="D635" s="156">
        <v>5.5565399920971599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3"/>
        <v>74.811620873284625</v>
      </c>
      <c r="J635" s="149"/>
      <c r="K635" s="169" t="s">
        <v>16</v>
      </c>
      <c r="L635" s="156">
        <v>68.957044214020414</v>
      </c>
      <c r="M635" s="156">
        <v>0.29803666716705701</v>
      </c>
      <c r="N635" s="156">
        <v>5.5565399920971599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4"/>
        <v>74.811620873284625</v>
      </c>
    </row>
    <row r="636" spans="1:85" ht="15">
      <c r="A636" s="159" t="s">
        <v>15</v>
      </c>
      <c r="B636" s="160">
        <v>6.8342857894968398</v>
      </c>
      <c r="C636" s="160">
        <v>0.15423483845333322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3"/>
        <v>6.988520627950173</v>
      </c>
      <c r="J636" s="149"/>
      <c r="K636" s="163" t="s">
        <v>15</v>
      </c>
      <c r="L636" s="164">
        <v>6.8342857894968398</v>
      </c>
      <c r="M636" s="164">
        <v>0.15423483845333322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4"/>
        <v>6.988520627950173</v>
      </c>
    </row>
    <row r="637" spans="1:85" ht="15">
      <c r="A637" s="167" t="s">
        <v>58</v>
      </c>
      <c r="B637" s="156">
        <v>0</v>
      </c>
      <c r="C637" s="156">
        <v>1.6750511974296722</v>
      </c>
      <c r="D637" s="156">
        <v>0</v>
      </c>
      <c r="E637" s="156">
        <v>81.29971661136679</v>
      </c>
      <c r="F637" s="156">
        <v>3210.7517937364378</v>
      </c>
      <c r="G637" s="156">
        <v>0</v>
      </c>
      <c r="H637" s="168">
        <v>0</v>
      </c>
      <c r="I637" s="154">
        <f t="shared" si="233"/>
        <v>3293.7265615452343</v>
      </c>
      <c r="J637" s="149"/>
      <c r="K637" s="169" t="s">
        <v>58</v>
      </c>
      <c r="L637" s="156">
        <v>0</v>
      </c>
      <c r="M637" s="156">
        <v>1.6750511974296722</v>
      </c>
      <c r="N637" s="156">
        <v>0</v>
      </c>
      <c r="O637" s="156">
        <v>81.29971661136679</v>
      </c>
      <c r="P637" s="156">
        <v>3210.7517937364378</v>
      </c>
      <c r="Q637" s="156">
        <v>0</v>
      </c>
      <c r="R637" s="157">
        <v>0</v>
      </c>
      <c r="S637" s="158">
        <f t="shared" si="234"/>
        <v>3293.7265615452343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34.192075754730332</v>
      </c>
      <c r="F638" s="160">
        <v>0</v>
      </c>
      <c r="G638" s="160">
        <v>0</v>
      </c>
      <c r="H638" s="161">
        <v>0</v>
      </c>
      <c r="I638" s="162">
        <f t="shared" si="233"/>
        <v>34.192075754730332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34.192075754730332</v>
      </c>
      <c r="P638" s="164">
        <v>0</v>
      </c>
      <c r="Q638" s="164">
        <v>0</v>
      </c>
      <c r="R638" s="165">
        <v>0</v>
      </c>
      <c r="S638" s="166">
        <f t="shared" si="234"/>
        <v>34.192075754730332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4"/>
        <v>0</v>
      </c>
    </row>
    <row r="640" spans="1:85" ht="15">
      <c r="A640" s="159" t="s">
        <v>17</v>
      </c>
      <c r="B640" s="160">
        <v>24.302911186233796</v>
      </c>
      <c r="C640" s="160">
        <v>0</v>
      </c>
      <c r="D640" s="160">
        <v>0.11765602648907562</v>
      </c>
      <c r="E640" s="160">
        <v>0.71590318099657668</v>
      </c>
      <c r="F640" s="160">
        <v>0</v>
      </c>
      <c r="G640" s="160">
        <v>0</v>
      </c>
      <c r="H640" s="161">
        <v>0</v>
      </c>
      <c r="I640" s="162">
        <f t="shared" si="233"/>
        <v>25.136470393719449</v>
      </c>
      <c r="J640" s="149"/>
      <c r="K640" s="163" t="s">
        <v>17</v>
      </c>
      <c r="L640" s="164">
        <v>24.302911186233796</v>
      </c>
      <c r="M640" s="164">
        <v>0</v>
      </c>
      <c r="N640" s="164">
        <v>0.11765602648907562</v>
      </c>
      <c r="O640" s="164">
        <v>0.71590318099657668</v>
      </c>
      <c r="P640" s="164">
        <v>0</v>
      </c>
      <c r="Q640" s="164">
        <v>0</v>
      </c>
      <c r="R640" s="165">
        <v>0</v>
      </c>
      <c r="S640" s="166">
        <f t="shared" si="234"/>
        <v>25.136470393719449</v>
      </c>
    </row>
    <row r="641" spans="1:70" ht="15">
      <c r="A641" s="167" t="s">
        <v>140</v>
      </c>
      <c r="B641" s="156">
        <v>138.04250619872531</v>
      </c>
      <c r="C641" s="156">
        <v>0</v>
      </c>
      <c r="D641" s="156">
        <v>35.677960494434686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3"/>
        <v>173.72046669316001</v>
      </c>
      <c r="J641" s="149"/>
      <c r="K641" s="169" t="s">
        <v>140</v>
      </c>
      <c r="L641" s="156">
        <v>138.04250619872531</v>
      </c>
      <c r="M641" s="156">
        <v>0</v>
      </c>
      <c r="N641" s="156">
        <v>35.677960494434686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4"/>
        <v>173.72046669316001</v>
      </c>
    </row>
    <row r="642" spans="1:70" ht="15">
      <c r="A642" s="159" t="s">
        <v>25</v>
      </c>
      <c r="B642" s="160">
        <v>333.7692558807347</v>
      </c>
      <c r="C642" s="160">
        <v>0.43367422696705216</v>
      </c>
      <c r="D642" s="160">
        <v>6.9037838256215709</v>
      </c>
      <c r="E642" s="160">
        <v>554.619991300219</v>
      </c>
      <c r="F642" s="160">
        <v>0</v>
      </c>
      <c r="G642" s="160">
        <v>187.02909402627492</v>
      </c>
      <c r="H642" s="161">
        <v>2.624016538912425</v>
      </c>
      <c r="I642" s="162">
        <f t="shared" si="233"/>
        <v>1085.3798157987296</v>
      </c>
      <c r="J642" s="149"/>
      <c r="K642" s="163" t="s">
        <v>25</v>
      </c>
      <c r="L642" s="164">
        <v>333.7692558807347</v>
      </c>
      <c r="M642" s="164">
        <v>0.43367422696705216</v>
      </c>
      <c r="N642" s="164">
        <v>6.9037838256215709</v>
      </c>
      <c r="O642" s="164">
        <v>554.619991300219</v>
      </c>
      <c r="P642" s="164">
        <v>0</v>
      </c>
      <c r="Q642" s="164">
        <v>187.02909402627492</v>
      </c>
      <c r="R642" s="165">
        <v>2.624016538912425</v>
      </c>
      <c r="S642" s="166">
        <f t="shared" si="234"/>
        <v>1085.3798157987296</v>
      </c>
    </row>
    <row r="643" spans="1:70" ht="15">
      <c r="A643" s="167" t="s">
        <v>24</v>
      </c>
      <c r="B643" s="156">
        <v>45.880269278980123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3"/>
        <v>45.880269278980123</v>
      </c>
      <c r="J643" s="149"/>
      <c r="K643" s="169" t="s">
        <v>24</v>
      </c>
      <c r="L643" s="156">
        <v>45.880269278980123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4"/>
        <v>45.880269278980123</v>
      </c>
    </row>
    <row r="644" spans="1:70" ht="15">
      <c r="A644" s="159" t="s">
        <v>60</v>
      </c>
      <c r="B644" s="160">
        <v>512.94424403648748</v>
      </c>
      <c r="C644" s="160">
        <v>23.234633336802439</v>
      </c>
      <c r="D644" s="160">
        <v>292.07434934625564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3"/>
        <v>828.25322671954552</v>
      </c>
      <c r="J644" s="149"/>
      <c r="K644" s="163" t="s">
        <v>60</v>
      </c>
      <c r="L644" s="164">
        <v>512.94424403648748</v>
      </c>
      <c r="M644" s="164">
        <v>23.234633336802439</v>
      </c>
      <c r="N644" s="164">
        <v>292.07434934625564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4"/>
        <v>828.25322671954552</v>
      </c>
    </row>
    <row r="645" spans="1:70" ht="15">
      <c r="A645" s="167" t="s">
        <v>22</v>
      </c>
      <c r="B645" s="156">
        <v>765.41585368991514</v>
      </c>
      <c r="C645" s="156">
        <v>0</v>
      </c>
      <c r="D645" s="156">
        <v>0.99738278874670527</v>
      </c>
      <c r="E645" s="156">
        <v>5.2807937119008201</v>
      </c>
      <c r="F645" s="156">
        <v>218.79475375696646</v>
      </c>
      <c r="G645" s="156">
        <v>0</v>
      </c>
      <c r="H645" s="168">
        <v>0</v>
      </c>
      <c r="I645" s="154">
        <f t="shared" si="233"/>
        <v>990.4887839475291</v>
      </c>
      <c r="J645" s="149"/>
      <c r="K645" s="169" t="s">
        <v>22</v>
      </c>
      <c r="L645" s="156">
        <v>765.41585368991514</v>
      </c>
      <c r="M645" s="156">
        <v>0</v>
      </c>
      <c r="N645" s="156">
        <v>0.99738278874670527</v>
      </c>
      <c r="O645" s="156">
        <v>5.2807937119008201</v>
      </c>
      <c r="P645" s="156">
        <v>218.79475375696646</v>
      </c>
      <c r="Q645" s="156">
        <v>0</v>
      </c>
      <c r="R645" s="157">
        <v>0</v>
      </c>
      <c r="S645" s="158">
        <f t="shared" si="234"/>
        <v>990.4887839475291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4"/>
        <v>0</v>
      </c>
    </row>
    <row r="647" spans="1:70" ht="15">
      <c r="A647" s="170" t="s">
        <v>64</v>
      </c>
      <c r="B647" s="156">
        <v>26.411308305043676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3"/>
        <v>26.411308305043676</v>
      </c>
      <c r="J647" s="149"/>
      <c r="K647" s="171" t="s">
        <v>64</v>
      </c>
      <c r="L647" s="156">
        <v>26.411308305043676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4"/>
        <v>26.411308305043676</v>
      </c>
    </row>
    <row r="648" spans="1:70">
      <c r="A648" s="172" t="s">
        <v>23</v>
      </c>
      <c r="B648" s="173">
        <v>26.411308305043676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3"/>
        <v>26.411308305043676</v>
      </c>
      <c r="J648" s="149"/>
      <c r="K648" s="176" t="s">
        <v>23</v>
      </c>
      <c r="L648" s="177">
        <v>26.411308305043676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4"/>
        <v>26.411308305043676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4"/>
        <v>0</v>
      </c>
    </row>
    <row r="652" spans="1:70" ht="15">
      <c r="A652" s="194" t="s">
        <v>26</v>
      </c>
      <c r="B652" s="195">
        <f>SUM(B631:B647)</f>
        <v>1930.9477595090293</v>
      </c>
      <c r="C652" s="195">
        <f t="shared" ref="C652:I652" si="235">SUM(C631:C647)</f>
        <v>25.795630266819554</v>
      </c>
      <c r="D652" s="195">
        <f t="shared" si="235"/>
        <v>342.21123294350286</v>
      </c>
      <c r="E652" s="195">
        <f t="shared" si="235"/>
        <v>676.10848055921349</v>
      </c>
      <c r="F652" s="195">
        <f t="shared" si="235"/>
        <v>3429.5465474934044</v>
      </c>
      <c r="G652" s="195">
        <f t="shared" si="235"/>
        <v>187.02909402627492</v>
      </c>
      <c r="H652" s="197">
        <f t="shared" si="235"/>
        <v>2.624016538912425</v>
      </c>
      <c r="I652" s="154">
        <f t="shared" si="235"/>
        <v>6594.2627613371569</v>
      </c>
      <c r="J652" s="149"/>
      <c r="K652" s="196" t="s">
        <v>26</v>
      </c>
      <c r="L652" s="195">
        <f>SUM(L631:L647)</f>
        <v>1930.9477595090293</v>
      </c>
      <c r="M652" s="195">
        <f t="shared" ref="M652:S652" si="236">SUM(M631:M647)</f>
        <v>25.795630266819554</v>
      </c>
      <c r="N652" s="195">
        <f t="shared" si="236"/>
        <v>342.21123294350286</v>
      </c>
      <c r="O652" s="195">
        <f t="shared" si="236"/>
        <v>676.10848055921349</v>
      </c>
      <c r="P652" s="195">
        <f t="shared" si="236"/>
        <v>3429.5465474934044</v>
      </c>
      <c r="Q652" s="195">
        <f t="shared" si="236"/>
        <v>187.02909402627492</v>
      </c>
      <c r="R652" s="197">
        <f t="shared" si="236"/>
        <v>2.624016538912425</v>
      </c>
      <c r="S652" s="198">
        <f t="shared" si="236"/>
        <v>6594.2627613371569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0.29282238657979709</v>
      </c>
      <c r="C653" s="48">
        <f t="shared" ref="C653:H653" si="237">IF($I652=0,"-",C652/$I652)</f>
        <v>3.91182929774379E-3</v>
      </c>
      <c r="D653" s="48">
        <f t="shared" si="237"/>
        <v>5.1895298281094078E-2</v>
      </c>
      <c r="E653" s="48">
        <f t="shared" si="237"/>
        <v>0.10252980583717521</v>
      </c>
      <c r="F653" s="48">
        <f t="shared" si="237"/>
        <v>0.52008035949085774</v>
      </c>
      <c r="G653" s="48">
        <f t="shared" si="237"/>
        <v>2.836239634290065E-2</v>
      </c>
      <c r="H653" s="69">
        <f t="shared" si="237"/>
        <v>3.9792417043150069E-4</v>
      </c>
      <c r="I653" s="49">
        <f>SUM(B653:H653)</f>
        <v>1</v>
      </c>
      <c r="K653" s="78" t="s">
        <v>90</v>
      </c>
      <c r="L653" s="95">
        <f t="shared" ref="L653:R653" si="238">IF($S652=0,"-",L652/$S652)</f>
        <v>0.29282238657979709</v>
      </c>
      <c r="M653" s="95">
        <f t="shared" si="238"/>
        <v>3.91182929774379E-3</v>
      </c>
      <c r="N653" s="95">
        <f t="shared" si="238"/>
        <v>5.1895298281094078E-2</v>
      </c>
      <c r="O653" s="95">
        <f t="shared" si="238"/>
        <v>0.10252980583717521</v>
      </c>
      <c r="P653" s="95">
        <f t="shared" si="238"/>
        <v>0.52008035949085774</v>
      </c>
      <c r="Q653" s="95">
        <f t="shared" si="238"/>
        <v>2.836239634290065E-2</v>
      </c>
      <c r="R653" s="96">
        <f t="shared" si="238"/>
        <v>3.9792417043150069E-4</v>
      </c>
      <c r="S653" s="97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conditionalFormatting sqref="P484">
    <cfRule type="cellIs" dxfId="0" priority="1" operator="lessThan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41" customWidth="1"/>
    <col min="2" max="9" width="16.625" style="149" customWidth="1"/>
    <col min="10" max="10" width="11.625" style="141" customWidth="1"/>
    <col min="11" max="11" width="42.6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141</v>
      </c>
      <c r="B1" s="315"/>
      <c r="C1" s="315"/>
      <c r="D1" s="315"/>
      <c r="E1" s="315"/>
      <c r="F1" s="315"/>
      <c r="G1" s="315"/>
      <c r="H1" s="315"/>
      <c r="I1" s="316"/>
      <c r="K1" s="323" t="s">
        <v>142</v>
      </c>
      <c r="L1" s="324"/>
      <c r="M1" s="324"/>
      <c r="N1" s="324"/>
      <c r="O1" s="324"/>
      <c r="P1" s="324"/>
      <c r="Q1" s="324"/>
      <c r="R1" s="324"/>
      <c r="S1" s="325"/>
      <c r="U1" s="332" t="s">
        <v>143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405.71052178958303</v>
      </c>
      <c r="C7" s="37">
        <f t="shared" ref="C7:E7" si="0">C33+C85</f>
        <v>1115.9458760466205</v>
      </c>
      <c r="D7" s="37">
        <f t="shared" si="0"/>
        <v>8.3703789332244032</v>
      </c>
      <c r="E7" s="37">
        <f t="shared" si="0"/>
        <v>0</v>
      </c>
      <c r="F7" s="37">
        <f>F59+F85</f>
        <v>2.341408199296052</v>
      </c>
      <c r="G7" s="37">
        <f t="shared" ref="G7:H22" si="1">G33+G85</f>
        <v>0</v>
      </c>
      <c r="H7" s="37">
        <f t="shared" si="1"/>
        <v>0</v>
      </c>
      <c r="I7" s="154">
        <f>SUM(B7:H7)</f>
        <v>1532.3681849687239</v>
      </c>
      <c r="J7" s="149"/>
      <c r="K7" s="155" t="s">
        <v>7</v>
      </c>
      <c r="L7" s="37">
        <f>L33+L85</f>
        <v>405.71052178958303</v>
      </c>
      <c r="M7" s="37">
        <f t="shared" ref="M7:O7" si="2">M33+M85</f>
        <v>1115.9458760466205</v>
      </c>
      <c r="N7" s="37">
        <f t="shared" si="2"/>
        <v>8.3703789332244032</v>
      </c>
      <c r="O7" s="37">
        <f t="shared" si="2"/>
        <v>0</v>
      </c>
      <c r="P7" s="156">
        <f>P33+P59+P85</f>
        <v>2.341408199296052</v>
      </c>
      <c r="Q7" s="37">
        <f t="shared" ref="Q7:R22" si="3">Q33+Q85</f>
        <v>0</v>
      </c>
      <c r="R7" s="37">
        <f t="shared" si="3"/>
        <v>0</v>
      </c>
      <c r="S7" s="158">
        <f>SUM(L7:R7)</f>
        <v>1532.3681849687239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3" si="4">B34+B86</f>
        <v>19.291153280748695</v>
      </c>
      <c r="C8" s="40">
        <f t="shared" si="4"/>
        <v>0</v>
      </c>
      <c r="D8" s="40">
        <f t="shared" si="4"/>
        <v>462.09254127991505</v>
      </c>
      <c r="E8" s="40">
        <f t="shared" si="4"/>
        <v>0</v>
      </c>
      <c r="F8" s="40">
        <f t="shared" ref="F8:F27" si="5">F60+F86</f>
        <v>0</v>
      </c>
      <c r="G8" s="40">
        <f t="shared" si="1"/>
        <v>0</v>
      </c>
      <c r="H8" s="40">
        <f t="shared" si="1"/>
        <v>0</v>
      </c>
      <c r="I8" s="162">
        <f t="shared" ref="I8:I27" si="6">SUM(B8:H8)</f>
        <v>481.38369456066374</v>
      </c>
      <c r="J8" s="149"/>
      <c r="K8" s="163" t="s">
        <v>8</v>
      </c>
      <c r="L8" s="84">
        <f t="shared" ref="L8:O23" si="7">L34+L86</f>
        <v>19.291153280748695</v>
      </c>
      <c r="M8" s="84">
        <f t="shared" si="7"/>
        <v>0</v>
      </c>
      <c r="N8" s="84">
        <f t="shared" si="7"/>
        <v>462.09254127991505</v>
      </c>
      <c r="O8" s="84">
        <f t="shared" si="7"/>
        <v>0</v>
      </c>
      <c r="P8" s="164">
        <f t="shared" ref="P8:P27" si="8">P34+P60+P86</f>
        <v>0</v>
      </c>
      <c r="Q8" s="84">
        <f t="shared" si="3"/>
        <v>0</v>
      </c>
      <c r="R8" s="84">
        <f t="shared" si="3"/>
        <v>0</v>
      </c>
      <c r="S8" s="166">
        <f t="shared" ref="S8:S27" si="9">SUM(L8:R8)</f>
        <v>481.38369456066374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340.80312536011746</v>
      </c>
      <c r="C9" s="43">
        <f t="shared" si="4"/>
        <v>0</v>
      </c>
      <c r="D9" s="43">
        <f t="shared" si="4"/>
        <v>258.23966071349111</v>
      </c>
      <c r="E9" s="43">
        <f t="shared" si="4"/>
        <v>0</v>
      </c>
      <c r="F9" s="43">
        <f t="shared" si="5"/>
        <v>0</v>
      </c>
      <c r="G9" s="43">
        <f t="shared" si="1"/>
        <v>0</v>
      </c>
      <c r="H9" s="43">
        <f t="shared" si="1"/>
        <v>0</v>
      </c>
      <c r="I9" s="154">
        <f t="shared" si="6"/>
        <v>599.04278607360857</v>
      </c>
      <c r="J9" s="149"/>
      <c r="K9" s="155" t="s">
        <v>10</v>
      </c>
      <c r="L9" s="43">
        <f t="shared" si="7"/>
        <v>340.80312536011746</v>
      </c>
      <c r="M9" s="43">
        <f t="shared" si="7"/>
        <v>0</v>
      </c>
      <c r="N9" s="43">
        <f t="shared" si="7"/>
        <v>258.23966071349111</v>
      </c>
      <c r="O9" s="43">
        <f t="shared" si="7"/>
        <v>0</v>
      </c>
      <c r="P9" s="156">
        <f t="shared" si="8"/>
        <v>0</v>
      </c>
      <c r="Q9" s="43">
        <f t="shared" si="3"/>
        <v>0</v>
      </c>
      <c r="R9" s="43">
        <f t="shared" si="3"/>
        <v>0</v>
      </c>
      <c r="S9" s="158">
        <f t="shared" si="9"/>
        <v>599.04278607360857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259.5097621783089</v>
      </c>
      <c r="D10" s="40">
        <f t="shared" si="4"/>
        <v>816.12225243499995</v>
      </c>
      <c r="E10" s="40">
        <f t="shared" si="4"/>
        <v>0</v>
      </c>
      <c r="F10" s="40">
        <f t="shared" si="5"/>
        <v>0</v>
      </c>
      <c r="G10" s="40">
        <f t="shared" si="1"/>
        <v>0</v>
      </c>
      <c r="H10" s="40">
        <f t="shared" si="1"/>
        <v>0</v>
      </c>
      <c r="I10" s="162">
        <f t="shared" si="6"/>
        <v>1075.6320146133089</v>
      </c>
      <c r="J10" s="149"/>
      <c r="K10" s="163" t="s">
        <v>56</v>
      </c>
      <c r="L10" s="84">
        <f t="shared" si="7"/>
        <v>0</v>
      </c>
      <c r="M10" s="84">
        <f t="shared" si="7"/>
        <v>259.5097621783089</v>
      </c>
      <c r="N10" s="84">
        <f t="shared" si="7"/>
        <v>816.12225243499995</v>
      </c>
      <c r="O10" s="84">
        <f t="shared" si="7"/>
        <v>0</v>
      </c>
      <c r="P10" s="164">
        <f t="shared" si="8"/>
        <v>0</v>
      </c>
      <c r="Q10" s="84">
        <f t="shared" si="3"/>
        <v>0</v>
      </c>
      <c r="R10" s="84">
        <f t="shared" si="3"/>
        <v>0</v>
      </c>
      <c r="S10" s="166">
        <f t="shared" si="9"/>
        <v>1075.6320146133089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483.95534612588028</v>
      </c>
      <c r="C11" s="43">
        <f t="shared" si="4"/>
        <v>224.38958233550576</v>
      </c>
      <c r="D11" s="43">
        <f t="shared" si="4"/>
        <v>269.29983570751392</v>
      </c>
      <c r="E11" s="43">
        <f t="shared" si="4"/>
        <v>32.446910486344237</v>
      </c>
      <c r="F11" s="43">
        <f t="shared" si="5"/>
        <v>0</v>
      </c>
      <c r="G11" s="43">
        <f t="shared" si="1"/>
        <v>0</v>
      </c>
      <c r="H11" s="43">
        <f t="shared" si="1"/>
        <v>0</v>
      </c>
      <c r="I11" s="154">
        <f t="shared" si="6"/>
        <v>1010.0916746552442</v>
      </c>
      <c r="J11" s="149"/>
      <c r="K11" s="155" t="s">
        <v>16</v>
      </c>
      <c r="L11" s="43">
        <f t="shared" si="7"/>
        <v>483.95534612588028</v>
      </c>
      <c r="M11" s="43">
        <f t="shared" si="7"/>
        <v>224.38958233550576</v>
      </c>
      <c r="N11" s="43">
        <f t="shared" si="7"/>
        <v>269.29983570751392</v>
      </c>
      <c r="O11" s="43">
        <f t="shared" si="7"/>
        <v>32.446910486344237</v>
      </c>
      <c r="P11" s="156">
        <f t="shared" si="8"/>
        <v>0</v>
      </c>
      <c r="Q11" s="43">
        <f t="shared" si="3"/>
        <v>0</v>
      </c>
      <c r="R11" s="43">
        <f t="shared" si="3"/>
        <v>0</v>
      </c>
      <c r="S11" s="158">
        <f t="shared" si="9"/>
        <v>1010.0916746552442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8362.6860658458554</v>
      </c>
      <c r="C12" s="40">
        <f t="shared" si="4"/>
        <v>15.100255046507151</v>
      </c>
      <c r="D12" s="40">
        <f t="shared" si="4"/>
        <v>890.52450280353014</v>
      </c>
      <c r="E12" s="40">
        <f t="shared" si="4"/>
        <v>6.924005679480663</v>
      </c>
      <c r="F12" s="40">
        <f t="shared" si="5"/>
        <v>0</v>
      </c>
      <c r="G12" s="40">
        <f t="shared" si="1"/>
        <v>0</v>
      </c>
      <c r="H12" s="40">
        <f t="shared" si="1"/>
        <v>0</v>
      </c>
      <c r="I12" s="162">
        <f t="shared" si="6"/>
        <v>9275.234829375373</v>
      </c>
      <c r="J12" s="149"/>
      <c r="K12" s="163" t="s">
        <v>15</v>
      </c>
      <c r="L12" s="84">
        <f t="shared" si="7"/>
        <v>8362.6860658458554</v>
      </c>
      <c r="M12" s="84">
        <f t="shared" si="7"/>
        <v>15.100255046507151</v>
      </c>
      <c r="N12" s="84">
        <f t="shared" si="7"/>
        <v>890.52450280353014</v>
      </c>
      <c r="O12" s="84">
        <f t="shared" si="7"/>
        <v>6.924005679480663</v>
      </c>
      <c r="P12" s="164">
        <f t="shared" si="8"/>
        <v>0</v>
      </c>
      <c r="Q12" s="84">
        <f t="shared" si="3"/>
        <v>0</v>
      </c>
      <c r="R12" s="84">
        <f t="shared" si="3"/>
        <v>0</v>
      </c>
      <c r="S12" s="166">
        <f t="shared" si="9"/>
        <v>9275.234829375373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1.6954792635007847</v>
      </c>
      <c r="D13" s="43">
        <f t="shared" si="4"/>
        <v>5.2416185789311544E-2</v>
      </c>
      <c r="E13" s="43">
        <f t="shared" si="4"/>
        <v>1624.0498417739182</v>
      </c>
      <c r="F13" s="43">
        <f t="shared" si="5"/>
        <v>54407.229107767213</v>
      </c>
      <c r="G13" s="43">
        <f t="shared" si="1"/>
        <v>0</v>
      </c>
      <c r="H13" s="43">
        <f t="shared" si="1"/>
        <v>0</v>
      </c>
      <c r="I13" s="154">
        <f t="shared" si="6"/>
        <v>56033.026844990418</v>
      </c>
      <c r="J13" s="149"/>
      <c r="K13" s="169" t="s">
        <v>58</v>
      </c>
      <c r="L13" s="43">
        <f t="shared" si="7"/>
        <v>0</v>
      </c>
      <c r="M13" s="43">
        <f t="shared" si="7"/>
        <v>1.6954792635007847</v>
      </c>
      <c r="N13" s="43">
        <f t="shared" si="7"/>
        <v>5.2416185789311544E-2</v>
      </c>
      <c r="O13" s="43">
        <f t="shared" si="7"/>
        <v>1624.0498417739182</v>
      </c>
      <c r="P13" s="156">
        <f t="shared" si="8"/>
        <v>54407.229107767213</v>
      </c>
      <c r="Q13" s="43">
        <f t="shared" si="3"/>
        <v>0</v>
      </c>
      <c r="R13" s="43">
        <f t="shared" si="3"/>
        <v>0</v>
      </c>
      <c r="S13" s="158">
        <f t="shared" si="9"/>
        <v>56033.026844990418</v>
      </c>
      <c r="T13" s="149" t="str">
        <f t="shared" si="10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7.2342089309209379E-2</v>
      </c>
      <c r="E14" s="40">
        <f t="shared" si="4"/>
        <v>47.897008594259972</v>
      </c>
      <c r="F14" s="40">
        <f t="shared" si="5"/>
        <v>14598.812168861141</v>
      </c>
      <c r="G14" s="40">
        <f t="shared" si="1"/>
        <v>0</v>
      </c>
      <c r="H14" s="40">
        <f t="shared" si="1"/>
        <v>0</v>
      </c>
      <c r="I14" s="162">
        <f t="shared" si="6"/>
        <v>14646.781519544709</v>
      </c>
      <c r="J14" s="149"/>
      <c r="K14" s="163" t="s">
        <v>12</v>
      </c>
      <c r="L14" s="84">
        <f t="shared" si="7"/>
        <v>0</v>
      </c>
      <c r="M14" s="84">
        <f t="shared" si="7"/>
        <v>0</v>
      </c>
      <c r="N14" s="84">
        <f t="shared" si="7"/>
        <v>7.2342089309209379E-2</v>
      </c>
      <c r="O14" s="84">
        <f t="shared" si="7"/>
        <v>47.897008594259972</v>
      </c>
      <c r="P14" s="164">
        <f t="shared" si="8"/>
        <v>14598.812168861135</v>
      </c>
      <c r="Q14" s="84">
        <f t="shared" si="3"/>
        <v>0</v>
      </c>
      <c r="R14" s="84">
        <f t="shared" si="3"/>
        <v>0</v>
      </c>
      <c r="S14" s="166">
        <f t="shared" si="9"/>
        <v>14646.781519544704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0.77939999999999998</v>
      </c>
      <c r="C15" s="43">
        <f t="shared" si="4"/>
        <v>0</v>
      </c>
      <c r="D15" s="43">
        <f t="shared" si="4"/>
        <v>3.1594805454305401</v>
      </c>
      <c r="E15" s="43">
        <f t="shared" si="4"/>
        <v>3.9050695026441491E-2</v>
      </c>
      <c r="F15" s="43">
        <f t="shared" si="5"/>
        <v>22020.236879202435</v>
      </c>
      <c r="G15" s="43">
        <f t="shared" si="1"/>
        <v>0</v>
      </c>
      <c r="H15" s="43">
        <f t="shared" si="1"/>
        <v>0</v>
      </c>
      <c r="I15" s="154">
        <f t="shared" si="6"/>
        <v>22024.214810442892</v>
      </c>
      <c r="J15" s="149"/>
      <c r="K15" s="169" t="s">
        <v>59</v>
      </c>
      <c r="L15" s="43">
        <f t="shared" si="7"/>
        <v>0.77939999999999998</v>
      </c>
      <c r="M15" s="43">
        <f t="shared" si="7"/>
        <v>0</v>
      </c>
      <c r="N15" s="43">
        <f t="shared" si="7"/>
        <v>3.1594805454305401</v>
      </c>
      <c r="O15" s="43">
        <f t="shared" si="7"/>
        <v>3.9050695026441491E-2</v>
      </c>
      <c r="P15" s="156">
        <f t="shared" si="8"/>
        <v>22020.236879202435</v>
      </c>
      <c r="Q15" s="43">
        <f t="shared" si="3"/>
        <v>0</v>
      </c>
      <c r="R15" s="43">
        <f t="shared" si="3"/>
        <v>0</v>
      </c>
      <c r="S15" s="158">
        <f t="shared" si="9"/>
        <v>22024.214810442892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372.61201255017937</v>
      </c>
      <c r="C16" s="40">
        <f t="shared" si="4"/>
        <v>18.544332576684475</v>
      </c>
      <c r="D16" s="40">
        <f t="shared" si="4"/>
        <v>213.13827860189582</v>
      </c>
      <c r="E16" s="40">
        <f t="shared" si="4"/>
        <v>126.53025607245773</v>
      </c>
      <c r="F16" s="40">
        <f t="shared" si="5"/>
        <v>21.23159726636375</v>
      </c>
      <c r="G16" s="40">
        <f t="shared" si="1"/>
        <v>0</v>
      </c>
      <c r="H16" s="40">
        <f t="shared" si="1"/>
        <v>0</v>
      </c>
      <c r="I16" s="162">
        <f t="shared" si="6"/>
        <v>752.05647706758123</v>
      </c>
      <c r="J16" s="149"/>
      <c r="K16" s="163" t="s">
        <v>17</v>
      </c>
      <c r="L16" s="84">
        <f t="shared" si="7"/>
        <v>372.61201255017937</v>
      </c>
      <c r="M16" s="84">
        <f t="shared" si="7"/>
        <v>18.544332576684475</v>
      </c>
      <c r="N16" s="84">
        <f t="shared" si="7"/>
        <v>213.13827860189582</v>
      </c>
      <c r="O16" s="84">
        <f t="shared" si="7"/>
        <v>126.53025607245773</v>
      </c>
      <c r="P16" s="164">
        <f t="shared" si="8"/>
        <v>21.231597266363718</v>
      </c>
      <c r="Q16" s="84">
        <f t="shared" si="3"/>
        <v>0</v>
      </c>
      <c r="R16" s="84">
        <f t="shared" si="3"/>
        <v>0</v>
      </c>
      <c r="S16" s="166">
        <f t="shared" si="9"/>
        <v>752.05647706758111</v>
      </c>
      <c r="T16" s="149" t="str">
        <f>IF(ABS(S16-I16)&gt;0.01,S16-I16,"")</f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18638.870822555298</v>
      </c>
      <c r="C17" s="43">
        <f t="shared" si="4"/>
        <v>11581.887385453498</v>
      </c>
      <c r="D17" s="43">
        <f t="shared" si="4"/>
        <v>11392.484264775656</v>
      </c>
      <c r="E17" s="43">
        <f t="shared" si="4"/>
        <v>579.01064445105658</v>
      </c>
      <c r="F17" s="43">
        <f t="shared" si="5"/>
        <v>4676.6631483997135</v>
      </c>
      <c r="G17" s="43">
        <f t="shared" si="1"/>
        <v>0</v>
      </c>
      <c r="H17" s="43">
        <f t="shared" si="1"/>
        <v>0</v>
      </c>
      <c r="I17" s="154">
        <f t="shared" si="6"/>
        <v>46868.91626563522</v>
      </c>
      <c r="J17" s="149"/>
      <c r="K17" s="169" t="s">
        <v>140</v>
      </c>
      <c r="L17" s="43">
        <f t="shared" si="7"/>
        <v>18638.870822555298</v>
      </c>
      <c r="M17" s="43">
        <f t="shared" si="7"/>
        <v>11581.887385453498</v>
      </c>
      <c r="N17" s="43">
        <f t="shared" si="7"/>
        <v>11392.484264775656</v>
      </c>
      <c r="O17" s="43">
        <f t="shared" si="7"/>
        <v>579.01064445105658</v>
      </c>
      <c r="P17" s="156">
        <f t="shared" si="8"/>
        <v>4676.6631483997135</v>
      </c>
      <c r="Q17" s="43">
        <f t="shared" si="3"/>
        <v>0</v>
      </c>
      <c r="R17" s="43">
        <f t="shared" si="3"/>
        <v>0</v>
      </c>
      <c r="S17" s="158">
        <f t="shared" si="9"/>
        <v>46868.91626563522</v>
      </c>
      <c r="T17" s="149" t="str">
        <f t="shared" si="10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4330.4557115778089</v>
      </c>
      <c r="C18" s="40">
        <f t="shared" si="4"/>
        <v>218.39457359783134</v>
      </c>
      <c r="D18" s="40">
        <f t="shared" si="4"/>
        <v>8192.1052354823896</v>
      </c>
      <c r="E18" s="40">
        <f t="shared" si="4"/>
        <v>21639.500075974807</v>
      </c>
      <c r="F18" s="40">
        <f t="shared" si="5"/>
        <v>1496.9092996169918</v>
      </c>
      <c r="G18" s="40">
        <f t="shared" si="1"/>
        <v>5255.6164805101516</v>
      </c>
      <c r="H18" s="40">
        <f t="shared" si="1"/>
        <v>54.565771941465108</v>
      </c>
      <c r="I18" s="162">
        <f t="shared" si="6"/>
        <v>41187.547148701444</v>
      </c>
      <c r="J18" s="149"/>
      <c r="K18" s="163" t="s">
        <v>25</v>
      </c>
      <c r="L18" s="84">
        <f t="shared" si="7"/>
        <v>4330.4557115778089</v>
      </c>
      <c r="M18" s="84">
        <f t="shared" si="7"/>
        <v>218.39457359783134</v>
      </c>
      <c r="N18" s="84">
        <f t="shared" si="7"/>
        <v>8192.1052354823896</v>
      </c>
      <c r="O18" s="84">
        <f t="shared" si="7"/>
        <v>21639.500075974807</v>
      </c>
      <c r="P18" s="164">
        <f t="shared" si="8"/>
        <v>1496.9092996169918</v>
      </c>
      <c r="Q18" s="84">
        <f t="shared" si="3"/>
        <v>5255.6164805101516</v>
      </c>
      <c r="R18" s="84">
        <f t="shared" si="3"/>
        <v>54.565771941465108</v>
      </c>
      <c r="S18" s="166">
        <f t="shared" si="9"/>
        <v>41187.547148701444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8899.6577521381932</v>
      </c>
      <c r="C19" s="43">
        <f t="shared" si="4"/>
        <v>1497.8638407930064</v>
      </c>
      <c r="D19" s="43">
        <f t="shared" si="4"/>
        <v>2179.7871767815959</v>
      </c>
      <c r="E19" s="43">
        <f t="shared" si="4"/>
        <v>0</v>
      </c>
      <c r="F19" s="43">
        <f t="shared" si="5"/>
        <v>0</v>
      </c>
      <c r="G19" s="43">
        <f t="shared" si="1"/>
        <v>0</v>
      </c>
      <c r="H19" s="43">
        <f t="shared" si="1"/>
        <v>0</v>
      </c>
      <c r="I19" s="154">
        <f t="shared" si="6"/>
        <v>12577.308769712796</v>
      </c>
      <c r="J19" s="149"/>
      <c r="K19" s="169" t="s">
        <v>24</v>
      </c>
      <c r="L19" s="43">
        <f t="shared" si="7"/>
        <v>8899.6577521381932</v>
      </c>
      <c r="M19" s="43">
        <f t="shared" si="7"/>
        <v>1497.8638407930064</v>
      </c>
      <c r="N19" s="43">
        <f t="shared" si="7"/>
        <v>2179.7871767815959</v>
      </c>
      <c r="O19" s="43">
        <f t="shared" si="7"/>
        <v>0</v>
      </c>
      <c r="P19" s="156">
        <f t="shared" si="8"/>
        <v>0</v>
      </c>
      <c r="Q19" s="43">
        <f t="shared" si="3"/>
        <v>0</v>
      </c>
      <c r="R19" s="43">
        <f t="shared" si="3"/>
        <v>0</v>
      </c>
      <c r="S19" s="158">
        <f t="shared" si="9"/>
        <v>12577.308769712796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15068.37492121528</v>
      </c>
      <c r="C20" s="40">
        <f t="shared" si="4"/>
        <v>28.051575499761231</v>
      </c>
      <c r="D20" s="40">
        <f t="shared" si="4"/>
        <v>1786.451023039195</v>
      </c>
      <c r="E20" s="40">
        <f t="shared" si="4"/>
        <v>0</v>
      </c>
      <c r="F20" s="40">
        <f t="shared" si="5"/>
        <v>5.7504965294117652E-2</v>
      </c>
      <c r="G20" s="40">
        <f t="shared" si="1"/>
        <v>0</v>
      </c>
      <c r="H20" s="40">
        <f t="shared" si="1"/>
        <v>0</v>
      </c>
      <c r="I20" s="162">
        <f t="shared" si="6"/>
        <v>16882.935024719529</v>
      </c>
      <c r="J20" s="149"/>
      <c r="K20" s="163" t="s">
        <v>60</v>
      </c>
      <c r="L20" s="84">
        <f t="shared" si="7"/>
        <v>15068.37492121528</v>
      </c>
      <c r="M20" s="84">
        <f t="shared" si="7"/>
        <v>28.051575499761231</v>
      </c>
      <c r="N20" s="84">
        <f t="shared" si="7"/>
        <v>1786.451023039195</v>
      </c>
      <c r="O20" s="84">
        <f t="shared" si="7"/>
        <v>0</v>
      </c>
      <c r="P20" s="164">
        <f t="shared" si="8"/>
        <v>5.7504965294117652E-2</v>
      </c>
      <c r="Q20" s="84">
        <f t="shared" si="3"/>
        <v>0</v>
      </c>
      <c r="R20" s="84">
        <f t="shared" si="3"/>
        <v>0</v>
      </c>
      <c r="S20" s="166">
        <f t="shared" si="9"/>
        <v>16882.935024719529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5315.2996963670694</v>
      </c>
      <c r="C21" s="43">
        <f t="shared" si="4"/>
        <v>2689.7263588368223</v>
      </c>
      <c r="D21" s="43">
        <f t="shared" si="4"/>
        <v>2825.3234660221733</v>
      </c>
      <c r="E21" s="43">
        <f t="shared" si="4"/>
        <v>77.36908917481766</v>
      </c>
      <c r="F21" s="43">
        <f t="shared" si="5"/>
        <v>4770.2473764521937</v>
      </c>
      <c r="G21" s="43">
        <f t="shared" si="1"/>
        <v>0</v>
      </c>
      <c r="H21" s="43">
        <f t="shared" si="1"/>
        <v>0</v>
      </c>
      <c r="I21" s="154">
        <f t="shared" si="6"/>
        <v>15677.965986853076</v>
      </c>
      <c r="J21" s="149"/>
      <c r="K21" s="169" t="s">
        <v>22</v>
      </c>
      <c r="L21" s="43">
        <f t="shared" si="7"/>
        <v>5315.2996963670694</v>
      </c>
      <c r="M21" s="43">
        <f t="shared" si="7"/>
        <v>2689.7263588368223</v>
      </c>
      <c r="N21" s="43">
        <f t="shared" si="7"/>
        <v>2825.3234660221733</v>
      </c>
      <c r="O21" s="43">
        <f t="shared" si="7"/>
        <v>77.36908917481766</v>
      </c>
      <c r="P21" s="156">
        <f t="shared" si="8"/>
        <v>4770.2473764521928</v>
      </c>
      <c r="Q21" s="43">
        <f t="shared" si="3"/>
        <v>0</v>
      </c>
      <c r="R21" s="43">
        <f t="shared" si="3"/>
        <v>0</v>
      </c>
      <c r="S21" s="158">
        <f t="shared" si="9"/>
        <v>15677.965986853074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129.08514714111865</v>
      </c>
      <c r="C22" s="40">
        <f t="shared" si="4"/>
        <v>559.01419272850376</v>
      </c>
      <c r="D22" s="40">
        <f t="shared" si="4"/>
        <v>1822.0490715563299</v>
      </c>
      <c r="E22" s="40">
        <f t="shared" si="4"/>
        <v>0</v>
      </c>
      <c r="F22" s="40">
        <f t="shared" si="5"/>
        <v>0</v>
      </c>
      <c r="G22" s="40">
        <f t="shared" si="1"/>
        <v>0</v>
      </c>
      <c r="H22" s="40">
        <f t="shared" si="1"/>
        <v>0</v>
      </c>
      <c r="I22" s="162">
        <f t="shared" si="6"/>
        <v>2510.1484114259524</v>
      </c>
      <c r="J22" s="149"/>
      <c r="K22" s="163" t="s">
        <v>21</v>
      </c>
      <c r="L22" s="84">
        <f t="shared" si="7"/>
        <v>129.08514714111865</v>
      </c>
      <c r="M22" s="84">
        <f t="shared" si="7"/>
        <v>559.01419272850376</v>
      </c>
      <c r="N22" s="84">
        <f t="shared" si="7"/>
        <v>1822.0490715563299</v>
      </c>
      <c r="O22" s="84">
        <f t="shared" si="7"/>
        <v>0</v>
      </c>
      <c r="P22" s="164">
        <f t="shared" si="8"/>
        <v>0</v>
      </c>
      <c r="Q22" s="84">
        <f t="shared" si="3"/>
        <v>0</v>
      </c>
      <c r="R22" s="84">
        <f t="shared" si="3"/>
        <v>0</v>
      </c>
      <c r="S22" s="166">
        <f t="shared" si="9"/>
        <v>2510.1484114259524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2524.0296774247627</v>
      </c>
      <c r="C23" s="43">
        <f t="shared" si="4"/>
        <v>0</v>
      </c>
      <c r="D23" s="43">
        <f t="shared" si="4"/>
        <v>856.82793271626144</v>
      </c>
      <c r="E23" s="43">
        <f t="shared" si="4"/>
        <v>0</v>
      </c>
      <c r="F23" s="43">
        <f t="shared" si="5"/>
        <v>0</v>
      </c>
      <c r="G23" s="43">
        <f t="shared" ref="G23:H27" si="11">G49+G101</f>
        <v>0</v>
      </c>
      <c r="H23" s="43">
        <f t="shared" si="11"/>
        <v>0</v>
      </c>
      <c r="I23" s="154">
        <f t="shared" si="6"/>
        <v>3380.857610141024</v>
      </c>
      <c r="J23" s="149"/>
      <c r="K23" s="171" t="s">
        <v>64</v>
      </c>
      <c r="L23" s="43">
        <f t="shared" si="7"/>
        <v>2524.0296774247627</v>
      </c>
      <c r="M23" s="43">
        <f t="shared" si="7"/>
        <v>0</v>
      </c>
      <c r="N23" s="43">
        <f t="shared" si="7"/>
        <v>856.82793271626144</v>
      </c>
      <c r="O23" s="43">
        <f t="shared" si="7"/>
        <v>0</v>
      </c>
      <c r="P23" s="156">
        <f t="shared" si="8"/>
        <v>0</v>
      </c>
      <c r="Q23" s="43">
        <f t="shared" ref="Q23:R27" si="12">Q49+Q101</f>
        <v>0</v>
      </c>
      <c r="R23" s="43">
        <f t="shared" si="12"/>
        <v>0</v>
      </c>
      <c r="S23" s="158">
        <f t="shared" si="9"/>
        <v>3380.857610141024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ref="B24:E27" si="13">B50+B102</f>
        <v>2524.0296774247627</v>
      </c>
      <c r="C24" s="59">
        <f t="shared" si="13"/>
        <v>0</v>
      </c>
      <c r="D24" s="59">
        <f t="shared" si="13"/>
        <v>856.82793271626144</v>
      </c>
      <c r="E24" s="59">
        <f t="shared" si="13"/>
        <v>0</v>
      </c>
      <c r="F24" s="59">
        <f t="shared" si="5"/>
        <v>0</v>
      </c>
      <c r="G24" s="59">
        <f t="shared" si="11"/>
        <v>0</v>
      </c>
      <c r="H24" s="59">
        <f t="shared" si="11"/>
        <v>0</v>
      </c>
      <c r="I24" s="175">
        <f t="shared" si="6"/>
        <v>3380.857610141024</v>
      </c>
      <c r="J24" s="149"/>
      <c r="K24" s="176" t="s">
        <v>23</v>
      </c>
      <c r="L24" s="87">
        <f t="shared" ref="L24:O27" si="14">L50+L102</f>
        <v>2524.0296774247627</v>
      </c>
      <c r="M24" s="87">
        <f t="shared" si="14"/>
        <v>0</v>
      </c>
      <c r="N24" s="87">
        <f t="shared" si="14"/>
        <v>856.82793271626144</v>
      </c>
      <c r="O24" s="87">
        <f t="shared" si="14"/>
        <v>0</v>
      </c>
      <c r="P24" s="177">
        <f t="shared" si="8"/>
        <v>0</v>
      </c>
      <c r="Q24" s="87">
        <f t="shared" si="12"/>
        <v>0</v>
      </c>
      <c r="R24" s="87">
        <f t="shared" si="12"/>
        <v>0</v>
      </c>
      <c r="S24" s="179">
        <f t="shared" si="9"/>
        <v>3380.857610141024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13"/>
        <v>0</v>
      </c>
      <c r="C25" s="62">
        <f t="shared" si="13"/>
        <v>0</v>
      </c>
      <c r="D25" s="62">
        <f t="shared" si="13"/>
        <v>0</v>
      </c>
      <c r="E25" s="62">
        <f t="shared" si="13"/>
        <v>0</v>
      </c>
      <c r="F25" s="62">
        <f t="shared" si="5"/>
        <v>0</v>
      </c>
      <c r="G25" s="62">
        <f t="shared" si="11"/>
        <v>0</v>
      </c>
      <c r="H25" s="62">
        <f t="shared" si="11"/>
        <v>0</v>
      </c>
      <c r="I25" s="183">
        <f t="shared" si="6"/>
        <v>0</v>
      </c>
      <c r="J25" s="149"/>
      <c r="K25" s="184" t="s">
        <v>19</v>
      </c>
      <c r="L25" s="62">
        <f t="shared" si="14"/>
        <v>0</v>
      </c>
      <c r="M25" s="62">
        <f t="shared" si="14"/>
        <v>0</v>
      </c>
      <c r="N25" s="62">
        <f t="shared" si="14"/>
        <v>0</v>
      </c>
      <c r="O25" s="62">
        <f t="shared" si="14"/>
        <v>0</v>
      </c>
      <c r="P25" s="181">
        <f t="shared" si="8"/>
        <v>0</v>
      </c>
      <c r="Q25" s="62">
        <f t="shared" si="12"/>
        <v>0</v>
      </c>
      <c r="R25" s="62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13"/>
        <v>0</v>
      </c>
      <c r="C26" s="59">
        <f t="shared" si="13"/>
        <v>0</v>
      </c>
      <c r="D26" s="59">
        <f t="shared" si="13"/>
        <v>0</v>
      </c>
      <c r="E26" s="59">
        <f t="shared" si="13"/>
        <v>0</v>
      </c>
      <c r="F26" s="59">
        <f t="shared" si="5"/>
        <v>0</v>
      </c>
      <c r="G26" s="59">
        <f t="shared" si="11"/>
        <v>0</v>
      </c>
      <c r="H26" s="59">
        <f t="shared" si="11"/>
        <v>0</v>
      </c>
      <c r="I26" s="175">
        <f t="shared" si="6"/>
        <v>0</v>
      </c>
      <c r="J26" s="149"/>
      <c r="K26" s="176" t="s">
        <v>20</v>
      </c>
      <c r="L26" s="87">
        <f t="shared" si="14"/>
        <v>0</v>
      </c>
      <c r="M26" s="87">
        <f t="shared" si="14"/>
        <v>0</v>
      </c>
      <c r="N26" s="87">
        <f t="shared" si="14"/>
        <v>0</v>
      </c>
      <c r="O26" s="87">
        <f t="shared" si="14"/>
        <v>0</v>
      </c>
      <c r="P26" s="177">
        <f t="shared" si="8"/>
        <v>0</v>
      </c>
      <c r="Q26" s="87">
        <f t="shared" si="12"/>
        <v>0</v>
      </c>
      <c r="R26" s="87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13"/>
        <v>0</v>
      </c>
      <c r="C27" s="52">
        <f t="shared" si="13"/>
        <v>0</v>
      </c>
      <c r="D27" s="52">
        <f t="shared" si="13"/>
        <v>0</v>
      </c>
      <c r="E27" s="52">
        <f t="shared" si="13"/>
        <v>0</v>
      </c>
      <c r="F27" s="52">
        <f t="shared" si="5"/>
        <v>0</v>
      </c>
      <c r="G27" s="52">
        <f t="shared" si="11"/>
        <v>0</v>
      </c>
      <c r="H27" s="52">
        <f t="shared" si="11"/>
        <v>0</v>
      </c>
      <c r="I27" s="190">
        <f t="shared" si="6"/>
        <v>0</v>
      </c>
      <c r="J27" s="149"/>
      <c r="K27" s="191" t="s">
        <v>66</v>
      </c>
      <c r="L27" s="52">
        <f t="shared" si="14"/>
        <v>0</v>
      </c>
      <c r="M27" s="52">
        <f t="shared" si="14"/>
        <v>0</v>
      </c>
      <c r="N27" s="52">
        <f t="shared" si="14"/>
        <v>0</v>
      </c>
      <c r="O27" s="52">
        <f t="shared" si="14"/>
        <v>0</v>
      </c>
      <c r="P27" s="188">
        <f t="shared" si="8"/>
        <v>0</v>
      </c>
      <c r="Q27" s="52">
        <f t="shared" si="12"/>
        <v>0</v>
      </c>
      <c r="R27" s="52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64891.611353371889</v>
      </c>
      <c r="C28" s="195">
        <f t="shared" ref="C28:I28" si="15">SUM(C7:C23)</f>
        <v>18210.12321435655</v>
      </c>
      <c r="D28" s="195">
        <f t="shared" si="15"/>
        <v>31976.099859668699</v>
      </c>
      <c r="E28" s="195">
        <f t="shared" si="15"/>
        <v>24133.766882902171</v>
      </c>
      <c r="F28" s="195">
        <f t="shared" si="15"/>
        <v>101993.72849073066</v>
      </c>
      <c r="G28" s="195">
        <f t="shared" si="15"/>
        <v>5255.6164805101516</v>
      </c>
      <c r="H28" s="195">
        <f t="shared" si="15"/>
        <v>54.565771941465108</v>
      </c>
      <c r="I28" s="195">
        <f t="shared" si="15"/>
        <v>246515.51205348159</v>
      </c>
      <c r="J28" s="236"/>
      <c r="K28" s="196" t="s">
        <v>26</v>
      </c>
      <c r="L28" s="195">
        <f>SUM(L7:L23)</f>
        <v>64891.611353371889</v>
      </c>
      <c r="M28" s="195">
        <f t="shared" ref="M28:S28" si="16">SUM(M7:M23)</f>
        <v>18210.12321435655</v>
      </c>
      <c r="N28" s="195">
        <f t="shared" si="16"/>
        <v>31976.099859668699</v>
      </c>
      <c r="O28" s="195">
        <f t="shared" si="16"/>
        <v>24133.766882902171</v>
      </c>
      <c r="P28" s="195">
        <f t="shared" si="16"/>
        <v>101993.72849073063</v>
      </c>
      <c r="Q28" s="195">
        <f t="shared" si="16"/>
        <v>5255.6164805101516</v>
      </c>
      <c r="R28" s="195">
        <f t="shared" si="16"/>
        <v>54.565771941465108</v>
      </c>
      <c r="S28" s="195">
        <f t="shared" si="16"/>
        <v>246515.51205348159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0.26323540783629729</v>
      </c>
      <c r="C29" s="53">
        <f t="shared" ref="C29:H29" si="17">IF($I28=0,"-",C28/$I28)</f>
        <v>7.3870090618905399E-2</v>
      </c>
      <c r="D29" s="53">
        <f t="shared" si="17"/>
        <v>0.12971232355037957</v>
      </c>
      <c r="E29" s="53">
        <f t="shared" si="17"/>
        <v>9.7899587258696907E-2</v>
      </c>
      <c r="F29" s="53">
        <f t="shared" si="17"/>
        <v>0.41374162478101217</v>
      </c>
      <c r="G29" s="53">
        <f t="shared" si="17"/>
        <v>2.1319617726003159E-2</v>
      </c>
      <c r="H29" s="53">
        <f t="shared" si="17"/>
        <v>2.2134822870549035E-4</v>
      </c>
      <c r="I29" s="54">
        <f>SUM(B29:H29)</f>
        <v>0.99999999999999978</v>
      </c>
      <c r="K29" s="78" t="s">
        <v>90</v>
      </c>
      <c r="L29" s="95">
        <f>IF($I28=0,"-",L28/$I28)</f>
        <v>0.26323540783629729</v>
      </c>
      <c r="M29" s="95">
        <f t="shared" ref="M29:R29" si="18">IF($I28=0,"-",M28/$I28)</f>
        <v>7.3870090618905399E-2</v>
      </c>
      <c r="N29" s="95">
        <f t="shared" si="18"/>
        <v>0.12971232355037957</v>
      </c>
      <c r="O29" s="95">
        <f t="shared" si="18"/>
        <v>9.7899587258696907E-2</v>
      </c>
      <c r="P29" s="95">
        <f t="shared" si="18"/>
        <v>0.41374162478101201</v>
      </c>
      <c r="Q29" s="95">
        <f t="shared" si="18"/>
        <v>2.1319617726003159E-2</v>
      </c>
      <c r="R29" s="96">
        <f t="shared" si="18"/>
        <v>2.2134822870549035E-4</v>
      </c>
      <c r="S29" s="97">
        <f>SUM(L29:R29)</f>
        <v>0.99999999999999956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138.64380205743842</v>
      </c>
      <c r="C33" s="37">
        <f t="shared" ref="C33:E33" si="19">C111+C137+C163+C189+C215+C241+C267+C293+C319+C345+C371+C397+C423</f>
        <v>1115.9458760466205</v>
      </c>
      <c r="D33" s="37">
        <f t="shared" si="19"/>
        <v>5.4344240356067372E-2</v>
      </c>
      <c r="E33" s="37">
        <f t="shared" si="19"/>
        <v>0</v>
      </c>
      <c r="F33" s="349">
        <v>0</v>
      </c>
      <c r="G33" s="37">
        <f t="shared" ref="G33:H48" si="20">G111+G137+G163+G189+G215+G241+G267+G293+G319+G345+G371+G397+G423</f>
        <v>0</v>
      </c>
      <c r="H33" s="37">
        <f t="shared" si="20"/>
        <v>0</v>
      </c>
      <c r="I33" s="154">
        <f>SUM(B33:H33)</f>
        <v>1254.6440223444151</v>
      </c>
      <c r="J33" s="149"/>
      <c r="K33" s="203" t="s">
        <v>7</v>
      </c>
      <c r="L33" s="37">
        <f t="shared" ref="L33:R48" si="21">L111+L137+L163+L189+L215+L241+L267+L293+L319+L345+L371+L397+L423</f>
        <v>138.64380205743842</v>
      </c>
      <c r="M33" s="37">
        <f t="shared" si="21"/>
        <v>1115.9458760466205</v>
      </c>
      <c r="N33" s="37">
        <f t="shared" si="21"/>
        <v>5.4344240356067372E-2</v>
      </c>
      <c r="O33" s="37">
        <f t="shared" si="21"/>
        <v>0</v>
      </c>
      <c r="P33" s="37">
        <f t="shared" si="21"/>
        <v>0</v>
      </c>
      <c r="Q33" s="37">
        <f t="shared" si="21"/>
        <v>0</v>
      </c>
      <c r="R33" s="37">
        <f t="shared" si="21"/>
        <v>0</v>
      </c>
      <c r="S33" s="205">
        <f>SUM(L33:R33)</f>
        <v>1254.6440223444151</v>
      </c>
      <c r="T33" s="149"/>
      <c r="U33" s="206" t="s">
        <v>7</v>
      </c>
      <c r="V33" s="114">
        <f t="shared" ref="V33:AH48" si="22">V111+V137+V163+V189+V215+V241+V267+V293+V319+V345+V371+V397+V423</f>
        <v>138.64380205743842</v>
      </c>
      <c r="W33" s="114">
        <f t="shared" si="22"/>
        <v>0</v>
      </c>
      <c r="X33" s="114">
        <f t="shared" si="22"/>
        <v>0</v>
      </c>
      <c r="Y33" s="114">
        <f t="shared" si="22"/>
        <v>1115.9458760466205</v>
      </c>
      <c r="Z33" s="114">
        <f t="shared" si="22"/>
        <v>5.4344240356067372E-2</v>
      </c>
      <c r="AA33" s="114">
        <f t="shared" si="22"/>
        <v>0</v>
      </c>
      <c r="AB33" s="114">
        <f t="shared" si="22"/>
        <v>0</v>
      </c>
      <c r="AC33" s="115">
        <f t="shared" si="22"/>
        <v>0</v>
      </c>
      <c r="AD33" s="114">
        <f t="shared" si="22"/>
        <v>0</v>
      </c>
      <c r="AE33" s="114">
        <f t="shared" si="22"/>
        <v>0</v>
      </c>
      <c r="AF33" s="114">
        <f t="shared" si="22"/>
        <v>0</v>
      </c>
      <c r="AG33" s="114">
        <f t="shared" si="22"/>
        <v>0</v>
      </c>
      <c r="AH33" s="114">
        <f t="shared" si="22"/>
        <v>0</v>
      </c>
      <c r="AI33" s="210">
        <f>SUM(V33:AC33)</f>
        <v>1254.6440223444151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23">B112+B138+B164+B190+B216+B242+B268+B294+B320+B346+B372+B398+B424</f>
        <v>0</v>
      </c>
      <c r="C34" s="40">
        <f t="shared" si="23"/>
        <v>0</v>
      </c>
      <c r="D34" s="40">
        <f t="shared" si="23"/>
        <v>461.52803858563493</v>
      </c>
      <c r="E34" s="40">
        <f t="shared" si="23"/>
        <v>0</v>
      </c>
      <c r="F34" s="350">
        <v>0</v>
      </c>
      <c r="G34" s="40">
        <f t="shared" si="20"/>
        <v>0</v>
      </c>
      <c r="H34" s="40">
        <f t="shared" si="20"/>
        <v>0</v>
      </c>
      <c r="I34" s="162">
        <f t="shared" ref="I34:I53" si="24">SUM(B34:H34)</f>
        <v>461.52803858563493</v>
      </c>
      <c r="J34" s="149"/>
      <c r="K34" s="163" t="s">
        <v>8</v>
      </c>
      <c r="L34" s="84">
        <f t="shared" si="21"/>
        <v>0</v>
      </c>
      <c r="M34" s="84">
        <f t="shared" si="21"/>
        <v>0</v>
      </c>
      <c r="N34" s="84">
        <f t="shared" si="21"/>
        <v>461.52803858563493</v>
      </c>
      <c r="O34" s="84">
        <f t="shared" si="21"/>
        <v>0</v>
      </c>
      <c r="P34" s="84">
        <f t="shared" si="21"/>
        <v>0</v>
      </c>
      <c r="Q34" s="84">
        <f t="shared" si="21"/>
        <v>0</v>
      </c>
      <c r="R34" s="84">
        <f t="shared" si="21"/>
        <v>0</v>
      </c>
      <c r="S34" s="166">
        <f t="shared" ref="S34:S53" si="25">SUM(L34:R34)</f>
        <v>461.52803858563493</v>
      </c>
      <c r="T34" s="149"/>
      <c r="U34" s="211" t="s">
        <v>8</v>
      </c>
      <c r="V34" s="118">
        <f t="shared" si="22"/>
        <v>0</v>
      </c>
      <c r="W34" s="118">
        <f t="shared" si="22"/>
        <v>0</v>
      </c>
      <c r="X34" s="118">
        <f t="shared" si="22"/>
        <v>0</v>
      </c>
      <c r="Y34" s="118">
        <f t="shared" si="22"/>
        <v>0</v>
      </c>
      <c r="Z34" s="118">
        <f t="shared" si="22"/>
        <v>461.52803858563493</v>
      </c>
      <c r="AA34" s="118">
        <f t="shared" si="22"/>
        <v>0</v>
      </c>
      <c r="AB34" s="118">
        <f t="shared" si="22"/>
        <v>0</v>
      </c>
      <c r="AC34" s="119">
        <f t="shared" si="22"/>
        <v>0</v>
      </c>
      <c r="AD34" s="118">
        <f t="shared" si="22"/>
        <v>0</v>
      </c>
      <c r="AE34" s="118">
        <f t="shared" si="22"/>
        <v>0</v>
      </c>
      <c r="AF34" s="118">
        <f t="shared" si="22"/>
        <v>0</v>
      </c>
      <c r="AG34" s="118">
        <f t="shared" si="22"/>
        <v>0</v>
      </c>
      <c r="AH34" s="118">
        <f t="shared" si="22"/>
        <v>0</v>
      </c>
      <c r="AI34" s="214">
        <f t="shared" ref="AI34:AI53" si="26">SUM(V34:AC34)</f>
        <v>461.52803858563493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43">
        <f t="shared" si="23"/>
        <v>2.9779733483840113E-2</v>
      </c>
      <c r="C35" s="43">
        <f t="shared" si="23"/>
        <v>0</v>
      </c>
      <c r="D35" s="43">
        <f t="shared" si="23"/>
        <v>237.21310973423448</v>
      </c>
      <c r="E35" s="43">
        <f t="shared" si="23"/>
        <v>0</v>
      </c>
      <c r="F35" s="350">
        <v>0</v>
      </c>
      <c r="G35" s="43">
        <f t="shared" si="20"/>
        <v>0</v>
      </c>
      <c r="H35" s="43">
        <f t="shared" si="20"/>
        <v>0</v>
      </c>
      <c r="I35" s="154">
        <f t="shared" si="24"/>
        <v>237.24288946771833</v>
      </c>
      <c r="J35" s="149"/>
      <c r="K35" s="169" t="s">
        <v>10</v>
      </c>
      <c r="L35" s="43">
        <f t="shared" si="21"/>
        <v>2.9779733483840113E-2</v>
      </c>
      <c r="M35" s="43">
        <f t="shared" si="21"/>
        <v>0</v>
      </c>
      <c r="N35" s="43">
        <f t="shared" si="21"/>
        <v>237.21310973423448</v>
      </c>
      <c r="O35" s="43">
        <f t="shared" si="21"/>
        <v>0</v>
      </c>
      <c r="P35" s="43">
        <f t="shared" si="21"/>
        <v>0</v>
      </c>
      <c r="Q35" s="43">
        <f t="shared" si="21"/>
        <v>0</v>
      </c>
      <c r="R35" s="43">
        <f t="shared" si="21"/>
        <v>0</v>
      </c>
      <c r="S35" s="158">
        <f t="shared" si="25"/>
        <v>237.24288946771833</v>
      </c>
      <c r="T35" s="149"/>
      <c r="U35" s="215" t="s">
        <v>10</v>
      </c>
      <c r="V35" s="114">
        <f t="shared" si="22"/>
        <v>2.9779733483840113E-2</v>
      </c>
      <c r="W35" s="114">
        <f t="shared" si="22"/>
        <v>0</v>
      </c>
      <c r="X35" s="114">
        <f t="shared" si="22"/>
        <v>0</v>
      </c>
      <c r="Y35" s="114">
        <f t="shared" si="22"/>
        <v>0</v>
      </c>
      <c r="Z35" s="114">
        <f t="shared" si="22"/>
        <v>237.21310973423448</v>
      </c>
      <c r="AA35" s="114">
        <f t="shared" si="22"/>
        <v>0</v>
      </c>
      <c r="AB35" s="114">
        <f t="shared" si="22"/>
        <v>0</v>
      </c>
      <c r="AC35" s="115">
        <f t="shared" si="22"/>
        <v>0</v>
      </c>
      <c r="AD35" s="114">
        <f t="shared" si="22"/>
        <v>0</v>
      </c>
      <c r="AE35" s="114">
        <f t="shared" si="22"/>
        <v>0</v>
      </c>
      <c r="AF35" s="114">
        <f t="shared" si="22"/>
        <v>0</v>
      </c>
      <c r="AG35" s="114">
        <f t="shared" si="22"/>
        <v>0</v>
      </c>
      <c r="AH35" s="114">
        <f t="shared" si="22"/>
        <v>0</v>
      </c>
      <c r="AI35" s="210">
        <f t="shared" si="26"/>
        <v>237.24288946771833</v>
      </c>
      <c r="AJ35" s="141" t="str">
        <f t="shared" si="27"/>
        <v/>
      </c>
    </row>
    <row r="36" spans="1:36" ht="15">
      <c r="A36" s="159" t="s">
        <v>56</v>
      </c>
      <c r="B36" s="40">
        <f t="shared" si="23"/>
        <v>0</v>
      </c>
      <c r="C36" s="40">
        <f t="shared" si="23"/>
        <v>259.5097621783089</v>
      </c>
      <c r="D36" s="40">
        <f t="shared" si="23"/>
        <v>816.12225243499995</v>
      </c>
      <c r="E36" s="40">
        <f t="shared" si="23"/>
        <v>0</v>
      </c>
      <c r="F36" s="350">
        <v>0</v>
      </c>
      <c r="G36" s="40">
        <f t="shared" si="20"/>
        <v>0</v>
      </c>
      <c r="H36" s="40">
        <f t="shared" si="20"/>
        <v>0</v>
      </c>
      <c r="I36" s="162">
        <f t="shared" si="24"/>
        <v>1075.6320146133089</v>
      </c>
      <c r="J36" s="149"/>
      <c r="K36" s="163" t="s">
        <v>56</v>
      </c>
      <c r="L36" s="84">
        <f t="shared" si="21"/>
        <v>0</v>
      </c>
      <c r="M36" s="84">
        <f t="shared" si="21"/>
        <v>259.5097621783089</v>
      </c>
      <c r="N36" s="84">
        <f t="shared" si="21"/>
        <v>816.12225243499995</v>
      </c>
      <c r="O36" s="84">
        <f t="shared" si="21"/>
        <v>0</v>
      </c>
      <c r="P36" s="84">
        <f t="shared" si="21"/>
        <v>0</v>
      </c>
      <c r="Q36" s="84">
        <f t="shared" si="21"/>
        <v>0</v>
      </c>
      <c r="R36" s="84">
        <f t="shared" si="21"/>
        <v>0</v>
      </c>
      <c r="S36" s="166">
        <f t="shared" si="25"/>
        <v>1075.6320146133089</v>
      </c>
      <c r="T36" s="149"/>
      <c r="U36" s="211" t="s">
        <v>56</v>
      </c>
      <c r="V36" s="118">
        <f t="shared" si="22"/>
        <v>0</v>
      </c>
      <c r="W36" s="118">
        <f t="shared" si="22"/>
        <v>0</v>
      </c>
      <c r="X36" s="118">
        <f t="shared" si="22"/>
        <v>0</v>
      </c>
      <c r="Y36" s="118">
        <f t="shared" si="22"/>
        <v>259.5097621783089</v>
      </c>
      <c r="Z36" s="118">
        <f t="shared" si="22"/>
        <v>816.12225243499995</v>
      </c>
      <c r="AA36" s="118">
        <f t="shared" si="22"/>
        <v>0</v>
      </c>
      <c r="AB36" s="118">
        <f t="shared" si="22"/>
        <v>0</v>
      </c>
      <c r="AC36" s="119">
        <f t="shared" si="22"/>
        <v>0</v>
      </c>
      <c r="AD36" s="118">
        <f t="shared" si="22"/>
        <v>0</v>
      </c>
      <c r="AE36" s="118">
        <f t="shared" si="22"/>
        <v>0</v>
      </c>
      <c r="AF36" s="118">
        <f t="shared" si="22"/>
        <v>0</v>
      </c>
      <c r="AG36" s="118">
        <f t="shared" si="22"/>
        <v>0</v>
      </c>
      <c r="AH36" s="118">
        <f t="shared" si="22"/>
        <v>0</v>
      </c>
      <c r="AI36" s="214">
        <f t="shared" si="26"/>
        <v>1075.6320146133089</v>
      </c>
      <c r="AJ36" s="141" t="str">
        <f t="shared" si="27"/>
        <v/>
      </c>
    </row>
    <row r="37" spans="1:36" ht="15">
      <c r="A37" s="167" t="s">
        <v>16</v>
      </c>
      <c r="B37" s="43">
        <f t="shared" si="23"/>
        <v>340.08788125304733</v>
      </c>
      <c r="C37" s="43">
        <f t="shared" si="23"/>
        <v>217.53258273284121</v>
      </c>
      <c r="D37" s="43">
        <f t="shared" si="23"/>
        <v>259.78912946919849</v>
      </c>
      <c r="E37" s="43">
        <f t="shared" si="23"/>
        <v>29.276847484352498</v>
      </c>
      <c r="F37" s="350">
        <v>0</v>
      </c>
      <c r="G37" s="43">
        <f t="shared" si="20"/>
        <v>0</v>
      </c>
      <c r="H37" s="43">
        <f t="shared" si="20"/>
        <v>0</v>
      </c>
      <c r="I37" s="154">
        <f t="shared" si="24"/>
        <v>846.68644093943965</v>
      </c>
      <c r="J37" s="149"/>
      <c r="K37" s="169" t="s">
        <v>16</v>
      </c>
      <c r="L37" s="43">
        <f t="shared" si="21"/>
        <v>340.08788125304733</v>
      </c>
      <c r="M37" s="43">
        <f t="shared" si="21"/>
        <v>217.53258273284121</v>
      </c>
      <c r="N37" s="43">
        <f t="shared" si="21"/>
        <v>259.78912946919849</v>
      </c>
      <c r="O37" s="43">
        <f t="shared" si="21"/>
        <v>29.276847484352498</v>
      </c>
      <c r="P37" s="43">
        <f t="shared" si="21"/>
        <v>0</v>
      </c>
      <c r="Q37" s="43">
        <f t="shared" si="21"/>
        <v>0</v>
      </c>
      <c r="R37" s="43">
        <f t="shared" si="21"/>
        <v>0</v>
      </c>
      <c r="S37" s="158">
        <f t="shared" si="25"/>
        <v>846.68644093943965</v>
      </c>
      <c r="T37" s="149"/>
      <c r="U37" s="215" t="s">
        <v>16</v>
      </c>
      <c r="V37" s="114">
        <f t="shared" si="22"/>
        <v>340.03132193047867</v>
      </c>
      <c r="W37" s="114">
        <f t="shared" si="22"/>
        <v>0</v>
      </c>
      <c r="X37" s="114">
        <f t="shared" si="22"/>
        <v>0</v>
      </c>
      <c r="Y37" s="114">
        <f t="shared" si="22"/>
        <v>217.53258273284121</v>
      </c>
      <c r="Z37" s="114">
        <f t="shared" si="22"/>
        <v>184.26430409559393</v>
      </c>
      <c r="AA37" s="114">
        <f t="shared" si="22"/>
        <v>29.276847484352498</v>
      </c>
      <c r="AB37" s="114">
        <f t="shared" si="22"/>
        <v>0</v>
      </c>
      <c r="AC37" s="115">
        <f t="shared" si="22"/>
        <v>75.581384696173245</v>
      </c>
      <c r="AD37" s="114">
        <f t="shared" si="22"/>
        <v>5.6559322568703843E-2</v>
      </c>
      <c r="AE37" s="114">
        <f t="shared" si="22"/>
        <v>0</v>
      </c>
      <c r="AF37" s="114">
        <f t="shared" si="22"/>
        <v>0</v>
      </c>
      <c r="AG37" s="114">
        <f t="shared" si="22"/>
        <v>75.524825373604543</v>
      </c>
      <c r="AH37" s="114">
        <f t="shared" si="22"/>
        <v>0</v>
      </c>
      <c r="AI37" s="210">
        <f t="shared" si="26"/>
        <v>846.68644093943954</v>
      </c>
      <c r="AJ37" s="141" t="str">
        <f t="shared" si="27"/>
        <v/>
      </c>
    </row>
    <row r="38" spans="1:36" ht="15">
      <c r="A38" s="159" t="s">
        <v>15</v>
      </c>
      <c r="B38" s="40">
        <f t="shared" si="23"/>
        <v>56.632638697049757</v>
      </c>
      <c r="C38" s="40">
        <f t="shared" si="23"/>
        <v>5.2790790626196982</v>
      </c>
      <c r="D38" s="40">
        <f t="shared" si="23"/>
        <v>21.362453508310189</v>
      </c>
      <c r="E38" s="40">
        <f t="shared" si="23"/>
        <v>6.924005679480663</v>
      </c>
      <c r="F38" s="350">
        <v>0</v>
      </c>
      <c r="G38" s="40">
        <f t="shared" si="20"/>
        <v>0</v>
      </c>
      <c r="H38" s="40">
        <f t="shared" si="20"/>
        <v>0</v>
      </c>
      <c r="I38" s="162">
        <f t="shared" si="24"/>
        <v>90.198176947460311</v>
      </c>
      <c r="J38" s="149"/>
      <c r="K38" s="163" t="s">
        <v>15</v>
      </c>
      <c r="L38" s="84">
        <f t="shared" si="21"/>
        <v>56.632638697049757</v>
      </c>
      <c r="M38" s="84">
        <f t="shared" si="21"/>
        <v>5.2790790626196982</v>
      </c>
      <c r="N38" s="84">
        <f t="shared" si="21"/>
        <v>21.362453508310189</v>
      </c>
      <c r="O38" s="84">
        <f t="shared" si="21"/>
        <v>6.924005679480663</v>
      </c>
      <c r="P38" s="84">
        <f t="shared" si="21"/>
        <v>0</v>
      </c>
      <c r="Q38" s="84">
        <f t="shared" si="21"/>
        <v>0</v>
      </c>
      <c r="R38" s="84">
        <f t="shared" si="21"/>
        <v>0</v>
      </c>
      <c r="S38" s="166">
        <f t="shared" si="25"/>
        <v>90.198176947460311</v>
      </c>
      <c r="T38" s="149"/>
      <c r="U38" s="211" t="s">
        <v>57</v>
      </c>
      <c r="V38" s="118">
        <f t="shared" si="22"/>
        <v>52.804088609016098</v>
      </c>
      <c r="W38" s="118">
        <f t="shared" si="22"/>
        <v>0</v>
      </c>
      <c r="X38" s="118">
        <f t="shared" si="22"/>
        <v>0</v>
      </c>
      <c r="Y38" s="118">
        <f t="shared" si="22"/>
        <v>5.2790790626196982</v>
      </c>
      <c r="Z38" s="118">
        <f t="shared" si="22"/>
        <v>19.012663518022119</v>
      </c>
      <c r="AA38" s="118">
        <f t="shared" si="22"/>
        <v>6.1945000386205553</v>
      </c>
      <c r="AB38" s="118">
        <f t="shared" si="22"/>
        <v>0</v>
      </c>
      <c r="AC38" s="119">
        <f t="shared" si="22"/>
        <v>6.9078457191818341</v>
      </c>
      <c r="AD38" s="118">
        <f t="shared" si="22"/>
        <v>3.8285500880336572</v>
      </c>
      <c r="AE38" s="118">
        <f t="shared" si="22"/>
        <v>0</v>
      </c>
      <c r="AF38" s="118">
        <f t="shared" si="22"/>
        <v>0</v>
      </c>
      <c r="AG38" s="118">
        <f t="shared" si="22"/>
        <v>2.3497899902880679</v>
      </c>
      <c r="AH38" s="118">
        <f t="shared" si="22"/>
        <v>0.7295056408601075</v>
      </c>
      <c r="AI38" s="214">
        <f t="shared" si="26"/>
        <v>90.198176947460311</v>
      </c>
      <c r="AJ38" s="141" t="str">
        <f t="shared" si="27"/>
        <v/>
      </c>
    </row>
    <row r="39" spans="1:36" ht="15">
      <c r="A39" s="167" t="s">
        <v>58</v>
      </c>
      <c r="B39" s="43">
        <f t="shared" si="23"/>
        <v>0</v>
      </c>
      <c r="C39" s="43">
        <f t="shared" si="23"/>
        <v>0</v>
      </c>
      <c r="D39" s="43">
        <f t="shared" si="23"/>
        <v>0</v>
      </c>
      <c r="E39" s="43">
        <f t="shared" si="23"/>
        <v>1517.3072891438319</v>
      </c>
      <c r="F39" s="350">
        <v>0</v>
      </c>
      <c r="G39" s="43">
        <f t="shared" si="20"/>
        <v>0</v>
      </c>
      <c r="H39" s="43">
        <f t="shared" si="20"/>
        <v>0</v>
      </c>
      <c r="I39" s="154">
        <f t="shared" si="24"/>
        <v>1517.3072891438319</v>
      </c>
      <c r="J39" s="149"/>
      <c r="K39" s="169" t="s">
        <v>58</v>
      </c>
      <c r="L39" s="43">
        <f t="shared" si="21"/>
        <v>0</v>
      </c>
      <c r="M39" s="43">
        <f t="shared" si="21"/>
        <v>0</v>
      </c>
      <c r="N39" s="43">
        <f t="shared" si="21"/>
        <v>0</v>
      </c>
      <c r="O39" s="43">
        <f t="shared" si="21"/>
        <v>1517.3072891438319</v>
      </c>
      <c r="P39" s="43">
        <f t="shared" si="21"/>
        <v>3089.3949266228751</v>
      </c>
      <c r="Q39" s="43">
        <f t="shared" si="21"/>
        <v>0</v>
      </c>
      <c r="R39" s="43">
        <f t="shared" si="21"/>
        <v>0</v>
      </c>
      <c r="S39" s="158">
        <f t="shared" si="25"/>
        <v>4606.702215766707</v>
      </c>
      <c r="T39" s="149"/>
      <c r="U39" s="215" t="s">
        <v>58</v>
      </c>
      <c r="V39" s="114">
        <f t="shared" si="22"/>
        <v>0</v>
      </c>
      <c r="W39" s="114">
        <f t="shared" si="22"/>
        <v>0</v>
      </c>
      <c r="X39" s="114">
        <f t="shared" si="22"/>
        <v>0</v>
      </c>
      <c r="Y39" s="114">
        <f t="shared" si="22"/>
        <v>0</v>
      </c>
      <c r="Z39" s="114">
        <f t="shared" si="22"/>
        <v>0</v>
      </c>
      <c r="AA39" s="114">
        <f t="shared" si="22"/>
        <v>744.20544080267109</v>
      </c>
      <c r="AB39" s="114">
        <f t="shared" si="22"/>
        <v>3089.3949266228751</v>
      </c>
      <c r="AC39" s="115">
        <f t="shared" si="22"/>
        <v>773.1018483411608</v>
      </c>
      <c r="AD39" s="114">
        <f t="shared" si="22"/>
        <v>0</v>
      </c>
      <c r="AE39" s="114">
        <f t="shared" si="22"/>
        <v>0</v>
      </c>
      <c r="AF39" s="114">
        <f t="shared" si="22"/>
        <v>0</v>
      </c>
      <c r="AG39" s="114">
        <f t="shared" si="22"/>
        <v>0</v>
      </c>
      <c r="AH39" s="114">
        <f t="shared" si="22"/>
        <v>773.1018483411608</v>
      </c>
      <c r="AI39" s="210">
        <f t="shared" si="26"/>
        <v>4606.702215766707</v>
      </c>
      <c r="AJ39" s="141" t="str">
        <f t="shared" si="27"/>
        <v/>
      </c>
    </row>
    <row r="40" spans="1:36" ht="15">
      <c r="A40" s="159" t="s">
        <v>12</v>
      </c>
      <c r="B40" s="40">
        <f t="shared" si="23"/>
        <v>0</v>
      </c>
      <c r="C40" s="40">
        <f t="shared" si="23"/>
        <v>0</v>
      </c>
      <c r="D40" s="40">
        <f t="shared" si="23"/>
        <v>0</v>
      </c>
      <c r="E40" s="40">
        <f t="shared" si="23"/>
        <v>12.594694737503898</v>
      </c>
      <c r="F40" s="350">
        <v>0</v>
      </c>
      <c r="G40" s="40">
        <f t="shared" si="20"/>
        <v>0</v>
      </c>
      <c r="H40" s="40">
        <f t="shared" si="20"/>
        <v>0</v>
      </c>
      <c r="I40" s="162">
        <f t="shared" si="24"/>
        <v>12.594694737503898</v>
      </c>
      <c r="J40" s="149"/>
      <c r="K40" s="163" t="s">
        <v>12</v>
      </c>
      <c r="L40" s="84">
        <f t="shared" si="21"/>
        <v>0</v>
      </c>
      <c r="M40" s="84">
        <f t="shared" si="21"/>
        <v>0</v>
      </c>
      <c r="N40" s="84">
        <f t="shared" si="21"/>
        <v>0</v>
      </c>
      <c r="O40" s="84">
        <f t="shared" si="21"/>
        <v>12.594694737503898</v>
      </c>
      <c r="P40" s="84">
        <f t="shared" si="21"/>
        <v>123.36322186198706</v>
      </c>
      <c r="Q40" s="84">
        <f t="shared" si="21"/>
        <v>0</v>
      </c>
      <c r="R40" s="84">
        <f t="shared" si="21"/>
        <v>0</v>
      </c>
      <c r="S40" s="166">
        <f t="shared" si="25"/>
        <v>135.95791659949094</v>
      </c>
      <c r="T40" s="149"/>
      <c r="U40" s="211" t="s">
        <v>12</v>
      </c>
      <c r="V40" s="118">
        <f t="shared" si="22"/>
        <v>0</v>
      </c>
      <c r="W40" s="118">
        <f t="shared" si="22"/>
        <v>0</v>
      </c>
      <c r="X40" s="118">
        <f t="shared" si="22"/>
        <v>0</v>
      </c>
      <c r="Y40" s="118">
        <f t="shared" si="22"/>
        <v>0</v>
      </c>
      <c r="Z40" s="118">
        <f t="shared" si="22"/>
        <v>0</v>
      </c>
      <c r="AA40" s="118">
        <f t="shared" si="22"/>
        <v>10.0929496066047</v>
      </c>
      <c r="AB40" s="118">
        <f t="shared" si="22"/>
        <v>123.36322186198706</v>
      </c>
      <c r="AC40" s="119">
        <f t="shared" si="22"/>
        <v>2.5017451308992</v>
      </c>
      <c r="AD40" s="118">
        <f t="shared" si="22"/>
        <v>0</v>
      </c>
      <c r="AE40" s="118">
        <f t="shared" si="22"/>
        <v>0</v>
      </c>
      <c r="AF40" s="118">
        <f t="shared" si="22"/>
        <v>0</v>
      </c>
      <c r="AG40" s="118">
        <f t="shared" si="22"/>
        <v>0</v>
      </c>
      <c r="AH40" s="118">
        <f t="shared" si="22"/>
        <v>2.5017451308992</v>
      </c>
      <c r="AI40" s="214">
        <f t="shared" si="26"/>
        <v>135.95791659949094</v>
      </c>
      <c r="AJ40" s="141" t="str">
        <f t="shared" si="27"/>
        <v/>
      </c>
    </row>
    <row r="41" spans="1:36" ht="15">
      <c r="A41" s="167" t="s">
        <v>59</v>
      </c>
      <c r="B41" s="43">
        <f t="shared" si="23"/>
        <v>0.77939999999999998</v>
      </c>
      <c r="C41" s="43">
        <f t="shared" si="23"/>
        <v>0</v>
      </c>
      <c r="D41" s="43">
        <f t="shared" si="23"/>
        <v>3.1594805454305401</v>
      </c>
      <c r="E41" s="43">
        <f t="shared" si="23"/>
        <v>3.9050695026441491E-2</v>
      </c>
      <c r="F41" s="350">
        <v>0</v>
      </c>
      <c r="G41" s="43">
        <f t="shared" si="20"/>
        <v>0</v>
      </c>
      <c r="H41" s="43">
        <f t="shared" si="20"/>
        <v>0</v>
      </c>
      <c r="I41" s="154">
        <f t="shared" si="24"/>
        <v>3.9779312404569813</v>
      </c>
      <c r="J41" s="149"/>
      <c r="K41" s="169" t="s">
        <v>59</v>
      </c>
      <c r="L41" s="43">
        <f t="shared" si="21"/>
        <v>0.77939999999999998</v>
      </c>
      <c r="M41" s="43">
        <f t="shared" si="21"/>
        <v>0</v>
      </c>
      <c r="N41" s="43">
        <f t="shared" si="21"/>
        <v>3.1594805454305401</v>
      </c>
      <c r="O41" s="43">
        <f t="shared" si="21"/>
        <v>3.9050695026441491E-2</v>
      </c>
      <c r="P41" s="43">
        <f t="shared" si="21"/>
        <v>0</v>
      </c>
      <c r="Q41" s="43">
        <f t="shared" si="21"/>
        <v>0</v>
      </c>
      <c r="R41" s="43">
        <f t="shared" si="21"/>
        <v>0</v>
      </c>
      <c r="S41" s="158">
        <f t="shared" si="25"/>
        <v>3.9779312404569813</v>
      </c>
      <c r="T41" s="149"/>
      <c r="U41" s="215" t="s">
        <v>59</v>
      </c>
      <c r="V41" s="114">
        <f t="shared" si="22"/>
        <v>0</v>
      </c>
      <c r="W41" s="114">
        <f t="shared" si="22"/>
        <v>0</v>
      </c>
      <c r="X41" s="114">
        <f t="shared" si="22"/>
        <v>0</v>
      </c>
      <c r="Y41" s="114">
        <f t="shared" si="22"/>
        <v>0</v>
      </c>
      <c r="Z41" s="114">
        <f t="shared" si="22"/>
        <v>3.1594805454305401</v>
      </c>
      <c r="AA41" s="114">
        <f t="shared" si="22"/>
        <v>0</v>
      </c>
      <c r="AB41" s="114">
        <f t="shared" si="22"/>
        <v>0</v>
      </c>
      <c r="AC41" s="115">
        <f t="shared" si="22"/>
        <v>0.81845069502644152</v>
      </c>
      <c r="AD41" s="114">
        <f t="shared" si="22"/>
        <v>0.77939999999999998</v>
      </c>
      <c r="AE41" s="114">
        <f t="shared" si="22"/>
        <v>0</v>
      </c>
      <c r="AF41" s="114">
        <f t="shared" si="22"/>
        <v>0</v>
      </c>
      <c r="AG41" s="114">
        <f t="shared" si="22"/>
        <v>0</v>
      </c>
      <c r="AH41" s="114">
        <f t="shared" si="22"/>
        <v>3.9050695026441491E-2</v>
      </c>
      <c r="AI41" s="210">
        <f t="shared" si="26"/>
        <v>3.9779312404569818</v>
      </c>
      <c r="AJ41" s="141" t="str">
        <f t="shared" si="27"/>
        <v/>
      </c>
    </row>
    <row r="42" spans="1:36" ht="15">
      <c r="A42" s="159" t="s">
        <v>17</v>
      </c>
      <c r="B42" s="40">
        <f t="shared" si="23"/>
        <v>61.431652567165322</v>
      </c>
      <c r="C42" s="40">
        <f t="shared" si="23"/>
        <v>18.421367412082091</v>
      </c>
      <c r="D42" s="40">
        <f t="shared" si="23"/>
        <v>187.73313083755184</v>
      </c>
      <c r="E42" s="40">
        <f t="shared" si="23"/>
        <v>125.31325205462711</v>
      </c>
      <c r="F42" s="350">
        <v>0</v>
      </c>
      <c r="G42" s="40">
        <f t="shared" si="20"/>
        <v>0</v>
      </c>
      <c r="H42" s="40">
        <f t="shared" si="20"/>
        <v>0</v>
      </c>
      <c r="I42" s="162">
        <f t="shared" si="24"/>
        <v>392.89940287142639</v>
      </c>
      <c r="J42" s="149"/>
      <c r="K42" s="163" t="s">
        <v>17</v>
      </c>
      <c r="L42" s="84">
        <f t="shared" si="21"/>
        <v>61.431652567165322</v>
      </c>
      <c r="M42" s="84">
        <f t="shared" si="21"/>
        <v>18.421367412082091</v>
      </c>
      <c r="N42" s="84">
        <f t="shared" si="21"/>
        <v>187.73313083755184</v>
      </c>
      <c r="O42" s="84">
        <f t="shared" si="21"/>
        <v>125.31325205462711</v>
      </c>
      <c r="P42" s="84">
        <f t="shared" si="21"/>
        <v>1.2355014525729509</v>
      </c>
      <c r="Q42" s="84">
        <f t="shared" si="21"/>
        <v>0</v>
      </c>
      <c r="R42" s="84">
        <f t="shared" si="21"/>
        <v>0</v>
      </c>
      <c r="S42" s="166">
        <f t="shared" si="25"/>
        <v>394.13490432399936</v>
      </c>
      <c r="T42" s="149"/>
      <c r="U42" s="211" t="s">
        <v>17</v>
      </c>
      <c r="V42" s="118">
        <f t="shared" si="22"/>
        <v>61.400678795149034</v>
      </c>
      <c r="W42" s="118">
        <f t="shared" si="22"/>
        <v>0</v>
      </c>
      <c r="X42" s="118">
        <f t="shared" si="22"/>
        <v>0</v>
      </c>
      <c r="Y42" s="118">
        <f t="shared" si="22"/>
        <v>18.421367412082091</v>
      </c>
      <c r="Z42" s="118">
        <f t="shared" si="22"/>
        <v>187.72328647874312</v>
      </c>
      <c r="AA42" s="118">
        <f t="shared" si="22"/>
        <v>0.65617455342489583</v>
      </c>
      <c r="AB42" s="118">
        <f t="shared" si="22"/>
        <v>1.2355014525729509</v>
      </c>
      <c r="AC42" s="119">
        <f t="shared" si="22"/>
        <v>124.69789563202725</v>
      </c>
      <c r="AD42" s="118">
        <f t="shared" si="22"/>
        <v>3.0973772016291402E-2</v>
      </c>
      <c r="AE42" s="118">
        <f t="shared" si="22"/>
        <v>0</v>
      </c>
      <c r="AF42" s="118">
        <f t="shared" si="22"/>
        <v>0</v>
      </c>
      <c r="AG42" s="118">
        <f t="shared" si="22"/>
        <v>9.8443588087430735E-3</v>
      </c>
      <c r="AH42" s="118">
        <f t="shared" si="22"/>
        <v>124.65707750120222</v>
      </c>
      <c r="AI42" s="214">
        <f t="shared" si="26"/>
        <v>394.13490432399936</v>
      </c>
      <c r="AJ42" s="141" t="str">
        <f t="shared" si="27"/>
        <v/>
      </c>
    </row>
    <row r="43" spans="1:36" ht="15">
      <c r="A43" s="167" t="s">
        <v>140</v>
      </c>
      <c r="B43" s="43">
        <f t="shared" si="23"/>
        <v>2634.3369514590377</v>
      </c>
      <c r="C43" s="43">
        <f t="shared" si="23"/>
        <v>11341.587225997127</v>
      </c>
      <c r="D43" s="43">
        <f t="shared" si="23"/>
        <v>9805.2946675553976</v>
      </c>
      <c r="E43" s="43">
        <f t="shared" si="23"/>
        <v>542.10742367724697</v>
      </c>
      <c r="F43" s="350">
        <v>0</v>
      </c>
      <c r="G43" s="43">
        <f t="shared" si="20"/>
        <v>0</v>
      </c>
      <c r="H43" s="43">
        <f t="shared" si="20"/>
        <v>0</v>
      </c>
      <c r="I43" s="154">
        <f t="shared" si="24"/>
        <v>24323.326268688812</v>
      </c>
      <c r="J43" s="149"/>
      <c r="K43" s="169" t="s">
        <v>140</v>
      </c>
      <c r="L43" s="43">
        <f t="shared" si="21"/>
        <v>2634.3369514590377</v>
      </c>
      <c r="M43" s="43">
        <f t="shared" si="21"/>
        <v>11341.587225997127</v>
      </c>
      <c r="N43" s="43">
        <f t="shared" si="21"/>
        <v>9805.2946675553976</v>
      </c>
      <c r="O43" s="43">
        <f t="shared" si="21"/>
        <v>542.10742367724697</v>
      </c>
      <c r="P43" s="43">
        <f t="shared" si="21"/>
        <v>0.37269013308541271</v>
      </c>
      <c r="Q43" s="43">
        <f t="shared" si="21"/>
        <v>0</v>
      </c>
      <c r="R43" s="43">
        <f t="shared" si="21"/>
        <v>0</v>
      </c>
      <c r="S43" s="158">
        <f t="shared" si="25"/>
        <v>24323.698958821897</v>
      </c>
      <c r="T43" s="149"/>
      <c r="U43" s="215" t="s">
        <v>140</v>
      </c>
      <c r="V43" s="114">
        <f t="shared" si="22"/>
        <v>2517.3040081308163</v>
      </c>
      <c r="W43" s="114">
        <f t="shared" si="22"/>
        <v>0</v>
      </c>
      <c r="X43" s="114">
        <f t="shared" si="22"/>
        <v>0</v>
      </c>
      <c r="Y43" s="114">
        <f t="shared" si="22"/>
        <v>11341.587225997127</v>
      </c>
      <c r="Z43" s="114">
        <f t="shared" si="22"/>
        <v>9141.0298248926338</v>
      </c>
      <c r="AA43" s="114">
        <f t="shared" si="22"/>
        <v>279.9285214310093</v>
      </c>
      <c r="AB43" s="114">
        <f t="shared" si="22"/>
        <v>0.37269013308541271</v>
      </c>
      <c r="AC43" s="115">
        <f t="shared" si="22"/>
        <v>1043.4766882372223</v>
      </c>
      <c r="AD43" s="114">
        <f t="shared" si="22"/>
        <v>117.03294332822091</v>
      </c>
      <c r="AE43" s="114">
        <f t="shared" si="22"/>
        <v>23.054829631646431</v>
      </c>
      <c r="AF43" s="114">
        <f t="shared" si="22"/>
        <v>0</v>
      </c>
      <c r="AG43" s="114">
        <f t="shared" si="22"/>
        <v>664.26484266276407</v>
      </c>
      <c r="AH43" s="114">
        <f t="shared" si="22"/>
        <v>239.12407261459126</v>
      </c>
      <c r="AI43" s="210">
        <f t="shared" si="26"/>
        <v>24323.698958821893</v>
      </c>
      <c r="AJ43" s="141" t="str">
        <f t="shared" si="27"/>
        <v/>
      </c>
    </row>
    <row r="44" spans="1:36" ht="15">
      <c r="A44" s="159" t="s">
        <v>25</v>
      </c>
      <c r="B44" s="40">
        <f t="shared" si="23"/>
        <v>650.79016382272948</v>
      </c>
      <c r="C44" s="40">
        <f t="shared" si="23"/>
        <v>217.93374809027665</v>
      </c>
      <c r="D44" s="40">
        <f t="shared" si="23"/>
        <v>2366.8601248159148</v>
      </c>
      <c r="E44" s="40">
        <f t="shared" si="23"/>
        <v>15125.00453714486</v>
      </c>
      <c r="F44" s="350">
        <v>0</v>
      </c>
      <c r="G44" s="40">
        <f t="shared" si="20"/>
        <v>1086.1572697629417</v>
      </c>
      <c r="H44" s="40">
        <f t="shared" si="20"/>
        <v>51.278798208220081</v>
      </c>
      <c r="I44" s="162">
        <f t="shared" si="24"/>
        <v>19498.024641844942</v>
      </c>
      <c r="J44" s="149"/>
      <c r="K44" s="163" t="s">
        <v>25</v>
      </c>
      <c r="L44" s="84">
        <f t="shared" si="21"/>
        <v>650.79016382272948</v>
      </c>
      <c r="M44" s="84">
        <f t="shared" si="21"/>
        <v>217.93374809027665</v>
      </c>
      <c r="N44" s="84">
        <f t="shared" si="21"/>
        <v>2366.8601248159148</v>
      </c>
      <c r="O44" s="84">
        <f t="shared" si="21"/>
        <v>15125.00453714486</v>
      </c>
      <c r="P44" s="84">
        <f t="shared" si="21"/>
        <v>10.628313352274301</v>
      </c>
      <c r="Q44" s="84">
        <f t="shared" si="21"/>
        <v>1086.1572697629417</v>
      </c>
      <c r="R44" s="84">
        <f t="shared" si="21"/>
        <v>51.278798208220081</v>
      </c>
      <c r="S44" s="166">
        <f t="shared" si="25"/>
        <v>19508.652955197216</v>
      </c>
      <c r="T44" s="149"/>
      <c r="U44" s="211" t="s">
        <v>25</v>
      </c>
      <c r="V44" s="118">
        <f t="shared" si="22"/>
        <v>205.23815584380591</v>
      </c>
      <c r="W44" s="118">
        <f t="shared" si="22"/>
        <v>434.87192295963325</v>
      </c>
      <c r="X44" s="118">
        <f t="shared" si="22"/>
        <v>1086.1572697629417</v>
      </c>
      <c r="Y44" s="118">
        <f t="shared" si="22"/>
        <v>217.93374809027665</v>
      </c>
      <c r="Z44" s="118">
        <f t="shared" si="22"/>
        <v>2358.5744610961738</v>
      </c>
      <c r="AA44" s="118">
        <f t="shared" si="22"/>
        <v>14599.769726967503</v>
      </c>
      <c r="AB44" s="118">
        <f t="shared" si="22"/>
        <v>10.628313352274301</v>
      </c>
      <c r="AC44" s="119">
        <f t="shared" si="22"/>
        <v>595.47935712460958</v>
      </c>
      <c r="AD44" s="118">
        <f t="shared" si="22"/>
        <v>10.680085019290454</v>
      </c>
      <c r="AE44" s="118">
        <f t="shared" si="22"/>
        <v>409.20941173618263</v>
      </c>
      <c r="AF44" s="118">
        <f t="shared" si="22"/>
        <v>51.278798208220081</v>
      </c>
      <c r="AG44" s="118">
        <f t="shared" si="22"/>
        <v>8.2856637197407963</v>
      </c>
      <c r="AH44" s="118">
        <f t="shared" si="22"/>
        <v>116.02539844117564</v>
      </c>
      <c r="AI44" s="214">
        <f t="shared" si="26"/>
        <v>19508.652955197216</v>
      </c>
      <c r="AJ44" s="141" t="str">
        <f t="shared" si="27"/>
        <v/>
      </c>
    </row>
    <row r="45" spans="1:36" ht="15">
      <c r="A45" s="167" t="s">
        <v>24</v>
      </c>
      <c r="B45" s="43">
        <f t="shared" si="23"/>
        <v>925.41962832182412</v>
      </c>
      <c r="C45" s="43">
        <f t="shared" si="23"/>
        <v>1466.4058716198672</v>
      </c>
      <c r="D45" s="43">
        <f t="shared" si="23"/>
        <v>1716.3012967175605</v>
      </c>
      <c r="E45" s="43">
        <f t="shared" si="23"/>
        <v>0</v>
      </c>
      <c r="F45" s="350">
        <v>0</v>
      </c>
      <c r="G45" s="43">
        <f t="shared" si="20"/>
        <v>0</v>
      </c>
      <c r="H45" s="43">
        <f t="shared" si="20"/>
        <v>0</v>
      </c>
      <c r="I45" s="154">
        <f t="shared" si="24"/>
        <v>4108.1267966592513</v>
      </c>
      <c r="J45" s="149"/>
      <c r="K45" s="169" t="s">
        <v>24</v>
      </c>
      <c r="L45" s="43">
        <f t="shared" si="21"/>
        <v>925.41962832182412</v>
      </c>
      <c r="M45" s="43">
        <f t="shared" si="21"/>
        <v>1466.4058716198672</v>
      </c>
      <c r="N45" s="43">
        <f t="shared" si="21"/>
        <v>1716.3012967175605</v>
      </c>
      <c r="O45" s="43">
        <f t="shared" si="21"/>
        <v>0</v>
      </c>
      <c r="P45" s="43">
        <f t="shared" si="21"/>
        <v>0</v>
      </c>
      <c r="Q45" s="43">
        <f t="shared" si="21"/>
        <v>0</v>
      </c>
      <c r="R45" s="43">
        <f t="shared" si="21"/>
        <v>0</v>
      </c>
      <c r="S45" s="158">
        <f t="shared" si="25"/>
        <v>4108.1267966592513</v>
      </c>
      <c r="T45" s="149"/>
      <c r="U45" s="215" t="s">
        <v>24</v>
      </c>
      <c r="V45" s="114">
        <f t="shared" si="22"/>
        <v>899.15480180512691</v>
      </c>
      <c r="W45" s="114">
        <f t="shared" si="22"/>
        <v>17.526707239528651</v>
      </c>
      <c r="X45" s="114">
        <f t="shared" si="22"/>
        <v>0</v>
      </c>
      <c r="Y45" s="114">
        <f t="shared" si="22"/>
        <v>1466.4058716198672</v>
      </c>
      <c r="Z45" s="114">
        <f t="shared" si="22"/>
        <v>549.8085138044313</v>
      </c>
      <c r="AA45" s="114">
        <f t="shared" si="22"/>
        <v>0</v>
      </c>
      <c r="AB45" s="114">
        <f t="shared" si="22"/>
        <v>0</v>
      </c>
      <c r="AC45" s="115">
        <f t="shared" si="22"/>
        <v>1175.2309021902975</v>
      </c>
      <c r="AD45" s="114">
        <f t="shared" si="22"/>
        <v>8.7381192771685381</v>
      </c>
      <c r="AE45" s="114">
        <f t="shared" si="22"/>
        <v>0</v>
      </c>
      <c r="AF45" s="114">
        <f t="shared" si="22"/>
        <v>0</v>
      </c>
      <c r="AG45" s="114">
        <f t="shared" si="22"/>
        <v>1166.4927829131288</v>
      </c>
      <c r="AH45" s="114">
        <f t="shared" si="22"/>
        <v>0</v>
      </c>
      <c r="AI45" s="210">
        <f t="shared" si="26"/>
        <v>4108.1267966592513</v>
      </c>
      <c r="AJ45" s="141" t="str">
        <f t="shared" si="27"/>
        <v/>
      </c>
    </row>
    <row r="46" spans="1:36" ht="15">
      <c r="A46" s="159" t="s">
        <v>60</v>
      </c>
      <c r="B46" s="40">
        <f t="shared" si="23"/>
        <v>0</v>
      </c>
      <c r="C46" s="40">
        <f t="shared" si="23"/>
        <v>0</v>
      </c>
      <c r="D46" s="40">
        <f t="shared" si="23"/>
        <v>0</v>
      </c>
      <c r="E46" s="40">
        <f t="shared" si="23"/>
        <v>0</v>
      </c>
      <c r="F46" s="350">
        <v>0</v>
      </c>
      <c r="G46" s="40">
        <f t="shared" si="20"/>
        <v>0</v>
      </c>
      <c r="H46" s="40">
        <f t="shared" si="20"/>
        <v>0</v>
      </c>
      <c r="I46" s="162">
        <f t="shared" si="24"/>
        <v>0</v>
      </c>
      <c r="J46" s="149"/>
      <c r="K46" s="163" t="s">
        <v>60</v>
      </c>
      <c r="L46" s="84">
        <f t="shared" si="21"/>
        <v>0</v>
      </c>
      <c r="M46" s="84">
        <f t="shared" si="21"/>
        <v>0</v>
      </c>
      <c r="N46" s="84">
        <f t="shared" si="21"/>
        <v>0</v>
      </c>
      <c r="O46" s="84">
        <f t="shared" si="21"/>
        <v>0</v>
      </c>
      <c r="P46" s="84">
        <f t="shared" si="21"/>
        <v>0</v>
      </c>
      <c r="Q46" s="84">
        <f t="shared" si="21"/>
        <v>0</v>
      </c>
      <c r="R46" s="84">
        <f t="shared" si="21"/>
        <v>0</v>
      </c>
      <c r="S46" s="166">
        <f t="shared" si="25"/>
        <v>0</v>
      </c>
      <c r="T46" s="149"/>
      <c r="U46" s="211" t="s">
        <v>60</v>
      </c>
      <c r="V46" s="118">
        <f t="shared" si="22"/>
        <v>0</v>
      </c>
      <c r="W46" s="118">
        <f t="shared" si="22"/>
        <v>0</v>
      </c>
      <c r="X46" s="118">
        <f t="shared" si="22"/>
        <v>0</v>
      </c>
      <c r="Y46" s="118">
        <f t="shared" si="22"/>
        <v>0</v>
      </c>
      <c r="Z46" s="118">
        <f t="shared" si="22"/>
        <v>0</v>
      </c>
      <c r="AA46" s="118">
        <f t="shared" si="22"/>
        <v>0</v>
      </c>
      <c r="AB46" s="118">
        <f t="shared" si="22"/>
        <v>0</v>
      </c>
      <c r="AC46" s="119">
        <f t="shared" si="22"/>
        <v>0</v>
      </c>
      <c r="AD46" s="118">
        <f t="shared" si="22"/>
        <v>0</v>
      </c>
      <c r="AE46" s="118">
        <f t="shared" si="22"/>
        <v>0</v>
      </c>
      <c r="AF46" s="118">
        <f t="shared" si="22"/>
        <v>0</v>
      </c>
      <c r="AG46" s="118">
        <f t="shared" si="22"/>
        <v>0</v>
      </c>
      <c r="AH46" s="118">
        <f t="shared" si="22"/>
        <v>0</v>
      </c>
      <c r="AI46" s="214">
        <f t="shared" si="26"/>
        <v>0</v>
      </c>
      <c r="AJ46" s="141" t="str">
        <f t="shared" si="27"/>
        <v/>
      </c>
    </row>
    <row r="47" spans="1:36" ht="15">
      <c r="A47" s="167" t="s">
        <v>22</v>
      </c>
      <c r="B47" s="43">
        <f t="shared" si="23"/>
        <v>964.14956379348098</v>
      </c>
      <c r="C47" s="43">
        <f t="shared" si="23"/>
        <v>2689.7263588368223</v>
      </c>
      <c r="D47" s="43">
        <f t="shared" si="23"/>
        <v>2040.7114642213985</v>
      </c>
      <c r="E47" s="43">
        <f t="shared" si="23"/>
        <v>72.046891461802289</v>
      </c>
      <c r="F47" s="350">
        <v>0</v>
      </c>
      <c r="G47" s="43">
        <f t="shared" si="20"/>
        <v>0</v>
      </c>
      <c r="H47" s="43">
        <f t="shared" si="20"/>
        <v>0</v>
      </c>
      <c r="I47" s="154">
        <f t="shared" si="24"/>
        <v>5766.6342783135042</v>
      </c>
      <c r="J47" s="149"/>
      <c r="K47" s="169" t="s">
        <v>22</v>
      </c>
      <c r="L47" s="43">
        <f t="shared" si="21"/>
        <v>964.14956379348098</v>
      </c>
      <c r="M47" s="43">
        <f t="shared" si="21"/>
        <v>2689.7263588368223</v>
      </c>
      <c r="N47" s="43">
        <f t="shared" si="21"/>
        <v>2040.7114642213985</v>
      </c>
      <c r="O47" s="43">
        <f t="shared" si="21"/>
        <v>72.046891461802289</v>
      </c>
      <c r="P47" s="43">
        <f t="shared" si="21"/>
        <v>271.51972963015993</v>
      </c>
      <c r="Q47" s="43">
        <f t="shared" si="21"/>
        <v>0</v>
      </c>
      <c r="R47" s="43">
        <f t="shared" si="21"/>
        <v>0</v>
      </c>
      <c r="S47" s="158">
        <f t="shared" si="25"/>
        <v>6038.1540079436645</v>
      </c>
      <c r="T47" s="149"/>
      <c r="U47" s="215" t="s">
        <v>22</v>
      </c>
      <c r="V47" s="114">
        <f t="shared" si="22"/>
        <v>956.19897747946573</v>
      </c>
      <c r="W47" s="114">
        <f t="shared" si="22"/>
        <v>0</v>
      </c>
      <c r="X47" s="114">
        <f t="shared" si="22"/>
        <v>0</v>
      </c>
      <c r="Y47" s="114">
        <f t="shared" si="22"/>
        <v>2689.7263588368223</v>
      </c>
      <c r="Z47" s="114">
        <f t="shared" si="22"/>
        <v>1791.0927403279309</v>
      </c>
      <c r="AA47" s="114">
        <f t="shared" si="22"/>
        <v>0</v>
      </c>
      <c r="AB47" s="114">
        <f t="shared" si="22"/>
        <v>271.51972963015993</v>
      </c>
      <c r="AC47" s="115">
        <f t="shared" si="22"/>
        <v>329.61620166928537</v>
      </c>
      <c r="AD47" s="114">
        <f t="shared" si="22"/>
        <v>7.9505863140153261</v>
      </c>
      <c r="AE47" s="114">
        <f t="shared" si="22"/>
        <v>0</v>
      </c>
      <c r="AF47" s="114">
        <f t="shared" si="22"/>
        <v>0</v>
      </c>
      <c r="AG47" s="114">
        <f t="shared" si="22"/>
        <v>249.61872389346775</v>
      </c>
      <c r="AH47" s="114">
        <f t="shared" si="22"/>
        <v>72.046891461802289</v>
      </c>
      <c r="AI47" s="210">
        <f t="shared" si="26"/>
        <v>6038.1540079436645</v>
      </c>
      <c r="AJ47" s="141" t="str">
        <f t="shared" si="27"/>
        <v/>
      </c>
    </row>
    <row r="48" spans="1:36" ht="15">
      <c r="A48" s="159" t="s">
        <v>21</v>
      </c>
      <c r="B48" s="40">
        <f t="shared" si="23"/>
        <v>129.08514714111865</v>
      </c>
      <c r="C48" s="40">
        <f t="shared" si="23"/>
        <v>559.01419272850376</v>
      </c>
      <c r="D48" s="40">
        <f t="shared" si="23"/>
        <v>1822.0490715563299</v>
      </c>
      <c r="E48" s="40">
        <f t="shared" si="23"/>
        <v>0</v>
      </c>
      <c r="F48" s="350">
        <v>0</v>
      </c>
      <c r="G48" s="40">
        <f t="shared" si="20"/>
        <v>0</v>
      </c>
      <c r="H48" s="40">
        <f t="shared" si="20"/>
        <v>0</v>
      </c>
      <c r="I48" s="162">
        <f t="shared" si="24"/>
        <v>2510.1484114259524</v>
      </c>
      <c r="J48" s="149"/>
      <c r="K48" s="163" t="s">
        <v>21</v>
      </c>
      <c r="L48" s="84">
        <f t="shared" si="21"/>
        <v>129.08514714111865</v>
      </c>
      <c r="M48" s="84">
        <f t="shared" si="21"/>
        <v>559.01419272850376</v>
      </c>
      <c r="N48" s="84">
        <f t="shared" si="21"/>
        <v>1822.0490715563299</v>
      </c>
      <c r="O48" s="84">
        <f t="shared" si="21"/>
        <v>0</v>
      </c>
      <c r="P48" s="84">
        <f t="shared" si="21"/>
        <v>0</v>
      </c>
      <c r="Q48" s="84">
        <f t="shared" si="21"/>
        <v>0</v>
      </c>
      <c r="R48" s="84">
        <f t="shared" si="21"/>
        <v>0</v>
      </c>
      <c r="S48" s="166">
        <f t="shared" si="25"/>
        <v>2510.1484114259524</v>
      </c>
      <c r="T48" s="149"/>
      <c r="U48" s="211" t="s">
        <v>61</v>
      </c>
      <c r="V48" s="118">
        <f t="shared" si="22"/>
        <v>129.08514714111865</v>
      </c>
      <c r="W48" s="118">
        <f t="shared" si="22"/>
        <v>0</v>
      </c>
      <c r="X48" s="118">
        <f t="shared" si="22"/>
        <v>0</v>
      </c>
      <c r="Y48" s="118">
        <f t="shared" si="22"/>
        <v>559.01419272850376</v>
      </c>
      <c r="Z48" s="118">
        <f t="shared" si="22"/>
        <v>1822.0490715563299</v>
      </c>
      <c r="AA48" s="118">
        <f t="shared" si="22"/>
        <v>0</v>
      </c>
      <c r="AB48" s="118">
        <f t="shared" si="22"/>
        <v>0</v>
      </c>
      <c r="AC48" s="119">
        <f t="shared" si="22"/>
        <v>0</v>
      </c>
      <c r="AD48" s="118">
        <f t="shared" si="22"/>
        <v>0</v>
      </c>
      <c r="AE48" s="118">
        <f t="shared" si="22"/>
        <v>0</v>
      </c>
      <c r="AF48" s="118">
        <f t="shared" si="22"/>
        <v>0</v>
      </c>
      <c r="AG48" s="118">
        <f t="shared" si="22"/>
        <v>0</v>
      </c>
      <c r="AH48" s="118">
        <f t="shared" si="22"/>
        <v>0</v>
      </c>
      <c r="AI48" s="214">
        <f t="shared" si="26"/>
        <v>2510.1484114259524</v>
      </c>
      <c r="AJ48" s="141" t="str">
        <f t="shared" si="27"/>
        <v/>
      </c>
    </row>
    <row r="49" spans="1:36" ht="15">
      <c r="A49" s="170" t="s">
        <v>64</v>
      </c>
      <c r="B49" s="43">
        <f t="shared" si="23"/>
        <v>5.9168018943005602</v>
      </c>
      <c r="C49" s="43">
        <f t="shared" si="23"/>
        <v>0</v>
      </c>
      <c r="D49" s="43">
        <f t="shared" si="23"/>
        <v>0</v>
      </c>
      <c r="E49" s="43">
        <f t="shared" si="23"/>
        <v>0</v>
      </c>
      <c r="F49" s="350">
        <v>0</v>
      </c>
      <c r="G49" s="43">
        <f t="shared" ref="G49:H53" si="28">G127+G153+G179+G205+G231+G257+G283+G309+G335+G361+G387+G413+G439</f>
        <v>0</v>
      </c>
      <c r="H49" s="43">
        <f t="shared" si="28"/>
        <v>0</v>
      </c>
      <c r="I49" s="154">
        <f t="shared" si="24"/>
        <v>5.9168018943005602</v>
      </c>
      <c r="J49" s="149"/>
      <c r="K49" s="171" t="s">
        <v>64</v>
      </c>
      <c r="L49" s="43">
        <f t="shared" ref="L49:R53" si="29">L127+L153+L179+L205+L231+L257+L283+L309+L335+L361+L387+L413+L439</f>
        <v>5.9168018943005602</v>
      </c>
      <c r="M49" s="43">
        <f t="shared" si="29"/>
        <v>0</v>
      </c>
      <c r="N49" s="43">
        <f t="shared" si="29"/>
        <v>0</v>
      </c>
      <c r="O49" s="43">
        <f t="shared" si="29"/>
        <v>0</v>
      </c>
      <c r="P49" s="43">
        <f t="shared" si="29"/>
        <v>0</v>
      </c>
      <c r="Q49" s="43">
        <f t="shared" si="29"/>
        <v>0</v>
      </c>
      <c r="R49" s="43">
        <f t="shared" si="29"/>
        <v>0</v>
      </c>
      <c r="S49" s="158">
        <f t="shared" si="25"/>
        <v>5.9168018943005602</v>
      </c>
      <c r="T49" s="149"/>
      <c r="U49" s="216" t="s">
        <v>62</v>
      </c>
      <c r="V49" s="114">
        <f t="shared" ref="V49:AH53" si="30">V127+V153+V179+V205+V231+V257+V283+V309+V335+V361+V387+V413+V439</f>
        <v>5.9168018943005602</v>
      </c>
      <c r="W49" s="114">
        <f t="shared" si="30"/>
        <v>0</v>
      </c>
      <c r="X49" s="114">
        <f t="shared" si="30"/>
        <v>0</v>
      </c>
      <c r="Y49" s="114">
        <f t="shared" si="30"/>
        <v>0</v>
      </c>
      <c r="Z49" s="114">
        <f t="shared" si="30"/>
        <v>0</v>
      </c>
      <c r="AA49" s="114">
        <f t="shared" si="30"/>
        <v>0</v>
      </c>
      <c r="AB49" s="114">
        <f t="shared" si="30"/>
        <v>0</v>
      </c>
      <c r="AC49" s="115">
        <f t="shared" si="30"/>
        <v>0</v>
      </c>
      <c r="AD49" s="114">
        <f t="shared" si="30"/>
        <v>0</v>
      </c>
      <c r="AE49" s="114">
        <f t="shared" si="30"/>
        <v>0</v>
      </c>
      <c r="AF49" s="114">
        <f t="shared" si="30"/>
        <v>0</v>
      </c>
      <c r="AG49" s="114">
        <f t="shared" si="30"/>
        <v>0</v>
      </c>
      <c r="AH49" s="114">
        <f t="shared" si="30"/>
        <v>0</v>
      </c>
      <c r="AI49" s="210">
        <f t="shared" si="26"/>
        <v>5.9168018943005602</v>
      </c>
      <c r="AJ49" s="141" t="str">
        <f t="shared" si="27"/>
        <v/>
      </c>
    </row>
    <row r="50" spans="1:36">
      <c r="A50" s="172" t="s">
        <v>23</v>
      </c>
      <c r="B50" s="59">
        <f t="shared" ref="B50:E53" si="31">B128+B154+B180+B206+B232+B258+B284+B310+B336+B362+B388+B414+B440</f>
        <v>5.9168018943005602</v>
      </c>
      <c r="C50" s="59">
        <f t="shared" si="31"/>
        <v>0</v>
      </c>
      <c r="D50" s="59">
        <f t="shared" si="31"/>
        <v>0</v>
      </c>
      <c r="E50" s="59">
        <f t="shared" si="31"/>
        <v>0</v>
      </c>
      <c r="F50" s="350">
        <v>0</v>
      </c>
      <c r="G50" s="59">
        <f t="shared" si="28"/>
        <v>0</v>
      </c>
      <c r="H50" s="59">
        <f t="shared" si="28"/>
        <v>0</v>
      </c>
      <c r="I50" s="175">
        <f t="shared" si="24"/>
        <v>5.9168018943005602</v>
      </c>
      <c r="J50" s="149"/>
      <c r="K50" s="176" t="s">
        <v>23</v>
      </c>
      <c r="L50" s="87">
        <f t="shared" si="29"/>
        <v>5.9168018943005602</v>
      </c>
      <c r="M50" s="87">
        <f t="shared" si="29"/>
        <v>0</v>
      </c>
      <c r="N50" s="87">
        <f t="shared" si="29"/>
        <v>0</v>
      </c>
      <c r="O50" s="87">
        <f t="shared" si="29"/>
        <v>0</v>
      </c>
      <c r="P50" s="87">
        <f t="shared" si="29"/>
        <v>0</v>
      </c>
      <c r="Q50" s="87">
        <f t="shared" si="29"/>
        <v>0</v>
      </c>
      <c r="R50" s="87">
        <f t="shared" si="29"/>
        <v>0</v>
      </c>
      <c r="S50" s="179">
        <f t="shared" si="25"/>
        <v>5.9168018943005602</v>
      </c>
      <c r="T50" s="149"/>
      <c r="U50" s="217" t="s">
        <v>65</v>
      </c>
      <c r="V50" s="121">
        <f t="shared" si="30"/>
        <v>5.9168018943005602</v>
      </c>
      <c r="W50" s="121">
        <f t="shared" si="30"/>
        <v>0</v>
      </c>
      <c r="X50" s="121">
        <f t="shared" si="30"/>
        <v>0</v>
      </c>
      <c r="Y50" s="121">
        <f t="shared" si="30"/>
        <v>0</v>
      </c>
      <c r="Z50" s="121">
        <f t="shared" si="30"/>
        <v>0</v>
      </c>
      <c r="AA50" s="121">
        <f t="shared" si="30"/>
        <v>0</v>
      </c>
      <c r="AB50" s="121">
        <f t="shared" si="30"/>
        <v>0</v>
      </c>
      <c r="AC50" s="283">
        <f t="shared" si="30"/>
        <v>0</v>
      </c>
      <c r="AD50" s="121">
        <f t="shared" si="30"/>
        <v>0</v>
      </c>
      <c r="AE50" s="121">
        <f t="shared" si="30"/>
        <v>0</v>
      </c>
      <c r="AF50" s="121">
        <f t="shared" si="30"/>
        <v>0</v>
      </c>
      <c r="AG50" s="121">
        <f t="shared" si="30"/>
        <v>0</v>
      </c>
      <c r="AH50" s="121">
        <f t="shared" si="30"/>
        <v>0</v>
      </c>
      <c r="AI50" s="219">
        <f t="shared" si="26"/>
        <v>5.9168018943005602</v>
      </c>
      <c r="AJ50" s="141" t="str">
        <f t="shared" si="27"/>
        <v/>
      </c>
    </row>
    <row r="51" spans="1:36">
      <c r="A51" s="180" t="s">
        <v>19</v>
      </c>
      <c r="B51" s="62">
        <f t="shared" si="31"/>
        <v>0</v>
      </c>
      <c r="C51" s="62">
        <f t="shared" si="31"/>
        <v>0</v>
      </c>
      <c r="D51" s="62">
        <f t="shared" si="31"/>
        <v>0</v>
      </c>
      <c r="E51" s="62">
        <f t="shared" si="31"/>
        <v>0</v>
      </c>
      <c r="F51" s="350">
        <v>0</v>
      </c>
      <c r="G51" s="62">
        <f t="shared" si="28"/>
        <v>0</v>
      </c>
      <c r="H51" s="62">
        <f t="shared" si="28"/>
        <v>0</v>
      </c>
      <c r="I51" s="183">
        <f t="shared" si="24"/>
        <v>0</v>
      </c>
      <c r="J51" s="149"/>
      <c r="K51" s="184" t="s">
        <v>19</v>
      </c>
      <c r="L51" s="62">
        <f t="shared" si="29"/>
        <v>0</v>
      </c>
      <c r="M51" s="62">
        <f t="shared" si="29"/>
        <v>0</v>
      </c>
      <c r="N51" s="62">
        <f t="shared" si="29"/>
        <v>0</v>
      </c>
      <c r="O51" s="62">
        <f t="shared" si="29"/>
        <v>0</v>
      </c>
      <c r="P51" s="62">
        <f t="shared" si="29"/>
        <v>0</v>
      </c>
      <c r="Q51" s="62">
        <f t="shared" si="29"/>
        <v>0</v>
      </c>
      <c r="R51" s="62">
        <f t="shared" si="29"/>
        <v>0</v>
      </c>
      <c r="S51" s="186">
        <f t="shared" si="25"/>
        <v>0</v>
      </c>
      <c r="T51" s="149"/>
      <c r="U51" s="220" t="s">
        <v>19</v>
      </c>
      <c r="V51" s="124">
        <f t="shared" si="30"/>
        <v>0</v>
      </c>
      <c r="W51" s="124">
        <f t="shared" si="30"/>
        <v>0</v>
      </c>
      <c r="X51" s="124">
        <f t="shared" si="30"/>
        <v>0</v>
      </c>
      <c r="Y51" s="124">
        <f t="shared" si="30"/>
        <v>0</v>
      </c>
      <c r="Z51" s="124">
        <f t="shared" si="30"/>
        <v>0</v>
      </c>
      <c r="AA51" s="124">
        <f t="shared" si="30"/>
        <v>0</v>
      </c>
      <c r="AB51" s="124">
        <f t="shared" si="30"/>
        <v>0</v>
      </c>
      <c r="AC51" s="284">
        <f t="shared" si="30"/>
        <v>0</v>
      </c>
      <c r="AD51" s="124">
        <f t="shared" si="30"/>
        <v>0</v>
      </c>
      <c r="AE51" s="124">
        <f t="shared" si="30"/>
        <v>0</v>
      </c>
      <c r="AF51" s="124">
        <f t="shared" si="30"/>
        <v>0</v>
      </c>
      <c r="AG51" s="124">
        <f t="shared" si="30"/>
        <v>0</v>
      </c>
      <c r="AH51" s="124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59">
        <f t="shared" si="31"/>
        <v>0</v>
      </c>
      <c r="C52" s="59">
        <f t="shared" si="31"/>
        <v>0</v>
      </c>
      <c r="D52" s="59">
        <f t="shared" si="31"/>
        <v>0</v>
      </c>
      <c r="E52" s="59">
        <f t="shared" si="31"/>
        <v>0</v>
      </c>
      <c r="F52" s="350">
        <v>0</v>
      </c>
      <c r="G52" s="59">
        <f t="shared" si="28"/>
        <v>0</v>
      </c>
      <c r="H52" s="59">
        <f t="shared" si="28"/>
        <v>0</v>
      </c>
      <c r="I52" s="175">
        <f t="shared" si="24"/>
        <v>0</v>
      </c>
      <c r="J52" s="149"/>
      <c r="K52" s="176" t="s">
        <v>20</v>
      </c>
      <c r="L52" s="87">
        <f t="shared" si="29"/>
        <v>0</v>
      </c>
      <c r="M52" s="87">
        <f t="shared" si="29"/>
        <v>0</v>
      </c>
      <c r="N52" s="87">
        <f t="shared" si="29"/>
        <v>0</v>
      </c>
      <c r="O52" s="87">
        <f t="shared" si="29"/>
        <v>0</v>
      </c>
      <c r="P52" s="87">
        <f t="shared" si="29"/>
        <v>0</v>
      </c>
      <c r="Q52" s="87">
        <f t="shared" si="29"/>
        <v>0</v>
      </c>
      <c r="R52" s="87">
        <f t="shared" si="29"/>
        <v>0</v>
      </c>
      <c r="S52" s="179">
        <f t="shared" si="25"/>
        <v>0</v>
      </c>
      <c r="T52" s="149"/>
      <c r="U52" s="217" t="s">
        <v>20</v>
      </c>
      <c r="V52" s="121">
        <f t="shared" si="30"/>
        <v>0</v>
      </c>
      <c r="W52" s="121">
        <f t="shared" si="30"/>
        <v>0</v>
      </c>
      <c r="X52" s="121">
        <f t="shared" si="30"/>
        <v>0</v>
      </c>
      <c r="Y52" s="121">
        <f t="shared" si="30"/>
        <v>0</v>
      </c>
      <c r="Z52" s="121">
        <f t="shared" si="30"/>
        <v>0</v>
      </c>
      <c r="AA52" s="121">
        <f t="shared" si="30"/>
        <v>0</v>
      </c>
      <c r="AB52" s="121">
        <f t="shared" si="30"/>
        <v>0</v>
      </c>
      <c r="AC52" s="283">
        <f t="shared" si="30"/>
        <v>0</v>
      </c>
      <c r="AD52" s="121">
        <f t="shared" si="30"/>
        <v>0</v>
      </c>
      <c r="AE52" s="121">
        <f t="shared" si="30"/>
        <v>0</v>
      </c>
      <c r="AF52" s="121">
        <f t="shared" si="30"/>
        <v>0</v>
      </c>
      <c r="AG52" s="121">
        <f t="shared" si="30"/>
        <v>0</v>
      </c>
      <c r="AH52" s="121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52">
        <f t="shared" si="31"/>
        <v>0</v>
      </c>
      <c r="C53" s="52">
        <f t="shared" si="31"/>
        <v>0</v>
      </c>
      <c r="D53" s="52">
        <f t="shared" si="31"/>
        <v>0</v>
      </c>
      <c r="E53" s="52">
        <f t="shared" si="31"/>
        <v>0</v>
      </c>
      <c r="F53" s="351">
        <v>0</v>
      </c>
      <c r="G53" s="52">
        <f t="shared" si="28"/>
        <v>0</v>
      </c>
      <c r="H53" s="52">
        <f t="shared" si="28"/>
        <v>0</v>
      </c>
      <c r="I53" s="190">
        <f t="shared" si="24"/>
        <v>0</v>
      </c>
      <c r="J53" s="149"/>
      <c r="K53" s="191" t="s">
        <v>11</v>
      </c>
      <c r="L53" s="52">
        <f t="shared" si="29"/>
        <v>0</v>
      </c>
      <c r="M53" s="52">
        <f t="shared" si="29"/>
        <v>0</v>
      </c>
      <c r="N53" s="52">
        <f t="shared" si="29"/>
        <v>0</v>
      </c>
      <c r="O53" s="52">
        <f t="shared" si="29"/>
        <v>0</v>
      </c>
      <c r="P53" s="52">
        <f t="shared" si="29"/>
        <v>0</v>
      </c>
      <c r="Q53" s="52">
        <f t="shared" si="29"/>
        <v>0</v>
      </c>
      <c r="R53" s="52">
        <f t="shared" si="29"/>
        <v>0</v>
      </c>
      <c r="S53" s="193">
        <f t="shared" si="25"/>
        <v>0</v>
      </c>
      <c r="T53" s="149"/>
      <c r="U53" s="220" t="s">
        <v>11</v>
      </c>
      <c r="V53" s="124">
        <f t="shared" si="30"/>
        <v>0</v>
      </c>
      <c r="W53" s="124">
        <f t="shared" si="30"/>
        <v>0</v>
      </c>
      <c r="X53" s="124">
        <f t="shared" si="30"/>
        <v>0</v>
      </c>
      <c r="Y53" s="124">
        <f t="shared" si="30"/>
        <v>0</v>
      </c>
      <c r="Z53" s="124">
        <f t="shared" si="30"/>
        <v>0</v>
      </c>
      <c r="AA53" s="124">
        <f t="shared" si="30"/>
        <v>0</v>
      </c>
      <c r="AB53" s="124">
        <f t="shared" si="30"/>
        <v>0</v>
      </c>
      <c r="AC53" s="284">
        <f t="shared" si="30"/>
        <v>0</v>
      </c>
      <c r="AD53" s="124">
        <f t="shared" si="30"/>
        <v>0</v>
      </c>
      <c r="AE53" s="124">
        <f t="shared" si="30"/>
        <v>0</v>
      </c>
      <c r="AF53" s="124">
        <f t="shared" si="30"/>
        <v>0</v>
      </c>
      <c r="AG53" s="124">
        <f t="shared" si="30"/>
        <v>0</v>
      </c>
      <c r="AH53" s="124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5907.3034107406775</v>
      </c>
      <c r="C54" s="195">
        <f t="shared" ref="C54:I54" si="32">SUM(C33:C49)</f>
        <v>17891.356064705069</v>
      </c>
      <c r="D54" s="195">
        <f t="shared" si="32"/>
        <v>19738.178564222319</v>
      </c>
      <c r="E54" s="195">
        <f t="shared" si="32"/>
        <v>17430.613992078732</v>
      </c>
      <c r="F54" s="195">
        <f t="shared" si="32"/>
        <v>0</v>
      </c>
      <c r="G54" s="195">
        <f t="shared" si="32"/>
        <v>1086.1572697629417</v>
      </c>
      <c r="H54" s="195">
        <f t="shared" si="32"/>
        <v>51.278798208220081</v>
      </c>
      <c r="I54" s="195">
        <f t="shared" si="32"/>
        <v>62104.888099717959</v>
      </c>
      <c r="J54" s="149"/>
      <c r="K54" s="196" t="s">
        <v>26</v>
      </c>
      <c r="L54" s="195">
        <f>SUM(L33:L49)</f>
        <v>5907.3034107406775</v>
      </c>
      <c r="M54" s="195">
        <f t="shared" ref="M54:S54" si="33">SUM(M33:M49)</f>
        <v>17891.356064705069</v>
      </c>
      <c r="N54" s="195">
        <f t="shared" si="33"/>
        <v>19738.178564222319</v>
      </c>
      <c r="O54" s="195">
        <f t="shared" si="33"/>
        <v>17430.613992078732</v>
      </c>
      <c r="P54" s="195">
        <f t="shared" si="33"/>
        <v>3496.5143830529546</v>
      </c>
      <c r="Q54" s="195">
        <f t="shared" si="33"/>
        <v>1086.1572697629417</v>
      </c>
      <c r="R54" s="197">
        <f t="shared" si="33"/>
        <v>51.278798208220081</v>
      </c>
      <c r="S54" s="198">
        <f t="shared" si="33"/>
        <v>65601.402482770922</v>
      </c>
      <c r="T54" s="149" t="str">
        <f>IF(ABS(S54-AI54)&gt;0.01,S54-AI54,"")</f>
        <v/>
      </c>
      <c r="U54" s="224" t="s">
        <v>63</v>
      </c>
      <c r="V54" s="225">
        <f>SUM(V33:V49)</f>
        <v>5305.8075634202005</v>
      </c>
      <c r="W54" s="225">
        <f t="shared" ref="W54:AH54" si="34">SUM(W33:W49)</f>
        <v>452.39863019916191</v>
      </c>
      <c r="X54" s="225">
        <f t="shared" si="34"/>
        <v>1086.1572697629417</v>
      </c>
      <c r="Y54" s="225">
        <f t="shared" si="34"/>
        <v>17891.356064705069</v>
      </c>
      <c r="Z54" s="225">
        <f t="shared" si="34"/>
        <v>17571.632091310516</v>
      </c>
      <c r="AA54" s="225">
        <f t="shared" si="34"/>
        <v>15670.124160884186</v>
      </c>
      <c r="AB54" s="225">
        <f t="shared" si="34"/>
        <v>3496.5143830529546</v>
      </c>
      <c r="AC54" s="225">
        <f t="shared" si="34"/>
        <v>4127.4123194358835</v>
      </c>
      <c r="AD54" s="226">
        <f t="shared" si="34"/>
        <v>149.09721712131392</v>
      </c>
      <c r="AE54" s="226">
        <f t="shared" si="34"/>
        <v>432.26424136782907</v>
      </c>
      <c r="AF54" s="226">
        <f t="shared" si="34"/>
        <v>51.278798208220081</v>
      </c>
      <c r="AG54" s="226">
        <f t="shared" si="34"/>
        <v>2166.546472911803</v>
      </c>
      <c r="AH54" s="226">
        <f t="shared" si="34"/>
        <v>1328.2255898267179</v>
      </c>
      <c r="AI54" s="227">
        <f>SUM(V54:AC54)</f>
        <v>65601.402482770907</v>
      </c>
      <c r="AJ54" s="141" t="str">
        <f t="shared" si="27"/>
        <v/>
      </c>
    </row>
    <row r="55" spans="1:36" ht="15" thickBot="1">
      <c r="A55" s="32" t="s">
        <v>90</v>
      </c>
      <c r="B55" s="48">
        <f>IF($I54=0,"-",B54/$I54)</f>
        <v>9.5118171717106834E-2</v>
      </c>
      <c r="C55" s="48">
        <f t="shared" ref="C55:H55" si="35">IF($I54=0,"-",C54/$I54)</f>
        <v>0.28808289672751736</v>
      </c>
      <c r="D55" s="48">
        <f t="shared" si="35"/>
        <v>0.31782004876218362</v>
      </c>
      <c r="E55" s="48">
        <f t="shared" si="35"/>
        <v>0.28066412363695881</v>
      </c>
      <c r="F55" s="48">
        <f t="shared" si="35"/>
        <v>0</v>
      </c>
      <c r="G55" s="48">
        <f t="shared" si="35"/>
        <v>1.7489078605519206E-2</v>
      </c>
      <c r="H55" s="69">
        <f t="shared" si="35"/>
        <v>8.256805507142192E-4</v>
      </c>
      <c r="I55" s="49">
        <f>SUM(B55:H55)</f>
        <v>1</v>
      </c>
      <c r="K55" s="78" t="s">
        <v>90</v>
      </c>
      <c r="L55" s="95">
        <f>IF($S54=0,"-",L54/$S54)</f>
        <v>9.0048431697662704E-2</v>
      </c>
      <c r="M55" s="95">
        <f t="shared" ref="M55:R55" si="36">IF($S54=0,"-",M54/$S54)</f>
        <v>0.2727282556101438</v>
      </c>
      <c r="N55" s="95">
        <f t="shared" si="36"/>
        <v>0.30088043574077872</v>
      </c>
      <c r="O55" s="95">
        <f t="shared" si="36"/>
        <v>0.26570489856000534</v>
      </c>
      <c r="P55" s="95">
        <f t="shared" si="36"/>
        <v>5.3299384627809657E-2</v>
      </c>
      <c r="Q55" s="95">
        <f t="shared" si="36"/>
        <v>1.6556921478137639E-2</v>
      </c>
      <c r="R55" s="96">
        <f t="shared" si="36"/>
        <v>7.8167228546200025E-4</v>
      </c>
      <c r="S55" s="97">
        <f>SUM(L55:R55)</f>
        <v>0.99999999999999989</v>
      </c>
      <c r="U55" s="108" t="s">
        <v>90</v>
      </c>
      <c r="V55" s="130">
        <f>+V54/$AI54</f>
        <v>8.0879483709417346E-2</v>
      </c>
      <c r="W55" s="130">
        <f t="shared" ref="W55:AH55" si="37">+W54/$AI54</f>
        <v>6.8961731468771071E-3</v>
      </c>
      <c r="X55" s="130">
        <f t="shared" si="37"/>
        <v>1.6556921478137643E-2</v>
      </c>
      <c r="Y55" s="130">
        <f t="shared" si="37"/>
        <v>0.27272825561014385</v>
      </c>
      <c r="Z55" s="130">
        <f t="shared" si="37"/>
        <v>0.26785451874943383</v>
      </c>
      <c r="AA55" s="130">
        <f t="shared" si="37"/>
        <v>0.23886873706701131</v>
      </c>
      <c r="AB55" s="130">
        <f t="shared" si="37"/>
        <v>5.3299384627809664E-2</v>
      </c>
      <c r="AC55" s="130">
        <f t="shared" si="37"/>
        <v>6.2916525611169338E-2</v>
      </c>
      <c r="AD55" s="130">
        <f t="shared" si="37"/>
        <v>2.2727748413682433E-3</v>
      </c>
      <c r="AE55" s="130">
        <f t="shared" si="37"/>
        <v>6.5892530496029552E-3</v>
      </c>
      <c r="AF55" s="130">
        <f t="shared" si="37"/>
        <v>7.8167228546200036E-4</v>
      </c>
      <c r="AG55" s="130">
        <f t="shared" si="37"/>
        <v>3.302591699134496E-2</v>
      </c>
      <c r="AH55" s="130">
        <f t="shared" si="37"/>
        <v>2.0246908443391186E-2</v>
      </c>
      <c r="AI55" s="131">
        <f>SUM(V55:AC55)</f>
        <v>1</v>
      </c>
      <c r="AJ55" s="141" t="str">
        <f t="shared" si="27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2.341408199296052</v>
      </c>
      <c r="G59" s="356"/>
      <c r="H59" s="358"/>
      <c r="I59" s="154">
        <f>SUM(B59:H59)</f>
        <v>2.341408199296052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38">F450+F476+F502+F528+F554</f>
        <v>0</v>
      </c>
      <c r="G60" s="359"/>
      <c r="H60" s="361"/>
      <c r="I60" s="162">
        <f t="shared" ref="I60:I79" si="3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40">P450+P476+P502+P528+P554</f>
        <v>0</v>
      </c>
      <c r="Q60" s="359"/>
      <c r="R60" s="366"/>
      <c r="S60" s="166">
        <f t="shared" ref="S60:S79" si="4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38"/>
        <v>0</v>
      </c>
      <c r="G61" s="359"/>
      <c r="H61" s="361"/>
      <c r="I61" s="154">
        <f t="shared" si="3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40"/>
        <v>0</v>
      </c>
      <c r="Q61" s="359"/>
      <c r="R61" s="366"/>
      <c r="S61" s="158">
        <f t="shared" si="4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38"/>
        <v>0</v>
      </c>
      <c r="G62" s="359"/>
      <c r="H62" s="361"/>
      <c r="I62" s="162">
        <f t="shared" si="3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40"/>
        <v>0</v>
      </c>
      <c r="Q62" s="359"/>
      <c r="R62" s="366"/>
      <c r="S62" s="166">
        <f t="shared" si="4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38"/>
        <v>0</v>
      </c>
      <c r="G63" s="359"/>
      <c r="H63" s="361"/>
      <c r="I63" s="154">
        <f t="shared" si="3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40"/>
        <v>0</v>
      </c>
      <c r="Q63" s="359"/>
      <c r="R63" s="366"/>
      <c r="S63" s="158">
        <f t="shared" si="4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38"/>
        <v>0</v>
      </c>
      <c r="G64" s="359"/>
      <c r="H64" s="361"/>
      <c r="I64" s="162">
        <f t="shared" si="3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40"/>
        <v>0</v>
      </c>
      <c r="Q64" s="359"/>
      <c r="R64" s="366"/>
      <c r="S64" s="166">
        <f t="shared" si="4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38"/>
        <v>51157.32063041356</v>
      </c>
      <c r="G65" s="359"/>
      <c r="H65" s="361"/>
      <c r="I65" s="154">
        <f t="shared" si="39"/>
        <v>51157.32063041356</v>
      </c>
      <c r="J65" s="149"/>
      <c r="K65" s="169" t="s">
        <v>58</v>
      </c>
      <c r="L65" s="359"/>
      <c r="M65" s="360"/>
      <c r="N65" s="360"/>
      <c r="O65" s="361"/>
      <c r="P65" s="43">
        <f t="shared" si="40"/>
        <v>24794.746958575284</v>
      </c>
      <c r="Q65" s="359"/>
      <c r="R65" s="366"/>
      <c r="S65" s="158">
        <f t="shared" si="41"/>
        <v>24794.746958575284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38"/>
        <v>14598.812168861141</v>
      </c>
      <c r="G66" s="359"/>
      <c r="H66" s="361"/>
      <c r="I66" s="162">
        <f t="shared" si="39"/>
        <v>14598.812168861141</v>
      </c>
      <c r="J66" s="149"/>
      <c r="K66" s="163" t="s">
        <v>12</v>
      </c>
      <c r="L66" s="359"/>
      <c r="M66" s="360"/>
      <c r="N66" s="360"/>
      <c r="O66" s="361"/>
      <c r="P66" s="84">
        <f t="shared" si="40"/>
        <v>5739.8953284745185</v>
      </c>
      <c r="Q66" s="359"/>
      <c r="R66" s="366"/>
      <c r="S66" s="166">
        <f t="shared" si="41"/>
        <v>5739.8953284745185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38"/>
        <v>22020.236879202435</v>
      </c>
      <c r="G67" s="359"/>
      <c r="H67" s="361"/>
      <c r="I67" s="154">
        <f t="shared" si="39"/>
        <v>22020.236879202435</v>
      </c>
      <c r="J67" s="149"/>
      <c r="K67" s="169" t="s">
        <v>59</v>
      </c>
      <c r="L67" s="359"/>
      <c r="M67" s="360"/>
      <c r="N67" s="360"/>
      <c r="O67" s="361"/>
      <c r="P67" s="43">
        <f t="shared" si="40"/>
        <v>0</v>
      </c>
      <c r="Q67" s="359"/>
      <c r="R67" s="366"/>
      <c r="S67" s="158">
        <f t="shared" si="41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38"/>
        <v>21.23159726636375</v>
      </c>
      <c r="G68" s="359"/>
      <c r="H68" s="361"/>
      <c r="I68" s="162">
        <f t="shared" si="39"/>
        <v>21.23159726636375</v>
      </c>
      <c r="J68" s="149"/>
      <c r="K68" s="163" t="s">
        <v>17</v>
      </c>
      <c r="L68" s="359"/>
      <c r="M68" s="360"/>
      <c r="N68" s="360"/>
      <c r="O68" s="361"/>
      <c r="P68" s="84">
        <f t="shared" si="40"/>
        <v>19.996095813790767</v>
      </c>
      <c r="Q68" s="359"/>
      <c r="R68" s="366"/>
      <c r="S68" s="166">
        <f t="shared" si="41"/>
        <v>19.996095813790767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38"/>
        <v>4676.6631483997135</v>
      </c>
      <c r="G69" s="359"/>
      <c r="H69" s="361"/>
      <c r="I69" s="154">
        <f t="shared" si="39"/>
        <v>4676.6631483997135</v>
      </c>
      <c r="J69" s="149"/>
      <c r="K69" s="169" t="s">
        <v>140</v>
      </c>
      <c r="L69" s="359"/>
      <c r="M69" s="360"/>
      <c r="N69" s="360"/>
      <c r="O69" s="361"/>
      <c r="P69" s="43">
        <f t="shared" si="40"/>
        <v>84.872440730627389</v>
      </c>
      <c r="Q69" s="359"/>
      <c r="R69" s="366"/>
      <c r="S69" s="158">
        <f t="shared" si="41"/>
        <v>84.872440730627389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38"/>
        <v>1496.9092996169918</v>
      </c>
      <c r="G70" s="359"/>
      <c r="H70" s="361"/>
      <c r="I70" s="162">
        <f t="shared" si="39"/>
        <v>1496.9092996169918</v>
      </c>
      <c r="J70" s="149"/>
      <c r="K70" s="163" t="s">
        <v>25</v>
      </c>
      <c r="L70" s="359"/>
      <c r="M70" s="360"/>
      <c r="N70" s="360"/>
      <c r="O70" s="361"/>
      <c r="P70" s="84">
        <f t="shared" si="40"/>
        <v>-1.0880185641326534E-14</v>
      </c>
      <c r="Q70" s="359"/>
      <c r="R70" s="366"/>
      <c r="S70" s="166">
        <f t="shared" si="41"/>
        <v>-1.0880185641326534E-14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38"/>
        <v>0</v>
      </c>
      <c r="G71" s="359"/>
      <c r="H71" s="361"/>
      <c r="I71" s="154">
        <f t="shared" si="3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40"/>
        <v>0</v>
      </c>
      <c r="Q71" s="359"/>
      <c r="R71" s="366"/>
      <c r="S71" s="158">
        <f t="shared" si="41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38"/>
        <v>5.7504965294117652E-2</v>
      </c>
      <c r="G72" s="359"/>
      <c r="H72" s="361"/>
      <c r="I72" s="162">
        <f t="shared" si="39"/>
        <v>5.7504965294117652E-2</v>
      </c>
      <c r="J72" s="149"/>
      <c r="K72" s="163" t="s">
        <v>60</v>
      </c>
      <c r="L72" s="359"/>
      <c r="M72" s="360"/>
      <c r="N72" s="360"/>
      <c r="O72" s="361"/>
      <c r="P72" s="84">
        <f t="shared" si="40"/>
        <v>0</v>
      </c>
      <c r="Q72" s="359"/>
      <c r="R72" s="366"/>
      <c r="S72" s="166">
        <f t="shared" si="41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38"/>
        <v>4549.4424994765068</v>
      </c>
      <c r="G73" s="359"/>
      <c r="H73" s="361"/>
      <c r="I73" s="154">
        <f t="shared" si="39"/>
        <v>4549.4424994765068</v>
      </c>
      <c r="J73" s="149"/>
      <c r="K73" s="169" t="s">
        <v>22</v>
      </c>
      <c r="L73" s="359"/>
      <c r="M73" s="360"/>
      <c r="N73" s="360"/>
      <c r="O73" s="361"/>
      <c r="P73" s="43">
        <f t="shared" si="40"/>
        <v>2409.0466104272709</v>
      </c>
      <c r="Q73" s="359"/>
      <c r="R73" s="366"/>
      <c r="S73" s="158">
        <f t="shared" si="41"/>
        <v>2409.0466104272709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38"/>
        <v>0</v>
      </c>
      <c r="G74" s="359"/>
      <c r="H74" s="361"/>
      <c r="I74" s="162">
        <f t="shared" si="3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40"/>
        <v>0</v>
      </c>
      <c r="Q74" s="359"/>
      <c r="R74" s="366"/>
      <c r="S74" s="166">
        <f t="shared" si="4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38"/>
        <v>0</v>
      </c>
      <c r="G75" s="359"/>
      <c r="H75" s="361"/>
      <c r="I75" s="154">
        <f t="shared" si="3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40"/>
        <v>0</v>
      </c>
      <c r="Q75" s="359"/>
      <c r="R75" s="366"/>
      <c r="S75" s="158">
        <f t="shared" si="4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38"/>
        <v>0</v>
      </c>
      <c r="G76" s="359"/>
      <c r="H76" s="361"/>
      <c r="I76" s="175">
        <f t="shared" si="3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40"/>
        <v>0</v>
      </c>
      <c r="Q76" s="359"/>
      <c r="R76" s="366"/>
      <c r="S76" s="179">
        <f t="shared" si="4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38"/>
        <v>0</v>
      </c>
      <c r="G77" s="359"/>
      <c r="H77" s="361"/>
      <c r="I77" s="183">
        <f t="shared" si="3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40"/>
        <v>0</v>
      </c>
      <c r="Q77" s="359"/>
      <c r="R77" s="366"/>
      <c r="S77" s="186">
        <f t="shared" si="4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38"/>
        <v>0</v>
      </c>
      <c r="G78" s="359"/>
      <c r="H78" s="361"/>
      <c r="I78" s="175">
        <f t="shared" si="3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40"/>
        <v>0</v>
      </c>
      <c r="Q78" s="359"/>
      <c r="R78" s="366"/>
      <c r="S78" s="179">
        <f t="shared" si="4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38"/>
        <v>0</v>
      </c>
      <c r="G79" s="362"/>
      <c r="H79" s="364"/>
      <c r="I79" s="190">
        <f t="shared" si="3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40"/>
        <v>0</v>
      </c>
      <c r="Q79" s="362"/>
      <c r="R79" s="367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98523.015136401315</v>
      </c>
      <c r="G80" s="195">
        <f t="shared" si="42"/>
        <v>0</v>
      </c>
      <c r="H80" s="197">
        <f t="shared" si="42"/>
        <v>0</v>
      </c>
      <c r="I80" s="195">
        <f t="shared" si="42"/>
        <v>98523.015136401315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33048.557434021495</v>
      </c>
      <c r="Q80" s="195">
        <f t="shared" si="43"/>
        <v>0</v>
      </c>
      <c r="R80" s="197">
        <f t="shared" si="43"/>
        <v>0</v>
      </c>
      <c r="S80" s="198">
        <f t="shared" si="43"/>
        <v>33048.557434021495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44">IF($I80=0,"-",C80/$I80)</f>
        <v>0</v>
      </c>
      <c r="D81" s="48">
        <f t="shared" si="44"/>
        <v>0</v>
      </c>
      <c r="E81" s="48">
        <f t="shared" si="44"/>
        <v>0</v>
      </c>
      <c r="F81" s="48">
        <f t="shared" si="44"/>
        <v>1</v>
      </c>
      <c r="G81" s="48">
        <f t="shared" si="44"/>
        <v>0</v>
      </c>
      <c r="H81" s="48">
        <f t="shared" si="44"/>
        <v>0</v>
      </c>
      <c r="I81" s="49">
        <f>SUM(B81:H81)</f>
        <v>1</v>
      </c>
      <c r="K81" s="78" t="s">
        <v>90</v>
      </c>
      <c r="L81" s="95">
        <f t="shared" ref="L81:R81" si="45">IF($S80=0,"-",L80/$S80)</f>
        <v>0</v>
      </c>
      <c r="M81" s="95">
        <f t="shared" si="45"/>
        <v>0</v>
      </c>
      <c r="N81" s="95">
        <f t="shared" si="45"/>
        <v>0</v>
      </c>
      <c r="O81" s="95">
        <f t="shared" si="45"/>
        <v>0</v>
      </c>
      <c r="P81" s="95">
        <f t="shared" si="45"/>
        <v>1</v>
      </c>
      <c r="Q81" s="95">
        <f t="shared" si="45"/>
        <v>0</v>
      </c>
      <c r="R81" s="96">
        <f t="shared" si="45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H100" si="46">B579+B605+B631</f>
        <v>267.06671973214463</v>
      </c>
      <c r="C85" s="37">
        <f t="shared" si="46"/>
        <v>0</v>
      </c>
      <c r="D85" s="37">
        <f t="shared" si="46"/>
        <v>8.3160346928683353</v>
      </c>
      <c r="E85" s="37">
        <f t="shared" si="46"/>
        <v>0</v>
      </c>
      <c r="F85" s="37">
        <f t="shared" si="46"/>
        <v>0</v>
      </c>
      <c r="G85" s="37">
        <f t="shared" si="46"/>
        <v>0</v>
      </c>
      <c r="H85" s="37">
        <f t="shared" si="46"/>
        <v>0</v>
      </c>
      <c r="I85" s="154">
        <f>SUM(B85:H85)</f>
        <v>275.38275442501299</v>
      </c>
      <c r="J85" s="149"/>
      <c r="K85" s="203" t="s">
        <v>7</v>
      </c>
      <c r="L85" s="37">
        <f t="shared" ref="L85:R100" si="47">L579+L605+L631</f>
        <v>267.06671973214463</v>
      </c>
      <c r="M85" s="37">
        <f t="shared" si="47"/>
        <v>0</v>
      </c>
      <c r="N85" s="37">
        <f t="shared" si="47"/>
        <v>8.3160346928683353</v>
      </c>
      <c r="O85" s="37">
        <f t="shared" si="47"/>
        <v>0</v>
      </c>
      <c r="P85" s="37">
        <f t="shared" si="47"/>
        <v>2.341408199296052</v>
      </c>
      <c r="Q85" s="37">
        <f t="shared" si="47"/>
        <v>0</v>
      </c>
      <c r="R85" s="37">
        <f t="shared" si="47"/>
        <v>0</v>
      </c>
      <c r="S85" s="205">
        <f>SUM(L85:R85)</f>
        <v>277.72416262430903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46"/>
        <v>19.291153280748695</v>
      </c>
      <c r="C86" s="40">
        <f t="shared" si="46"/>
        <v>0</v>
      </c>
      <c r="D86" s="40">
        <f t="shared" si="46"/>
        <v>0.56450269428012767</v>
      </c>
      <c r="E86" s="40">
        <f t="shared" si="46"/>
        <v>0</v>
      </c>
      <c r="F86" s="40">
        <f t="shared" si="46"/>
        <v>0</v>
      </c>
      <c r="G86" s="40">
        <f t="shared" si="46"/>
        <v>0</v>
      </c>
      <c r="H86" s="40">
        <f t="shared" si="46"/>
        <v>0</v>
      </c>
      <c r="I86" s="162">
        <f t="shared" ref="I86:I105" si="48">SUM(B86:H86)</f>
        <v>19.855655975028824</v>
      </c>
      <c r="J86" s="149"/>
      <c r="K86" s="163" t="s">
        <v>8</v>
      </c>
      <c r="L86" s="84">
        <f t="shared" si="47"/>
        <v>19.291153280748695</v>
      </c>
      <c r="M86" s="84">
        <f t="shared" si="47"/>
        <v>0</v>
      </c>
      <c r="N86" s="84">
        <f t="shared" si="47"/>
        <v>0.56450269428012767</v>
      </c>
      <c r="O86" s="84">
        <f t="shared" si="47"/>
        <v>0</v>
      </c>
      <c r="P86" s="84">
        <f t="shared" si="47"/>
        <v>0</v>
      </c>
      <c r="Q86" s="84">
        <f t="shared" si="47"/>
        <v>0</v>
      </c>
      <c r="R86" s="84">
        <f t="shared" si="47"/>
        <v>0</v>
      </c>
      <c r="S86" s="166">
        <f t="shared" ref="S86:S105" si="49">SUM(L86:R86)</f>
        <v>19.855655975028824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46"/>
        <v>340.77334562663361</v>
      </c>
      <c r="C87" s="43">
        <f t="shared" si="46"/>
        <v>0</v>
      </c>
      <c r="D87" s="43">
        <f t="shared" si="46"/>
        <v>21.026550979256609</v>
      </c>
      <c r="E87" s="43">
        <f t="shared" si="46"/>
        <v>0</v>
      </c>
      <c r="F87" s="43">
        <f t="shared" si="46"/>
        <v>0</v>
      </c>
      <c r="G87" s="43">
        <f t="shared" si="46"/>
        <v>0</v>
      </c>
      <c r="H87" s="43">
        <f t="shared" si="46"/>
        <v>0</v>
      </c>
      <c r="I87" s="154">
        <f t="shared" si="48"/>
        <v>361.79989660589024</v>
      </c>
      <c r="J87" s="149"/>
      <c r="K87" s="169" t="s">
        <v>10</v>
      </c>
      <c r="L87" s="43">
        <f t="shared" si="47"/>
        <v>340.77334562663361</v>
      </c>
      <c r="M87" s="43">
        <f t="shared" si="47"/>
        <v>0</v>
      </c>
      <c r="N87" s="43">
        <f t="shared" si="47"/>
        <v>21.026550979256609</v>
      </c>
      <c r="O87" s="43">
        <f t="shared" si="47"/>
        <v>0</v>
      </c>
      <c r="P87" s="43">
        <f t="shared" si="47"/>
        <v>0</v>
      </c>
      <c r="Q87" s="43">
        <f t="shared" si="47"/>
        <v>0</v>
      </c>
      <c r="R87" s="43">
        <f t="shared" si="47"/>
        <v>0</v>
      </c>
      <c r="S87" s="158">
        <f t="shared" si="49"/>
        <v>361.79989660589024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46"/>
        <v>0</v>
      </c>
      <c r="C88" s="40">
        <f t="shared" si="46"/>
        <v>0</v>
      </c>
      <c r="D88" s="40">
        <f t="shared" si="46"/>
        <v>0</v>
      </c>
      <c r="E88" s="40">
        <f t="shared" si="46"/>
        <v>0</v>
      </c>
      <c r="F88" s="40">
        <f t="shared" si="46"/>
        <v>0</v>
      </c>
      <c r="G88" s="40">
        <f t="shared" si="46"/>
        <v>0</v>
      </c>
      <c r="H88" s="40">
        <f t="shared" si="46"/>
        <v>0</v>
      </c>
      <c r="I88" s="162">
        <f t="shared" si="48"/>
        <v>0</v>
      </c>
      <c r="J88" s="149"/>
      <c r="K88" s="163" t="s">
        <v>56</v>
      </c>
      <c r="L88" s="84">
        <f t="shared" si="47"/>
        <v>0</v>
      </c>
      <c r="M88" s="84">
        <f t="shared" si="47"/>
        <v>0</v>
      </c>
      <c r="N88" s="84">
        <f t="shared" si="47"/>
        <v>0</v>
      </c>
      <c r="O88" s="84">
        <f t="shared" si="47"/>
        <v>0</v>
      </c>
      <c r="P88" s="84">
        <f t="shared" si="47"/>
        <v>0</v>
      </c>
      <c r="Q88" s="84">
        <f t="shared" si="47"/>
        <v>0</v>
      </c>
      <c r="R88" s="84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46"/>
        <v>143.86746487283298</v>
      </c>
      <c r="C89" s="43">
        <f t="shared" si="46"/>
        <v>6.8569996026645548</v>
      </c>
      <c r="D89" s="43">
        <f t="shared" si="46"/>
        <v>9.5107062383154535</v>
      </c>
      <c r="E89" s="43">
        <f t="shared" si="46"/>
        <v>3.17006300199174</v>
      </c>
      <c r="F89" s="43">
        <f t="shared" si="46"/>
        <v>0</v>
      </c>
      <c r="G89" s="43">
        <f t="shared" si="46"/>
        <v>0</v>
      </c>
      <c r="H89" s="43">
        <f t="shared" si="46"/>
        <v>0</v>
      </c>
      <c r="I89" s="154">
        <f t="shared" si="48"/>
        <v>163.40523371580474</v>
      </c>
      <c r="J89" s="149"/>
      <c r="K89" s="169" t="s">
        <v>16</v>
      </c>
      <c r="L89" s="43">
        <f t="shared" si="47"/>
        <v>143.86746487283298</v>
      </c>
      <c r="M89" s="43">
        <f t="shared" si="47"/>
        <v>6.8569996026645548</v>
      </c>
      <c r="N89" s="43">
        <f t="shared" si="47"/>
        <v>9.5107062383154535</v>
      </c>
      <c r="O89" s="43">
        <f t="shared" si="47"/>
        <v>3.17006300199174</v>
      </c>
      <c r="P89" s="43">
        <f t="shared" si="47"/>
        <v>0</v>
      </c>
      <c r="Q89" s="43">
        <f t="shared" si="47"/>
        <v>0</v>
      </c>
      <c r="R89" s="43">
        <f t="shared" si="47"/>
        <v>0</v>
      </c>
      <c r="S89" s="158">
        <f t="shared" si="49"/>
        <v>163.40523371580474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46"/>
        <v>8306.053427148805</v>
      </c>
      <c r="C90" s="40">
        <f t="shared" si="46"/>
        <v>9.8211759838874535</v>
      </c>
      <c r="D90" s="40">
        <f t="shared" si="46"/>
        <v>869.16204929521996</v>
      </c>
      <c r="E90" s="40">
        <f t="shared" si="46"/>
        <v>0</v>
      </c>
      <c r="F90" s="40">
        <f t="shared" si="46"/>
        <v>0</v>
      </c>
      <c r="G90" s="40">
        <f t="shared" si="46"/>
        <v>0</v>
      </c>
      <c r="H90" s="40">
        <f t="shared" si="46"/>
        <v>0</v>
      </c>
      <c r="I90" s="162">
        <f t="shared" si="48"/>
        <v>9185.0366524279125</v>
      </c>
      <c r="J90" s="149"/>
      <c r="K90" s="163" t="s">
        <v>15</v>
      </c>
      <c r="L90" s="84">
        <f t="shared" si="47"/>
        <v>8306.053427148805</v>
      </c>
      <c r="M90" s="84">
        <f t="shared" si="47"/>
        <v>9.8211759838874535</v>
      </c>
      <c r="N90" s="84">
        <f t="shared" si="47"/>
        <v>869.16204929521996</v>
      </c>
      <c r="O90" s="84">
        <f t="shared" si="47"/>
        <v>0</v>
      </c>
      <c r="P90" s="84">
        <f t="shared" si="47"/>
        <v>0</v>
      </c>
      <c r="Q90" s="84">
        <f t="shared" si="47"/>
        <v>0</v>
      </c>
      <c r="R90" s="84">
        <f t="shared" si="47"/>
        <v>0</v>
      </c>
      <c r="S90" s="166">
        <f t="shared" si="49"/>
        <v>9185.0366524279125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46"/>
        <v>0</v>
      </c>
      <c r="C91" s="43">
        <f t="shared" si="46"/>
        <v>1.6954792635007847</v>
      </c>
      <c r="D91" s="43">
        <f t="shared" si="46"/>
        <v>5.2416185789311544E-2</v>
      </c>
      <c r="E91" s="43">
        <f t="shared" si="46"/>
        <v>106.74255263008627</v>
      </c>
      <c r="F91" s="43">
        <f t="shared" si="46"/>
        <v>3249.9084773536529</v>
      </c>
      <c r="G91" s="43">
        <f t="shared" si="46"/>
        <v>0</v>
      </c>
      <c r="H91" s="43">
        <f t="shared" si="46"/>
        <v>0</v>
      </c>
      <c r="I91" s="154">
        <f t="shared" si="48"/>
        <v>3358.398925433029</v>
      </c>
      <c r="J91" s="149"/>
      <c r="K91" s="169" t="s">
        <v>58</v>
      </c>
      <c r="L91" s="43">
        <f t="shared" si="47"/>
        <v>0</v>
      </c>
      <c r="M91" s="43">
        <f t="shared" si="47"/>
        <v>1.6954792635007847</v>
      </c>
      <c r="N91" s="43">
        <f t="shared" si="47"/>
        <v>5.2416185789311544E-2</v>
      </c>
      <c r="O91" s="43">
        <f t="shared" si="47"/>
        <v>106.74255263008627</v>
      </c>
      <c r="P91" s="43">
        <f t="shared" si="47"/>
        <v>26523.087222569051</v>
      </c>
      <c r="Q91" s="43">
        <f t="shared" si="47"/>
        <v>0</v>
      </c>
      <c r="R91" s="43">
        <f t="shared" si="47"/>
        <v>0</v>
      </c>
      <c r="S91" s="158">
        <f t="shared" si="49"/>
        <v>26631.577670648428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46"/>
        <v>0</v>
      </c>
      <c r="C92" s="40">
        <f t="shared" si="46"/>
        <v>0</v>
      </c>
      <c r="D92" s="40">
        <f t="shared" si="46"/>
        <v>7.2342089309209379E-2</v>
      </c>
      <c r="E92" s="40">
        <f t="shared" si="46"/>
        <v>35.302313856756072</v>
      </c>
      <c r="F92" s="40">
        <f t="shared" si="46"/>
        <v>0</v>
      </c>
      <c r="G92" s="40">
        <f t="shared" si="46"/>
        <v>0</v>
      </c>
      <c r="H92" s="40">
        <f t="shared" si="46"/>
        <v>0</v>
      </c>
      <c r="I92" s="162">
        <f t="shared" si="48"/>
        <v>35.374655946065282</v>
      </c>
      <c r="J92" s="149"/>
      <c r="K92" s="163" t="s">
        <v>12</v>
      </c>
      <c r="L92" s="84">
        <f t="shared" si="47"/>
        <v>0</v>
      </c>
      <c r="M92" s="84">
        <f t="shared" si="47"/>
        <v>0</v>
      </c>
      <c r="N92" s="84">
        <f t="shared" si="47"/>
        <v>7.2342089309209379E-2</v>
      </c>
      <c r="O92" s="84">
        <f t="shared" si="47"/>
        <v>35.302313856756072</v>
      </c>
      <c r="P92" s="84">
        <f t="shared" si="47"/>
        <v>8735.553618524631</v>
      </c>
      <c r="Q92" s="84">
        <f t="shared" si="47"/>
        <v>0</v>
      </c>
      <c r="R92" s="84">
        <f t="shared" si="47"/>
        <v>0</v>
      </c>
      <c r="S92" s="166">
        <f t="shared" si="49"/>
        <v>8770.9282744706961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46"/>
        <v>0</v>
      </c>
      <c r="C93" s="43">
        <f t="shared" si="46"/>
        <v>0</v>
      </c>
      <c r="D93" s="43">
        <f t="shared" si="46"/>
        <v>0</v>
      </c>
      <c r="E93" s="43">
        <f t="shared" si="46"/>
        <v>0</v>
      </c>
      <c r="F93" s="43">
        <f t="shared" si="46"/>
        <v>0</v>
      </c>
      <c r="G93" s="43">
        <f t="shared" si="46"/>
        <v>0</v>
      </c>
      <c r="H93" s="43">
        <f t="shared" si="46"/>
        <v>0</v>
      </c>
      <c r="I93" s="154">
        <f t="shared" si="48"/>
        <v>0</v>
      </c>
      <c r="J93" s="149"/>
      <c r="K93" s="169" t="s">
        <v>59</v>
      </c>
      <c r="L93" s="43">
        <f t="shared" si="47"/>
        <v>0</v>
      </c>
      <c r="M93" s="43">
        <f t="shared" si="47"/>
        <v>0</v>
      </c>
      <c r="N93" s="43">
        <f t="shared" si="47"/>
        <v>0</v>
      </c>
      <c r="O93" s="43">
        <f t="shared" si="47"/>
        <v>0</v>
      </c>
      <c r="P93" s="43">
        <f t="shared" si="47"/>
        <v>22020.236879202435</v>
      </c>
      <c r="Q93" s="43">
        <f t="shared" si="47"/>
        <v>0</v>
      </c>
      <c r="R93" s="43">
        <f t="shared" si="47"/>
        <v>0</v>
      </c>
      <c r="S93" s="158">
        <f t="shared" si="49"/>
        <v>22020.236879202435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46"/>
        <v>311.18035998301406</v>
      </c>
      <c r="C94" s="40">
        <f t="shared" si="46"/>
        <v>0.12296516460238381</v>
      </c>
      <c r="D94" s="40">
        <f t="shared" si="46"/>
        <v>25.405147764343983</v>
      </c>
      <c r="E94" s="40">
        <f t="shared" si="46"/>
        <v>1.2170040178306201</v>
      </c>
      <c r="F94" s="40">
        <f t="shared" si="46"/>
        <v>0</v>
      </c>
      <c r="G94" s="40">
        <f t="shared" si="46"/>
        <v>0</v>
      </c>
      <c r="H94" s="40">
        <f t="shared" si="46"/>
        <v>0</v>
      </c>
      <c r="I94" s="162">
        <f t="shared" si="48"/>
        <v>337.92547692979105</v>
      </c>
      <c r="J94" s="149"/>
      <c r="K94" s="163" t="s">
        <v>17</v>
      </c>
      <c r="L94" s="84">
        <f t="shared" si="47"/>
        <v>311.18035998301406</v>
      </c>
      <c r="M94" s="84">
        <f t="shared" si="47"/>
        <v>0.12296516460238381</v>
      </c>
      <c r="N94" s="84">
        <f t="shared" si="47"/>
        <v>25.405147764343983</v>
      </c>
      <c r="O94" s="84">
        <f t="shared" si="47"/>
        <v>1.2170040178306201</v>
      </c>
      <c r="P94" s="84">
        <f t="shared" si="47"/>
        <v>0</v>
      </c>
      <c r="Q94" s="84">
        <f t="shared" si="47"/>
        <v>0</v>
      </c>
      <c r="R94" s="84">
        <f t="shared" si="47"/>
        <v>0</v>
      </c>
      <c r="S94" s="166">
        <f t="shared" si="49"/>
        <v>337.92547692979105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46"/>
        <v>16004.533871096261</v>
      </c>
      <c r="C95" s="43">
        <f t="shared" si="46"/>
        <v>240.30015945637055</v>
      </c>
      <c r="D95" s="43">
        <f t="shared" si="46"/>
        <v>1587.1895972202581</v>
      </c>
      <c r="E95" s="43">
        <f t="shared" si="46"/>
        <v>36.903220773809586</v>
      </c>
      <c r="F95" s="43">
        <f t="shared" si="46"/>
        <v>0</v>
      </c>
      <c r="G95" s="43">
        <f t="shared" si="46"/>
        <v>0</v>
      </c>
      <c r="H95" s="43">
        <f t="shared" si="46"/>
        <v>0</v>
      </c>
      <c r="I95" s="154">
        <f t="shared" si="48"/>
        <v>17868.926848546696</v>
      </c>
      <c r="J95" s="149"/>
      <c r="K95" s="169" t="s">
        <v>140</v>
      </c>
      <c r="L95" s="43">
        <f t="shared" si="47"/>
        <v>16004.533871096261</v>
      </c>
      <c r="M95" s="43">
        <f t="shared" si="47"/>
        <v>240.30015945637055</v>
      </c>
      <c r="N95" s="43">
        <f t="shared" si="47"/>
        <v>1587.1895972202581</v>
      </c>
      <c r="O95" s="43">
        <f t="shared" si="47"/>
        <v>36.903220773809586</v>
      </c>
      <c r="P95" s="43">
        <f t="shared" si="47"/>
        <v>4591.4180175360007</v>
      </c>
      <c r="Q95" s="43">
        <f t="shared" si="47"/>
        <v>0</v>
      </c>
      <c r="R95" s="43">
        <f t="shared" si="47"/>
        <v>0</v>
      </c>
      <c r="S95" s="158">
        <f t="shared" si="49"/>
        <v>22460.344866082698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46"/>
        <v>3679.6655477550794</v>
      </c>
      <c r="C96" s="40">
        <f t="shared" si="46"/>
        <v>0.46082550755469981</v>
      </c>
      <c r="D96" s="40">
        <f t="shared" si="46"/>
        <v>5825.2451106664748</v>
      </c>
      <c r="E96" s="40">
        <f t="shared" si="46"/>
        <v>6514.4955388299477</v>
      </c>
      <c r="F96" s="40">
        <f t="shared" si="46"/>
        <v>0</v>
      </c>
      <c r="G96" s="40">
        <f t="shared" si="46"/>
        <v>4169.4592107472099</v>
      </c>
      <c r="H96" s="40">
        <f t="shared" si="46"/>
        <v>3.2869737332450271</v>
      </c>
      <c r="I96" s="162">
        <f t="shared" si="48"/>
        <v>20192.613207239512</v>
      </c>
      <c r="J96" s="149"/>
      <c r="K96" s="163" t="s">
        <v>25</v>
      </c>
      <c r="L96" s="84">
        <f t="shared" si="47"/>
        <v>3679.6655477550794</v>
      </c>
      <c r="M96" s="84">
        <f t="shared" si="47"/>
        <v>0.46082550755469981</v>
      </c>
      <c r="N96" s="84">
        <f t="shared" si="47"/>
        <v>5825.2451106664748</v>
      </c>
      <c r="O96" s="84">
        <f t="shared" si="47"/>
        <v>6514.4955388299477</v>
      </c>
      <c r="P96" s="84">
        <f t="shared" si="47"/>
        <v>1486.2809862647175</v>
      </c>
      <c r="Q96" s="84">
        <f t="shared" si="47"/>
        <v>4169.4592107472099</v>
      </c>
      <c r="R96" s="84">
        <f t="shared" si="47"/>
        <v>3.2869737332450271</v>
      </c>
      <c r="S96" s="166">
        <f t="shared" si="49"/>
        <v>21678.894193504228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46"/>
        <v>7974.2381238163698</v>
      </c>
      <c r="C97" s="43">
        <f t="shared" si="46"/>
        <v>31.457969173139162</v>
      </c>
      <c r="D97" s="43">
        <f t="shared" si="46"/>
        <v>463.4858800640356</v>
      </c>
      <c r="E97" s="43">
        <f t="shared" si="46"/>
        <v>0</v>
      </c>
      <c r="F97" s="43">
        <f t="shared" si="46"/>
        <v>0</v>
      </c>
      <c r="G97" s="43">
        <f t="shared" si="46"/>
        <v>0</v>
      </c>
      <c r="H97" s="43">
        <f t="shared" si="46"/>
        <v>0</v>
      </c>
      <c r="I97" s="154">
        <f t="shared" si="48"/>
        <v>8469.1819730535444</v>
      </c>
      <c r="J97" s="149"/>
      <c r="K97" s="169" t="s">
        <v>24</v>
      </c>
      <c r="L97" s="43">
        <f t="shared" si="47"/>
        <v>7974.2381238163698</v>
      </c>
      <c r="M97" s="43">
        <f t="shared" si="47"/>
        <v>31.457969173139162</v>
      </c>
      <c r="N97" s="43">
        <f t="shared" si="47"/>
        <v>463.4858800640356</v>
      </c>
      <c r="O97" s="43">
        <f t="shared" si="47"/>
        <v>0</v>
      </c>
      <c r="P97" s="43">
        <f t="shared" si="47"/>
        <v>0</v>
      </c>
      <c r="Q97" s="43">
        <f t="shared" si="47"/>
        <v>0</v>
      </c>
      <c r="R97" s="43">
        <f t="shared" si="47"/>
        <v>0</v>
      </c>
      <c r="S97" s="158">
        <f t="shared" si="49"/>
        <v>8469.1819730535444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46"/>
        <v>15068.37492121528</v>
      </c>
      <c r="C98" s="40">
        <f t="shared" si="46"/>
        <v>28.051575499761231</v>
      </c>
      <c r="D98" s="40">
        <f t="shared" si="46"/>
        <v>1786.451023039195</v>
      </c>
      <c r="E98" s="40">
        <f t="shared" si="46"/>
        <v>0</v>
      </c>
      <c r="F98" s="40">
        <f t="shared" si="46"/>
        <v>0</v>
      </c>
      <c r="G98" s="40">
        <f t="shared" si="46"/>
        <v>0</v>
      </c>
      <c r="H98" s="40">
        <f t="shared" si="46"/>
        <v>0</v>
      </c>
      <c r="I98" s="162">
        <f t="shared" si="48"/>
        <v>16882.877519754235</v>
      </c>
      <c r="J98" s="149"/>
      <c r="K98" s="163" t="s">
        <v>60</v>
      </c>
      <c r="L98" s="84">
        <f t="shared" si="47"/>
        <v>15068.37492121528</v>
      </c>
      <c r="M98" s="84">
        <f t="shared" si="47"/>
        <v>28.051575499761231</v>
      </c>
      <c r="N98" s="84">
        <f t="shared" si="47"/>
        <v>1786.451023039195</v>
      </c>
      <c r="O98" s="84">
        <f t="shared" si="47"/>
        <v>0</v>
      </c>
      <c r="P98" s="84">
        <f t="shared" si="47"/>
        <v>5.7504965294117652E-2</v>
      </c>
      <c r="Q98" s="84">
        <f t="shared" si="47"/>
        <v>0</v>
      </c>
      <c r="R98" s="84">
        <f t="shared" si="47"/>
        <v>0</v>
      </c>
      <c r="S98" s="166">
        <f t="shared" si="49"/>
        <v>16882.935024719529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46"/>
        <v>4351.1501325735881</v>
      </c>
      <c r="C99" s="43">
        <f t="shared" si="46"/>
        <v>0</v>
      </c>
      <c r="D99" s="43">
        <f t="shared" si="46"/>
        <v>784.61200180077469</v>
      </c>
      <c r="E99" s="43">
        <f t="shared" si="46"/>
        <v>5.3221977130153748</v>
      </c>
      <c r="F99" s="43">
        <f t="shared" si="46"/>
        <v>220.80487697568691</v>
      </c>
      <c r="G99" s="43">
        <f t="shared" si="46"/>
        <v>0</v>
      </c>
      <c r="H99" s="43">
        <f t="shared" si="46"/>
        <v>0</v>
      </c>
      <c r="I99" s="154">
        <f t="shared" si="48"/>
        <v>5361.8892090630652</v>
      </c>
      <c r="J99" s="149"/>
      <c r="K99" s="169" t="s">
        <v>22</v>
      </c>
      <c r="L99" s="43">
        <f t="shared" si="47"/>
        <v>4351.1501325735881</v>
      </c>
      <c r="M99" s="43">
        <f t="shared" si="47"/>
        <v>0</v>
      </c>
      <c r="N99" s="43">
        <f t="shared" si="47"/>
        <v>784.61200180077469</v>
      </c>
      <c r="O99" s="43">
        <f t="shared" si="47"/>
        <v>5.3221977130153748</v>
      </c>
      <c r="P99" s="43">
        <f t="shared" si="47"/>
        <v>2089.6810363947625</v>
      </c>
      <c r="Q99" s="43">
        <f t="shared" si="47"/>
        <v>0</v>
      </c>
      <c r="R99" s="43">
        <f t="shared" si="47"/>
        <v>0</v>
      </c>
      <c r="S99" s="158">
        <f t="shared" si="49"/>
        <v>7230.7653684821407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46"/>
        <v>0</v>
      </c>
      <c r="C100" s="40">
        <f t="shared" si="46"/>
        <v>0</v>
      </c>
      <c r="D100" s="40">
        <f t="shared" si="46"/>
        <v>0</v>
      </c>
      <c r="E100" s="40">
        <f t="shared" si="46"/>
        <v>0</v>
      </c>
      <c r="F100" s="40">
        <f t="shared" si="46"/>
        <v>0</v>
      </c>
      <c r="G100" s="40">
        <f t="shared" si="46"/>
        <v>0</v>
      </c>
      <c r="H100" s="40">
        <f t="shared" si="46"/>
        <v>0</v>
      </c>
      <c r="I100" s="162">
        <f t="shared" si="48"/>
        <v>0</v>
      </c>
      <c r="J100" s="149"/>
      <c r="K100" s="163" t="s">
        <v>21</v>
      </c>
      <c r="L100" s="84">
        <f t="shared" si="47"/>
        <v>0</v>
      </c>
      <c r="M100" s="84">
        <f t="shared" si="47"/>
        <v>0</v>
      </c>
      <c r="N100" s="84">
        <f t="shared" si="47"/>
        <v>0</v>
      </c>
      <c r="O100" s="84">
        <f t="shared" si="47"/>
        <v>0</v>
      </c>
      <c r="P100" s="84">
        <f t="shared" si="47"/>
        <v>0</v>
      </c>
      <c r="Q100" s="84">
        <f t="shared" si="47"/>
        <v>0</v>
      </c>
      <c r="R100" s="84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ref="B101:H105" si="50">B595+B621+B647</f>
        <v>2518.1128755304621</v>
      </c>
      <c r="C101" s="43">
        <f t="shared" si="50"/>
        <v>0</v>
      </c>
      <c r="D101" s="43">
        <f t="shared" si="50"/>
        <v>856.82793271626144</v>
      </c>
      <c r="E101" s="43">
        <f t="shared" si="50"/>
        <v>0</v>
      </c>
      <c r="F101" s="43">
        <f t="shared" si="50"/>
        <v>0</v>
      </c>
      <c r="G101" s="43">
        <f t="shared" si="50"/>
        <v>0</v>
      </c>
      <c r="H101" s="43">
        <f t="shared" si="50"/>
        <v>0</v>
      </c>
      <c r="I101" s="154">
        <f t="shared" si="48"/>
        <v>3374.9408082467235</v>
      </c>
      <c r="J101" s="149"/>
      <c r="K101" s="171" t="s">
        <v>64</v>
      </c>
      <c r="L101" s="43">
        <f t="shared" ref="L101:R105" si="51">L595+L621+L647</f>
        <v>2518.1128755304621</v>
      </c>
      <c r="M101" s="43">
        <f t="shared" si="51"/>
        <v>0</v>
      </c>
      <c r="N101" s="43">
        <f t="shared" si="51"/>
        <v>856.82793271626144</v>
      </c>
      <c r="O101" s="43">
        <f t="shared" si="51"/>
        <v>0</v>
      </c>
      <c r="P101" s="43">
        <f t="shared" si="51"/>
        <v>0</v>
      </c>
      <c r="Q101" s="43">
        <f t="shared" si="51"/>
        <v>0</v>
      </c>
      <c r="R101" s="43">
        <f t="shared" si="51"/>
        <v>0</v>
      </c>
      <c r="S101" s="158">
        <f t="shared" si="49"/>
        <v>3374.9408082467235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50"/>
        <v>2518.1128755304621</v>
      </c>
      <c r="C102" s="59">
        <f t="shared" si="50"/>
        <v>0</v>
      </c>
      <c r="D102" s="59">
        <f t="shared" si="50"/>
        <v>856.82793271626144</v>
      </c>
      <c r="E102" s="59">
        <f t="shared" si="50"/>
        <v>0</v>
      </c>
      <c r="F102" s="59">
        <f t="shared" si="50"/>
        <v>0</v>
      </c>
      <c r="G102" s="59">
        <f t="shared" si="50"/>
        <v>0</v>
      </c>
      <c r="H102" s="59">
        <f t="shared" si="50"/>
        <v>0</v>
      </c>
      <c r="I102" s="175">
        <f t="shared" si="48"/>
        <v>3374.9408082467235</v>
      </c>
      <c r="J102" s="149"/>
      <c r="K102" s="176" t="s">
        <v>23</v>
      </c>
      <c r="L102" s="87">
        <f t="shared" si="51"/>
        <v>2518.1128755304621</v>
      </c>
      <c r="M102" s="87">
        <f t="shared" si="51"/>
        <v>0</v>
      </c>
      <c r="N102" s="87">
        <f t="shared" si="51"/>
        <v>856.82793271626144</v>
      </c>
      <c r="O102" s="87">
        <f t="shared" si="51"/>
        <v>0</v>
      </c>
      <c r="P102" s="87">
        <f t="shared" si="51"/>
        <v>0</v>
      </c>
      <c r="Q102" s="87">
        <f t="shared" si="51"/>
        <v>0</v>
      </c>
      <c r="R102" s="87">
        <f t="shared" si="51"/>
        <v>0</v>
      </c>
      <c r="S102" s="179">
        <f t="shared" si="49"/>
        <v>3374.9408082467235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50"/>
        <v>0</v>
      </c>
      <c r="C103" s="62">
        <f t="shared" si="50"/>
        <v>0</v>
      </c>
      <c r="D103" s="62">
        <f t="shared" si="50"/>
        <v>0</v>
      </c>
      <c r="E103" s="62">
        <f t="shared" si="50"/>
        <v>0</v>
      </c>
      <c r="F103" s="62">
        <f t="shared" si="50"/>
        <v>0</v>
      </c>
      <c r="G103" s="62">
        <f t="shared" si="50"/>
        <v>0</v>
      </c>
      <c r="H103" s="62">
        <f t="shared" si="50"/>
        <v>0</v>
      </c>
      <c r="I103" s="183">
        <f t="shared" si="48"/>
        <v>0</v>
      </c>
      <c r="J103" s="149"/>
      <c r="K103" s="184" t="s">
        <v>19</v>
      </c>
      <c r="L103" s="62">
        <f t="shared" si="51"/>
        <v>0</v>
      </c>
      <c r="M103" s="62">
        <f t="shared" si="51"/>
        <v>0</v>
      </c>
      <c r="N103" s="62">
        <f t="shared" si="51"/>
        <v>0</v>
      </c>
      <c r="O103" s="62">
        <f t="shared" si="51"/>
        <v>0</v>
      </c>
      <c r="P103" s="62">
        <f t="shared" si="51"/>
        <v>0</v>
      </c>
      <c r="Q103" s="62">
        <f t="shared" si="51"/>
        <v>0</v>
      </c>
      <c r="R103" s="62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50"/>
        <v>0</v>
      </c>
      <c r="C104" s="59">
        <f t="shared" si="50"/>
        <v>0</v>
      </c>
      <c r="D104" s="59">
        <f t="shared" si="50"/>
        <v>0</v>
      </c>
      <c r="E104" s="59">
        <f t="shared" si="50"/>
        <v>0</v>
      </c>
      <c r="F104" s="59">
        <f t="shared" si="50"/>
        <v>0</v>
      </c>
      <c r="G104" s="59">
        <f t="shared" si="50"/>
        <v>0</v>
      </c>
      <c r="H104" s="59">
        <f t="shared" si="50"/>
        <v>0</v>
      </c>
      <c r="I104" s="175">
        <f t="shared" si="48"/>
        <v>0</v>
      </c>
      <c r="J104" s="149"/>
      <c r="K104" s="176" t="s">
        <v>20</v>
      </c>
      <c r="L104" s="87">
        <f t="shared" si="51"/>
        <v>0</v>
      </c>
      <c r="M104" s="87">
        <f t="shared" si="51"/>
        <v>0</v>
      </c>
      <c r="N104" s="87">
        <f t="shared" si="51"/>
        <v>0</v>
      </c>
      <c r="O104" s="87">
        <f t="shared" si="51"/>
        <v>0</v>
      </c>
      <c r="P104" s="87">
        <f t="shared" si="51"/>
        <v>0</v>
      </c>
      <c r="Q104" s="87">
        <f t="shared" si="51"/>
        <v>0</v>
      </c>
      <c r="R104" s="87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50"/>
        <v>0</v>
      </c>
      <c r="C105" s="52">
        <f t="shared" si="50"/>
        <v>0</v>
      </c>
      <c r="D105" s="52">
        <f t="shared" si="50"/>
        <v>0</v>
      </c>
      <c r="E105" s="52">
        <f t="shared" si="50"/>
        <v>0</v>
      </c>
      <c r="F105" s="52">
        <f t="shared" si="50"/>
        <v>0</v>
      </c>
      <c r="G105" s="52">
        <f t="shared" si="50"/>
        <v>0</v>
      </c>
      <c r="H105" s="52">
        <f t="shared" si="50"/>
        <v>0</v>
      </c>
      <c r="I105" s="190">
        <f t="shared" si="48"/>
        <v>0</v>
      </c>
      <c r="J105" s="149"/>
      <c r="K105" s="191" t="s">
        <v>11</v>
      </c>
      <c r="L105" s="52">
        <f t="shared" si="51"/>
        <v>0</v>
      </c>
      <c r="M105" s="52">
        <f t="shared" si="51"/>
        <v>0</v>
      </c>
      <c r="N105" s="52">
        <f t="shared" si="51"/>
        <v>0</v>
      </c>
      <c r="O105" s="52">
        <f t="shared" si="51"/>
        <v>0</v>
      </c>
      <c r="P105" s="52">
        <f t="shared" si="51"/>
        <v>0</v>
      </c>
      <c r="Q105" s="52">
        <f t="shared" si="51"/>
        <v>0</v>
      </c>
      <c r="R105" s="52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58984.307942631225</v>
      </c>
      <c r="C106" s="195">
        <f t="shared" ref="C106:I106" si="52">SUM(C85:C101)</f>
        <v>318.76714965148079</v>
      </c>
      <c r="D106" s="195">
        <f t="shared" si="52"/>
        <v>12237.921295446384</v>
      </c>
      <c r="E106" s="195">
        <f t="shared" si="52"/>
        <v>6703.1528908234368</v>
      </c>
      <c r="F106" s="195">
        <f t="shared" si="52"/>
        <v>3470.7133543293398</v>
      </c>
      <c r="G106" s="195">
        <f t="shared" si="52"/>
        <v>4169.4592107472099</v>
      </c>
      <c r="H106" s="195">
        <f t="shared" si="52"/>
        <v>3.2869737332450271</v>
      </c>
      <c r="I106" s="195">
        <f t="shared" si="52"/>
        <v>85887.608817362314</v>
      </c>
      <c r="J106" s="149"/>
      <c r="K106" s="196" t="s">
        <v>26</v>
      </c>
      <c r="L106" s="195">
        <f>SUM(L85:L101)</f>
        <v>58984.307942631225</v>
      </c>
      <c r="M106" s="195">
        <f t="shared" ref="M106:S106" si="53">SUM(M85:M101)</f>
        <v>318.76714965148079</v>
      </c>
      <c r="N106" s="195">
        <f t="shared" si="53"/>
        <v>12237.921295446384</v>
      </c>
      <c r="O106" s="195">
        <f t="shared" si="53"/>
        <v>6703.1528908234368</v>
      </c>
      <c r="P106" s="195">
        <f t="shared" si="53"/>
        <v>65448.656673656194</v>
      </c>
      <c r="Q106" s="195">
        <f t="shared" si="53"/>
        <v>4169.4592107472099</v>
      </c>
      <c r="R106" s="197">
        <f t="shared" si="53"/>
        <v>3.2869737332450271</v>
      </c>
      <c r="S106" s="198">
        <f t="shared" si="53"/>
        <v>147865.55213668916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0.68676155681618478</v>
      </c>
      <c r="C107" s="48">
        <f t="shared" ref="C107:H107" si="54">IF($I106=0,"-",C106/$I106)</f>
        <v>3.7114451553696246E-3</v>
      </c>
      <c r="D107" s="48">
        <f t="shared" si="54"/>
        <v>0.14248762381393099</v>
      </c>
      <c r="E107" s="48">
        <f t="shared" si="54"/>
        <v>7.8045634092311397E-2</v>
      </c>
      <c r="F107" s="48">
        <f t="shared" si="54"/>
        <v>4.0409942739350425E-2</v>
      </c>
      <c r="G107" s="48">
        <f t="shared" si="54"/>
        <v>4.854552674313535E-2</v>
      </c>
      <c r="H107" s="69">
        <f t="shared" si="54"/>
        <v>3.8270639717478783E-5</v>
      </c>
      <c r="I107" s="49">
        <f>SUM(B107:H107)</f>
        <v>1</v>
      </c>
      <c r="K107" s="78" t="s">
        <v>90</v>
      </c>
      <c r="L107" s="95">
        <f t="shared" ref="L107:R107" si="55">IF($S106=0,"-",L106/$S106)</f>
        <v>0.39890499910422161</v>
      </c>
      <c r="M107" s="95">
        <f t="shared" si="55"/>
        <v>2.1557904802384778E-3</v>
      </c>
      <c r="N107" s="95">
        <f t="shared" si="55"/>
        <v>8.2763842684153127E-2</v>
      </c>
      <c r="O107" s="95">
        <f t="shared" si="55"/>
        <v>4.5332755289933524E-2</v>
      </c>
      <c r="P107" s="95">
        <f t="shared" si="55"/>
        <v>0.44262274564906412</v>
      </c>
      <c r="Q107" s="95">
        <f t="shared" si="55"/>
        <v>2.8197637316451491E-2</v>
      </c>
      <c r="R107" s="96">
        <f t="shared" si="55"/>
        <v>2.222947593775255E-5</v>
      </c>
      <c r="S107" s="97">
        <f>SUM(L107:R107)</f>
        <v>1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5.4299166799263776E-2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5.4299166799263776E-2</v>
      </c>
      <c r="J111" s="149"/>
      <c r="K111" s="203" t="s">
        <v>7</v>
      </c>
      <c r="L111" s="152">
        <v>0</v>
      </c>
      <c r="M111" s="152">
        <v>0</v>
      </c>
      <c r="N111" s="152">
        <v>5.4299166799263776E-2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5.4299166799263776E-2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5.4299166799263776E-2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5.4299166799263776E-2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82.594343615996593</v>
      </c>
      <c r="E113" s="156">
        <v>0</v>
      </c>
      <c r="F113" s="350"/>
      <c r="G113" s="156">
        <v>0</v>
      </c>
      <c r="H113" s="168">
        <v>0</v>
      </c>
      <c r="I113" s="154">
        <f t="shared" si="56"/>
        <v>82.594343615996593</v>
      </c>
      <c r="J113" s="149"/>
      <c r="K113" s="169" t="s">
        <v>10</v>
      </c>
      <c r="L113" s="156">
        <v>0</v>
      </c>
      <c r="M113" s="156">
        <v>0</v>
      </c>
      <c r="N113" s="156">
        <v>82.594343615996593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82.594343615996593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82.594343615996593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82.594343615996593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75.524825373604543</v>
      </c>
      <c r="E115" s="156">
        <v>0</v>
      </c>
      <c r="F115" s="350"/>
      <c r="G115" s="156">
        <v>0</v>
      </c>
      <c r="H115" s="168">
        <v>0</v>
      </c>
      <c r="I115" s="154">
        <f t="shared" si="56"/>
        <v>75.524825373604543</v>
      </c>
      <c r="J115" s="149"/>
      <c r="K115" s="169" t="s">
        <v>16</v>
      </c>
      <c r="L115" s="156">
        <v>0</v>
      </c>
      <c r="M115" s="156">
        <v>0</v>
      </c>
      <c r="N115" s="156">
        <v>75.524825373604543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75.524825373604543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75.524825373604543</v>
      </c>
      <c r="AD115" s="209">
        <v>0</v>
      </c>
      <c r="AE115" s="209">
        <v>0</v>
      </c>
      <c r="AF115" s="209">
        <v>0</v>
      </c>
      <c r="AG115" s="209">
        <v>75.524825373604543</v>
      </c>
      <c r="AH115" s="209">
        <v>0</v>
      </c>
      <c r="AI115" s="210">
        <f t="shared" si="58"/>
        <v>75.524825373604543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50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1.2787326989481318</v>
      </c>
      <c r="F117" s="350"/>
      <c r="G117" s="156">
        <v>0</v>
      </c>
      <c r="H117" s="168">
        <v>0</v>
      </c>
      <c r="I117" s="154">
        <f t="shared" si="56"/>
        <v>1.2787326989481318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1.2787326989481318</v>
      </c>
      <c r="P117" s="156">
        <v>102.33172630704237</v>
      </c>
      <c r="Q117" s="156">
        <v>0</v>
      </c>
      <c r="R117" s="157">
        <v>0</v>
      </c>
      <c r="S117" s="158">
        <f t="shared" si="57"/>
        <v>103.61045900599051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6.393663494740659E-2</v>
      </c>
      <c r="AB117" s="207">
        <v>102.33172630704237</v>
      </c>
      <c r="AC117" s="208">
        <v>1.2147960640007252</v>
      </c>
      <c r="AD117" s="207">
        <v>0</v>
      </c>
      <c r="AE117" s="207">
        <v>0</v>
      </c>
      <c r="AF117" s="207">
        <v>0</v>
      </c>
      <c r="AG117" s="207">
        <v>0</v>
      </c>
      <c r="AH117" s="207">
        <v>1.2147960640007252</v>
      </c>
      <c r="AI117" s="210">
        <f t="shared" si="58"/>
        <v>103.61045900599051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1.6325636178151326</v>
      </c>
      <c r="Q118" s="164">
        <v>0</v>
      </c>
      <c r="R118" s="165">
        <v>0</v>
      </c>
      <c r="S118" s="166">
        <f t="shared" si="57"/>
        <v>1.6325636178151326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1.6325636178151326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1.6325636178151326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0.77939999999999998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56"/>
        <v>0.77939999999999998</v>
      </c>
      <c r="J119" s="149"/>
      <c r="K119" s="169" t="s">
        <v>59</v>
      </c>
      <c r="L119" s="156">
        <v>0.77939999999999998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0.77939999999999998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0.77939999999999998</v>
      </c>
      <c r="AD119" s="207">
        <v>0.77939999999999998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0.77939999999999998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2.040020638312499</v>
      </c>
      <c r="C120" s="160">
        <v>0</v>
      </c>
      <c r="D120" s="160">
        <v>3.3879793616875005</v>
      </c>
      <c r="E120" s="160">
        <v>0</v>
      </c>
      <c r="F120" s="350"/>
      <c r="G120" s="160">
        <v>0</v>
      </c>
      <c r="H120" s="161">
        <v>0</v>
      </c>
      <c r="I120" s="162">
        <f t="shared" si="56"/>
        <v>5.427999999999999</v>
      </c>
      <c r="J120" s="149"/>
      <c r="K120" s="163" t="s">
        <v>17</v>
      </c>
      <c r="L120" s="164">
        <v>2.040020638312499</v>
      </c>
      <c r="M120" s="164">
        <v>0</v>
      </c>
      <c r="N120" s="164">
        <v>3.3879793616875005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5.427999999999999</v>
      </c>
      <c r="U120" s="211" t="s">
        <v>17</v>
      </c>
      <c r="V120" s="212">
        <v>2.040020638312499</v>
      </c>
      <c r="W120" s="212">
        <v>0</v>
      </c>
      <c r="X120" s="212">
        <v>0</v>
      </c>
      <c r="Y120" s="212">
        <v>0</v>
      </c>
      <c r="Z120" s="212">
        <v>3.3879793616875005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5.427999999999999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140</v>
      </c>
      <c r="B121" s="156">
        <v>203.18886921568657</v>
      </c>
      <c r="C121" s="156">
        <v>52.862297911761601</v>
      </c>
      <c r="D121" s="156">
        <v>267.08757693352356</v>
      </c>
      <c r="E121" s="156">
        <v>110.55551008975138</v>
      </c>
      <c r="F121" s="350"/>
      <c r="G121" s="156">
        <v>0</v>
      </c>
      <c r="H121" s="168">
        <v>0</v>
      </c>
      <c r="I121" s="154">
        <f t="shared" si="56"/>
        <v>633.69425415072305</v>
      </c>
      <c r="J121" s="149"/>
      <c r="K121" s="169" t="s">
        <v>140</v>
      </c>
      <c r="L121" s="156">
        <v>203.18886921568657</v>
      </c>
      <c r="M121" s="156">
        <v>52.862297911761601</v>
      </c>
      <c r="N121" s="156">
        <v>267.08757693352356</v>
      </c>
      <c r="O121" s="156">
        <v>110.55551008975138</v>
      </c>
      <c r="P121" s="156">
        <v>0</v>
      </c>
      <c r="Q121" s="156">
        <v>0</v>
      </c>
      <c r="R121" s="157">
        <v>0</v>
      </c>
      <c r="S121" s="158">
        <f t="shared" si="57"/>
        <v>633.69425415072305</v>
      </c>
      <c r="U121" s="215" t="s">
        <v>140</v>
      </c>
      <c r="V121" s="207">
        <v>192.70777382559257</v>
      </c>
      <c r="W121" s="207">
        <v>0</v>
      </c>
      <c r="X121" s="207">
        <v>0</v>
      </c>
      <c r="Y121" s="207">
        <v>52.862297911761601</v>
      </c>
      <c r="Z121" s="207">
        <v>267.08757693352356</v>
      </c>
      <c r="AA121" s="207">
        <v>108.97444491253677</v>
      </c>
      <c r="AB121" s="207">
        <v>0</v>
      </c>
      <c r="AC121" s="208">
        <v>12.06216056730862</v>
      </c>
      <c r="AD121" s="207">
        <v>10.481095390094008</v>
      </c>
      <c r="AE121" s="207">
        <v>0</v>
      </c>
      <c r="AF121" s="207">
        <v>0</v>
      </c>
      <c r="AG121" s="207">
        <v>0</v>
      </c>
      <c r="AH121" s="207">
        <v>1.581065177214612</v>
      </c>
      <c r="AI121" s="210">
        <f t="shared" si="58"/>
        <v>633.69425415072317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92.125315079844242</v>
      </c>
      <c r="C122" s="160">
        <v>1.0677391385065136</v>
      </c>
      <c r="D122" s="160">
        <v>135.37872362417818</v>
      </c>
      <c r="E122" s="160">
        <v>615.41223360530239</v>
      </c>
      <c r="F122" s="350"/>
      <c r="G122" s="160">
        <v>59.477146603998001</v>
      </c>
      <c r="H122" s="161">
        <v>0</v>
      </c>
      <c r="I122" s="162">
        <f t="shared" si="56"/>
        <v>903.46115805182933</v>
      </c>
      <c r="J122" s="149"/>
      <c r="K122" s="163" t="s">
        <v>25</v>
      </c>
      <c r="L122" s="164">
        <v>92.125315079844242</v>
      </c>
      <c r="M122" s="164">
        <v>1.0677391385065136</v>
      </c>
      <c r="N122" s="164">
        <v>135.37872362417818</v>
      </c>
      <c r="O122" s="164">
        <v>615.41223360530239</v>
      </c>
      <c r="P122" s="164">
        <v>0.93175474686039539</v>
      </c>
      <c r="Q122" s="164">
        <v>59.477146603998001</v>
      </c>
      <c r="R122" s="165">
        <v>0</v>
      </c>
      <c r="S122" s="166">
        <f t="shared" si="57"/>
        <v>904.39291279868974</v>
      </c>
      <c r="U122" s="211" t="s">
        <v>25</v>
      </c>
      <c r="V122" s="212">
        <v>82.509185735051005</v>
      </c>
      <c r="W122" s="212">
        <v>8.7455474477624175</v>
      </c>
      <c r="X122" s="212">
        <v>59.477146603998001</v>
      </c>
      <c r="Y122" s="212">
        <v>1.0677391385065136</v>
      </c>
      <c r="Z122" s="212">
        <v>135.37872362417818</v>
      </c>
      <c r="AA122" s="212">
        <v>606.94417811126777</v>
      </c>
      <c r="AB122" s="212">
        <v>0.93175474686039539</v>
      </c>
      <c r="AC122" s="213">
        <v>9.3386373910654807</v>
      </c>
      <c r="AD122" s="212">
        <v>0.87058189703081934</v>
      </c>
      <c r="AE122" s="212">
        <v>0</v>
      </c>
      <c r="AF122" s="212">
        <v>0</v>
      </c>
      <c r="AG122" s="212">
        <v>0</v>
      </c>
      <c r="AH122" s="212">
        <v>8.4680554940346617</v>
      </c>
      <c r="AI122" s="214">
        <f t="shared" si="58"/>
        <v>904.39291279868985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21.446088585549621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56"/>
        <v>21.446088585549621</v>
      </c>
      <c r="J123" s="149"/>
      <c r="K123" s="169" t="s">
        <v>24</v>
      </c>
      <c r="L123" s="156">
        <v>21.446088585549621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21.446088585549621</v>
      </c>
      <c r="U123" s="215" t="s">
        <v>24</v>
      </c>
      <c r="V123" s="207">
        <v>21.446088585549621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21.446088585549621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5.2784981671275828</v>
      </c>
      <c r="D125" s="156">
        <v>0</v>
      </c>
      <c r="E125" s="156">
        <v>0</v>
      </c>
      <c r="F125" s="350"/>
      <c r="G125" s="156">
        <v>0</v>
      </c>
      <c r="H125" s="168">
        <v>0</v>
      </c>
      <c r="I125" s="154">
        <f t="shared" si="56"/>
        <v>5.2784981671275828</v>
      </c>
      <c r="J125" s="149"/>
      <c r="K125" s="169" t="s">
        <v>22</v>
      </c>
      <c r="L125" s="156">
        <v>0</v>
      </c>
      <c r="M125" s="156">
        <v>5.2784981671275828</v>
      </c>
      <c r="N125" s="156">
        <v>0</v>
      </c>
      <c r="O125" s="156">
        <v>0</v>
      </c>
      <c r="P125" s="156">
        <v>6.2351586917966593</v>
      </c>
      <c r="Q125" s="156">
        <v>0</v>
      </c>
      <c r="R125" s="157">
        <v>0</v>
      </c>
      <c r="S125" s="158">
        <f t="shared" si="57"/>
        <v>11.513656858924243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5.2784981671275828</v>
      </c>
      <c r="Z125" s="207">
        <v>0</v>
      </c>
      <c r="AA125" s="207">
        <v>0</v>
      </c>
      <c r="AB125" s="207">
        <v>6.2351586917966593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11.513656858924243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319.57969351939289</v>
      </c>
      <c r="C132" s="195">
        <f t="shared" ref="C132:I132" si="60">SUM(C111:C127)</f>
        <v>59.208535217395692</v>
      </c>
      <c r="D132" s="195">
        <f t="shared" si="60"/>
        <v>564.02774807578965</v>
      </c>
      <c r="E132" s="195">
        <f t="shared" si="60"/>
        <v>727.24647639400189</v>
      </c>
      <c r="F132" s="195">
        <f t="shared" si="60"/>
        <v>0</v>
      </c>
      <c r="G132" s="195">
        <f t="shared" si="60"/>
        <v>59.477146603998001</v>
      </c>
      <c r="H132" s="197">
        <f t="shared" si="60"/>
        <v>0</v>
      </c>
      <c r="I132" s="154">
        <f t="shared" si="60"/>
        <v>1729.5395998105782</v>
      </c>
      <c r="J132" s="149"/>
      <c r="K132" s="196" t="s">
        <v>26</v>
      </c>
      <c r="L132" s="195">
        <f>SUM(L111:L127)</f>
        <v>319.57969351939289</v>
      </c>
      <c r="M132" s="195">
        <f t="shared" ref="M132:S132" si="61">SUM(M111:M127)</f>
        <v>59.208535217395692</v>
      </c>
      <c r="N132" s="195">
        <f t="shared" si="61"/>
        <v>564.02774807578965</v>
      </c>
      <c r="O132" s="195">
        <f t="shared" si="61"/>
        <v>727.24647639400189</v>
      </c>
      <c r="P132" s="195">
        <f t="shared" si="61"/>
        <v>111.13120336351456</v>
      </c>
      <c r="Q132" s="195">
        <f t="shared" si="61"/>
        <v>59.477146603998001</v>
      </c>
      <c r="R132" s="197">
        <f t="shared" si="61"/>
        <v>0</v>
      </c>
      <c r="S132" s="198">
        <f t="shared" si="61"/>
        <v>1840.6708031740927</v>
      </c>
      <c r="T132" s="141" t="str">
        <f>IF(ABS(S132-AI132)&gt;0.01,S132-AI132,"")</f>
        <v/>
      </c>
      <c r="U132" s="224" t="s">
        <v>63</v>
      </c>
      <c r="V132" s="225">
        <f>SUM(V111:V127)</f>
        <v>298.70306878450566</v>
      </c>
      <c r="W132" s="225">
        <f t="shared" ref="W132:AH132" si="62">SUM(W111:W127)</f>
        <v>8.7455474477624175</v>
      </c>
      <c r="X132" s="225">
        <f t="shared" si="62"/>
        <v>59.477146603998001</v>
      </c>
      <c r="Y132" s="225">
        <f t="shared" si="62"/>
        <v>59.208535217395692</v>
      </c>
      <c r="Z132" s="225">
        <f t="shared" si="62"/>
        <v>488.50292270218512</v>
      </c>
      <c r="AA132" s="225">
        <f t="shared" si="62"/>
        <v>715.98255965875194</v>
      </c>
      <c r="AB132" s="225">
        <f t="shared" si="62"/>
        <v>111.13120336351456</v>
      </c>
      <c r="AC132" s="225">
        <f t="shared" si="62"/>
        <v>98.91981939597936</v>
      </c>
      <c r="AD132" s="226">
        <f t="shared" si="62"/>
        <v>12.131077287124828</v>
      </c>
      <c r="AE132" s="226">
        <f t="shared" si="62"/>
        <v>0</v>
      </c>
      <c r="AF132" s="226">
        <f t="shared" si="62"/>
        <v>0</v>
      </c>
      <c r="AG132" s="226">
        <f t="shared" si="62"/>
        <v>75.524825373604543</v>
      </c>
      <c r="AH132" s="226">
        <f t="shared" si="62"/>
        <v>11.26391673525</v>
      </c>
      <c r="AI132" s="227">
        <f>SUM(V132:AC132)</f>
        <v>1840.6708031740927</v>
      </c>
      <c r="AJ132" s="141" t="str">
        <f t="shared" si="59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0.18477732082826767</v>
      </c>
      <c r="C133" s="48">
        <f t="shared" ref="C133:H133" si="63">IF($I132=0,"-",C132/$I132)</f>
        <v>3.4233697351526558E-2</v>
      </c>
      <c r="D133" s="48">
        <f t="shared" si="63"/>
        <v>0.32611438797791203</v>
      </c>
      <c r="E133" s="48">
        <f t="shared" si="63"/>
        <v>0.42048558846160622</v>
      </c>
      <c r="F133" s="48">
        <f t="shared" si="63"/>
        <v>0</v>
      </c>
      <c r="G133" s="48">
        <f t="shared" si="63"/>
        <v>3.4389005380687454E-2</v>
      </c>
      <c r="H133" s="69">
        <f t="shared" si="63"/>
        <v>0</v>
      </c>
      <c r="I133" s="49">
        <f>SUM(B133:H133)</f>
        <v>0.99999999999999989</v>
      </c>
      <c r="J133" s="141"/>
      <c r="K133" s="78" t="s">
        <v>90</v>
      </c>
      <c r="L133" s="95">
        <f t="shared" ref="L133:R133" si="64">IF($S132=0,"-",L132/$S132)</f>
        <v>0.17362131944957387</v>
      </c>
      <c r="M133" s="95">
        <f t="shared" si="64"/>
        <v>3.2166824787623734E-2</v>
      </c>
      <c r="N133" s="95">
        <f t="shared" si="64"/>
        <v>0.30642510714200927</v>
      </c>
      <c r="O133" s="95">
        <f t="shared" si="64"/>
        <v>0.39509861032180349</v>
      </c>
      <c r="P133" s="95">
        <f t="shared" si="64"/>
        <v>6.0375382263834196E-2</v>
      </c>
      <c r="Q133" s="95">
        <f t="shared" si="64"/>
        <v>3.2312756035155397E-2</v>
      </c>
      <c r="R133" s="96">
        <f t="shared" si="64"/>
        <v>0</v>
      </c>
      <c r="S133" s="97">
        <f>SUM(L133:R133)</f>
        <v>0.99999999999999989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59"/>
        <v>0.99999999999999989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259.5097621783089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65"/>
        <v>259.5097621783089</v>
      </c>
      <c r="J140" s="149"/>
      <c r="K140" s="163" t="s">
        <v>56</v>
      </c>
      <c r="L140" s="164">
        <v>0</v>
      </c>
      <c r="M140" s="164">
        <v>259.5097621783089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259.5097621783089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259.5097621783089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259.5097621783089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93.251703502312211</v>
      </c>
      <c r="C141" s="156">
        <v>15.981805861757939</v>
      </c>
      <c r="D141" s="156">
        <v>0</v>
      </c>
      <c r="E141" s="156">
        <v>0</v>
      </c>
      <c r="F141" s="350"/>
      <c r="G141" s="156">
        <v>0</v>
      </c>
      <c r="H141" s="168">
        <v>0</v>
      </c>
      <c r="I141" s="154">
        <f t="shared" si="65"/>
        <v>109.23350936407014</v>
      </c>
      <c r="J141" s="149"/>
      <c r="K141" s="169" t="s">
        <v>16</v>
      </c>
      <c r="L141" s="156">
        <v>93.251703502312211</v>
      </c>
      <c r="M141" s="156">
        <v>15.981805861757939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109.23350936407014</v>
      </c>
      <c r="U141" s="215" t="s">
        <v>16</v>
      </c>
      <c r="V141" s="207">
        <v>93.251703502312211</v>
      </c>
      <c r="W141" s="207">
        <v>0</v>
      </c>
      <c r="X141" s="207">
        <v>0</v>
      </c>
      <c r="Y141" s="207">
        <v>15.981805861757939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109.23350936407014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1.8057755086652354E-2</v>
      </c>
      <c r="C142" s="160">
        <v>9.6891152306012515E-2</v>
      </c>
      <c r="D142" s="160">
        <v>3.0724489580323498E-3</v>
      </c>
      <c r="E142" s="160">
        <v>1.818202770368982E-3</v>
      </c>
      <c r="F142" s="350"/>
      <c r="G142" s="160">
        <v>0</v>
      </c>
      <c r="H142" s="161">
        <v>0</v>
      </c>
      <c r="I142" s="162">
        <f t="shared" si="65"/>
        <v>0.1198395591210662</v>
      </c>
      <c r="J142" s="149"/>
      <c r="K142" s="163" t="s">
        <v>15</v>
      </c>
      <c r="L142" s="164">
        <v>1.8057755086652354E-2</v>
      </c>
      <c r="M142" s="164">
        <v>9.6891152306012515E-2</v>
      </c>
      <c r="N142" s="164">
        <v>3.0724489580323498E-3</v>
      </c>
      <c r="O142" s="164">
        <v>1.818202770368982E-3</v>
      </c>
      <c r="P142" s="164">
        <v>0</v>
      </c>
      <c r="Q142" s="164">
        <v>0</v>
      </c>
      <c r="R142" s="165">
        <v>0</v>
      </c>
      <c r="S142" s="166">
        <f t="shared" si="66"/>
        <v>0.1198395591210662</v>
      </c>
      <c r="U142" s="211" t="s">
        <v>57</v>
      </c>
      <c r="V142" s="212">
        <v>1.8057755086652354E-2</v>
      </c>
      <c r="W142" s="212">
        <v>0</v>
      </c>
      <c r="X142" s="212">
        <v>0</v>
      </c>
      <c r="Y142" s="212">
        <v>9.6891152306012515E-2</v>
      </c>
      <c r="Z142" s="212">
        <v>3.0724489580323498E-3</v>
      </c>
      <c r="AA142" s="212">
        <v>0</v>
      </c>
      <c r="AB142" s="212">
        <v>0</v>
      </c>
      <c r="AC142" s="213">
        <v>1.818202770368982E-3</v>
      </c>
      <c r="AD142" s="212">
        <v>0</v>
      </c>
      <c r="AE142" s="212">
        <v>0</v>
      </c>
      <c r="AF142" s="212">
        <v>0</v>
      </c>
      <c r="AG142" s="212">
        <v>0</v>
      </c>
      <c r="AH142" s="212">
        <v>1.818202770368982E-3</v>
      </c>
      <c r="AI142" s="214">
        <f t="shared" si="67"/>
        <v>0.1198395591210662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50"/>
      <c r="G143" s="156">
        <v>0</v>
      </c>
      <c r="H143" s="168">
        <v>0</v>
      </c>
      <c r="I143" s="154">
        <f t="shared" si="65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59.115232254534355</v>
      </c>
      <c r="Q143" s="156">
        <v>0</v>
      </c>
      <c r="R143" s="157">
        <v>0</v>
      </c>
      <c r="S143" s="158">
        <f t="shared" si="66"/>
        <v>59.115232254534355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59.115232254534355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59.115232254534355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3.2102564735817767</v>
      </c>
      <c r="Q144" s="164">
        <v>0</v>
      </c>
      <c r="R144" s="165">
        <v>0</v>
      </c>
      <c r="S144" s="166">
        <f t="shared" si="66"/>
        <v>3.2102564735817767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3.2102564735817767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3.2102564735817767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1.4495233365976063E-4</v>
      </c>
      <c r="C146" s="160">
        <v>0.77929721892400794</v>
      </c>
      <c r="D146" s="160">
        <v>0.78060178992694584</v>
      </c>
      <c r="E146" s="160">
        <v>0</v>
      </c>
      <c r="F146" s="350"/>
      <c r="G146" s="160">
        <v>0</v>
      </c>
      <c r="H146" s="161">
        <v>0</v>
      </c>
      <c r="I146" s="162">
        <f t="shared" si="65"/>
        <v>1.5600439611846135</v>
      </c>
      <c r="J146" s="149"/>
      <c r="K146" s="163" t="s">
        <v>17</v>
      </c>
      <c r="L146" s="164">
        <v>1.4495233365976063E-4</v>
      </c>
      <c r="M146" s="164">
        <v>0.77929721892400794</v>
      </c>
      <c r="N146" s="164">
        <v>0.78060178992694584</v>
      </c>
      <c r="O146" s="164">
        <v>0</v>
      </c>
      <c r="P146" s="164">
        <v>1.4013442921102117E-4</v>
      </c>
      <c r="Q146" s="164">
        <v>0</v>
      </c>
      <c r="R146" s="165">
        <v>0</v>
      </c>
      <c r="S146" s="166">
        <f t="shared" si="66"/>
        <v>1.5601840956138247</v>
      </c>
      <c r="U146" s="211" t="s">
        <v>17</v>
      </c>
      <c r="V146" s="212">
        <v>1.4495233365976063E-4</v>
      </c>
      <c r="W146" s="212">
        <v>0</v>
      </c>
      <c r="X146" s="212">
        <v>0</v>
      </c>
      <c r="Y146" s="212">
        <v>0.77929721892400794</v>
      </c>
      <c r="Z146" s="212">
        <v>0.78060178992694584</v>
      </c>
      <c r="AA146" s="212">
        <v>0</v>
      </c>
      <c r="AB146" s="212">
        <v>1.4013442921102117E-4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67"/>
        <v>1.5601840956138247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140</v>
      </c>
      <c r="B147" s="156">
        <v>110.17463013498832</v>
      </c>
      <c r="C147" s="156">
        <v>1344.3919519032554</v>
      </c>
      <c r="D147" s="156">
        <v>3536.081632061288</v>
      </c>
      <c r="E147" s="156">
        <v>26.614652254254196</v>
      </c>
      <c r="F147" s="350"/>
      <c r="G147" s="156">
        <v>0</v>
      </c>
      <c r="H147" s="168">
        <v>0</v>
      </c>
      <c r="I147" s="154">
        <f t="shared" si="65"/>
        <v>5017.2628663537862</v>
      </c>
      <c r="J147" s="149"/>
      <c r="K147" s="169" t="s">
        <v>140</v>
      </c>
      <c r="L147" s="156">
        <v>110.17463013498832</v>
      </c>
      <c r="M147" s="156">
        <v>1344.3919519032554</v>
      </c>
      <c r="N147" s="156">
        <v>3536.081632061288</v>
      </c>
      <c r="O147" s="156">
        <v>26.614652254254196</v>
      </c>
      <c r="P147" s="156">
        <v>0</v>
      </c>
      <c r="Q147" s="156">
        <v>0</v>
      </c>
      <c r="R147" s="157">
        <v>0</v>
      </c>
      <c r="S147" s="158">
        <f t="shared" si="66"/>
        <v>5017.2628663537862</v>
      </c>
      <c r="U147" s="215" t="s">
        <v>140</v>
      </c>
      <c r="V147" s="207">
        <v>109.34607560257231</v>
      </c>
      <c r="W147" s="207">
        <v>0</v>
      </c>
      <c r="X147" s="207">
        <v>0</v>
      </c>
      <c r="Y147" s="207">
        <v>1344.3919519032554</v>
      </c>
      <c r="Z147" s="207">
        <v>3531.1869690049148</v>
      </c>
      <c r="AA147" s="207">
        <v>0</v>
      </c>
      <c r="AB147" s="207">
        <v>0</v>
      </c>
      <c r="AC147" s="208">
        <v>32.337869843043634</v>
      </c>
      <c r="AD147" s="207">
        <v>0.82855453241600885</v>
      </c>
      <c r="AE147" s="207">
        <v>0</v>
      </c>
      <c r="AF147" s="207">
        <v>0</v>
      </c>
      <c r="AG147" s="207">
        <v>4.8946630563734281</v>
      </c>
      <c r="AH147" s="207">
        <v>26.614652254254196</v>
      </c>
      <c r="AI147" s="210">
        <f t="shared" si="67"/>
        <v>5017.2628663537862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128.48296610640134</v>
      </c>
      <c r="C148" s="160">
        <v>95.045447025023378</v>
      </c>
      <c r="D148" s="160">
        <v>37.849384243379845</v>
      </c>
      <c r="E148" s="160">
        <v>4955.9842859838891</v>
      </c>
      <c r="F148" s="350"/>
      <c r="G148" s="160">
        <v>138.77607018808436</v>
      </c>
      <c r="H148" s="161">
        <v>0</v>
      </c>
      <c r="I148" s="162">
        <f t="shared" si="65"/>
        <v>5356.1381535467781</v>
      </c>
      <c r="J148" s="149"/>
      <c r="K148" s="163" t="s">
        <v>25</v>
      </c>
      <c r="L148" s="164">
        <v>128.48296610640134</v>
      </c>
      <c r="M148" s="164">
        <v>95.045447025023378</v>
      </c>
      <c r="N148" s="164">
        <v>37.849384243379845</v>
      </c>
      <c r="O148" s="164">
        <v>4955.9842859838891</v>
      </c>
      <c r="P148" s="164">
        <v>8.5870651847641824E-2</v>
      </c>
      <c r="Q148" s="164">
        <v>138.77607018808436</v>
      </c>
      <c r="R148" s="165">
        <v>0</v>
      </c>
      <c r="S148" s="166">
        <f t="shared" si="66"/>
        <v>5356.2240241986256</v>
      </c>
      <c r="U148" s="211" t="s">
        <v>25</v>
      </c>
      <c r="V148" s="212">
        <v>24.263541122776221</v>
      </c>
      <c r="W148" s="212">
        <v>104.2194249836251</v>
      </c>
      <c r="X148" s="212">
        <v>138.77607018808436</v>
      </c>
      <c r="Y148" s="212">
        <v>95.045447025023378</v>
      </c>
      <c r="Z148" s="212">
        <v>37.849384243379845</v>
      </c>
      <c r="AA148" s="212">
        <v>4925.1137210401339</v>
      </c>
      <c r="AB148" s="212">
        <v>8.5870651847641824E-2</v>
      </c>
      <c r="AC148" s="213">
        <v>30.87056494375555</v>
      </c>
      <c r="AD148" s="212">
        <v>0</v>
      </c>
      <c r="AE148" s="212">
        <v>0.37006844666124245</v>
      </c>
      <c r="AF148" s="212">
        <v>0</v>
      </c>
      <c r="AG148" s="212">
        <v>0</v>
      </c>
      <c r="AH148" s="212">
        <v>30.500496497094304</v>
      </c>
      <c r="AI148" s="214">
        <f t="shared" si="67"/>
        <v>5356.2240241986256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147.52773524132539</v>
      </c>
      <c r="C149" s="156">
        <v>1459.7019308481254</v>
      </c>
      <c r="D149" s="156">
        <v>79.694220287941718</v>
      </c>
      <c r="E149" s="156">
        <v>0</v>
      </c>
      <c r="F149" s="350"/>
      <c r="G149" s="156">
        <v>0</v>
      </c>
      <c r="H149" s="168">
        <v>0</v>
      </c>
      <c r="I149" s="154">
        <f t="shared" si="65"/>
        <v>1686.9238863773926</v>
      </c>
      <c r="J149" s="149"/>
      <c r="K149" s="169" t="s">
        <v>24</v>
      </c>
      <c r="L149" s="156">
        <v>147.52773524132539</v>
      </c>
      <c r="M149" s="156">
        <v>1459.7019308481254</v>
      </c>
      <c r="N149" s="156">
        <v>79.694220287941718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1686.9238863773926</v>
      </c>
      <c r="U149" s="215" t="s">
        <v>24</v>
      </c>
      <c r="V149" s="207">
        <v>131.88020739542961</v>
      </c>
      <c r="W149" s="207">
        <v>11.594328349246357</v>
      </c>
      <c r="X149" s="207">
        <v>0</v>
      </c>
      <c r="Y149" s="207">
        <v>1459.7019308481254</v>
      </c>
      <c r="Z149" s="207">
        <v>79.694220287941718</v>
      </c>
      <c r="AA149" s="207">
        <v>0</v>
      </c>
      <c r="AB149" s="207">
        <v>0</v>
      </c>
      <c r="AC149" s="208">
        <v>4.0531994966494125</v>
      </c>
      <c r="AD149" s="207">
        <v>4.0531994966494125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1686.9238863773924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20.729027285863129</v>
      </c>
      <c r="C151" s="156">
        <v>393.85151843139943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65"/>
        <v>414.58054571726257</v>
      </c>
      <c r="J151" s="149"/>
      <c r="K151" s="169" t="s">
        <v>22</v>
      </c>
      <c r="L151" s="156">
        <v>20.729027285863129</v>
      </c>
      <c r="M151" s="156">
        <v>393.85151843139943</v>
      </c>
      <c r="N151" s="156">
        <v>0</v>
      </c>
      <c r="O151" s="156">
        <v>0</v>
      </c>
      <c r="P151" s="156">
        <v>3.5625274995310106</v>
      </c>
      <c r="Q151" s="156">
        <v>0</v>
      </c>
      <c r="R151" s="157">
        <v>0</v>
      </c>
      <c r="S151" s="158">
        <f t="shared" si="66"/>
        <v>418.1430732167936</v>
      </c>
      <c r="U151" s="215" t="s">
        <v>22</v>
      </c>
      <c r="V151" s="207">
        <v>20.729027285863129</v>
      </c>
      <c r="W151" s="207">
        <v>0</v>
      </c>
      <c r="X151" s="207">
        <v>0</v>
      </c>
      <c r="Y151" s="207">
        <v>393.85151843139943</v>
      </c>
      <c r="Z151" s="207">
        <v>0</v>
      </c>
      <c r="AA151" s="207">
        <v>0</v>
      </c>
      <c r="AB151" s="207">
        <v>3.5625274995310106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418.1430732167936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447.74997283921709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65"/>
        <v>447.74997283921709</v>
      </c>
      <c r="J152" s="149"/>
      <c r="K152" s="163" t="s">
        <v>21</v>
      </c>
      <c r="L152" s="164">
        <v>0</v>
      </c>
      <c r="M152" s="164">
        <v>447.74997283921709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447.74997283921709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447.74997283921709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447.74997283921709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65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0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65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67"/>
        <v>0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500.18426497831075</v>
      </c>
      <c r="C158" s="195">
        <f t="shared" ref="C158:I158" si="69">SUM(C137:C153)</f>
        <v>4017.1085774583175</v>
      </c>
      <c r="D158" s="195">
        <f t="shared" si="69"/>
        <v>3654.4089108314947</v>
      </c>
      <c r="E158" s="195">
        <f t="shared" si="69"/>
        <v>4982.6007564409138</v>
      </c>
      <c r="F158" s="195">
        <f t="shared" si="69"/>
        <v>0</v>
      </c>
      <c r="G158" s="195">
        <f t="shared" si="69"/>
        <v>138.77607018808436</v>
      </c>
      <c r="H158" s="197">
        <f t="shared" si="69"/>
        <v>0</v>
      </c>
      <c r="I158" s="154">
        <f t="shared" si="69"/>
        <v>13293.078579897121</v>
      </c>
      <c r="J158" s="149"/>
      <c r="K158" s="196" t="s">
        <v>26</v>
      </c>
      <c r="L158" s="195">
        <f>SUM(L137:L153)</f>
        <v>500.18426497831075</v>
      </c>
      <c r="M158" s="195">
        <f t="shared" ref="M158:S158" si="70">SUM(M137:M153)</f>
        <v>4017.1085774583175</v>
      </c>
      <c r="N158" s="195">
        <f t="shared" si="70"/>
        <v>3654.4089108314947</v>
      </c>
      <c r="O158" s="195">
        <f t="shared" si="70"/>
        <v>4982.6007564409138</v>
      </c>
      <c r="P158" s="195">
        <f t="shared" si="70"/>
        <v>65.974027013924001</v>
      </c>
      <c r="Q158" s="195">
        <f t="shared" si="70"/>
        <v>138.77607018808436</v>
      </c>
      <c r="R158" s="197">
        <f t="shared" si="70"/>
        <v>0</v>
      </c>
      <c r="S158" s="198">
        <f t="shared" si="70"/>
        <v>13359.052606911046</v>
      </c>
      <c r="T158" s="141" t="str">
        <f>IF(ABS(S158-AI158)&gt;0.01,S158-AI158,"")</f>
        <v/>
      </c>
      <c r="U158" s="224" t="s">
        <v>63</v>
      </c>
      <c r="V158" s="225">
        <f>SUM(V137:V153)</f>
        <v>379.48875761637379</v>
      </c>
      <c r="W158" s="225">
        <f t="shared" ref="W158:AH158" si="71">SUM(W137:W153)</f>
        <v>115.81375333287146</v>
      </c>
      <c r="X158" s="225">
        <f t="shared" si="71"/>
        <v>138.77607018808436</v>
      </c>
      <c r="Y158" s="225">
        <f t="shared" si="71"/>
        <v>4017.1085774583175</v>
      </c>
      <c r="Z158" s="225">
        <f t="shared" si="71"/>
        <v>3649.5142477751215</v>
      </c>
      <c r="AA158" s="225">
        <f t="shared" si="71"/>
        <v>4925.1137210401339</v>
      </c>
      <c r="AB158" s="225">
        <f t="shared" si="71"/>
        <v>65.974027013924001</v>
      </c>
      <c r="AC158" s="225">
        <f t="shared" si="71"/>
        <v>67.263452486218966</v>
      </c>
      <c r="AD158" s="226">
        <f t="shared" si="71"/>
        <v>4.8817540290654211</v>
      </c>
      <c r="AE158" s="226">
        <f t="shared" si="71"/>
        <v>0.37006844666124245</v>
      </c>
      <c r="AF158" s="226">
        <f t="shared" si="71"/>
        <v>0</v>
      </c>
      <c r="AG158" s="226">
        <f t="shared" si="71"/>
        <v>4.8946630563734281</v>
      </c>
      <c r="AH158" s="226">
        <f t="shared" si="71"/>
        <v>57.116966954118865</v>
      </c>
      <c r="AI158" s="227">
        <f>SUM(V158:AC158)</f>
        <v>13359.052606911046</v>
      </c>
      <c r="AJ158" s="141" t="str">
        <f t="shared" si="68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3.7627421065179759E-2</v>
      </c>
      <c r="C159" s="48">
        <f t="shared" ref="C159:H159" si="72">IF($I158=0,"-",C158/$I158)</f>
        <v>0.30219550372126119</v>
      </c>
      <c r="D159" s="48">
        <f t="shared" si="72"/>
        <v>0.27491065285343236</v>
      </c>
      <c r="E159" s="48">
        <f t="shared" si="72"/>
        <v>0.37482669845764771</v>
      </c>
      <c r="F159" s="48">
        <f t="shared" si="72"/>
        <v>0</v>
      </c>
      <c r="G159" s="48">
        <f t="shared" si="72"/>
        <v>1.043972390247906E-2</v>
      </c>
      <c r="H159" s="69">
        <f t="shared" si="72"/>
        <v>0</v>
      </c>
      <c r="I159" s="49">
        <f>SUM(B159:H159)</f>
        <v>1</v>
      </c>
      <c r="J159" s="141"/>
      <c r="K159" s="78" t="s">
        <v>90</v>
      </c>
      <c r="L159" s="95">
        <f t="shared" ref="L159:R159" si="73">IF($S158=0,"-",L158/$S158)</f>
        <v>3.7441597072501248E-2</v>
      </c>
      <c r="M159" s="95">
        <f t="shared" si="73"/>
        <v>0.30070310340571194</v>
      </c>
      <c r="N159" s="95">
        <f t="shared" si="73"/>
        <v>0.2735529994799899</v>
      </c>
      <c r="O159" s="95">
        <f t="shared" si="73"/>
        <v>0.37297560710729311</v>
      </c>
      <c r="P159" s="95">
        <f t="shared" si="73"/>
        <v>4.9385258786834646E-3</v>
      </c>
      <c r="Q159" s="95">
        <f t="shared" si="73"/>
        <v>1.0388167055820356E-2</v>
      </c>
      <c r="R159" s="96">
        <f t="shared" si="73"/>
        <v>0</v>
      </c>
      <c r="S159" s="97">
        <f>SUM(L159:R159)</f>
        <v>1.0000000000000002</v>
      </c>
      <c r="U159" s="108" t="s">
        <v>90</v>
      </c>
      <c r="V159" s="130">
        <f>+V158/$AI158</f>
        <v>2.8406861532984207E-2</v>
      </c>
      <c r="W159" s="130">
        <f t="shared" ref="W159:AH159" si="74">+W158/$AI158</f>
        <v>8.6693088754630308E-3</v>
      </c>
      <c r="X159" s="130">
        <f t="shared" si="74"/>
        <v>1.0388167055820356E-2</v>
      </c>
      <c r="Y159" s="130">
        <f t="shared" si="74"/>
        <v>0.30070310340571194</v>
      </c>
      <c r="Z159" s="130">
        <f t="shared" si="74"/>
        <v>0.27318660650285309</v>
      </c>
      <c r="AA159" s="130">
        <f t="shared" si="74"/>
        <v>0.36867238014260251</v>
      </c>
      <c r="AB159" s="130">
        <f t="shared" si="74"/>
        <v>4.9385258786834646E-3</v>
      </c>
      <c r="AC159" s="130">
        <f t="shared" si="74"/>
        <v>5.0350466058814332E-3</v>
      </c>
      <c r="AD159" s="130">
        <f t="shared" si="74"/>
        <v>3.6542666405400191E-4</v>
      </c>
      <c r="AE159" s="130">
        <f t="shared" si="74"/>
        <v>2.7701698432551629E-5</v>
      </c>
      <c r="AF159" s="130">
        <f t="shared" si="74"/>
        <v>0</v>
      </c>
      <c r="AG159" s="130">
        <f t="shared" si="74"/>
        <v>3.6639297713681205E-4</v>
      </c>
      <c r="AH159" s="130">
        <f t="shared" si="74"/>
        <v>4.2755252662580664E-3</v>
      </c>
      <c r="AI159" s="131">
        <f>SUM(V159:AC159)</f>
        <v>1</v>
      </c>
      <c r="AJ159" s="22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4.5073556803592667E-5</v>
      </c>
      <c r="E163" s="152">
        <v>0</v>
      </c>
      <c r="F163" s="349"/>
      <c r="G163" s="152">
        <v>0</v>
      </c>
      <c r="H163" s="153">
        <v>0</v>
      </c>
      <c r="I163" s="154">
        <f>SUM(B163:H163)</f>
        <v>4.5073556803592667E-5</v>
      </c>
      <c r="J163" s="149"/>
      <c r="K163" s="203" t="s">
        <v>7</v>
      </c>
      <c r="L163" s="152">
        <v>0</v>
      </c>
      <c r="M163" s="152">
        <v>0</v>
      </c>
      <c r="N163" s="152">
        <v>4.5073556803592667E-5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4.5073556803592667E-5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4.5073556803592667E-5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4.5073556803592667E-5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5.3404042426553939</v>
      </c>
      <c r="E165" s="156">
        <v>0</v>
      </c>
      <c r="F165" s="350"/>
      <c r="G165" s="156">
        <v>0</v>
      </c>
      <c r="H165" s="168">
        <v>0</v>
      </c>
      <c r="I165" s="154">
        <f t="shared" si="75"/>
        <v>5.3404042426553939</v>
      </c>
      <c r="J165" s="149"/>
      <c r="K165" s="169" t="s">
        <v>10</v>
      </c>
      <c r="L165" s="156">
        <v>0</v>
      </c>
      <c r="M165" s="156">
        <v>0</v>
      </c>
      <c r="N165" s="156">
        <v>5.3404042426553939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5.3404042426553939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5.3404042426553939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5.3404042426553939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0.27916993410338176</v>
      </c>
      <c r="C167" s="156">
        <v>0</v>
      </c>
      <c r="D167" s="156">
        <v>0</v>
      </c>
      <c r="E167" s="156">
        <v>0</v>
      </c>
      <c r="F167" s="350"/>
      <c r="G167" s="156">
        <v>0</v>
      </c>
      <c r="H167" s="168">
        <v>0</v>
      </c>
      <c r="I167" s="154">
        <f t="shared" si="75"/>
        <v>0.27916993410338176</v>
      </c>
      <c r="J167" s="149"/>
      <c r="K167" s="169" t="s">
        <v>16</v>
      </c>
      <c r="L167" s="156">
        <v>0.27916993410338176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0.27916993410338176</v>
      </c>
      <c r="U167" s="215" t="s">
        <v>16</v>
      </c>
      <c r="V167" s="207">
        <v>0.27916993410338176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0.27916993410338176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9.4000695374473111E-3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75"/>
        <v>9.4000695374473111E-3</v>
      </c>
      <c r="J168" s="149"/>
      <c r="K168" s="163" t="s">
        <v>15</v>
      </c>
      <c r="L168" s="164">
        <v>9.4000695374473111E-3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9.4000695374473111E-3</v>
      </c>
      <c r="U168" s="211" t="s">
        <v>57</v>
      </c>
      <c r="V168" s="212">
        <v>9.4000695374473111E-3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9.4000695374473111E-3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0.88352933796219024</v>
      </c>
      <c r="F169" s="350"/>
      <c r="G169" s="156">
        <v>0</v>
      </c>
      <c r="H169" s="168">
        <v>0</v>
      </c>
      <c r="I169" s="154">
        <f t="shared" si="75"/>
        <v>0.88352933796219024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0.88352933796219024</v>
      </c>
      <c r="P169" s="156">
        <v>12.974406706057112</v>
      </c>
      <c r="Q169" s="156">
        <v>0</v>
      </c>
      <c r="R169" s="157">
        <v>0</v>
      </c>
      <c r="S169" s="158">
        <f t="shared" si="76"/>
        <v>13.857936044019302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0.44176466898109512</v>
      </c>
      <c r="AB169" s="207">
        <v>12.974406706057112</v>
      </c>
      <c r="AC169" s="208">
        <v>0.44176466898109512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0.44176466898109512</v>
      </c>
      <c r="AI169" s="210">
        <f t="shared" si="77"/>
        <v>13.857936044019302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6.663464461800567</v>
      </c>
      <c r="Q170" s="164">
        <v>0</v>
      </c>
      <c r="R170" s="165">
        <v>0</v>
      </c>
      <c r="S170" s="166">
        <f t="shared" si="76"/>
        <v>6.663464461800567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6.663464461800567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6.663464461800567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1.4328537503742766</v>
      </c>
      <c r="E171" s="156">
        <v>0</v>
      </c>
      <c r="F171" s="350"/>
      <c r="G171" s="156">
        <v>0</v>
      </c>
      <c r="H171" s="168">
        <v>0</v>
      </c>
      <c r="I171" s="154">
        <f t="shared" si="75"/>
        <v>1.4328537503742766</v>
      </c>
      <c r="J171" s="149"/>
      <c r="K171" s="169" t="s">
        <v>59</v>
      </c>
      <c r="L171" s="156">
        <v>0</v>
      </c>
      <c r="M171" s="156">
        <v>0</v>
      </c>
      <c r="N171" s="156">
        <v>1.4328537503742766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1.4328537503742766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1.4328537503742766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1.4328537503742766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1.3002721242522114E-2</v>
      </c>
      <c r="C172" s="160">
        <v>0</v>
      </c>
      <c r="D172" s="160">
        <v>1.7955814906161594E-2</v>
      </c>
      <c r="E172" s="160">
        <v>0</v>
      </c>
      <c r="F172" s="350"/>
      <c r="G172" s="160">
        <v>0</v>
      </c>
      <c r="H172" s="161">
        <v>0</v>
      </c>
      <c r="I172" s="162">
        <f t="shared" si="75"/>
        <v>3.0958536148683706E-2</v>
      </c>
      <c r="J172" s="149"/>
      <c r="K172" s="163" t="s">
        <v>17</v>
      </c>
      <c r="L172" s="164">
        <v>1.3002721242522114E-2</v>
      </c>
      <c r="M172" s="164">
        <v>0</v>
      </c>
      <c r="N172" s="164">
        <v>1.7955814906161594E-2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3.0958536148683706E-2</v>
      </c>
      <c r="U172" s="211" t="s">
        <v>17</v>
      </c>
      <c r="V172" s="212">
        <v>1.3002721242522114E-2</v>
      </c>
      <c r="W172" s="212">
        <v>0</v>
      </c>
      <c r="X172" s="212">
        <v>0</v>
      </c>
      <c r="Y172" s="212">
        <v>0</v>
      </c>
      <c r="Z172" s="212">
        <v>1.7955814906161594E-2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3.0958536148683706E-2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140</v>
      </c>
      <c r="B173" s="156">
        <v>185.68665210934259</v>
      </c>
      <c r="C173" s="156">
        <v>0</v>
      </c>
      <c r="D173" s="156">
        <v>500.25539811387216</v>
      </c>
      <c r="E173" s="156">
        <v>0</v>
      </c>
      <c r="F173" s="350"/>
      <c r="G173" s="156">
        <v>0</v>
      </c>
      <c r="H173" s="168">
        <v>0</v>
      </c>
      <c r="I173" s="154">
        <f t="shared" si="75"/>
        <v>685.94205022321478</v>
      </c>
      <c r="J173" s="149"/>
      <c r="K173" s="169" t="s">
        <v>140</v>
      </c>
      <c r="L173" s="156">
        <v>185.68665210934259</v>
      </c>
      <c r="M173" s="156">
        <v>0</v>
      </c>
      <c r="N173" s="156">
        <v>500.25539811387216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76"/>
        <v>685.94205022321478</v>
      </c>
      <c r="U173" s="215" t="s">
        <v>140</v>
      </c>
      <c r="V173" s="207">
        <v>185.68665210934259</v>
      </c>
      <c r="W173" s="207">
        <v>0</v>
      </c>
      <c r="X173" s="207">
        <v>0</v>
      </c>
      <c r="Y173" s="207">
        <v>0</v>
      </c>
      <c r="Z173" s="207">
        <v>500.25539811387216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77"/>
        <v>685.94205022321478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5.9222422169781153</v>
      </c>
      <c r="C174" s="160">
        <v>5.2073385950953472</v>
      </c>
      <c r="D174" s="160">
        <v>509.05680553080413</v>
      </c>
      <c r="E174" s="160">
        <v>270.49412860655144</v>
      </c>
      <c r="F174" s="350"/>
      <c r="G174" s="160">
        <v>27.538955904816209</v>
      </c>
      <c r="H174" s="161">
        <v>0</v>
      </c>
      <c r="I174" s="162">
        <f t="shared" si="75"/>
        <v>818.21947085424517</v>
      </c>
      <c r="J174" s="149"/>
      <c r="K174" s="163" t="s">
        <v>25</v>
      </c>
      <c r="L174" s="164">
        <v>5.9222422169781153</v>
      </c>
      <c r="M174" s="164">
        <v>5.2073385950953472</v>
      </c>
      <c r="N174" s="164">
        <v>509.05680553080413</v>
      </c>
      <c r="O174" s="164">
        <v>270.49412860655144</v>
      </c>
      <c r="P174" s="164">
        <v>0</v>
      </c>
      <c r="Q174" s="164">
        <v>27.538955904816209</v>
      </c>
      <c r="R174" s="165">
        <v>0</v>
      </c>
      <c r="S174" s="166">
        <f t="shared" si="76"/>
        <v>818.21947085424517</v>
      </c>
      <c r="U174" s="211" t="s">
        <v>25</v>
      </c>
      <c r="V174" s="212">
        <v>5.6122554528368331</v>
      </c>
      <c r="W174" s="212">
        <v>0.13285147034626377</v>
      </c>
      <c r="X174" s="212">
        <v>27.538955904816209</v>
      </c>
      <c r="Y174" s="212">
        <v>5.2073385950953472</v>
      </c>
      <c r="Z174" s="212">
        <v>509.05680553080413</v>
      </c>
      <c r="AA174" s="212">
        <v>270.49412860655144</v>
      </c>
      <c r="AB174" s="212">
        <v>0</v>
      </c>
      <c r="AC174" s="213">
        <v>0.17713529379501836</v>
      </c>
      <c r="AD174" s="212">
        <v>0.17713529379501836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77"/>
        <v>818.21947085424529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0.32627055209233885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75"/>
        <v>0.32627055209233885</v>
      </c>
      <c r="J175" s="149"/>
      <c r="K175" s="169" t="s">
        <v>24</v>
      </c>
      <c r="L175" s="156">
        <v>0.32627055209233885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0.32627055209233885</v>
      </c>
      <c r="U175" s="215" t="s">
        <v>24</v>
      </c>
      <c r="V175" s="207">
        <v>0.32627055209233885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0.32627055209233885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1.0653513875506728</v>
      </c>
      <c r="C177" s="156">
        <v>0</v>
      </c>
      <c r="D177" s="156">
        <v>0</v>
      </c>
      <c r="E177" s="156">
        <v>0</v>
      </c>
      <c r="F177" s="350"/>
      <c r="G177" s="156">
        <v>0</v>
      </c>
      <c r="H177" s="168">
        <v>0</v>
      </c>
      <c r="I177" s="154">
        <f t="shared" si="75"/>
        <v>1.0653513875506728</v>
      </c>
      <c r="J177" s="149"/>
      <c r="K177" s="169" t="s">
        <v>22</v>
      </c>
      <c r="L177" s="156">
        <v>1.0653513875506728</v>
      </c>
      <c r="M177" s="156">
        <v>0</v>
      </c>
      <c r="N177" s="156">
        <v>0</v>
      </c>
      <c r="O177" s="156">
        <v>0</v>
      </c>
      <c r="P177" s="156">
        <v>0.7784493276512523</v>
      </c>
      <c r="Q177" s="156">
        <v>0</v>
      </c>
      <c r="R177" s="157">
        <v>0</v>
      </c>
      <c r="S177" s="158">
        <f t="shared" si="76"/>
        <v>1.8438007152019251</v>
      </c>
      <c r="U177" s="215" t="s">
        <v>22</v>
      </c>
      <c r="V177" s="207">
        <v>1.0653513875506728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0.7784493276512523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77"/>
        <v>1.8438007152019251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124.2535026</v>
      </c>
      <c r="C178" s="160">
        <v>31.063375650000001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75"/>
        <v>155.31687825</v>
      </c>
      <c r="J178" s="149"/>
      <c r="K178" s="163" t="s">
        <v>21</v>
      </c>
      <c r="L178" s="164">
        <v>124.2535026</v>
      </c>
      <c r="M178" s="164">
        <v>31.063375650000001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155.31687825</v>
      </c>
      <c r="U178" s="211" t="s">
        <v>61</v>
      </c>
      <c r="V178" s="212">
        <v>124.2535026</v>
      </c>
      <c r="W178" s="212">
        <v>0</v>
      </c>
      <c r="X178" s="212">
        <v>0</v>
      </c>
      <c r="Y178" s="212">
        <v>31.063375650000001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155.31687825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317.55559159084703</v>
      </c>
      <c r="C184" s="195">
        <f t="shared" ref="C184:I184" si="79">SUM(C163:C179)</f>
        <v>36.270714245095348</v>
      </c>
      <c r="D184" s="195">
        <f t="shared" si="79"/>
        <v>1016.1034625261689</v>
      </c>
      <c r="E184" s="195">
        <f t="shared" si="79"/>
        <v>271.37765794451366</v>
      </c>
      <c r="F184" s="195">
        <f t="shared" si="79"/>
        <v>0</v>
      </c>
      <c r="G184" s="195">
        <f t="shared" si="79"/>
        <v>27.538955904816209</v>
      </c>
      <c r="H184" s="197">
        <f t="shared" si="79"/>
        <v>0</v>
      </c>
      <c r="I184" s="154">
        <f t="shared" si="79"/>
        <v>1668.8463822114411</v>
      </c>
      <c r="J184" s="149"/>
      <c r="K184" s="196" t="s">
        <v>26</v>
      </c>
      <c r="L184" s="195">
        <f>SUM(L163:L179)</f>
        <v>317.55559159084703</v>
      </c>
      <c r="M184" s="195">
        <f t="shared" ref="M184:S184" si="80">SUM(M163:M179)</f>
        <v>36.270714245095348</v>
      </c>
      <c r="N184" s="195">
        <f t="shared" si="80"/>
        <v>1016.1034625261689</v>
      </c>
      <c r="O184" s="195">
        <f t="shared" si="80"/>
        <v>271.37765794451366</v>
      </c>
      <c r="P184" s="195">
        <f t="shared" si="80"/>
        <v>20.416320495508931</v>
      </c>
      <c r="Q184" s="195">
        <f t="shared" si="80"/>
        <v>27.538955904816209</v>
      </c>
      <c r="R184" s="197">
        <f t="shared" si="80"/>
        <v>0</v>
      </c>
      <c r="S184" s="198">
        <f t="shared" si="80"/>
        <v>1689.2627027069502</v>
      </c>
      <c r="T184" s="141" t="str">
        <f>IF(ABS(S184-AI184)&gt;0.01,S184-AI184,"")</f>
        <v/>
      </c>
      <c r="U184" s="224" t="s">
        <v>63</v>
      </c>
      <c r="V184" s="225">
        <f>SUM(V163:V179)</f>
        <v>317.24560482670574</v>
      </c>
      <c r="W184" s="225">
        <f t="shared" ref="W184:AH184" si="81">SUM(W163:W179)</f>
        <v>0.13285147034626377</v>
      </c>
      <c r="X184" s="225">
        <f t="shared" si="81"/>
        <v>27.538955904816209</v>
      </c>
      <c r="Y184" s="225">
        <f t="shared" si="81"/>
        <v>36.270714245095348</v>
      </c>
      <c r="Z184" s="225">
        <f t="shared" si="81"/>
        <v>1016.1034625261689</v>
      </c>
      <c r="AA184" s="225">
        <f t="shared" si="81"/>
        <v>270.93589327553252</v>
      </c>
      <c r="AB184" s="225">
        <f t="shared" si="81"/>
        <v>20.416320495508931</v>
      </c>
      <c r="AC184" s="225">
        <f t="shared" si="81"/>
        <v>0.61889996277611348</v>
      </c>
      <c r="AD184" s="226">
        <f t="shared" si="81"/>
        <v>0.17713529379501836</v>
      </c>
      <c r="AE184" s="226">
        <f t="shared" si="81"/>
        <v>0</v>
      </c>
      <c r="AF184" s="226">
        <f t="shared" si="81"/>
        <v>0</v>
      </c>
      <c r="AG184" s="226">
        <f t="shared" si="81"/>
        <v>0</v>
      </c>
      <c r="AH184" s="226">
        <f t="shared" si="81"/>
        <v>0.44176466898109512</v>
      </c>
      <c r="AI184" s="227">
        <f>SUM(V184:AC184)</f>
        <v>1689.2627027069502</v>
      </c>
      <c r="AJ184" s="141" t="str">
        <f t="shared" si="78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0.19028449531109273</v>
      </c>
      <c r="C185" s="48">
        <f t="shared" ref="C185:H185" si="82">IF($I184=0,"-",C184/$I184)</f>
        <v>2.173400417900171E-2</v>
      </c>
      <c r="D185" s="48">
        <f t="shared" si="82"/>
        <v>0.60886578498597221</v>
      </c>
      <c r="E185" s="48">
        <f t="shared" si="82"/>
        <v>0.16261392350858714</v>
      </c>
      <c r="F185" s="48">
        <f t="shared" si="82"/>
        <v>0</v>
      </c>
      <c r="G185" s="48">
        <f t="shared" si="82"/>
        <v>1.6501792015346236E-2</v>
      </c>
      <c r="H185" s="69">
        <f t="shared" si="82"/>
        <v>0</v>
      </c>
      <c r="I185" s="49">
        <f>SUM(B185:H185)</f>
        <v>1</v>
      </c>
      <c r="J185" s="141"/>
      <c r="K185" s="78" t="s">
        <v>90</v>
      </c>
      <c r="L185" s="95">
        <f t="shared" ref="L185:R185" si="83">IF($S184=0,"-",L184/$S184)</f>
        <v>0.1879847291258972</v>
      </c>
      <c r="M185" s="95">
        <f t="shared" si="83"/>
        <v>2.1471328400830453E-2</v>
      </c>
      <c r="N185" s="95">
        <f t="shared" si="83"/>
        <v>0.60150707222619615</v>
      </c>
      <c r="O185" s="95">
        <f t="shared" si="83"/>
        <v>0.16064858207645616</v>
      </c>
      <c r="P185" s="95">
        <f t="shared" si="83"/>
        <v>1.2085935753386909E-2</v>
      </c>
      <c r="Q185" s="95">
        <f t="shared" si="83"/>
        <v>1.6302352417233004E-2</v>
      </c>
      <c r="R185" s="96">
        <f t="shared" si="83"/>
        <v>0</v>
      </c>
      <c r="S185" s="97">
        <f>SUM(L185:R185)</f>
        <v>0.99999999999999989</v>
      </c>
      <c r="U185" s="108" t="s">
        <v>90</v>
      </c>
      <c r="V185" s="130">
        <f>+V184/$AI184</f>
        <v>0.18780122494762785</v>
      </c>
      <c r="W185" s="130">
        <f t="shared" ref="W185:AH185" si="84">+W184/$AI184</f>
        <v>7.8644647829716847E-5</v>
      </c>
      <c r="X185" s="130">
        <f t="shared" si="84"/>
        <v>1.6302352417233004E-2</v>
      </c>
      <c r="Y185" s="130">
        <f t="shared" si="84"/>
        <v>2.1471328400830453E-2</v>
      </c>
      <c r="Z185" s="130">
        <f t="shared" si="84"/>
        <v>0.60150707222619615</v>
      </c>
      <c r="AA185" s="130">
        <f t="shared" si="84"/>
        <v>0.16038706877347894</v>
      </c>
      <c r="AB185" s="130">
        <f t="shared" si="84"/>
        <v>1.2085935753386909E-2</v>
      </c>
      <c r="AC185" s="130">
        <f t="shared" si="84"/>
        <v>3.6637283341682764E-4</v>
      </c>
      <c r="AD185" s="130">
        <f t="shared" si="84"/>
        <v>1.0485953043962246E-4</v>
      </c>
      <c r="AE185" s="130">
        <f t="shared" si="84"/>
        <v>0</v>
      </c>
      <c r="AF185" s="130">
        <f t="shared" si="84"/>
        <v>0</v>
      </c>
      <c r="AG185" s="130">
        <f t="shared" si="84"/>
        <v>0</v>
      </c>
      <c r="AH185" s="130">
        <f t="shared" si="84"/>
        <v>2.6151330297720517E-4</v>
      </c>
      <c r="AI185" s="131">
        <f>SUM(V185:AC185)</f>
        <v>0.99999999999999989</v>
      </c>
      <c r="AJ185" s="22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138.64380205743842</v>
      </c>
      <c r="C189" s="152">
        <v>0</v>
      </c>
      <c r="D189" s="152">
        <v>0</v>
      </c>
      <c r="E189" s="152">
        <v>0</v>
      </c>
      <c r="F189" s="349"/>
      <c r="G189" s="152">
        <v>0</v>
      </c>
      <c r="H189" s="153">
        <v>0</v>
      </c>
      <c r="I189" s="154">
        <f>SUM(B189:H189)</f>
        <v>138.64380205743842</v>
      </c>
      <c r="J189" s="149"/>
      <c r="K189" s="203" t="s">
        <v>7</v>
      </c>
      <c r="L189" s="152">
        <v>138.64380205743842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138.64380205743842</v>
      </c>
      <c r="U189" s="206" t="s">
        <v>7</v>
      </c>
      <c r="V189" s="207">
        <v>138.64380205743842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138.64380205743842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461.52698229109507</v>
      </c>
      <c r="E190" s="160">
        <v>0</v>
      </c>
      <c r="F190" s="350"/>
      <c r="G190" s="160">
        <v>0</v>
      </c>
      <c r="H190" s="161">
        <v>0</v>
      </c>
      <c r="I190" s="162">
        <f t="shared" ref="I190:I209" si="85">SUM(B190:H190)</f>
        <v>461.52698229109507</v>
      </c>
      <c r="J190" s="149"/>
      <c r="K190" s="163" t="s">
        <v>8</v>
      </c>
      <c r="L190" s="164">
        <v>0</v>
      </c>
      <c r="M190" s="164">
        <v>0</v>
      </c>
      <c r="N190" s="164">
        <v>461.52698229109507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461.52698229109507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461.52698229109507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461.52698229109507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0.40947418986577505</v>
      </c>
      <c r="E191" s="156">
        <v>0</v>
      </c>
      <c r="F191" s="350"/>
      <c r="G191" s="156">
        <v>0</v>
      </c>
      <c r="H191" s="168">
        <v>0</v>
      </c>
      <c r="I191" s="154">
        <f t="shared" si="85"/>
        <v>0.40947418986577505</v>
      </c>
      <c r="J191" s="149"/>
      <c r="K191" s="169" t="s">
        <v>10</v>
      </c>
      <c r="L191" s="156">
        <v>0</v>
      </c>
      <c r="M191" s="156">
        <v>0</v>
      </c>
      <c r="N191" s="156">
        <v>0.40947418986577505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0.40947418986577505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0.40947418986577505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0.40947418986577505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816.12225243499995</v>
      </c>
      <c r="E192" s="160">
        <v>0</v>
      </c>
      <c r="F192" s="350"/>
      <c r="G192" s="160">
        <v>0</v>
      </c>
      <c r="H192" s="161">
        <v>0</v>
      </c>
      <c r="I192" s="162">
        <f t="shared" si="85"/>
        <v>816.12225243499995</v>
      </c>
      <c r="J192" s="149"/>
      <c r="K192" s="163" t="s">
        <v>56</v>
      </c>
      <c r="L192" s="164">
        <v>0</v>
      </c>
      <c r="M192" s="164">
        <v>0</v>
      </c>
      <c r="N192" s="164">
        <v>816.12225243499995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816.12225243499995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816.12225243499995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816.12225243499995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2.9786714496578104</v>
      </c>
      <c r="C193" s="156">
        <v>0</v>
      </c>
      <c r="D193" s="156">
        <v>135.01758517884275</v>
      </c>
      <c r="E193" s="156">
        <v>0</v>
      </c>
      <c r="F193" s="350"/>
      <c r="G193" s="156">
        <v>0</v>
      </c>
      <c r="H193" s="168">
        <v>0</v>
      </c>
      <c r="I193" s="154">
        <f t="shared" si="85"/>
        <v>137.99625662850056</v>
      </c>
      <c r="J193" s="149"/>
      <c r="K193" s="169" t="s">
        <v>16</v>
      </c>
      <c r="L193" s="156">
        <v>2.9786714496578104</v>
      </c>
      <c r="M193" s="156">
        <v>0</v>
      </c>
      <c r="N193" s="156">
        <v>135.01758517884275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137.99625662850056</v>
      </c>
      <c r="U193" s="215" t="s">
        <v>16</v>
      </c>
      <c r="V193" s="207">
        <v>2.9786714496578104</v>
      </c>
      <c r="W193" s="207">
        <v>0</v>
      </c>
      <c r="X193" s="207">
        <v>0</v>
      </c>
      <c r="Y193" s="207">
        <v>0</v>
      </c>
      <c r="Z193" s="207">
        <v>135.01758517884275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87"/>
        <v>137.99625662850056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9.6601237325960128</v>
      </c>
      <c r="C194" s="160">
        <v>0.58803279339676029</v>
      </c>
      <c r="D194" s="160">
        <v>9.6986504833840481</v>
      </c>
      <c r="E194" s="160">
        <v>2.2650990382386187</v>
      </c>
      <c r="F194" s="350"/>
      <c r="G194" s="160">
        <v>0</v>
      </c>
      <c r="H194" s="161">
        <v>0</v>
      </c>
      <c r="I194" s="162">
        <f t="shared" si="85"/>
        <v>22.211906047615436</v>
      </c>
      <c r="J194" s="149"/>
      <c r="K194" s="163" t="s">
        <v>15</v>
      </c>
      <c r="L194" s="164">
        <v>9.6601237325960128</v>
      </c>
      <c r="M194" s="164">
        <v>0.58803279339676029</v>
      </c>
      <c r="N194" s="164">
        <v>9.6986504833840481</v>
      </c>
      <c r="O194" s="164">
        <v>2.2650990382386187</v>
      </c>
      <c r="P194" s="164">
        <v>0</v>
      </c>
      <c r="Q194" s="164">
        <v>0</v>
      </c>
      <c r="R194" s="165">
        <v>0</v>
      </c>
      <c r="S194" s="166">
        <f t="shared" si="86"/>
        <v>22.211906047615436</v>
      </c>
      <c r="U194" s="211" t="s">
        <v>57</v>
      </c>
      <c r="V194" s="212">
        <v>6.734538855822235</v>
      </c>
      <c r="W194" s="212">
        <v>0</v>
      </c>
      <c r="X194" s="212">
        <v>0</v>
      </c>
      <c r="Y194" s="212">
        <v>0.58803279339676029</v>
      </c>
      <c r="Z194" s="212">
        <v>9.3570731423707638</v>
      </c>
      <c r="AA194" s="212">
        <v>1.5485260737989488</v>
      </c>
      <c r="AB194" s="212">
        <v>0</v>
      </c>
      <c r="AC194" s="213">
        <v>3.9837351822267322</v>
      </c>
      <c r="AD194" s="212">
        <v>2.9255848767737773</v>
      </c>
      <c r="AE194" s="212">
        <v>0</v>
      </c>
      <c r="AF194" s="212">
        <v>0</v>
      </c>
      <c r="AG194" s="212">
        <v>0.34157734101328469</v>
      </c>
      <c r="AH194" s="212">
        <v>0.71657296443966989</v>
      </c>
      <c r="AI194" s="214">
        <f t="shared" si="87"/>
        <v>22.21190604761544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5.1063624540892381</v>
      </c>
      <c r="F195" s="350"/>
      <c r="G195" s="156">
        <v>0</v>
      </c>
      <c r="H195" s="168">
        <v>0</v>
      </c>
      <c r="I195" s="154">
        <f t="shared" si="85"/>
        <v>5.1063624540892381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5.1063624540892381</v>
      </c>
      <c r="P195" s="156">
        <v>776.04128290529479</v>
      </c>
      <c r="Q195" s="156">
        <v>0</v>
      </c>
      <c r="R195" s="157">
        <v>0</v>
      </c>
      <c r="S195" s="158">
        <f t="shared" si="86"/>
        <v>781.147645359384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0.76595436811338569</v>
      </c>
      <c r="AB195" s="207">
        <v>776.04128290529479</v>
      </c>
      <c r="AC195" s="208">
        <v>4.3404080859758523</v>
      </c>
      <c r="AD195" s="207">
        <v>0</v>
      </c>
      <c r="AE195" s="207">
        <v>0</v>
      </c>
      <c r="AF195" s="207">
        <v>0</v>
      </c>
      <c r="AG195" s="207">
        <v>0</v>
      </c>
      <c r="AH195" s="207">
        <v>4.3404080859758523</v>
      </c>
      <c r="AI195" s="210">
        <f t="shared" si="87"/>
        <v>781.147645359384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2.1235562358617308</v>
      </c>
      <c r="Q196" s="164">
        <v>0</v>
      </c>
      <c r="R196" s="165">
        <v>0</v>
      </c>
      <c r="S196" s="166">
        <f t="shared" si="86"/>
        <v>2.1235562358617308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2.1235562358617308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2.1235562358617308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7.9062589213093878E-2</v>
      </c>
      <c r="E197" s="156">
        <v>0</v>
      </c>
      <c r="F197" s="350"/>
      <c r="G197" s="156">
        <v>0</v>
      </c>
      <c r="H197" s="168">
        <v>0</v>
      </c>
      <c r="I197" s="154">
        <f t="shared" si="85"/>
        <v>7.9062589213093878E-2</v>
      </c>
      <c r="J197" s="149"/>
      <c r="K197" s="169" t="s">
        <v>59</v>
      </c>
      <c r="L197" s="156">
        <v>0</v>
      </c>
      <c r="M197" s="156">
        <v>0</v>
      </c>
      <c r="N197" s="156">
        <v>7.9062589213093878E-2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7.9062589213093878E-2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7.9062589213093878E-2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7.9062589213093878E-2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18.579956225844015</v>
      </c>
      <c r="C198" s="160">
        <v>0</v>
      </c>
      <c r="D198" s="160">
        <v>3.4449319907654212</v>
      </c>
      <c r="E198" s="160">
        <v>0.16763516040554732</v>
      </c>
      <c r="F198" s="350"/>
      <c r="G198" s="160">
        <v>0</v>
      </c>
      <c r="H198" s="161">
        <v>0</v>
      </c>
      <c r="I198" s="162">
        <f t="shared" si="85"/>
        <v>22.192523377014986</v>
      </c>
      <c r="J198" s="149"/>
      <c r="K198" s="163" t="s">
        <v>17</v>
      </c>
      <c r="L198" s="164">
        <v>18.579956225844015</v>
      </c>
      <c r="M198" s="164">
        <v>0</v>
      </c>
      <c r="N198" s="164">
        <v>3.4449319907654212</v>
      </c>
      <c r="O198" s="164">
        <v>0.16763516040554732</v>
      </c>
      <c r="P198" s="164">
        <v>0</v>
      </c>
      <c r="Q198" s="164">
        <v>0</v>
      </c>
      <c r="R198" s="165">
        <v>0</v>
      </c>
      <c r="S198" s="166">
        <f t="shared" si="86"/>
        <v>22.192523377014986</v>
      </c>
      <c r="U198" s="211" t="s">
        <v>17</v>
      </c>
      <c r="V198" s="212">
        <v>18.579956225844015</v>
      </c>
      <c r="W198" s="212">
        <v>0</v>
      </c>
      <c r="X198" s="212">
        <v>0</v>
      </c>
      <c r="Y198" s="212">
        <v>0</v>
      </c>
      <c r="Z198" s="212">
        <v>3.4449319907654212</v>
      </c>
      <c r="AA198" s="212">
        <v>2.8841950104290952E-2</v>
      </c>
      <c r="AB198" s="212">
        <v>0</v>
      </c>
      <c r="AC198" s="213">
        <v>0.13879321030125638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0.13879321030125638</v>
      </c>
      <c r="AI198" s="214">
        <f t="shared" si="87"/>
        <v>22.192523377014982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140</v>
      </c>
      <c r="B199" s="156">
        <v>134.8317986542427</v>
      </c>
      <c r="C199" s="156">
        <v>103.21447840918188</v>
      </c>
      <c r="D199" s="156">
        <v>2750.2427431706692</v>
      </c>
      <c r="E199" s="156">
        <v>0</v>
      </c>
      <c r="F199" s="350"/>
      <c r="G199" s="156">
        <v>0</v>
      </c>
      <c r="H199" s="168">
        <v>0</v>
      </c>
      <c r="I199" s="154">
        <f t="shared" si="85"/>
        <v>2988.2890202340936</v>
      </c>
      <c r="J199" s="149"/>
      <c r="K199" s="169" t="s">
        <v>140</v>
      </c>
      <c r="L199" s="156">
        <v>134.8317986542427</v>
      </c>
      <c r="M199" s="156">
        <v>103.21447840918188</v>
      </c>
      <c r="N199" s="156">
        <v>2750.2427431706692</v>
      </c>
      <c r="O199" s="156">
        <v>0</v>
      </c>
      <c r="P199" s="156">
        <v>0</v>
      </c>
      <c r="Q199" s="156">
        <v>0</v>
      </c>
      <c r="R199" s="157">
        <v>0</v>
      </c>
      <c r="S199" s="158">
        <f t="shared" si="86"/>
        <v>2988.2890202340936</v>
      </c>
      <c r="U199" s="215" t="s">
        <v>140</v>
      </c>
      <c r="V199" s="207">
        <v>133.20415916319652</v>
      </c>
      <c r="W199" s="207">
        <v>0</v>
      </c>
      <c r="X199" s="207">
        <v>0</v>
      </c>
      <c r="Y199" s="207">
        <v>103.21447840918188</v>
      </c>
      <c r="Z199" s="207">
        <v>2217.2491106812431</v>
      </c>
      <c r="AA199" s="207">
        <v>0</v>
      </c>
      <c r="AB199" s="207">
        <v>0</v>
      </c>
      <c r="AC199" s="208">
        <v>534.62127198047233</v>
      </c>
      <c r="AD199" s="207">
        <v>1.6276394910461918</v>
      </c>
      <c r="AE199" s="207">
        <v>0</v>
      </c>
      <c r="AF199" s="207">
        <v>0</v>
      </c>
      <c r="AG199" s="207">
        <v>532.9936324894262</v>
      </c>
      <c r="AH199" s="207">
        <v>0</v>
      </c>
      <c r="AI199" s="210">
        <f t="shared" si="87"/>
        <v>2988.2890202340941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46.065596560038955</v>
      </c>
      <c r="C200" s="160">
        <v>25.126689032748523</v>
      </c>
      <c r="D200" s="160">
        <v>686.79616689512625</v>
      </c>
      <c r="E200" s="160">
        <v>1321.2450649720265</v>
      </c>
      <c r="F200" s="350"/>
      <c r="G200" s="160">
        <v>14.657235269103305</v>
      </c>
      <c r="H200" s="161">
        <v>0</v>
      </c>
      <c r="I200" s="162">
        <f t="shared" si="85"/>
        <v>2093.8907527290435</v>
      </c>
      <c r="J200" s="149"/>
      <c r="K200" s="163" t="s">
        <v>25</v>
      </c>
      <c r="L200" s="164">
        <v>46.065596560038955</v>
      </c>
      <c r="M200" s="164">
        <v>25.126689032748523</v>
      </c>
      <c r="N200" s="164">
        <v>686.79616689512625</v>
      </c>
      <c r="O200" s="164">
        <v>1321.2450649720265</v>
      </c>
      <c r="P200" s="164">
        <v>0</v>
      </c>
      <c r="Q200" s="164">
        <v>14.657235269103305</v>
      </c>
      <c r="R200" s="165">
        <v>0</v>
      </c>
      <c r="S200" s="166">
        <f t="shared" si="86"/>
        <v>2093.8907527290435</v>
      </c>
      <c r="U200" s="211" t="s">
        <v>25</v>
      </c>
      <c r="V200" s="212">
        <v>4.1877815054580871</v>
      </c>
      <c r="W200" s="212">
        <v>41.877815054580871</v>
      </c>
      <c r="X200" s="212">
        <v>14.657235269103305</v>
      </c>
      <c r="Y200" s="212">
        <v>25.126689032748523</v>
      </c>
      <c r="Z200" s="212">
        <v>686.79616689512625</v>
      </c>
      <c r="AA200" s="212">
        <v>1312.8695019611102</v>
      </c>
      <c r="AB200" s="212">
        <v>0</v>
      </c>
      <c r="AC200" s="213">
        <v>8.3755630109161743</v>
      </c>
      <c r="AD200" s="212">
        <v>0</v>
      </c>
      <c r="AE200" s="212">
        <v>6.2816722581871307</v>
      </c>
      <c r="AF200" s="212">
        <v>0</v>
      </c>
      <c r="AG200" s="212">
        <v>0</v>
      </c>
      <c r="AH200" s="212">
        <v>2.0938907527290436</v>
      </c>
      <c r="AI200" s="214">
        <f t="shared" si="87"/>
        <v>2093.8907527290435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3.550836458504214</v>
      </c>
      <c r="C201" s="156">
        <v>0</v>
      </c>
      <c r="D201" s="156">
        <v>0.38690763797045191</v>
      </c>
      <c r="E201" s="156">
        <v>0</v>
      </c>
      <c r="F201" s="350"/>
      <c r="G201" s="156">
        <v>0</v>
      </c>
      <c r="H201" s="168">
        <v>0</v>
      </c>
      <c r="I201" s="154">
        <f t="shared" si="85"/>
        <v>3.9377440964746659</v>
      </c>
      <c r="J201" s="149"/>
      <c r="K201" s="169" t="s">
        <v>24</v>
      </c>
      <c r="L201" s="156">
        <v>3.550836458504214</v>
      </c>
      <c r="M201" s="156">
        <v>0</v>
      </c>
      <c r="N201" s="156">
        <v>0.38690763797045191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3.9377440964746659</v>
      </c>
      <c r="U201" s="215" t="s">
        <v>24</v>
      </c>
      <c r="V201" s="207">
        <v>3.550836458504214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0.38690763797045191</v>
      </c>
      <c r="AD201" s="207">
        <v>0</v>
      </c>
      <c r="AE201" s="207">
        <v>0</v>
      </c>
      <c r="AF201" s="207">
        <v>0</v>
      </c>
      <c r="AG201" s="207">
        <v>0.38690763797045191</v>
      </c>
      <c r="AH201" s="207">
        <v>0</v>
      </c>
      <c r="AI201" s="210">
        <f t="shared" si="87"/>
        <v>3.9377440964746659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0</v>
      </c>
      <c r="C202" s="160">
        <v>0</v>
      </c>
      <c r="D202" s="160">
        <v>0</v>
      </c>
      <c r="E202" s="160">
        <v>0</v>
      </c>
      <c r="F202" s="350"/>
      <c r="G202" s="160">
        <v>0</v>
      </c>
      <c r="H202" s="161">
        <v>0</v>
      </c>
      <c r="I202" s="162">
        <f t="shared" si="85"/>
        <v>0</v>
      </c>
      <c r="J202" s="149"/>
      <c r="K202" s="163" t="s">
        <v>60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0</v>
      </c>
      <c r="U202" s="211" t="s">
        <v>60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0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85.717246553894071</v>
      </c>
      <c r="C203" s="156">
        <v>0</v>
      </c>
      <c r="D203" s="156">
        <v>1140.0453168082674</v>
      </c>
      <c r="E203" s="156">
        <v>0</v>
      </c>
      <c r="F203" s="350"/>
      <c r="G203" s="156">
        <v>0</v>
      </c>
      <c r="H203" s="168">
        <v>0</v>
      </c>
      <c r="I203" s="154">
        <f t="shared" si="85"/>
        <v>1225.7625633621615</v>
      </c>
      <c r="J203" s="149"/>
      <c r="K203" s="169" t="s">
        <v>22</v>
      </c>
      <c r="L203" s="156">
        <v>85.717246553894071</v>
      </c>
      <c r="M203" s="156">
        <v>0</v>
      </c>
      <c r="N203" s="156">
        <v>1140.0453168082674</v>
      </c>
      <c r="O203" s="156">
        <v>0</v>
      </c>
      <c r="P203" s="156">
        <v>46.747553245705966</v>
      </c>
      <c r="Q203" s="156">
        <v>0</v>
      </c>
      <c r="R203" s="157">
        <v>0</v>
      </c>
      <c r="S203" s="158">
        <f t="shared" si="86"/>
        <v>1272.5101166078675</v>
      </c>
      <c r="U203" s="215" t="s">
        <v>22</v>
      </c>
      <c r="V203" s="207">
        <v>85.717246553894071</v>
      </c>
      <c r="W203" s="207">
        <v>0</v>
      </c>
      <c r="X203" s="207">
        <v>0</v>
      </c>
      <c r="Y203" s="207">
        <v>0</v>
      </c>
      <c r="Z203" s="207">
        <v>1140.0453168082674</v>
      </c>
      <c r="AA203" s="207">
        <v>0</v>
      </c>
      <c r="AB203" s="207">
        <v>46.747553245705966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87"/>
        <v>1272.5101166078675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1795.2688997986411</v>
      </c>
      <c r="E204" s="160">
        <v>0</v>
      </c>
      <c r="F204" s="350"/>
      <c r="G204" s="160">
        <v>0</v>
      </c>
      <c r="H204" s="161">
        <v>0</v>
      </c>
      <c r="I204" s="162">
        <f t="shared" si="85"/>
        <v>1795.2688997986411</v>
      </c>
      <c r="J204" s="149"/>
      <c r="K204" s="163" t="s">
        <v>21</v>
      </c>
      <c r="L204" s="164">
        <v>0</v>
      </c>
      <c r="M204" s="164">
        <v>0</v>
      </c>
      <c r="N204" s="164">
        <v>1795.2688997986411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1795.2688997986411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1795.2688997986411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1795.2688997986411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440.02803169221619</v>
      </c>
      <c r="C210" s="195">
        <f t="shared" ref="C210:I210" si="89">SUM(C189:C205)</f>
        <v>128.92920023532716</v>
      </c>
      <c r="D210" s="195">
        <f t="shared" si="89"/>
        <v>7799.0389734688415</v>
      </c>
      <c r="E210" s="195">
        <f t="shared" si="89"/>
        <v>1328.7841616247599</v>
      </c>
      <c r="F210" s="195">
        <f t="shared" si="89"/>
        <v>0</v>
      </c>
      <c r="G210" s="195">
        <f t="shared" si="89"/>
        <v>14.657235269103305</v>
      </c>
      <c r="H210" s="197">
        <f t="shared" si="89"/>
        <v>0</v>
      </c>
      <c r="I210" s="154">
        <f t="shared" si="89"/>
        <v>9711.4376022902452</v>
      </c>
      <c r="J210" s="149"/>
      <c r="K210" s="196" t="s">
        <v>26</v>
      </c>
      <c r="L210" s="195">
        <f>SUM(L189:L205)</f>
        <v>440.02803169221619</v>
      </c>
      <c r="M210" s="195">
        <f t="shared" ref="M210:S210" si="90">SUM(M189:M205)</f>
        <v>128.92920023532716</v>
      </c>
      <c r="N210" s="195">
        <f t="shared" si="90"/>
        <v>7799.0389734688415</v>
      </c>
      <c r="O210" s="195">
        <f t="shared" si="90"/>
        <v>1328.7841616247599</v>
      </c>
      <c r="P210" s="195">
        <f t="shared" si="90"/>
        <v>824.91239238686251</v>
      </c>
      <c r="Q210" s="195">
        <f t="shared" si="90"/>
        <v>14.657235269103305</v>
      </c>
      <c r="R210" s="197">
        <f t="shared" si="90"/>
        <v>0</v>
      </c>
      <c r="S210" s="198">
        <f t="shared" si="90"/>
        <v>10536.349994677108</v>
      </c>
      <c r="T210" s="141" t="str">
        <f>IF(ABS(S210-AI210)&gt;0.01,S210-AI210,"")</f>
        <v/>
      </c>
      <c r="U210" s="224" t="s">
        <v>63</v>
      </c>
      <c r="V210" s="225">
        <f>SUM(V189:V205)</f>
        <v>393.5969922698153</v>
      </c>
      <c r="W210" s="225">
        <f t="shared" ref="W210:AH210" si="91">SUM(W189:W205)</f>
        <v>41.877815054580871</v>
      </c>
      <c r="X210" s="225">
        <f t="shared" si="91"/>
        <v>14.657235269103305</v>
      </c>
      <c r="Y210" s="225">
        <f t="shared" si="91"/>
        <v>128.92920023532716</v>
      </c>
      <c r="Z210" s="225">
        <f t="shared" si="91"/>
        <v>7265.3168560004306</v>
      </c>
      <c r="AA210" s="225">
        <f t="shared" si="91"/>
        <v>1315.212824353127</v>
      </c>
      <c r="AB210" s="225">
        <f t="shared" si="91"/>
        <v>824.91239238686251</v>
      </c>
      <c r="AC210" s="225">
        <f t="shared" si="91"/>
        <v>551.84667910786277</v>
      </c>
      <c r="AD210" s="226">
        <f t="shared" si="91"/>
        <v>4.5532243678199693</v>
      </c>
      <c r="AE210" s="226">
        <f t="shared" si="91"/>
        <v>6.2816722581871307</v>
      </c>
      <c r="AF210" s="226">
        <f t="shared" si="91"/>
        <v>0</v>
      </c>
      <c r="AG210" s="226">
        <f t="shared" si="91"/>
        <v>533.72211746840992</v>
      </c>
      <c r="AH210" s="226">
        <f t="shared" si="91"/>
        <v>7.2896650134458216</v>
      </c>
      <c r="AI210" s="227">
        <f>SUM(V210:AC210)</f>
        <v>10536.34999467711</v>
      </c>
      <c r="AJ210" s="141" t="str">
        <f t="shared" si="88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4.5310287695041619E-2</v>
      </c>
      <c r="C211" s="48">
        <f t="shared" ref="C211:H211" si="92">IF($I210=0,"-",C210/$I210)</f>
        <v>1.3276015922186621E-2</v>
      </c>
      <c r="D211" s="48">
        <f t="shared" si="92"/>
        <v>0.80307770001318823</v>
      </c>
      <c r="E211" s="48">
        <f t="shared" si="92"/>
        <v>0.13682672082569869</v>
      </c>
      <c r="F211" s="48">
        <f t="shared" si="92"/>
        <v>0</v>
      </c>
      <c r="G211" s="48">
        <f t="shared" si="92"/>
        <v>1.5092755438851498E-3</v>
      </c>
      <c r="H211" s="69">
        <f t="shared" si="92"/>
        <v>0</v>
      </c>
      <c r="I211" s="49">
        <f>SUM(B211:H211)</f>
        <v>1.0000000000000004</v>
      </c>
      <c r="J211" s="141"/>
      <c r="K211" s="78" t="s">
        <v>90</v>
      </c>
      <c r="L211" s="95">
        <f t="shared" ref="L211:R211" si="93">IF($S210=0,"-",L210/$S210)</f>
        <v>4.1762852592645019E-2</v>
      </c>
      <c r="M211" s="95">
        <f t="shared" si="93"/>
        <v>1.2236609480556484E-2</v>
      </c>
      <c r="N211" s="95">
        <f t="shared" si="93"/>
        <v>0.74020310424472069</v>
      </c>
      <c r="O211" s="95">
        <f t="shared" si="93"/>
        <v>0.1261142769835904</v>
      </c>
      <c r="P211" s="95">
        <f t="shared" si="93"/>
        <v>7.8292045424041778E-2</v>
      </c>
      <c r="Q211" s="95">
        <f t="shared" si="93"/>
        <v>1.3911112744458983E-3</v>
      </c>
      <c r="R211" s="96">
        <f t="shared" si="93"/>
        <v>0</v>
      </c>
      <c r="S211" s="97">
        <f>SUM(L211:R211)</f>
        <v>1.0000000000000002</v>
      </c>
      <c r="U211" s="108" t="s">
        <v>90</v>
      </c>
      <c r="V211" s="130">
        <f>+V210/$AI210</f>
        <v>3.7356104577833664E-2</v>
      </c>
      <c r="W211" s="130">
        <f t="shared" ref="W211:AH211" si="94">+W210/$AI210</f>
        <v>3.9746036412739941E-3</v>
      </c>
      <c r="X211" s="130">
        <f t="shared" si="94"/>
        <v>1.3911112744458981E-3</v>
      </c>
      <c r="Y211" s="130">
        <f t="shared" si="94"/>
        <v>1.2236609480556482E-2</v>
      </c>
      <c r="Z211" s="130">
        <f t="shared" si="94"/>
        <v>0.68954779023768364</v>
      </c>
      <c r="AA211" s="130">
        <f t="shared" si="94"/>
        <v>0.12482622777504195</v>
      </c>
      <c r="AB211" s="130">
        <f t="shared" si="94"/>
        <v>7.8292045424041765E-2</v>
      </c>
      <c r="AC211" s="130">
        <f t="shared" si="94"/>
        <v>5.2375507589122593E-2</v>
      </c>
      <c r="AD211" s="130">
        <f t="shared" si="94"/>
        <v>4.3214437353734702E-4</v>
      </c>
      <c r="AE211" s="130">
        <f t="shared" si="94"/>
        <v>5.961905461910991E-4</v>
      </c>
      <c r="AF211" s="130">
        <f t="shared" si="94"/>
        <v>0</v>
      </c>
      <c r="AG211" s="130">
        <f t="shared" si="94"/>
        <v>5.0655314007036836E-2</v>
      </c>
      <c r="AH211" s="130">
        <f t="shared" si="94"/>
        <v>6.9185866235731629E-4</v>
      </c>
      <c r="AI211" s="131">
        <f>SUM(V211:AC211)</f>
        <v>1</v>
      </c>
      <c r="AJ211" s="22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11.422221116862911</v>
      </c>
      <c r="C219" s="156">
        <v>0</v>
      </c>
      <c r="D219" s="156">
        <v>0</v>
      </c>
      <c r="E219" s="156">
        <v>0</v>
      </c>
      <c r="F219" s="350"/>
      <c r="G219" s="156">
        <v>0</v>
      </c>
      <c r="H219" s="168">
        <v>0</v>
      </c>
      <c r="I219" s="154">
        <f t="shared" si="95"/>
        <v>11.422221116862911</v>
      </c>
      <c r="J219" s="149"/>
      <c r="K219" s="169" t="s">
        <v>16</v>
      </c>
      <c r="L219" s="156">
        <v>11.422221116862911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11.422221116862911</v>
      </c>
      <c r="U219" s="215" t="s">
        <v>16</v>
      </c>
      <c r="V219" s="207">
        <v>11.422221116862911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11.422221116862911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4.3683482254510637E-2</v>
      </c>
      <c r="C220" s="160">
        <v>0</v>
      </c>
      <c r="D220" s="160">
        <v>0</v>
      </c>
      <c r="E220" s="160">
        <v>0</v>
      </c>
      <c r="F220" s="350"/>
      <c r="G220" s="160">
        <v>0</v>
      </c>
      <c r="H220" s="161">
        <v>0</v>
      </c>
      <c r="I220" s="162">
        <f t="shared" si="95"/>
        <v>4.3683482254510637E-2</v>
      </c>
      <c r="J220" s="149"/>
      <c r="K220" s="163" t="s">
        <v>15</v>
      </c>
      <c r="L220" s="164">
        <v>4.3683482254510637E-2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4.3683482254510637E-2</v>
      </c>
      <c r="U220" s="211" t="s">
        <v>57</v>
      </c>
      <c r="V220" s="212">
        <v>4.3683482254510637E-2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4.3683482254510637E-2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2.0416760549297485E-2</v>
      </c>
      <c r="F221" s="350"/>
      <c r="G221" s="156">
        <v>0</v>
      </c>
      <c r="H221" s="168">
        <v>0</v>
      </c>
      <c r="I221" s="154">
        <f t="shared" si="95"/>
        <v>2.0416760549297485E-2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2.0416760549297485E-2</v>
      </c>
      <c r="P221" s="156">
        <v>30.455989177344971</v>
      </c>
      <c r="Q221" s="156">
        <v>0</v>
      </c>
      <c r="R221" s="157">
        <v>0</v>
      </c>
      <c r="S221" s="158">
        <f t="shared" si="96"/>
        <v>30.47640593789427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30.455989177344971</v>
      </c>
      <c r="AC221" s="208">
        <v>2.0416760549297485E-2</v>
      </c>
      <c r="AD221" s="207">
        <v>0</v>
      </c>
      <c r="AE221" s="207">
        <v>0</v>
      </c>
      <c r="AF221" s="207">
        <v>0</v>
      </c>
      <c r="AG221" s="207">
        <v>0</v>
      </c>
      <c r="AH221" s="207">
        <v>2.0416760549297485E-2</v>
      </c>
      <c r="AI221" s="210">
        <f t="shared" si="97"/>
        <v>30.47640593789427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7.7130621283180986E-19</v>
      </c>
      <c r="F222" s="350"/>
      <c r="G222" s="160">
        <v>0</v>
      </c>
      <c r="H222" s="161">
        <v>0</v>
      </c>
      <c r="I222" s="162">
        <f t="shared" si="95"/>
        <v>7.7130621283180986E-19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7.7130621283180986E-19</v>
      </c>
      <c r="P222" s="164">
        <v>5.955683002302524</v>
      </c>
      <c r="Q222" s="164">
        <v>0</v>
      </c>
      <c r="R222" s="165">
        <v>0</v>
      </c>
      <c r="S222" s="166">
        <f t="shared" si="96"/>
        <v>5.955683002302524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5.955683002302524</v>
      </c>
      <c r="AC222" s="213">
        <v>7.7130621283180986E-19</v>
      </c>
      <c r="AD222" s="212">
        <v>0</v>
      </c>
      <c r="AE222" s="212">
        <v>0</v>
      </c>
      <c r="AF222" s="212">
        <v>0</v>
      </c>
      <c r="AG222" s="212">
        <v>0</v>
      </c>
      <c r="AH222" s="212">
        <v>7.7130621283180986E-19</v>
      </c>
      <c r="AI222" s="214">
        <f t="shared" si="97"/>
        <v>5.955683002302524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4.6974581637370297E-2</v>
      </c>
      <c r="F224" s="350"/>
      <c r="G224" s="160">
        <v>0</v>
      </c>
      <c r="H224" s="161">
        <v>0</v>
      </c>
      <c r="I224" s="162">
        <f t="shared" si="95"/>
        <v>4.6974581637370297E-2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4.6974581637370297E-2</v>
      </c>
      <c r="P224" s="164">
        <v>0</v>
      </c>
      <c r="Q224" s="164">
        <v>0</v>
      </c>
      <c r="R224" s="165">
        <v>0</v>
      </c>
      <c r="S224" s="166">
        <f t="shared" si="96"/>
        <v>4.6974581637370297E-2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4.6974581637370297E-2</v>
      </c>
      <c r="AD224" s="212">
        <v>0</v>
      </c>
      <c r="AE224" s="212">
        <v>0</v>
      </c>
      <c r="AF224" s="212">
        <v>0</v>
      </c>
      <c r="AG224" s="212">
        <v>0</v>
      </c>
      <c r="AH224" s="212">
        <v>4.6974581637370297E-2</v>
      </c>
      <c r="AI224" s="214">
        <f t="shared" si="97"/>
        <v>4.6974581637370297E-2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140</v>
      </c>
      <c r="B225" s="156">
        <v>137.71184369556869</v>
      </c>
      <c r="C225" s="156">
        <v>0</v>
      </c>
      <c r="D225" s="156">
        <v>1.9469524983885598</v>
      </c>
      <c r="E225" s="156">
        <v>4.537170050948065</v>
      </c>
      <c r="F225" s="350"/>
      <c r="G225" s="156">
        <v>0</v>
      </c>
      <c r="H225" s="168">
        <v>0</v>
      </c>
      <c r="I225" s="154">
        <f t="shared" si="95"/>
        <v>144.19596624490532</v>
      </c>
      <c r="J225" s="149"/>
      <c r="K225" s="169" t="s">
        <v>140</v>
      </c>
      <c r="L225" s="156">
        <v>137.71184369556869</v>
      </c>
      <c r="M225" s="156">
        <v>0</v>
      </c>
      <c r="N225" s="156">
        <v>1.9469524983885598</v>
      </c>
      <c r="O225" s="156">
        <v>4.537170050948065</v>
      </c>
      <c r="P225" s="156">
        <v>0</v>
      </c>
      <c r="Q225" s="156">
        <v>0</v>
      </c>
      <c r="R225" s="157">
        <v>0</v>
      </c>
      <c r="S225" s="158">
        <f t="shared" si="96"/>
        <v>144.19596624490532</v>
      </c>
      <c r="U225" s="215" t="s">
        <v>140</v>
      </c>
      <c r="V225" s="207">
        <v>136.8138308983319</v>
      </c>
      <c r="W225" s="207">
        <v>0</v>
      </c>
      <c r="X225" s="207">
        <v>0</v>
      </c>
      <c r="Y225" s="207">
        <v>0</v>
      </c>
      <c r="Z225" s="207">
        <v>1.9469524983885598</v>
      </c>
      <c r="AA225" s="207">
        <v>0</v>
      </c>
      <c r="AB225" s="207">
        <v>0</v>
      </c>
      <c r="AC225" s="208">
        <v>5.4351828481848399</v>
      </c>
      <c r="AD225" s="207">
        <v>0.89801279723677518</v>
      </c>
      <c r="AE225" s="207">
        <v>0</v>
      </c>
      <c r="AF225" s="207">
        <v>0</v>
      </c>
      <c r="AG225" s="207">
        <v>0</v>
      </c>
      <c r="AH225" s="207">
        <v>4.537170050948065</v>
      </c>
      <c r="AI225" s="210">
        <f t="shared" si="97"/>
        <v>144.19596624490529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10.451277838415706</v>
      </c>
      <c r="C226" s="160">
        <v>0</v>
      </c>
      <c r="D226" s="160">
        <v>32.509083153791927</v>
      </c>
      <c r="E226" s="160">
        <v>127.12233994866814</v>
      </c>
      <c r="F226" s="350"/>
      <c r="G226" s="160">
        <v>24.959904736284624</v>
      </c>
      <c r="H226" s="161">
        <v>0</v>
      </c>
      <c r="I226" s="162">
        <f t="shared" si="95"/>
        <v>195.0426056771604</v>
      </c>
      <c r="J226" s="149"/>
      <c r="K226" s="163" t="s">
        <v>25</v>
      </c>
      <c r="L226" s="164">
        <v>10.451277838415706</v>
      </c>
      <c r="M226" s="164">
        <v>0</v>
      </c>
      <c r="N226" s="164">
        <v>32.509083153791927</v>
      </c>
      <c r="O226" s="164">
        <v>127.12233994866814</v>
      </c>
      <c r="P226" s="164">
        <v>0</v>
      </c>
      <c r="Q226" s="164">
        <v>24.959904736284624</v>
      </c>
      <c r="R226" s="165">
        <v>0</v>
      </c>
      <c r="S226" s="166">
        <f t="shared" si="96"/>
        <v>195.0426056771604</v>
      </c>
      <c r="U226" s="211" t="s">
        <v>25</v>
      </c>
      <c r="V226" s="212">
        <v>2.881382823075846</v>
      </c>
      <c r="W226" s="212">
        <v>7.569895015339859</v>
      </c>
      <c r="X226" s="212">
        <v>24.959904736284624</v>
      </c>
      <c r="Y226" s="212">
        <v>0</v>
      </c>
      <c r="Z226" s="212">
        <v>32.509083153791927</v>
      </c>
      <c r="AA226" s="212">
        <v>123.72069204327481</v>
      </c>
      <c r="AB226" s="212">
        <v>0</v>
      </c>
      <c r="AC226" s="213">
        <v>3.4016479053933333</v>
      </c>
      <c r="AD226" s="212">
        <v>0</v>
      </c>
      <c r="AE226" s="212">
        <v>1.3961322986081519</v>
      </c>
      <c r="AF226" s="212">
        <v>0</v>
      </c>
      <c r="AG226" s="212">
        <v>0</v>
      </c>
      <c r="AH226" s="212">
        <v>2.0055156067851811</v>
      </c>
      <c r="AI226" s="214">
        <f t="shared" si="97"/>
        <v>195.04260567716042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30.78430796564848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95"/>
        <v>30.78430796564848</v>
      </c>
      <c r="J227" s="149"/>
      <c r="K227" s="169" t="s">
        <v>24</v>
      </c>
      <c r="L227" s="156">
        <v>30.78430796564848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30.78430796564848</v>
      </c>
      <c r="U227" s="215" t="s">
        <v>24</v>
      </c>
      <c r="V227" s="207">
        <v>30.058925308935066</v>
      </c>
      <c r="W227" s="207">
        <v>0.72538265671341273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30.78430796564848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0.1301938264559615</v>
      </c>
      <c r="C229" s="156">
        <v>0</v>
      </c>
      <c r="D229" s="156">
        <v>0</v>
      </c>
      <c r="E229" s="156">
        <v>0</v>
      </c>
      <c r="F229" s="350"/>
      <c r="G229" s="156">
        <v>0</v>
      </c>
      <c r="H229" s="168">
        <v>0</v>
      </c>
      <c r="I229" s="154">
        <f t="shared" si="95"/>
        <v>0.1301938264559615</v>
      </c>
      <c r="J229" s="149"/>
      <c r="K229" s="169" t="s">
        <v>22</v>
      </c>
      <c r="L229" s="156">
        <v>0.1301938264559615</v>
      </c>
      <c r="M229" s="156">
        <v>0</v>
      </c>
      <c r="N229" s="156">
        <v>0</v>
      </c>
      <c r="O229" s="156">
        <v>0</v>
      </c>
      <c r="P229" s="156">
        <v>1.8353238760684634</v>
      </c>
      <c r="Q229" s="156">
        <v>0</v>
      </c>
      <c r="R229" s="157">
        <v>0</v>
      </c>
      <c r="S229" s="158">
        <f t="shared" si="96"/>
        <v>1.9655177025244248</v>
      </c>
      <c r="U229" s="215" t="s">
        <v>22</v>
      </c>
      <c r="V229" s="207">
        <v>0.1301938264559615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1.8353238760684634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97"/>
        <v>1.9655177025244248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190.54352792520623</v>
      </c>
      <c r="C236" s="195">
        <f t="shared" ref="C236:I236" si="99">SUM(C215:C231)</f>
        <v>0</v>
      </c>
      <c r="D236" s="195">
        <f t="shared" si="99"/>
        <v>34.456035652180489</v>
      </c>
      <c r="E236" s="195">
        <f t="shared" si="99"/>
        <v>131.72690134180289</v>
      </c>
      <c r="F236" s="195">
        <f t="shared" si="99"/>
        <v>0</v>
      </c>
      <c r="G236" s="195">
        <f t="shared" si="99"/>
        <v>24.959904736284624</v>
      </c>
      <c r="H236" s="197">
        <f t="shared" si="99"/>
        <v>0</v>
      </c>
      <c r="I236" s="154">
        <f t="shared" si="99"/>
        <v>381.68636965547432</v>
      </c>
      <c r="J236" s="149"/>
      <c r="K236" s="196" t="s">
        <v>26</v>
      </c>
      <c r="L236" s="195">
        <f>SUM(L215:L231)</f>
        <v>190.54352792520623</v>
      </c>
      <c r="M236" s="195">
        <f t="shared" ref="M236:S236" si="100">SUM(M215:M231)</f>
        <v>0</v>
      </c>
      <c r="N236" s="195">
        <f t="shared" si="100"/>
        <v>34.456035652180489</v>
      </c>
      <c r="O236" s="195">
        <f t="shared" si="100"/>
        <v>131.72690134180289</v>
      </c>
      <c r="P236" s="195">
        <f t="shared" si="100"/>
        <v>38.246996055715961</v>
      </c>
      <c r="Q236" s="195">
        <f t="shared" si="100"/>
        <v>24.959904736284624</v>
      </c>
      <c r="R236" s="197">
        <f t="shared" si="100"/>
        <v>0</v>
      </c>
      <c r="S236" s="198">
        <f t="shared" si="100"/>
        <v>419.93336571119022</v>
      </c>
      <c r="T236" s="141" t="str">
        <f>IF(ABS(S236-AI236)&gt;0.01,S236-AI236,"")</f>
        <v/>
      </c>
      <c r="U236" s="224" t="s">
        <v>63</v>
      </c>
      <c r="V236" s="225">
        <f>SUM(V215:V231)</f>
        <v>181.35023745591619</v>
      </c>
      <c r="W236" s="225">
        <f t="shared" ref="W236:AH236" si="101">SUM(W215:W231)</f>
        <v>8.2952776720532722</v>
      </c>
      <c r="X236" s="225">
        <f t="shared" si="101"/>
        <v>24.959904736284624</v>
      </c>
      <c r="Y236" s="225">
        <f t="shared" si="101"/>
        <v>0</v>
      </c>
      <c r="Z236" s="225">
        <f t="shared" si="101"/>
        <v>34.456035652180489</v>
      </c>
      <c r="AA236" s="225">
        <f t="shared" si="101"/>
        <v>123.72069204327481</v>
      </c>
      <c r="AB236" s="225">
        <f t="shared" si="101"/>
        <v>38.246996055715961</v>
      </c>
      <c r="AC236" s="225">
        <f t="shared" si="101"/>
        <v>8.9042220957648404</v>
      </c>
      <c r="AD236" s="226">
        <f t="shared" si="101"/>
        <v>0.89801279723677518</v>
      </c>
      <c r="AE236" s="226">
        <f t="shared" si="101"/>
        <v>1.3961322986081519</v>
      </c>
      <c r="AF236" s="226">
        <f t="shared" si="101"/>
        <v>0</v>
      </c>
      <c r="AG236" s="226">
        <f t="shared" si="101"/>
        <v>0</v>
      </c>
      <c r="AH236" s="226">
        <f t="shared" si="101"/>
        <v>6.6100769999199143</v>
      </c>
      <c r="AI236" s="227">
        <f>SUM(V236:AC236)</f>
        <v>419.93336571119016</v>
      </c>
      <c r="AJ236" s="141" t="str">
        <f t="shared" si="98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0.49921491327342549</v>
      </c>
      <c r="C237" s="48">
        <f t="shared" ref="C237:H237" si="102">IF($I236=0,"-",C236/$I236)</f>
        <v>0</v>
      </c>
      <c r="D237" s="48">
        <f t="shared" si="102"/>
        <v>9.0273162448221325E-2</v>
      </c>
      <c r="E237" s="48">
        <f t="shared" si="102"/>
        <v>0.34511816982279181</v>
      </c>
      <c r="F237" s="48">
        <f t="shared" si="102"/>
        <v>0</v>
      </c>
      <c r="G237" s="48">
        <f t="shared" si="102"/>
        <v>6.5393754455561129E-2</v>
      </c>
      <c r="H237" s="69">
        <f t="shared" si="102"/>
        <v>0</v>
      </c>
      <c r="I237" s="49">
        <f>SUM(B237:H237)</f>
        <v>0.99999999999999978</v>
      </c>
      <c r="J237" s="141"/>
      <c r="K237" s="78" t="s">
        <v>90</v>
      </c>
      <c r="L237" s="95">
        <f t="shared" ref="L237:R237" si="103">IF($S236=0,"-",L236/$S236)</f>
        <v>0.45374705485120426</v>
      </c>
      <c r="M237" s="95">
        <f t="shared" si="103"/>
        <v>0</v>
      </c>
      <c r="N237" s="95">
        <f t="shared" si="103"/>
        <v>8.205119779855187E-2</v>
      </c>
      <c r="O237" s="95">
        <f t="shared" si="103"/>
        <v>0.313685246512177</v>
      </c>
      <c r="P237" s="95">
        <f t="shared" si="103"/>
        <v>9.107872624253531E-2</v>
      </c>
      <c r="Q237" s="95">
        <f t="shared" si="103"/>
        <v>5.9437774595531512E-2</v>
      </c>
      <c r="R237" s="96">
        <f t="shared" si="103"/>
        <v>0</v>
      </c>
      <c r="S237" s="97">
        <f>SUM(L237:R237)</f>
        <v>1</v>
      </c>
      <c r="U237" s="108" t="s">
        <v>90</v>
      </c>
      <c r="V237" s="130">
        <f>+V236/$AI236</f>
        <v>0.43185479474531707</v>
      </c>
      <c r="W237" s="130">
        <f t="shared" ref="W237:AH237" si="104">+W236/$AI236</f>
        <v>1.9753795124149202E-2</v>
      </c>
      <c r="X237" s="130">
        <f t="shared" si="104"/>
        <v>5.9437774595531519E-2</v>
      </c>
      <c r="Y237" s="130">
        <f t="shared" si="104"/>
        <v>0</v>
      </c>
      <c r="Z237" s="130">
        <f t="shared" si="104"/>
        <v>8.2051197798551884E-2</v>
      </c>
      <c r="AA237" s="130">
        <f t="shared" si="104"/>
        <v>0.29461981863180625</v>
      </c>
      <c r="AB237" s="130">
        <f t="shared" si="104"/>
        <v>9.1078726242535324E-2</v>
      </c>
      <c r="AC237" s="130">
        <f t="shared" si="104"/>
        <v>2.1203892862108827E-2</v>
      </c>
      <c r="AD237" s="130">
        <f t="shared" si="104"/>
        <v>2.1384649817380429E-3</v>
      </c>
      <c r="AE237" s="130">
        <f t="shared" si="104"/>
        <v>3.3246519867353055E-3</v>
      </c>
      <c r="AF237" s="130">
        <f t="shared" si="104"/>
        <v>0</v>
      </c>
      <c r="AG237" s="130">
        <f t="shared" si="104"/>
        <v>0</v>
      </c>
      <c r="AH237" s="130">
        <f t="shared" si="104"/>
        <v>1.574077589363548E-2</v>
      </c>
      <c r="AI237" s="131">
        <f>SUM(V237:AC237)</f>
        <v>1.0000000000000002</v>
      </c>
      <c r="AJ237" s="22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1.0562945398474302E-3</v>
      </c>
      <c r="E242" s="160">
        <v>0</v>
      </c>
      <c r="F242" s="350"/>
      <c r="G242" s="160">
        <v>0</v>
      </c>
      <c r="H242" s="161">
        <v>0</v>
      </c>
      <c r="I242" s="162">
        <f t="shared" ref="I242:I261" si="105">SUM(B242:H242)</f>
        <v>1.0562945398474302E-3</v>
      </c>
      <c r="J242" s="149"/>
      <c r="K242" s="163" t="s">
        <v>8</v>
      </c>
      <c r="L242" s="164">
        <v>0</v>
      </c>
      <c r="M242" s="164">
        <v>0</v>
      </c>
      <c r="N242" s="164">
        <v>1.0562945398474302E-3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1.0562945398474302E-3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1.0562945398474302E-3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1.0562945398474302E-3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50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100.32479649203485</v>
      </c>
      <c r="C245" s="156">
        <v>0</v>
      </c>
      <c r="D245" s="156">
        <v>15.755411828196317</v>
      </c>
      <c r="E245" s="156">
        <v>0</v>
      </c>
      <c r="F245" s="350"/>
      <c r="G245" s="156">
        <v>0</v>
      </c>
      <c r="H245" s="168">
        <v>0</v>
      </c>
      <c r="I245" s="154">
        <f t="shared" si="105"/>
        <v>116.08020832023116</v>
      </c>
      <c r="J245" s="149"/>
      <c r="K245" s="169" t="s">
        <v>16</v>
      </c>
      <c r="L245" s="156">
        <v>100.32479649203485</v>
      </c>
      <c r="M245" s="156">
        <v>0</v>
      </c>
      <c r="N245" s="156">
        <v>15.755411828196317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116.08020832023116</v>
      </c>
      <c r="U245" s="215" t="s">
        <v>16</v>
      </c>
      <c r="V245" s="207">
        <v>100.32479649203485</v>
      </c>
      <c r="W245" s="207">
        <v>0</v>
      </c>
      <c r="X245" s="207">
        <v>0</v>
      </c>
      <c r="Y245" s="207">
        <v>0</v>
      </c>
      <c r="Z245" s="207">
        <v>15.755411828196317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116.08020832023116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6.4298390632069955</v>
      </c>
      <c r="C246" s="160">
        <v>8.0678881541620964E-2</v>
      </c>
      <c r="D246" s="160">
        <v>1.6027386495748173</v>
      </c>
      <c r="E246" s="160">
        <v>6.0501410620333207E-2</v>
      </c>
      <c r="F246" s="350"/>
      <c r="G246" s="160">
        <v>0</v>
      </c>
      <c r="H246" s="161">
        <v>0</v>
      </c>
      <c r="I246" s="162">
        <f t="shared" si="105"/>
        <v>8.1737580049437657</v>
      </c>
      <c r="J246" s="149"/>
      <c r="K246" s="163" t="s">
        <v>15</v>
      </c>
      <c r="L246" s="164">
        <v>6.4298390632069955</v>
      </c>
      <c r="M246" s="164">
        <v>8.0678881541620964E-2</v>
      </c>
      <c r="N246" s="164">
        <v>1.6027386495748173</v>
      </c>
      <c r="O246" s="164">
        <v>6.0501410620333207E-2</v>
      </c>
      <c r="P246" s="164">
        <v>0</v>
      </c>
      <c r="Q246" s="164">
        <v>0</v>
      </c>
      <c r="R246" s="165">
        <v>0</v>
      </c>
      <c r="S246" s="166">
        <f t="shared" si="106"/>
        <v>8.1737580049437657</v>
      </c>
      <c r="U246" s="211" t="s">
        <v>57</v>
      </c>
      <c r="V246" s="212">
        <v>6.3066731294599219</v>
      </c>
      <c r="W246" s="212">
        <v>0</v>
      </c>
      <c r="X246" s="212">
        <v>0</v>
      </c>
      <c r="Y246" s="212">
        <v>8.0678881541620964E-2</v>
      </c>
      <c r="Z246" s="212">
        <v>1.6027386495748173</v>
      </c>
      <c r="AA246" s="212">
        <v>5.1858351960285598E-2</v>
      </c>
      <c r="AB246" s="212">
        <v>0</v>
      </c>
      <c r="AC246" s="213">
        <v>0.1318089924071211</v>
      </c>
      <c r="AD246" s="212">
        <v>0.12316593374707351</v>
      </c>
      <c r="AE246" s="212">
        <v>0</v>
      </c>
      <c r="AF246" s="212">
        <v>0</v>
      </c>
      <c r="AG246" s="212">
        <v>0</v>
      </c>
      <c r="AH246" s="212">
        <v>8.6430586600476089E-3</v>
      </c>
      <c r="AI246" s="214">
        <f t="shared" si="107"/>
        <v>8.1737580049437675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1.040759580013398</v>
      </c>
      <c r="F247" s="350"/>
      <c r="G247" s="156">
        <v>0</v>
      </c>
      <c r="H247" s="168">
        <v>0</v>
      </c>
      <c r="I247" s="154">
        <f t="shared" si="105"/>
        <v>1.040759580013398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1.040759580013398</v>
      </c>
      <c r="P247" s="156">
        <v>193.55742267450788</v>
      </c>
      <c r="Q247" s="156">
        <v>0</v>
      </c>
      <c r="R247" s="157">
        <v>0</v>
      </c>
      <c r="S247" s="158">
        <f t="shared" si="106"/>
        <v>194.59818225452128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7.2853170600937864E-2</v>
      </c>
      <c r="AB247" s="207">
        <v>193.55742267450788</v>
      </c>
      <c r="AC247" s="208">
        <v>0.9679064094124602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0.9679064094124602</v>
      </c>
      <c r="AI247" s="210">
        <f t="shared" si="107"/>
        <v>194.59818225452128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9.9627744201097282E-2</v>
      </c>
      <c r="F248" s="350"/>
      <c r="G248" s="160">
        <v>0</v>
      </c>
      <c r="H248" s="161">
        <v>0</v>
      </c>
      <c r="I248" s="162">
        <f t="shared" si="105"/>
        <v>9.9627744201097282E-2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9.9627744201097282E-2</v>
      </c>
      <c r="P248" s="164">
        <v>12.61883681662448</v>
      </c>
      <c r="Q248" s="164">
        <v>0</v>
      </c>
      <c r="R248" s="165">
        <v>0</v>
      </c>
      <c r="S248" s="166">
        <f t="shared" si="106"/>
        <v>12.718464560825577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9.8631466759086309E-2</v>
      </c>
      <c r="AB248" s="212">
        <v>12.61883681662448</v>
      </c>
      <c r="AC248" s="213">
        <v>9.962774420109728E-4</v>
      </c>
      <c r="AD248" s="212">
        <v>0</v>
      </c>
      <c r="AE248" s="212">
        <v>0</v>
      </c>
      <c r="AF248" s="212">
        <v>0</v>
      </c>
      <c r="AG248" s="212">
        <v>0</v>
      </c>
      <c r="AH248" s="212">
        <v>9.962774420109728E-4</v>
      </c>
      <c r="AI248" s="214">
        <f t="shared" si="107"/>
        <v>12.718464560825577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1.6475642058431694</v>
      </c>
      <c r="E249" s="156">
        <v>0</v>
      </c>
      <c r="F249" s="350"/>
      <c r="G249" s="156">
        <v>0</v>
      </c>
      <c r="H249" s="168">
        <v>0</v>
      </c>
      <c r="I249" s="154">
        <f t="shared" si="105"/>
        <v>1.6475642058431694</v>
      </c>
      <c r="J249" s="149"/>
      <c r="K249" s="169" t="s">
        <v>59</v>
      </c>
      <c r="L249" s="156">
        <v>0</v>
      </c>
      <c r="M249" s="156">
        <v>0</v>
      </c>
      <c r="N249" s="156">
        <v>1.6475642058431694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1.6475642058431694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1.6475642058431694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1.6475642058431694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38.009199174801523</v>
      </c>
      <c r="C250" s="160">
        <v>0</v>
      </c>
      <c r="D250" s="160">
        <v>53.899550853730844</v>
      </c>
      <c r="E250" s="160">
        <v>106.6140518647656</v>
      </c>
      <c r="F250" s="350"/>
      <c r="G250" s="160">
        <v>0</v>
      </c>
      <c r="H250" s="161">
        <v>0</v>
      </c>
      <c r="I250" s="162">
        <f t="shared" si="105"/>
        <v>198.52280189329798</v>
      </c>
      <c r="J250" s="149"/>
      <c r="K250" s="163" t="s">
        <v>17</v>
      </c>
      <c r="L250" s="164">
        <v>38.009199174801523</v>
      </c>
      <c r="M250" s="164">
        <v>0</v>
      </c>
      <c r="N250" s="164">
        <v>53.899550853730844</v>
      </c>
      <c r="O250" s="164">
        <v>106.6140518647656</v>
      </c>
      <c r="P250" s="164">
        <v>0</v>
      </c>
      <c r="Q250" s="164">
        <v>0</v>
      </c>
      <c r="R250" s="165">
        <v>0</v>
      </c>
      <c r="S250" s="166">
        <f t="shared" si="106"/>
        <v>198.52280189329798</v>
      </c>
      <c r="U250" s="211" t="s">
        <v>17</v>
      </c>
      <c r="V250" s="212">
        <v>38.009199174801523</v>
      </c>
      <c r="W250" s="212">
        <v>0</v>
      </c>
      <c r="X250" s="212">
        <v>0</v>
      </c>
      <c r="Y250" s="212">
        <v>0</v>
      </c>
      <c r="Z250" s="212">
        <v>53.899550853730844</v>
      </c>
      <c r="AA250" s="212">
        <v>0.53916821137406556</v>
      </c>
      <c r="AB250" s="212">
        <v>0</v>
      </c>
      <c r="AC250" s="213">
        <v>106.07488365339154</v>
      </c>
      <c r="AD250" s="212">
        <v>0</v>
      </c>
      <c r="AE250" s="212">
        <v>0</v>
      </c>
      <c r="AF250" s="212">
        <v>0</v>
      </c>
      <c r="AG250" s="212">
        <v>0</v>
      </c>
      <c r="AH250" s="212">
        <v>106.07488365339154</v>
      </c>
      <c r="AI250" s="214">
        <f t="shared" si="107"/>
        <v>198.52280189329798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140</v>
      </c>
      <c r="B251" s="156">
        <v>701.98601153003858</v>
      </c>
      <c r="C251" s="156">
        <v>23.429103914314478</v>
      </c>
      <c r="D251" s="156">
        <v>301.98441359821419</v>
      </c>
      <c r="E251" s="156">
        <v>64.519140276881302</v>
      </c>
      <c r="F251" s="350"/>
      <c r="G251" s="156">
        <v>0</v>
      </c>
      <c r="H251" s="168">
        <v>0</v>
      </c>
      <c r="I251" s="154">
        <f t="shared" si="105"/>
        <v>1091.9186693194486</v>
      </c>
      <c r="J251" s="149"/>
      <c r="K251" s="169" t="s">
        <v>140</v>
      </c>
      <c r="L251" s="156">
        <v>701.98601153003858</v>
      </c>
      <c r="M251" s="156">
        <v>23.429103914314478</v>
      </c>
      <c r="N251" s="156">
        <v>301.98441359821419</v>
      </c>
      <c r="O251" s="156">
        <v>64.519140276881302</v>
      </c>
      <c r="P251" s="156">
        <v>0</v>
      </c>
      <c r="Q251" s="156">
        <v>0</v>
      </c>
      <c r="R251" s="157">
        <v>0</v>
      </c>
      <c r="S251" s="158">
        <f t="shared" si="106"/>
        <v>1091.9186693194486</v>
      </c>
      <c r="U251" s="215" t="s">
        <v>140</v>
      </c>
      <c r="V251" s="207">
        <v>692.67620989346597</v>
      </c>
      <c r="W251" s="207">
        <v>0</v>
      </c>
      <c r="X251" s="207">
        <v>0</v>
      </c>
      <c r="Y251" s="207">
        <v>23.429103914314478</v>
      </c>
      <c r="Z251" s="207">
        <v>301.98441359821419</v>
      </c>
      <c r="AA251" s="207">
        <v>7.5155129964440039</v>
      </c>
      <c r="AB251" s="207">
        <v>0</v>
      </c>
      <c r="AC251" s="208">
        <v>66.313428917009901</v>
      </c>
      <c r="AD251" s="207">
        <v>9.3098016365725904</v>
      </c>
      <c r="AE251" s="207">
        <v>23.054829631646431</v>
      </c>
      <c r="AF251" s="207">
        <v>0</v>
      </c>
      <c r="AG251" s="207">
        <v>0</v>
      </c>
      <c r="AH251" s="207">
        <v>33.948797648790872</v>
      </c>
      <c r="AI251" s="210">
        <f t="shared" si="107"/>
        <v>1091.9186693194483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82.035044110066238</v>
      </c>
      <c r="C252" s="160">
        <v>0.75038311997102547</v>
      </c>
      <c r="D252" s="160">
        <v>548.63123440380889</v>
      </c>
      <c r="E252" s="160">
        <v>1000.0040926667619</v>
      </c>
      <c r="F252" s="350"/>
      <c r="G252" s="160">
        <v>198.2978735476182</v>
      </c>
      <c r="H252" s="161">
        <v>51.278798208220081</v>
      </c>
      <c r="I252" s="162">
        <f t="shared" si="105"/>
        <v>1880.9974260564463</v>
      </c>
      <c r="J252" s="149"/>
      <c r="K252" s="163" t="s">
        <v>25</v>
      </c>
      <c r="L252" s="164">
        <v>82.035044110066238</v>
      </c>
      <c r="M252" s="164">
        <v>0.75038311997102547</v>
      </c>
      <c r="N252" s="164">
        <v>548.63123440380889</v>
      </c>
      <c r="O252" s="164">
        <v>1000.0040926667619</v>
      </c>
      <c r="P252" s="164">
        <v>1.9417062763026065</v>
      </c>
      <c r="Q252" s="164">
        <v>198.2978735476182</v>
      </c>
      <c r="R252" s="165">
        <v>51.278798208220081</v>
      </c>
      <c r="S252" s="166">
        <f t="shared" si="106"/>
        <v>1882.9391323327488</v>
      </c>
      <c r="U252" s="211" t="s">
        <v>25</v>
      </c>
      <c r="V252" s="212">
        <v>16.848662062084429</v>
      </c>
      <c r="W252" s="212">
        <v>64.168183842463137</v>
      </c>
      <c r="X252" s="212">
        <v>198.2978735476182</v>
      </c>
      <c r="Y252" s="212">
        <v>0.75038311997102547</v>
      </c>
      <c r="Z252" s="212">
        <v>548.63123440380889</v>
      </c>
      <c r="AA252" s="212">
        <v>984.38168839188472</v>
      </c>
      <c r="AB252" s="212">
        <v>1.9417062763026065</v>
      </c>
      <c r="AC252" s="213">
        <v>67.919400688615951</v>
      </c>
      <c r="AD252" s="212">
        <v>1.0181982055186707</v>
      </c>
      <c r="AE252" s="212">
        <v>2.451031605340928</v>
      </c>
      <c r="AF252" s="212">
        <v>51.278798208220081</v>
      </c>
      <c r="AG252" s="212">
        <v>0</v>
      </c>
      <c r="AH252" s="212">
        <v>13.171372669536261</v>
      </c>
      <c r="AI252" s="214">
        <f t="shared" si="107"/>
        <v>1882.9391323327488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187.61945913174674</v>
      </c>
      <c r="C253" s="156">
        <v>0</v>
      </c>
      <c r="D253" s="156">
        <v>2.7285052564839387</v>
      </c>
      <c r="E253" s="156">
        <v>0</v>
      </c>
      <c r="F253" s="350"/>
      <c r="G253" s="156">
        <v>0</v>
      </c>
      <c r="H253" s="168">
        <v>0</v>
      </c>
      <c r="I253" s="154">
        <f t="shared" si="105"/>
        <v>190.34796438823068</v>
      </c>
      <c r="J253" s="149"/>
      <c r="K253" s="169" t="s">
        <v>24</v>
      </c>
      <c r="L253" s="156">
        <v>187.61945913174674</v>
      </c>
      <c r="M253" s="156">
        <v>0</v>
      </c>
      <c r="N253" s="156">
        <v>2.7285052564839387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190.34796438823068</v>
      </c>
      <c r="U253" s="215" t="s">
        <v>24</v>
      </c>
      <c r="V253" s="207">
        <v>187.54019239250195</v>
      </c>
      <c r="W253" s="207">
        <v>0</v>
      </c>
      <c r="X253" s="207">
        <v>0</v>
      </c>
      <c r="Y253" s="207">
        <v>0</v>
      </c>
      <c r="Z253" s="207">
        <v>2.7285052564839387</v>
      </c>
      <c r="AA253" s="207">
        <v>0</v>
      </c>
      <c r="AB253" s="207">
        <v>0</v>
      </c>
      <c r="AC253" s="208">
        <v>7.9266739244798129E-2</v>
      </c>
      <c r="AD253" s="207">
        <v>7.9266739244798129E-2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07"/>
        <v>190.34796438823068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14.216171299787449</v>
      </c>
      <c r="C255" s="156">
        <v>0</v>
      </c>
      <c r="D255" s="156">
        <v>0</v>
      </c>
      <c r="E255" s="156">
        <v>0.36451721281506289</v>
      </c>
      <c r="F255" s="350"/>
      <c r="G255" s="156">
        <v>0</v>
      </c>
      <c r="H255" s="168">
        <v>0</v>
      </c>
      <c r="I255" s="154">
        <f t="shared" si="105"/>
        <v>14.580688512602512</v>
      </c>
      <c r="J255" s="149"/>
      <c r="K255" s="169" t="s">
        <v>22</v>
      </c>
      <c r="L255" s="156">
        <v>14.216171299787449</v>
      </c>
      <c r="M255" s="156">
        <v>0</v>
      </c>
      <c r="N255" s="156">
        <v>0</v>
      </c>
      <c r="O255" s="156">
        <v>0.36451721281506289</v>
      </c>
      <c r="P255" s="156">
        <v>11.660513514258112</v>
      </c>
      <c r="Q255" s="156">
        <v>0</v>
      </c>
      <c r="R255" s="157">
        <v>0</v>
      </c>
      <c r="S255" s="158">
        <f t="shared" si="106"/>
        <v>26.241202026860623</v>
      </c>
      <c r="U255" s="215" t="s">
        <v>22</v>
      </c>
      <c r="V255" s="207">
        <v>14.143267857224437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11.660513514258112</v>
      </c>
      <c r="AC255" s="208">
        <v>0.4374206553780754</v>
      </c>
      <c r="AD255" s="207">
        <v>7.2903442563012566E-2</v>
      </c>
      <c r="AE255" s="207">
        <v>0</v>
      </c>
      <c r="AF255" s="207">
        <v>0</v>
      </c>
      <c r="AG255" s="207">
        <v>0</v>
      </c>
      <c r="AH255" s="207">
        <v>0.36451721281506289</v>
      </c>
      <c r="AI255" s="210">
        <f t="shared" si="107"/>
        <v>26.241202026860627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1.5735918746641996E-2</v>
      </c>
      <c r="C256" s="160">
        <v>0</v>
      </c>
      <c r="D256" s="160">
        <v>3.9339796866604991E-3</v>
      </c>
      <c r="E256" s="160">
        <v>0</v>
      </c>
      <c r="F256" s="350"/>
      <c r="G256" s="160">
        <v>0</v>
      </c>
      <c r="H256" s="161">
        <v>0</v>
      </c>
      <c r="I256" s="162">
        <f t="shared" si="105"/>
        <v>1.9669898433302496E-2</v>
      </c>
      <c r="J256" s="149"/>
      <c r="K256" s="163" t="s">
        <v>21</v>
      </c>
      <c r="L256" s="164">
        <v>1.5735918746641996E-2</v>
      </c>
      <c r="M256" s="164">
        <v>0</v>
      </c>
      <c r="N256" s="164">
        <v>3.9339796866604991E-3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1.9669898433302496E-2</v>
      </c>
      <c r="U256" s="211" t="s">
        <v>61</v>
      </c>
      <c r="V256" s="212">
        <v>1.5735918746641996E-2</v>
      </c>
      <c r="W256" s="212">
        <v>0</v>
      </c>
      <c r="X256" s="212">
        <v>0</v>
      </c>
      <c r="Y256" s="212">
        <v>0</v>
      </c>
      <c r="Z256" s="212">
        <v>3.9339796866604991E-3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1.9669898433302496E-2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3.5475179950510745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05"/>
        <v>3.5475179950510745</v>
      </c>
      <c r="J257" s="149"/>
      <c r="K257" s="171" t="s">
        <v>64</v>
      </c>
      <c r="L257" s="156">
        <v>3.5475179950510745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3.5475179950510745</v>
      </c>
      <c r="U257" s="216" t="s">
        <v>62</v>
      </c>
      <c r="V257" s="207">
        <v>3.5475179950510745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7"/>
        <v>3.5475179950510745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3.5475179950510745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05"/>
        <v>3.5475179950510745</v>
      </c>
      <c r="J258" s="149"/>
      <c r="K258" s="176" t="s">
        <v>23</v>
      </c>
      <c r="L258" s="177">
        <v>3.5475179950510745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3.5475179950510745</v>
      </c>
      <c r="U258" s="217" t="s">
        <v>65</v>
      </c>
      <c r="V258" s="218">
        <v>3.5475179950510745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07"/>
        <v>3.5475179950510745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1134.1837747154802</v>
      </c>
      <c r="C262" s="195">
        <f t="shared" ref="C262:I262" si="109">SUM(C241:C257)</f>
        <v>24.260165915827127</v>
      </c>
      <c r="D262" s="195">
        <f t="shared" si="109"/>
        <v>926.25440907007862</v>
      </c>
      <c r="E262" s="195">
        <f t="shared" si="109"/>
        <v>1172.7026907560587</v>
      </c>
      <c r="F262" s="195">
        <f t="shared" si="109"/>
        <v>0</v>
      </c>
      <c r="G262" s="195">
        <f t="shared" si="109"/>
        <v>198.2978735476182</v>
      </c>
      <c r="H262" s="197">
        <f t="shared" si="109"/>
        <v>51.278798208220081</v>
      </c>
      <c r="I262" s="154">
        <f t="shared" si="109"/>
        <v>3506.9777122132828</v>
      </c>
      <c r="J262" s="149"/>
      <c r="K262" s="196" t="s">
        <v>26</v>
      </c>
      <c r="L262" s="195">
        <f>SUM(L241:L257)</f>
        <v>1134.1837747154802</v>
      </c>
      <c r="M262" s="195">
        <f t="shared" ref="M262:S262" si="110">SUM(M241:M257)</f>
        <v>24.260165915827127</v>
      </c>
      <c r="N262" s="195">
        <f t="shared" si="110"/>
        <v>926.25440907007862</v>
      </c>
      <c r="O262" s="195">
        <f t="shared" si="110"/>
        <v>1172.7026907560587</v>
      </c>
      <c r="P262" s="195">
        <f t="shared" si="110"/>
        <v>219.77847928169305</v>
      </c>
      <c r="Q262" s="195">
        <f t="shared" si="110"/>
        <v>198.2978735476182</v>
      </c>
      <c r="R262" s="197">
        <f t="shared" si="110"/>
        <v>51.278798208220081</v>
      </c>
      <c r="S262" s="198">
        <f t="shared" si="110"/>
        <v>3726.7561914949761</v>
      </c>
      <c r="T262" s="141" t="str">
        <f>IF(ABS(S262-AI262)&gt;0.01,S262-AI262,"")</f>
        <v/>
      </c>
      <c r="U262" s="224" t="s">
        <v>63</v>
      </c>
      <c r="V262" s="225">
        <f>SUM(V241:V257)</f>
        <v>1059.4122549153708</v>
      </c>
      <c r="W262" s="225">
        <f t="shared" ref="W262:AH262" si="111">SUM(W241:W257)</f>
        <v>64.168183842463137</v>
      </c>
      <c r="X262" s="225">
        <f t="shared" si="111"/>
        <v>198.2978735476182</v>
      </c>
      <c r="Y262" s="225">
        <f t="shared" si="111"/>
        <v>24.260165915827127</v>
      </c>
      <c r="Z262" s="225">
        <f t="shared" si="111"/>
        <v>926.25440907007862</v>
      </c>
      <c r="AA262" s="225">
        <f t="shared" si="111"/>
        <v>992.65971258902312</v>
      </c>
      <c r="AB262" s="225">
        <f t="shared" si="111"/>
        <v>219.77847928169305</v>
      </c>
      <c r="AC262" s="225">
        <f t="shared" si="111"/>
        <v>241.92511233290185</v>
      </c>
      <c r="AD262" s="226">
        <f t="shared" si="111"/>
        <v>10.603335957646143</v>
      </c>
      <c r="AE262" s="226">
        <f t="shared" si="111"/>
        <v>25.505861236987357</v>
      </c>
      <c r="AF262" s="226">
        <f t="shared" si="111"/>
        <v>51.278798208220081</v>
      </c>
      <c r="AG262" s="226">
        <f t="shared" si="111"/>
        <v>0</v>
      </c>
      <c r="AH262" s="226">
        <f t="shared" si="111"/>
        <v>154.53711693004826</v>
      </c>
      <c r="AI262" s="227">
        <f>SUM(V262:AC262)</f>
        <v>3726.7561914949756</v>
      </c>
      <c r="AJ262" s="141" t="str">
        <f t="shared" si="108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0.32340775100041552</v>
      </c>
      <c r="C263" s="48">
        <f t="shared" ref="C263:H263" si="112">IF($I262=0,"-",C262/$I262)</f>
        <v>6.9176846580289025E-3</v>
      </c>
      <c r="D263" s="48">
        <f t="shared" si="112"/>
        <v>0.26411756363444688</v>
      </c>
      <c r="E263" s="48">
        <f t="shared" si="112"/>
        <v>0.33439125851072382</v>
      </c>
      <c r="F263" s="48">
        <f t="shared" si="112"/>
        <v>0</v>
      </c>
      <c r="G263" s="48">
        <f t="shared" si="112"/>
        <v>5.6543807751338902E-2</v>
      </c>
      <c r="H263" s="69">
        <f t="shared" si="112"/>
        <v>1.4621934445046019E-2</v>
      </c>
      <c r="I263" s="49">
        <f>SUM(B263:H263)</f>
        <v>1</v>
      </c>
      <c r="J263" s="141"/>
      <c r="K263" s="78" t="s">
        <v>90</v>
      </c>
      <c r="L263" s="95">
        <f t="shared" ref="L263:R263" si="113">IF($S262=0,"-",L262/$S262)</f>
        <v>0.3043353834908385</v>
      </c>
      <c r="M263" s="95">
        <f t="shared" si="113"/>
        <v>6.5097271378236421E-3</v>
      </c>
      <c r="N263" s="95">
        <f t="shared" si="113"/>
        <v>0.24854172408271083</v>
      </c>
      <c r="O263" s="95">
        <f t="shared" si="113"/>
        <v>0.31467115917921984</v>
      </c>
      <c r="P263" s="95">
        <f t="shared" si="113"/>
        <v>5.8973130515825249E-2</v>
      </c>
      <c r="Q263" s="95">
        <f t="shared" si="113"/>
        <v>5.3209242396957457E-2</v>
      </c>
      <c r="R263" s="96">
        <f t="shared" si="113"/>
        <v>1.3759633196624477E-2</v>
      </c>
      <c r="S263" s="97">
        <f>SUM(L263:R263)</f>
        <v>0.99999999999999989</v>
      </c>
      <c r="U263" s="108" t="s">
        <v>90</v>
      </c>
      <c r="V263" s="130">
        <f>+V262/$AI262</f>
        <v>0.28427195139116174</v>
      </c>
      <c r="W263" s="130">
        <f t="shared" ref="W263:AH263" si="114">+W262/$AI262</f>
        <v>1.7218240353072921E-2</v>
      </c>
      <c r="X263" s="130">
        <f t="shared" si="114"/>
        <v>5.3209242396957464E-2</v>
      </c>
      <c r="Y263" s="130">
        <f t="shared" si="114"/>
        <v>6.509727137823643E-3</v>
      </c>
      <c r="Z263" s="130">
        <f t="shared" si="114"/>
        <v>0.24854172408271086</v>
      </c>
      <c r="AA263" s="130">
        <f t="shared" si="114"/>
        <v>0.26636025046511591</v>
      </c>
      <c r="AB263" s="130">
        <f t="shared" si="114"/>
        <v>5.8973130515825256E-2</v>
      </c>
      <c r="AC263" s="130">
        <f t="shared" si="114"/>
        <v>6.4915733657332275E-2</v>
      </c>
      <c r="AD263" s="130">
        <f t="shared" si="114"/>
        <v>2.8451917466038074E-3</v>
      </c>
      <c r="AE263" s="130">
        <f t="shared" si="114"/>
        <v>6.8439843999442765E-3</v>
      </c>
      <c r="AF263" s="130">
        <f t="shared" si="114"/>
        <v>1.3759633196624479E-2</v>
      </c>
      <c r="AG263" s="130">
        <f t="shared" si="114"/>
        <v>0</v>
      </c>
      <c r="AH263" s="130">
        <f t="shared" si="114"/>
        <v>4.1466924314159714E-2</v>
      </c>
      <c r="AI263" s="131">
        <f>SUM(V263:AC263)</f>
        <v>1</v>
      </c>
      <c r="AJ263" s="22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0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0</v>
      </c>
      <c r="J267" s="149"/>
      <c r="K267" s="203" t="s">
        <v>7</v>
      </c>
      <c r="L267" s="152">
        <v>0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0</v>
      </c>
      <c r="U267" s="206" t="s">
        <v>7</v>
      </c>
      <c r="V267" s="207">
        <v>0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0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28.819240996393113</v>
      </c>
      <c r="F271" s="350"/>
      <c r="G271" s="156">
        <v>0</v>
      </c>
      <c r="H271" s="168">
        <v>0</v>
      </c>
      <c r="I271" s="154">
        <f t="shared" si="115"/>
        <v>28.819240996393113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28.819240996393113</v>
      </c>
      <c r="P271" s="156">
        <v>0</v>
      </c>
      <c r="Q271" s="156">
        <v>0</v>
      </c>
      <c r="R271" s="157">
        <v>0</v>
      </c>
      <c r="S271" s="158">
        <f t="shared" si="116"/>
        <v>28.819240996393113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28.819240996393113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28.819240996393113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9.8275553058939042</v>
      </c>
      <c r="C272" s="160">
        <v>0.26150531337942418</v>
      </c>
      <c r="D272" s="160">
        <v>6.6557380580450438</v>
      </c>
      <c r="E272" s="160">
        <v>3.8023386383441995</v>
      </c>
      <c r="F272" s="350"/>
      <c r="G272" s="160">
        <v>0</v>
      </c>
      <c r="H272" s="161">
        <v>0</v>
      </c>
      <c r="I272" s="162">
        <f t="shared" si="115"/>
        <v>20.547137315662571</v>
      </c>
      <c r="J272" s="149"/>
      <c r="K272" s="163" t="s">
        <v>15</v>
      </c>
      <c r="L272" s="164">
        <v>9.8275553058939042</v>
      </c>
      <c r="M272" s="164">
        <v>0.26150531337942418</v>
      </c>
      <c r="N272" s="164">
        <v>6.6557380580450438</v>
      </c>
      <c r="O272" s="164">
        <v>3.8023386383441995</v>
      </c>
      <c r="P272" s="164">
        <v>0</v>
      </c>
      <c r="Q272" s="164">
        <v>0</v>
      </c>
      <c r="R272" s="165">
        <v>0</v>
      </c>
      <c r="S272" s="166">
        <f t="shared" si="116"/>
        <v>20.547137315662571</v>
      </c>
      <c r="U272" s="211" t="s">
        <v>57</v>
      </c>
      <c r="V272" s="212">
        <v>9.4713863454056426</v>
      </c>
      <c r="W272" s="212">
        <v>0</v>
      </c>
      <c r="X272" s="212">
        <v>0</v>
      </c>
      <c r="Y272" s="212">
        <v>0.26150531337942418</v>
      </c>
      <c r="Z272" s="212">
        <v>5.0123922518686532</v>
      </c>
      <c r="AA272" s="212">
        <v>3.8023386383441995</v>
      </c>
      <c r="AB272" s="212">
        <v>0</v>
      </c>
      <c r="AC272" s="213">
        <v>1.9995147666646518</v>
      </c>
      <c r="AD272" s="212">
        <v>0.35616896048826147</v>
      </c>
      <c r="AE272" s="212">
        <v>0</v>
      </c>
      <c r="AF272" s="212">
        <v>0</v>
      </c>
      <c r="AG272" s="212">
        <v>1.6433458061763904</v>
      </c>
      <c r="AH272" s="212">
        <v>0</v>
      </c>
      <c r="AI272" s="214">
        <f t="shared" si="117"/>
        <v>20.547137315662571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23.702471722966902</v>
      </c>
      <c r="F273" s="350"/>
      <c r="G273" s="156">
        <v>0</v>
      </c>
      <c r="H273" s="168">
        <v>0</v>
      </c>
      <c r="I273" s="154">
        <f t="shared" si="115"/>
        <v>23.702471722966902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23.702471722966902</v>
      </c>
      <c r="P273" s="156">
        <v>324.08203216050384</v>
      </c>
      <c r="Q273" s="156">
        <v>0</v>
      </c>
      <c r="R273" s="157">
        <v>0</v>
      </c>
      <c r="S273" s="158">
        <f t="shared" si="116"/>
        <v>347.78450388347073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3.5553707584450351</v>
      </c>
      <c r="AB273" s="207">
        <v>324.08203216050384</v>
      </c>
      <c r="AC273" s="208">
        <v>20.147100964521865</v>
      </c>
      <c r="AD273" s="207">
        <v>0</v>
      </c>
      <c r="AE273" s="207">
        <v>0</v>
      </c>
      <c r="AF273" s="207">
        <v>0</v>
      </c>
      <c r="AG273" s="207">
        <v>0</v>
      </c>
      <c r="AH273" s="207">
        <v>20.147100964521865</v>
      </c>
      <c r="AI273" s="210">
        <f t="shared" si="117"/>
        <v>347.78450388347073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2.1693184957853975E-3</v>
      </c>
      <c r="F274" s="350"/>
      <c r="G274" s="160">
        <v>0</v>
      </c>
      <c r="H274" s="161">
        <v>0</v>
      </c>
      <c r="I274" s="162">
        <f t="shared" si="115"/>
        <v>2.1693184957853975E-3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2.1693184957853975E-3</v>
      </c>
      <c r="P274" s="164">
        <v>0.49443516582229191</v>
      </c>
      <c r="Q274" s="164">
        <v>0</v>
      </c>
      <c r="R274" s="165">
        <v>0</v>
      </c>
      <c r="S274" s="166">
        <f t="shared" si="116"/>
        <v>0.4966044843180773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0.49443516582229191</v>
      </c>
      <c r="AC274" s="213">
        <v>2.1693184957853975E-3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2.1693184957853975E-3</v>
      </c>
      <c r="AI274" s="214">
        <f t="shared" si="117"/>
        <v>0.4966044843180773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50.572665789919164</v>
      </c>
      <c r="E276" s="160">
        <v>4.5772062961275637</v>
      </c>
      <c r="F276" s="350"/>
      <c r="G276" s="160">
        <v>0</v>
      </c>
      <c r="H276" s="161">
        <v>0</v>
      </c>
      <c r="I276" s="162">
        <f t="shared" si="115"/>
        <v>55.149872086046727</v>
      </c>
      <c r="J276" s="149"/>
      <c r="K276" s="163" t="s">
        <v>17</v>
      </c>
      <c r="L276" s="164">
        <v>0</v>
      </c>
      <c r="M276" s="164">
        <v>0</v>
      </c>
      <c r="N276" s="164">
        <v>50.572665789919164</v>
      </c>
      <c r="O276" s="164">
        <v>4.5772062961275637</v>
      </c>
      <c r="P276" s="164">
        <v>0</v>
      </c>
      <c r="Q276" s="164">
        <v>0</v>
      </c>
      <c r="R276" s="165">
        <v>0</v>
      </c>
      <c r="S276" s="166">
        <f t="shared" si="116"/>
        <v>55.149872086046727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50.572665789919164</v>
      </c>
      <c r="AA276" s="212">
        <v>0</v>
      </c>
      <c r="AB276" s="212">
        <v>0</v>
      </c>
      <c r="AC276" s="213">
        <v>4.5772062961275637</v>
      </c>
      <c r="AD276" s="212">
        <v>0</v>
      </c>
      <c r="AE276" s="212">
        <v>0</v>
      </c>
      <c r="AF276" s="212">
        <v>0</v>
      </c>
      <c r="AG276" s="212">
        <v>0</v>
      </c>
      <c r="AH276" s="212">
        <v>4.5772062961275637</v>
      </c>
      <c r="AI276" s="214">
        <f t="shared" si="117"/>
        <v>55.149872086046727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140</v>
      </c>
      <c r="B277" s="156">
        <v>29.246440362312036</v>
      </c>
      <c r="C277" s="156">
        <v>1025.7730489777348</v>
      </c>
      <c r="D277" s="156">
        <v>63.053039855439295</v>
      </c>
      <c r="E277" s="156">
        <v>78.634664468097696</v>
      </c>
      <c r="F277" s="350"/>
      <c r="G277" s="156">
        <v>0</v>
      </c>
      <c r="H277" s="168">
        <v>0</v>
      </c>
      <c r="I277" s="154">
        <f t="shared" si="115"/>
        <v>1196.7071936635839</v>
      </c>
      <c r="J277" s="149"/>
      <c r="K277" s="169" t="s">
        <v>140</v>
      </c>
      <c r="L277" s="156">
        <v>29.246440362312036</v>
      </c>
      <c r="M277" s="156">
        <v>1025.7730489777348</v>
      </c>
      <c r="N277" s="156">
        <v>63.053039855439295</v>
      </c>
      <c r="O277" s="156">
        <v>78.634664468097696</v>
      </c>
      <c r="P277" s="156">
        <v>0</v>
      </c>
      <c r="Q277" s="156">
        <v>0</v>
      </c>
      <c r="R277" s="157">
        <v>0</v>
      </c>
      <c r="S277" s="158">
        <f t="shared" si="116"/>
        <v>1196.7071936635839</v>
      </c>
      <c r="U277" s="215" t="s">
        <v>140</v>
      </c>
      <c r="V277" s="207">
        <v>29.246440362312036</v>
      </c>
      <c r="W277" s="207">
        <v>0</v>
      </c>
      <c r="X277" s="207">
        <v>0</v>
      </c>
      <c r="Y277" s="207">
        <v>1025.7730489777348</v>
      </c>
      <c r="Z277" s="207">
        <v>0</v>
      </c>
      <c r="AA277" s="207">
        <v>0</v>
      </c>
      <c r="AB277" s="207">
        <v>0</v>
      </c>
      <c r="AC277" s="208">
        <v>141.68770432353702</v>
      </c>
      <c r="AD277" s="207">
        <v>0</v>
      </c>
      <c r="AE277" s="207">
        <v>0</v>
      </c>
      <c r="AF277" s="207">
        <v>0</v>
      </c>
      <c r="AG277" s="207">
        <v>63.053039855439295</v>
      </c>
      <c r="AH277" s="207">
        <v>78.634664468097696</v>
      </c>
      <c r="AI277" s="210">
        <f t="shared" si="117"/>
        <v>1196.7071936635839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13.03663016634073</v>
      </c>
      <c r="C278" s="160">
        <v>0.45280543637206966</v>
      </c>
      <c r="D278" s="160">
        <v>237.70180539076813</v>
      </c>
      <c r="E278" s="160">
        <v>808.38904347829566</v>
      </c>
      <c r="F278" s="350"/>
      <c r="G278" s="160">
        <v>13.115668430450135</v>
      </c>
      <c r="H278" s="161">
        <v>0</v>
      </c>
      <c r="I278" s="162">
        <f t="shared" si="115"/>
        <v>1072.6959529022267</v>
      </c>
      <c r="J278" s="149"/>
      <c r="K278" s="163" t="s">
        <v>25</v>
      </c>
      <c r="L278" s="164">
        <v>13.03663016634073</v>
      </c>
      <c r="M278" s="164">
        <v>0.45280543637206966</v>
      </c>
      <c r="N278" s="164">
        <v>237.70180539076813</v>
      </c>
      <c r="O278" s="164">
        <v>808.38904347829566</v>
      </c>
      <c r="P278" s="164">
        <v>0</v>
      </c>
      <c r="Q278" s="164">
        <v>13.115668430450135</v>
      </c>
      <c r="R278" s="165">
        <v>0</v>
      </c>
      <c r="S278" s="166">
        <f t="shared" si="116"/>
        <v>1072.6959529022267</v>
      </c>
      <c r="U278" s="211" t="s">
        <v>25</v>
      </c>
      <c r="V278" s="212">
        <v>7.1432381866740471</v>
      </c>
      <c r="W278" s="212">
        <v>5.8933919796666832</v>
      </c>
      <c r="X278" s="212">
        <v>13.115668430450135</v>
      </c>
      <c r="Y278" s="212">
        <v>0.45280543637206966</v>
      </c>
      <c r="Z278" s="212">
        <v>237.70180539076813</v>
      </c>
      <c r="AA278" s="212">
        <v>808.24867088106123</v>
      </c>
      <c r="AB278" s="212">
        <v>0</v>
      </c>
      <c r="AC278" s="213">
        <v>0.14037259723439205</v>
      </c>
      <c r="AD278" s="212">
        <v>0</v>
      </c>
      <c r="AE278" s="212">
        <v>0</v>
      </c>
      <c r="AF278" s="212">
        <v>0</v>
      </c>
      <c r="AG278" s="212">
        <v>0</v>
      </c>
      <c r="AH278" s="212">
        <v>0.14037259723439205</v>
      </c>
      <c r="AI278" s="214">
        <f t="shared" si="117"/>
        <v>1072.6959529022267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2.5941460957443607</v>
      </c>
      <c r="C281" s="156">
        <v>0</v>
      </c>
      <c r="D281" s="156">
        <v>0</v>
      </c>
      <c r="E281" s="156">
        <v>0</v>
      </c>
      <c r="F281" s="350"/>
      <c r="G281" s="156">
        <v>0</v>
      </c>
      <c r="H281" s="168">
        <v>0</v>
      </c>
      <c r="I281" s="154">
        <f t="shared" si="115"/>
        <v>2.5941460957443607</v>
      </c>
      <c r="J281" s="149"/>
      <c r="K281" s="169" t="s">
        <v>22</v>
      </c>
      <c r="L281" s="156">
        <v>2.5941460957443607</v>
      </c>
      <c r="M281" s="156">
        <v>0</v>
      </c>
      <c r="N281" s="156">
        <v>0</v>
      </c>
      <c r="O281" s="156">
        <v>0</v>
      </c>
      <c r="P281" s="156">
        <v>19.438183157564445</v>
      </c>
      <c r="Q281" s="156">
        <v>0</v>
      </c>
      <c r="R281" s="157">
        <v>0</v>
      </c>
      <c r="S281" s="158">
        <f t="shared" si="116"/>
        <v>22.032329253308806</v>
      </c>
      <c r="U281" s="215" t="s">
        <v>22</v>
      </c>
      <c r="V281" s="207">
        <v>2.5941460957443607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19.438183157564445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17"/>
        <v>22.032329253308806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54.704771930291031</v>
      </c>
      <c r="C288" s="195">
        <f t="shared" ref="C288:I288" si="119">SUM(C267:C283)</f>
        <v>1026.4873597274864</v>
      </c>
      <c r="D288" s="195">
        <f t="shared" si="119"/>
        <v>357.98324909417164</v>
      </c>
      <c r="E288" s="195">
        <f t="shared" si="119"/>
        <v>947.92713491872087</v>
      </c>
      <c r="F288" s="195">
        <f t="shared" si="119"/>
        <v>0</v>
      </c>
      <c r="G288" s="195">
        <f t="shared" si="119"/>
        <v>13.115668430450135</v>
      </c>
      <c r="H288" s="197">
        <f t="shared" si="119"/>
        <v>0</v>
      </c>
      <c r="I288" s="154">
        <f t="shared" si="119"/>
        <v>2400.2181841011202</v>
      </c>
      <c r="J288" s="149"/>
      <c r="K288" s="196" t="s">
        <v>26</v>
      </c>
      <c r="L288" s="195">
        <f>SUM(L267:L283)</f>
        <v>54.704771930291031</v>
      </c>
      <c r="M288" s="195">
        <f t="shared" ref="M288:S288" si="120">SUM(M267:M283)</f>
        <v>1026.4873597274864</v>
      </c>
      <c r="N288" s="195">
        <f t="shared" si="120"/>
        <v>357.98324909417164</v>
      </c>
      <c r="O288" s="195">
        <f t="shared" si="120"/>
        <v>947.92713491872087</v>
      </c>
      <c r="P288" s="195">
        <f t="shared" si="120"/>
        <v>344.01465048389053</v>
      </c>
      <c r="Q288" s="195">
        <f t="shared" si="120"/>
        <v>13.115668430450135</v>
      </c>
      <c r="R288" s="197">
        <f t="shared" si="120"/>
        <v>0</v>
      </c>
      <c r="S288" s="198">
        <f t="shared" si="120"/>
        <v>2744.2328345850106</v>
      </c>
      <c r="T288" s="141" t="str">
        <f>IF(ABS(S288-AI288)&gt;0.01,S288-AI288,"")</f>
        <v/>
      </c>
      <c r="U288" s="224" t="s">
        <v>63</v>
      </c>
      <c r="V288" s="225">
        <f>SUM(V267:V283)</f>
        <v>48.455210990136088</v>
      </c>
      <c r="W288" s="225">
        <f t="shared" ref="W288:AH288" si="121">SUM(W267:W283)</f>
        <v>5.8933919796666832</v>
      </c>
      <c r="X288" s="225">
        <f t="shared" si="121"/>
        <v>13.115668430450135</v>
      </c>
      <c r="Y288" s="225">
        <f t="shared" si="121"/>
        <v>1026.4873597274864</v>
      </c>
      <c r="Z288" s="225">
        <f t="shared" si="121"/>
        <v>293.28686343255595</v>
      </c>
      <c r="AA288" s="225">
        <f t="shared" si="121"/>
        <v>844.42562127424355</v>
      </c>
      <c r="AB288" s="225">
        <f t="shared" si="121"/>
        <v>344.01465048389053</v>
      </c>
      <c r="AC288" s="225">
        <f t="shared" si="121"/>
        <v>168.55406826658128</v>
      </c>
      <c r="AD288" s="226">
        <f t="shared" si="121"/>
        <v>0.35616896048826147</v>
      </c>
      <c r="AE288" s="226">
        <f t="shared" si="121"/>
        <v>0</v>
      </c>
      <c r="AF288" s="226">
        <f t="shared" si="121"/>
        <v>0</v>
      </c>
      <c r="AG288" s="226">
        <f t="shared" si="121"/>
        <v>64.696385661615679</v>
      </c>
      <c r="AH288" s="226">
        <f t="shared" si="121"/>
        <v>103.5015136444773</v>
      </c>
      <c r="AI288" s="227">
        <f>SUM(V288:AC288)</f>
        <v>2744.2328345850106</v>
      </c>
      <c r="AJ288" s="141" t="str">
        <f t="shared" si="118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2.2791582987184943E-2</v>
      </c>
      <c r="C289" s="48">
        <f t="shared" ref="C289:H289" si="122">IF($I288=0,"-",C288/$I288)</f>
        <v>0.42766418758380714</v>
      </c>
      <c r="D289" s="48">
        <f t="shared" si="122"/>
        <v>0.14914612824176901</v>
      </c>
      <c r="E289" s="48">
        <f t="shared" si="122"/>
        <v>0.39493373610687765</v>
      </c>
      <c r="F289" s="48">
        <f t="shared" si="122"/>
        <v>0</v>
      </c>
      <c r="G289" s="48">
        <f t="shared" si="122"/>
        <v>5.4643650803612017E-3</v>
      </c>
      <c r="H289" s="69">
        <f t="shared" si="122"/>
        <v>0</v>
      </c>
      <c r="I289" s="49">
        <f>SUM(B289:H289)</f>
        <v>0.99999999999999989</v>
      </c>
      <c r="J289" s="141"/>
      <c r="K289" s="78" t="s">
        <v>90</v>
      </c>
      <c r="L289" s="95">
        <f t="shared" ref="L289:R289" si="123">IF($S288=0,"-",L288/$S288)</f>
        <v>1.9934449891007015E-2</v>
      </c>
      <c r="M289" s="95">
        <f t="shared" si="123"/>
        <v>0.37405257556533617</v>
      </c>
      <c r="N289" s="95">
        <f t="shared" si="123"/>
        <v>0.13044929882864939</v>
      </c>
      <c r="O289" s="95">
        <f t="shared" si="123"/>
        <v>0.34542518512721926</v>
      </c>
      <c r="P289" s="95">
        <f t="shared" si="123"/>
        <v>0.12535913357946293</v>
      </c>
      <c r="Q289" s="95">
        <f t="shared" si="123"/>
        <v>4.7793570083252499E-3</v>
      </c>
      <c r="R289" s="96">
        <f t="shared" si="123"/>
        <v>0</v>
      </c>
      <c r="S289" s="97">
        <f>SUM(L289:R289)</f>
        <v>0.99999999999999989</v>
      </c>
      <c r="U289" s="108" t="s">
        <v>90</v>
      </c>
      <c r="V289" s="130">
        <f>+V288/$AI288</f>
        <v>1.7657106342969475E-2</v>
      </c>
      <c r="W289" s="130">
        <f t="shared" ref="W289:AH289" si="124">+W288/$AI288</f>
        <v>2.1475553770049895E-3</v>
      </c>
      <c r="X289" s="130">
        <f t="shared" si="124"/>
        <v>4.7793570083252499E-3</v>
      </c>
      <c r="Y289" s="130">
        <f t="shared" si="124"/>
        <v>0.37405257556533617</v>
      </c>
      <c r="Z289" s="130">
        <f t="shared" si="124"/>
        <v>0.10687389923198973</v>
      </c>
      <c r="AA289" s="130">
        <f t="shared" si="124"/>
        <v>0.30770917490386329</v>
      </c>
      <c r="AB289" s="130">
        <f t="shared" si="124"/>
        <v>0.12535913357946293</v>
      </c>
      <c r="AC289" s="130">
        <f t="shared" si="124"/>
        <v>6.1421197991048171E-2</v>
      </c>
      <c r="AD289" s="130">
        <f t="shared" si="124"/>
        <v>1.2978817103255095E-4</v>
      </c>
      <c r="AE289" s="130">
        <f t="shared" si="124"/>
        <v>0</v>
      </c>
      <c r="AF289" s="130">
        <f t="shared" si="124"/>
        <v>0</v>
      </c>
      <c r="AG289" s="130">
        <f t="shared" si="124"/>
        <v>2.357539959665967E-2</v>
      </c>
      <c r="AH289" s="130">
        <f t="shared" si="124"/>
        <v>3.7716010223355939E-2</v>
      </c>
      <c r="AI289" s="131">
        <f>SUM(V289:AC289)</f>
        <v>1</v>
      </c>
      <c r="AJ289" s="22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49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2.9779733483840113E-2</v>
      </c>
      <c r="C295" s="156">
        <v>0</v>
      </c>
      <c r="D295" s="156">
        <v>148.86888768571671</v>
      </c>
      <c r="E295" s="156">
        <v>0</v>
      </c>
      <c r="F295" s="350"/>
      <c r="G295" s="156">
        <v>0</v>
      </c>
      <c r="H295" s="168">
        <v>0</v>
      </c>
      <c r="I295" s="154">
        <f t="shared" si="125"/>
        <v>148.89866741920056</v>
      </c>
      <c r="J295" s="149"/>
      <c r="K295" s="169" t="s">
        <v>10</v>
      </c>
      <c r="L295" s="156">
        <v>2.9779733483840113E-2</v>
      </c>
      <c r="M295" s="156">
        <v>0</v>
      </c>
      <c r="N295" s="156">
        <v>148.86888768571671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148.89866741920056</v>
      </c>
      <c r="U295" s="215" t="s">
        <v>10</v>
      </c>
      <c r="V295" s="207">
        <v>2.9779733483840113E-2</v>
      </c>
      <c r="W295" s="207">
        <v>0</v>
      </c>
      <c r="X295" s="207">
        <v>0</v>
      </c>
      <c r="Y295" s="207">
        <v>0</v>
      </c>
      <c r="Z295" s="207">
        <v>148.86888768571671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148.89866741920056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20.086163958303612</v>
      </c>
      <c r="C297" s="156">
        <v>151.81992064630535</v>
      </c>
      <c r="D297" s="156">
        <v>25.145689646389442</v>
      </c>
      <c r="E297" s="156">
        <v>0.45760648795938602</v>
      </c>
      <c r="F297" s="350"/>
      <c r="G297" s="156">
        <v>0</v>
      </c>
      <c r="H297" s="168">
        <v>0</v>
      </c>
      <c r="I297" s="154">
        <f t="shared" si="125"/>
        <v>197.50938073895779</v>
      </c>
      <c r="J297" s="149"/>
      <c r="K297" s="169" t="s">
        <v>16</v>
      </c>
      <c r="L297" s="156">
        <v>20.086163958303612</v>
      </c>
      <c r="M297" s="156">
        <v>151.81992064630535</v>
      </c>
      <c r="N297" s="156">
        <v>25.145689646389442</v>
      </c>
      <c r="O297" s="156">
        <v>0.45760648795938602</v>
      </c>
      <c r="P297" s="156">
        <v>0</v>
      </c>
      <c r="Q297" s="156">
        <v>0</v>
      </c>
      <c r="R297" s="157">
        <v>0</v>
      </c>
      <c r="S297" s="158">
        <f t="shared" si="126"/>
        <v>197.50938073895779</v>
      </c>
      <c r="U297" s="215" t="s">
        <v>16</v>
      </c>
      <c r="V297" s="207">
        <v>20.086163958303612</v>
      </c>
      <c r="W297" s="207">
        <v>0</v>
      </c>
      <c r="X297" s="207">
        <v>0</v>
      </c>
      <c r="Y297" s="207">
        <v>151.81992064630535</v>
      </c>
      <c r="Z297" s="207">
        <v>25.145689646389442</v>
      </c>
      <c r="AA297" s="207">
        <v>0.45760648795938602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197.50938073895779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2.4530219796184296</v>
      </c>
      <c r="C298" s="160">
        <v>4.2393876834029482</v>
      </c>
      <c r="D298" s="160">
        <v>1.7468416841036443</v>
      </c>
      <c r="E298" s="160">
        <v>3.1254263879996462E-2</v>
      </c>
      <c r="F298" s="350"/>
      <c r="G298" s="160">
        <v>0</v>
      </c>
      <c r="H298" s="161">
        <v>0</v>
      </c>
      <c r="I298" s="162">
        <f t="shared" si="125"/>
        <v>8.4705056110050183</v>
      </c>
      <c r="J298" s="149"/>
      <c r="K298" s="163" t="s">
        <v>15</v>
      </c>
      <c r="L298" s="164">
        <v>2.4530219796184296</v>
      </c>
      <c r="M298" s="164">
        <v>4.2393876834029482</v>
      </c>
      <c r="N298" s="164">
        <v>1.7468416841036443</v>
      </c>
      <c r="O298" s="164">
        <v>3.1254263879996462E-2</v>
      </c>
      <c r="P298" s="164">
        <v>0</v>
      </c>
      <c r="Q298" s="164">
        <v>0</v>
      </c>
      <c r="R298" s="165">
        <v>0</v>
      </c>
      <c r="S298" s="166">
        <f t="shared" si="126"/>
        <v>8.4705056110050183</v>
      </c>
      <c r="U298" s="211" t="s">
        <v>57</v>
      </c>
      <c r="V298" s="212">
        <v>2.106403446070475</v>
      </c>
      <c r="W298" s="212">
        <v>0</v>
      </c>
      <c r="X298" s="212">
        <v>0</v>
      </c>
      <c r="Y298" s="212">
        <v>4.2393876834029482</v>
      </c>
      <c r="Z298" s="212">
        <v>1.7468416841036443</v>
      </c>
      <c r="AA298" s="212">
        <v>3.1254263879996462E-2</v>
      </c>
      <c r="AB298" s="212">
        <v>0</v>
      </c>
      <c r="AC298" s="213">
        <v>0.34661853354795458</v>
      </c>
      <c r="AD298" s="212">
        <v>0.34661853354795458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8.4705056110050165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0.6999800802897399</v>
      </c>
      <c r="F299" s="350"/>
      <c r="G299" s="156">
        <v>0</v>
      </c>
      <c r="H299" s="168">
        <v>0</v>
      </c>
      <c r="I299" s="154">
        <f t="shared" si="125"/>
        <v>0.6999800802897399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0.6999800802897399</v>
      </c>
      <c r="P299" s="156">
        <v>261.10803007092494</v>
      </c>
      <c r="Q299" s="156">
        <v>0</v>
      </c>
      <c r="R299" s="157">
        <v>0</v>
      </c>
      <c r="S299" s="158">
        <f t="shared" si="126"/>
        <v>261.80801015121466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0.6999800802897399</v>
      </c>
      <c r="AB299" s="207">
        <v>261.10803007092494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27"/>
        <v>261.80801015121466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50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34.649497601798103</v>
      </c>
      <c r="Q300" s="164">
        <v>0</v>
      </c>
      <c r="R300" s="165">
        <v>0</v>
      </c>
      <c r="S300" s="166">
        <f t="shared" si="126"/>
        <v>34.649497601798103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34.649497601798103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34.649497601798103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3.0973772016291402E-2</v>
      </c>
      <c r="C302" s="160">
        <v>0</v>
      </c>
      <c r="D302" s="160">
        <v>13.569286209305165</v>
      </c>
      <c r="E302" s="160">
        <v>0.19212687770536865</v>
      </c>
      <c r="F302" s="350"/>
      <c r="G302" s="160">
        <v>0</v>
      </c>
      <c r="H302" s="161">
        <v>0</v>
      </c>
      <c r="I302" s="162">
        <f t="shared" si="125"/>
        <v>13.792386859026825</v>
      </c>
      <c r="J302" s="149"/>
      <c r="K302" s="163" t="s">
        <v>17</v>
      </c>
      <c r="L302" s="164">
        <v>3.0973772016291402E-2</v>
      </c>
      <c r="M302" s="164">
        <v>0</v>
      </c>
      <c r="N302" s="164">
        <v>13.569286209305165</v>
      </c>
      <c r="O302" s="164">
        <v>0.19212687770536865</v>
      </c>
      <c r="P302" s="164">
        <v>0.22860591213090545</v>
      </c>
      <c r="Q302" s="164">
        <v>0</v>
      </c>
      <c r="R302" s="165">
        <v>0</v>
      </c>
      <c r="S302" s="166">
        <f t="shared" si="126"/>
        <v>14.020992771157731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13.569286209305165</v>
      </c>
      <c r="AA302" s="212">
        <v>8.8164391946539397E-2</v>
      </c>
      <c r="AB302" s="212">
        <v>0.22860591213090545</v>
      </c>
      <c r="AC302" s="213">
        <v>0.13493625777512067</v>
      </c>
      <c r="AD302" s="212">
        <v>3.0973772016291402E-2</v>
      </c>
      <c r="AE302" s="212">
        <v>0</v>
      </c>
      <c r="AF302" s="212">
        <v>0</v>
      </c>
      <c r="AG302" s="212">
        <v>0</v>
      </c>
      <c r="AH302" s="212">
        <v>0.10396248575882926</v>
      </c>
      <c r="AI302" s="214">
        <f t="shared" si="127"/>
        <v>14.020992771157731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140</v>
      </c>
      <c r="B303" s="156">
        <v>528.11642398397225</v>
      </c>
      <c r="C303" s="156">
        <v>3100.492836567922</v>
      </c>
      <c r="D303" s="156">
        <v>1099.2727144571352</v>
      </c>
      <c r="E303" s="156">
        <v>178.98784955488264</v>
      </c>
      <c r="F303" s="350"/>
      <c r="G303" s="156">
        <v>0</v>
      </c>
      <c r="H303" s="168">
        <v>0</v>
      </c>
      <c r="I303" s="154">
        <f t="shared" si="125"/>
        <v>4906.8698245639125</v>
      </c>
      <c r="J303" s="149"/>
      <c r="K303" s="169" t="s">
        <v>140</v>
      </c>
      <c r="L303" s="156">
        <v>528.11642398397225</v>
      </c>
      <c r="M303" s="156">
        <v>3100.492836567922</v>
      </c>
      <c r="N303" s="156">
        <v>1099.2727144571352</v>
      </c>
      <c r="O303" s="156">
        <v>178.98784955488264</v>
      </c>
      <c r="P303" s="156">
        <v>0</v>
      </c>
      <c r="Q303" s="156">
        <v>0</v>
      </c>
      <c r="R303" s="157">
        <v>0</v>
      </c>
      <c r="S303" s="158">
        <f t="shared" si="126"/>
        <v>4906.8698245639125</v>
      </c>
      <c r="U303" s="215" t="s">
        <v>140</v>
      </c>
      <c r="V303" s="207">
        <v>435.34203329994841</v>
      </c>
      <c r="W303" s="207">
        <v>0</v>
      </c>
      <c r="X303" s="207">
        <v>0</v>
      </c>
      <c r="Y303" s="207">
        <v>3100.492836567922</v>
      </c>
      <c r="Z303" s="207">
        <v>1099.2727144571352</v>
      </c>
      <c r="AA303" s="207">
        <v>163.1700463289958</v>
      </c>
      <c r="AB303" s="207">
        <v>0</v>
      </c>
      <c r="AC303" s="208">
        <v>108.59219390991072</v>
      </c>
      <c r="AD303" s="207">
        <v>92.774390684023857</v>
      </c>
      <c r="AE303" s="207">
        <v>0</v>
      </c>
      <c r="AF303" s="207">
        <v>0</v>
      </c>
      <c r="AG303" s="207">
        <v>0</v>
      </c>
      <c r="AH303" s="207">
        <v>15.817803225886863</v>
      </c>
      <c r="AI303" s="210">
        <f t="shared" si="127"/>
        <v>4906.8698245639125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117.90773646430266</v>
      </c>
      <c r="C304" s="160">
        <v>18.404306419195695</v>
      </c>
      <c r="D304" s="160">
        <v>92.372546843798276</v>
      </c>
      <c r="E304" s="160">
        <v>1512.5181627887457</v>
      </c>
      <c r="F304" s="350"/>
      <c r="G304" s="160">
        <v>148.09050887213982</v>
      </c>
      <c r="H304" s="161">
        <v>0</v>
      </c>
      <c r="I304" s="162">
        <f t="shared" si="125"/>
        <v>1889.2932613881821</v>
      </c>
      <c r="J304" s="149"/>
      <c r="K304" s="163" t="s">
        <v>25</v>
      </c>
      <c r="L304" s="164">
        <v>117.90773646430266</v>
      </c>
      <c r="M304" s="164">
        <v>18.404306419195695</v>
      </c>
      <c r="N304" s="164">
        <v>92.372546843798276</v>
      </c>
      <c r="O304" s="164">
        <v>1512.5181627887457</v>
      </c>
      <c r="P304" s="164">
        <v>1.4679952749389231</v>
      </c>
      <c r="Q304" s="164">
        <v>148.09050887213982</v>
      </c>
      <c r="R304" s="165">
        <v>0</v>
      </c>
      <c r="S304" s="166">
        <f t="shared" si="126"/>
        <v>1890.761256663121</v>
      </c>
      <c r="U304" s="211" t="s">
        <v>25</v>
      </c>
      <c r="V304" s="212">
        <v>11.094170470018938</v>
      </c>
      <c r="W304" s="212">
        <v>102.28500159501336</v>
      </c>
      <c r="X304" s="212">
        <v>148.09050887213982</v>
      </c>
      <c r="Y304" s="212">
        <v>18.404306419195695</v>
      </c>
      <c r="Z304" s="212">
        <v>92.372546843798276</v>
      </c>
      <c r="AA304" s="212">
        <v>1091.6297430166451</v>
      </c>
      <c r="AB304" s="212">
        <v>1.4679952749389231</v>
      </c>
      <c r="AC304" s="213">
        <v>425.41698417137087</v>
      </c>
      <c r="AD304" s="212">
        <v>4.5285643992703637</v>
      </c>
      <c r="AE304" s="212">
        <v>395.79019794270152</v>
      </c>
      <c r="AF304" s="212">
        <v>0</v>
      </c>
      <c r="AG304" s="212">
        <v>0</v>
      </c>
      <c r="AH304" s="212">
        <v>25.098221829399009</v>
      </c>
      <c r="AI304" s="214">
        <f t="shared" si="127"/>
        <v>1890.7612566631208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65.920304490132892</v>
      </c>
      <c r="C305" s="156">
        <v>6.7039407717418342</v>
      </c>
      <c r="D305" s="156">
        <v>427.02057070304812</v>
      </c>
      <c r="E305" s="156">
        <v>0</v>
      </c>
      <c r="F305" s="350"/>
      <c r="G305" s="156">
        <v>0</v>
      </c>
      <c r="H305" s="168">
        <v>0</v>
      </c>
      <c r="I305" s="154">
        <f t="shared" si="125"/>
        <v>499.64481596492283</v>
      </c>
      <c r="J305" s="149"/>
      <c r="K305" s="169" t="s">
        <v>24</v>
      </c>
      <c r="L305" s="156">
        <v>65.920304490132892</v>
      </c>
      <c r="M305" s="156">
        <v>6.7039407717418342</v>
      </c>
      <c r="N305" s="156">
        <v>427.02057070304812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499.64481596492283</v>
      </c>
      <c r="U305" s="215" t="s">
        <v>24</v>
      </c>
      <c r="V305" s="207">
        <v>61.391963201934779</v>
      </c>
      <c r="W305" s="207">
        <v>1.0326957710909033</v>
      </c>
      <c r="X305" s="207">
        <v>0</v>
      </c>
      <c r="Y305" s="207">
        <v>6.7039407717418342</v>
      </c>
      <c r="Z305" s="207">
        <v>427.02057070304812</v>
      </c>
      <c r="AA305" s="207">
        <v>0</v>
      </c>
      <c r="AB305" s="207">
        <v>0</v>
      </c>
      <c r="AC305" s="208">
        <v>3.4956455171072185</v>
      </c>
      <c r="AD305" s="207">
        <v>3.4956455171072185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127"/>
        <v>499.64481596492288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0</v>
      </c>
      <c r="D306" s="160">
        <v>0</v>
      </c>
      <c r="E306" s="160">
        <v>0</v>
      </c>
      <c r="F306" s="350"/>
      <c r="G306" s="160">
        <v>0</v>
      </c>
      <c r="H306" s="161">
        <v>0</v>
      </c>
      <c r="I306" s="162">
        <f t="shared" si="125"/>
        <v>0</v>
      </c>
      <c r="J306" s="149"/>
      <c r="K306" s="163" t="s">
        <v>60</v>
      </c>
      <c r="L306" s="164">
        <v>0</v>
      </c>
      <c r="M306" s="164">
        <v>0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0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0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0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198.58714803816471</v>
      </c>
      <c r="C307" s="156">
        <v>91.154756476534629</v>
      </c>
      <c r="D307" s="156">
        <v>35.810797187210028</v>
      </c>
      <c r="E307" s="156">
        <v>0</v>
      </c>
      <c r="F307" s="350"/>
      <c r="G307" s="156">
        <v>0</v>
      </c>
      <c r="H307" s="168">
        <v>0</v>
      </c>
      <c r="I307" s="154">
        <f t="shared" si="125"/>
        <v>325.55270170190937</v>
      </c>
      <c r="J307" s="149"/>
      <c r="K307" s="169" t="s">
        <v>22</v>
      </c>
      <c r="L307" s="156">
        <v>198.58714803816471</v>
      </c>
      <c r="M307" s="156">
        <v>91.154756476534629</v>
      </c>
      <c r="N307" s="156">
        <v>35.810797187210028</v>
      </c>
      <c r="O307" s="156">
        <v>0</v>
      </c>
      <c r="P307" s="156">
        <v>15.732719024645812</v>
      </c>
      <c r="Q307" s="156">
        <v>0</v>
      </c>
      <c r="R307" s="157">
        <v>0</v>
      </c>
      <c r="S307" s="158">
        <f t="shared" si="126"/>
        <v>341.28542072655517</v>
      </c>
      <c r="U307" s="215" t="s">
        <v>22</v>
      </c>
      <c r="V307" s="207">
        <v>192.07609400412653</v>
      </c>
      <c r="W307" s="207">
        <v>0</v>
      </c>
      <c r="X307" s="207">
        <v>0</v>
      </c>
      <c r="Y307" s="207">
        <v>91.154756476534629</v>
      </c>
      <c r="Z307" s="207">
        <v>35.810797187210028</v>
      </c>
      <c r="AA307" s="207">
        <v>0</v>
      </c>
      <c r="AB307" s="207">
        <v>15.732719024645812</v>
      </c>
      <c r="AC307" s="208">
        <v>6.5110540340381879</v>
      </c>
      <c r="AD307" s="207">
        <v>6.5110540340381879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341.28542072655517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0.18312540438028801</v>
      </c>
      <c r="C308" s="160">
        <v>0.27468810657043202</v>
      </c>
      <c r="D308" s="160">
        <v>0</v>
      </c>
      <c r="E308" s="160">
        <v>0</v>
      </c>
      <c r="F308" s="350"/>
      <c r="G308" s="160">
        <v>0</v>
      </c>
      <c r="H308" s="161">
        <v>0</v>
      </c>
      <c r="I308" s="162">
        <f t="shared" si="125"/>
        <v>0.45781351095072004</v>
      </c>
      <c r="J308" s="149"/>
      <c r="K308" s="163" t="s">
        <v>21</v>
      </c>
      <c r="L308" s="164">
        <v>0.18312540438028801</v>
      </c>
      <c r="M308" s="164">
        <v>0.27468810657043202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0.45781351095072004</v>
      </c>
      <c r="U308" s="211" t="s">
        <v>61</v>
      </c>
      <c r="V308" s="212">
        <v>0.18312540438028801</v>
      </c>
      <c r="W308" s="212">
        <v>0</v>
      </c>
      <c r="X308" s="212">
        <v>0</v>
      </c>
      <c r="Y308" s="212">
        <v>0.27468810657043202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0.45781351095072004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1.0754360790588382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25"/>
        <v>1.0754360790588382</v>
      </c>
      <c r="J309" s="149"/>
      <c r="K309" s="171" t="s">
        <v>64</v>
      </c>
      <c r="L309" s="156">
        <v>1.0754360790588382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1.0754360790588382</v>
      </c>
      <c r="U309" s="216" t="s">
        <v>62</v>
      </c>
      <c r="V309" s="207">
        <v>1.0754360790588382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1.0754360790588382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1.0754360790588382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25"/>
        <v>1.0754360790588382</v>
      </c>
      <c r="J310" s="149"/>
      <c r="K310" s="176" t="s">
        <v>23</v>
      </c>
      <c r="L310" s="177">
        <v>1.0754360790588382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1.0754360790588382</v>
      </c>
      <c r="U310" s="217" t="s">
        <v>65</v>
      </c>
      <c r="V310" s="218">
        <v>1.0754360790588382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27"/>
        <v>1.0754360790588382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934.39011390343376</v>
      </c>
      <c r="C314" s="195">
        <f t="shared" ref="C314:I314" si="129">SUM(C293:C309)</f>
        <v>3373.0898366716733</v>
      </c>
      <c r="D314" s="195">
        <f t="shared" si="129"/>
        <v>1843.8073344167067</v>
      </c>
      <c r="E314" s="195">
        <f t="shared" si="129"/>
        <v>1692.8869800534628</v>
      </c>
      <c r="F314" s="195">
        <f t="shared" si="129"/>
        <v>0</v>
      </c>
      <c r="G314" s="195">
        <f t="shared" si="129"/>
        <v>148.09050887213982</v>
      </c>
      <c r="H314" s="197">
        <f t="shared" si="129"/>
        <v>0</v>
      </c>
      <c r="I314" s="154">
        <f t="shared" si="129"/>
        <v>7992.2647739174163</v>
      </c>
      <c r="J314" s="149"/>
      <c r="K314" s="196" t="s">
        <v>26</v>
      </c>
      <c r="L314" s="195">
        <f>SUM(L293:L309)</f>
        <v>934.39011390343376</v>
      </c>
      <c r="M314" s="195">
        <f t="shared" ref="M314:S314" si="130">SUM(M293:M309)</f>
        <v>3373.0898366716733</v>
      </c>
      <c r="N314" s="195">
        <f t="shared" si="130"/>
        <v>1843.8073344167067</v>
      </c>
      <c r="O314" s="195">
        <f t="shared" si="130"/>
        <v>1692.8869800534628</v>
      </c>
      <c r="P314" s="195">
        <f t="shared" si="130"/>
        <v>313.18684788443863</v>
      </c>
      <c r="Q314" s="195">
        <f t="shared" si="130"/>
        <v>148.09050887213982</v>
      </c>
      <c r="R314" s="197">
        <f t="shared" si="130"/>
        <v>0</v>
      </c>
      <c r="S314" s="198">
        <f t="shared" si="130"/>
        <v>8305.4516218018562</v>
      </c>
      <c r="T314" s="141" t="str">
        <f>IF(ABS(S314-AI314)&gt;0.01,S314-AI314,"")</f>
        <v/>
      </c>
      <c r="U314" s="224" t="s">
        <v>63</v>
      </c>
      <c r="V314" s="225">
        <f>SUM(V293:V309)</f>
        <v>723.38516959732556</v>
      </c>
      <c r="W314" s="225">
        <f t="shared" ref="W314:AH314" si="131">SUM(W293:W309)</f>
        <v>103.31769736610426</v>
      </c>
      <c r="X314" s="225">
        <f t="shared" si="131"/>
        <v>148.09050887213982</v>
      </c>
      <c r="Y314" s="225">
        <f t="shared" si="131"/>
        <v>3373.0898366716733</v>
      </c>
      <c r="Z314" s="225">
        <f t="shared" si="131"/>
        <v>1843.8073344167067</v>
      </c>
      <c r="AA314" s="225">
        <f t="shared" si="131"/>
        <v>1256.0767945697166</v>
      </c>
      <c r="AB314" s="225">
        <f t="shared" si="131"/>
        <v>313.18684788443863</v>
      </c>
      <c r="AC314" s="225">
        <f t="shared" si="131"/>
        <v>544.49743242375007</v>
      </c>
      <c r="AD314" s="226">
        <f t="shared" si="131"/>
        <v>107.68724694000387</v>
      </c>
      <c r="AE314" s="226">
        <f t="shared" si="131"/>
        <v>395.79019794270152</v>
      </c>
      <c r="AF314" s="226">
        <f t="shared" si="131"/>
        <v>0</v>
      </c>
      <c r="AG314" s="226">
        <f t="shared" si="131"/>
        <v>0</v>
      </c>
      <c r="AH314" s="226">
        <f t="shared" si="131"/>
        <v>41.019987541044699</v>
      </c>
      <c r="AI314" s="227">
        <f>SUM(V314:AC314)</f>
        <v>8305.4516218018562</v>
      </c>
      <c r="AJ314" s="141" t="str">
        <f t="shared" si="128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0.11691180664494447</v>
      </c>
      <c r="C315" s="48">
        <f t="shared" ref="C315:H315" si="132">IF($I314=0,"-",C314/$I314)</f>
        <v>0.4220443055990436</v>
      </c>
      <c r="D315" s="48">
        <f t="shared" si="132"/>
        <v>0.23069898039838871</v>
      </c>
      <c r="E315" s="48">
        <f t="shared" si="132"/>
        <v>0.2118156777761121</v>
      </c>
      <c r="F315" s="48">
        <f t="shared" si="132"/>
        <v>0</v>
      </c>
      <c r="G315" s="48">
        <f t="shared" si="132"/>
        <v>1.8529229581511115E-2</v>
      </c>
      <c r="H315" s="69">
        <f t="shared" si="132"/>
        <v>0</v>
      </c>
      <c r="I315" s="49">
        <f>SUM(B315:H315)</f>
        <v>1</v>
      </c>
      <c r="J315" s="141"/>
      <c r="K315" s="78" t="s">
        <v>90</v>
      </c>
      <c r="L315" s="95">
        <f t="shared" ref="L315:R315" si="133">IF($S314=0,"-",L314/$S314)</f>
        <v>0.11250322757291784</v>
      </c>
      <c r="M315" s="95">
        <f t="shared" si="133"/>
        <v>0.40612961103972889</v>
      </c>
      <c r="N315" s="95">
        <f t="shared" si="133"/>
        <v>0.22199964774663214</v>
      </c>
      <c r="O315" s="95">
        <f t="shared" si="133"/>
        <v>0.20382840779056796</v>
      </c>
      <c r="P315" s="95">
        <f t="shared" si="133"/>
        <v>3.7708587340671694E-2</v>
      </c>
      <c r="Q315" s="95">
        <f t="shared" si="133"/>
        <v>1.7830518509481343E-2</v>
      </c>
      <c r="R315" s="96">
        <f t="shared" si="133"/>
        <v>0</v>
      </c>
      <c r="S315" s="97">
        <f>SUM(L315:R315)</f>
        <v>1</v>
      </c>
      <c r="U315" s="108" t="s">
        <v>90</v>
      </c>
      <c r="V315" s="130">
        <f>+V314/$AI314</f>
        <v>8.7097632077999892E-2</v>
      </c>
      <c r="W315" s="130">
        <f t="shared" ref="W315:AH315" si="134">+W314/$AI314</f>
        <v>1.2439744648550445E-2</v>
      </c>
      <c r="X315" s="130">
        <f t="shared" si="134"/>
        <v>1.7830518509481343E-2</v>
      </c>
      <c r="Y315" s="130">
        <f t="shared" si="134"/>
        <v>0.40612961103972889</v>
      </c>
      <c r="Z315" s="130">
        <f t="shared" si="134"/>
        <v>0.22199964774663214</v>
      </c>
      <c r="AA315" s="130">
        <f t="shared" si="134"/>
        <v>0.15123521895817299</v>
      </c>
      <c r="AB315" s="130">
        <f t="shared" si="134"/>
        <v>3.7708587340671694E-2</v>
      </c>
      <c r="AC315" s="130">
        <f t="shared" si="134"/>
        <v>6.5559039678762476E-2</v>
      </c>
      <c r="AD315" s="130">
        <f t="shared" si="134"/>
        <v>1.2965850846367494E-2</v>
      </c>
      <c r="AE315" s="130">
        <f t="shared" si="134"/>
        <v>4.7654265651701597E-2</v>
      </c>
      <c r="AF315" s="130">
        <f t="shared" si="134"/>
        <v>0</v>
      </c>
      <c r="AG315" s="130">
        <f t="shared" si="134"/>
        <v>0</v>
      </c>
      <c r="AH315" s="130">
        <f t="shared" si="134"/>
        <v>4.9389231806933904E-3</v>
      </c>
      <c r="AI315" s="131">
        <f>SUM(V315:AC315)</f>
        <v>0.99999999999999978</v>
      </c>
      <c r="AJ315" s="22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1115.9458760466205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1115.9458760466205</v>
      </c>
      <c r="J319" s="149"/>
      <c r="K319" s="203" t="s">
        <v>7</v>
      </c>
      <c r="L319" s="152">
        <v>0</v>
      </c>
      <c r="M319" s="152">
        <v>1115.9458760466205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1115.9458760466205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1115.9458760466205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1115.9458760466205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1.4266285546187274</v>
      </c>
      <c r="C323" s="156">
        <v>14.675561640688993</v>
      </c>
      <c r="D323" s="156">
        <v>0</v>
      </c>
      <c r="E323" s="156">
        <v>0</v>
      </c>
      <c r="F323" s="350"/>
      <c r="G323" s="156">
        <v>0</v>
      </c>
      <c r="H323" s="168">
        <v>0</v>
      </c>
      <c r="I323" s="154">
        <f t="shared" si="135"/>
        <v>16.10219019530772</v>
      </c>
      <c r="J323" s="149"/>
      <c r="K323" s="169" t="s">
        <v>16</v>
      </c>
      <c r="L323" s="156">
        <v>1.4266285546187274</v>
      </c>
      <c r="M323" s="156">
        <v>14.675561640688993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16.10219019530772</v>
      </c>
      <c r="U323" s="215" t="s">
        <v>16</v>
      </c>
      <c r="V323" s="207">
        <v>1.4266285546187274</v>
      </c>
      <c r="W323" s="207">
        <v>0</v>
      </c>
      <c r="X323" s="207">
        <v>0</v>
      </c>
      <c r="Y323" s="207">
        <v>14.675561640688993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16.10219019530772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3.5573215943745877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135"/>
        <v>3.5573215943745877</v>
      </c>
      <c r="J324" s="149"/>
      <c r="K324" s="163" t="s">
        <v>15</v>
      </c>
      <c r="L324" s="164">
        <v>3.5573215943745877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3.5573215943745877</v>
      </c>
      <c r="U324" s="211" t="s">
        <v>57</v>
      </c>
      <c r="V324" s="212">
        <v>3.5573215943745877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3.5573215943745877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2.6095833164187674</v>
      </c>
      <c r="F325" s="350"/>
      <c r="G325" s="156">
        <v>0</v>
      </c>
      <c r="H325" s="168">
        <v>0</v>
      </c>
      <c r="I325" s="154">
        <f t="shared" si="135"/>
        <v>2.6095833164187674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2.6095833164187674</v>
      </c>
      <c r="P325" s="156">
        <v>40.658691616206511</v>
      </c>
      <c r="Q325" s="156">
        <v>0</v>
      </c>
      <c r="R325" s="157">
        <v>0</v>
      </c>
      <c r="S325" s="158">
        <f t="shared" si="136"/>
        <v>43.268274932625275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40.658691616206511</v>
      </c>
      <c r="AC325" s="208">
        <v>2.6095833164187674</v>
      </c>
      <c r="AD325" s="207">
        <v>0</v>
      </c>
      <c r="AE325" s="207">
        <v>0</v>
      </c>
      <c r="AF325" s="207">
        <v>0</v>
      </c>
      <c r="AG325" s="207">
        <v>0</v>
      </c>
      <c r="AH325" s="207">
        <v>2.6095833164187674</v>
      </c>
      <c r="AI325" s="210">
        <f t="shared" si="137"/>
        <v>43.268274932625275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5.2310592574436736</v>
      </c>
      <c r="Q326" s="164">
        <v>0</v>
      </c>
      <c r="R326" s="165">
        <v>0</v>
      </c>
      <c r="S326" s="166">
        <f t="shared" si="136"/>
        <v>5.2310592574436736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5.2310592574436736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5.2310592574436736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2.7374029384731218</v>
      </c>
      <c r="E328" s="160">
        <v>7.7307390166997919E-2</v>
      </c>
      <c r="F328" s="350"/>
      <c r="G328" s="160">
        <v>0</v>
      </c>
      <c r="H328" s="161">
        <v>0</v>
      </c>
      <c r="I328" s="162">
        <f t="shared" si="135"/>
        <v>2.8147103286401198</v>
      </c>
      <c r="J328" s="149"/>
      <c r="K328" s="163" t="s">
        <v>17</v>
      </c>
      <c r="L328" s="164">
        <v>0</v>
      </c>
      <c r="M328" s="164">
        <v>0</v>
      </c>
      <c r="N328" s="164">
        <v>2.7374029384731218</v>
      </c>
      <c r="O328" s="164">
        <v>7.7307390166997919E-2</v>
      </c>
      <c r="P328" s="164">
        <v>1.5634572667317295E-2</v>
      </c>
      <c r="Q328" s="164">
        <v>0</v>
      </c>
      <c r="R328" s="165">
        <v>0</v>
      </c>
      <c r="S328" s="166">
        <f t="shared" si="136"/>
        <v>2.8303449013074373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2.7374029384731218</v>
      </c>
      <c r="AA328" s="212">
        <v>0</v>
      </c>
      <c r="AB328" s="212">
        <v>1.5634572667317295E-2</v>
      </c>
      <c r="AC328" s="213">
        <v>7.7307390166997919E-2</v>
      </c>
      <c r="AD328" s="212">
        <v>0</v>
      </c>
      <c r="AE328" s="212">
        <v>0</v>
      </c>
      <c r="AF328" s="212">
        <v>0</v>
      </c>
      <c r="AG328" s="212">
        <v>0</v>
      </c>
      <c r="AH328" s="212">
        <v>7.7307390166997919E-2</v>
      </c>
      <c r="AI328" s="214">
        <f t="shared" si="137"/>
        <v>2.8303449013074373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140</v>
      </c>
      <c r="B329" s="156">
        <v>154.20014242514597</v>
      </c>
      <c r="C329" s="156">
        <v>5433.4866794761019</v>
      </c>
      <c r="D329" s="156">
        <v>162.24506225430929</v>
      </c>
      <c r="E329" s="156">
        <v>0</v>
      </c>
      <c r="F329" s="350"/>
      <c r="G329" s="156">
        <v>0</v>
      </c>
      <c r="H329" s="168">
        <v>0</v>
      </c>
      <c r="I329" s="154">
        <f t="shared" si="135"/>
        <v>5749.9318841555569</v>
      </c>
      <c r="J329" s="149"/>
      <c r="K329" s="169" t="s">
        <v>140</v>
      </c>
      <c r="L329" s="156">
        <v>154.20014242514597</v>
      </c>
      <c r="M329" s="156">
        <v>5433.4866794761019</v>
      </c>
      <c r="N329" s="156">
        <v>162.24506225430929</v>
      </c>
      <c r="O329" s="156">
        <v>0</v>
      </c>
      <c r="P329" s="156">
        <v>0</v>
      </c>
      <c r="Q329" s="156">
        <v>0</v>
      </c>
      <c r="R329" s="157">
        <v>0</v>
      </c>
      <c r="S329" s="158">
        <f t="shared" si="136"/>
        <v>5749.9318841555569</v>
      </c>
      <c r="U329" s="215" t="s">
        <v>140</v>
      </c>
      <c r="V329" s="207">
        <v>154.14919234664396</v>
      </c>
      <c r="W329" s="207">
        <v>0</v>
      </c>
      <c r="X329" s="207">
        <v>0</v>
      </c>
      <c r="Y329" s="207">
        <v>5433.4866794761019</v>
      </c>
      <c r="Z329" s="207">
        <v>98.921554992784294</v>
      </c>
      <c r="AA329" s="207">
        <v>0</v>
      </c>
      <c r="AB329" s="207">
        <v>0</v>
      </c>
      <c r="AC329" s="208">
        <v>63.374457340027035</v>
      </c>
      <c r="AD329" s="207">
        <v>5.0950078502020255E-2</v>
      </c>
      <c r="AE329" s="207">
        <v>0</v>
      </c>
      <c r="AF329" s="207">
        <v>0</v>
      </c>
      <c r="AG329" s="207">
        <v>63.323507261525009</v>
      </c>
      <c r="AH329" s="207">
        <v>0</v>
      </c>
      <c r="AI329" s="210">
        <f t="shared" si="137"/>
        <v>5749.9318841555569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17.364150003169822</v>
      </c>
      <c r="C330" s="160">
        <v>34.974568742294423</v>
      </c>
      <c r="D330" s="160">
        <v>13.542617431078623</v>
      </c>
      <c r="E330" s="160">
        <v>2368.5759959608354</v>
      </c>
      <c r="F330" s="350"/>
      <c r="G330" s="160">
        <v>208.71335666814164</v>
      </c>
      <c r="H330" s="161">
        <v>0</v>
      </c>
      <c r="I330" s="162">
        <f t="shared" si="135"/>
        <v>2643.1706888055201</v>
      </c>
      <c r="J330" s="149"/>
      <c r="K330" s="163" t="s">
        <v>25</v>
      </c>
      <c r="L330" s="164">
        <v>17.364150003169822</v>
      </c>
      <c r="M330" s="164">
        <v>34.974568742294423</v>
      </c>
      <c r="N330" s="164">
        <v>13.542617431078623</v>
      </c>
      <c r="O330" s="164">
        <v>2368.5759959608354</v>
      </c>
      <c r="P330" s="164">
        <v>0</v>
      </c>
      <c r="Q330" s="164">
        <v>208.71335666814164</v>
      </c>
      <c r="R330" s="165">
        <v>0</v>
      </c>
      <c r="S330" s="166">
        <f t="shared" si="136"/>
        <v>2643.1706888055201</v>
      </c>
      <c r="U330" s="211" t="s">
        <v>25</v>
      </c>
      <c r="V330" s="212">
        <v>1.8691089453395242</v>
      </c>
      <c r="W330" s="212">
        <v>15.298349093683257</v>
      </c>
      <c r="X330" s="212">
        <v>208.71335666814164</v>
      </c>
      <c r="Y330" s="212">
        <v>34.974568742294423</v>
      </c>
      <c r="Z330" s="212">
        <v>10.48904474658991</v>
      </c>
      <c r="AA330" s="212">
        <v>2367.6360732621256</v>
      </c>
      <c r="AB330" s="212">
        <v>0</v>
      </c>
      <c r="AC330" s="213">
        <v>4.1901873473453124</v>
      </c>
      <c r="AD330" s="212">
        <v>0.1966919641470419</v>
      </c>
      <c r="AE330" s="212">
        <v>0.93992269870955814</v>
      </c>
      <c r="AF330" s="212">
        <v>0</v>
      </c>
      <c r="AG330" s="212">
        <v>3.0535726844887132</v>
      </c>
      <c r="AH330" s="212">
        <v>0</v>
      </c>
      <c r="AI330" s="214">
        <f t="shared" si="137"/>
        <v>2643.1706888055196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268.39703265330201</v>
      </c>
      <c r="C331" s="156">
        <v>0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135"/>
        <v>268.39703265330201</v>
      </c>
      <c r="J331" s="149"/>
      <c r="K331" s="169" t="s">
        <v>24</v>
      </c>
      <c r="L331" s="156">
        <v>268.39703265330201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268.39703265330201</v>
      </c>
      <c r="U331" s="215" t="s">
        <v>24</v>
      </c>
      <c r="V331" s="207">
        <v>267.63906652541345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0.75796612788855067</v>
      </c>
      <c r="AD331" s="207">
        <v>0.75796612788855067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268.39703265330201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148.75394690207654</v>
      </c>
      <c r="C333" s="156">
        <v>714.1020129491319</v>
      </c>
      <c r="D333" s="156">
        <v>0</v>
      </c>
      <c r="E333" s="156">
        <v>49.584648967358845</v>
      </c>
      <c r="F333" s="350"/>
      <c r="G333" s="156">
        <v>0</v>
      </c>
      <c r="H333" s="168">
        <v>0</v>
      </c>
      <c r="I333" s="154">
        <f t="shared" si="135"/>
        <v>912.44060881856728</v>
      </c>
      <c r="J333" s="149"/>
      <c r="K333" s="169" t="s">
        <v>22</v>
      </c>
      <c r="L333" s="156">
        <v>148.75394690207654</v>
      </c>
      <c r="M333" s="156">
        <v>714.1020129491319</v>
      </c>
      <c r="N333" s="156">
        <v>0</v>
      </c>
      <c r="O333" s="156">
        <v>49.584648967358845</v>
      </c>
      <c r="P333" s="156">
        <v>2.4400943853224519</v>
      </c>
      <c r="Q333" s="156">
        <v>0</v>
      </c>
      <c r="R333" s="157">
        <v>0</v>
      </c>
      <c r="S333" s="158">
        <f t="shared" si="136"/>
        <v>914.88070320388977</v>
      </c>
      <c r="U333" s="215" t="s">
        <v>22</v>
      </c>
      <c r="V333" s="207">
        <v>148.75394690207654</v>
      </c>
      <c r="W333" s="207">
        <v>0</v>
      </c>
      <c r="X333" s="207">
        <v>0</v>
      </c>
      <c r="Y333" s="207">
        <v>714.1020129491319</v>
      </c>
      <c r="Z333" s="207">
        <v>0</v>
      </c>
      <c r="AA333" s="207">
        <v>0</v>
      </c>
      <c r="AB333" s="207">
        <v>2.4400943853224519</v>
      </c>
      <c r="AC333" s="208">
        <v>49.584648967358845</v>
      </c>
      <c r="AD333" s="207">
        <v>0</v>
      </c>
      <c r="AE333" s="207">
        <v>0</v>
      </c>
      <c r="AF333" s="207">
        <v>0</v>
      </c>
      <c r="AG333" s="207">
        <v>0</v>
      </c>
      <c r="AH333" s="207">
        <v>49.584648967358845</v>
      </c>
      <c r="AI333" s="210">
        <f t="shared" si="137"/>
        <v>914.88070320388977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0.40727876848767403</v>
      </c>
      <c r="C334" s="160">
        <v>21.925774409734661</v>
      </c>
      <c r="D334" s="160">
        <v>6.8264246682801275</v>
      </c>
      <c r="E334" s="160">
        <v>0</v>
      </c>
      <c r="F334" s="350"/>
      <c r="G334" s="160">
        <v>0</v>
      </c>
      <c r="H334" s="161">
        <v>0</v>
      </c>
      <c r="I334" s="162">
        <f t="shared" si="135"/>
        <v>29.159477846502462</v>
      </c>
      <c r="J334" s="149"/>
      <c r="K334" s="163" t="s">
        <v>21</v>
      </c>
      <c r="L334" s="164">
        <v>0.40727876848767403</v>
      </c>
      <c r="M334" s="164">
        <v>21.925774409734661</v>
      </c>
      <c r="N334" s="164">
        <v>6.8264246682801275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29.159477846502462</v>
      </c>
      <c r="U334" s="211" t="s">
        <v>61</v>
      </c>
      <c r="V334" s="212">
        <v>0.40727876848767403</v>
      </c>
      <c r="W334" s="212">
        <v>0</v>
      </c>
      <c r="X334" s="212">
        <v>0</v>
      </c>
      <c r="Y334" s="212">
        <v>21.925774409734661</v>
      </c>
      <c r="Z334" s="212">
        <v>6.8264246682801275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29.159477846502462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0.22022836470840076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135"/>
        <v>0.22022836470840076</v>
      </c>
      <c r="J335" s="149"/>
      <c r="K335" s="171" t="s">
        <v>64</v>
      </c>
      <c r="L335" s="156">
        <v>0.22022836470840076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0.22022836470840076</v>
      </c>
      <c r="U335" s="216" t="s">
        <v>62</v>
      </c>
      <c r="V335" s="207">
        <v>0.22022836470840076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0.22022836470840076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0.22022836470840076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135"/>
        <v>0.22022836470840076</v>
      </c>
      <c r="J336" s="149"/>
      <c r="K336" s="176" t="s">
        <v>23</v>
      </c>
      <c r="L336" s="177">
        <v>0.22022836470840076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0.22022836470840076</v>
      </c>
      <c r="U336" s="217" t="s">
        <v>65</v>
      </c>
      <c r="V336" s="218">
        <v>0.22022836470840076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137"/>
        <v>0.22022836470840076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594.32672926588373</v>
      </c>
      <c r="C340" s="195">
        <f t="shared" ref="C340:I340" si="139">SUM(C319:C335)</f>
        <v>7335.1104732645726</v>
      </c>
      <c r="D340" s="195">
        <f t="shared" si="139"/>
        <v>185.35150729214115</v>
      </c>
      <c r="E340" s="195">
        <f t="shared" si="139"/>
        <v>2420.8475356347803</v>
      </c>
      <c r="F340" s="195">
        <f t="shared" si="139"/>
        <v>0</v>
      </c>
      <c r="G340" s="195">
        <f t="shared" si="139"/>
        <v>208.71335666814164</v>
      </c>
      <c r="H340" s="197">
        <f t="shared" si="139"/>
        <v>0</v>
      </c>
      <c r="I340" s="154">
        <f t="shared" si="139"/>
        <v>10744.349602125518</v>
      </c>
      <c r="J340" s="149"/>
      <c r="K340" s="196" t="s">
        <v>26</v>
      </c>
      <c r="L340" s="195">
        <f>SUM(L319:L335)</f>
        <v>594.32672926588373</v>
      </c>
      <c r="M340" s="195">
        <f t="shared" ref="M340:S340" si="140">SUM(M319:M335)</f>
        <v>7335.1104732645726</v>
      </c>
      <c r="N340" s="195">
        <f t="shared" si="140"/>
        <v>185.35150729214115</v>
      </c>
      <c r="O340" s="195">
        <f t="shared" si="140"/>
        <v>2420.8475356347803</v>
      </c>
      <c r="P340" s="195">
        <f t="shared" si="140"/>
        <v>48.345479831639956</v>
      </c>
      <c r="Q340" s="195">
        <f t="shared" si="140"/>
        <v>208.71335666814164</v>
      </c>
      <c r="R340" s="197">
        <f t="shared" si="140"/>
        <v>0</v>
      </c>
      <c r="S340" s="198">
        <f t="shared" si="140"/>
        <v>10792.695081957158</v>
      </c>
      <c r="T340" s="141" t="str">
        <f>IF(ABS(S340-AI340)&gt;0.01,S340-AI340,"")</f>
        <v/>
      </c>
      <c r="U340" s="224" t="s">
        <v>63</v>
      </c>
      <c r="V340" s="225">
        <f>SUM(V319:V335)</f>
        <v>578.02277200166293</v>
      </c>
      <c r="W340" s="225">
        <f t="shared" ref="W340:AH340" si="141">SUM(W319:W335)</f>
        <v>15.298349093683257</v>
      </c>
      <c r="X340" s="225">
        <f t="shared" si="141"/>
        <v>208.71335666814164</v>
      </c>
      <c r="Y340" s="225">
        <f t="shared" si="141"/>
        <v>7335.1104732645726</v>
      </c>
      <c r="Z340" s="225">
        <f t="shared" si="141"/>
        <v>118.97442734612746</v>
      </c>
      <c r="AA340" s="225">
        <f t="shared" si="141"/>
        <v>2367.6360732621256</v>
      </c>
      <c r="AB340" s="225">
        <f t="shared" si="141"/>
        <v>48.345479831639956</v>
      </c>
      <c r="AC340" s="225">
        <f t="shared" si="141"/>
        <v>120.59415048920552</v>
      </c>
      <c r="AD340" s="226">
        <f t="shared" si="141"/>
        <v>1.0056081705376128</v>
      </c>
      <c r="AE340" s="226">
        <f t="shared" si="141"/>
        <v>0.93992269870955814</v>
      </c>
      <c r="AF340" s="226">
        <f t="shared" si="141"/>
        <v>0</v>
      </c>
      <c r="AG340" s="226">
        <f t="shared" si="141"/>
        <v>66.377079946013723</v>
      </c>
      <c r="AH340" s="226">
        <f t="shared" si="141"/>
        <v>52.271539673944609</v>
      </c>
      <c r="AI340" s="227">
        <f>SUM(V340:AC340)</f>
        <v>10792.695081957158</v>
      </c>
      <c r="AJ340" s="141" t="str">
        <f t="shared" si="138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5.5315282104028904E-2</v>
      </c>
      <c r="C341" s="48">
        <f t="shared" ref="C341:H341" si="142">IF($I340=0,"-",C340/$I340)</f>
        <v>0.68269469487603907</v>
      </c>
      <c r="D341" s="48">
        <f t="shared" si="142"/>
        <v>1.7251068157301368E-2</v>
      </c>
      <c r="E341" s="48">
        <f t="shared" si="142"/>
        <v>0.22531354854237731</v>
      </c>
      <c r="F341" s="48">
        <f t="shared" si="142"/>
        <v>0</v>
      </c>
      <c r="G341" s="48">
        <f t="shared" si="142"/>
        <v>1.9425406320253448E-2</v>
      </c>
      <c r="H341" s="69">
        <f t="shared" si="142"/>
        <v>0</v>
      </c>
      <c r="I341" s="49">
        <f>SUM(B341:H341)</f>
        <v>1</v>
      </c>
      <c r="J341" s="141"/>
      <c r="K341" s="78" t="s">
        <v>90</v>
      </c>
      <c r="L341" s="95">
        <f t="shared" ref="L341:R341" si="143">IF($S340=0,"-",L340/$S340)</f>
        <v>5.5067499336607588E-2</v>
      </c>
      <c r="M341" s="95">
        <f t="shared" si="143"/>
        <v>0.67963658915252301</v>
      </c>
      <c r="N341" s="95">
        <f t="shared" si="143"/>
        <v>1.7173792633315952E-2</v>
      </c>
      <c r="O341" s="95">
        <f t="shared" si="143"/>
        <v>0.22430426480609711</v>
      </c>
      <c r="P341" s="95">
        <f t="shared" si="143"/>
        <v>4.4794631428494817E-3</v>
      </c>
      <c r="Q341" s="95">
        <f t="shared" si="143"/>
        <v>1.9338390928606997E-2</v>
      </c>
      <c r="R341" s="96">
        <f t="shared" si="143"/>
        <v>0</v>
      </c>
      <c r="S341" s="97">
        <f>SUM(L341:R341)</f>
        <v>1.0000000000000002</v>
      </c>
      <c r="U341" s="108" t="s">
        <v>90</v>
      </c>
      <c r="V341" s="130">
        <f>+V340/$AI340</f>
        <v>5.3556851890310585E-2</v>
      </c>
      <c r="W341" s="130">
        <f t="shared" ref="W341:AH341" si="144">+W340/$AI340</f>
        <v>1.4174725569017965E-3</v>
      </c>
      <c r="X341" s="130">
        <f t="shared" si="144"/>
        <v>1.9338390928606997E-2</v>
      </c>
      <c r="Y341" s="130">
        <f t="shared" si="144"/>
        <v>0.67963658915252301</v>
      </c>
      <c r="Z341" s="130">
        <f t="shared" si="144"/>
        <v>1.1023606841726184E-2</v>
      </c>
      <c r="AA341" s="130">
        <f t="shared" si="144"/>
        <v>0.21937394277174152</v>
      </c>
      <c r="AB341" s="130">
        <f t="shared" si="144"/>
        <v>4.4794631428494817E-3</v>
      </c>
      <c r="AC341" s="130">
        <f t="shared" si="144"/>
        <v>1.1173682715340538E-2</v>
      </c>
      <c r="AD341" s="130">
        <f t="shared" si="144"/>
        <v>9.3174889395212561E-5</v>
      </c>
      <c r="AE341" s="130">
        <f t="shared" si="144"/>
        <v>8.7088784735602078E-5</v>
      </c>
      <c r="AF341" s="130">
        <f t="shared" si="144"/>
        <v>0</v>
      </c>
      <c r="AG341" s="130">
        <f t="shared" si="144"/>
        <v>6.1501857915897719E-3</v>
      </c>
      <c r="AH341" s="130">
        <f t="shared" si="144"/>
        <v>4.8432332496199495E-3</v>
      </c>
      <c r="AI341" s="131">
        <f>SUM(V341:AC341)</f>
        <v>1.0000000000000002</v>
      </c>
      <c r="AJ341" s="22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20.559296412530617</v>
      </c>
      <c r="C349" s="156">
        <v>31.54533989610551</v>
      </c>
      <c r="D349" s="156">
        <v>0</v>
      </c>
      <c r="E349" s="156">
        <v>0</v>
      </c>
      <c r="F349" s="350"/>
      <c r="G349" s="156">
        <v>0</v>
      </c>
      <c r="H349" s="168">
        <v>0</v>
      </c>
      <c r="I349" s="154">
        <f t="shared" si="145"/>
        <v>52.104636308636131</v>
      </c>
      <c r="J349" s="149"/>
      <c r="K349" s="169" t="s">
        <v>16</v>
      </c>
      <c r="L349" s="156">
        <v>20.559296412530617</v>
      </c>
      <c r="M349" s="156">
        <v>31.54533989610551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52.104636308636131</v>
      </c>
      <c r="U349" s="215" t="s">
        <v>16</v>
      </c>
      <c r="V349" s="207">
        <v>20.559296412530617</v>
      </c>
      <c r="W349" s="207">
        <v>0</v>
      </c>
      <c r="X349" s="207">
        <v>0</v>
      </c>
      <c r="Y349" s="207">
        <v>31.54533989610551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52.104636308636131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7.6040428524529594E-2</v>
      </c>
      <c r="C350" s="160">
        <v>0</v>
      </c>
      <c r="D350" s="160">
        <v>0.36486684309839301</v>
      </c>
      <c r="E350" s="160">
        <v>3.1029184943661709E-2</v>
      </c>
      <c r="F350" s="350"/>
      <c r="G350" s="160">
        <v>0</v>
      </c>
      <c r="H350" s="161">
        <v>0</v>
      </c>
      <c r="I350" s="162">
        <f t="shared" si="145"/>
        <v>0.47193645656658428</v>
      </c>
      <c r="J350" s="149"/>
      <c r="K350" s="163" t="s">
        <v>15</v>
      </c>
      <c r="L350" s="164">
        <v>7.6040428524529594E-2</v>
      </c>
      <c r="M350" s="164">
        <v>0</v>
      </c>
      <c r="N350" s="164">
        <v>0.36486684309839301</v>
      </c>
      <c r="O350" s="164">
        <v>3.1029184943661709E-2</v>
      </c>
      <c r="P350" s="164">
        <v>0</v>
      </c>
      <c r="Q350" s="164">
        <v>0</v>
      </c>
      <c r="R350" s="165">
        <v>0</v>
      </c>
      <c r="S350" s="166">
        <f t="shared" si="146"/>
        <v>0.47193645656658428</v>
      </c>
      <c r="U350" s="211" t="s">
        <v>57</v>
      </c>
      <c r="V350" s="212">
        <v>7.4316737919287237E-2</v>
      </c>
      <c r="W350" s="212">
        <v>0</v>
      </c>
      <c r="X350" s="212">
        <v>0</v>
      </c>
      <c r="Y350" s="212">
        <v>0</v>
      </c>
      <c r="Z350" s="212">
        <v>0</v>
      </c>
      <c r="AA350" s="212">
        <v>2.8557769953640764E-2</v>
      </c>
      <c r="AB350" s="212">
        <v>0</v>
      </c>
      <c r="AC350" s="213">
        <v>0.36906194869365627</v>
      </c>
      <c r="AD350" s="212">
        <v>1.7236906052423516E-3</v>
      </c>
      <c r="AE350" s="212">
        <v>0</v>
      </c>
      <c r="AF350" s="212">
        <v>0</v>
      </c>
      <c r="AG350" s="212">
        <v>0.36486684309839301</v>
      </c>
      <c r="AH350" s="212">
        <v>2.4714149900209453E-3</v>
      </c>
      <c r="AI350" s="214">
        <f t="shared" si="147"/>
        <v>0.47193645656658428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4.7610777053346904</v>
      </c>
      <c r="F351" s="350"/>
      <c r="G351" s="156">
        <v>0</v>
      </c>
      <c r="H351" s="168">
        <v>0</v>
      </c>
      <c r="I351" s="154">
        <f t="shared" si="145"/>
        <v>4.7610777053346904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4.7610777053346904</v>
      </c>
      <c r="P351" s="156">
        <v>276.1325559928456</v>
      </c>
      <c r="Q351" s="156">
        <v>0</v>
      </c>
      <c r="R351" s="157">
        <v>0</v>
      </c>
      <c r="S351" s="158">
        <f t="shared" si="146"/>
        <v>280.89363369818028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276.1325559928456</v>
      </c>
      <c r="AC351" s="208">
        <v>4.7610777053346904</v>
      </c>
      <c r="AD351" s="207">
        <v>0</v>
      </c>
      <c r="AE351" s="207">
        <v>0</v>
      </c>
      <c r="AF351" s="207">
        <v>0</v>
      </c>
      <c r="AG351" s="207">
        <v>0</v>
      </c>
      <c r="AH351" s="207">
        <v>4.7610777053346904</v>
      </c>
      <c r="AI351" s="210">
        <f t="shared" si="147"/>
        <v>280.89363369818028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1.5923274476790141</v>
      </c>
      <c r="Q352" s="164">
        <v>0</v>
      </c>
      <c r="R352" s="165">
        <v>0</v>
      </c>
      <c r="S352" s="166">
        <f t="shared" si="146"/>
        <v>1.5923274476790141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1.5923274476790141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1.5923274476790141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17.405794660299836</v>
      </c>
      <c r="D354" s="160">
        <v>0</v>
      </c>
      <c r="E354" s="160">
        <v>0</v>
      </c>
      <c r="F354" s="350"/>
      <c r="G354" s="160">
        <v>0</v>
      </c>
      <c r="H354" s="161">
        <v>0</v>
      </c>
      <c r="I354" s="162">
        <f t="shared" si="145"/>
        <v>17.405794660299836</v>
      </c>
      <c r="J354" s="149"/>
      <c r="K354" s="163" t="s">
        <v>17</v>
      </c>
      <c r="L354" s="164">
        <v>0</v>
      </c>
      <c r="M354" s="164">
        <v>17.405794660299836</v>
      </c>
      <c r="N354" s="164">
        <v>0</v>
      </c>
      <c r="O354" s="164">
        <v>0</v>
      </c>
      <c r="P354" s="164">
        <v>2.7642057942205756E-2</v>
      </c>
      <c r="Q354" s="164">
        <v>0</v>
      </c>
      <c r="R354" s="165">
        <v>0</v>
      </c>
      <c r="S354" s="166">
        <f t="shared" si="146"/>
        <v>17.433436718242042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17.405794660299836</v>
      </c>
      <c r="Z354" s="212">
        <v>0</v>
      </c>
      <c r="AA354" s="212">
        <v>0</v>
      </c>
      <c r="AB354" s="212">
        <v>2.7642057942205756E-2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17.433436718242042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140</v>
      </c>
      <c r="B355" s="156">
        <v>45.400182865638229</v>
      </c>
      <c r="C355" s="156">
        <v>0</v>
      </c>
      <c r="D355" s="156">
        <v>887.25795457107574</v>
      </c>
      <c r="E355" s="156">
        <v>0</v>
      </c>
      <c r="F355" s="350"/>
      <c r="G355" s="156">
        <v>0</v>
      </c>
      <c r="H355" s="168">
        <v>0</v>
      </c>
      <c r="I355" s="154">
        <f t="shared" si="145"/>
        <v>932.65813743671401</v>
      </c>
      <c r="J355" s="149"/>
      <c r="K355" s="169" t="s">
        <v>140</v>
      </c>
      <c r="L355" s="156">
        <v>45.400182865638229</v>
      </c>
      <c r="M355" s="156">
        <v>0</v>
      </c>
      <c r="N355" s="156">
        <v>887.25795457107574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932.65813743671401</v>
      </c>
      <c r="U355" s="215" t="s">
        <v>140</v>
      </c>
      <c r="V355" s="207">
        <v>45.400182865638229</v>
      </c>
      <c r="W355" s="207">
        <v>0</v>
      </c>
      <c r="X355" s="207">
        <v>0</v>
      </c>
      <c r="Y355" s="207">
        <v>0</v>
      </c>
      <c r="Z355" s="207">
        <v>887.25795457107574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932.65813743671401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26.07389248242275</v>
      </c>
      <c r="C356" s="160">
        <v>12.939928022091241</v>
      </c>
      <c r="D356" s="160">
        <v>8.951165076853453</v>
      </c>
      <c r="E356" s="160">
        <v>1148.7672533532561</v>
      </c>
      <c r="F356" s="350"/>
      <c r="G356" s="160">
        <v>39.809760320496217</v>
      </c>
      <c r="H356" s="161">
        <v>0</v>
      </c>
      <c r="I356" s="162">
        <f t="shared" si="145"/>
        <v>1236.5419992551199</v>
      </c>
      <c r="J356" s="149"/>
      <c r="K356" s="163" t="s">
        <v>25</v>
      </c>
      <c r="L356" s="164">
        <v>26.07389248242275</v>
      </c>
      <c r="M356" s="164">
        <v>12.939928022091241</v>
      </c>
      <c r="N356" s="164">
        <v>8.951165076853453</v>
      </c>
      <c r="O356" s="164">
        <v>1148.7672533532561</v>
      </c>
      <c r="P356" s="164">
        <v>3.922734559320292</v>
      </c>
      <c r="Q356" s="164">
        <v>39.809760320496217</v>
      </c>
      <c r="R356" s="165">
        <v>0</v>
      </c>
      <c r="S356" s="166">
        <f t="shared" si="146"/>
        <v>1240.4647338144403</v>
      </c>
      <c r="U356" s="211" t="s">
        <v>25</v>
      </c>
      <c r="V356" s="212">
        <v>6.3004385499411866</v>
      </c>
      <c r="W356" s="212">
        <v>19.729435319746042</v>
      </c>
      <c r="X356" s="212">
        <v>39.809760320496217</v>
      </c>
      <c r="Y356" s="212">
        <v>12.939928022091241</v>
      </c>
      <c r="Z356" s="212">
        <v>4.5365483290188919</v>
      </c>
      <c r="AA356" s="212">
        <v>1146.2326674162514</v>
      </c>
      <c r="AB356" s="212">
        <v>3.922734559320292</v>
      </c>
      <c r="AC356" s="213">
        <v>6.9932212975749097</v>
      </c>
      <c r="AD356" s="212">
        <v>4.4018612735519762E-2</v>
      </c>
      <c r="AE356" s="212">
        <v>1.411618918414384E-2</v>
      </c>
      <c r="AF356" s="212">
        <v>0</v>
      </c>
      <c r="AG356" s="212">
        <v>4.4146167478345619</v>
      </c>
      <c r="AH356" s="212">
        <v>2.5204697478206848</v>
      </c>
      <c r="AI356" s="214">
        <f t="shared" si="147"/>
        <v>1240.4647338144403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79.840389629563006</v>
      </c>
      <c r="C357" s="156">
        <v>0</v>
      </c>
      <c r="D357" s="156">
        <v>1199.5061581874575</v>
      </c>
      <c r="E357" s="156">
        <v>0</v>
      </c>
      <c r="F357" s="350"/>
      <c r="G357" s="156">
        <v>0</v>
      </c>
      <c r="H357" s="168">
        <v>0</v>
      </c>
      <c r="I357" s="154">
        <f t="shared" si="145"/>
        <v>1279.3465478170206</v>
      </c>
      <c r="J357" s="149"/>
      <c r="K357" s="169" t="s">
        <v>24</v>
      </c>
      <c r="L357" s="156">
        <v>79.840389629563006</v>
      </c>
      <c r="M357" s="156">
        <v>0</v>
      </c>
      <c r="N357" s="156">
        <v>1199.5061581874575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1279.3465478170206</v>
      </c>
      <c r="U357" s="215" t="s">
        <v>24</v>
      </c>
      <c r="V357" s="207">
        <v>79.840389629563006</v>
      </c>
      <c r="W357" s="207">
        <v>0</v>
      </c>
      <c r="X357" s="207">
        <v>0</v>
      </c>
      <c r="Y357" s="207">
        <v>0</v>
      </c>
      <c r="Z357" s="207">
        <v>33.400282912298898</v>
      </c>
      <c r="AA357" s="207">
        <v>0</v>
      </c>
      <c r="AB357" s="207">
        <v>0</v>
      </c>
      <c r="AC357" s="208">
        <v>1166.1058752751585</v>
      </c>
      <c r="AD357" s="207">
        <v>0</v>
      </c>
      <c r="AE357" s="207">
        <v>0</v>
      </c>
      <c r="AF357" s="207">
        <v>0</v>
      </c>
      <c r="AG357" s="207">
        <v>1166.1058752751585</v>
      </c>
      <c r="AH357" s="207">
        <v>0</v>
      </c>
      <c r="AI357" s="210">
        <f t="shared" si="147"/>
        <v>1279.3465478170203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50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300.40465588962434</v>
      </c>
      <c r="C359" s="156">
        <v>1485.3395728126286</v>
      </c>
      <c r="D359" s="156">
        <v>846.93248250233341</v>
      </c>
      <c r="E359" s="156">
        <v>22.097725281628382</v>
      </c>
      <c r="F359" s="350"/>
      <c r="G359" s="156">
        <v>0</v>
      </c>
      <c r="H359" s="168">
        <v>0</v>
      </c>
      <c r="I359" s="154">
        <f t="shared" si="145"/>
        <v>2654.7744364862147</v>
      </c>
      <c r="J359" s="149"/>
      <c r="K359" s="169" t="s">
        <v>22</v>
      </c>
      <c r="L359" s="156">
        <v>300.40465588962434</v>
      </c>
      <c r="M359" s="156">
        <v>1485.3395728126286</v>
      </c>
      <c r="N359" s="156">
        <v>846.93248250233341</v>
      </c>
      <c r="O359" s="156">
        <v>22.097725281628382</v>
      </c>
      <c r="P359" s="156">
        <v>16.622338417404055</v>
      </c>
      <c r="Q359" s="156">
        <v>0</v>
      </c>
      <c r="R359" s="157">
        <v>0</v>
      </c>
      <c r="S359" s="158">
        <f t="shared" si="146"/>
        <v>2671.3967749036187</v>
      </c>
      <c r="U359" s="215" t="s">
        <v>22</v>
      </c>
      <c r="V359" s="207">
        <v>300.40465588962434</v>
      </c>
      <c r="W359" s="207">
        <v>0</v>
      </c>
      <c r="X359" s="207">
        <v>0</v>
      </c>
      <c r="Y359" s="207">
        <v>1485.3395728126286</v>
      </c>
      <c r="Z359" s="207">
        <v>613.45342317711845</v>
      </c>
      <c r="AA359" s="207">
        <v>0</v>
      </c>
      <c r="AB359" s="207">
        <v>16.622338417404055</v>
      </c>
      <c r="AC359" s="208">
        <v>255.57678460684338</v>
      </c>
      <c r="AD359" s="207">
        <v>0</v>
      </c>
      <c r="AE359" s="207">
        <v>0</v>
      </c>
      <c r="AF359" s="207">
        <v>0</v>
      </c>
      <c r="AG359" s="207">
        <v>233.47905932521499</v>
      </c>
      <c r="AH359" s="207">
        <v>22.097725281628382</v>
      </c>
      <c r="AI359" s="210">
        <f t="shared" si="147"/>
        <v>2671.3967749036187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1.0766933606001678</v>
      </c>
      <c r="C360" s="160">
        <v>57.963580622280418</v>
      </c>
      <c r="D360" s="160">
        <v>18.046524114838206</v>
      </c>
      <c r="E360" s="160">
        <v>0</v>
      </c>
      <c r="F360" s="350"/>
      <c r="G360" s="160">
        <v>0</v>
      </c>
      <c r="H360" s="161">
        <v>0</v>
      </c>
      <c r="I360" s="162">
        <f t="shared" si="145"/>
        <v>77.086798097718798</v>
      </c>
      <c r="J360" s="149"/>
      <c r="K360" s="163" t="s">
        <v>21</v>
      </c>
      <c r="L360" s="164">
        <v>1.0766933606001678</v>
      </c>
      <c r="M360" s="164">
        <v>57.963580622280418</v>
      </c>
      <c r="N360" s="164">
        <v>18.046524114838206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77.086798097718798</v>
      </c>
      <c r="U360" s="211" t="s">
        <v>61</v>
      </c>
      <c r="V360" s="212">
        <v>1.0766933606001678</v>
      </c>
      <c r="W360" s="212">
        <v>0</v>
      </c>
      <c r="X360" s="212">
        <v>0</v>
      </c>
      <c r="Y360" s="212">
        <v>57.963580622280418</v>
      </c>
      <c r="Z360" s="212">
        <v>18.046524114838206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7"/>
        <v>77.086798097718798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473.43115106890366</v>
      </c>
      <c r="C366" s="195">
        <f t="shared" ref="C366:I366" si="149">SUM(C345:C361)</f>
        <v>1605.1942160134056</v>
      </c>
      <c r="D366" s="195">
        <f t="shared" si="149"/>
        <v>2961.0591512956566</v>
      </c>
      <c r="E366" s="195">
        <f t="shared" si="149"/>
        <v>1175.6570855251628</v>
      </c>
      <c r="F366" s="195">
        <f t="shared" si="149"/>
        <v>0</v>
      </c>
      <c r="G366" s="195">
        <f t="shared" si="149"/>
        <v>39.809760320496217</v>
      </c>
      <c r="H366" s="197">
        <f t="shared" si="149"/>
        <v>0</v>
      </c>
      <c r="I366" s="154">
        <f t="shared" si="149"/>
        <v>6255.151364223625</v>
      </c>
      <c r="J366" s="149"/>
      <c r="K366" s="196" t="s">
        <v>26</v>
      </c>
      <c r="L366" s="195">
        <f>SUM(L345:L361)</f>
        <v>473.43115106890366</v>
      </c>
      <c r="M366" s="195">
        <f t="shared" ref="M366:S366" si="150">SUM(M345:M361)</f>
        <v>1605.1942160134056</v>
      </c>
      <c r="N366" s="195">
        <f t="shared" si="150"/>
        <v>2961.0591512956566</v>
      </c>
      <c r="O366" s="195">
        <f t="shared" si="150"/>
        <v>1175.6570855251628</v>
      </c>
      <c r="P366" s="195">
        <f t="shared" si="150"/>
        <v>298.29759847519119</v>
      </c>
      <c r="Q366" s="195">
        <f t="shared" si="150"/>
        <v>39.809760320496217</v>
      </c>
      <c r="R366" s="197">
        <f t="shared" si="150"/>
        <v>0</v>
      </c>
      <c r="S366" s="198">
        <f t="shared" si="150"/>
        <v>6553.448962698817</v>
      </c>
      <c r="T366" s="141" t="str">
        <f>IF(ABS(S366-AI366)&gt;0.01,S366-AI366,"")</f>
        <v/>
      </c>
      <c r="U366" s="224" t="s">
        <v>63</v>
      </c>
      <c r="V366" s="225">
        <f>SUM(V345:V361)</f>
        <v>453.65597344581687</v>
      </c>
      <c r="W366" s="225">
        <f t="shared" ref="W366:AH366" si="151">SUM(W345:W361)</f>
        <v>19.729435319746042</v>
      </c>
      <c r="X366" s="225">
        <f t="shared" si="151"/>
        <v>39.809760320496217</v>
      </c>
      <c r="Y366" s="225">
        <f t="shared" si="151"/>
        <v>1605.1942160134056</v>
      </c>
      <c r="Z366" s="225">
        <f t="shared" si="151"/>
        <v>1556.69473310435</v>
      </c>
      <c r="AA366" s="225">
        <f t="shared" si="151"/>
        <v>1146.2612251862051</v>
      </c>
      <c r="AB366" s="225">
        <f t="shared" si="151"/>
        <v>298.29759847519119</v>
      </c>
      <c r="AC366" s="225">
        <f t="shared" si="151"/>
        <v>1433.8060208336051</v>
      </c>
      <c r="AD366" s="226">
        <f t="shared" si="151"/>
        <v>4.5742303340762111E-2</v>
      </c>
      <c r="AE366" s="226">
        <f t="shared" si="151"/>
        <v>1.411618918414384E-2</v>
      </c>
      <c r="AF366" s="226">
        <f t="shared" si="151"/>
        <v>0</v>
      </c>
      <c r="AG366" s="226">
        <f t="shared" si="151"/>
        <v>1404.3644181913064</v>
      </c>
      <c r="AH366" s="226">
        <f t="shared" si="151"/>
        <v>29.381744149773777</v>
      </c>
      <c r="AI366" s="227">
        <f>SUM(V366:AC366)</f>
        <v>6553.4489626988161</v>
      </c>
      <c r="AJ366" s="141" t="str">
        <f t="shared" si="148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7.5686601890514738E-2</v>
      </c>
      <c r="C367" s="48">
        <f t="shared" ref="C367:H367" si="152">IF($I366=0,"-",C366/$I366)</f>
        <v>0.25661956402755071</v>
      </c>
      <c r="D367" s="48">
        <f t="shared" si="152"/>
        <v>0.47337929633988585</v>
      </c>
      <c r="E367" s="48">
        <f t="shared" si="152"/>
        <v>0.18795022167638345</v>
      </c>
      <c r="F367" s="48">
        <f t="shared" si="152"/>
        <v>0</v>
      </c>
      <c r="G367" s="48">
        <f t="shared" si="152"/>
        <v>6.3643160656652329E-3</v>
      </c>
      <c r="H367" s="69">
        <f t="shared" si="152"/>
        <v>0</v>
      </c>
      <c r="I367" s="49">
        <f>SUM(B367:H367)</f>
        <v>0.99999999999999989</v>
      </c>
      <c r="J367" s="141"/>
      <c r="K367" s="78" t="s">
        <v>90</v>
      </c>
      <c r="L367" s="95">
        <f t="shared" ref="L367:R367" si="153">IF($S366=0,"-",L366/$S366)</f>
        <v>7.2241525609430701E-2</v>
      </c>
      <c r="M367" s="95">
        <f t="shared" si="153"/>
        <v>0.2449388444389991</v>
      </c>
      <c r="N367" s="95">
        <f t="shared" si="153"/>
        <v>0.45183218304583306</v>
      </c>
      <c r="O367" s="95">
        <f t="shared" si="153"/>
        <v>0.17939516920278387</v>
      </c>
      <c r="P367" s="95">
        <f t="shared" si="153"/>
        <v>4.5517650350686091E-2</v>
      </c>
      <c r="Q367" s="95">
        <f t="shared" si="153"/>
        <v>6.074627352267028E-3</v>
      </c>
      <c r="R367" s="96">
        <f t="shared" si="153"/>
        <v>0</v>
      </c>
      <c r="S367" s="97">
        <f>SUM(L367:R367)</f>
        <v>0.99999999999999989</v>
      </c>
      <c r="U367" s="108" t="s">
        <v>90</v>
      </c>
      <c r="V367" s="130">
        <f>+V366/$AI366</f>
        <v>6.9224003425975261E-2</v>
      </c>
      <c r="W367" s="130">
        <f t="shared" ref="W367:AH367" si="154">+W366/$AI366</f>
        <v>3.0105423010147532E-3</v>
      </c>
      <c r="X367" s="130">
        <f t="shared" si="154"/>
        <v>6.0746273522670289E-3</v>
      </c>
      <c r="Y367" s="130">
        <f t="shared" si="154"/>
        <v>0.24493884443899913</v>
      </c>
      <c r="Z367" s="130">
        <f t="shared" si="154"/>
        <v>0.23753824008774732</v>
      </c>
      <c r="AA367" s="130">
        <f t="shared" si="154"/>
        <v>0.17490961350436096</v>
      </c>
      <c r="AB367" s="130">
        <f t="shared" si="154"/>
        <v>4.5517650350686098E-2</v>
      </c>
      <c r="AC367" s="130">
        <f t="shared" si="154"/>
        <v>0.21878647853894945</v>
      </c>
      <c r="AD367" s="130">
        <f t="shared" si="154"/>
        <v>6.9798824406995447E-6</v>
      </c>
      <c r="AE367" s="130">
        <f t="shared" si="154"/>
        <v>2.1540091735650851E-6</v>
      </c>
      <c r="AF367" s="130">
        <f t="shared" si="154"/>
        <v>0</v>
      </c>
      <c r="AG367" s="130">
        <f t="shared" si="154"/>
        <v>0.21429394295808576</v>
      </c>
      <c r="AH367" s="130">
        <f t="shared" si="154"/>
        <v>4.4834016892494272E-3</v>
      </c>
      <c r="AI367" s="131">
        <f>SUM(V367:AC367)</f>
        <v>1</v>
      </c>
      <c r="AJ367" s="22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62.892438599676218</v>
      </c>
      <c r="C375" s="156">
        <v>0</v>
      </c>
      <c r="D375" s="156">
        <v>0</v>
      </c>
      <c r="E375" s="156">
        <v>0</v>
      </c>
      <c r="F375" s="350"/>
      <c r="G375" s="156">
        <v>0</v>
      </c>
      <c r="H375" s="168">
        <v>0</v>
      </c>
      <c r="I375" s="154">
        <f t="shared" si="155"/>
        <v>62.892438599676218</v>
      </c>
      <c r="J375" s="149"/>
      <c r="K375" s="169" t="s">
        <v>16</v>
      </c>
      <c r="L375" s="156">
        <v>62.892438599676218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62.892438599676218</v>
      </c>
      <c r="U375" s="215" t="s">
        <v>16</v>
      </c>
      <c r="V375" s="207">
        <v>62.892438599676218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62.892438599676218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24.38309657465933</v>
      </c>
      <c r="C376" s="160">
        <v>0</v>
      </c>
      <c r="D376" s="160">
        <v>1.2376904441659975</v>
      </c>
      <c r="E376" s="160">
        <v>0.73191457272435434</v>
      </c>
      <c r="F376" s="350"/>
      <c r="G376" s="160">
        <v>0</v>
      </c>
      <c r="H376" s="161">
        <v>0</v>
      </c>
      <c r="I376" s="162">
        <f t="shared" si="155"/>
        <v>26.352701591549682</v>
      </c>
      <c r="J376" s="149"/>
      <c r="K376" s="163" t="s">
        <v>15</v>
      </c>
      <c r="L376" s="164">
        <v>24.38309657465933</v>
      </c>
      <c r="M376" s="164">
        <v>0</v>
      </c>
      <c r="N376" s="164">
        <v>1.2376904441659975</v>
      </c>
      <c r="O376" s="164">
        <v>0.73191457272435434</v>
      </c>
      <c r="P376" s="164">
        <v>0</v>
      </c>
      <c r="Q376" s="164">
        <v>0</v>
      </c>
      <c r="R376" s="165">
        <v>0</v>
      </c>
      <c r="S376" s="166">
        <f t="shared" si="156"/>
        <v>26.352701591549682</v>
      </c>
      <c r="U376" s="211" t="s">
        <v>57</v>
      </c>
      <c r="V376" s="212">
        <v>24.312303897746844</v>
      </c>
      <c r="W376" s="212">
        <v>0</v>
      </c>
      <c r="X376" s="212">
        <v>0</v>
      </c>
      <c r="Y376" s="212">
        <v>0</v>
      </c>
      <c r="Z376" s="212">
        <v>1.2376904441659975</v>
      </c>
      <c r="AA376" s="212">
        <v>0.73191457272435434</v>
      </c>
      <c r="AB376" s="212">
        <v>0</v>
      </c>
      <c r="AC376" s="213">
        <v>7.0792676912484712E-2</v>
      </c>
      <c r="AD376" s="212">
        <v>7.0792676912484712E-2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26.352701591549682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1477.1975598216734</v>
      </c>
      <c r="F377" s="350"/>
      <c r="G377" s="156">
        <v>0</v>
      </c>
      <c r="H377" s="168">
        <v>0</v>
      </c>
      <c r="I377" s="154">
        <f t="shared" si="155"/>
        <v>1477.1975598216734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1477.1975598216734</v>
      </c>
      <c r="P377" s="156">
        <v>927.64774014730278</v>
      </c>
      <c r="Q377" s="156">
        <v>0</v>
      </c>
      <c r="R377" s="157">
        <v>0</v>
      </c>
      <c r="S377" s="158">
        <f t="shared" si="156"/>
        <v>2404.8452999689762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738.5987799108367</v>
      </c>
      <c r="AB377" s="207">
        <v>927.64774014730278</v>
      </c>
      <c r="AC377" s="208">
        <v>738.5987799108367</v>
      </c>
      <c r="AD377" s="207">
        <v>0</v>
      </c>
      <c r="AE377" s="207">
        <v>0</v>
      </c>
      <c r="AF377" s="207">
        <v>0</v>
      </c>
      <c r="AG377" s="207">
        <v>0</v>
      </c>
      <c r="AH377" s="207">
        <v>738.5987799108367</v>
      </c>
      <c r="AI377" s="210">
        <f t="shared" si="157"/>
        <v>2404.8452999689762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12.373751031077342</v>
      </c>
      <c r="F378" s="350"/>
      <c r="G378" s="160">
        <v>0</v>
      </c>
      <c r="H378" s="161">
        <v>0</v>
      </c>
      <c r="I378" s="162">
        <f t="shared" si="155"/>
        <v>12.373751031077342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12.373751031077342</v>
      </c>
      <c r="P378" s="164">
        <v>41.088447085680627</v>
      </c>
      <c r="Q378" s="164">
        <v>0</v>
      </c>
      <c r="R378" s="165">
        <v>0</v>
      </c>
      <c r="S378" s="166">
        <f t="shared" si="156"/>
        <v>53.462198116757968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9.8990008248618739</v>
      </c>
      <c r="AB378" s="212">
        <v>41.088447085680627</v>
      </c>
      <c r="AC378" s="213">
        <v>2.4747502062154685</v>
      </c>
      <c r="AD378" s="212">
        <v>0</v>
      </c>
      <c r="AE378" s="212">
        <v>0</v>
      </c>
      <c r="AF378" s="212">
        <v>0</v>
      </c>
      <c r="AG378" s="212">
        <v>0</v>
      </c>
      <c r="AH378" s="212">
        <v>2.4747502062154685</v>
      </c>
      <c r="AI378" s="214">
        <f t="shared" si="157"/>
        <v>53.462198116757968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3.9050695026441491E-2</v>
      </c>
      <c r="F379" s="350"/>
      <c r="G379" s="156">
        <v>0</v>
      </c>
      <c r="H379" s="168">
        <v>0</v>
      </c>
      <c r="I379" s="154">
        <f t="shared" si="155"/>
        <v>3.9050695026441491E-2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3.9050695026441491E-2</v>
      </c>
      <c r="P379" s="156">
        <v>0</v>
      </c>
      <c r="Q379" s="156">
        <v>0</v>
      </c>
      <c r="R379" s="157">
        <v>0</v>
      </c>
      <c r="S379" s="158">
        <f t="shared" si="156"/>
        <v>3.9050695026441491E-2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3.9050695026441491E-2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3.9050695026441491E-2</v>
      </c>
      <c r="AI379" s="210">
        <f t="shared" si="157"/>
        <v>3.9050695026441491E-2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2.160073998656129</v>
      </c>
      <c r="C380" s="160">
        <v>0</v>
      </c>
      <c r="D380" s="160">
        <v>59.147863611930703</v>
      </c>
      <c r="E380" s="160">
        <v>13.40347756755393</v>
      </c>
      <c r="F380" s="350"/>
      <c r="G380" s="160">
        <v>0</v>
      </c>
      <c r="H380" s="161">
        <v>0</v>
      </c>
      <c r="I380" s="162">
        <f t="shared" si="155"/>
        <v>74.711415178140768</v>
      </c>
      <c r="J380" s="149"/>
      <c r="K380" s="163" t="s">
        <v>17</v>
      </c>
      <c r="L380" s="164">
        <v>2.160073998656129</v>
      </c>
      <c r="M380" s="164">
        <v>0</v>
      </c>
      <c r="N380" s="164">
        <v>59.147863611930703</v>
      </c>
      <c r="O380" s="164">
        <v>13.40347756755393</v>
      </c>
      <c r="P380" s="164">
        <v>0.95345108072976048</v>
      </c>
      <c r="Q380" s="164">
        <v>0</v>
      </c>
      <c r="R380" s="165">
        <v>0</v>
      </c>
      <c r="S380" s="166">
        <f t="shared" si="156"/>
        <v>75.664866258870532</v>
      </c>
      <c r="U380" s="211" t="s">
        <v>17</v>
      </c>
      <c r="V380" s="212">
        <v>2.160073998656129</v>
      </c>
      <c r="W380" s="212">
        <v>0</v>
      </c>
      <c r="X380" s="212">
        <v>0</v>
      </c>
      <c r="Y380" s="212">
        <v>0</v>
      </c>
      <c r="Z380" s="212">
        <v>59.138019253121961</v>
      </c>
      <c r="AA380" s="212">
        <v>0</v>
      </c>
      <c r="AB380" s="212">
        <v>0.95345108072976048</v>
      </c>
      <c r="AC380" s="213">
        <v>13.413321926362672</v>
      </c>
      <c r="AD380" s="212">
        <v>0</v>
      </c>
      <c r="AE380" s="212">
        <v>0</v>
      </c>
      <c r="AF380" s="212">
        <v>0</v>
      </c>
      <c r="AG380" s="212">
        <v>9.8443588087430735E-3</v>
      </c>
      <c r="AH380" s="212">
        <v>13.40347756755393</v>
      </c>
      <c r="AI380" s="214">
        <f t="shared" si="157"/>
        <v>75.664866258870532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140</v>
      </c>
      <c r="B381" s="156">
        <v>155.6387166666635</v>
      </c>
      <c r="C381" s="156">
        <v>4.3445096114772221</v>
      </c>
      <c r="D381" s="156">
        <v>126.55233122927336</v>
      </c>
      <c r="E381" s="156">
        <v>0.17714310139205591</v>
      </c>
      <c r="F381" s="350"/>
      <c r="G381" s="156">
        <v>0</v>
      </c>
      <c r="H381" s="168">
        <v>0</v>
      </c>
      <c r="I381" s="154">
        <f t="shared" si="155"/>
        <v>286.71270060880613</v>
      </c>
      <c r="J381" s="149"/>
      <c r="K381" s="169" t="s">
        <v>140</v>
      </c>
      <c r="L381" s="156">
        <v>155.6387166666635</v>
      </c>
      <c r="M381" s="156">
        <v>4.3445096114772221</v>
      </c>
      <c r="N381" s="156">
        <v>126.55233122927336</v>
      </c>
      <c r="O381" s="156">
        <v>0.17714310139205591</v>
      </c>
      <c r="P381" s="156">
        <v>0.37269013308541271</v>
      </c>
      <c r="Q381" s="156">
        <v>0</v>
      </c>
      <c r="R381" s="157">
        <v>0</v>
      </c>
      <c r="S381" s="158">
        <f t="shared" si="156"/>
        <v>287.08539074189156</v>
      </c>
      <c r="U381" s="215" t="s">
        <v>140</v>
      </c>
      <c r="V381" s="207">
        <v>154.65180973738688</v>
      </c>
      <c r="W381" s="207">
        <v>0</v>
      </c>
      <c r="X381" s="207">
        <v>0</v>
      </c>
      <c r="Y381" s="207">
        <v>4.3445096114772221</v>
      </c>
      <c r="Z381" s="207">
        <v>126.55233122927336</v>
      </c>
      <c r="AA381" s="207">
        <v>0.17714310139205591</v>
      </c>
      <c r="AB381" s="207">
        <v>0.37269013308541271</v>
      </c>
      <c r="AC381" s="208">
        <v>0.98690692927662516</v>
      </c>
      <c r="AD381" s="207">
        <v>0.98690692927662516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57"/>
        <v>287.08539074189162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35.32945394521402</v>
      </c>
      <c r="C382" s="160">
        <v>2.8767612433160794</v>
      </c>
      <c r="D382" s="160">
        <v>21.067423438378807</v>
      </c>
      <c r="E382" s="160">
        <v>146.73874135703494</v>
      </c>
      <c r="F382" s="350"/>
      <c r="G382" s="160">
        <v>100.68673796579915</v>
      </c>
      <c r="H382" s="161">
        <v>0</v>
      </c>
      <c r="I382" s="162">
        <f t="shared" si="155"/>
        <v>306.69911794974303</v>
      </c>
      <c r="J382" s="149"/>
      <c r="K382" s="163" t="s">
        <v>25</v>
      </c>
      <c r="L382" s="164">
        <v>35.32945394521402</v>
      </c>
      <c r="M382" s="164">
        <v>2.8767612433160794</v>
      </c>
      <c r="N382" s="164">
        <v>21.067423438378807</v>
      </c>
      <c r="O382" s="164">
        <v>146.73874135703494</v>
      </c>
      <c r="P382" s="164">
        <v>0</v>
      </c>
      <c r="Q382" s="164">
        <v>100.68673796579915</v>
      </c>
      <c r="R382" s="165">
        <v>0</v>
      </c>
      <c r="S382" s="166">
        <f t="shared" si="156"/>
        <v>306.69911794974303</v>
      </c>
      <c r="U382" s="211" t="s">
        <v>25</v>
      </c>
      <c r="V382" s="212">
        <v>23.839006654822981</v>
      </c>
      <c r="W382" s="212">
        <v>9.3180996568890482</v>
      </c>
      <c r="X382" s="212">
        <v>100.68673796579915</v>
      </c>
      <c r="Y382" s="212">
        <v>2.8767612433160794</v>
      </c>
      <c r="Z382" s="212">
        <v>21.067423438378807</v>
      </c>
      <c r="AA382" s="212">
        <v>117.13307577279618</v>
      </c>
      <c r="AB382" s="212">
        <v>0</v>
      </c>
      <c r="AC382" s="213">
        <v>31.778013217740753</v>
      </c>
      <c r="AD382" s="212">
        <v>2.1723476335019938</v>
      </c>
      <c r="AE382" s="212">
        <v>1.6620489169631388E-2</v>
      </c>
      <c r="AF382" s="212">
        <v>0</v>
      </c>
      <c r="AG382" s="212">
        <v>0</v>
      </c>
      <c r="AH382" s="212">
        <v>29.589045095069128</v>
      </c>
      <c r="AI382" s="214">
        <f t="shared" si="157"/>
        <v>306.69911794974297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45.932323503295848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155"/>
        <v>45.932323503295848</v>
      </c>
      <c r="J383" s="149"/>
      <c r="K383" s="169" t="s">
        <v>24</v>
      </c>
      <c r="L383" s="156">
        <v>45.932323503295848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45.932323503295848</v>
      </c>
      <c r="U383" s="215" t="s">
        <v>24</v>
      </c>
      <c r="V383" s="207">
        <v>45.932323503295848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45.932323503295848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155"/>
        <v>0</v>
      </c>
      <c r="J384" s="149"/>
      <c r="K384" s="163" t="s">
        <v>60</v>
      </c>
      <c r="L384" s="164">
        <v>0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</v>
      </c>
      <c r="U384" s="211" t="s">
        <v>60</v>
      </c>
      <c r="V384" s="212">
        <v>0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139.73605713368195</v>
      </c>
      <c r="C385" s="156">
        <v>0</v>
      </c>
      <c r="D385" s="156">
        <v>14.800642124216035</v>
      </c>
      <c r="E385" s="156">
        <v>0</v>
      </c>
      <c r="F385" s="350"/>
      <c r="G385" s="156">
        <v>0</v>
      </c>
      <c r="H385" s="168">
        <v>0</v>
      </c>
      <c r="I385" s="154">
        <f t="shared" si="155"/>
        <v>154.53669925789799</v>
      </c>
      <c r="J385" s="149"/>
      <c r="K385" s="169" t="s">
        <v>22</v>
      </c>
      <c r="L385" s="156">
        <v>139.73605713368195</v>
      </c>
      <c r="M385" s="156">
        <v>0</v>
      </c>
      <c r="N385" s="156">
        <v>14.800642124216035</v>
      </c>
      <c r="O385" s="156">
        <v>0</v>
      </c>
      <c r="P385" s="156">
        <v>141.32697922754247</v>
      </c>
      <c r="Q385" s="156">
        <v>0</v>
      </c>
      <c r="R385" s="157">
        <v>0</v>
      </c>
      <c r="S385" s="158">
        <f t="shared" si="156"/>
        <v>295.86367848544046</v>
      </c>
      <c r="U385" s="215" t="s">
        <v>22</v>
      </c>
      <c r="V385" s="207">
        <v>138.72569908448762</v>
      </c>
      <c r="W385" s="207">
        <v>0</v>
      </c>
      <c r="X385" s="207">
        <v>0</v>
      </c>
      <c r="Y385" s="207">
        <v>0</v>
      </c>
      <c r="Z385" s="207">
        <v>1.7263073035034429</v>
      </c>
      <c r="AA385" s="207">
        <v>0</v>
      </c>
      <c r="AB385" s="207">
        <v>141.32697922754247</v>
      </c>
      <c r="AC385" s="208">
        <v>14.084692869906938</v>
      </c>
      <c r="AD385" s="207">
        <v>1.0103580491943482</v>
      </c>
      <c r="AE385" s="207">
        <v>0</v>
      </c>
      <c r="AF385" s="207">
        <v>0</v>
      </c>
      <c r="AG385" s="207">
        <v>13.074334820712592</v>
      </c>
      <c r="AH385" s="207">
        <v>0</v>
      </c>
      <c r="AI385" s="210">
        <f t="shared" si="157"/>
        <v>295.86367848544046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155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0</v>
      </c>
      <c r="U386" s="211" t="s">
        <v>61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0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1.0485291102332577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155"/>
        <v>1.0485291102332577</v>
      </c>
      <c r="J387" s="149"/>
      <c r="K387" s="171" t="s">
        <v>64</v>
      </c>
      <c r="L387" s="156">
        <v>1.0485291102332577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1.0485291102332577</v>
      </c>
      <c r="U387" s="216" t="s">
        <v>62</v>
      </c>
      <c r="V387" s="207">
        <v>1.0485291102332577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1.0485291102332577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1.0485291102332577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155"/>
        <v>1.0485291102332577</v>
      </c>
      <c r="J388" s="149"/>
      <c r="K388" s="176" t="s">
        <v>23</v>
      </c>
      <c r="L388" s="177">
        <v>1.0485291102332577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1.0485291102332577</v>
      </c>
      <c r="U388" s="217" t="s">
        <v>65</v>
      </c>
      <c r="V388" s="218">
        <v>1.0485291102332577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157"/>
        <v>1.0485291102332577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467.12068953208023</v>
      </c>
      <c r="C392" s="195">
        <f t="shared" ref="C392:I392" si="159">SUM(C371:C387)</f>
        <v>7.2212708547933016</v>
      </c>
      <c r="D392" s="195">
        <f t="shared" si="159"/>
        <v>222.80595084796491</v>
      </c>
      <c r="E392" s="195">
        <f t="shared" si="159"/>
        <v>1650.6616381464823</v>
      </c>
      <c r="F392" s="195">
        <f t="shared" si="159"/>
        <v>0</v>
      </c>
      <c r="G392" s="195">
        <f t="shared" si="159"/>
        <v>100.68673796579915</v>
      </c>
      <c r="H392" s="197">
        <f t="shared" si="159"/>
        <v>0</v>
      </c>
      <c r="I392" s="154">
        <f t="shared" si="159"/>
        <v>2448.4962873471195</v>
      </c>
      <c r="J392" s="149"/>
      <c r="K392" s="196" t="s">
        <v>26</v>
      </c>
      <c r="L392" s="195">
        <f>SUM(L371:L387)</f>
        <v>467.12068953208023</v>
      </c>
      <c r="M392" s="195">
        <f t="shared" ref="M392:S392" si="160">SUM(M371:M387)</f>
        <v>7.2212708547933016</v>
      </c>
      <c r="N392" s="195">
        <f t="shared" si="160"/>
        <v>222.80595084796491</v>
      </c>
      <c r="O392" s="195">
        <f t="shared" si="160"/>
        <v>1650.6616381464823</v>
      </c>
      <c r="P392" s="195">
        <f t="shared" si="160"/>
        <v>1111.3893076743411</v>
      </c>
      <c r="Q392" s="195">
        <f t="shared" si="160"/>
        <v>100.68673796579915</v>
      </c>
      <c r="R392" s="197">
        <f t="shared" si="160"/>
        <v>0</v>
      </c>
      <c r="S392" s="198">
        <f t="shared" si="160"/>
        <v>3559.8855950214611</v>
      </c>
      <c r="T392" s="141" t="str">
        <f>IF(ABS(S392-AI392)&gt;0.01,S392-AI392,"")</f>
        <v/>
      </c>
      <c r="U392" s="224" t="s">
        <v>63</v>
      </c>
      <c r="V392" s="225">
        <f>SUM(V371:V387)</f>
        <v>453.5621845863057</v>
      </c>
      <c r="W392" s="225">
        <f t="shared" ref="W392:AH392" si="161">SUM(W371:W387)</f>
        <v>9.3180996568890482</v>
      </c>
      <c r="X392" s="225">
        <f t="shared" si="161"/>
        <v>100.68673796579915</v>
      </c>
      <c r="Y392" s="225">
        <f t="shared" si="161"/>
        <v>7.2212708547933016</v>
      </c>
      <c r="Z392" s="225">
        <f t="shared" si="161"/>
        <v>209.72177166844355</v>
      </c>
      <c r="AA392" s="225">
        <f t="shared" si="161"/>
        <v>866.53991418261114</v>
      </c>
      <c r="AB392" s="225">
        <f t="shared" si="161"/>
        <v>1111.3893076743411</v>
      </c>
      <c r="AC392" s="225">
        <f t="shared" si="161"/>
        <v>801.44630843227799</v>
      </c>
      <c r="AD392" s="226">
        <f t="shared" si="161"/>
        <v>4.2404052888854515</v>
      </c>
      <c r="AE392" s="226">
        <f t="shared" si="161"/>
        <v>1.6620489169631388E-2</v>
      </c>
      <c r="AF392" s="226">
        <f t="shared" si="161"/>
        <v>0</v>
      </c>
      <c r="AG392" s="226">
        <f t="shared" si="161"/>
        <v>13.084179179521335</v>
      </c>
      <c r="AH392" s="226">
        <f t="shared" si="161"/>
        <v>784.10510347470165</v>
      </c>
      <c r="AI392" s="227">
        <f>SUM(V392:AC392)</f>
        <v>3559.8855950214611</v>
      </c>
      <c r="AJ392" s="141" t="str">
        <f t="shared" si="158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0.1907785982547652</v>
      </c>
      <c r="C393" s="48">
        <f t="shared" ref="C393:H393" si="162">IF($I392=0,"-",C392/$I392)</f>
        <v>2.9492676350419775E-3</v>
      </c>
      <c r="D393" s="48">
        <f t="shared" si="162"/>
        <v>9.0997054804346555E-2</v>
      </c>
      <c r="E393" s="48">
        <f t="shared" si="162"/>
        <v>0.67415321259683436</v>
      </c>
      <c r="F393" s="48">
        <f t="shared" si="162"/>
        <v>0</v>
      </c>
      <c r="G393" s="48">
        <f t="shared" si="162"/>
        <v>4.1121866709012064E-2</v>
      </c>
      <c r="H393" s="69">
        <f t="shared" si="162"/>
        <v>0</v>
      </c>
      <c r="I393" s="49">
        <f>SUM(B393:H393)</f>
        <v>1.0000000000000002</v>
      </c>
      <c r="J393" s="141"/>
      <c r="K393" s="78" t="s">
        <v>90</v>
      </c>
      <c r="L393" s="95">
        <f t="shared" ref="L393:R393" si="163">IF($S392=0,"-",L392/$S392)</f>
        <v>0.1312178936832559</v>
      </c>
      <c r="M393" s="95">
        <f t="shared" si="163"/>
        <v>2.0285120580538678E-3</v>
      </c>
      <c r="N393" s="95">
        <f t="shared" si="163"/>
        <v>6.2587952590263424E-2</v>
      </c>
      <c r="O393" s="95">
        <f t="shared" si="163"/>
        <v>0.46368390053178976</v>
      </c>
      <c r="P393" s="95">
        <f t="shared" si="163"/>
        <v>0.31219804064170803</v>
      </c>
      <c r="Q393" s="95">
        <f t="shared" si="163"/>
        <v>2.8283700494929009E-2</v>
      </c>
      <c r="R393" s="96">
        <f t="shared" si="163"/>
        <v>0</v>
      </c>
      <c r="S393" s="97">
        <f>SUM(L393:R393)</f>
        <v>1</v>
      </c>
      <c r="U393" s="108" t="s">
        <v>90</v>
      </c>
      <c r="V393" s="130">
        <f>+V392/$AI392</f>
        <v>0.12740920248128687</v>
      </c>
      <c r="W393" s="130">
        <f t="shared" ref="W393:AH393" si="164">+W392/$AI392</f>
        <v>2.6175278413217862E-3</v>
      </c>
      <c r="X393" s="130">
        <f t="shared" si="164"/>
        <v>2.8283700494929009E-2</v>
      </c>
      <c r="Y393" s="130">
        <f t="shared" si="164"/>
        <v>2.0285120580538678E-3</v>
      </c>
      <c r="Z393" s="130">
        <f t="shared" si="164"/>
        <v>5.8912503244975552E-2</v>
      </c>
      <c r="AA393" s="130">
        <f t="shared" si="164"/>
        <v>0.24341791078749178</v>
      </c>
      <c r="AB393" s="130">
        <f t="shared" si="164"/>
        <v>0.31219804064170803</v>
      </c>
      <c r="AC393" s="130">
        <f t="shared" si="164"/>
        <v>0.22513260245023306</v>
      </c>
      <c r="AD393" s="130">
        <f t="shared" si="164"/>
        <v>1.1911633606472368E-3</v>
      </c>
      <c r="AE393" s="130">
        <f t="shared" si="164"/>
        <v>4.6688267715331419E-6</v>
      </c>
      <c r="AF393" s="130">
        <f t="shared" si="164"/>
        <v>0</v>
      </c>
      <c r="AG393" s="130">
        <f t="shared" si="164"/>
        <v>3.6754493452878663E-3</v>
      </c>
      <c r="AH393" s="130">
        <f t="shared" si="164"/>
        <v>0.22026132091752645</v>
      </c>
      <c r="AI393" s="131">
        <f>SUM(V393:AC393)</f>
        <v>0.99999999999999989</v>
      </c>
      <c r="AJ393" s="22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12.308565675172773</v>
      </c>
      <c r="C401" s="156">
        <v>0</v>
      </c>
      <c r="D401" s="156">
        <v>8.3456174421654463</v>
      </c>
      <c r="E401" s="156">
        <v>0</v>
      </c>
      <c r="F401" s="350"/>
      <c r="G401" s="156">
        <v>0</v>
      </c>
      <c r="H401" s="168">
        <v>0</v>
      </c>
      <c r="I401" s="154">
        <f t="shared" si="165"/>
        <v>20.654183117338221</v>
      </c>
      <c r="J401" s="149"/>
      <c r="K401" s="169" t="s">
        <v>16</v>
      </c>
      <c r="L401" s="156">
        <v>12.308565675172773</v>
      </c>
      <c r="M401" s="156">
        <v>0</v>
      </c>
      <c r="N401" s="156">
        <v>8.3456174421654463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20.654183117338221</v>
      </c>
      <c r="U401" s="215" t="s">
        <v>16</v>
      </c>
      <c r="V401" s="207">
        <v>12.308565675172773</v>
      </c>
      <c r="W401" s="207">
        <v>0</v>
      </c>
      <c r="X401" s="207">
        <v>0</v>
      </c>
      <c r="Y401" s="207">
        <v>0</v>
      </c>
      <c r="Z401" s="207">
        <v>8.3456174421654463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20.654183117338221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1.8030911771158759E-2</v>
      </c>
      <c r="C402" s="160">
        <v>1.2583238592932561E-2</v>
      </c>
      <c r="D402" s="160">
        <v>8.4275951064068688E-5</v>
      </c>
      <c r="E402" s="160">
        <v>0</v>
      </c>
      <c r="F402" s="350"/>
      <c r="G402" s="160">
        <v>0</v>
      </c>
      <c r="H402" s="161">
        <v>0</v>
      </c>
      <c r="I402" s="162">
        <f t="shared" si="165"/>
        <v>3.0698426315155389E-2</v>
      </c>
      <c r="J402" s="149"/>
      <c r="K402" s="163" t="s">
        <v>15</v>
      </c>
      <c r="L402" s="164">
        <v>1.8030911771158759E-2</v>
      </c>
      <c r="M402" s="164">
        <v>1.2583238592932561E-2</v>
      </c>
      <c r="N402" s="164">
        <v>8.4275951064068688E-5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3.0698426315155389E-2</v>
      </c>
      <c r="U402" s="211" t="s">
        <v>57</v>
      </c>
      <c r="V402" s="212">
        <v>1.8030911771158759E-2</v>
      </c>
      <c r="W402" s="212">
        <v>0</v>
      </c>
      <c r="X402" s="212">
        <v>0</v>
      </c>
      <c r="Y402" s="212">
        <v>1.2583238592932561E-2</v>
      </c>
      <c r="Z402" s="212">
        <v>8.4275951064068688E-5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3.0698426315155389E-2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50"/>
      <c r="G403" s="156">
        <v>0</v>
      </c>
      <c r="H403" s="168">
        <v>0</v>
      </c>
      <c r="I403" s="154">
        <f t="shared" si="165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6.6265363850671006</v>
      </c>
      <c r="Q403" s="156">
        <v>0</v>
      </c>
      <c r="R403" s="157">
        <v>0</v>
      </c>
      <c r="S403" s="158">
        <f t="shared" si="166"/>
        <v>6.6265363850671006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6.6265363850671006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6.6265363850671006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0.1191466437296746</v>
      </c>
      <c r="F404" s="350"/>
      <c r="G404" s="160">
        <v>0</v>
      </c>
      <c r="H404" s="161">
        <v>0</v>
      </c>
      <c r="I404" s="162">
        <f t="shared" si="165"/>
        <v>0.1191466437296746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0.1191466437296746</v>
      </c>
      <c r="P404" s="164">
        <v>7.804256460126946E-2</v>
      </c>
      <c r="Q404" s="164">
        <v>0</v>
      </c>
      <c r="R404" s="165">
        <v>0</v>
      </c>
      <c r="S404" s="166">
        <f t="shared" si="166"/>
        <v>0.19718920833094405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9.5317314983739673E-2</v>
      </c>
      <c r="AB404" s="212">
        <v>7.804256460126946E-2</v>
      </c>
      <c r="AC404" s="213">
        <v>2.3829328745934918E-2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2.3829328745934918E-2</v>
      </c>
      <c r="AI404" s="214">
        <f t="shared" si="167"/>
        <v>0.19718920833094405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2.6252836984249604E-2</v>
      </c>
      <c r="C406" s="160">
        <v>0.2362755328582464</v>
      </c>
      <c r="D406" s="160">
        <v>0</v>
      </c>
      <c r="E406" s="160">
        <v>0</v>
      </c>
      <c r="F406" s="350"/>
      <c r="G406" s="160">
        <v>0</v>
      </c>
      <c r="H406" s="161">
        <v>0</v>
      </c>
      <c r="I406" s="162">
        <f t="shared" si="165"/>
        <v>0.262528369842496</v>
      </c>
      <c r="J406" s="149"/>
      <c r="K406" s="163" t="s">
        <v>17</v>
      </c>
      <c r="L406" s="164">
        <v>2.6252836984249604E-2</v>
      </c>
      <c r="M406" s="164">
        <v>0.2362755328582464</v>
      </c>
      <c r="N406" s="164">
        <v>0</v>
      </c>
      <c r="O406" s="164">
        <v>0</v>
      </c>
      <c r="P406" s="164">
        <v>0</v>
      </c>
      <c r="Q406" s="164">
        <v>0</v>
      </c>
      <c r="R406" s="165">
        <v>0</v>
      </c>
      <c r="S406" s="166">
        <f t="shared" si="166"/>
        <v>0.262528369842496</v>
      </c>
      <c r="U406" s="211" t="s">
        <v>17</v>
      </c>
      <c r="V406" s="212">
        <v>2.6252836984249604E-2</v>
      </c>
      <c r="W406" s="212">
        <v>0</v>
      </c>
      <c r="X406" s="212">
        <v>0</v>
      </c>
      <c r="Y406" s="212">
        <v>0.2362755328582464</v>
      </c>
      <c r="Z406" s="212">
        <v>0</v>
      </c>
      <c r="AA406" s="212">
        <v>0</v>
      </c>
      <c r="AB406" s="212">
        <v>0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167"/>
        <v>0.262528369842496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140</v>
      </c>
      <c r="B407" s="156">
        <v>15.547397436488561</v>
      </c>
      <c r="C407" s="156">
        <v>69.875456442319191</v>
      </c>
      <c r="D407" s="156">
        <v>36.96652546353689</v>
      </c>
      <c r="E407" s="156">
        <v>5.7089101858545499</v>
      </c>
      <c r="F407" s="350"/>
      <c r="G407" s="156">
        <v>0</v>
      </c>
      <c r="H407" s="168">
        <v>0</v>
      </c>
      <c r="I407" s="154">
        <f t="shared" si="165"/>
        <v>128.09828952819922</v>
      </c>
      <c r="J407" s="149"/>
      <c r="K407" s="169" t="s">
        <v>140</v>
      </c>
      <c r="L407" s="156">
        <v>15.547397436488561</v>
      </c>
      <c r="M407" s="156">
        <v>69.875456442319191</v>
      </c>
      <c r="N407" s="156">
        <v>36.96652546353689</v>
      </c>
      <c r="O407" s="156">
        <v>5.7089101858545499</v>
      </c>
      <c r="P407" s="156">
        <v>0</v>
      </c>
      <c r="Q407" s="156">
        <v>0</v>
      </c>
      <c r="R407" s="157">
        <v>0</v>
      </c>
      <c r="S407" s="158">
        <f t="shared" si="166"/>
        <v>128.09828952819922</v>
      </c>
      <c r="U407" s="215" t="s">
        <v>140</v>
      </c>
      <c r="V407" s="207">
        <v>15.547397436488561</v>
      </c>
      <c r="W407" s="207">
        <v>0</v>
      </c>
      <c r="X407" s="207">
        <v>0</v>
      </c>
      <c r="Y407" s="207">
        <v>69.875456442319191</v>
      </c>
      <c r="Z407" s="207">
        <v>36.96652546353689</v>
      </c>
      <c r="AA407" s="207">
        <v>9.137409164066955E-2</v>
      </c>
      <c r="AB407" s="207">
        <v>0</v>
      </c>
      <c r="AC407" s="208">
        <v>5.6175360942138806</v>
      </c>
      <c r="AD407" s="207">
        <v>0</v>
      </c>
      <c r="AE407" s="207">
        <v>0</v>
      </c>
      <c r="AF407" s="207">
        <v>0</v>
      </c>
      <c r="AG407" s="207">
        <v>0</v>
      </c>
      <c r="AH407" s="207">
        <v>5.6175360942138806</v>
      </c>
      <c r="AI407" s="210">
        <f t="shared" si="167"/>
        <v>128.09828952819922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6.7409371806900475</v>
      </c>
      <c r="C408" s="160">
        <v>2.8520615562899594</v>
      </c>
      <c r="D408" s="160">
        <v>1.4816765341926421</v>
      </c>
      <c r="E408" s="160">
        <v>93.508423482038751</v>
      </c>
      <c r="F408" s="350"/>
      <c r="G408" s="160">
        <v>12.569152210409774</v>
      </c>
      <c r="H408" s="161">
        <v>0</v>
      </c>
      <c r="I408" s="162">
        <f t="shared" si="165"/>
        <v>117.15225096362117</v>
      </c>
      <c r="J408" s="149"/>
      <c r="K408" s="163" t="s">
        <v>25</v>
      </c>
      <c r="L408" s="164">
        <v>6.7409371806900475</v>
      </c>
      <c r="M408" s="164">
        <v>2.8520615562899594</v>
      </c>
      <c r="N408" s="164">
        <v>1.4816765341926421</v>
      </c>
      <c r="O408" s="164">
        <v>93.508423482038751</v>
      </c>
      <c r="P408" s="164">
        <v>0</v>
      </c>
      <c r="Q408" s="164">
        <v>12.569152210409774</v>
      </c>
      <c r="R408" s="165">
        <v>0</v>
      </c>
      <c r="S408" s="166">
        <f t="shared" si="166"/>
        <v>117.15225096362117</v>
      </c>
      <c r="U408" s="211" t="s">
        <v>25</v>
      </c>
      <c r="V408" s="212">
        <v>1.8833251651563998</v>
      </c>
      <c r="W408" s="212">
        <v>4.5018287442625535</v>
      </c>
      <c r="X408" s="212">
        <v>12.569152210409774</v>
      </c>
      <c r="Y408" s="212">
        <v>2.8520615562899594</v>
      </c>
      <c r="Z408" s="212">
        <v>1.4816765341926421</v>
      </c>
      <c r="AA408" s="212">
        <v>92.680727097297961</v>
      </c>
      <c r="AB408" s="212">
        <v>0</v>
      </c>
      <c r="AC408" s="213">
        <v>1.1834796560118883</v>
      </c>
      <c r="AD408" s="212">
        <v>0.35578327127109433</v>
      </c>
      <c r="AE408" s="212">
        <v>0</v>
      </c>
      <c r="AF408" s="212">
        <v>0</v>
      </c>
      <c r="AG408" s="212">
        <v>0</v>
      </c>
      <c r="AH408" s="212">
        <v>0.8276963847407941</v>
      </c>
      <c r="AI408" s="214">
        <f t="shared" si="167"/>
        <v>117.15225096362117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0.14227459469991188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165"/>
        <v>0.14227459469991188</v>
      </c>
      <c r="J409" s="149"/>
      <c r="K409" s="169" t="s">
        <v>24</v>
      </c>
      <c r="L409" s="156">
        <v>0.14227459469991188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0.14227459469991188</v>
      </c>
      <c r="U409" s="215" t="s">
        <v>24</v>
      </c>
      <c r="V409" s="207">
        <v>0.13657868895313904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5.6959057467728304E-3</v>
      </c>
      <c r="AD409" s="207">
        <v>5.6959057467728304E-3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0.14227459469991188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2.6298034788133027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165"/>
        <v>2.6298034788133027</v>
      </c>
      <c r="J411" s="149"/>
      <c r="K411" s="169" t="s">
        <v>22</v>
      </c>
      <c r="L411" s="156">
        <v>2.6298034788133027</v>
      </c>
      <c r="M411" s="156">
        <v>0</v>
      </c>
      <c r="N411" s="156">
        <v>0</v>
      </c>
      <c r="O411" s="156">
        <v>0</v>
      </c>
      <c r="P411" s="156">
        <v>0.39934238939970668</v>
      </c>
      <c r="Q411" s="156">
        <v>0</v>
      </c>
      <c r="R411" s="157">
        <v>0</v>
      </c>
      <c r="S411" s="158">
        <f t="shared" si="166"/>
        <v>3.0291458682130092</v>
      </c>
      <c r="U411" s="215" t="s">
        <v>22</v>
      </c>
      <c r="V411" s="207">
        <v>2.4983133048726374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0.39934238939970668</v>
      </c>
      <c r="AC411" s="208">
        <v>0.13149017394066514</v>
      </c>
      <c r="AD411" s="207">
        <v>0.13149017394066514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3.0291458682130092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1.861124558103637E-2</v>
      </c>
      <c r="E412" s="160">
        <v>0</v>
      </c>
      <c r="F412" s="350"/>
      <c r="G412" s="160">
        <v>0</v>
      </c>
      <c r="H412" s="161">
        <v>0</v>
      </c>
      <c r="I412" s="162">
        <f t="shared" si="165"/>
        <v>1.861124558103637E-2</v>
      </c>
      <c r="J412" s="149"/>
      <c r="K412" s="163" t="s">
        <v>21</v>
      </c>
      <c r="L412" s="164">
        <v>0</v>
      </c>
      <c r="M412" s="164">
        <v>0</v>
      </c>
      <c r="N412" s="164">
        <v>1.861124558103637E-2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1.861124558103637E-2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1.861124558103637E-2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1.861124558103637E-2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2.5016041378155333E-2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165"/>
        <v>2.5016041378155333E-2</v>
      </c>
      <c r="J413" s="149"/>
      <c r="K413" s="171" t="s">
        <v>64</v>
      </c>
      <c r="L413" s="156">
        <v>2.5016041378155333E-2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2.5016041378155333E-2</v>
      </c>
      <c r="U413" s="216" t="s">
        <v>62</v>
      </c>
      <c r="V413" s="207">
        <v>2.5016041378155333E-2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2.5016041378155333E-2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2.5016041378155333E-2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165"/>
        <v>2.5016041378155333E-2</v>
      </c>
      <c r="J414" s="149"/>
      <c r="K414" s="176" t="s">
        <v>23</v>
      </c>
      <c r="L414" s="177">
        <v>2.5016041378155333E-2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2.5016041378155333E-2</v>
      </c>
      <c r="U414" s="217" t="s">
        <v>65</v>
      </c>
      <c r="V414" s="218">
        <v>2.5016041378155333E-2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167"/>
        <v>2.5016041378155333E-2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37.438278155998162</v>
      </c>
      <c r="C418" s="195">
        <f t="shared" ref="C418:I418" si="169">SUM(C397:C413)</f>
        <v>72.976376770060327</v>
      </c>
      <c r="D418" s="195">
        <f t="shared" si="169"/>
        <v>46.812514961427077</v>
      </c>
      <c r="E418" s="195">
        <f t="shared" si="169"/>
        <v>99.336480311622978</v>
      </c>
      <c r="F418" s="195">
        <f t="shared" si="169"/>
        <v>0</v>
      </c>
      <c r="G418" s="195">
        <f t="shared" si="169"/>
        <v>12.569152210409774</v>
      </c>
      <c r="H418" s="197">
        <f t="shared" si="169"/>
        <v>0</v>
      </c>
      <c r="I418" s="154">
        <f t="shared" si="169"/>
        <v>269.13280240951832</v>
      </c>
      <c r="J418" s="149"/>
      <c r="K418" s="196" t="s">
        <v>26</v>
      </c>
      <c r="L418" s="195">
        <f>SUM(L397:L413)</f>
        <v>37.438278155998162</v>
      </c>
      <c r="M418" s="195">
        <f t="shared" ref="M418:S418" si="170">SUM(M397:M413)</f>
        <v>72.976376770060327</v>
      </c>
      <c r="N418" s="195">
        <f t="shared" si="170"/>
        <v>46.812514961427077</v>
      </c>
      <c r="O418" s="195">
        <f t="shared" si="170"/>
        <v>99.336480311622978</v>
      </c>
      <c r="P418" s="195">
        <f t="shared" si="170"/>
        <v>7.1039213390680773</v>
      </c>
      <c r="Q418" s="195">
        <f t="shared" si="170"/>
        <v>12.569152210409774</v>
      </c>
      <c r="R418" s="197">
        <f t="shared" si="170"/>
        <v>0</v>
      </c>
      <c r="S418" s="198">
        <f t="shared" si="170"/>
        <v>276.23672374858643</v>
      </c>
      <c r="T418" s="141" t="str">
        <f>IF(ABS(S418-AI418)&gt;0.01,S418-AI418,"")</f>
        <v/>
      </c>
      <c r="U418" s="224" t="s">
        <v>63</v>
      </c>
      <c r="V418" s="225">
        <f>SUM(V397:V413)</f>
        <v>32.443480060777077</v>
      </c>
      <c r="W418" s="225">
        <f t="shared" ref="W418:AH418" si="171">SUM(W397:W413)</f>
        <v>4.5018287442625535</v>
      </c>
      <c r="X418" s="225">
        <f t="shared" si="171"/>
        <v>12.569152210409774</v>
      </c>
      <c r="Y418" s="225">
        <f t="shared" si="171"/>
        <v>72.976376770060327</v>
      </c>
      <c r="Z418" s="225">
        <f t="shared" si="171"/>
        <v>46.812514961427077</v>
      </c>
      <c r="AA418" s="225">
        <f t="shared" si="171"/>
        <v>92.867418503922366</v>
      </c>
      <c r="AB418" s="225">
        <f t="shared" si="171"/>
        <v>7.1039213390680773</v>
      </c>
      <c r="AC418" s="225">
        <f t="shared" si="171"/>
        <v>6.9620311586591415</v>
      </c>
      <c r="AD418" s="226">
        <f t="shared" si="171"/>
        <v>0.49296935095853228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6.4690618077006095</v>
      </c>
      <c r="AI418" s="227">
        <f>SUM(V418:AC418)</f>
        <v>276.23672374858637</v>
      </c>
      <c r="AJ418" s="141" t="str">
        <f t="shared" si="168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0.13910707955632723</v>
      </c>
      <c r="C419" s="48">
        <f t="shared" ref="C419:H419" si="172">IF($I418=0,"-",C418/$I418)</f>
        <v>0.27115378027765596</v>
      </c>
      <c r="D419" s="48">
        <f t="shared" si="172"/>
        <v>0.17393834769422176</v>
      </c>
      <c r="E419" s="48">
        <f t="shared" si="172"/>
        <v>0.36909837605179924</v>
      </c>
      <c r="F419" s="48">
        <f t="shared" si="172"/>
        <v>0</v>
      </c>
      <c r="G419" s="48">
        <f t="shared" si="172"/>
        <v>4.6702416419995799E-2</v>
      </c>
      <c r="H419" s="69">
        <f t="shared" si="172"/>
        <v>0</v>
      </c>
      <c r="I419" s="49">
        <f>SUM(B419:H419)</f>
        <v>1</v>
      </c>
      <c r="J419" s="141"/>
      <c r="K419" s="78" t="s">
        <v>90</v>
      </c>
      <c r="L419" s="95">
        <f t="shared" ref="L419:R419" si="173">IF($S418=0,"-",L418/$S418)</f>
        <v>0.13552969224349826</v>
      </c>
      <c r="M419" s="95">
        <f t="shared" si="173"/>
        <v>0.26418057591965544</v>
      </c>
      <c r="N419" s="95">
        <f t="shared" si="173"/>
        <v>0.16946521203325932</v>
      </c>
      <c r="O419" s="95">
        <f t="shared" si="173"/>
        <v>0.35960635126136559</v>
      </c>
      <c r="P419" s="95">
        <f t="shared" si="173"/>
        <v>2.5716788277338632E-2</v>
      </c>
      <c r="Q419" s="95">
        <f t="shared" si="173"/>
        <v>4.5501380264882658E-2</v>
      </c>
      <c r="R419" s="96">
        <f t="shared" si="173"/>
        <v>0</v>
      </c>
      <c r="S419" s="97">
        <f>SUM(L419:R419)</f>
        <v>1</v>
      </c>
      <c r="U419" s="108" t="s">
        <v>90</v>
      </c>
      <c r="V419" s="130">
        <f>+V418/$AI418</f>
        <v>0.11744810617687867</v>
      </c>
      <c r="W419" s="130">
        <f t="shared" ref="W419:AH419" si="174">+W418/$AI418</f>
        <v>1.6296995863445875E-2</v>
      </c>
      <c r="X419" s="130">
        <f t="shared" si="174"/>
        <v>4.5501380264882672E-2</v>
      </c>
      <c r="Y419" s="130">
        <f t="shared" si="174"/>
        <v>0.26418057591965549</v>
      </c>
      <c r="Z419" s="130">
        <f t="shared" si="174"/>
        <v>0.16946521203325934</v>
      </c>
      <c r="AA419" s="130">
        <f t="shared" si="174"/>
        <v>0.33618780748516464</v>
      </c>
      <c r="AB419" s="130">
        <f t="shared" si="174"/>
        <v>2.5716788277338636E-2</v>
      </c>
      <c r="AC419" s="130">
        <f t="shared" si="174"/>
        <v>2.5203133979374709E-2</v>
      </c>
      <c r="AD419" s="130">
        <f t="shared" si="174"/>
        <v>1.7845902031737191E-3</v>
      </c>
      <c r="AE419" s="130">
        <f t="shared" si="174"/>
        <v>0</v>
      </c>
      <c r="AF419" s="130">
        <f t="shared" si="174"/>
        <v>0</v>
      </c>
      <c r="AG419" s="130">
        <f t="shared" si="174"/>
        <v>0</v>
      </c>
      <c r="AH419" s="130">
        <f t="shared" si="174"/>
        <v>2.3418543776200989E-2</v>
      </c>
      <c r="AI419" s="131">
        <f>SUM(V419:AC419)</f>
        <v>1</v>
      </c>
      <c r="AJ419" s="22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14.558225557774243</v>
      </c>
      <c r="C427" s="156">
        <v>3.5099546879834307</v>
      </c>
      <c r="D427" s="156">
        <v>0</v>
      </c>
      <c r="E427" s="156">
        <v>0</v>
      </c>
      <c r="F427" s="350"/>
      <c r="G427" s="156">
        <v>0</v>
      </c>
      <c r="H427" s="168">
        <v>0</v>
      </c>
      <c r="I427" s="154">
        <f t="shared" si="175"/>
        <v>18.068180245757674</v>
      </c>
      <c r="J427" s="149"/>
      <c r="K427" s="169" t="s">
        <v>16</v>
      </c>
      <c r="L427" s="156">
        <v>14.558225557774243</v>
      </c>
      <c r="M427" s="156">
        <v>3.5099546879834307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18.068180245757674</v>
      </c>
      <c r="U427" s="215" t="s">
        <v>16</v>
      </c>
      <c r="V427" s="207">
        <v>14.501666235205539</v>
      </c>
      <c r="W427" s="207">
        <v>0</v>
      </c>
      <c r="X427" s="207">
        <v>0</v>
      </c>
      <c r="Y427" s="207">
        <v>3.5099546879834307</v>
      </c>
      <c r="Z427" s="207">
        <v>0</v>
      </c>
      <c r="AA427" s="207">
        <v>0</v>
      </c>
      <c r="AB427" s="207">
        <v>0</v>
      </c>
      <c r="AC427" s="208">
        <v>5.6559322568703843E-2</v>
      </c>
      <c r="AD427" s="209">
        <v>5.6559322568703843E-2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18.068180245757674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0.15646779952620193</v>
      </c>
      <c r="C428" s="160">
        <v>0</v>
      </c>
      <c r="D428" s="160">
        <v>5.2770621029145537E-2</v>
      </c>
      <c r="E428" s="160">
        <v>5.0367959129836277E-5</v>
      </c>
      <c r="F428" s="350"/>
      <c r="G428" s="160">
        <v>0</v>
      </c>
      <c r="H428" s="161">
        <v>0</v>
      </c>
      <c r="I428" s="162">
        <f t="shared" si="175"/>
        <v>0.2092887885144773</v>
      </c>
      <c r="J428" s="149"/>
      <c r="K428" s="163" t="s">
        <v>15</v>
      </c>
      <c r="L428" s="164">
        <v>0.15646779952620193</v>
      </c>
      <c r="M428" s="164">
        <v>0</v>
      </c>
      <c r="N428" s="164">
        <v>5.2770621029145537E-2</v>
      </c>
      <c r="O428" s="164">
        <v>5.0367959129836277E-5</v>
      </c>
      <c r="P428" s="164">
        <v>0</v>
      </c>
      <c r="Q428" s="164">
        <v>0</v>
      </c>
      <c r="R428" s="165">
        <v>0</v>
      </c>
      <c r="S428" s="166">
        <f t="shared" si="176"/>
        <v>0.2092887885144773</v>
      </c>
      <c r="U428" s="211" t="s">
        <v>57</v>
      </c>
      <c r="V428" s="212">
        <v>0.15197238356733897</v>
      </c>
      <c r="W428" s="212">
        <v>0</v>
      </c>
      <c r="X428" s="212">
        <v>0</v>
      </c>
      <c r="Y428" s="212">
        <v>0</v>
      </c>
      <c r="Z428" s="212">
        <v>5.2770621029145537E-2</v>
      </c>
      <c r="AA428" s="212">
        <v>5.0367959129836277E-5</v>
      </c>
      <c r="AB428" s="212">
        <v>0</v>
      </c>
      <c r="AC428" s="213">
        <v>4.49541595886295E-3</v>
      </c>
      <c r="AD428" s="212">
        <v>4.49541595886295E-3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0.2092887885144773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6.8156655861304847E-3</v>
      </c>
      <c r="F429" s="350"/>
      <c r="G429" s="156">
        <v>0</v>
      </c>
      <c r="H429" s="168">
        <v>0</v>
      </c>
      <c r="I429" s="154">
        <f t="shared" si="175"/>
        <v>6.8156655861304847E-3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6.8156655861304847E-3</v>
      </c>
      <c r="P429" s="156">
        <v>78.663280225242929</v>
      </c>
      <c r="Q429" s="156">
        <v>0</v>
      </c>
      <c r="R429" s="157">
        <v>0</v>
      </c>
      <c r="S429" s="158">
        <f t="shared" si="176"/>
        <v>78.67009589082906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6.8012104568786844E-3</v>
      </c>
      <c r="AB429" s="207">
        <v>78.663280225242929</v>
      </c>
      <c r="AC429" s="208">
        <v>1.4455129251799897E-5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1.4455129251799897E-5</v>
      </c>
      <c r="AI429" s="210">
        <f t="shared" si="177"/>
        <v>78.67009589082906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8.0250521309758636</v>
      </c>
      <c r="Q430" s="164">
        <v>0</v>
      </c>
      <c r="R430" s="165">
        <v>0</v>
      </c>
      <c r="S430" s="166">
        <f t="shared" si="176"/>
        <v>8.0250521309758636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8.0250521309758636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8.0250521309758636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0.57202824697443655</v>
      </c>
      <c r="C432" s="160">
        <v>0</v>
      </c>
      <c r="D432" s="160">
        <v>0.1748924769068273</v>
      </c>
      <c r="E432" s="160">
        <v>0.23447231626474185</v>
      </c>
      <c r="F432" s="350"/>
      <c r="G432" s="160">
        <v>0</v>
      </c>
      <c r="H432" s="161">
        <v>0</v>
      </c>
      <c r="I432" s="162">
        <f t="shared" si="175"/>
        <v>0.9813930401460057</v>
      </c>
      <c r="J432" s="149"/>
      <c r="K432" s="163" t="s">
        <v>17</v>
      </c>
      <c r="L432" s="164">
        <v>0.57202824697443655</v>
      </c>
      <c r="M432" s="164">
        <v>0</v>
      </c>
      <c r="N432" s="164">
        <v>0.1748924769068273</v>
      </c>
      <c r="O432" s="164">
        <v>0.23447231626474185</v>
      </c>
      <c r="P432" s="164">
        <v>1.0027694673550936E-2</v>
      </c>
      <c r="Q432" s="164">
        <v>0</v>
      </c>
      <c r="R432" s="165">
        <v>0</v>
      </c>
      <c r="S432" s="166">
        <f t="shared" si="176"/>
        <v>0.99142073481955661</v>
      </c>
      <c r="U432" s="211" t="s">
        <v>17</v>
      </c>
      <c r="V432" s="212">
        <v>0.57202824697443655</v>
      </c>
      <c r="W432" s="212">
        <v>0</v>
      </c>
      <c r="X432" s="212">
        <v>0</v>
      </c>
      <c r="Y432" s="212">
        <v>0</v>
      </c>
      <c r="Z432" s="212">
        <v>0.1748924769068273</v>
      </c>
      <c r="AA432" s="212">
        <v>0</v>
      </c>
      <c r="AB432" s="212">
        <v>1.0027694673550936E-2</v>
      </c>
      <c r="AC432" s="213">
        <v>0.23447231626474185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0.23447231626474185</v>
      </c>
      <c r="AI432" s="214">
        <f t="shared" si="177"/>
        <v>0.99142073481955661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140</v>
      </c>
      <c r="B433" s="156">
        <v>232.60784237894902</v>
      </c>
      <c r="C433" s="156">
        <v>183.71686278305864</v>
      </c>
      <c r="D433" s="156">
        <v>72.348323348673532</v>
      </c>
      <c r="E433" s="156">
        <v>72.372383695185079</v>
      </c>
      <c r="F433" s="350"/>
      <c r="G433" s="156">
        <v>0</v>
      </c>
      <c r="H433" s="168">
        <v>0</v>
      </c>
      <c r="I433" s="154">
        <f t="shared" si="175"/>
        <v>561.04541220586634</v>
      </c>
      <c r="J433" s="149"/>
      <c r="K433" s="169" t="s">
        <v>140</v>
      </c>
      <c r="L433" s="156">
        <v>232.60784237894902</v>
      </c>
      <c r="M433" s="156">
        <v>183.71686278305864</v>
      </c>
      <c r="N433" s="156">
        <v>72.348323348673532</v>
      </c>
      <c r="O433" s="156">
        <v>72.372383695185079</v>
      </c>
      <c r="P433" s="156">
        <v>0</v>
      </c>
      <c r="Q433" s="156">
        <v>0</v>
      </c>
      <c r="R433" s="157">
        <v>0</v>
      </c>
      <c r="S433" s="158">
        <f t="shared" si="176"/>
        <v>561.04541220586634</v>
      </c>
      <c r="U433" s="215" t="s">
        <v>140</v>
      </c>
      <c r="V433" s="207">
        <v>232.53225058989619</v>
      </c>
      <c r="W433" s="207">
        <v>0</v>
      </c>
      <c r="X433" s="207">
        <v>0</v>
      </c>
      <c r="Y433" s="207">
        <v>183.71686278305864</v>
      </c>
      <c r="Z433" s="207">
        <v>72.348323348673532</v>
      </c>
      <c r="AA433" s="207">
        <v>0</v>
      </c>
      <c r="AB433" s="207">
        <v>0</v>
      </c>
      <c r="AC433" s="208">
        <v>72.447975484237901</v>
      </c>
      <c r="AD433" s="207">
        <v>7.5591789052817812E-2</v>
      </c>
      <c r="AE433" s="207">
        <v>0</v>
      </c>
      <c r="AF433" s="207">
        <v>0</v>
      </c>
      <c r="AG433" s="207">
        <v>0</v>
      </c>
      <c r="AH433" s="207">
        <v>72.372383695185079</v>
      </c>
      <c r="AI433" s="210">
        <f t="shared" si="177"/>
        <v>561.04541220586634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69.254921668845029</v>
      </c>
      <c r="C434" s="160">
        <v>18.235719759372401</v>
      </c>
      <c r="D434" s="160">
        <v>41.521492249755852</v>
      </c>
      <c r="E434" s="160">
        <v>756.24477094145527</v>
      </c>
      <c r="F434" s="350"/>
      <c r="G434" s="160">
        <v>99.464899045600362</v>
      </c>
      <c r="H434" s="161">
        <v>0</v>
      </c>
      <c r="I434" s="162">
        <f t="shared" si="175"/>
        <v>984.7218036650288</v>
      </c>
      <c r="J434" s="149"/>
      <c r="K434" s="163" t="s">
        <v>25</v>
      </c>
      <c r="L434" s="164">
        <v>69.254921668845029</v>
      </c>
      <c r="M434" s="164">
        <v>18.235719759372401</v>
      </c>
      <c r="N434" s="164">
        <v>41.521492249755852</v>
      </c>
      <c r="O434" s="164">
        <v>756.24477094145527</v>
      </c>
      <c r="P434" s="164">
        <v>2.2782518430044423</v>
      </c>
      <c r="Q434" s="164">
        <v>99.464899045600362</v>
      </c>
      <c r="R434" s="165">
        <v>0</v>
      </c>
      <c r="S434" s="166">
        <f t="shared" si="176"/>
        <v>987.00005550803326</v>
      </c>
      <c r="U434" s="211" t="s">
        <v>25</v>
      </c>
      <c r="V434" s="212">
        <v>16.806059170570421</v>
      </c>
      <c r="W434" s="212">
        <v>51.132098756254678</v>
      </c>
      <c r="X434" s="212">
        <v>99.464899045600362</v>
      </c>
      <c r="Y434" s="212">
        <v>18.235719759372401</v>
      </c>
      <c r="Z434" s="212">
        <v>40.704017962338334</v>
      </c>
      <c r="AA434" s="212">
        <v>752.68485936710272</v>
      </c>
      <c r="AB434" s="212">
        <v>2.2782518430044423</v>
      </c>
      <c r="AC434" s="213">
        <v>5.694149603790013</v>
      </c>
      <c r="AD434" s="212">
        <v>1.3167637420199312</v>
      </c>
      <c r="AE434" s="212">
        <v>1.9496498076203643</v>
      </c>
      <c r="AF434" s="212">
        <v>0</v>
      </c>
      <c r="AG434" s="212">
        <v>0.81747428741752115</v>
      </c>
      <c r="AH434" s="212">
        <v>1.6102617667321961</v>
      </c>
      <c r="AI434" s="214">
        <f t="shared" si="177"/>
        <v>987.00005550803337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73.932605515963672</v>
      </c>
      <c r="C435" s="156">
        <v>0</v>
      </c>
      <c r="D435" s="156">
        <v>6.9649346446587357</v>
      </c>
      <c r="E435" s="156">
        <v>0</v>
      </c>
      <c r="F435" s="350"/>
      <c r="G435" s="156">
        <v>0</v>
      </c>
      <c r="H435" s="168">
        <v>0</v>
      </c>
      <c r="I435" s="154">
        <f t="shared" si="175"/>
        <v>80.897540160622412</v>
      </c>
      <c r="J435" s="149"/>
      <c r="K435" s="169" t="s">
        <v>24</v>
      </c>
      <c r="L435" s="156">
        <v>73.932605515963672</v>
      </c>
      <c r="M435" s="156">
        <v>0</v>
      </c>
      <c r="N435" s="156">
        <v>6.9649346446587357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80.897540160622412</v>
      </c>
      <c r="U435" s="215" t="s">
        <v>24</v>
      </c>
      <c r="V435" s="207">
        <v>69.411959562953911</v>
      </c>
      <c r="W435" s="207">
        <v>4.1743004624779791</v>
      </c>
      <c r="X435" s="207">
        <v>0</v>
      </c>
      <c r="Y435" s="207">
        <v>0</v>
      </c>
      <c r="Z435" s="207">
        <v>6.9649346446587357</v>
      </c>
      <c r="AA435" s="207">
        <v>0</v>
      </c>
      <c r="AB435" s="207">
        <v>0</v>
      </c>
      <c r="AC435" s="208">
        <v>0.34634549053178493</v>
      </c>
      <c r="AD435" s="207">
        <v>0.34634549053178493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177"/>
        <v>80.897540160622412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175"/>
        <v>0</v>
      </c>
      <c r="J436" s="149"/>
      <c r="K436" s="163" t="s">
        <v>60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</v>
      </c>
      <c r="U436" s="211" t="s">
        <v>60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49.58581590182451</v>
      </c>
      <c r="C437" s="156">
        <v>0</v>
      </c>
      <c r="D437" s="156">
        <v>3.1222255993717076</v>
      </c>
      <c r="E437" s="156">
        <v>0</v>
      </c>
      <c r="F437" s="350"/>
      <c r="G437" s="156">
        <v>0</v>
      </c>
      <c r="H437" s="168">
        <v>0</v>
      </c>
      <c r="I437" s="154">
        <f t="shared" si="175"/>
        <v>52.70804150119622</v>
      </c>
      <c r="J437" s="149"/>
      <c r="K437" s="169" t="s">
        <v>22</v>
      </c>
      <c r="L437" s="156">
        <v>49.58581590182451</v>
      </c>
      <c r="M437" s="156">
        <v>0</v>
      </c>
      <c r="N437" s="156">
        <v>3.1222255993717076</v>
      </c>
      <c r="O437" s="156">
        <v>0</v>
      </c>
      <c r="P437" s="156">
        <v>4.7405468732695111</v>
      </c>
      <c r="Q437" s="156">
        <v>0</v>
      </c>
      <c r="R437" s="157">
        <v>0</v>
      </c>
      <c r="S437" s="158">
        <f t="shared" si="176"/>
        <v>57.448588374465729</v>
      </c>
      <c r="U437" s="215" t="s">
        <v>22</v>
      </c>
      <c r="V437" s="207">
        <v>49.361035287545398</v>
      </c>
      <c r="W437" s="207">
        <v>0</v>
      </c>
      <c r="X437" s="207">
        <v>0</v>
      </c>
      <c r="Y437" s="207">
        <v>0</v>
      </c>
      <c r="Z437" s="207">
        <v>5.6895851831524805E-2</v>
      </c>
      <c r="AA437" s="207">
        <v>0</v>
      </c>
      <c r="AB437" s="207">
        <v>4.7405468732695111</v>
      </c>
      <c r="AC437" s="208">
        <v>3.2901103618192948</v>
      </c>
      <c r="AD437" s="207">
        <v>0.22478061427911275</v>
      </c>
      <c r="AE437" s="207">
        <v>0</v>
      </c>
      <c r="AF437" s="207">
        <v>0</v>
      </c>
      <c r="AG437" s="207">
        <v>3.0653297475401828</v>
      </c>
      <c r="AH437" s="207">
        <v>0</v>
      </c>
      <c r="AI437" s="210">
        <f t="shared" si="177"/>
        <v>57.448588374465729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3.1488110889038747</v>
      </c>
      <c r="C438" s="160">
        <v>3.6801100701141898E-2</v>
      </c>
      <c r="D438" s="160">
        <v>1.8846777493026428</v>
      </c>
      <c r="E438" s="160">
        <v>0</v>
      </c>
      <c r="F438" s="350"/>
      <c r="G438" s="160">
        <v>0</v>
      </c>
      <c r="H438" s="161">
        <v>0</v>
      </c>
      <c r="I438" s="162">
        <f t="shared" si="175"/>
        <v>5.070289938907659</v>
      </c>
      <c r="J438" s="149"/>
      <c r="K438" s="163" t="s">
        <v>21</v>
      </c>
      <c r="L438" s="164">
        <v>3.1488110889038747</v>
      </c>
      <c r="M438" s="164">
        <v>3.6801100701141898E-2</v>
      </c>
      <c r="N438" s="164">
        <v>1.8846777493026428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5.070289938907659</v>
      </c>
      <c r="U438" s="211" t="s">
        <v>61</v>
      </c>
      <c r="V438" s="212">
        <v>3.1488110889038747</v>
      </c>
      <c r="W438" s="212">
        <v>0</v>
      </c>
      <c r="X438" s="212">
        <v>0</v>
      </c>
      <c r="Y438" s="212">
        <v>3.6801100701141898E-2</v>
      </c>
      <c r="Z438" s="212">
        <v>1.8846777493026428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5.070289938907659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7.4303870833958692E-5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175"/>
        <v>7.4303870833958692E-5</v>
      </c>
      <c r="J439" s="149"/>
      <c r="K439" s="171" t="s">
        <v>64</v>
      </c>
      <c r="L439" s="156">
        <v>7.4303870833958692E-5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7.4303870833958692E-5</v>
      </c>
      <c r="U439" s="216" t="s">
        <v>62</v>
      </c>
      <c r="V439" s="207">
        <v>7.4303870833958692E-5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7.4303870833958692E-5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7.4303870833958692E-5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175"/>
        <v>7.4303870833958692E-5</v>
      </c>
      <c r="J440" s="149"/>
      <c r="K440" s="176" t="s">
        <v>23</v>
      </c>
      <c r="L440" s="177">
        <v>7.4303870833958692E-5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7.4303870833958692E-5</v>
      </c>
      <c r="U440" s="217" t="s">
        <v>65</v>
      </c>
      <c r="V440" s="218">
        <v>7.4303870833958692E-5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177"/>
        <v>7.4303870833958692E-5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443.81679246263178</v>
      </c>
      <c r="C444" s="195">
        <f t="shared" ref="C444:I444" si="179">SUM(C423:C439)</f>
        <v>205.49933833111561</v>
      </c>
      <c r="D444" s="195">
        <f t="shared" si="179"/>
        <v>126.06931668969844</v>
      </c>
      <c r="E444" s="195">
        <f t="shared" si="179"/>
        <v>828.8584929864503</v>
      </c>
      <c r="F444" s="195">
        <f t="shared" si="179"/>
        <v>0</v>
      </c>
      <c r="G444" s="195">
        <f t="shared" si="179"/>
        <v>99.464899045600362</v>
      </c>
      <c r="H444" s="197">
        <f t="shared" si="179"/>
        <v>0</v>
      </c>
      <c r="I444" s="154">
        <f t="shared" si="179"/>
        <v>1703.7088395154967</v>
      </c>
      <c r="J444" s="149"/>
      <c r="K444" s="196" t="s">
        <v>26</v>
      </c>
      <c r="L444" s="195">
        <f>SUM(L423:L439)</f>
        <v>443.81679246263178</v>
      </c>
      <c r="M444" s="195">
        <f t="shared" ref="M444:S444" si="180">SUM(M423:M439)</f>
        <v>205.49933833111561</v>
      </c>
      <c r="N444" s="195">
        <f t="shared" si="180"/>
        <v>126.06931668969844</v>
      </c>
      <c r="O444" s="195">
        <f t="shared" si="180"/>
        <v>828.8584929864503</v>
      </c>
      <c r="P444" s="195">
        <f t="shared" si="180"/>
        <v>93.717158767166296</v>
      </c>
      <c r="Q444" s="195">
        <f t="shared" si="180"/>
        <v>99.464899045600362</v>
      </c>
      <c r="R444" s="197">
        <f t="shared" si="180"/>
        <v>0</v>
      </c>
      <c r="S444" s="198">
        <f t="shared" si="180"/>
        <v>1797.4259982826632</v>
      </c>
      <c r="T444" s="141" t="str">
        <f>IF(ABS(S444-AI444)&gt;0.01,S444-AI444,"")</f>
        <v/>
      </c>
      <c r="U444" s="224" t="s">
        <v>63</v>
      </c>
      <c r="V444" s="225">
        <f>SUM(V423:V439)</f>
        <v>386.48585686948803</v>
      </c>
      <c r="W444" s="225">
        <f t="shared" ref="W444:AH444" si="181">SUM(W423:W439)</f>
        <v>55.306399218732658</v>
      </c>
      <c r="X444" s="225">
        <f t="shared" si="181"/>
        <v>99.464899045600362</v>
      </c>
      <c r="Y444" s="225">
        <f t="shared" si="181"/>
        <v>205.49933833111561</v>
      </c>
      <c r="Z444" s="225">
        <f t="shared" si="181"/>
        <v>122.18651265474074</v>
      </c>
      <c r="AA444" s="225">
        <f t="shared" si="181"/>
        <v>752.69171094551871</v>
      </c>
      <c r="AB444" s="225">
        <f t="shared" si="181"/>
        <v>93.717158767166296</v>
      </c>
      <c r="AC444" s="225">
        <f t="shared" si="181"/>
        <v>82.074122450300564</v>
      </c>
      <c r="AD444" s="226">
        <f t="shared" si="181"/>
        <v>2.0245363744112135</v>
      </c>
      <c r="AE444" s="226">
        <f t="shared" si="181"/>
        <v>1.9496498076203643</v>
      </c>
      <c r="AF444" s="226">
        <f t="shared" si="181"/>
        <v>0</v>
      </c>
      <c r="AG444" s="226">
        <f t="shared" si="181"/>
        <v>3.882804034957704</v>
      </c>
      <c r="AH444" s="226">
        <f t="shared" si="181"/>
        <v>74.217132233311261</v>
      </c>
      <c r="AI444" s="227">
        <f>SUM(V444:AC444)</f>
        <v>1797.4259982826629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0.26050037551536392</v>
      </c>
      <c r="C445" s="48">
        <f t="shared" ref="C445:H445" si="182">IF($I444=0,"-",C444/$I444)</f>
        <v>0.1206188132413258</v>
      </c>
      <c r="D445" s="48">
        <f t="shared" si="182"/>
        <v>7.3996984558435591E-2</v>
      </c>
      <c r="E445" s="48">
        <f t="shared" si="182"/>
        <v>0.48650243149654743</v>
      </c>
      <c r="F445" s="48">
        <f t="shared" si="182"/>
        <v>0</v>
      </c>
      <c r="G445" s="48">
        <f t="shared" si="182"/>
        <v>5.83813951883271E-2</v>
      </c>
      <c r="H445" s="69">
        <f t="shared" si="182"/>
        <v>0</v>
      </c>
      <c r="I445" s="49">
        <f>SUM(B445:H445)</f>
        <v>0.99999999999999989</v>
      </c>
      <c r="J445" s="141"/>
      <c r="K445" s="78" t="s">
        <v>90</v>
      </c>
      <c r="L445" s="95">
        <f t="shared" ref="L445:R445" si="183">IF($S444=0,"-",L444/$S444)</f>
        <v>0.24691797764507309</v>
      </c>
      <c r="M445" s="95">
        <f t="shared" si="183"/>
        <v>0.11432979078274064</v>
      </c>
      <c r="N445" s="95">
        <f t="shared" si="183"/>
        <v>7.013880783417531E-2</v>
      </c>
      <c r="O445" s="95">
        <f t="shared" si="183"/>
        <v>0.46113636599135471</v>
      </c>
      <c r="P445" s="95">
        <f t="shared" si="183"/>
        <v>5.2139647950295388E-2</v>
      </c>
      <c r="Q445" s="95">
        <f t="shared" si="183"/>
        <v>5.5337409796360648E-2</v>
      </c>
      <c r="R445" s="96">
        <f t="shared" si="183"/>
        <v>0</v>
      </c>
      <c r="S445" s="97">
        <f>SUM(L445:R445)</f>
        <v>0.99999999999999978</v>
      </c>
      <c r="U445" s="108" t="s">
        <v>90</v>
      </c>
      <c r="V445" s="130">
        <f>+V444/$AI444</f>
        <v>0.21502184637295388</v>
      </c>
      <c r="W445" s="130">
        <f t="shared" ref="W445:AH445" si="184">+W444/$AI444</f>
        <v>3.0769778155859958E-2</v>
      </c>
      <c r="X445" s="130">
        <f t="shared" si="184"/>
        <v>5.5337409796360655E-2</v>
      </c>
      <c r="Y445" s="130">
        <f t="shared" si="184"/>
        <v>0.11432979078274065</v>
      </c>
      <c r="Z445" s="130">
        <f t="shared" si="184"/>
        <v>6.797860538986468E-2</v>
      </c>
      <c r="AA445" s="130">
        <f t="shared" si="184"/>
        <v>0.41876089010878464</v>
      </c>
      <c r="AB445" s="130">
        <f t="shared" si="184"/>
        <v>5.2139647950295395E-2</v>
      </c>
      <c r="AC445" s="130">
        <f t="shared" si="184"/>
        <v>4.5662031443140169E-2</v>
      </c>
      <c r="AD445" s="130">
        <f t="shared" si="184"/>
        <v>1.1263531162593295E-3</v>
      </c>
      <c r="AE445" s="130">
        <f t="shared" si="184"/>
        <v>1.0846898895883015E-3</v>
      </c>
      <c r="AF445" s="130">
        <f t="shared" si="184"/>
        <v>0</v>
      </c>
      <c r="AG445" s="130">
        <f t="shared" si="184"/>
        <v>2.1602024443106421E-3</v>
      </c>
      <c r="AH445" s="130">
        <f t="shared" si="184"/>
        <v>4.1290785992981888E-2</v>
      </c>
      <c r="AI445" s="131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2.341408199296052</v>
      </c>
      <c r="G449" s="356"/>
      <c r="H449" s="358"/>
      <c r="I449" s="154">
        <f>SUM(B449:H449)</f>
        <v>2.341408199296052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185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186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185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186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185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186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185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186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185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186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290.43303881262869</v>
      </c>
      <c r="G455" s="359"/>
      <c r="H455" s="361"/>
      <c r="I455" s="154">
        <f t="shared" si="185"/>
        <v>290.43303881262869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186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185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186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185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186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185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186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185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186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1169.6213798761962</v>
      </c>
      <c r="G460" s="359"/>
      <c r="H460" s="361"/>
      <c r="I460" s="162">
        <f t="shared" si="185"/>
        <v>1169.6213798761962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186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185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186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5.7504965294117652E-2</v>
      </c>
      <c r="G462" s="359"/>
      <c r="H462" s="361"/>
      <c r="I462" s="162">
        <f t="shared" si="185"/>
        <v>5.7504965294117652E-2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186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18.774253348802095</v>
      </c>
      <c r="G463" s="359"/>
      <c r="H463" s="361"/>
      <c r="I463" s="154">
        <f t="shared" si="185"/>
        <v>18.774253348802095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186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185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186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185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186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185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186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185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186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185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186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185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1481.2275852022174</v>
      </c>
      <c r="G470" s="195">
        <f t="shared" si="187"/>
        <v>0</v>
      </c>
      <c r="H470" s="197">
        <f t="shared" si="187"/>
        <v>0</v>
      </c>
      <c r="I470" s="154">
        <f t="shared" si="187"/>
        <v>1481.2275852022174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189">IF($I470=0,"-",C470/$I470)</f>
        <v>0</v>
      </c>
      <c r="D471" s="48">
        <f t="shared" si="189"/>
        <v>0</v>
      </c>
      <c r="E471" s="48">
        <f t="shared" si="189"/>
        <v>0</v>
      </c>
      <c r="F471" s="48">
        <f t="shared" si="189"/>
        <v>1</v>
      </c>
      <c r="G471" s="48">
        <f t="shared" si="189"/>
        <v>0</v>
      </c>
      <c r="H471" s="69">
        <f t="shared" si="189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190">IF($S470=0,"-",L470/$S470)</f>
        <v>-</v>
      </c>
      <c r="M471" s="95" t="str">
        <f t="shared" si="190"/>
        <v>-</v>
      </c>
      <c r="N471" s="95" t="str">
        <f t="shared" si="190"/>
        <v>-</v>
      </c>
      <c r="O471" s="95" t="str">
        <f t="shared" si="190"/>
        <v>-</v>
      </c>
      <c r="P471" s="95" t="str">
        <f t="shared" si="190"/>
        <v>-</v>
      </c>
      <c r="Q471" s="95" t="str">
        <f t="shared" si="190"/>
        <v>-</v>
      </c>
      <c r="R471" s="96" t="str">
        <f t="shared" si="190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191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192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191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192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191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192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191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192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191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192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50385.243831954991</v>
      </c>
      <c r="G481" s="359"/>
      <c r="H481" s="361"/>
      <c r="I481" s="154">
        <f t="shared" si="191"/>
        <v>50385.243831954991</v>
      </c>
      <c r="J481" s="149"/>
      <c r="K481" s="169" t="s">
        <v>58</v>
      </c>
      <c r="L481" s="359"/>
      <c r="M481" s="360"/>
      <c r="N481" s="360"/>
      <c r="O481" s="361"/>
      <c r="P481" s="156">
        <v>24794.746958575284</v>
      </c>
      <c r="Q481" s="359"/>
      <c r="R481" s="366"/>
      <c r="S481" s="158">
        <f t="shared" si="192"/>
        <v>24794.746958575284</v>
      </c>
    </row>
    <row r="482" spans="1:19" ht="15">
      <c r="A482" s="159" t="s">
        <v>12</v>
      </c>
      <c r="B482" s="359"/>
      <c r="C482" s="360"/>
      <c r="D482" s="360"/>
      <c r="E482" s="361"/>
      <c r="F482" s="160">
        <v>14517.682245228334</v>
      </c>
      <c r="G482" s="359"/>
      <c r="H482" s="361"/>
      <c r="I482" s="162">
        <f t="shared" si="191"/>
        <v>14517.682245228334</v>
      </c>
      <c r="J482" s="149"/>
      <c r="K482" s="163" t="s">
        <v>12</v>
      </c>
      <c r="L482" s="359"/>
      <c r="M482" s="360"/>
      <c r="N482" s="360"/>
      <c r="O482" s="361"/>
      <c r="P482" s="164">
        <v>5739.8953284745185</v>
      </c>
      <c r="Q482" s="359"/>
      <c r="R482" s="366"/>
      <c r="S482" s="166">
        <f t="shared" si="192"/>
        <v>5739.8953284745185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191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192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21.23159726636375</v>
      </c>
      <c r="G484" s="359"/>
      <c r="H484" s="361"/>
      <c r="I484" s="162">
        <f t="shared" si="191"/>
        <v>21.23159726636375</v>
      </c>
      <c r="J484" s="149"/>
      <c r="K484" s="163" t="s">
        <v>17</v>
      </c>
      <c r="L484" s="359"/>
      <c r="M484" s="360"/>
      <c r="N484" s="360"/>
      <c r="O484" s="361"/>
      <c r="P484" s="164">
        <v>19.996095813790767</v>
      </c>
      <c r="Q484" s="359"/>
      <c r="R484" s="366"/>
      <c r="S484" s="166">
        <f t="shared" si="192"/>
        <v>19.996095813790767</v>
      </c>
    </row>
    <row r="485" spans="1:19" ht="15">
      <c r="A485" s="167" t="s">
        <v>140</v>
      </c>
      <c r="B485" s="359"/>
      <c r="C485" s="360"/>
      <c r="D485" s="360"/>
      <c r="E485" s="361"/>
      <c r="F485" s="156">
        <v>85.245130863712788</v>
      </c>
      <c r="G485" s="359"/>
      <c r="H485" s="361"/>
      <c r="I485" s="154">
        <f t="shared" si="191"/>
        <v>85.245130863712788</v>
      </c>
      <c r="J485" s="149"/>
      <c r="K485" s="169" t="s">
        <v>140</v>
      </c>
      <c r="L485" s="359"/>
      <c r="M485" s="360"/>
      <c r="N485" s="360"/>
      <c r="O485" s="361"/>
      <c r="P485" s="156">
        <v>84.872440730627389</v>
      </c>
      <c r="Q485" s="359"/>
      <c r="R485" s="366"/>
      <c r="S485" s="158">
        <f t="shared" si="192"/>
        <v>84.872440730627389</v>
      </c>
    </row>
    <row r="486" spans="1:19" ht="15">
      <c r="A486" s="159" t="s">
        <v>25</v>
      </c>
      <c r="B486" s="359"/>
      <c r="C486" s="360"/>
      <c r="D486" s="360"/>
      <c r="E486" s="361"/>
      <c r="F486" s="160">
        <v>256.28511974079561</v>
      </c>
      <c r="G486" s="359"/>
      <c r="H486" s="361"/>
      <c r="I486" s="162">
        <f t="shared" si="191"/>
        <v>256.28511974079561</v>
      </c>
      <c r="J486" s="149"/>
      <c r="K486" s="163" t="s">
        <v>25</v>
      </c>
      <c r="L486" s="359"/>
      <c r="M486" s="360"/>
      <c r="N486" s="360"/>
      <c r="O486" s="361"/>
      <c r="P486" s="164">
        <v>-1.0880185641326534E-14</v>
      </c>
      <c r="Q486" s="359"/>
      <c r="R486" s="366"/>
      <c r="S486" s="166">
        <f t="shared" si="192"/>
        <v>-1.0880185641326534E-14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191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192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191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192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4530.6682461277051</v>
      </c>
      <c r="G489" s="359"/>
      <c r="H489" s="361"/>
      <c r="I489" s="154">
        <f t="shared" si="191"/>
        <v>4530.6682461277051</v>
      </c>
      <c r="J489" s="149"/>
      <c r="K489" s="169" t="s">
        <v>22</v>
      </c>
      <c r="L489" s="359"/>
      <c r="M489" s="360"/>
      <c r="N489" s="360"/>
      <c r="O489" s="361"/>
      <c r="P489" s="156">
        <v>2409.0466104272709</v>
      </c>
      <c r="Q489" s="359"/>
      <c r="R489" s="366"/>
      <c r="S489" s="158">
        <f t="shared" si="192"/>
        <v>2409.0466104272709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191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192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191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192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191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192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191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192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191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192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191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69796.356171181891</v>
      </c>
      <c r="G496" s="195">
        <f t="shared" si="193"/>
        <v>0</v>
      </c>
      <c r="H496" s="197">
        <f t="shared" si="193"/>
        <v>0</v>
      </c>
      <c r="I496" s="154">
        <f t="shared" si="193"/>
        <v>69796.356171181891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33048.557434021495</v>
      </c>
      <c r="Q496" s="195">
        <f t="shared" si="194"/>
        <v>0</v>
      </c>
      <c r="R496" s="197">
        <f t="shared" si="194"/>
        <v>0</v>
      </c>
      <c r="S496" s="198">
        <f t="shared" si="194"/>
        <v>33048.557434021495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195">IF($I496=0,"-",C496/$I496)</f>
        <v>0</v>
      </c>
      <c r="D497" s="48">
        <f t="shared" si="195"/>
        <v>0</v>
      </c>
      <c r="E497" s="48">
        <f t="shared" si="195"/>
        <v>0</v>
      </c>
      <c r="F497" s="48">
        <f t="shared" si="195"/>
        <v>1</v>
      </c>
      <c r="G497" s="48">
        <f t="shared" si="195"/>
        <v>0</v>
      </c>
      <c r="H497" s="69">
        <f t="shared" si="195"/>
        <v>0</v>
      </c>
      <c r="I497" s="49">
        <f>SUM(B497:H497)</f>
        <v>1</v>
      </c>
      <c r="J497" s="22"/>
      <c r="K497" s="78" t="s">
        <v>90</v>
      </c>
      <c r="L497" s="95">
        <f t="shared" ref="L497:R497" si="196">IF($S496=0,"-",L496/$S496)</f>
        <v>0</v>
      </c>
      <c r="M497" s="95">
        <f t="shared" si="196"/>
        <v>0</v>
      </c>
      <c r="N497" s="95">
        <f t="shared" si="196"/>
        <v>0</v>
      </c>
      <c r="O497" s="95">
        <f t="shared" si="196"/>
        <v>0</v>
      </c>
      <c r="P497" s="95">
        <f t="shared" si="196"/>
        <v>1</v>
      </c>
      <c r="Q497" s="95">
        <f t="shared" si="196"/>
        <v>0</v>
      </c>
      <c r="R497" s="96">
        <f t="shared" si="196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197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198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197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198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197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198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197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198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197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198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197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198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197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198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197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198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197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198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4591.4180175360007</v>
      </c>
      <c r="G511" s="359"/>
      <c r="H511" s="361"/>
      <c r="I511" s="154">
        <f t="shared" si="197"/>
        <v>4591.4180175360007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198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71.002799999999993</v>
      </c>
      <c r="G512" s="359"/>
      <c r="H512" s="361"/>
      <c r="I512" s="162">
        <f t="shared" si="197"/>
        <v>71.002799999999993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198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197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198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197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198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197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198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197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198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197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198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197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198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197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198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197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198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197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4662.4208175360009</v>
      </c>
      <c r="G522" s="195">
        <f t="shared" si="199"/>
        <v>0</v>
      </c>
      <c r="H522" s="197">
        <f t="shared" si="199"/>
        <v>0</v>
      </c>
      <c r="I522" s="154">
        <f t="shared" si="199"/>
        <v>4662.4208175360009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01">IF($I522=0,"-",C522/$I522)</f>
        <v>0</v>
      </c>
      <c r="D523" s="48">
        <f t="shared" si="201"/>
        <v>0</v>
      </c>
      <c r="E523" s="48">
        <f t="shared" si="201"/>
        <v>0</v>
      </c>
      <c r="F523" s="48">
        <f t="shared" si="201"/>
        <v>1</v>
      </c>
      <c r="G523" s="48">
        <f t="shared" si="201"/>
        <v>0</v>
      </c>
      <c r="H523" s="69">
        <f t="shared" si="201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02">IF($S522=0,"-",L522/$S522)</f>
        <v>-</v>
      </c>
      <c r="M523" s="95" t="str">
        <f t="shared" si="202"/>
        <v>-</v>
      </c>
      <c r="N523" s="95" t="str">
        <f t="shared" si="202"/>
        <v>-</v>
      </c>
      <c r="O523" s="95" t="str">
        <f t="shared" si="202"/>
        <v>-</v>
      </c>
      <c r="P523" s="95" t="str">
        <f t="shared" si="202"/>
        <v>-</v>
      </c>
      <c r="Q523" s="95" t="str">
        <f t="shared" si="202"/>
        <v>-</v>
      </c>
      <c r="R523" s="96" t="str">
        <f t="shared" si="202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03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04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03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04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03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04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03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04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03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04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481.64375964594274</v>
      </c>
      <c r="G533" s="359"/>
      <c r="H533" s="361"/>
      <c r="I533" s="154">
        <f t="shared" si="203"/>
        <v>481.64375964594274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04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47.737710469845339</v>
      </c>
      <c r="G534" s="359"/>
      <c r="H534" s="361"/>
      <c r="I534" s="162">
        <f t="shared" si="203"/>
        <v>47.737710469845339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04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03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04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03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04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03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04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03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04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03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04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03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04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03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04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03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04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03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04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03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04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03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04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03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04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03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529.38147011578803</v>
      </c>
      <c r="G548" s="195">
        <f t="shared" si="205"/>
        <v>0</v>
      </c>
      <c r="H548" s="197">
        <f t="shared" si="205"/>
        <v>0</v>
      </c>
      <c r="I548" s="154">
        <f t="shared" si="205"/>
        <v>529.38147011578803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07">IF($I548=0,"-",C548/$I548)</f>
        <v>0</v>
      </c>
      <c r="D549" s="48">
        <f t="shared" si="207"/>
        <v>0</v>
      </c>
      <c r="E549" s="48">
        <f t="shared" si="207"/>
        <v>0</v>
      </c>
      <c r="F549" s="48">
        <f t="shared" si="207"/>
        <v>1</v>
      </c>
      <c r="G549" s="48">
        <f t="shared" si="207"/>
        <v>0</v>
      </c>
      <c r="H549" s="69">
        <f t="shared" si="207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208">IF($S548=0,"-",L548/$S548)</f>
        <v>-</v>
      </c>
      <c r="M549" s="95" t="str">
        <f t="shared" si="208"/>
        <v>-</v>
      </c>
      <c r="N549" s="95" t="str">
        <f t="shared" si="208"/>
        <v>-</v>
      </c>
      <c r="O549" s="95" t="str">
        <f t="shared" si="208"/>
        <v>-</v>
      </c>
      <c r="P549" s="95" t="str">
        <f t="shared" si="208"/>
        <v>-</v>
      </c>
      <c r="Q549" s="95" t="str">
        <f t="shared" si="208"/>
        <v>-</v>
      </c>
      <c r="R549" s="96" t="str">
        <f t="shared" si="208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09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10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09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10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09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10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09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10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09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10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09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10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33.392213162960374</v>
      </c>
      <c r="G560" s="359"/>
      <c r="H560" s="361"/>
      <c r="I560" s="162">
        <f t="shared" si="209"/>
        <v>33.392213162960374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10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22020.236879202435</v>
      </c>
      <c r="G561" s="359"/>
      <c r="H561" s="361"/>
      <c r="I561" s="154">
        <f t="shared" si="209"/>
        <v>22020.236879202435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10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09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10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09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10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09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10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09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10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09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10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09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10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09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10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09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10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09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10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09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10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09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10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09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22053.629092365394</v>
      </c>
      <c r="G574" s="195">
        <f t="shared" si="211"/>
        <v>0</v>
      </c>
      <c r="H574" s="197">
        <f t="shared" si="211"/>
        <v>0</v>
      </c>
      <c r="I574" s="154">
        <f t="shared" si="211"/>
        <v>22053.629092365394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13">IF($I574=0,"-",C574/$I574)</f>
        <v>0</v>
      </c>
      <c r="D575" s="48">
        <f t="shared" si="213"/>
        <v>0</v>
      </c>
      <c r="E575" s="48">
        <f t="shared" si="213"/>
        <v>0</v>
      </c>
      <c r="F575" s="48">
        <f t="shared" si="213"/>
        <v>1</v>
      </c>
      <c r="G575" s="48">
        <f t="shared" si="213"/>
        <v>0</v>
      </c>
      <c r="H575" s="69">
        <f t="shared" si="213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214">IF($S574=0,"-",L574/$S574)</f>
        <v>-</v>
      </c>
      <c r="M575" s="95" t="str">
        <f t="shared" si="214"/>
        <v>-</v>
      </c>
      <c r="N575" s="95" t="str">
        <f t="shared" si="214"/>
        <v>-</v>
      </c>
      <c r="O575" s="95" t="str">
        <f t="shared" si="214"/>
        <v>-</v>
      </c>
      <c r="P575" s="95" t="str">
        <f t="shared" si="214"/>
        <v>-</v>
      </c>
      <c r="Q575" s="95" t="str">
        <f t="shared" si="214"/>
        <v>-</v>
      </c>
      <c r="R575" s="96" t="str">
        <f t="shared" si="214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0.69120100774280158</v>
      </c>
      <c r="C579" s="152">
        <v>0</v>
      </c>
      <c r="D579" s="152">
        <v>0.13178837844355937</v>
      </c>
      <c r="E579" s="152">
        <v>0</v>
      </c>
      <c r="F579" s="349"/>
      <c r="G579" s="152">
        <v>0</v>
      </c>
      <c r="H579" s="153">
        <v>0</v>
      </c>
      <c r="I579" s="154">
        <f>SUM(B579:H579)</f>
        <v>0.82298938618636097</v>
      </c>
      <c r="J579" s="149"/>
      <c r="K579" s="203" t="s">
        <v>7</v>
      </c>
      <c r="L579" s="152">
        <v>0.69120100774280158</v>
      </c>
      <c r="M579" s="152">
        <v>0</v>
      </c>
      <c r="N579" s="152">
        <v>0.13178837844355937</v>
      </c>
      <c r="O579" s="152">
        <v>0</v>
      </c>
      <c r="P579" s="152">
        <v>2.341408199296052</v>
      </c>
      <c r="Q579" s="152">
        <v>0</v>
      </c>
      <c r="R579" s="204">
        <v>0</v>
      </c>
      <c r="S579" s="205">
        <f>SUM(L579:R579)</f>
        <v>3.1643975854824129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50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54.422909551995325</v>
      </c>
      <c r="C583" s="156">
        <v>6.5919639809082256</v>
      </c>
      <c r="D583" s="156">
        <v>1.4213719321078473</v>
      </c>
      <c r="E583" s="156">
        <v>3.17006300199174</v>
      </c>
      <c r="F583" s="350"/>
      <c r="G583" s="156">
        <v>0</v>
      </c>
      <c r="H583" s="168">
        <v>0</v>
      </c>
      <c r="I583" s="154">
        <f t="shared" si="215"/>
        <v>65.606308467003132</v>
      </c>
      <c r="J583" s="149"/>
      <c r="K583" s="169" t="s">
        <v>16</v>
      </c>
      <c r="L583" s="156">
        <v>54.422909551995325</v>
      </c>
      <c r="M583" s="156">
        <v>6.5919639809082256</v>
      </c>
      <c r="N583" s="156">
        <v>1.4213719321078473</v>
      </c>
      <c r="O583" s="156">
        <v>3.17006300199174</v>
      </c>
      <c r="P583" s="156">
        <v>0</v>
      </c>
      <c r="Q583" s="156">
        <v>0</v>
      </c>
      <c r="R583" s="157">
        <v>0</v>
      </c>
      <c r="S583" s="158">
        <f t="shared" si="216"/>
        <v>65.606308467003132</v>
      </c>
    </row>
    <row r="584" spans="1:19" ht="15">
      <c r="A584" s="159" t="s">
        <v>15</v>
      </c>
      <c r="B584" s="160">
        <v>635.37569549449654</v>
      </c>
      <c r="C584" s="160">
        <v>9.6423630159939879</v>
      </c>
      <c r="D584" s="160">
        <v>11.40110638265115</v>
      </c>
      <c r="E584" s="160">
        <v>0</v>
      </c>
      <c r="F584" s="350"/>
      <c r="G584" s="160">
        <v>0</v>
      </c>
      <c r="H584" s="161">
        <v>0</v>
      </c>
      <c r="I584" s="162">
        <f t="shared" si="215"/>
        <v>656.41916489314167</v>
      </c>
      <c r="J584" s="149"/>
      <c r="K584" s="163" t="s">
        <v>15</v>
      </c>
      <c r="L584" s="164">
        <v>635.37569549449654</v>
      </c>
      <c r="M584" s="164">
        <v>9.6423630159939879</v>
      </c>
      <c r="N584" s="164">
        <v>11.40110638265115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656.41916489314167</v>
      </c>
    </row>
    <row r="585" spans="1:19" ht="15">
      <c r="A585" s="167" t="s">
        <v>58</v>
      </c>
      <c r="B585" s="156">
        <v>0</v>
      </c>
      <c r="C585" s="156">
        <v>0</v>
      </c>
      <c r="D585" s="156">
        <v>5.2416185789311544E-2</v>
      </c>
      <c r="E585" s="156">
        <v>24.45134633467389</v>
      </c>
      <c r="F585" s="350"/>
      <c r="G585" s="156">
        <v>0</v>
      </c>
      <c r="H585" s="168">
        <v>0</v>
      </c>
      <c r="I585" s="154">
        <f t="shared" si="215"/>
        <v>24.503762520463201</v>
      </c>
      <c r="J585" s="149"/>
      <c r="K585" s="169" t="s">
        <v>58</v>
      </c>
      <c r="L585" s="156">
        <v>0</v>
      </c>
      <c r="M585" s="156">
        <v>0</v>
      </c>
      <c r="N585" s="156">
        <v>5.2416185789311544E-2</v>
      </c>
      <c r="O585" s="156">
        <v>24.45134633467389</v>
      </c>
      <c r="P585" s="156">
        <v>5577.9651118944121</v>
      </c>
      <c r="Q585" s="156">
        <v>0</v>
      </c>
      <c r="R585" s="157">
        <v>0</v>
      </c>
      <c r="S585" s="158">
        <f t="shared" si="216"/>
        <v>5602.4688744148752</v>
      </c>
    </row>
    <row r="586" spans="1:19" ht="15">
      <c r="A586" s="159" t="s">
        <v>12</v>
      </c>
      <c r="B586" s="160">
        <v>0</v>
      </c>
      <c r="C586" s="160">
        <v>0</v>
      </c>
      <c r="D586" s="160">
        <v>7.2342089309209379E-2</v>
      </c>
      <c r="E586" s="160">
        <v>2.1151024899876427</v>
      </c>
      <c r="F586" s="350"/>
      <c r="G586" s="160">
        <v>0</v>
      </c>
      <c r="H586" s="161">
        <v>0</v>
      </c>
      <c r="I586" s="162">
        <f t="shared" si="215"/>
        <v>2.187444579296852</v>
      </c>
      <c r="J586" s="149"/>
      <c r="K586" s="163" t="s">
        <v>12</v>
      </c>
      <c r="L586" s="164">
        <v>0</v>
      </c>
      <c r="M586" s="164">
        <v>0</v>
      </c>
      <c r="N586" s="164">
        <v>7.2342089309209379E-2</v>
      </c>
      <c r="O586" s="164">
        <v>2.1151024899876427</v>
      </c>
      <c r="P586" s="164">
        <v>368.4020924623207</v>
      </c>
      <c r="Q586" s="164">
        <v>0</v>
      </c>
      <c r="R586" s="165">
        <v>0</v>
      </c>
      <c r="S586" s="166">
        <f t="shared" si="216"/>
        <v>370.58953704161758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22020.236879202435</v>
      </c>
      <c r="Q587" s="156">
        <v>0</v>
      </c>
      <c r="R587" s="157">
        <v>0</v>
      </c>
      <c r="S587" s="158">
        <f t="shared" si="216"/>
        <v>22020.236879202435</v>
      </c>
    </row>
    <row r="588" spans="1:19" ht="15">
      <c r="A588" s="159" t="s">
        <v>17</v>
      </c>
      <c r="B588" s="160">
        <v>22.694440099586824</v>
      </c>
      <c r="C588" s="160">
        <v>0.12296516460238381</v>
      </c>
      <c r="D588" s="160">
        <v>2.8802968648945551</v>
      </c>
      <c r="E588" s="160">
        <v>0.39263435327989465</v>
      </c>
      <c r="F588" s="350"/>
      <c r="G588" s="160">
        <v>0</v>
      </c>
      <c r="H588" s="161">
        <v>0</v>
      </c>
      <c r="I588" s="162">
        <f t="shared" si="215"/>
        <v>26.090336482363657</v>
      </c>
      <c r="J588" s="149"/>
      <c r="K588" s="163" t="s">
        <v>17</v>
      </c>
      <c r="L588" s="164">
        <v>22.694440099586824</v>
      </c>
      <c r="M588" s="164">
        <v>0.12296516460238381</v>
      </c>
      <c r="N588" s="164">
        <v>2.8802968648945551</v>
      </c>
      <c r="O588" s="164">
        <v>0.39263435327989465</v>
      </c>
      <c r="P588" s="164">
        <v>0</v>
      </c>
      <c r="Q588" s="164">
        <v>0</v>
      </c>
      <c r="R588" s="165">
        <v>0</v>
      </c>
      <c r="S588" s="166">
        <f t="shared" si="216"/>
        <v>26.090336482363657</v>
      </c>
    </row>
    <row r="589" spans="1:19" ht="15">
      <c r="A589" s="167" t="s">
        <v>140</v>
      </c>
      <c r="B589" s="156">
        <v>1524.875081413317</v>
      </c>
      <c r="C589" s="156">
        <v>240.30015945637055</v>
      </c>
      <c r="D589" s="156">
        <v>46.866027800732105</v>
      </c>
      <c r="E589" s="156">
        <v>36.903220773809586</v>
      </c>
      <c r="F589" s="350"/>
      <c r="G589" s="156">
        <v>0</v>
      </c>
      <c r="H589" s="168">
        <v>0</v>
      </c>
      <c r="I589" s="154">
        <f t="shared" si="215"/>
        <v>1848.9444894442292</v>
      </c>
      <c r="J589" s="149"/>
      <c r="K589" s="169" t="s">
        <v>140</v>
      </c>
      <c r="L589" s="156">
        <v>1524.875081413317</v>
      </c>
      <c r="M589" s="156">
        <v>240.30015945637055</v>
      </c>
      <c r="N589" s="156">
        <v>46.866027800732105</v>
      </c>
      <c r="O589" s="156">
        <v>36.903220773809586</v>
      </c>
      <c r="P589" s="156">
        <v>4591.4180175360007</v>
      </c>
      <c r="Q589" s="156">
        <v>0</v>
      </c>
      <c r="R589" s="157">
        <v>0</v>
      </c>
      <c r="S589" s="158">
        <f t="shared" si="216"/>
        <v>6440.3625069802301</v>
      </c>
    </row>
    <row r="590" spans="1:19" ht="15">
      <c r="A590" s="159" t="s">
        <v>25</v>
      </c>
      <c r="B590" s="160">
        <v>1267.6871385146396</v>
      </c>
      <c r="C590" s="160">
        <v>0</v>
      </c>
      <c r="D590" s="160">
        <v>2795.9214749775997</v>
      </c>
      <c r="E590" s="160">
        <v>616.11880060037504</v>
      </c>
      <c r="F590" s="350"/>
      <c r="G590" s="160">
        <v>1915.5230311295416</v>
      </c>
      <c r="H590" s="161">
        <v>0.49867394925045411</v>
      </c>
      <c r="I590" s="162">
        <f t="shared" si="215"/>
        <v>6595.7491191714071</v>
      </c>
      <c r="J590" s="149"/>
      <c r="K590" s="163" t="s">
        <v>25</v>
      </c>
      <c r="L590" s="164">
        <v>1267.6871385146396</v>
      </c>
      <c r="M590" s="164">
        <v>0</v>
      </c>
      <c r="N590" s="164">
        <v>2795.9214749775997</v>
      </c>
      <c r="O590" s="164">
        <v>616.11880060037504</v>
      </c>
      <c r="P590" s="164">
        <v>1486.2809862647175</v>
      </c>
      <c r="Q590" s="164">
        <v>1915.5230311295416</v>
      </c>
      <c r="R590" s="165">
        <v>0.49867394925045411</v>
      </c>
      <c r="S590" s="166">
        <f t="shared" si="216"/>
        <v>8082.0301054361244</v>
      </c>
    </row>
    <row r="591" spans="1:19" ht="15">
      <c r="A591" s="167" t="s">
        <v>24</v>
      </c>
      <c r="B591" s="156">
        <v>4961.9644568679269</v>
      </c>
      <c r="C591" s="156">
        <v>31.457969173139162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215"/>
        <v>4993.4224260410656</v>
      </c>
      <c r="J591" s="149"/>
      <c r="K591" s="169" t="s">
        <v>24</v>
      </c>
      <c r="L591" s="156">
        <v>4961.9644568679269</v>
      </c>
      <c r="M591" s="156">
        <v>31.457969173139162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4993.4224260410656</v>
      </c>
    </row>
    <row r="592" spans="1:19" ht="15">
      <c r="A592" s="159" t="s">
        <v>60</v>
      </c>
      <c r="B592" s="160">
        <v>17.358701641794916</v>
      </c>
      <c r="C592" s="160">
        <v>0</v>
      </c>
      <c r="D592" s="160">
        <v>3.0858659754206785</v>
      </c>
      <c r="E592" s="160">
        <v>0</v>
      </c>
      <c r="F592" s="350"/>
      <c r="G592" s="160">
        <v>0</v>
      </c>
      <c r="H592" s="161">
        <v>0</v>
      </c>
      <c r="I592" s="162">
        <f t="shared" si="215"/>
        <v>20.444567617215593</v>
      </c>
      <c r="J592" s="149"/>
      <c r="K592" s="163" t="s">
        <v>60</v>
      </c>
      <c r="L592" s="164">
        <v>17.358701641794916</v>
      </c>
      <c r="M592" s="164">
        <v>0</v>
      </c>
      <c r="N592" s="164">
        <v>3.0858659754206785</v>
      </c>
      <c r="O592" s="164">
        <v>0</v>
      </c>
      <c r="P592" s="164">
        <v>5.7504965294117652E-2</v>
      </c>
      <c r="Q592" s="164">
        <v>0</v>
      </c>
      <c r="R592" s="165">
        <v>0</v>
      </c>
      <c r="S592" s="166">
        <f t="shared" si="216"/>
        <v>20.502072582509712</v>
      </c>
    </row>
    <row r="593" spans="1:85" ht="15">
      <c r="A593" s="167" t="s">
        <v>22</v>
      </c>
      <c r="B593" s="156">
        <v>270.09128999775123</v>
      </c>
      <c r="C593" s="156">
        <v>0</v>
      </c>
      <c r="D593" s="156">
        <v>16.659019603228867</v>
      </c>
      <c r="E593" s="156">
        <v>0</v>
      </c>
      <c r="F593" s="350"/>
      <c r="G593" s="156">
        <v>0</v>
      </c>
      <c r="H593" s="168">
        <v>0</v>
      </c>
      <c r="I593" s="154">
        <f t="shared" si="215"/>
        <v>286.75030960098007</v>
      </c>
      <c r="J593" s="149"/>
      <c r="K593" s="169" t="s">
        <v>22</v>
      </c>
      <c r="L593" s="156">
        <v>270.09128999775123</v>
      </c>
      <c r="M593" s="156">
        <v>0</v>
      </c>
      <c r="N593" s="156">
        <v>16.659019603228867</v>
      </c>
      <c r="O593" s="156">
        <v>0</v>
      </c>
      <c r="P593" s="156">
        <v>373.64261714046398</v>
      </c>
      <c r="Q593" s="156">
        <v>0</v>
      </c>
      <c r="R593" s="157">
        <v>0</v>
      </c>
      <c r="S593" s="158">
        <f t="shared" si="216"/>
        <v>660.39292674144406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50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1480.6487618834228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215"/>
        <v>1480.6487618834228</v>
      </c>
      <c r="J595" s="149"/>
      <c r="K595" s="171" t="s">
        <v>64</v>
      </c>
      <c r="L595" s="156">
        <v>1480.6487618834228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1480.6487618834228</v>
      </c>
    </row>
    <row r="596" spans="1:85">
      <c r="A596" s="172" t="s">
        <v>23</v>
      </c>
      <c r="B596" s="173">
        <v>1480.6487618834228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215"/>
        <v>1480.6487618834228</v>
      </c>
      <c r="J596" s="149"/>
      <c r="K596" s="176" t="s">
        <v>23</v>
      </c>
      <c r="L596" s="177">
        <v>1480.6487618834228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1480.6487618834228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10235.809676472676</v>
      </c>
      <c r="C600" s="195">
        <f t="shared" ref="C600:I600" si="217">SUM(C579:C595)</f>
        <v>288.11542079101434</v>
      </c>
      <c r="D600" s="195">
        <f t="shared" si="217"/>
        <v>2878.4917101901769</v>
      </c>
      <c r="E600" s="195">
        <f t="shared" si="217"/>
        <v>683.15116755411782</v>
      </c>
      <c r="F600" s="195">
        <f t="shared" si="217"/>
        <v>0</v>
      </c>
      <c r="G600" s="195">
        <f t="shared" si="217"/>
        <v>1915.5230311295416</v>
      </c>
      <c r="H600" s="197">
        <f t="shared" si="217"/>
        <v>0.49867394925045411</v>
      </c>
      <c r="I600" s="154">
        <f t="shared" si="217"/>
        <v>16001.589680086776</v>
      </c>
      <c r="J600" s="149"/>
      <c r="K600" s="196" t="s">
        <v>26</v>
      </c>
      <c r="L600" s="195">
        <f>SUM(L579:L595)</f>
        <v>10235.809676472676</v>
      </c>
      <c r="M600" s="195">
        <f t="shared" ref="M600:S600" si="218">SUM(M579:M595)</f>
        <v>288.11542079101434</v>
      </c>
      <c r="N600" s="195">
        <f t="shared" si="218"/>
        <v>2878.4917101901769</v>
      </c>
      <c r="O600" s="195">
        <f t="shared" si="218"/>
        <v>683.15116755411782</v>
      </c>
      <c r="P600" s="195">
        <f t="shared" si="218"/>
        <v>34420.344617664945</v>
      </c>
      <c r="Q600" s="195">
        <f t="shared" si="218"/>
        <v>1915.5230311295416</v>
      </c>
      <c r="R600" s="197">
        <f t="shared" si="218"/>
        <v>0.49867394925045411</v>
      </c>
      <c r="S600" s="198">
        <f t="shared" si="218"/>
        <v>50421.934297751715</v>
      </c>
    </row>
    <row r="601" spans="1:85" s="22" customFormat="1" ht="15" thickBot="1">
      <c r="A601" s="58" t="s">
        <v>90</v>
      </c>
      <c r="B601" s="48">
        <f>IF($I600=0,"-",B600/$I600)</f>
        <v>0.63967454991116657</v>
      </c>
      <c r="C601" s="48">
        <f t="shared" ref="C601:H601" si="219">IF($I600=0,"-",C600/$I600)</f>
        <v>1.8005424870352751E-2</v>
      </c>
      <c r="D601" s="48">
        <f t="shared" si="219"/>
        <v>0.1798878591276668</v>
      </c>
      <c r="E601" s="48">
        <f t="shared" si="219"/>
        <v>4.2692706238072538E-2</v>
      </c>
      <c r="F601" s="48">
        <f t="shared" si="219"/>
        <v>0</v>
      </c>
      <c r="G601" s="48">
        <f t="shared" si="219"/>
        <v>0.11970829582721519</v>
      </c>
      <c r="H601" s="69">
        <f t="shared" si="219"/>
        <v>3.1164025526228207E-5</v>
      </c>
      <c r="I601" s="49">
        <f>SUM(B601:H601)</f>
        <v>1</v>
      </c>
      <c r="K601" s="78" t="s">
        <v>90</v>
      </c>
      <c r="L601" s="95">
        <f t="shared" ref="L601:R601" si="220">IF($S600=0,"-",L600/$S600)</f>
        <v>0.20300311400249246</v>
      </c>
      <c r="M601" s="95">
        <f t="shared" si="220"/>
        <v>5.7140890131194598E-3</v>
      </c>
      <c r="N601" s="95">
        <f t="shared" si="220"/>
        <v>5.7088085776164428E-2</v>
      </c>
      <c r="O601" s="95">
        <f t="shared" si="220"/>
        <v>1.3548690209303991E-2</v>
      </c>
      <c r="P601" s="95">
        <f t="shared" si="220"/>
        <v>0.68264625498906595</v>
      </c>
      <c r="Q601" s="95">
        <f t="shared" si="220"/>
        <v>3.7989875989643533E-2</v>
      </c>
      <c r="R601" s="96">
        <f t="shared" si="220"/>
        <v>9.8900202103648709E-6</v>
      </c>
      <c r="S601" s="97">
        <f>SUM(L601:R601)</f>
        <v>1.0000000000000002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265.63616425907173</v>
      </c>
      <c r="C605" s="152">
        <v>0</v>
      </c>
      <c r="D605" s="152">
        <v>7.0740559083659109</v>
      </c>
      <c r="E605" s="152">
        <v>0</v>
      </c>
      <c r="F605" s="349"/>
      <c r="G605" s="152">
        <v>0</v>
      </c>
      <c r="H605" s="153">
        <v>0</v>
      </c>
      <c r="I605" s="154">
        <f>SUM(B605:H605)</f>
        <v>272.71022016743763</v>
      </c>
      <c r="J605" s="149"/>
      <c r="K605" s="203" t="s">
        <v>7</v>
      </c>
      <c r="L605" s="152">
        <v>265.63616425907173</v>
      </c>
      <c r="M605" s="152">
        <v>0</v>
      </c>
      <c r="N605" s="152">
        <v>7.0740559083659109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272.71022016743763</v>
      </c>
      <c r="U605" s="101" t="s">
        <v>7</v>
      </c>
      <c r="V605" s="207">
        <v>265.63616425907173</v>
      </c>
      <c r="W605" s="207">
        <v>6.9658868230399493</v>
      </c>
      <c r="X605" s="207">
        <v>0.10816908532596131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221">+P605</f>
        <v>0</v>
      </c>
      <c r="AF605" s="210">
        <f t="shared" ref="AF605:AF625" si="222">SUM(V605:AE605)</f>
        <v>272.71022016743768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18.468089229270117</v>
      </c>
      <c r="C606" s="160">
        <v>0</v>
      </c>
      <c r="D606" s="160">
        <v>0.56450269428012767</v>
      </c>
      <c r="E606" s="160">
        <v>0</v>
      </c>
      <c r="F606" s="350"/>
      <c r="G606" s="160">
        <v>0</v>
      </c>
      <c r="H606" s="161">
        <v>0</v>
      </c>
      <c r="I606" s="162">
        <f t="shared" ref="I606:I625" si="223">SUM(B606:H606)</f>
        <v>19.032591923550243</v>
      </c>
      <c r="J606" s="149"/>
      <c r="K606" s="163" t="s">
        <v>8</v>
      </c>
      <c r="L606" s="164">
        <v>18.468089229270117</v>
      </c>
      <c r="M606" s="164">
        <v>0</v>
      </c>
      <c r="N606" s="164">
        <v>0.56450269428012767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4">SUM(L606:R606)</f>
        <v>19.032591923550243</v>
      </c>
      <c r="U606" s="102" t="s">
        <v>8</v>
      </c>
      <c r="V606" s="212">
        <v>18.468089229270117</v>
      </c>
      <c r="W606" s="212">
        <v>0.51110403449911013</v>
      </c>
      <c r="X606" s="212">
        <v>5.3398659781017502E-2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221"/>
        <v>0</v>
      </c>
      <c r="AF606" s="214">
        <f t="shared" si="222"/>
        <v>19.032591923550243</v>
      </c>
      <c r="AG606" s="276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332.63022477504279</v>
      </c>
      <c r="C607" s="156">
        <v>0</v>
      </c>
      <c r="D607" s="156">
        <v>21.000464935903356</v>
      </c>
      <c r="E607" s="156">
        <v>0</v>
      </c>
      <c r="F607" s="350"/>
      <c r="G607" s="156">
        <v>0</v>
      </c>
      <c r="H607" s="168">
        <v>0</v>
      </c>
      <c r="I607" s="154">
        <f t="shared" si="223"/>
        <v>353.63068971094617</v>
      </c>
      <c r="J607" s="149"/>
      <c r="K607" s="169" t="s">
        <v>10</v>
      </c>
      <c r="L607" s="156">
        <v>332.63022477504279</v>
      </c>
      <c r="M607" s="156">
        <v>0</v>
      </c>
      <c r="N607" s="156">
        <v>21.000464935903356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4"/>
        <v>353.63068971094617</v>
      </c>
      <c r="U607" s="269" t="s">
        <v>10</v>
      </c>
      <c r="V607" s="207">
        <v>332.63022477504279</v>
      </c>
      <c r="W607" s="207">
        <v>20.88174561538591</v>
      </c>
      <c r="X607" s="207">
        <v>0.11871932051744556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221"/>
        <v>0</v>
      </c>
      <c r="AF607" s="210">
        <f t="shared" si="222"/>
        <v>353.63068971094617</v>
      </c>
      <c r="AG607" s="276" t="str">
        <f t="shared" si="225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223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4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221"/>
        <v>0</v>
      </c>
      <c r="AF608" s="214">
        <f t="shared" si="222"/>
        <v>0</v>
      </c>
      <c r="AG608" s="276" t="str">
        <f t="shared" si="225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28.122996260799695</v>
      </c>
      <c r="C609" s="156">
        <v>0</v>
      </c>
      <c r="D609" s="156">
        <v>3.1480596448790963</v>
      </c>
      <c r="E609" s="156">
        <v>0</v>
      </c>
      <c r="F609" s="350"/>
      <c r="G609" s="156">
        <v>0</v>
      </c>
      <c r="H609" s="168">
        <v>0</v>
      </c>
      <c r="I609" s="154">
        <f t="shared" si="223"/>
        <v>31.271055905678793</v>
      </c>
      <c r="J609" s="149"/>
      <c r="K609" s="169" t="s">
        <v>16</v>
      </c>
      <c r="L609" s="156">
        <v>28.122996260799695</v>
      </c>
      <c r="M609" s="156">
        <v>0</v>
      </c>
      <c r="N609" s="156">
        <v>3.1480596448790963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4"/>
        <v>31.271055905678793</v>
      </c>
      <c r="U609" s="269" t="s">
        <v>16</v>
      </c>
      <c r="V609" s="207">
        <v>28.122996260799695</v>
      </c>
      <c r="W609" s="207">
        <v>3.1480596448790963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221"/>
        <v>0</v>
      </c>
      <c r="AF609" s="210">
        <f t="shared" si="222"/>
        <v>31.271055905678793</v>
      </c>
      <c r="AG609" s="276" t="str">
        <f t="shared" si="225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7662.7543666240299</v>
      </c>
      <c r="C610" s="160">
        <v>0</v>
      </c>
      <c r="D610" s="160">
        <v>857.76094291256879</v>
      </c>
      <c r="E610" s="160">
        <v>0</v>
      </c>
      <c r="F610" s="350"/>
      <c r="G610" s="160">
        <v>0</v>
      </c>
      <c r="H610" s="161">
        <v>0</v>
      </c>
      <c r="I610" s="162">
        <f t="shared" si="223"/>
        <v>8520.5153095365986</v>
      </c>
      <c r="J610" s="149"/>
      <c r="K610" s="163" t="s">
        <v>15</v>
      </c>
      <c r="L610" s="164">
        <v>7662.7543666240299</v>
      </c>
      <c r="M610" s="164">
        <v>0</v>
      </c>
      <c r="N610" s="164">
        <v>857.76094291256879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4"/>
        <v>8520.5153095365986</v>
      </c>
      <c r="U610" s="102" t="s">
        <v>15</v>
      </c>
      <c r="V610" s="212">
        <v>7662.7543666240299</v>
      </c>
      <c r="W610" s="212">
        <v>857.76094291256879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221"/>
        <v>0</v>
      </c>
      <c r="AF610" s="214">
        <f t="shared" si="222"/>
        <v>8520.5153095365986</v>
      </c>
      <c r="AG610" s="276" t="str">
        <f t="shared" si="225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223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17695.213633320986</v>
      </c>
      <c r="Q611" s="156">
        <v>0</v>
      </c>
      <c r="R611" s="157">
        <v>0</v>
      </c>
      <c r="S611" s="158">
        <f t="shared" si="224"/>
        <v>17695.213633320986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17695.213633320986</v>
      </c>
      <c r="AF611" s="245">
        <f t="shared" si="222"/>
        <v>17695.213633320986</v>
      </c>
      <c r="AG611" s="276" t="str">
        <f t="shared" si="225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223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8367.1515260623109</v>
      </c>
      <c r="Q612" s="164">
        <v>0</v>
      </c>
      <c r="R612" s="165">
        <v>0</v>
      </c>
      <c r="S612" s="166">
        <f t="shared" si="224"/>
        <v>8367.1515260623109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226">+P612</f>
        <v>8367.1515260623109</v>
      </c>
      <c r="AF612" s="214">
        <f t="shared" si="222"/>
        <v>8367.1515260623109</v>
      </c>
      <c r="AG612" s="276" t="str">
        <f t="shared" si="225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223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4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226"/>
        <v>0</v>
      </c>
      <c r="AF613" s="245">
        <f t="shared" si="222"/>
        <v>0</v>
      </c>
      <c r="AG613" s="276" t="str">
        <f t="shared" si="225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260.50087487453038</v>
      </c>
      <c r="C614" s="160">
        <v>0</v>
      </c>
      <c r="D614" s="160">
        <v>22.389368809602935</v>
      </c>
      <c r="E614" s="160">
        <v>0</v>
      </c>
      <c r="F614" s="350"/>
      <c r="G614" s="160">
        <v>0</v>
      </c>
      <c r="H614" s="161">
        <v>0</v>
      </c>
      <c r="I614" s="162">
        <f t="shared" si="223"/>
        <v>282.89024368413334</v>
      </c>
      <c r="J614" s="149"/>
      <c r="K614" s="163" t="s">
        <v>17</v>
      </c>
      <c r="L614" s="164">
        <v>260.50087487453038</v>
      </c>
      <c r="M614" s="164">
        <v>0</v>
      </c>
      <c r="N614" s="164">
        <v>22.389368809602935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4"/>
        <v>282.89024368413334</v>
      </c>
      <c r="U614" s="102" t="s">
        <v>17</v>
      </c>
      <c r="V614" s="212">
        <v>260.50087487453038</v>
      </c>
      <c r="W614" s="212">
        <v>20.372675557581193</v>
      </c>
      <c r="X614" s="212">
        <v>2.0166932520217431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226"/>
        <v>0</v>
      </c>
      <c r="AF614" s="214">
        <f t="shared" si="222"/>
        <v>282.89024368413334</v>
      </c>
      <c r="AG614" s="276" t="str">
        <f t="shared" si="225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14361.661943896077</v>
      </c>
      <c r="C615" s="156">
        <v>0</v>
      </c>
      <c r="D615" s="156">
        <v>1509.8265368867262</v>
      </c>
      <c r="E615" s="156">
        <v>0</v>
      </c>
      <c r="F615" s="350"/>
      <c r="G615" s="156">
        <v>0</v>
      </c>
      <c r="H615" s="168">
        <v>0</v>
      </c>
      <c r="I615" s="154">
        <f t="shared" si="223"/>
        <v>15871.488480782804</v>
      </c>
      <c r="J615" s="149"/>
      <c r="K615" s="169" t="s">
        <v>140</v>
      </c>
      <c r="L615" s="156">
        <v>14361.661943896077</v>
      </c>
      <c r="M615" s="156">
        <v>0</v>
      </c>
      <c r="N615" s="156">
        <v>1509.8265368867262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4"/>
        <v>15871.488480782804</v>
      </c>
      <c r="U615" s="103" t="s">
        <v>140</v>
      </c>
      <c r="V615" s="207">
        <v>14361.661943896077</v>
      </c>
      <c r="W615" s="207">
        <v>1475.3828922817947</v>
      </c>
      <c r="X615" s="207">
        <v>34.443644604931464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226"/>
        <v>0</v>
      </c>
      <c r="AF615" s="245">
        <f t="shared" si="222"/>
        <v>15871.488480782804</v>
      </c>
      <c r="AG615" s="276" t="str">
        <f t="shared" si="225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2057.3126781844885</v>
      </c>
      <c r="C616" s="160">
        <v>0</v>
      </c>
      <c r="D616" s="160">
        <v>3021.9876228763551</v>
      </c>
      <c r="E616" s="160">
        <v>5309.0333484266912</v>
      </c>
      <c r="F616" s="350"/>
      <c r="G616" s="160">
        <v>2055.1976523482076</v>
      </c>
      <c r="H616" s="161">
        <v>0</v>
      </c>
      <c r="I616" s="162">
        <f t="shared" si="223"/>
        <v>12443.531301835743</v>
      </c>
      <c r="J616" s="149"/>
      <c r="K616" s="163" t="s">
        <v>25</v>
      </c>
      <c r="L616" s="164">
        <v>2057.3126781844885</v>
      </c>
      <c r="M616" s="164">
        <v>0</v>
      </c>
      <c r="N616" s="164">
        <v>3021.9876228763551</v>
      </c>
      <c r="O616" s="164">
        <v>5309.0333484266912</v>
      </c>
      <c r="P616" s="164">
        <v>0</v>
      </c>
      <c r="Q616" s="164">
        <v>2055.1976523482076</v>
      </c>
      <c r="R616" s="165">
        <v>0</v>
      </c>
      <c r="S616" s="166">
        <f t="shared" si="224"/>
        <v>12443.531301835743</v>
      </c>
      <c r="U616" s="102" t="s">
        <v>25</v>
      </c>
      <c r="V616" s="212">
        <v>2057.3126781844885</v>
      </c>
      <c r="W616" s="212">
        <v>1845.7735848932421</v>
      </c>
      <c r="X616" s="212">
        <v>1176.2140379831133</v>
      </c>
      <c r="Y616" s="212">
        <v>1504.4863949563401</v>
      </c>
      <c r="Z616" s="212">
        <v>1556.1467372914287</v>
      </c>
      <c r="AA616" s="212">
        <v>496.17194370057746</v>
      </c>
      <c r="AB616" s="212">
        <v>1171.8787689355795</v>
      </c>
      <c r="AC616" s="212">
        <v>883.31888341262811</v>
      </c>
      <c r="AD616" s="212">
        <v>1752.2282724783447</v>
      </c>
      <c r="AE616" s="243">
        <f t="shared" si="226"/>
        <v>0</v>
      </c>
      <c r="AF616" s="214">
        <f t="shared" si="222"/>
        <v>12443.531301835743</v>
      </c>
      <c r="AG616" s="276" t="str">
        <f t="shared" si="225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2963.8247111645492</v>
      </c>
      <c r="C617" s="156">
        <v>0</v>
      </c>
      <c r="D617" s="156">
        <v>463.4858800640356</v>
      </c>
      <c r="E617" s="156">
        <v>0</v>
      </c>
      <c r="F617" s="350"/>
      <c r="G617" s="156">
        <v>0</v>
      </c>
      <c r="H617" s="168">
        <v>0</v>
      </c>
      <c r="I617" s="154">
        <f t="shared" si="223"/>
        <v>3427.3105912285846</v>
      </c>
      <c r="J617" s="149"/>
      <c r="K617" s="169" t="s">
        <v>24</v>
      </c>
      <c r="L617" s="156">
        <v>2963.8247111645492</v>
      </c>
      <c r="M617" s="156">
        <v>0</v>
      </c>
      <c r="N617" s="156">
        <v>463.4858800640356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4"/>
        <v>3427.3105912285846</v>
      </c>
      <c r="U617" s="271" t="s">
        <v>24</v>
      </c>
      <c r="V617" s="207">
        <v>2963.8247111645492</v>
      </c>
      <c r="W617" s="207">
        <v>463.4858800640356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226"/>
        <v>0</v>
      </c>
      <c r="AF617" s="245">
        <f t="shared" si="222"/>
        <v>3427.3105912285846</v>
      </c>
      <c r="AG617" s="276" t="str">
        <f t="shared" si="225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14431.729744070288</v>
      </c>
      <c r="C618" s="160">
        <v>0</v>
      </c>
      <c r="D618" s="160">
        <v>1430.7387332478834</v>
      </c>
      <c r="E618" s="160">
        <v>0</v>
      </c>
      <c r="F618" s="350"/>
      <c r="G618" s="160">
        <v>0</v>
      </c>
      <c r="H618" s="161">
        <v>0</v>
      </c>
      <c r="I618" s="162">
        <f t="shared" si="223"/>
        <v>15862.468477318171</v>
      </c>
      <c r="J618" s="149"/>
      <c r="K618" s="163" t="s">
        <v>60</v>
      </c>
      <c r="L618" s="164">
        <v>14431.729744070288</v>
      </c>
      <c r="M618" s="164">
        <v>0</v>
      </c>
      <c r="N618" s="164">
        <v>1430.7387332478834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4"/>
        <v>15862.468477318171</v>
      </c>
      <c r="U618" s="102" t="s">
        <v>60</v>
      </c>
      <c r="V618" s="212">
        <v>14431.729744070288</v>
      </c>
      <c r="W618" s="212">
        <v>1335.1520022214313</v>
      </c>
      <c r="X618" s="212">
        <v>95.586731026452043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226"/>
        <v>0</v>
      </c>
      <c r="AF618" s="214">
        <f t="shared" si="222"/>
        <v>15862.468477318171</v>
      </c>
      <c r="AG618" s="276" t="str">
        <f t="shared" si="225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3266.8214848065481</v>
      </c>
      <c r="C619" s="156">
        <v>0</v>
      </c>
      <c r="D619" s="156">
        <v>766.90432065511834</v>
      </c>
      <c r="E619" s="156">
        <v>0</v>
      </c>
      <c r="F619" s="350"/>
      <c r="G619" s="156">
        <v>0</v>
      </c>
      <c r="H619" s="168">
        <v>0</v>
      </c>
      <c r="I619" s="154">
        <f t="shared" si="223"/>
        <v>4033.7258054616664</v>
      </c>
      <c r="J619" s="149"/>
      <c r="K619" s="169" t="s">
        <v>22</v>
      </c>
      <c r="L619" s="156">
        <v>3266.8214848065481</v>
      </c>
      <c r="M619" s="156">
        <v>0</v>
      </c>
      <c r="N619" s="156">
        <v>766.90432065511834</v>
      </c>
      <c r="O619" s="156">
        <v>0</v>
      </c>
      <c r="P619" s="156">
        <v>1495.2335422786118</v>
      </c>
      <c r="Q619" s="156">
        <v>0</v>
      </c>
      <c r="R619" s="157">
        <v>0</v>
      </c>
      <c r="S619" s="158">
        <f t="shared" si="224"/>
        <v>5528.9593477402777</v>
      </c>
      <c r="U619" s="271" t="s">
        <v>22</v>
      </c>
      <c r="V619" s="207">
        <v>3266.8214848065481</v>
      </c>
      <c r="W619" s="207">
        <v>764.32925241817861</v>
      </c>
      <c r="X619" s="207">
        <v>2.5750682369396904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226"/>
        <v>1495.2335422786118</v>
      </c>
      <c r="AF619" s="245">
        <f t="shared" si="222"/>
        <v>5528.9593477402786</v>
      </c>
      <c r="AG619" s="276" t="str">
        <f t="shared" si="225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223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4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226"/>
        <v>0</v>
      </c>
      <c r="AF620" s="214">
        <f t="shared" si="222"/>
        <v>0</v>
      </c>
      <c r="AG620" s="276" t="str">
        <f t="shared" si="225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1012.2266656368292</v>
      </c>
      <c r="C621" s="156">
        <v>0</v>
      </c>
      <c r="D621" s="156">
        <v>856.82793271626144</v>
      </c>
      <c r="E621" s="156">
        <v>0</v>
      </c>
      <c r="F621" s="350"/>
      <c r="G621" s="156">
        <v>0</v>
      </c>
      <c r="H621" s="168">
        <v>0</v>
      </c>
      <c r="I621" s="154">
        <f t="shared" si="223"/>
        <v>1869.0545983530906</v>
      </c>
      <c r="J621" s="149"/>
      <c r="K621" s="171" t="s">
        <v>64</v>
      </c>
      <c r="L621" s="156">
        <v>1012.2266656368292</v>
      </c>
      <c r="M621" s="156">
        <v>0</v>
      </c>
      <c r="N621" s="156">
        <v>856.82793271626144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4"/>
        <v>1869.0545983530906</v>
      </c>
      <c r="U621" s="272" t="s">
        <v>64</v>
      </c>
      <c r="V621" s="207">
        <v>1012.2266656368292</v>
      </c>
      <c r="W621" s="207">
        <v>856.82793271626144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226"/>
        <v>0</v>
      </c>
      <c r="AF621" s="210">
        <f t="shared" si="222"/>
        <v>1869.0545983530906</v>
      </c>
      <c r="AG621" s="276" t="str">
        <f t="shared" si="225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1012.2266656368292</v>
      </c>
      <c r="C622" s="173">
        <v>0</v>
      </c>
      <c r="D622" s="173">
        <v>856.82793271626144</v>
      </c>
      <c r="E622" s="173">
        <v>0</v>
      </c>
      <c r="F622" s="350"/>
      <c r="G622" s="173">
        <v>0</v>
      </c>
      <c r="H622" s="174">
        <v>0</v>
      </c>
      <c r="I622" s="175">
        <f t="shared" si="223"/>
        <v>1869.0545983530906</v>
      </c>
      <c r="J622" s="149"/>
      <c r="K622" s="176" t="s">
        <v>23</v>
      </c>
      <c r="L622" s="177">
        <v>1012.2266656368292</v>
      </c>
      <c r="M622" s="177">
        <v>0</v>
      </c>
      <c r="N622" s="177">
        <v>856.82793271626144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4"/>
        <v>1869.0545983530906</v>
      </c>
      <c r="U622" s="273" t="s">
        <v>135</v>
      </c>
      <c r="V622" s="212">
        <v>1012.2266656368292</v>
      </c>
      <c r="W622" s="212">
        <v>856.82793271626144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226"/>
        <v>0</v>
      </c>
      <c r="AF622" s="214">
        <f t="shared" si="222"/>
        <v>1869.0545983530906</v>
      </c>
      <c r="AG622" s="277" t="str">
        <f t="shared" si="225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223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4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226"/>
        <v>0</v>
      </c>
      <c r="AF623" s="245">
        <f t="shared" si="222"/>
        <v>0</v>
      </c>
      <c r="AG623" s="277" t="str">
        <f t="shared" si="225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223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4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226"/>
        <v>0</v>
      </c>
      <c r="AF624" s="214">
        <f t="shared" si="222"/>
        <v>0</v>
      </c>
      <c r="AG624" s="277" t="str">
        <f t="shared" si="225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223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4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222"/>
        <v>0</v>
      </c>
      <c r="AG625" s="277" t="str">
        <f t="shared" si="225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46661.689943781523</v>
      </c>
      <c r="C626" s="195">
        <f t="shared" ref="C626:I626" si="227">SUM(C605:C621)</f>
        <v>0</v>
      </c>
      <c r="D626" s="195">
        <f t="shared" si="227"/>
        <v>8961.7084213519811</v>
      </c>
      <c r="E626" s="195">
        <f t="shared" si="227"/>
        <v>5309.0333484266912</v>
      </c>
      <c r="F626" s="195">
        <f t="shared" si="227"/>
        <v>0</v>
      </c>
      <c r="G626" s="195">
        <f t="shared" si="227"/>
        <v>2055.1976523482076</v>
      </c>
      <c r="H626" s="197">
        <f t="shared" si="227"/>
        <v>0</v>
      </c>
      <c r="I626" s="154">
        <f t="shared" si="227"/>
        <v>62987.629365908404</v>
      </c>
      <c r="J626" s="149"/>
      <c r="K626" s="196" t="s">
        <v>26</v>
      </c>
      <c r="L626" s="195">
        <f>SUM(L605:L621)</f>
        <v>46661.689943781523</v>
      </c>
      <c r="M626" s="195">
        <f t="shared" ref="M626:S626" si="228">SUM(M605:M621)</f>
        <v>0</v>
      </c>
      <c r="N626" s="195">
        <f t="shared" si="228"/>
        <v>8961.7084213519811</v>
      </c>
      <c r="O626" s="195">
        <f t="shared" si="228"/>
        <v>5309.0333484266912</v>
      </c>
      <c r="P626" s="195">
        <f t="shared" si="228"/>
        <v>27557.598701661911</v>
      </c>
      <c r="Q626" s="195">
        <f t="shared" si="228"/>
        <v>2055.1976523482076</v>
      </c>
      <c r="R626" s="197">
        <f t="shared" si="228"/>
        <v>0</v>
      </c>
      <c r="S626" s="198">
        <f t="shared" si="228"/>
        <v>90545.228067570308</v>
      </c>
      <c r="U626" s="224" t="s">
        <v>63</v>
      </c>
      <c r="V626" s="225">
        <f>SUM(V605:V621)</f>
        <v>46661.689943781523</v>
      </c>
      <c r="W626" s="225">
        <f t="shared" ref="W626:AE626" si="229">SUM(W605:W621)</f>
        <v>7650.5919591828997</v>
      </c>
      <c r="X626" s="225">
        <f t="shared" si="229"/>
        <v>1311.1164621690825</v>
      </c>
      <c r="Y626" s="225">
        <f t="shared" si="229"/>
        <v>1504.4863949563401</v>
      </c>
      <c r="Z626" s="225">
        <f t="shared" si="229"/>
        <v>1556.1467372914287</v>
      </c>
      <c r="AA626" s="225">
        <f t="shared" si="229"/>
        <v>496.17194370057746</v>
      </c>
      <c r="AB626" s="225">
        <f t="shared" si="229"/>
        <v>1171.8787689355795</v>
      </c>
      <c r="AC626" s="225">
        <f t="shared" si="229"/>
        <v>883.31888341262811</v>
      </c>
      <c r="AD626" s="225">
        <f t="shared" si="229"/>
        <v>1752.2282724783447</v>
      </c>
      <c r="AE626" s="225">
        <f t="shared" si="229"/>
        <v>27557.598701661911</v>
      </c>
      <c r="AF626" s="246">
        <f>SUM(AF605:AF621)</f>
        <v>90545.228067570308</v>
      </c>
      <c r="AG626" s="278" t="str">
        <f t="shared" si="225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0.74080720950321755</v>
      </c>
      <c r="C627" s="48">
        <f t="shared" ref="C627:H627" si="230">IF($I626=0,"-",C626/$I626)</f>
        <v>0</v>
      </c>
      <c r="D627" s="48">
        <f t="shared" si="230"/>
        <v>0.14227727748398863</v>
      </c>
      <c r="E627" s="48">
        <f t="shared" si="230"/>
        <v>8.4286921128359962E-2</v>
      </c>
      <c r="F627" s="48">
        <f t="shared" si="230"/>
        <v>0</v>
      </c>
      <c r="G627" s="48">
        <f t="shared" si="230"/>
        <v>3.2628591884433872E-2</v>
      </c>
      <c r="H627" s="69">
        <f t="shared" si="230"/>
        <v>0</v>
      </c>
      <c r="I627" s="49">
        <f>SUM(B627:H627)</f>
        <v>1</v>
      </c>
      <c r="K627" s="78" t="s">
        <v>90</v>
      </c>
      <c r="L627" s="95">
        <f t="shared" ref="L627:R627" si="231">IF($S626=0,"-",L626/$S626)</f>
        <v>0.51534123818164945</v>
      </c>
      <c r="M627" s="95">
        <f t="shared" si="231"/>
        <v>0</v>
      </c>
      <c r="N627" s="95">
        <f t="shared" si="231"/>
        <v>9.8974938962705067E-2</v>
      </c>
      <c r="O627" s="95">
        <f t="shared" si="231"/>
        <v>5.8634049101569115E-2</v>
      </c>
      <c r="P627" s="95">
        <f t="shared" si="231"/>
        <v>0.30435175094038935</v>
      </c>
      <c r="Q627" s="95">
        <f t="shared" si="231"/>
        <v>2.2698022813687047E-2</v>
      </c>
      <c r="R627" s="96">
        <f t="shared" si="231"/>
        <v>0</v>
      </c>
      <c r="S627" s="97">
        <f>SUM(L627:R627)</f>
        <v>1</v>
      </c>
      <c r="U627" s="108" t="s">
        <v>90</v>
      </c>
      <c r="V627" s="130">
        <f>V626/$AF626</f>
        <v>0.51534123818164945</v>
      </c>
      <c r="W627" s="130">
        <f t="shared" ref="W627:AF627" si="232">W626/$AF626</f>
        <v>8.449470085241341E-2</v>
      </c>
      <c r="X627" s="130">
        <f t="shared" si="232"/>
        <v>1.4480238110291669E-2</v>
      </c>
      <c r="Y627" s="130">
        <f t="shared" si="232"/>
        <v>1.6615855159518751E-2</v>
      </c>
      <c r="Z627" s="130">
        <f t="shared" si="232"/>
        <v>1.7186402536091005E-2</v>
      </c>
      <c r="AA627" s="130">
        <f t="shared" si="232"/>
        <v>5.4798243296742708E-3</v>
      </c>
      <c r="AB627" s="130">
        <f t="shared" si="232"/>
        <v>1.2942468575605695E-2</v>
      </c>
      <c r="AC627" s="130">
        <f t="shared" si="232"/>
        <v>9.7555542380813529E-3</v>
      </c>
      <c r="AD627" s="247">
        <f t="shared" si="232"/>
        <v>1.9351967076285084E-2</v>
      </c>
      <c r="AE627" s="247">
        <f t="shared" si="232"/>
        <v>0.30435175094038935</v>
      </c>
      <c r="AF627" s="248">
        <f t="shared" si="232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0.73935446533011762</v>
      </c>
      <c r="C631" s="152">
        <v>0</v>
      </c>
      <c r="D631" s="152">
        <v>1.1101904060588659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1.8495448713889835</v>
      </c>
      <c r="J631" s="149"/>
      <c r="K631" s="203" t="s">
        <v>7</v>
      </c>
      <c r="L631" s="152">
        <v>0.73935446533011762</v>
      </c>
      <c r="M631" s="152">
        <v>0</v>
      </c>
      <c r="N631" s="152">
        <v>1.1101904060588659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1.8495448713889835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0.82306405147857731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3">SUM(B632:H632)</f>
        <v>0.82306405147857731</v>
      </c>
      <c r="J632" s="149"/>
      <c r="K632" s="163" t="s">
        <v>8</v>
      </c>
      <c r="L632" s="164">
        <v>0.82306405147857731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4">SUM(L632:R632)</f>
        <v>0.82306405147857731</v>
      </c>
    </row>
    <row r="633" spans="1:85" ht="15">
      <c r="A633" s="167" t="s">
        <v>10</v>
      </c>
      <c r="B633" s="156">
        <v>8.1431208515907958</v>
      </c>
      <c r="C633" s="156">
        <v>0</v>
      </c>
      <c r="D633" s="156">
        <v>2.6086043353252635E-2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3"/>
        <v>8.1692068949440486</v>
      </c>
      <c r="J633" s="149"/>
      <c r="K633" s="169" t="s">
        <v>10</v>
      </c>
      <c r="L633" s="156">
        <v>8.1431208515907958</v>
      </c>
      <c r="M633" s="156">
        <v>0</v>
      </c>
      <c r="N633" s="156">
        <v>2.6086043353252635E-2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4"/>
        <v>8.1692068949440486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4"/>
        <v>0</v>
      </c>
    </row>
    <row r="635" spans="1:85" ht="15">
      <c r="A635" s="167" t="s">
        <v>16</v>
      </c>
      <c r="B635" s="156">
        <v>61.32155906003797</v>
      </c>
      <c r="C635" s="156">
        <v>0.26503562175632894</v>
      </c>
      <c r="D635" s="156">
        <v>4.941274661328511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3"/>
        <v>66.527869343122802</v>
      </c>
      <c r="J635" s="149"/>
      <c r="K635" s="169" t="s">
        <v>16</v>
      </c>
      <c r="L635" s="156">
        <v>61.32155906003797</v>
      </c>
      <c r="M635" s="156">
        <v>0.26503562175632894</v>
      </c>
      <c r="N635" s="156">
        <v>4.941274661328511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4"/>
        <v>66.527869343122802</v>
      </c>
    </row>
    <row r="636" spans="1:85" ht="15">
      <c r="A636" s="159" t="s">
        <v>15</v>
      </c>
      <c r="B636" s="160">
        <v>7.9233650302802658</v>
      </c>
      <c r="C636" s="160">
        <v>0.17881296789346557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3"/>
        <v>8.1021779981737314</v>
      </c>
      <c r="J636" s="149"/>
      <c r="K636" s="163" t="s">
        <v>15</v>
      </c>
      <c r="L636" s="164">
        <v>7.9233650302802658</v>
      </c>
      <c r="M636" s="164">
        <v>0.17881296789346557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4"/>
        <v>8.1021779981737314</v>
      </c>
    </row>
    <row r="637" spans="1:85" ht="15">
      <c r="A637" s="167" t="s">
        <v>58</v>
      </c>
      <c r="B637" s="156">
        <v>0</v>
      </c>
      <c r="C637" s="156">
        <v>1.6954792635007847</v>
      </c>
      <c r="D637" s="156">
        <v>0</v>
      </c>
      <c r="E637" s="156">
        <v>82.29120629541238</v>
      </c>
      <c r="F637" s="156">
        <v>3249.9084773536529</v>
      </c>
      <c r="G637" s="156">
        <v>0</v>
      </c>
      <c r="H637" s="168">
        <v>0</v>
      </c>
      <c r="I637" s="154">
        <f t="shared" si="233"/>
        <v>3333.8951629125659</v>
      </c>
      <c r="J637" s="149"/>
      <c r="K637" s="169" t="s">
        <v>58</v>
      </c>
      <c r="L637" s="156">
        <v>0</v>
      </c>
      <c r="M637" s="156">
        <v>1.6954792635007847</v>
      </c>
      <c r="N637" s="156">
        <v>0</v>
      </c>
      <c r="O637" s="156">
        <v>82.29120629541238</v>
      </c>
      <c r="P637" s="156">
        <v>3249.9084773536529</v>
      </c>
      <c r="Q637" s="156">
        <v>0</v>
      </c>
      <c r="R637" s="157">
        <v>0</v>
      </c>
      <c r="S637" s="158">
        <f t="shared" si="234"/>
        <v>3333.8951629125659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33.18721136676843</v>
      </c>
      <c r="F638" s="160">
        <v>0</v>
      </c>
      <c r="G638" s="160">
        <v>0</v>
      </c>
      <c r="H638" s="161">
        <v>0</v>
      </c>
      <c r="I638" s="162">
        <f t="shared" si="233"/>
        <v>33.18721136676843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33.18721136676843</v>
      </c>
      <c r="P638" s="164">
        <v>0</v>
      </c>
      <c r="Q638" s="164">
        <v>0</v>
      </c>
      <c r="R638" s="165">
        <v>0</v>
      </c>
      <c r="S638" s="166">
        <f t="shared" si="234"/>
        <v>33.18721136676843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4"/>
        <v>0</v>
      </c>
    </row>
    <row r="640" spans="1:85" ht="15">
      <c r="A640" s="159" t="s">
        <v>17</v>
      </c>
      <c r="B640" s="160">
        <v>27.985045008896851</v>
      </c>
      <c r="C640" s="160">
        <v>0</v>
      </c>
      <c r="D640" s="160">
        <v>0.13548208984649607</v>
      </c>
      <c r="E640" s="160">
        <v>0.82436966455072536</v>
      </c>
      <c r="F640" s="160">
        <v>0</v>
      </c>
      <c r="G640" s="160">
        <v>0</v>
      </c>
      <c r="H640" s="161">
        <v>0</v>
      </c>
      <c r="I640" s="162">
        <f t="shared" si="233"/>
        <v>28.944896763294071</v>
      </c>
      <c r="J640" s="149"/>
      <c r="K640" s="163" t="s">
        <v>17</v>
      </c>
      <c r="L640" s="164">
        <v>27.985045008896851</v>
      </c>
      <c r="M640" s="164">
        <v>0</v>
      </c>
      <c r="N640" s="164">
        <v>0.13548208984649607</v>
      </c>
      <c r="O640" s="164">
        <v>0.82436966455072536</v>
      </c>
      <c r="P640" s="164">
        <v>0</v>
      </c>
      <c r="Q640" s="164">
        <v>0</v>
      </c>
      <c r="R640" s="165">
        <v>0</v>
      </c>
      <c r="S640" s="166">
        <f t="shared" si="234"/>
        <v>28.944896763294071</v>
      </c>
    </row>
    <row r="641" spans="1:70" ht="15">
      <c r="A641" s="167" t="s">
        <v>140</v>
      </c>
      <c r="B641" s="156">
        <v>117.99684578686714</v>
      </c>
      <c r="C641" s="156">
        <v>0</v>
      </c>
      <c r="D641" s="156">
        <v>30.497032532799828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3"/>
        <v>148.49387831966698</v>
      </c>
      <c r="J641" s="149"/>
      <c r="K641" s="169" t="s">
        <v>140</v>
      </c>
      <c r="L641" s="156">
        <v>117.99684578686714</v>
      </c>
      <c r="M641" s="156">
        <v>0</v>
      </c>
      <c r="N641" s="156">
        <v>30.497032532799828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4"/>
        <v>148.49387831966698</v>
      </c>
    </row>
    <row r="642" spans="1:70" ht="15">
      <c r="A642" s="159" t="s">
        <v>25</v>
      </c>
      <c r="B642" s="160">
        <v>354.66573105595114</v>
      </c>
      <c r="C642" s="160">
        <v>0.46082550755469981</v>
      </c>
      <c r="D642" s="160">
        <v>7.3360128125199688</v>
      </c>
      <c r="E642" s="160">
        <v>589.34338980288135</v>
      </c>
      <c r="F642" s="160">
        <v>0</v>
      </c>
      <c r="G642" s="160">
        <v>198.73852726946077</v>
      </c>
      <c r="H642" s="161">
        <v>2.7882997839945731</v>
      </c>
      <c r="I642" s="162">
        <f t="shared" si="233"/>
        <v>1153.3327862323624</v>
      </c>
      <c r="J642" s="149"/>
      <c r="K642" s="163" t="s">
        <v>25</v>
      </c>
      <c r="L642" s="164">
        <v>354.66573105595114</v>
      </c>
      <c r="M642" s="164">
        <v>0.46082550755469981</v>
      </c>
      <c r="N642" s="164">
        <v>7.3360128125199688</v>
      </c>
      <c r="O642" s="164">
        <v>589.34338980288135</v>
      </c>
      <c r="P642" s="164">
        <v>0</v>
      </c>
      <c r="Q642" s="164">
        <v>198.73852726946077</v>
      </c>
      <c r="R642" s="165">
        <v>2.7882997839945731</v>
      </c>
      <c r="S642" s="166">
        <f t="shared" si="234"/>
        <v>1153.3327862323624</v>
      </c>
    </row>
    <row r="643" spans="1:70" ht="15">
      <c r="A643" s="167" t="s">
        <v>24</v>
      </c>
      <c r="B643" s="156">
        <v>48.448955783893922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3"/>
        <v>48.448955783893922</v>
      </c>
      <c r="J643" s="149"/>
      <c r="K643" s="169" t="s">
        <v>24</v>
      </c>
      <c r="L643" s="156">
        <v>48.448955783893922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4"/>
        <v>48.448955783893922</v>
      </c>
    </row>
    <row r="644" spans="1:70" ht="15">
      <c r="A644" s="159" t="s">
        <v>60</v>
      </c>
      <c r="B644" s="160">
        <v>619.28647550319749</v>
      </c>
      <c r="C644" s="160">
        <v>28.051575499761231</v>
      </c>
      <c r="D644" s="160">
        <v>352.62642381589103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3"/>
        <v>999.96447481884979</v>
      </c>
      <c r="J644" s="149"/>
      <c r="K644" s="163" t="s">
        <v>60</v>
      </c>
      <c r="L644" s="164">
        <v>619.28647550319749</v>
      </c>
      <c r="M644" s="164">
        <v>28.051575499761231</v>
      </c>
      <c r="N644" s="164">
        <v>352.62642381589103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4"/>
        <v>999.96447481884979</v>
      </c>
    </row>
    <row r="645" spans="1:70" ht="15">
      <c r="A645" s="167" t="s">
        <v>22</v>
      </c>
      <c r="B645" s="156">
        <v>814.23735776928902</v>
      </c>
      <c r="C645" s="156">
        <v>0</v>
      </c>
      <c r="D645" s="156">
        <v>1.048661542427417</v>
      </c>
      <c r="E645" s="156">
        <v>5.3221977130153748</v>
      </c>
      <c r="F645" s="156">
        <v>220.80487697568691</v>
      </c>
      <c r="G645" s="156">
        <v>0</v>
      </c>
      <c r="H645" s="168">
        <v>0</v>
      </c>
      <c r="I645" s="154">
        <f t="shared" si="233"/>
        <v>1041.4130940004188</v>
      </c>
      <c r="J645" s="149"/>
      <c r="K645" s="169" t="s">
        <v>22</v>
      </c>
      <c r="L645" s="156">
        <v>814.23735776928902</v>
      </c>
      <c r="M645" s="156">
        <v>0</v>
      </c>
      <c r="N645" s="156">
        <v>1.048661542427417</v>
      </c>
      <c r="O645" s="156">
        <v>5.3221977130153748</v>
      </c>
      <c r="P645" s="156">
        <v>220.80487697568691</v>
      </c>
      <c r="Q645" s="156">
        <v>0</v>
      </c>
      <c r="R645" s="157">
        <v>0</v>
      </c>
      <c r="S645" s="158">
        <f t="shared" si="234"/>
        <v>1041.4130940004188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4"/>
        <v>0</v>
      </c>
    </row>
    <row r="647" spans="1:70" ht="15">
      <c r="A647" s="170" t="s">
        <v>64</v>
      </c>
      <c r="B647" s="156">
        <v>25.237448010210201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3"/>
        <v>25.237448010210201</v>
      </c>
      <c r="J647" s="149"/>
      <c r="K647" s="171" t="s">
        <v>64</v>
      </c>
      <c r="L647" s="156">
        <v>25.237448010210201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4"/>
        <v>25.237448010210201</v>
      </c>
    </row>
    <row r="648" spans="1:70">
      <c r="A648" s="172" t="s">
        <v>23</v>
      </c>
      <c r="B648" s="173">
        <v>25.237448010210201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3"/>
        <v>25.237448010210201</v>
      </c>
      <c r="J648" s="149"/>
      <c r="K648" s="176" t="s">
        <v>23</v>
      </c>
      <c r="L648" s="177">
        <v>25.237448010210201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4"/>
        <v>25.237448010210201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4"/>
        <v>0</v>
      </c>
    </row>
    <row r="652" spans="1:70" ht="15">
      <c r="A652" s="194" t="s">
        <v>26</v>
      </c>
      <c r="B652" s="195">
        <f>SUM(B631:B647)</f>
        <v>2086.8083223770236</v>
      </c>
      <c r="C652" s="195">
        <f t="shared" ref="C652:I652" si="235">SUM(C631:C647)</f>
        <v>30.651728860466509</v>
      </c>
      <c r="D652" s="195">
        <f t="shared" si="235"/>
        <v>397.72116390422536</v>
      </c>
      <c r="E652" s="195">
        <f t="shared" si="235"/>
        <v>710.96837484262824</v>
      </c>
      <c r="F652" s="195">
        <f t="shared" si="235"/>
        <v>3470.7133543293398</v>
      </c>
      <c r="G652" s="195">
        <f t="shared" si="235"/>
        <v>198.73852726946077</v>
      </c>
      <c r="H652" s="197">
        <f t="shared" si="235"/>
        <v>2.7882997839945731</v>
      </c>
      <c r="I652" s="154">
        <f t="shared" si="235"/>
        <v>6898.3897713671386</v>
      </c>
      <c r="J652" s="149"/>
      <c r="K652" s="196" t="s">
        <v>26</v>
      </c>
      <c r="L652" s="195">
        <f>SUM(L631:L647)</f>
        <v>2086.8083223770236</v>
      </c>
      <c r="M652" s="195">
        <f t="shared" ref="M652:S652" si="236">SUM(M631:M647)</f>
        <v>30.651728860466509</v>
      </c>
      <c r="N652" s="195">
        <f t="shared" si="236"/>
        <v>397.72116390422536</v>
      </c>
      <c r="O652" s="195">
        <f t="shared" si="236"/>
        <v>710.96837484262824</v>
      </c>
      <c r="P652" s="195">
        <f t="shared" si="236"/>
        <v>3470.7133543293398</v>
      </c>
      <c r="Q652" s="195">
        <f t="shared" si="236"/>
        <v>198.73852726946077</v>
      </c>
      <c r="R652" s="197">
        <f t="shared" si="236"/>
        <v>2.7882997839945731</v>
      </c>
      <c r="S652" s="198">
        <f t="shared" si="236"/>
        <v>6898.3897713671386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0.30250658364342542</v>
      </c>
      <c r="C653" s="48">
        <f t="shared" ref="C653:H653" si="237">IF($I652=0,"-",C652/$I652)</f>
        <v>4.4433164660673966E-3</v>
      </c>
      <c r="D653" s="48">
        <f t="shared" si="237"/>
        <v>5.765420294965503E-2</v>
      </c>
      <c r="E653" s="48">
        <f t="shared" si="237"/>
        <v>0.10306294634055259</v>
      </c>
      <c r="F653" s="48">
        <f t="shared" si="237"/>
        <v>0.50311934659521362</v>
      </c>
      <c r="G653" s="48">
        <f t="shared" si="237"/>
        <v>2.8809408261382469E-2</v>
      </c>
      <c r="H653" s="69">
        <f t="shared" si="237"/>
        <v>4.041957437035312E-4</v>
      </c>
      <c r="I653" s="49">
        <f>SUM(B653:H653)</f>
        <v>1</v>
      </c>
      <c r="K653" s="78" t="s">
        <v>90</v>
      </c>
      <c r="L653" s="95">
        <f t="shared" ref="L653:R653" si="238">IF($S652=0,"-",L652/$S652)</f>
        <v>0.30250658364342542</v>
      </c>
      <c r="M653" s="95">
        <f t="shared" si="238"/>
        <v>4.4433164660673966E-3</v>
      </c>
      <c r="N653" s="95">
        <f t="shared" si="238"/>
        <v>5.765420294965503E-2</v>
      </c>
      <c r="O653" s="95">
        <f t="shared" si="238"/>
        <v>0.10306294634055259</v>
      </c>
      <c r="P653" s="95">
        <f t="shared" si="238"/>
        <v>0.50311934659521362</v>
      </c>
      <c r="Q653" s="95">
        <f t="shared" si="238"/>
        <v>2.8809408261382469E-2</v>
      </c>
      <c r="R653" s="96">
        <f t="shared" si="238"/>
        <v>4.041957437035312E-4</v>
      </c>
      <c r="S653" s="97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4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41" customWidth="1"/>
    <col min="2" max="9" width="16.625" style="149" customWidth="1"/>
    <col min="10" max="10" width="11.625" style="141" customWidth="1"/>
    <col min="11" max="11" width="42.6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137</v>
      </c>
      <c r="B1" s="315"/>
      <c r="C1" s="315"/>
      <c r="D1" s="315"/>
      <c r="E1" s="315"/>
      <c r="F1" s="315"/>
      <c r="G1" s="315"/>
      <c r="H1" s="315"/>
      <c r="I1" s="316"/>
      <c r="K1" s="323" t="s">
        <v>138</v>
      </c>
      <c r="L1" s="324"/>
      <c r="M1" s="324"/>
      <c r="N1" s="324"/>
      <c r="O1" s="324"/>
      <c r="P1" s="324"/>
      <c r="Q1" s="324"/>
      <c r="R1" s="324"/>
      <c r="S1" s="325"/>
      <c r="U1" s="332" t="s">
        <v>139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348.22118188302625</v>
      </c>
      <c r="C7" s="37">
        <f t="shared" ref="C7:E7" si="0">C33+C85</f>
        <v>982.42854870126337</v>
      </c>
      <c r="D7" s="37">
        <f t="shared" si="0"/>
        <v>5.8571458486895285</v>
      </c>
      <c r="E7" s="37">
        <f t="shared" si="0"/>
        <v>0</v>
      </c>
      <c r="F7" s="37">
        <f>F59+F85</f>
        <v>2.2980023754938728</v>
      </c>
      <c r="G7" s="37">
        <f t="shared" ref="G7:H7" si="1">G33+G85</f>
        <v>0</v>
      </c>
      <c r="H7" s="37">
        <f t="shared" si="1"/>
        <v>0</v>
      </c>
      <c r="I7" s="154">
        <f>SUM(B7:H7)</f>
        <v>1338.8048788084729</v>
      </c>
      <c r="J7" s="149"/>
      <c r="K7" s="155" t="s">
        <v>7</v>
      </c>
      <c r="L7" s="37">
        <f>L33+L85</f>
        <v>348.22118188302625</v>
      </c>
      <c r="M7" s="37">
        <f t="shared" ref="M7:O7" si="2">M33+M85</f>
        <v>982.42854870126337</v>
      </c>
      <c r="N7" s="37">
        <f t="shared" si="2"/>
        <v>5.8571458486895285</v>
      </c>
      <c r="O7" s="37">
        <f t="shared" si="2"/>
        <v>0</v>
      </c>
      <c r="P7" s="156">
        <f>P33+P59+P85</f>
        <v>2.2980023754938728</v>
      </c>
      <c r="Q7" s="37">
        <f t="shared" ref="Q7:R7" si="3">Q33+Q85</f>
        <v>0</v>
      </c>
      <c r="R7" s="37">
        <f t="shared" si="3"/>
        <v>0</v>
      </c>
      <c r="S7" s="158">
        <f>SUM(L7:R7)</f>
        <v>1338.8048788084729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7" si="4">B34+B86</f>
        <v>39.429875567904574</v>
      </c>
      <c r="C8" s="40">
        <f t="shared" si="4"/>
        <v>0</v>
      </c>
      <c r="D8" s="40">
        <f t="shared" si="4"/>
        <v>507.77067117016725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162">
        <f t="shared" ref="I8:I27" si="7">SUM(B8:H8)</f>
        <v>547.20054673807181</v>
      </c>
      <c r="J8" s="149"/>
      <c r="K8" s="163" t="s">
        <v>8</v>
      </c>
      <c r="L8" s="84">
        <f t="shared" ref="L8:O27" si="8">L34+L86</f>
        <v>39.429875567904574</v>
      </c>
      <c r="M8" s="84">
        <f t="shared" si="8"/>
        <v>0</v>
      </c>
      <c r="N8" s="84">
        <f t="shared" si="8"/>
        <v>507.77067117016725</v>
      </c>
      <c r="O8" s="84">
        <f t="shared" si="8"/>
        <v>0</v>
      </c>
      <c r="P8" s="16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166">
        <f t="shared" ref="S8:S27" si="11">SUM(L8:R8)</f>
        <v>547.20054673807181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352.8234414630254</v>
      </c>
      <c r="C9" s="43">
        <f t="shared" si="4"/>
        <v>0</v>
      </c>
      <c r="D9" s="43">
        <f t="shared" si="4"/>
        <v>281.17895271657193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154">
        <f t="shared" si="7"/>
        <v>634.00239417959733</v>
      </c>
      <c r="J9" s="149"/>
      <c r="K9" s="155" t="s">
        <v>10</v>
      </c>
      <c r="L9" s="43">
        <f t="shared" si="8"/>
        <v>352.8234414630254</v>
      </c>
      <c r="M9" s="43">
        <f t="shared" si="8"/>
        <v>0</v>
      </c>
      <c r="N9" s="43">
        <f t="shared" si="8"/>
        <v>281.17895271657193</v>
      </c>
      <c r="O9" s="43">
        <f t="shared" si="8"/>
        <v>0</v>
      </c>
      <c r="P9" s="156">
        <f t="shared" si="9"/>
        <v>0</v>
      </c>
      <c r="Q9" s="43">
        <f t="shared" ref="Q9:R9" si="14">Q35+Q87</f>
        <v>0</v>
      </c>
      <c r="R9" s="43">
        <f t="shared" si="14"/>
        <v>0</v>
      </c>
      <c r="S9" s="158">
        <f t="shared" si="11"/>
        <v>634.00239417959733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621.55765530804956</v>
      </c>
      <c r="D10" s="40">
        <f t="shared" si="4"/>
        <v>818.33142100323539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162">
        <f t="shared" si="7"/>
        <v>1439.889076311285</v>
      </c>
      <c r="J10" s="149"/>
      <c r="K10" s="163" t="s">
        <v>56</v>
      </c>
      <c r="L10" s="84">
        <f t="shared" si="8"/>
        <v>0</v>
      </c>
      <c r="M10" s="84">
        <f t="shared" si="8"/>
        <v>621.55765530804956</v>
      </c>
      <c r="N10" s="84">
        <f t="shared" si="8"/>
        <v>818.33142100323539</v>
      </c>
      <c r="O10" s="84">
        <f t="shared" si="8"/>
        <v>0</v>
      </c>
      <c r="P10" s="164">
        <f t="shared" si="9"/>
        <v>0</v>
      </c>
      <c r="Q10" s="84">
        <f t="shared" ref="Q10:R10" si="16">Q36+Q88</f>
        <v>0</v>
      </c>
      <c r="R10" s="84">
        <f t="shared" si="16"/>
        <v>0</v>
      </c>
      <c r="S10" s="166">
        <f t="shared" si="11"/>
        <v>1439.889076311285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471.96104079248585</v>
      </c>
      <c r="C11" s="43">
        <f t="shared" si="4"/>
        <v>152.61045083585896</v>
      </c>
      <c r="D11" s="43">
        <f t="shared" si="4"/>
        <v>187.0172141418193</v>
      </c>
      <c r="E11" s="43">
        <f t="shared" si="4"/>
        <v>19.547090788367697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154">
        <f t="shared" si="7"/>
        <v>831.13579655853175</v>
      </c>
      <c r="J11" s="149"/>
      <c r="K11" s="155" t="s">
        <v>16</v>
      </c>
      <c r="L11" s="43">
        <f t="shared" si="8"/>
        <v>471.96104079248585</v>
      </c>
      <c r="M11" s="43">
        <f t="shared" si="8"/>
        <v>152.61045083585896</v>
      </c>
      <c r="N11" s="43">
        <f t="shared" si="8"/>
        <v>187.0172141418193</v>
      </c>
      <c r="O11" s="43">
        <f t="shared" si="8"/>
        <v>19.547090788367697</v>
      </c>
      <c r="P11" s="156">
        <f t="shared" si="9"/>
        <v>0</v>
      </c>
      <c r="Q11" s="43">
        <f t="shared" ref="Q11:R11" si="18">Q37+Q89</f>
        <v>0</v>
      </c>
      <c r="R11" s="43">
        <f t="shared" si="18"/>
        <v>0</v>
      </c>
      <c r="S11" s="158">
        <f t="shared" si="11"/>
        <v>831.13579655853175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7964.6392075101576</v>
      </c>
      <c r="C12" s="40">
        <f t="shared" si="4"/>
        <v>65.826939845184171</v>
      </c>
      <c r="D12" s="40">
        <f t="shared" si="4"/>
        <v>931.90714979026484</v>
      </c>
      <c r="E12" s="40">
        <f t="shared" si="4"/>
        <v>12.417270890123774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162">
        <f t="shared" si="7"/>
        <v>8974.7905680357308</v>
      </c>
      <c r="J12" s="149"/>
      <c r="K12" s="163" t="s">
        <v>15</v>
      </c>
      <c r="L12" s="84">
        <f t="shared" si="8"/>
        <v>7964.6392075101576</v>
      </c>
      <c r="M12" s="84">
        <f t="shared" si="8"/>
        <v>65.826939845184171</v>
      </c>
      <c r="N12" s="84">
        <f t="shared" si="8"/>
        <v>931.90714979026484</v>
      </c>
      <c r="O12" s="84">
        <f t="shared" si="8"/>
        <v>12.417270890123774</v>
      </c>
      <c r="P12" s="164">
        <f t="shared" si="9"/>
        <v>0</v>
      </c>
      <c r="Q12" s="84">
        <f t="shared" ref="Q12:R12" si="20">Q38+Q90</f>
        <v>0</v>
      </c>
      <c r="R12" s="84">
        <f t="shared" si="20"/>
        <v>0</v>
      </c>
      <c r="S12" s="166">
        <f t="shared" si="11"/>
        <v>8974.7905680357308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1.6683171525151321</v>
      </c>
      <c r="D13" s="43">
        <f t="shared" si="4"/>
        <v>8.4021180443853094E-2</v>
      </c>
      <c r="E13" s="43">
        <f t="shared" si="4"/>
        <v>2444.4209754820067</v>
      </c>
      <c r="F13" s="43">
        <f t="shared" si="5"/>
        <v>50319.562278242505</v>
      </c>
      <c r="G13" s="43">
        <f t="shared" ref="G13:H13" si="21">G39+G91</f>
        <v>0</v>
      </c>
      <c r="H13" s="43">
        <f t="shared" si="21"/>
        <v>0</v>
      </c>
      <c r="I13" s="154">
        <f t="shared" si="7"/>
        <v>52765.73559205747</v>
      </c>
      <c r="J13" s="149"/>
      <c r="K13" s="169" t="s">
        <v>58</v>
      </c>
      <c r="L13" s="43">
        <f t="shared" si="8"/>
        <v>0</v>
      </c>
      <c r="M13" s="43">
        <f t="shared" si="8"/>
        <v>1.6683171525151321</v>
      </c>
      <c r="N13" s="43">
        <f t="shared" si="8"/>
        <v>8.4021180443853094E-2</v>
      </c>
      <c r="O13" s="43">
        <f t="shared" si="8"/>
        <v>2444.4209754820067</v>
      </c>
      <c r="P13" s="156">
        <f t="shared" si="9"/>
        <v>50319.562278242505</v>
      </c>
      <c r="Q13" s="43">
        <f t="shared" ref="Q13:R13" si="22">Q39+Q91</f>
        <v>0</v>
      </c>
      <c r="R13" s="43">
        <f t="shared" si="22"/>
        <v>0</v>
      </c>
      <c r="S13" s="158">
        <f t="shared" si="11"/>
        <v>52765.73559205747</v>
      </c>
      <c r="T13" s="149" t="str">
        <f t="shared" si="12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0.20369462335292091</v>
      </c>
      <c r="E14" s="40">
        <f t="shared" si="4"/>
        <v>71.013240657732155</v>
      </c>
      <c r="F14" s="40">
        <f t="shared" si="5"/>
        <v>14821.444273819268</v>
      </c>
      <c r="G14" s="40">
        <f t="shared" ref="G14:H14" si="23">G40+G92</f>
        <v>0</v>
      </c>
      <c r="H14" s="40">
        <f t="shared" si="23"/>
        <v>0</v>
      </c>
      <c r="I14" s="162">
        <f t="shared" si="7"/>
        <v>14892.661209100354</v>
      </c>
      <c r="J14" s="149"/>
      <c r="K14" s="163" t="s">
        <v>12</v>
      </c>
      <c r="L14" s="84">
        <f t="shared" si="8"/>
        <v>0</v>
      </c>
      <c r="M14" s="84">
        <f t="shared" si="8"/>
        <v>0</v>
      </c>
      <c r="N14" s="84">
        <f t="shared" si="8"/>
        <v>0.20369462335292091</v>
      </c>
      <c r="O14" s="84">
        <f t="shared" si="8"/>
        <v>71.013240657732155</v>
      </c>
      <c r="P14" s="164">
        <f t="shared" si="9"/>
        <v>14821.444273819267</v>
      </c>
      <c r="Q14" s="84">
        <f t="shared" ref="Q14:R14" si="24">Q40+Q92</f>
        <v>0</v>
      </c>
      <c r="R14" s="84">
        <f t="shared" si="24"/>
        <v>0</v>
      </c>
      <c r="S14" s="166">
        <f t="shared" si="11"/>
        <v>14892.661209100352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5.0105032781684056</v>
      </c>
      <c r="E15" s="43">
        <f t="shared" si="4"/>
        <v>4.4479961031580655E-3</v>
      </c>
      <c r="F15" s="43">
        <f t="shared" si="5"/>
        <v>23329.729910042872</v>
      </c>
      <c r="G15" s="43">
        <f t="shared" ref="G15:H15" si="25">G41+G93</f>
        <v>0</v>
      </c>
      <c r="H15" s="43">
        <f t="shared" si="25"/>
        <v>0</v>
      </c>
      <c r="I15" s="154">
        <f t="shared" si="7"/>
        <v>23334.744861317144</v>
      </c>
      <c r="J15" s="149"/>
      <c r="K15" s="169" t="s">
        <v>59</v>
      </c>
      <c r="L15" s="43">
        <f t="shared" si="8"/>
        <v>0</v>
      </c>
      <c r="M15" s="43">
        <f t="shared" si="8"/>
        <v>0</v>
      </c>
      <c r="N15" s="43">
        <f t="shared" si="8"/>
        <v>5.0105032781684056</v>
      </c>
      <c r="O15" s="43">
        <f t="shared" si="8"/>
        <v>4.4479961031580655E-3</v>
      </c>
      <c r="P15" s="156">
        <f t="shared" si="9"/>
        <v>23329.729910042872</v>
      </c>
      <c r="Q15" s="43">
        <f t="shared" ref="Q15:R15" si="26">Q41+Q93</f>
        <v>0</v>
      </c>
      <c r="R15" s="43">
        <f t="shared" si="26"/>
        <v>0</v>
      </c>
      <c r="S15" s="158">
        <f t="shared" si="11"/>
        <v>23334.744861317144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384.99737178306282</v>
      </c>
      <c r="C16" s="40">
        <f t="shared" si="4"/>
        <v>15.930960874224457</v>
      </c>
      <c r="D16" s="40">
        <f t="shared" si="4"/>
        <v>251.49077217915422</v>
      </c>
      <c r="E16" s="40">
        <f t="shared" si="4"/>
        <v>121.4653368408222</v>
      </c>
      <c r="F16" s="40">
        <f t="shared" si="5"/>
        <v>32.565694449590438</v>
      </c>
      <c r="G16" s="40">
        <f t="shared" ref="G16:H16" si="27">G42+G94</f>
        <v>0</v>
      </c>
      <c r="H16" s="40">
        <f t="shared" si="27"/>
        <v>0</v>
      </c>
      <c r="I16" s="162">
        <f t="shared" si="7"/>
        <v>806.4501361268542</v>
      </c>
      <c r="J16" s="149"/>
      <c r="K16" s="163" t="s">
        <v>17</v>
      </c>
      <c r="L16" s="84">
        <f t="shared" si="8"/>
        <v>384.99737178306282</v>
      </c>
      <c r="M16" s="84">
        <f t="shared" si="8"/>
        <v>15.930960874224457</v>
      </c>
      <c r="N16" s="84">
        <f t="shared" si="8"/>
        <v>251.49077217915422</v>
      </c>
      <c r="O16" s="84">
        <f t="shared" si="8"/>
        <v>121.4653368408222</v>
      </c>
      <c r="P16" s="164">
        <f t="shared" si="9"/>
        <v>32.56569444959041</v>
      </c>
      <c r="Q16" s="84">
        <f t="shared" ref="Q16:R16" si="28">Q42+Q94</f>
        <v>0</v>
      </c>
      <c r="R16" s="84">
        <f t="shared" si="28"/>
        <v>0</v>
      </c>
      <c r="S16" s="166">
        <f t="shared" si="11"/>
        <v>806.4501361268542</v>
      </c>
      <c r="T16" s="149" t="str">
        <f>IF(ABS(S16-I16)&gt;0.01,S16-I16,"")</f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18876.479609451784</v>
      </c>
      <c r="C17" s="43">
        <f t="shared" si="4"/>
        <v>9778.6879153111768</v>
      </c>
      <c r="D17" s="43">
        <f t="shared" si="4"/>
        <v>11295.330534638781</v>
      </c>
      <c r="E17" s="43">
        <f t="shared" si="4"/>
        <v>546.67074969271027</v>
      </c>
      <c r="F17" s="43">
        <f t="shared" si="5"/>
        <v>3859.6872337806462</v>
      </c>
      <c r="G17" s="43">
        <f t="shared" ref="G17:H17" si="29">G43+G95</f>
        <v>0</v>
      </c>
      <c r="H17" s="43">
        <f t="shared" si="29"/>
        <v>0</v>
      </c>
      <c r="I17" s="154">
        <f t="shared" si="7"/>
        <v>44356.856042875101</v>
      </c>
      <c r="J17" s="149"/>
      <c r="K17" s="169" t="s">
        <v>140</v>
      </c>
      <c r="L17" s="43">
        <f t="shared" si="8"/>
        <v>18876.479609451784</v>
      </c>
      <c r="M17" s="43">
        <f t="shared" si="8"/>
        <v>9778.6879153111768</v>
      </c>
      <c r="N17" s="43">
        <f t="shared" si="8"/>
        <v>11295.330534638781</v>
      </c>
      <c r="O17" s="43">
        <f t="shared" si="8"/>
        <v>546.67074969271027</v>
      </c>
      <c r="P17" s="156">
        <f t="shared" si="9"/>
        <v>3859.6872337806462</v>
      </c>
      <c r="Q17" s="43">
        <f t="shared" ref="Q17:R17" si="30">Q43+Q95</f>
        <v>0</v>
      </c>
      <c r="R17" s="43">
        <f t="shared" si="30"/>
        <v>0</v>
      </c>
      <c r="S17" s="158">
        <f t="shared" si="11"/>
        <v>44356.856042875101</v>
      </c>
      <c r="T17" s="149" t="str">
        <f t="shared" si="12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4258.3054642010411</v>
      </c>
      <c r="C18" s="40">
        <f t="shared" si="4"/>
        <v>210.25617628287154</v>
      </c>
      <c r="D18" s="40">
        <f t="shared" si="4"/>
        <v>8074.5123155695119</v>
      </c>
      <c r="E18" s="40">
        <f t="shared" si="4"/>
        <v>20138.783865517857</v>
      </c>
      <c r="F18" s="40">
        <f t="shared" si="5"/>
        <v>1444.8058944329225</v>
      </c>
      <c r="G18" s="40">
        <f t="shared" ref="G18:H18" si="31">G44+G96</f>
        <v>5803.8478970079614</v>
      </c>
      <c r="H18" s="40">
        <f t="shared" si="31"/>
        <v>59.551989210599501</v>
      </c>
      <c r="I18" s="162">
        <f t="shared" si="7"/>
        <v>39990.063602222763</v>
      </c>
      <c r="J18" s="149"/>
      <c r="K18" s="163" t="s">
        <v>25</v>
      </c>
      <c r="L18" s="84">
        <f t="shared" si="8"/>
        <v>4258.3054642010411</v>
      </c>
      <c r="M18" s="84">
        <f t="shared" si="8"/>
        <v>210.25617628287154</v>
      </c>
      <c r="N18" s="84">
        <f t="shared" si="8"/>
        <v>8074.5123155695119</v>
      </c>
      <c r="O18" s="84">
        <f t="shared" si="8"/>
        <v>20138.783865517857</v>
      </c>
      <c r="P18" s="164">
        <f t="shared" si="9"/>
        <v>1444.8058944329225</v>
      </c>
      <c r="Q18" s="84">
        <f t="shared" ref="Q18:R18" si="32">Q44+Q96</f>
        <v>5803.8478970079614</v>
      </c>
      <c r="R18" s="84">
        <f t="shared" si="32"/>
        <v>59.551989210599501</v>
      </c>
      <c r="S18" s="166">
        <f t="shared" si="11"/>
        <v>39990.063602222763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8728.5586863843419</v>
      </c>
      <c r="C19" s="43">
        <f t="shared" si="4"/>
        <v>1403.5351402129759</v>
      </c>
      <c r="D19" s="43">
        <f t="shared" si="4"/>
        <v>2072.3722994107029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154">
        <f t="shared" si="7"/>
        <v>12204.466126008021</v>
      </c>
      <c r="J19" s="149"/>
      <c r="K19" s="169" t="s">
        <v>24</v>
      </c>
      <c r="L19" s="43">
        <f t="shared" si="8"/>
        <v>8728.5586863843419</v>
      </c>
      <c r="M19" s="43">
        <f t="shared" si="8"/>
        <v>1403.5351402129759</v>
      </c>
      <c r="N19" s="43">
        <f t="shared" si="8"/>
        <v>2072.3722994107029</v>
      </c>
      <c r="O19" s="43">
        <f t="shared" si="8"/>
        <v>0</v>
      </c>
      <c r="P19" s="156">
        <f t="shared" si="9"/>
        <v>0</v>
      </c>
      <c r="Q19" s="43">
        <f t="shared" ref="Q19:R19" si="34">Q45+Q97</f>
        <v>0</v>
      </c>
      <c r="R19" s="43">
        <f t="shared" si="34"/>
        <v>0</v>
      </c>
      <c r="S19" s="158">
        <f t="shared" si="11"/>
        <v>12204.466126008021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15868.988143113807</v>
      </c>
      <c r="C20" s="40">
        <f t="shared" si="4"/>
        <v>40.814818604974754</v>
      </c>
      <c r="D20" s="40">
        <f t="shared" si="4"/>
        <v>1829.7446635356894</v>
      </c>
      <c r="E20" s="40">
        <f t="shared" si="4"/>
        <v>0</v>
      </c>
      <c r="F20" s="40">
        <f t="shared" si="5"/>
        <v>6.1116388235294132E-2</v>
      </c>
      <c r="G20" s="40">
        <f t="shared" ref="G20:H20" si="35">G46+G98</f>
        <v>0</v>
      </c>
      <c r="H20" s="40">
        <f t="shared" si="35"/>
        <v>0</v>
      </c>
      <c r="I20" s="162">
        <f t="shared" si="7"/>
        <v>17739.608741642707</v>
      </c>
      <c r="J20" s="149"/>
      <c r="K20" s="163" t="s">
        <v>60</v>
      </c>
      <c r="L20" s="84">
        <f t="shared" si="8"/>
        <v>15868.988143113807</v>
      </c>
      <c r="M20" s="84">
        <f t="shared" si="8"/>
        <v>40.814818604974754</v>
      </c>
      <c r="N20" s="84">
        <f t="shared" si="8"/>
        <v>1829.7446635356894</v>
      </c>
      <c r="O20" s="84">
        <f t="shared" si="8"/>
        <v>0</v>
      </c>
      <c r="P20" s="164">
        <f t="shared" si="9"/>
        <v>6.1116388235294132E-2</v>
      </c>
      <c r="Q20" s="84">
        <f t="shared" ref="Q20:R20" si="36">Q46+Q98</f>
        <v>0</v>
      </c>
      <c r="R20" s="84">
        <f t="shared" si="36"/>
        <v>0</v>
      </c>
      <c r="S20" s="166">
        <f t="shared" si="11"/>
        <v>17739.608741642707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5078.2897249324978</v>
      </c>
      <c r="C21" s="43">
        <f t="shared" si="4"/>
        <v>2609.0875189878548</v>
      </c>
      <c r="D21" s="43">
        <f t="shared" si="4"/>
        <v>2786.8651927370629</v>
      </c>
      <c r="E21" s="43">
        <f t="shared" si="4"/>
        <v>84.269645894213426</v>
      </c>
      <c r="F21" s="43">
        <f t="shared" si="5"/>
        <v>4675.9248438701534</v>
      </c>
      <c r="G21" s="43">
        <f t="shared" ref="G21:H21" si="37">G47+G99</f>
        <v>0</v>
      </c>
      <c r="H21" s="43">
        <f t="shared" si="37"/>
        <v>0</v>
      </c>
      <c r="I21" s="154">
        <f t="shared" si="7"/>
        <v>15234.436926421782</v>
      </c>
      <c r="J21" s="149"/>
      <c r="K21" s="169" t="s">
        <v>22</v>
      </c>
      <c r="L21" s="43">
        <f t="shared" si="8"/>
        <v>5078.2897249324978</v>
      </c>
      <c r="M21" s="43">
        <f t="shared" si="8"/>
        <v>2609.0875189878548</v>
      </c>
      <c r="N21" s="43">
        <f t="shared" si="8"/>
        <v>2786.8651927370629</v>
      </c>
      <c r="O21" s="43">
        <f t="shared" si="8"/>
        <v>84.269645894213426</v>
      </c>
      <c r="P21" s="156">
        <f t="shared" si="9"/>
        <v>4675.9248438701525</v>
      </c>
      <c r="Q21" s="43">
        <f t="shared" ref="Q21:R21" si="38">Q47+Q99</f>
        <v>0</v>
      </c>
      <c r="R21" s="43">
        <f t="shared" si="38"/>
        <v>0</v>
      </c>
      <c r="S21" s="158">
        <f t="shared" si="11"/>
        <v>15234.436926421782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14.495494267849214</v>
      </c>
      <c r="C22" s="40">
        <f t="shared" si="4"/>
        <v>521.31159169652335</v>
      </c>
      <c r="D22" s="40">
        <f t="shared" si="4"/>
        <v>1580.5174196433868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162">
        <f t="shared" si="7"/>
        <v>2116.3245056077594</v>
      </c>
      <c r="J22" s="149"/>
      <c r="K22" s="163" t="s">
        <v>21</v>
      </c>
      <c r="L22" s="84">
        <f t="shared" si="8"/>
        <v>14.495494267849214</v>
      </c>
      <c r="M22" s="84">
        <f t="shared" si="8"/>
        <v>521.31159169652335</v>
      </c>
      <c r="N22" s="84">
        <f t="shared" si="8"/>
        <v>1580.5174196433868</v>
      </c>
      <c r="O22" s="84">
        <f t="shared" si="8"/>
        <v>0</v>
      </c>
      <c r="P22" s="164">
        <f t="shared" si="9"/>
        <v>0</v>
      </c>
      <c r="Q22" s="84">
        <f t="shared" ref="Q22:R22" si="40">Q48+Q100</f>
        <v>0</v>
      </c>
      <c r="R22" s="84">
        <f t="shared" si="40"/>
        <v>0</v>
      </c>
      <c r="S22" s="166">
        <f t="shared" si="11"/>
        <v>2116.3245056077594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2149.1637504151672</v>
      </c>
      <c r="C23" s="43">
        <f t="shared" si="4"/>
        <v>0</v>
      </c>
      <c r="D23" s="43">
        <f t="shared" si="4"/>
        <v>982.09844917613452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154">
        <f t="shared" si="7"/>
        <v>3131.2621995913019</v>
      </c>
      <c r="J23" s="149"/>
      <c r="K23" s="171" t="s">
        <v>64</v>
      </c>
      <c r="L23" s="43">
        <f t="shared" si="8"/>
        <v>2149.1637504151672</v>
      </c>
      <c r="M23" s="43">
        <f t="shared" si="8"/>
        <v>0</v>
      </c>
      <c r="N23" s="43">
        <f t="shared" si="8"/>
        <v>982.09844917613452</v>
      </c>
      <c r="O23" s="43">
        <f t="shared" si="8"/>
        <v>0</v>
      </c>
      <c r="P23" s="156">
        <f t="shared" si="9"/>
        <v>0</v>
      </c>
      <c r="Q23" s="43">
        <f t="shared" ref="Q23:R23" si="42">Q49+Q101</f>
        <v>0</v>
      </c>
      <c r="R23" s="43">
        <f t="shared" si="42"/>
        <v>0</v>
      </c>
      <c r="S23" s="158">
        <f t="shared" si="11"/>
        <v>3131.2621995913019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si="4"/>
        <v>2149.1637504151672</v>
      </c>
      <c r="C24" s="59">
        <f t="shared" si="4"/>
        <v>0</v>
      </c>
      <c r="D24" s="59">
        <f t="shared" si="4"/>
        <v>982.09844917613452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175">
        <f t="shared" si="7"/>
        <v>3131.2621995913019</v>
      </c>
      <c r="J24" s="149"/>
      <c r="K24" s="176" t="s">
        <v>23</v>
      </c>
      <c r="L24" s="87">
        <f t="shared" si="8"/>
        <v>2149.1637504151672</v>
      </c>
      <c r="M24" s="87">
        <f t="shared" si="8"/>
        <v>0</v>
      </c>
      <c r="N24" s="87">
        <f t="shared" si="8"/>
        <v>982.09844917613452</v>
      </c>
      <c r="O24" s="87">
        <f t="shared" si="8"/>
        <v>0</v>
      </c>
      <c r="P24" s="177">
        <f t="shared" si="9"/>
        <v>0</v>
      </c>
      <c r="Q24" s="87">
        <f t="shared" ref="Q24:R24" si="44">Q50+Q102</f>
        <v>0</v>
      </c>
      <c r="R24" s="87">
        <f t="shared" si="44"/>
        <v>0</v>
      </c>
      <c r="S24" s="179">
        <f t="shared" si="11"/>
        <v>3131.2621995913019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183">
        <f t="shared" si="7"/>
        <v>0</v>
      </c>
      <c r="J25" s="149"/>
      <c r="K25" s="184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181">
        <f t="shared" si="9"/>
        <v>0</v>
      </c>
      <c r="Q25" s="62">
        <f t="shared" ref="Q25:R25" si="46">Q51+Q103</f>
        <v>0</v>
      </c>
      <c r="R25" s="62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175">
        <f t="shared" si="7"/>
        <v>0</v>
      </c>
      <c r="J26" s="149"/>
      <c r="K26" s="176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177">
        <f t="shared" si="9"/>
        <v>0</v>
      </c>
      <c r="Q26" s="87">
        <f t="shared" ref="Q26:R26" si="48">Q52+Q104</f>
        <v>0</v>
      </c>
      <c r="R26" s="87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190">
        <f t="shared" si="7"/>
        <v>0</v>
      </c>
      <c r="J27" s="149"/>
      <c r="K27" s="191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188">
        <f t="shared" si="9"/>
        <v>0</v>
      </c>
      <c r="Q27" s="52">
        <f t="shared" ref="Q27:R27" si="50">Q53+Q105</f>
        <v>0</v>
      </c>
      <c r="R27" s="52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64536.352991766151</v>
      </c>
      <c r="C28" s="195">
        <f t="shared" ref="C28:I28" si="51">SUM(C7:C23)</f>
        <v>16403.716033813474</v>
      </c>
      <c r="D28" s="195">
        <f t="shared" si="51"/>
        <v>31610.292420643138</v>
      </c>
      <c r="E28" s="195">
        <f t="shared" si="51"/>
        <v>23438.592623759934</v>
      </c>
      <c r="F28" s="195">
        <f t="shared" si="51"/>
        <v>98486.079247401678</v>
      </c>
      <c r="G28" s="195">
        <f t="shared" si="51"/>
        <v>5803.8478970079614</v>
      </c>
      <c r="H28" s="195">
        <f t="shared" si="51"/>
        <v>59.551989210599501</v>
      </c>
      <c r="I28" s="195">
        <f t="shared" si="51"/>
        <v>240338.43320360294</v>
      </c>
      <c r="J28" s="236"/>
      <c r="K28" s="196" t="s">
        <v>26</v>
      </c>
      <c r="L28" s="195">
        <f>SUM(L7:L23)</f>
        <v>64536.352991766151</v>
      </c>
      <c r="M28" s="195">
        <f t="shared" ref="M28:S28" si="52">SUM(M7:M23)</f>
        <v>16403.716033813474</v>
      </c>
      <c r="N28" s="195">
        <f t="shared" si="52"/>
        <v>31610.292420643138</v>
      </c>
      <c r="O28" s="195">
        <f t="shared" si="52"/>
        <v>23438.592623759934</v>
      </c>
      <c r="P28" s="195">
        <f t="shared" si="52"/>
        <v>98486.079247401678</v>
      </c>
      <c r="Q28" s="195">
        <f t="shared" si="52"/>
        <v>5803.8478970079614</v>
      </c>
      <c r="R28" s="195">
        <f t="shared" si="52"/>
        <v>59.551989210599501</v>
      </c>
      <c r="S28" s="195">
        <f t="shared" si="52"/>
        <v>240338.43320360294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0.26852281647810411</v>
      </c>
      <c r="C29" s="53">
        <f t="shared" ref="C29:H29" si="53">IF($I28=0,"-",C28/$I28)</f>
        <v>6.8252571239478171E-2</v>
      </c>
      <c r="D29" s="53">
        <f t="shared" si="53"/>
        <v>0.13152408459725809</v>
      </c>
      <c r="E29" s="53">
        <f t="shared" si="53"/>
        <v>9.7523281280210011E-2</v>
      </c>
      <c r="F29" s="53">
        <f t="shared" si="53"/>
        <v>0.40978081588794041</v>
      </c>
      <c r="G29" s="53">
        <f t="shared" si="53"/>
        <v>2.4148646638181361E-2</v>
      </c>
      <c r="H29" s="53">
        <f t="shared" si="53"/>
        <v>2.4778387882786092E-4</v>
      </c>
      <c r="I29" s="54">
        <f>SUM(B29:H29)</f>
        <v>1</v>
      </c>
      <c r="K29" s="78" t="s">
        <v>90</v>
      </c>
      <c r="L29" s="95">
        <f>IF($I28=0,"-",L28/$I28)</f>
        <v>0.26852281647810411</v>
      </c>
      <c r="M29" s="95">
        <f t="shared" ref="M29:R29" si="54">IF($I28=0,"-",M28/$I28)</f>
        <v>6.8252571239478171E-2</v>
      </c>
      <c r="N29" s="95">
        <f t="shared" si="54"/>
        <v>0.13152408459725809</v>
      </c>
      <c r="O29" s="95">
        <f t="shared" si="54"/>
        <v>9.7523281280210011E-2</v>
      </c>
      <c r="P29" s="95">
        <f t="shared" si="54"/>
        <v>0.40978081588794041</v>
      </c>
      <c r="Q29" s="95">
        <f t="shared" si="54"/>
        <v>2.4148646638181361E-2</v>
      </c>
      <c r="R29" s="96">
        <f t="shared" si="54"/>
        <v>2.4778387882786092E-4</v>
      </c>
      <c r="S29" s="97">
        <f>SUM(L29:R29)</f>
        <v>1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147.42519307497165</v>
      </c>
      <c r="C33" s="37">
        <f t="shared" ref="C33:E33" si="55">C111+C137+C163+C189+C215+C241+C267+C293+C319+C345+C371+C397+C423</f>
        <v>982.42854870126337</v>
      </c>
      <c r="D33" s="37">
        <f t="shared" si="55"/>
        <v>2.4969952887672244</v>
      </c>
      <c r="E33" s="37">
        <f t="shared" si="55"/>
        <v>0</v>
      </c>
      <c r="F33" s="349">
        <v>0</v>
      </c>
      <c r="G33" s="37">
        <f t="shared" ref="G33:H48" si="56">G111+G137+G163+G189+G215+G241+G267+G293+G319+G345+G371+G397+G423</f>
        <v>0</v>
      </c>
      <c r="H33" s="37">
        <f t="shared" si="56"/>
        <v>0</v>
      </c>
      <c r="I33" s="154">
        <f>SUM(B33:H33)</f>
        <v>1132.3507370650022</v>
      </c>
      <c r="J33" s="149"/>
      <c r="K33" s="203" t="s">
        <v>7</v>
      </c>
      <c r="L33" s="37">
        <f t="shared" ref="L33:R48" si="57">L111+L137+L163+L189+L215+L241+L267+L293+L319+L345+L371+L397+L423</f>
        <v>147.42519307497165</v>
      </c>
      <c r="M33" s="37">
        <f t="shared" si="57"/>
        <v>982.42854870126337</v>
      </c>
      <c r="N33" s="37">
        <f t="shared" si="57"/>
        <v>2.4969952887672244</v>
      </c>
      <c r="O33" s="37">
        <f t="shared" si="57"/>
        <v>0</v>
      </c>
      <c r="P33" s="37">
        <f t="shared" si="57"/>
        <v>0</v>
      </c>
      <c r="Q33" s="37">
        <f t="shared" si="57"/>
        <v>0</v>
      </c>
      <c r="R33" s="37">
        <f t="shared" si="57"/>
        <v>0</v>
      </c>
      <c r="S33" s="205">
        <f>SUM(L33:R33)</f>
        <v>1132.3507370650022</v>
      </c>
      <c r="T33" s="149"/>
      <c r="U33" s="206" t="s">
        <v>7</v>
      </c>
      <c r="V33" s="114">
        <f t="shared" ref="V33:AH48" si="58">V111+V137+V163+V189+V215+V241+V267+V293+V319+V345+V371+V397+V423</f>
        <v>147.42519307497165</v>
      </c>
      <c r="W33" s="114">
        <f t="shared" si="58"/>
        <v>0</v>
      </c>
      <c r="X33" s="114">
        <f t="shared" si="58"/>
        <v>0</v>
      </c>
      <c r="Y33" s="114">
        <f t="shared" si="58"/>
        <v>982.42854870126337</v>
      </c>
      <c r="Z33" s="114">
        <f t="shared" si="58"/>
        <v>2.4969952887672244</v>
      </c>
      <c r="AA33" s="114">
        <f t="shared" si="58"/>
        <v>0</v>
      </c>
      <c r="AB33" s="114">
        <f t="shared" si="58"/>
        <v>0</v>
      </c>
      <c r="AC33" s="115">
        <f t="shared" si="58"/>
        <v>0</v>
      </c>
      <c r="AD33" s="114">
        <f t="shared" si="58"/>
        <v>0</v>
      </c>
      <c r="AE33" s="114">
        <f t="shared" si="58"/>
        <v>0</v>
      </c>
      <c r="AF33" s="114">
        <f t="shared" si="58"/>
        <v>0</v>
      </c>
      <c r="AG33" s="114">
        <f t="shared" si="58"/>
        <v>0</v>
      </c>
      <c r="AH33" s="114">
        <f t="shared" si="58"/>
        <v>0</v>
      </c>
      <c r="AI33" s="210">
        <f>SUM(V33:AC33)</f>
        <v>1132.3507370650022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59">B112+B138+B164+B190+B216+B242+B268+B294+B320+B346+B372+B398+B424</f>
        <v>0</v>
      </c>
      <c r="C34" s="40">
        <f t="shared" si="59"/>
        <v>0</v>
      </c>
      <c r="D34" s="40">
        <f t="shared" si="59"/>
        <v>506.64883778408512</v>
      </c>
      <c r="E34" s="40">
        <f t="shared" si="59"/>
        <v>0</v>
      </c>
      <c r="F34" s="350">
        <v>0</v>
      </c>
      <c r="G34" s="40">
        <f t="shared" si="56"/>
        <v>0</v>
      </c>
      <c r="H34" s="40">
        <f t="shared" si="56"/>
        <v>0</v>
      </c>
      <c r="I34" s="162">
        <f t="shared" ref="I34:I53" si="60">SUM(B34:H34)</f>
        <v>506.64883778408512</v>
      </c>
      <c r="J34" s="149"/>
      <c r="K34" s="163" t="s">
        <v>8</v>
      </c>
      <c r="L34" s="84">
        <f t="shared" si="57"/>
        <v>0</v>
      </c>
      <c r="M34" s="84">
        <f t="shared" si="57"/>
        <v>0</v>
      </c>
      <c r="N34" s="84">
        <f t="shared" si="57"/>
        <v>506.64883778408512</v>
      </c>
      <c r="O34" s="84">
        <f t="shared" si="57"/>
        <v>0</v>
      </c>
      <c r="P34" s="84">
        <f t="shared" si="57"/>
        <v>0</v>
      </c>
      <c r="Q34" s="84">
        <f t="shared" si="57"/>
        <v>0</v>
      </c>
      <c r="R34" s="84">
        <f t="shared" si="57"/>
        <v>0</v>
      </c>
      <c r="S34" s="166">
        <f t="shared" ref="S34:S53" si="61">SUM(L34:R34)</f>
        <v>506.64883778408512</v>
      </c>
      <c r="T34" s="149"/>
      <c r="U34" s="211" t="s">
        <v>8</v>
      </c>
      <c r="V34" s="118">
        <f t="shared" si="58"/>
        <v>0</v>
      </c>
      <c r="W34" s="118">
        <f t="shared" si="58"/>
        <v>0</v>
      </c>
      <c r="X34" s="118">
        <f t="shared" si="58"/>
        <v>0</v>
      </c>
      <c r="Y34" s="118">
        <f t="shared" si="58"/>
        <v>0</v>
      </c>
      <c r="Z34" s="118">
        <f t="shared" si="58"/>
        <v>506.64883778408512</v>
      </c>
      <c r="AA34" s="118">
        <f t="shared" si="58"/>
        <v>0</v>
      </c>
      <c r="AB34" s="118">
        <f t="shared" si="58"/>
        <v>0</v>
      </c>
      <c r="AC34" s="119">
        <f t="shared" si="58"/>
        <v>0</v>
      </c>
      <c r="AD34" s="118">
        <f t="shared" si="58"/>
        <v>0</v>
      </c>
      <c r="AE34" s="118">
        <f t="shared" si="58"/>
        <v>0</v>
      </c>
      <c r="AF34" s="118">
        <f t="shared" si="58"/>
        <v>0</v>
      </c>
      <c r="AG34" s="118">
        <f t="shared" si="58"/>
        <v>0</v>
      </c>
      <c r="AH34" s="118">
        <f t="shared" si="58"/>
        <v>0</v>
      </c>
      <c r="AI34" s="214">
        <f t="shared" ref="AI34:AI53" si="62">SUM(V34:AC34)</f>
        <v>506.64883778408512</v>
      </c>
      <c r="AJ34" s="141" t="str">
        <f t="shared" ref="AJ34:AJ55" si="63">IF(ABS(S34-AI34)&gt;0.001,S34-AI34,"")</f>
        <v/>
      </c>
    </row>
    <row r="35" spans="1:36" ht="15">
      <c r="A35" s="167" t="s">
        <v>10</v>
      </c>
      <c r="B35" s="43">
        <f t="shared" si="59"/>
        <v>3.2368387915192788E-2</v>
      </c>
      <c r="C35" s="43">
        <f t="shared" si="59"/>
        <v>0</v>
      </c>
      <c r="D35" s="43">
        <f t="shared" si="59"/>
        <v>262.77844535596279</v>
      </c>
      <c r="E35" s="43">
        <f t="shared" si="59"/>
        <v>0</v>
      </c>
      <c r="F35" s="350">
        <v>0</v>
      </c>
      <c r="G35" s="43">
        <f t="shared" si="56"/>
        <v>0</v>
      </c>
      <c r="H35" s="43">
        <f t="shared" si="56"/>
        <v>0</v>
      </c>
      <c r="I35" s="154">
        <f t="shared" si="60"/>
        <v>262.81081374387799</v>
      </c>
      <c r="J35" s="149"/>
      <c r="K35" s="169" t="s">
        <v>10</v>
      </c>
      <c r="L35" s="43">
        <f t="shared" si="57"/>
        <v>3.2368387915192788E-2</v>
      </c>
      <c r="M35" s="43">
        <f t="shared" si="57"/>
        <v>0</v>
      </c>
      <c r="N35" s="43">
        <f t="shared" si="57"/>
        <v>262.77844535596279</v>
      </c>
      <c r="O35" s="43">
        <f t="shared" si="57"/>
        <v>0</v>
      </c>
      <c r="P35" s="43">
        <f t="shared" si="57"/>
        <v>0</v>
      </c>
      <c r="Q35" s="43">
        <f t="shared" si="57"/>
        <v>0</v>
      </c>
      <c r="R35" s="43">
        <f t="shared" si="57"/>
        <v>0</v>
      </c>
      <c r="S35" s="158">
        <f t="shared" si="61"/>
        <v>262.81081374387799</v>
      </c>
      <c r="T35" s="149"/>
      <c r="U35" s="215" t="s">
        <v>10</v>
      </c>
      <c r="V35" s="114">
        <f t="shared" si="58"/>
        <v>3.2368387915192788E-2</v>
      </c>
      <c r="W35" s="114">
        <f t="shared" si="58"/>
        <v>0</v>
      </c>
      <c r="X35" s="114">
        <f t="shared" si="58"/>
        <v>0</v>
      </c>
      <c r="Y35" s="114">
        <f t="shared" si="58"/>
        <v>0</v>
      </c>
      <c r="Z35" s="114">
        <f t="shared" si="58"/>
        <v>262.77844535596279</v>
      </c>
      <c r="AA35" s="114">
        <f t="shared" si="58"/>
        <v>0</v>
      </c>
      <c r="AB35" s="114">
        <f t="shared" si="58"/>
        <v>0</v>
      </c>
      <c r="AC35" s="115">
        <f t="shared" si="58"/>
        <v>0</v>
      </c>
      <c r="AD35" s="114">
        <f t="shared" si="58"/>
        <v>0</v>
      </c>
      <c r="AE35" s="114">
        <f t="shared" si="58"/>
        <v>0</v>
      </c>
      <c r="AF35" s="114">
        <f t="shared" si="58"/>
        <v>0</v>
      </c>
      <c r="AG35" s="114">
        <f t="shared" si="58"/>
        <v>0</v>
      </c>
      <c r="AH35" s="114">
        <f t="shared" si="58"/>
        <v>0</v>
      </c>
      <c r="AI35" s="210">
        <f t="shared" si="62"/>
        <v>262.81081374387799</v>
      </c>
      <c r="AJ35" s="141" t="str">
        <f t="shared" si="63"/>
        <v/>
      </c>
    </row>
    <row r="36" spans="1:36" ht="15">
      <c r="A36" s="159" t="s">
        <v>56</v>
      </c>
      <c r="B36" s="40">
        <f t="shared" si="59"/>
        <v>0</v>
      </c>
      <c r="C36" s="40">
        <f t="shared" si="59"/>
        <v>621.55765530804956</v>
      </c>
      <c r="D36" s="40">
        <f t="shared" si="59"/>
        <v>818.33142100323539</v>
      </c>
      <c r="E36" s="40">
        <f t="shared" si="59"/>
        <v>0</v>
      </c>
      <c r="F36" s="350">
        <v>0</v>
      </c>
      <c r="G36" s="40">
        <f t="shared" si="56"/>
        <v>0</v>
      </c>
      <c r="H36" s="40">
        <f t="shared" si="56"/>
        <v>0</v>
      </c>
      <c r="I36" s="162">
        <f t="shared" si="60"/>
        <v>1439.889076311285</v>
      </c>
      <c r="J36" s="149"/>
      <c r="K36" s="163" t="s">
        <v>56</v>
      </c>
      <c r="L36" s="84">
        <f t="shared" si="57"/>
        <v>0</v>
      </c>
      <c r="M36" s="84">
        <f t="shared" si="57"/>
        <v>621.55765530804956</v>
      </c>
      <c r="N36" s="84">
        <f t="shared" si="57"/>
        <v>818.33142100323539</v>
      </c>
      <c r="O36" s="84">
        <f t="shared" si="57"/>
        <v>0</v>
      </c>
      <c r="P36" s="84">
        <f t="shared" si="57"/>
        <v>0</v>
      </c>
      <c r="Q36" s="84">
        <f t="shared" si="57"/>
        <v>0</v>
      </c>
      <c r="R36" s="84">
        <f t="shared" si="57"/>
        <v>0</v>
      </c>
      <c r="S36" s="166">
        <f t="shared" si="61"/>
        <v>1439.889076311285</v>
      </c>
      <c r="T36" s="149"/>
      <c r="U36" s="211" t="s">
        <v>56</v>
      </c>
      <c r="V36" s="118">
        <f t="shared" si="58"/>
        <v>0</v>
      </c>
      <c r="W36" s="118">
        <f t="shared" si="58"/>
        <v>0</v>
      </c>
      <c r="X36" s="118">
        <f t="shared" si="58"/>
        <v>0</v>
      </c>
      <c r="Y36" s="118">
        <f t="shared" si="58"/>
        <v>621.55765530804956</v>
      </c>
      <c r="Z36" s="118">
        <f t="shared" si="58"/>
        <v>818.33142100323539</v>
      </c>
      <c r="AA36" s="118">
        <f t="shared" si="58"/>
        <v>0</v>
      </c>
      <c r="AB36" s="118">
        <f t="shared" si="58"/>
        <v>0</v>
      </c>
      <c r="AC36" s="119">
        <f t="shared" si="58"/>
        <v>0</v>
      </c>
      <c r="AD36" s="118">
        <f t="shared" si="58"/>
        <v>0</v>
      </c>
      <c r="AE36" s="118">
        <f t="shared" si="58"/>
        <v>0</v>
      </c>
      <c r="AF36" s="118">
        <f t="shared" si="58"/>
        <v>0</v>
      </c>
      <c r="AG36" s="118">
        <f t="shared" si="58"/>
        <v>0</v>
      </c>
      <c r="AH36" s="118">
        <f t="shared" si="58"/>
        <v>0</v>
      </c>
      <c r="AI36" s="214">
        <f t="shared" si="62"/>
        <v>1439.889076311285</v>
      </c>
      <c r="AJ36" s="141" t="str">
        <f t="shared" si="63"/>
        <v/>
      </c>
    </row>
    <row r="37" spans="1:36" ht="15">
      <c r="A37" s="167" t="s">
        <v>16</v>
      </c>
      <c r="B37" s="43">
        <f t="shared" si="59"/>
        <v>339.88599813113785</v>
      </c>
      <c r="C37" s="43">
        <f t="shared" si="59"/>
        <v>146.57192464047159</v>
      </c>
      <c r="D37" s="43">
        <f t="shared" si="59"/>
        <v>177.38053210054656</v>
      </c>
      <c r="E37" s="43">
        <f t="shared" si="59"/>
        <v>16.732983747366017</v>
      </c>
      <c r="F37" s="350">
        <v>0</v>
      </c>
      <c r="G37" s="43">
        <f t="shared" si="56"/>
        <v>0</v>
      </c>
      <c r="H37" s="43">
        <f t="shared" si="56"/>
        <v>0</v>
      </c>
      <c r="I37" s="154">
        <f t="shared" si="60"/>
        <v>680.57143861952204</v>
      </c>
      <c r="J37" s="149"/>
      <c r="K37" s="169" t="s">
        <v>16</v>
      </c>
      <c r="L37" s="43">
        <f t="shared" si="57"/>
        <v>339.88599813113785</v>
      </c>
      <c r="M37" s="43">
        <f t="shared" si="57"/>
        <v>146.57192464047159</v>
      </c>
      <c r="N37" s="43">
        <f t="shared" si="57"/>
        <v>177.38053210054656</v>
      </c>
      <c r="O37" s="43">
        <f t="shared" si="57"/>
        <v>16.732983747366017</v>
      </c>
      <c r="P37" s="43">
        <f t="shared" si="57"/>
        <v>0</v>
      </c>
      <c r="Q37" s="43">
        <f t="shared" si="57"/>
        <v>0</v>
      </c>
      <c r="R37" s="43">
        <f t="shared" si="57"/>
        <v>0</v>
      </c>
      <c r="S37" s="158">
        <f t="shared" si="61"/>
        <v>680.57143861952204</v>
      </c>
      <c r="T37" s="149"/>
      <c r="U37" s="215" t="s">
        <v>16</v>
      </c>
      <c r="V37" s="114">
        <f t="shared" si="58"/>
        <v>339.8031078507758</v>
      </c>
      <c r="W37" s="114">
        <f t="shared" si="58"/>
        <v>0</v>
      </c>
      <c r="X37" s="114">
        <f t="shared" si="58"/>
        <v>0</v>
      </c>
      <c r="Y37" s="114">
        <f t="shared" si="58"/>
        <v>146.57192464047159</v>
      </c>
      <c r="Z37" s="114">
        <f t="shared" si="58"/>
        <v>117.88092200959798</v>
      </c>
      <c r="AA37" s="114">
        <f t="shared" si="58"/>
        <v>16.732983747366017</v>
      </c>
      <c r="AB37" s="114">
        <f t="shared" si="58"/>
        <v>0</v>
      </c>
      <c r="AC37" s="115">
        <f t="shared" si="58"/>
        <v>59.582500371310637</v>
      </c>
      <c r="AD37" s="114">
        <f t="shared" si="58"/>
        <v>8.2890280362049706E-2</v>
      </c>
      <c r="AE37" s="114">
        <f t="shared" si="58"/>
        <v>0</v>
      </c>
      <c r="AF37" s="114">
        <f t="shared" si="58"/>
        <v>0</v>
      </c>
      <c r="AG37" s="114">
        <f t="shared" si="58"/>
        <v>59.499610090948586</v>
      </c>
      <c r="AH37" s="114">
        <f t="shared" si="58"/>
        <v>0</v>
      </c>
      <c r="AI37" s="210">
        <f t="shared" si="62"/>
        <v>680.57143861952204</v>
      </c>
      <c r="AJ37" s="141" t="str">
        <f t="shared" si="63"/>
        <v/>
      </c>
    </row>
    <row r="38" spans="1:36" ht="15">
      <c r="A38" s="159" t="s">
        <v>15</v>
      </c>
      <c r="B38" s="40">
        <f t="shared" si="59"/>
        <v>247.36010516298154</v>
      </c>
      <c r="C38" s="40">
        <f t="shared" si="59"/>
        <v>55.872406948192157</v>
      </c>
      <c r="D38" s="40">
        <f t="shared" si="59"/>
        <v>67.882002403506405</v>
      </c>
      <c r="E38" s="40">
        <f t="shared" si="59"/>
        <v>12.417270890123774</v>
      </c>
      <c r="F38" s="350">
        <v>0</v>
      </c>
      <c r="G38" s="40">
        <f t="shared" si="56"/>
        <v>0</v>
      </c>
      <c r="H38" s="40">
        <f t="shared" si="56"/>
        <v>0</v>
      </c>
      <c r="I38" s="162">
        <f t="shared" si="60"/>
        <v>383.53178540480394</v>
      </c>
      <c r="J38" s="149"/>
      <c r="K38" s="163" t="s">
        <v>15</v>
      </c>
      <c r="L38" s="84">
        <f t="shared" si="57"/>
        <v>247.36010516298154</v>
      </c>
      <c r="M38" s="84">
        <f t="shared" si="57"/>
        <v>55.872406948192157</v>
      </c>
      <c r="N38" s="84">
        <f t="shared" si="57"/>
        <v>67.882002403506405</v>
      </c>
      <c r="O38" s="84">
        <f t="shared" si="57"/>
        <v>12.417270890123774</v>
      </c>
      <c r="P38" s="84">
        <f t="shared" si="57"/>
        <v>0</v>
      </c>
      <c r="Q38" s="84">
        <f t="shared" si="57"/>
        <v>0</v>
      </c>
      <c r="R38" s="84">
        <f t="shared" si="57"/>
        <v>0</v>
      </c>
      <c r="S38" s="166">
        <f t="shared" si="61"/>
        <v>383.53178540480394</v>
      </c>
      <c r="T38" s="149"/>
      <c r="U38" s="211" t="s">
        <v>57</v>
      </c>
      <c r="V38" s="118">
        <f t="shared" si="58"/>
        <v>236.55733491280603</v>
      </c>
      <c r="W38" s="118">
        <f t="shared" si="58"/>
        <v>0</v>
      </c>
      <c r="X38" s="118">
        <f t="shared" si="58"/>
        <v>0</v>
      </c>
      <c r="Y38" s="118">
        <f t="shared" si="58"/>
        <v>55.872406948192157</v>
      </c>
      <c r="Z38" s="118">
        <f t="shared" si="58"/>
        <v>65.054288889141617</v>
      </c>
      <c r="AA38" s="118">
        <f t="shared" si="58"/>
        <v>11.154148809748119</v>
      </c>
      <c r="AB38" s="118">
        <f t="shared" si="58"/>
        <v>0</v>
      </c>
      <c r="AC38" s="119">
        <f t="shared" si="58"/>
        <v>14.893605844915905</v>
      </c>
      <c r="AD38" s="118">
        <f t="shared" si="58"/>
        <v>10.802770250175461</v>
      </c>
      <c r="AE38" s="118">
        <f t="shared" si="58"/>
        <v>0</v>
      </c>
      <c r="AF38" s="118">
        <f t="shared" si="58"/>
        <v>0</v>
      </c>
      <c r="AG38" s="118">
        <f t="shared" si="58"/>
        <v>2.8277135143647905</v>
      </c>
      <c r="AH38" s="118">
        <f t="shared" si="58"/>
        <v>1.2631220803756542</v>
      </c>
      <c r="AI38" s="214">
        <f t="shared" si="62"/>
        <v>383.53178540480383</v>
      </c>
      <c r="AJ38" s="141" t="str">
        <f t="shared" si="63"/>
        <v/>
      </c>
    </row>
    <row r="39" spans="1:36" ht="15">
      <c r="A39" s="167" t="s">
        <v>58</v>
      </c>
      <c r="B39" s="43">
        <f t="shared" si="59"/>
        <v>0</v>
      </c>
      <c r="C39" s="43">
        <f t="shared" si="59"/>
        <v>0</v>
      </c>
      <c r="D39" s="43">
        <f t="shared" si="59"/>
        <v>0</v>
      </c>
      <c r="E39" s="43">
        <f t="shared" si="59"/>
        <v>2324.253508833358</v>
      </c>
      <c r="F39" s="350">
        <v>0</v>
      </c>
      <c r="G39" s="43">
        <f t="shared" si="56"/>
        <v>0</v>
      </c>
      <c r="H39" s="43">
        <f t="shared" si="56"/>
        <v>0</v>
      </c>
      <c r="I39" s="154">
        <f t="shared" si="60"/>
        <v>2324.253508833358</v>
      </c>
      <c r="J39" s="149"/>
      <c r="K39" s="169" t="s">
        <v>58</v>
      </c>
      <c r="L39" s="43">
        <f t="shared" si="57"/>
        <v>0</v>
      </c>
      <c r="M39" s="43">
        <f t="shared" si="57"/>
        <v>0</v>
      </c>
      <c r="N39" s="43">
        <f t="shared" si="57"/>
        <v>0</v>
      </c>
      <c r="O39" s="43">
        <f t="shared" si="57"/>
        <v>2324.253508833358</v>
      </c>
      <c r="P39" s="43">
        <f t="shared" si="57"/>
        <v>5176.3152337173651</v>
      </c>
      <c r="Q39" s="43">
        <f t="shared" si="57"/>
        <v>0</v>
      </c>
      <c r="R39" s="43">
        <f t="shared" si="57"/>
        <v>0</v>
      </c>
      <c r="S39" s="158">
        <f t="shared" si="61"/>
        <v>7500.5687425507231</v>
      </c>
      <c r="T39" s="149"/>
      <c r="U39" s="215" t="s">
        <v>58</v>
      </c>
      <c r="V39" s="114">
        <f t="shared" si="58"/>
        <v>0</v>
      </c>
      <c r="W39" s="114">
        <f t="shared" si="58"/>
        <v>0</v>
      </c>
      <c r="X39" s="114">
        <f t="shared" si="58"/>
        <v>0</v>
      </c>
      <c r="Y39" s="114">
        <f t="shared" si="58"/>
        <v>0</v>
      </c>
      <c r="Z39" s="114">
        <f t="shared" si="58"/>
        <v>0</v>
      </c>
      <c r="AA39" s="114">
        <f t="shared" si="58"/>
        <v>1139.9930460169364</v>
      </c>
      <c r="AB39" s="114">
        <f t="shared" si="58"/>
        <v>5176.3152337173651</v>
      </c>
      <c r="AC39" s="115">
        <f t="shared" si="58"/>
        <v>1184.2604628164213</v>
      </c>
      <c r="AD39" s="114">
        <f t="shared" si="58"/>
        <v>0</v>
      </c>
      <c r="AE39" s="114">
        <f t="shared" si="58"/>
        <v>0</v>
      </c>
      <c r="AF39" s="114">
        <f t="shared" si="58"/>
        <v>0</v>
      </c>
      <c r="AG39" s="114">
        <f t="shared" si="58"/>
        <v>0</v>
      </c>
      <c r="AH39" s="114">
        <f t="shared" si="58"/>
        <v>1184.2604628164213</v>
      </c>
      <c r="AI39" s="210">
        <f t="shared" si="62"/>
        <v>7500.5687425507222</v>
      </c>
      <c r="AJ39" s="141" t="str">
        <f t="shared" si="63"/>
        <v/>
      </c>
    </row>
    <row r="40" spans="1:36" ht="15">
      <c r="A40" s="159" t="s">
        <v>12</v>
      </c>
      <c r="B40" s="40">
        <f t="shared" si="59"/>
        <v>0</v>
      </c>
      <c r="C40" s="40">
        <f t="shared" si="59"/>
        <v>0</v>
      </c>
      <c r="D40" s="40">
        <f t="shared" si="59"/>
        <v>0</v>
      </c>
      <c r="E40" s="40">
        <f t="shared" si="59"/>
        <v>33.798725558174553</v>
      </c>
      <c r="F40" s="350">
        <v>0</v>
      </c>
      <c r="G40" s="40">
        <f t="shared" si="56"/>
        <v>0</v>
      </c>
      <c r="H40" s="40">
        <f t="shared" si="56"/>
        <v>0</v>
      </c>
      <c r="I40" s="162">
        <f t="shared" si="60"/>
        <v>33.798725558174553</v>
      </c>
      <c r="J40" s="149"/>
      <c r="K40" s="163" t="s">
        <v>12</v>
      </c>
      <c r="L40" s="84">
        <f t="shared" si="57"/>
        <v>0</v>
      </c>
      <c r="M40" s="84">
        <f t="shared" si="57"/>
        <v>0</v>
      </c>
      <c r="N40" s="84">
        <f t="shared" si="57"/>
        <v>0</v>
      </c>
      <c r="O40" s="84">
        <f t="shared" si="57"/>
        <v>33.798725558174553</v>
      </c>
      <c r="P40" s="84">
        <f t="shared" si="57"/>
        <v>251.00282220726669</v>
      </c>
      <c r="Q40" s="84">
        <f t="shared" si="57"/>
        <v>0</v>
      </c>
      <c r="R40" s="84">
        <f t="shared" si="57"/>
        <v>0</v>
      </c>
      <c r="S40" s="166">
        <f t="shared" si="61"/>
        <v>284.80154776544123</v>
      </c>
      <c r="T40" s="149"/>
      <c r="U40" s="211" t="s">
        <v>12</v>
      </c>
      <c r="V40" s="118">
        <f t="shared" si="58"/>
        <v>0</v>
      </c>
      <c r="W40" s="118">
        <f t="shared" si="58"/>
        <v>0</v>
      </c>
      <c r="X40" s="118">
        <f t="shared" si="58"/>
        <v>0</v>
      </c>
      <c r="Y40" s="118">
        <f t="shared" si="58"/>
        <v>0</v>
      </c>
      <c r="Z40" s="118">
        <f t="shared" si="58"/>
        <v>0</v>
      </c>
      <c r="AA40" s="118">
        <f t="shared" si="58"/>
        <v>27.084501947242927</v>
      </c>
      <c r="AB40" s="118">
        <f t="shared" si="58"/>
        <v>251.00282220726669</v>
      </c>
      <c r="AC40" s="119">
        <f t="shared" si="58"/>
        <v>6.7142236109316249</v>
      </c>
      <c r="AD40" s="118">
        <f t="shared" si="58"/>
        <v>0</v>
      </c>
      <c r="AE40" s="118">
        <f t="shared" si="58"/>
        <v>0</v>
      </c>
      <c r="AF40" s="118">
        <f t="shared" si="58"/>
        <v>0</v>
      </c>
      <c r="AG40" s="118">
        <f t="shared" si="58"/>
        <v>0</v>
      </c>
      <c r="AH40" s="118">
        <f t="shared" si="58"/>
        <v>6.7142236109316249</v>
      </c>
      <c r="AI40" s="214">
        <f t="shared" si="62"/>
        <v>284.80154776544123</v>
      </c>
      <c r="AJ40" s="141" t="str">
        <f t="shared" si="63"/>
        <v/>
      </c>
    </row>
    <row r="41" spans="1:36" ht="15">
      <c r="A41" s="167" t="s">
        <v>59</v>
      </c>
      <c r="B41" s="43">
        <f t="shared" si="59"/>
        <v>0</v>
      </c>
      <c r="C41" s="43">
        <f t="shared" si="59"/>
        <v>0</v>
      </c>
      <c r="D41" s="43">
        <f t="shared" si="59"/>
        <v>5.0105032781684056</v>
      </c>
      <c r="E41" s="43">
        <f t="shared" si="59"/>
        <v>4.4479961031580655E-3</v>
      </c>
      <c r="F41" s="350">
        <v>0</v>
      </c>
      <c r="G41" s="43">
        <f t="shared" si="56"/>
        <v>0</v>
      </c>
      <c r="H41" s="43">
        <f t="shared" si="56"/>
        <v>0</v>
      </c>
      <c r="I41" s="154">
        <f t="shared" si="60"/>
        <v>5.0149512742715636</v>
      </c>
      <c r="J41" s="149"/>
      <c r="K41" s="169" t="s">
        <v>59</v>
      </c>
      <c r="L41" s="43">
        <f t="shared" si="57"/>
        <v>0</v>
      </c>
      <c r="M41" s="43">
        <f t="shared" si="57"/>
        <v>0</v>
      </c>
      <c r="N41" s="43">
        <f t="shared" si="57"/>
        <v>5.0105032781684056</v>
      </c>
      <c r="O41" s="43">
        <f t="shared" si="57"/>
        <v>4.4479961031580655E-3</v>
      </c>
      <c r="P41" s="43">
        <f t="shared" si="57"/>
        <v>0</v>
      </c>
      <c r="Q41" s="43">
        <f t="shared" si="57"/>
        <v>0</v>
      </c>
      <c r="R41" s="43">
        <f t="shared" si="57"/>
        <v>0</v>
      </c>
      <c r="S41" s="158">
        <f t="shared" si="61"/>
        <v>5.0149512742715636</v>
      </c>
      <c r="T41" s="149"/>
      <c r="U41" s="215" t="s">
        <v>59</v>
      </c>
      <c r="V41" s="114">
        <f t="shared" si="58"/>
        <v>0</v>
      </c>
      <c r="W41" s="114">
        <f t="shared" si="58"/>
        <v>0</v>
      </c>
      <c r="X41" s="114">
        <f t="shared" si="58"/>
        <v>0</v>
      </c>
      <c r="Y41" s="114">
        <f t="shared" si="58"/>
        <v>0</v>
      </c>
      <c r="Z41" s="114">
        <f t="shared" si="58"/>
        <v>5.0105032781684056</v>
      </c>
      <c r="AA41" s="114">
        <f t="shared" si="58"/>
        <v>0</v>
      </c>
      <c r="AB41" s="114">
        <f t="shared" si="58"/>
        <v>0</v>
      </c>
      <c r="AC41" s="115">
        <f t="shared" si="58"/>
        <v>4.4479961031580655E-3</v>
      </c>
      <c r="AD41" s="114">
        <f t="shared" si="58"/>
        <v>0</v>
      </c>
      <c r="AE41" s="114">
        <f t="shared" si="58"/>
        <v>0</v>
      </c>
      <c r="AF41" s="114">
        <f t="shared" si="58"/>
        <v>0</v>
      </c>
      <c r="AG41" s="114">
        <f t="shared" si="58"/>
        <v>0</v>
      </c>
      <c r="AH41" s="114">
        <f t="shared" si="58"/>
        <v>4.4479961031580655E-3</v>
      </c>
      <c r="AI41" s="210">
        <f t="shared" si="62"/>
        <v>5.0149512742715636</v>
      </c>
      <c r="AJ41" s="141" t="str">
        <f t="shared" si="63"/>
        <v/>
      </c>
    </row>
    <row r="42" spans="1:36" ht="15">
      <c r="A42" s="159" t="s">
        <v>17</v>
      </c>
      <c r="B42" s="40">
        <f t="shared" si="59"/>
        <v>99.788644150087634</v>
      </c>
      <c r="C42" s="40">
        <f t="shared" si="59"/>
        <v>15.836873941326635</v>
      </c>
      <c r="D42" s="40">
        <f t="shared" si="59"/>
        <v>211.23152721455529</v>
      </c>
      <c r="E42" s="40">
        <f t="shared" si="59"/>
        <v>120.35409074605792</v>
      </c>
      <c r="F42" s="350">
        <v>0</v>
      </c>
      <c r="G42" s="40">
        <f t="shared" si="56"/>
        <v>0</v>
      </c>
      <c r="H42" s="40">
        <f t="shared" si="56"/>
        <v>0</v>
      </c>
      <c r="I42" s="162">
        <f t="shared" si="60"/>
        <v>447.21113605202748</v>
      </c>
      <c r="J42" s="149"/>
      <c r="K42" s="163" t="s">
        <v>17</v>
      </c>
      <c r="L42" s="84">
        <f t="shared" si="57"/>
        <v>99.788644150087634</v>
      </c>
      <c r="M42" s="84">
        <f t="shared" si="57"/>
        <v>15.836873941326635</v>
      </c>
      <c r="N42" s="84">
        <f t="shared" si="57"/>
        <v>211.23152721455529</v>
      </c>
      <c r="O42" s="84">
        <f t="shared" si="57"/>
        <v>120.35409074605792</v>
      </c>
      <c r="P42" s="84">
        <f t="shared" si="57"/>
        <v>18.313506212270457</v>
      </c>
      <c r="Q42" s="84">
        <f t="shared" si="57"/>
        <v>0</v>
      </c>
      <c r="R42" s="84">
        <f t="shared" si="57"/>
        <v>0</v>
      </c>
      <c r="S42" s="166">
        <f t="shared" si="61"/>
        <v>465.52464226429794</v>
      </c>
      <c r="T42" s="149"/>
      <c r="U42" s="211" t="s">
        <v>17</v>
      </c>
      <c r="V42" s="118">
        <f t="shared" si="58"/>
        <v>99.680432543851481</v>
      </c>
      <c r="W42" s="118">
        <f t="shared" si="58"/>
        <v>0</v>
      </c>
      <c r="X42" s="118">
        <f t="shared" si="58"/>
        <v>0</v>
      </c>
      <c r="Y42" s="118">
        <f t="shared" si="58"/>
        <v>15.836873941326635</v>
      </c>
      <c r="Z42" s="118">
        <f t="shared" si="58"/>
        <v>211.22035818623644</v>
      </c>
      <c r="AA42" s="118">
        <f t="shared" si="58"/>
        <v>0.89823486968438082</v>
      </c>
      <c r="AB42" s="118">
        <f t="shared" si="58"/>
        <v>18.313506212270457</v>
      </c>
      <c r="AC42" s="119">
        <f t="shared" si="58"/>
        <v>119.57523651092858</v>
      </c>
      <c r="AD42" s="118">
        <f t="shared" si="58"/>
        <v>0.10821160623615156</v>
      </c>
      <c r="AE42" s="118">
        <f t="shared" si="58"/>
        <v>0</v>
      </c>
      <c r="AF42" s="118">
        <f t="shared" si="58"/>
        <v>0</v>
      </c>
      <c r="AG42" s="118">
        <f t="shared" si="58"/>
        <v>1.1169028318865851E-2</v>
      </c>
      <c r="AH42" s="118">
        <f t="shared" si="58"/>
        <v>119.45585587637355</v>
      </c>
      <c r="AI42" s="214">
        <f t="shared" si="62"/>
        <v>465.52464226429794</v>
      </c>
      <c r="AJ42" s="141" t="str">
        <f t="shared" si="63"/>
        <v/>
      </c>
    </row>
    <row r="43" spans="1:36" ht="15">
      <c r="A43" s="167" t="s">
        <v>140</v>
      </c>
      <c r="B43" s="43">
        <f t="shared" si="59"/>
        <v>2914.046082319815</v>
      </c>
      <c r="C43" s="43">
        <f t="shared" si="59"/>
        <v>9560.1283553437661</v>
      </c>
      <c r="D43" s="43">
        <f t="shared" si="59"/>
        <v>9443.1109498568076</v>
      </c>
      <c r="E43" s="43">
        <f t="shared" si="59"/>
        <v>513.10626221192501</v>
      </c>
      <c r="F43" s="350">
        <v>0</v>
      </c>
      <c r="G43" s="43">
        <f t="shared" si="56"/>
        <v>0</v>
      </c>
      <c r="H43" s="43">
        <f t="shared" si="56"/>
        <v>0</v>
      </c>
      <c r="I43" s="154">
        <f t="shared" si="60"/>
        <v>22430.391649732312</v>
      </c>
      <c r="J43" s="149"/>
      <c r="K43" s="169" t="s">
        <v>140</v>
      </c>
      <c r="L43" s="43">
        <f t="shared" si="57"/>
        <v>2914.046082319815</v>
      </c>
      <c r="M43" s="43">
        <f t="shared" si="57"/>
        <v>9560.1283553437661</v>
      </c>
      <c r="N43" s="43">
        <f t="shared" si="57"/>
        <v>9443.1109498568076</v>
      </c>
      <c r="O43" s="43">
        <f t="shared" si="57"/>
        <v>513.10626221192501</v>
      </c>
      <c r="P43" s="43">
        <f t="shared" si="57"/>
        <v>19.061074202000551</v>
      </c>
      <c r="Q43" s="43">
        <f t="shared" si="57"/>
        <v>0</v>
      </c>
      <c r="R43" s="43">
        <f t="shared" si="57"/>
        <v>0</v>
      </c>
      <c r="S43" s="158">
        <f t="shared" si="61"/>
        <v>22449.452723934312</v>
      </c>
      <c r="T43" s="149"/>
      <c r="U43" s="215" t="s">
        <v>140</v>
      </c>
      <c r="V43" s="114">
        <f t="shared" si="58"/>
        <v>2783.2201553514155</v>
      </c>
      <c r="W43" s="114">
        <f t="shared" si="58"/>
        <v>0</v>
      </c>
      <c r="X43" s="114">
        <f t="shared" si="58"/>
        <v>0</v>
      </c>
      <c r="Y43" s="114">
        <f t="shared" si="58"/>
        <v>9560.1283553437661</v>
      </c>
      <c r="Z43" s="114">
        <f t="shared" si="58"/>
        <v>8942.1241854970576</v>
      </c>
      <c r="AA43" s="114">
        <f t="shared" si="58"/>
        <v>299.43473167505152</v>
      </c>
      <c r="AB43" s="114">
        <f t="shared" si="58"/>
        <v>19.061074202000551</v>
      </c>
      <c r="AC43" s="115">
        <f t="shared" si="58"/>
        <v>845.48422186501955</v>
      </c>
      <c r="AD43" s="114">
        <f t="shared" si="58"/>
        <v>130.82592696839887</v>
      </c>
      <c r="AE43" s="114">
        <f t="shared" si="58"/>
        <v>30.107006879007375</v>
      </c>
      <c r="AF43" s="114">
        <f t="shared" si="58"/>
        <v>0</v>
      </c>
      <c r="AG43" s="114">
        <f t="shared" si="58"/>
        <v>500.98676435974693</v>
      </c>
      <c r="AH43" s="114">
        <f t="shared" si="58"/>
        <v>183.56452365786612</v>
      </c>
      <c r="AI43" s="210">
        <f t="shared" si="62"/>
        <v>22449.452723934308</v>
      </c>
      <c r="AJ43" s="141" t="str">
        <f t="shared" si="63"/>
        <v/>
      </c>
    </row>
    <row r="44" spans="1:36" ht="15">
      <c r="A44" s="159" t="s">
        <v>25</v>
      </c>
      <c r="B44" s="40">
        <f t="shared" si="59"/>
        <v>666.53010025648393</v>
      </c>
      <c r="C44" s="40">
        <f t="shared" si="59"/>
        <v>209.79909719415284</v>
      </c>
      <c r="D44" s="40">
        <f t="shared" si="59"/>
        <v>2069.7902209380673</v>
      </c>
      <c r="E44" s="40">
        <f t="shared" si="59"/>
        <v>14308.265203613193</v>
      </c>
      <c r="F44" s="350">
        <v>0</v>
      </c>
      <c r="G44" s="40">
        <f t="shared" si="56"/>
        <v>1152.1805151003164</v>
      </c>
      <c r="H44" s="40">
        <f t="shared" si="56"/>
        <v>56.271990773089144</v>
      </c>
      <c r="I44" s="162">
        <f t="shared" si="60"/>
        <v>18462.837127875304</v>
      </c>
      <c r="J44" s="149"/>
      <c r="K44" s="163" t="s">
        <v>25</v>
      </c>
      <c r="L44" s="84">
        <f t="shared" si="57"/>
        <v>666.53010025648393</v>
      </c>
      <c r="M44" s="84">
        <f t="shared" si="57"/>
        <v>209.79909719415284</v>
      </c>
      <c r="N44" s="84">
        <f t="shared" si="57"/>
        <v>2069.7902209380673</v>
      </c>
      <c r="O44" s="84">
        <f t="shared" si="57"/>
        <v>14308.265203613193</v>
      </c>
      <c r="P44" s="84">
        <f t="shared" si="57"/>
        <v>10.56378119657162</v>
      </c>
      <c r="Q44" s="84">
        <f t="shared" si="57"/>
        <v>1152.1805151003164</v>
      </c>
      <c r="R44" s="84">
        <f t="shared" si="57"/>
        <v>56.271990773089144</v>
      </c>
      <c r="S44" s="166">
        <f t="shared" si="61"/>
        <v>18473.400909071876</v>
      </c>
      <c r="T44" s="149"/>
      <c r="U44" s="211" t="s">
        <v>25</v>
      </c>
      <c r="V44" s="118">
        <f t="shared" si="58"/>
        <v>204.75462075362552</v>
      </c>
      <c r="W44" s="118">
        <f t="shared" si="58"/>
        <v>449.49386043166407</v>
      </c>
      <c r="X44" s="118">
        <f t="shared" si="58"/>
        <v>1152.1805151003164</v>
      </c>
      <c r="Y44" s="118">
        <f t="shared" si="58"/>
        <v>209.79909719415284</v>
      </c>
      <c r="Z44" s="118">
        <f t="shared" si="58"/>
        <v>2061.5531580551683</v>
      </c>
      <c r="AA44" s="118">
        <f t="shared" si="58"/>
        <v>13700.30444636145</v>
      </c>
      <c r="AB44" s="118">
        <f t="shared" si="58"/>
        <v>10.56378119657162</v>
      </c>
      <c r="AC44" s="119">
        <f t="shared" si="58"/>
        <v>684.7514299789226</v>
      </c>
      <c r="AD44" s="118">
        <f t="shared" si="58"/>
        <v>12.281619071194509</v>
      </c>
      <c r="AE44" s="118">
        <f t="shared" si="58"/>
        <v>484.37763573372018</v>
      </c>
      <c r="AF44" s="118">
        <f t="shared" si="58"/>
        <v>56.271990773089144</v>
      </c>
      <c r="AG44" s="118">
        <f t="shared" si="58"/>
        <v>8.2370628828989201</v>
      </c>
      <c r="AH44" s="118">
        <f t="shared" si="58"/>
        <v>123.58312151801981</v>
      </c>
      <c r="AI44" s="214">
        <f t="shared" si="62"/>
        <v>18473.400909071872</v>
      </c>
      <c r="AJ44" s="141" t="str">
        <f t="shared" si="63"/>
        <v/>
      </c>
    </row>
    <row r="45" spans="1:36" ht="15">
      <c r="A45" s="167" t="s">
        <v>24</v>
      </c>
      <c r="B45" s="43">
        <f t="shared" si="59"/>
        <v>975.86115954258185</v>
      </c>
      <c r="C45" s="43">
        <f t="shared" si="59"/>
        <v>1370.3001075928778</v>
      </c>
      <c r="D45" s="43">
        <f t="shared" si="59"/>
        <v>1615.1345813355908</v>
      </c>
      <c r="E45" s="43">
        <f t="shared" si="59"/>
        <v>0</v>
      </c>
      <c r="F45" s="350">
        <v>0</v>
      </c>
      <c r="G45" s="43">
        <f t="shared" si="56"/>
        <v>0</v>
      </c>
      <c r="H45" s="43">
        <f t="shared" si="56"/>
        <v>0</v>
      </c>
      <c r="I45" s="154">
        <f t="shared" si="60"/>
        <v>3961.2958484710507</v>
      </c>
      <c r="J45" s="149"/>
      <c r="K45" s="169" t="s">
        <v>24</v>
      </c>
      <c r="L45" s="43">
        <f t="shared" si="57"/>
        <v>975.86115954258185</v>
      </c>
      <c r="M45" s="43">
        <f t="shared" si="57"/>
        <v>1370.3001075928778</v>
      </c>
      <c r="N45" s="43">
        <f t="shared" si="57"/>
        <v>1615.1345813355908</v>
      </c>
      <c r="O45" s="43">
        <f t="shared" si="57"/>
        <v>0</v>
      </c>
      <c r="P45" s="43">
        <f t="shared" si="57"/>
        <v>0</v>
      </c>
      <c r="Q45" s="43">
        <f t="shared" si="57"/>
        <v>0</v>
      </c>
      <c r="R45" s="43">
        <f t="shared" si="57"/>
        <v>0</v>
      </c>
      <c r="S45" s="158">
        <f t="shared" si="61"/>
        <v>3961.2958484710507</v>
      </c>
      <c r="T45" s="149"/>
      <c r="U45" s="215" t="s">
        <v>24</v>
      </c>
      <c r="V45" s="114">
        <f t="shared" si="58"/>
        <v>951.5335716959014</v>
      </c>
      <c r="W45" s="114">
        <f t="shared" si="58"/>
        <v>16.162145802857189</v>
      </c>
      <c r="X45" s="114">
        <f t="shared" si="58"/>
        <v>0</v>
      </c>
      <c r="Y45" s="114">
        <f t="shared" si="58"/>
        <v>1370.3001075928778</v>
      </c>
      <c r="Z45" s="114">
        <f t="shared" si="58"/>
        <v>493.16301612831955</v>
      </c>
      <c r="AA45" s="114">
        <f t="shared" si="58"/>
        <v>0</v>
      </c>
      <c r="AB45" s="114">
        <f t="shared" si="58"/>
        <v>0</v>
      </c>
      <c r="AC45" s="115">
        <f t="shared" si="58"/>
        <v>1130.1370072510945</v>
      </c>
      <c r="AD45" s="114">
        <f t="shared" si="58"/>
        <v>8.1654420438232123</v>
      </c>
      <c r="AE45" s="114">
        <f t="shared" si="58"/>
        <v>0</v>
      </c>
      <c r="AF45" s="114">
        <f t="shared" si="58"/>
        <v>0</v>
      </c>
      <c r="AG45" s="114">
        <f t="shared" si="58"/>
        <v>1121.9715652072714</v>
      </c>
      <c r="AH45" s="114">
        <f t="shared" si="58"/>
        <v>0</v>
      </c>
      <c r="AI45" s="210">
        <f t="shared" si="62"/>
        <v>3961.2958484710502</v>
      </c>
      <c r="AJ45" s="141" t="str">
        <f t="shared" si="63"/>
        <v/>
      </c>
    </row>
    <row r="46" spans="1:36" ht="15">
      <c r="A46" s="159" t="s">
        <v>60</v>
      </c>
      <c r="B46" s="40">
        <f t="shared" si="59"/>
        <v>42.159765966684915</v>
      </c>
      <c r="C46" s="40">
        <f t="shared" si="59"/>
        <v>11.465783264748199</v>
      </c>
      <c r="D46" s="40">
        <f t="shared" si="59"/>
        <v>25.857092188102136</v>
      </c>
      <c r="E46" s="40">
        <f t="shared" si="59"/>
        <v>0</v>
      </c>
      <c r="F46" s="350">
        <v>0</v>
      </c>
      <c r="G46" s="40">
        <f t="shared" si="56"/>
        <v>0</v>
      </c>
      <c r="H46" s="40">
        <f t="shared" si="56"/>
        <v>0</v>
      </c>
      <c r="I46" s="162">
        <f t="shared" si="60"/>
        <v>79.482641419535241</v>
      </c>
      <c r="J46" s="149"/>
      <c r="K46" s="163" t="s">
        <v>60</v>
      </c>
      <c r="L46" s="84">
        <f t="shared" si="57"/>
        <v>42.159765966684915</v>
      </c>
      <c r="M46" s="84">
        <f t="shared" si="57"/>
        <v>11.465783264748199</v>
      </c>
      <c r="N46" s="84">
        <f t="shared" si="57"/>
        <v>25.857092188102136</v>
      </c>
      <c r="O46" s="84">
        <f t="shared" si="57"/>
        <v>0</v>
      </c>
      <c r="P46" s="84">
        <f t="shared" si="57"/>
        <v>0</v>
      </c>
      <c r="Q46" s="84">
        <f t="shared" si="57"/>
        <v>0</v>
      </c>
      <c r="R46" s="84">
        <f t="shared" si="57"/>
        <v>0</v>
      </c>
      <c r="S46" s="166">
        <f t="shared" si="61"/>
        <v>79.482641419535241</v>
      </c>
      <c r="T46" s="149"/>
      <c r="U46" s="211" t="s">
        <v>60</v>
      </c>
      <c r="V46" s="118">
        <f t="shared" si="58"/>
        <v>41.623274472673323</v>
      </c>
      <c r="W46" s="118">
        <f t="shared" si="58"/>
        <v>0</v>
      </c>
      <c r="X46" s="118">
        <f t="shared" si="58"/>
        <v>0</v>
      </c>
      <c r="Y46" s="118">
        <f t="shared" si="58"/>
        <v>11.465783264748199</v>
      </c>
      <c r="Z46" s="118">
        <f t="shared" si="58"/>
        <v>25.857092188102136</v>
      </c>
      <c r="AA46" s="118">
        <f t="shared" si="58"/>
        <v>0</v>
      </c>
      <c r="AB46" s="118">
        <f t="shared" si="58"/>
        <v>0</v>
      </c>
      <c r="AC46" s="119">
        <f t="shared" si="58"/>
        <v>0.53649149401159457</v>
      </c>
      <c r="AD46" s="118">
        <f t="shared" si="58"/>
        <v>0.53649149401159457</v>
      </c>
      <c r="AE46" s="118">
        <f t="shared" si="58"/>
        <v>0</v>
      </c>
      <c r="AF46" s="118">
        <f t="shared" si="58"/>
        <v>0</v>
      </c>
      <c r="AG46" s="118">
        <f t="shared" si="58"/>
        <v>0</v>
      </c>
      <c r="AH46" s="118">
        <f t="shared" si="58"/>
        <v>0</v>
      </c>
      <c r="AI46" s="214">
        <f t="shared" si="62"/>
        <v>79.482641419535256</v>
      </c>
      <c r="AJ46" s="141" t="str">
        <f t="shared" si="63"/>
        <v/>
      </c>
    </row>
    <row r="47" spans="1:36" ht="15">
      <c r="A47" s="167" t="s">
        <v>22</v>
      </c>
      <c r="B47" s="43">
        <f t="shared" si="59"/>
        <v>1621.0575217755468</v>
      </c>
      <c r="C47" s="43">
        <f t="shared" si="59"/>
        <v>2609.0875189878548</v>
      </c>
      <c r="D47" s="43">
        <f t="shared" si="59"/>
        <v>2004.3919562191861</v>
      </c>
      <c r="E47" s="43">
        <f t="shared" si="59"/>
        <v>78.825543831052642</v>
      </c>
      <c r="F47" s="350">
        <v>0</v>
      </c>
      <c r="G47" s="43">
        <f t="shared" si="56"/>
        <v>0</v>
      </c>
      <c r="H47" s="43">
        <f t="shared" si="56"/>
        <v>0</v>
      </c>
      <c r="I47" s="154">
        <f t="shared" si="60"/>
        <v>6313.3625408136404</v>
      </c>
      <c r="J47" s="149"/>
      <c r="K47" s="169" t="s">
        <v>22</v>
      </c>
      <c r="L47" s="43">
        <f t="shared" si="57"/>
        <v>1621.0575217755468</v>
      </c>
      <c r="M47" s="43">
        <f t="shared" si="57"/>
        <v>2609.0875189878548</v>
      </c>
      <c r="N47" s="43">
        <f t="shared" si="57"/>
        <v>2004.3919562191861</v>
      </c>
      <c r="O47" s="43">
        <f t="shared" si="57"/>
        <v>78.825543831052642</v>
      </c>
      <c r="P47" s="43">
        <f t="shared" si="57"/>
        <v>457.83136438922219</v>
      </c>
      <c r="Q47" s="43">
        <f t="shared" si="57"/>
        <v>0</v>
      </c>
      <c r="R47" s="43">
        <f t="shared" si="57"/>
        <v>0</v>
      </c>
      <c r="S47" s="158">
        <f t="shared" si="61"/>
        <v>6771.1939052028629</v>
      </c>
      <c r="T47" s="149"/>
      <c r="U47" s="215" t="s">
        <v>22</v>
      </c>
      <c r="V47" s="114">
        <f t="shared" si="58"/>
        <v>1607.2999352011068</v>
      </c>
      <c r="W47" s="114">
        <f t="shared" si="58"/>
        <v>0</v>
      </c>
      <c r="X47" s="114">
        <f t="shared" si="58"/>
        <v>0</v>
      </c>
      <c r="Y47" s="114">
        <f t="shared" si="58"/>
        <v>2609.0875189878548</v>
      </c>
      <c r="Z47" s="114">
        <f t="shared" si="58"/>
        <v>1743.8598975706709</v>
      </c>
      <c r="AA47" s="114">
        <f t="shared" si="58"/>
        <v>0</v>
      </c>
      <c r="AB47" s="114">
        <f t="shared" si="58"/>
        <v>457.83136438922219</v>
      </c>
      <c r="AC47" s="115">
        <f t="shared" si="58"/>
        <v>353.11518905400806</v>
      </c>
      <c r="AD47" s="114">
        <f t="shared" si="58"/>
        <v>13.757586574440001</v>
      </c>
      <c r="AE47" s="114">
        <f t="shared" si="58"/>
        <v>0</v>
      </c>
      <c r="AF47" s="114">
        <f t="shared" si="58"/>
        <v>0</v>
      </c>
      <c r="AG47" s="114">
        <f t="shared" si="58"/>
        <v>260.53205864851549</v>
      </c>
      <c r="AH47" s="114">
        <f t="shared" si="58"/>
        <v>78.825543831052642</v>
      </c>
      <c r="AI47" s="210">
        <f t="shared" si="62"/>
        <v>6771.1939052028629</v>
      </c>
      <c r="AJ47" s="141" t="str">
        <f t="shared" si="63"/>
        <v/>
      </c>
    </row>
    <row r="48" spans="1:36" ht="15">
      <c r="A48" s="159" t="s">
        <v>21</v>
      </c>
      <c r="B48" s="40">
        <f t="shared" si="59"/>
        <v>14.495494267849214</v>
      </c>
      <c r="C48" s="40">
        <f t="shared" si="59"/>
        <v>521.31159169652335</v>
      </c>
      <c r="D48" s="40">
        <f t="shared" si="59"/>
        <v>1580.5174196433868</v>
      </c>
      <c r="E48" s="40">
        <f t="shared" si="59"/>
        <v>0</v>
      </c>
      <c r="F48" s="350">
        <v>0</v>
      </c>
      <c r="G48" s="40">
        <f t="shared" si="56"/>
        <v>0</v>
      </c>
      <c r="H48" s="40">
        <f t="shared" si="56"/>
        <v>0</v>
      </c>
      <c r="I48" s="162">
        <f t="shared" si="60"/>
        <v>2116.3245056077594</v>
      </c>
      <c r="J48" s="149"/>
      <c r="K48" s="163" t="s">
        <v>21</v>
      </c>
      <c r="L48" s="84">
        <f t="shared" si="57"/>
        <v>14.495494267849214</v>
      </c>
      <c r="M48" s="84">
        <f t="shared" si="57"/>
        <v>521.31159169652335</v>
      </c>
      <c r="N48" s="84">
        <f t="shared" si="57"/>
        <v>1580.5174196433868</v>
      </c>
      <c r="O48" s="84">
        <f t="shared" si="57"/>
        <v>0</v>
      </c>
      <c r="P48" s="84">
        <f t="shared" si="57"/>
        <v>0</v>
      </c>
      <c r="Q48" s="84">
        <f t="shared" si="57"/>
        <v>0</v>
      </c>
      <c r="R48" s="84">
        <f t="shared" si="57"/>
        <v>0</v>
      </c>
      <c r="S48" s="166">
        <f t="shared" si="61"/>
        <v>2116.3245056077594</v>
      </c>
      <c r="T48" s="149"/>
      <c r="U48" s="211" t="s">
        <v>61</v>
      </c>
      <c r="V48" s="118">
        <f t="shared" si="58"/>
        <v>14.495494267849214</v>
      </c>
      <c r="W48" s="118">
        <f t="shared" si="58"/>
        <v>0</v>
      </c>
      <c r="X48" s="118">
        <f t="shared" si="58"/>
        <v>0</v>
      </c>
      <c r="Y48" s="118">
        <f t="shared" si="58"/>
        <v>521.31159169652335</v>
      </c>
      <c r="Z48" s="118">
        <f t="shared" si="58"/>
        <v>1580.5174196433868</v>
      </c>
      <c r="AA48" s="118">
        <f t="shared" si="58"/>
        <v>0</v>
      </c>
      <c r="AB48" s="118">
        <f t="shared" si="58"/>
        <v>0</v>
      </c>
      <c r="AC48" s="119">
        <f t="shared" si="58"/>
        <v>0</v>
      </c>
      <c r="AD48" s="118">
        <f t="shared" si="58"/>
        <v>0</v>
      </c>
      <c r="AE48" s="118">
        <f t="shared" si="58"/>
        <v>0</v>
      </c>
      <c r="AF48" s="118">
        <f t="shared" si="58"/>
        <v>0</v>
      </c>
      <c r="AG48" s="118">
        <f t="shared" si="58"/>
        <v>0</v>
      </c>
      <c r="AH48" s="118">
        <f t="shared" si="58"/>
        <v>0</v>
      </c>
      <c r="AI48" s="214">
        <f t="shared" si="62"/>
        <v>2116.3245056077594</v>
      </c>
      <c r="AJ48" s="141" t="str">
        <f t="shared" si="63"/>
        <v/>
      </c>
    </row>
    <row r="49" spans="1:36" ht="15">
      <c r="A49" s="170" t="s">
        <v>64</v>
      </c>
      <c r="B49" s="43">
        <f t="shared" si="59"/>
        <v>0.56159999999999999</v>
      </c>
      <c r="C49" s="43">
        <f t="shared" si="59"/>
        <v>0</v>
      </c>
      <c r="D49" s="43">
        <f t="shared" si="59"/>
        <v>0</v>
      </c>
      <c r="E49" s="43">
        <f t="shared" si="59"/>
        <v>0</v>
      </c>
      <c r="F49" s="350">
        <v>0</v>
      </c>
      <c r="G49" s="43">
        <f t="shared" ref="G49:H53" si="64">G127+G153+G179+G205+G231+G257+G283+G309+G335+G361+G387+G413+G439</f>
        <v>0</v>
      </c>
      <c r="H49" s="43">
        <f t="shared" si="64"/>
        <v>0</v>
      </c>
      <c r="I49" s="154">
        <f t="shared" si="60"/>
        <v>0.56159999999999999</v>
      </c>
      <c r="J49" s="149"/>
      <c r="K49" s="171" t="s">
        <v>64</v>
      </c>
      <c r="L49" s="43">
        <f t="shared" ref="L49:R53" si="65">L127+L153+L179+L205+L231+L257+L283+L309+L335+L361+L387+L413+L439</f>
        <v>0.56159999999999999</v>
      </c>
      <c r="M49" s="43">
        <f t="shared" si="65"/>
        <v>0</v>
      </c>
      <c r="N49" s="43">
        <f t="shared" si="65"/>
        <v>0</v>
      </c>
      <c r="O49" s="43">
        <f t="shared" si="65"/>
        <v>0</v>
      </c>
      <c r="P49" s="43">
        <f t="shared" si="65"/>
        <v>0</v>
      </c>
      <c r="Q49" s="43">
        <f t="shared" si="65"/>
        <v>0</v>
      </c>
      <c r="R49" s="43">
        <f t="shared" si="65"/>
        <v>0</v>
      </c>
      <c r="S49" s="158">
        <f t="shared" si="61"/>
        <v>0.56159999999999999</v>
      </c>
      <c r="T49" s="149"/>
      <c r="U49" s="216" t="s">
        <v>62</v>
      </c>
      <c r="V49" s="114">
        <f t="shared" ref="V49:AH53" si="66">V127+V153+V179+V205+V231+V257+V283+V309+V335+V361+V387+V413+V439</f>
        <v>0.56159999999999999</v>
      </c>
      <c r="W49" s="114">
        <f t="shared" si="66"/>
        <v>0</v>
      </c>
      <c r="X49" s="114">
        <f t="shared" si="66"/>
        <v>0</v>
      </c>
      <c r="Y49" s="114">
        <f t="shared" si="66"/>
        <v>0</v>
      </c>
      <c r="Z49" s="114">
        <f t="shared" si="66"/>
        <v>0</v>
      </c>
      <c r="AA49" s="114">
        <f t="shared" si="66"/>
        <v>0</v>
      </c>
      <c r="AB49" s="114">
        <f t="shared" si="66"/>
        <v>0</v>
      </c>
      <c r="AC49" s="115">
        <f t="shared" si="66"/>
        <v>0</v>
      </c>
      <c r="AD49" s="114">
        <f t="shared" si="66"/>
        <v>0</v>
      </c>
      <c r="AE49" s="114">
        <f t="shared" si="66"/>
        <v>0</v>
      </c>
      <c r="AF49" s="114">
        <f t="shared" si="66"/>
        <v>0</v>
      </c>
      <c r="AG49" s="114">
        <f t="shared" si="66"/>
        <v>0</v>
      </c>
      <c r="AH49" s="114">
        <f t="shared" si="66"/>
        <v>0</v>
      </c>
      <c r="AI49" s="210">
        <f t="shared" si="62"/>
        <v>0.56159999999999999</v>
      </c>
      <c r="AJ49" s="141" t="str">
        <f t="shared" si="63"/>
        <v/>
      </c>
    </row>
    <row r="50" spans="1:36">
      <c r="A50" s="172" t="s">
        <v>23</v>
      </c>
      <c r="B50" s="59">
        <f t="shared" ref="B50:E53" si="67">B128+B154+B180+B206+B232+B258+B284+B310+B336+B362+B388+B414+B440</f>
        <v>0.56159999999999999</v>
      </c>
      <c r="C50" s="59">
        <f t="shared" si="67"/>
        <v>0</v>
      </c>
      <c r="D50" s="59">
        <f t="shared" si="67"/>
        <v>0</v>
      </c>
      <c r="E50" s="59">
        <f t="shared" si="67"/>
        <v>0</v>
      </c>
      <c r="F50" s="350">
        <v>0</v>
      </c>
      <c r="G50" s="59">
        <f t="shared" si="64"/>
        <v>0</v>
      </c>
      <c r="H50" s="59">
        <f t="shared" si="64"/>
        <v>0</v>
      </c>
      <c r="I50" s="175">
        <f t="shared" si="60"/>
        <v>0.56159999999999999</v>
      </c>
      <c r="J50" s="149"/>
      <c r="K50" s="176" t="s">
        <v>23</v>
      </c>
      <c r="L50" s="87">
        <f t="shared" si="65"/>
        <v>0.56159999999999999</v>
      </c>
      <c r="M50" s="87">
        <f t="shared" si="65"/>
        <v>0</v>
      </c>
      <c r="N50" s="87">
        <f t="shared" si="65"/>
        <v>0</v>
      </c>
      <c r="O50" s="87">
        <f t="shared" si="65"/>
        <v>0</v>
      </c>
      <c r="P50" s="87">
        <f t="shared" si="65"/>
        <v>0</v>
      </c>
      <c r="Q50" s="87">
        <f t="shared" si="65"/>
        <v>0</v>
      </c>
      <c r="R50" s="87">
        <f t="shared" si="65"/>
        <v>0</v>
      </c>
      <c r="S50" s="179">
        <f t="shared" si="61"/>
        <v>0.56159999999999999</v>
      </c>
      <c r="T50" s="149"/>
      <c r="U50" s="217" t="s">
        <v>65</v>
      </c>
      <c r="V50" s="121">
        <f t="shared" si="66"/>
        <v>0.56159999999999999</v>
      </c>
      <c r="W50" s="121">
        <f t="shared" si="66"/>
        <v>0</v>
      </c>
      <c r="X50" s="121">
        <f t="shared" si="66"/>
        <v>0</v>
      </c>
      <c r="Y50" s="121">
        <f t="shared" si="66"/>
        <v>0</v>
      </c>
      <c r="Z50" s="121">
        <f t="shared" si="66"/>
        <v>0</v>
      </c>
      <c r="AA50" s="121">
        <f t="shared" si="66"/>
        <v>0</v>
      </c>
      <c r="AB50" s="121">
        <f t="shared" si="66"/>
        <v>0</v>
      </c>
      <c r="AC50" s="283">
        <f t="shared" si="66"/>
        <v>0</v>
      </c>
      <c r="AD50" s="121">
        <f t="shared" si="66"/>
        <v>0</v>
      </c>
      <c r="AE50" s="121">
        <f t="shared" si="66"/>
        <v>0</v>
      </c>
      <c r="AF50" s="121">
        <f t="shared" si="66"/>
        <v>0</v>
      </c>
      <c r="AG50" s="121">
        <f t="shared" si="66"/>
        <v>0</v>
      </c>
      <c r="AH50" s="121">
        <f t="shared" si="66"/>
        <v>0</v>
      </c>
      <c r="AI50" s="219">
        <f t="shared" si="62"/>
        <v>0.56159999999999999</v>
      </c>
      <c r="AJ50" s="141" t="str">
        <f t="shared" si="63"/>
        <v/>
      </c>
    </row>
    <row r="51" spans="1:36">
      <c r="A51" s="180" t="s">
        <v>19</v>
      </c>
      <c r="B51" s="62">
        <f t="shared" si="67"/>
        <v>0</v>
      </c>
      <c r="C51" s="62">
        <f t="shared" si="67"/>
        <v>0</v>
      </c>
      <c r="D51" s="62">
        <f t="shared" si="67"/>
        <v>0</v>
      </c>
      <c r="E51" s="62">
        <f t="shared" si="67"/>
        <v>0</v>
      </c>
      <c r="F51" s="350">
        <v>0</v>
      </c>
      <c r="G51" s="62">
        <f t="shared" si="64"/>
        <v>0</v>
      </c>
      <c r="H51" s="62">
        <f t="shared" si="64"/>
        <v>0</v>
      </c>
      <c r="I51" s="183">
        <f t="shared" si="60"/>
        <v>0</v>
      </c>
      <c r="J51" s="149"/>
      <c r="K51" s="184" t="s">
        <v>19</v>
      </c>
      <c r="L51" s="62">
        <f t="shared" si="65"/>
        <v>0</v>
      </c>
      <c r="M51" s="62">
        <f t="shared" si="65"/>
        <v>0</v>
      </c>
      <c r="N51" s="62">
        <f t="shared" si="65"/>
        <v>0</v>
      </c>
      <c r="O51" s="62">
        <f t="shared" si="65"/>
        <v>0</v>
      </c>
      <c r="P51" s="62">
        <f t="shared" si="65"/>
        <v>0</v>
      </c>
      <c r="Q51" s="62">
        <f t="shared" si="65"/>
        <v>0</v>
      </c>
      <c r="R51" s="62">
        <f t="shared" si="65"/>
        <v>0</v>
      </c>
      <c r="S51" s="186">
        <f t="shared" si="61"/>
        <v>0</v>
      </c>
      <c r="T51" s="149"/>
      <c r="U51" s="220" t="s">
        <v>19</v>
      </c>
      <c r="V51" s="124">
        <f t="shared" si="66"/>
        <v>0</v>
      </c>
      <c r="W51" s="124">
        <f t="shared" si="66"/>
        <v>0</v>
      </c>
      <c r="X51" s="124">
        <f t="shared" si="66"/>
        <v>0</v>
      </c>
      <c r="Y51" s="124">
        <f t="shared" si="66"/>
        <v>0</v>
      </c>
      <c r="Z51" s="124">
        <f t="shared" si="66"/>
        <v>0</v>
      </c>
      <c r="AA51" s="124">
        <f t="shared" si="66"/>
        <v>0</v>
      </c>
      <c r="AB51" s="124">
        <f t="shared" si="66"/>
        <v>0</v>
      </c>
      <c r="AC51" s="284">
        <f t="shared" si="66"/>
        <v>0</v>
      </c>
      <c r="AD51" s="124">
        <f t="shared" si="66"/>
        <v>0</v>
      </c>
      <c r="AE51" s="124">
        <f t="shared" si="66"/>
        <v>0</v>
      </c>
      <c r="AF51" s="124">
        <f t="shared" si="66"/>
        <v>0</v>
      </c>
      <c r="AG51" s="124">
        <f t="shared" si="66"/>
        <v>0</v>
      </c>
      <c r="AH51" s="124">
        <f t="shared" si="66"/>
        <v>0</v>
      </c>
      <c r="AI51" s="223">
        <f t="shared" si="62"/>
        <v>0</v>
      </c>
      <c r="AJ51" s="141" t="str">
        <f t="shared" si="63"/>
        <v/>
      </c>
    </row>
    <row r="52" spans="1:36">
      <c r="A52" s="172" t="s">
        <v>20</v>
      </c>
      <c r="B52" s="59">
        <f t="shared" si="67"/>
        <v>0</v>
      </c>
      <c r="C52" s="59">
        <f t="shared" si="67"/>
        <v>0</v>
      </c>
      <c r="D52" s="59">
        <f t="shared" si="67"/>
        <v>0</v>
      </c>
      <c r="E52" s="59">
        <f t="shared" si="67"/>
        <v>0</v>
      </c>
      <c r="F52" s="350">
        <v>0</v>
      </c>
      <c r="G52" s="59">
        <f t="shared" si="64"/>
        <v>0</v>
      </c>
      <c r="H52" s="59">
        <f t="shared" si="64"/>
        <v>0</v>
      </c>
      <c r="I52" s="175">
        <f t="shared" si="60"/>
        <v>0</v>
      </c>
      <c r="J52" s="149"/>
      <c r="K52" s="176" t="s">
        <v>20</v>
      </c>
      <c r="L52" s="87">
        <f t="shared" si="65"/>
        <v>0</v>
      </c>
      <c r="M52" s="87">
        <f t="shared" si="65"/>
        <v>0</v>
      </c>
      <c r="N52" s="87">
        <f t="shared" si="65"/>
        <v>0</v>
      </c>
      <c r="O52" s="87">
        <f t="shared" si="65"/>
        <v>0</v>
      </c>
      <c r="P52" s="87">
        <f t="shared" si="65"/>
        <v>0</v>
      </c>
      <c r="Q52" s="87">
        <f t="shared" si="65"/>
        <v>0</v>
      </c>
      <c r="R52" s="87">
        <f t="shared" si="65"/>
        <v>0</v>
      </c>
      <c r="S52" s="179">
        <f t="shared" si="61"/>
        <v>0</v>
      </c>
      <c r="T52" s="149"/>
      <c r="U52" s="217" t="s">
        <v>20</v>
      </c>
      <c r="V52" s="121">
        <f t="shared" si="66"/>
        <v>0</v>
      </c>
      <c r="W52" s="121">
        <f t="shared" si="66"/>
        <v>0</v>
      </c>
      <c r="X52" s="121">
        <f t="shared" si="66"/>
        <v>0</v>
      </c>
      <c r="Y52" s="121">
        <f t="shared" si="66"/>
        <v>0</v>
      </c>
      <c r="Z52" s="121">
        <f t="shared" si="66"/>
        <v>0</v>
      </c>
      <c r="AA52" s="121">
        <f t="shared" si="66"/>
        <v>0</v>
      </c>
      <c r="AB52" s="121">
        <f t="shared" si="66"/>
        <v>0</v>
      </c>
      <c r="AC52" s="283">
        <f t="shared" si="66"/>
        <v>0</v>
      </c>
      <c r="AD52" s="121">
        <f t="shared" si="66"/>
        <v>0</v>
      </c>
      <c r="AE52" s="121">
        <f t="shared" si="66"/>
        <v>0</v>
      </c>
      <c r="AF52" s="121">
        <f t="shared" si="66"/>
        <v>0</v>
      </c>
      <c r="AG52" s="121">
        <f t="shared" si="66"/>
        <v>0</v>
      </c>
      <c r="AH52" s="121">
        <f t="shared" si="66"/>
        <v>0</v>
      </c>
      <c r="AI52" s="219">
        <f t="shared" si="62"/>
        <v>0</v>
      </c>
      <c r="AJ52" s="141" t="str">
        <f t="shared" si="63"/>
        <v/>
      </c>
    </row>
    <row r="53" spans="1:36" ht="15" thickBot="1">
      <c r="A53" s="187" t="s">
        <v>11</v>
      </c>
      <c r="B53" s="52">
        <f t="shared" si="67"/>
        <v>0</v>
      </c>
      <c r="C53" s="52">
        <f t="shared" si="67"/>
        <v>0</v>
      </c>
      <c r="D53" s="52">
        <f t="shared" si="67"/>
        <v>0</v>
      </c>
      <c r="E53" s="52">
        <f t="shared" si="67"/>
        <v>0</v>
      </c>
      <c r="F53" s="351">
        <v>0</v>
      </c>
      <c r="G53" s="52">
        <f t="shared" si="64"/>
        <v>0</v>
      </c>
      <c r="H53" s="52">
        <f t="shared" si="64"/>
        <v>0</v>
      </c>
      <c r="I53" s="190">
        <f t="shared" si="60"/>
        <v>0</v>
      </c>
      <c r="J53" s="149"/>
      <c r="K53" s="191" t="s">
        <v>11</v>
      </c>
      <c r="L53" s="52">
        <f t="shared" si="65"/>
        <v>0</v>
      </c>
      <c r="M53" s="52">
        <f t="shared" si="65"/>
        <v>0</v>
      </c>
      <c r="N53" s="52">
        <f t="shared" si="65"/>
        <v>0</v>
      </c>
      <c r="O53" s="52">
        <f t="shared" si="65"/>
        <v>0</v>
      </c>
      <c r="P53" s="52">
        <f t="shared" si="65"/>
        <v>0</v>
      </c>
      <c r="Q53" s="52">
        <f t="shared" si="65"/>
        <v>0</v>
      </c>
      <c r="R53" s="52">
        <f t="shared" si="65"/>
        <v>0</v>
      </c>
      <c r="S53" s="193">
        <f t="shared" si="61"/>
        <v>0</v>
      </c>
      <c r="T53" s="149"/>
      <c r="U53" s="220" t="s">
        <v>11</v>
      </c>
      <c r="V53" s="124">
        <f t="shared" si="66"/>
        <v>0</v>
      </c>
      <c r="W53" s="124">
        <f t="shared" si="66"/>
        <v>0</v>
      </c>
      <c r="X53" s="124">
        <f t="shared" si="66"/>
        <v>0</v>
      </c>
      <c r="Y53" s="124">
        <f t="shared" si="66"/>
        <v>0</v>
      </c>
      <c r="Z53" s="124">
        <f t="shared" si="66"/>
        <v>0</v>
      </c>
      <c r="AA53" s="124">
        <f t="shared" si="66"/>
        <v>0</v>
      </c>
      <c r="AB53" s="124">
        <f t="shared" si="66"/>
        <v>0</v>
      </c>
      <c r="AC53" s="284">
        <f t="shared" si="66"/>
        <v>0</v>
      </c>
      <c r="AD53" s="124">
        <f t="shared" si="66"/>
        <v>0</v>
      </c>
      <c r="AE53" s="124">
        <f t="shared" si="66"/>
        <v>0</v>
      </c>
      <c r="AF53" s="124">
        <f t="shared" si="66"/>
        <v>0</v>
      </c>
      <c r="AG53" s="124">
        <f t="shared" si="66"/>
        <v>0</v>
      </c>
      <c r="AH53" s="124">
        <f t="shared" si="66"/>
        <v>0</v>
      </c>
      <c r="AI53" s="223">
        <f t="shared" si="62"/>
        <v>0</v>
      </c>
      <c r="AJ53" s="141" t="str">
        <f t="shared" si="63"/>
        <v/>
      </c>
    </row>
    <row r="54" spans="1:36" ht="15">
      <c r="A54" s="194" t="s">
        <v>26</v>
      </c>
      <c r="B54" s="195">
        <f>SUM(B33:B49)</f>
        <v>7069.204033036056</v>
      </c>
      <c r="C54" s="195">
        <f t="shared" ref="C54:I54" si="68">SUM(C33:C49)</f>
        <v>16104.359863619227</v>
      </c>
      <c r="D54" s="195">
        <f t="shared" si="68"/>
        <v>18790.562484609967</v>
      </c>
      <c r="E54" s="195">
        <f t="shared" si="68"/>
        <v>17407.758037427353</v>
      </c>
      <c r="F54" s="195">
        <f t="shared" si="68"/>
        <v>0</v>
      </c>
      <c r="G54" s="195">
        <f t="shared" si="68"/>
        <v>1152.1805151003164</v>
      </c>
      <c r="H54" s="195">
        <f t="shared" si="68"/>
        <v>56.271990773089144</v>
      </c>
      <c r="I54" s="195">
        <f t="shared" si="68"/>
        <v>60580.336924566007</v>
      </c>
      <c r="J54" s="149"/>
      <c r="K54" s="196" t="s">
        <v>26</v>
      </c>
      <c r="L54" s="195">
        <f>SUM(L33:L49)</f>
        <v>7069.204033036056</v>
      </c>
      <c r="M54" s="195">
        <f t="shared" ref="M54:S54" si="69">SUM(M33:M49)</f>
        <v>16104.359863619227</v>
      </c>
      <c r="N54" s="195">
        <f t="shared" si="69"/>
        <v>18790.562484609967</v>
      </c>
      <c r="O54" s="195">
        <f t="shared" si="69"/>
        <v>17407.758037427353</v>
      </c>
      <c r="P54" s="195">
        <f t="shared" si="69"/>
        <v>5933.0877819246971</v>
      </c>
      <c r="Q54" s="195">
        <f t="shared" si="69"/>
        <v>1152.1805151003164</v>
      </c>
      <c r="R54" s="197">
        <f t="shared" si="69"/>
        <v>56.271990773089144</v>
      </c>
      <c r="S54" s="198">
        <f t="shared" si="69"/>
        <v>66513.42470649071</v>
      </c>
      <c r="T54" s="149" t="str">
        <f>IF(ABS(S54-AI54)&gt;0.01,S54-AI54,"")</f>
        <v/>
      </c>
      <c r="U54" s="224" t="s">
        <v>63</v>
      </c>
      <c r="V54" s="225">
        <f>SUM(V33:V49)</f>
        <v>6426.9870885128921</v>
      </c>
      <c r="W54" s="225">
        <f t="shared" ref="W54:AH54" si="70">SUM(W33:W49)</f>
        <v>465.65600623452127</v>
      </c>
      <c r="X54" s="225">
        <f t="shared" si="70"/>
        <v>1152.1805151003164</v>
      </c>
      <c r="Y54" s="225">
        <f t="shared" si="70"/>
        <v>16104.359863619227</v>
      </c>
      <c r="Z54" s="225">
        <f t="shared" si="70"/>
        <v>16836.496540877899</v>
      </c>
      <c r="AA54" s="225">
        <f t="shared" si="70"/>
        <v>15195.602093427478</v>
      </c>
      <c r="AB54" s="225">
        <f t="shared" si="70"/>
        <v>5933.0877819246971</v>
      </c>
      <c r="AC54" s="225">
        <f t="shared" si="70"/>
        <v>4399.0548167936677</v>
      </c>
      <c r="AD54" s="226">
        <f t="shared" si="70"/>
        <v>176.56093828864186</v>
      </c>
      <c r="AE54" s="226">
        <f t="shared" si="70"/>
        <v>514.48464261272761</v>
      </c>
      <c r="AF54" s="226">
        <f t="shared" si="70"/>
        <v>56.271990773089144</v>
      </c>
      <c r="AG54" s="226">
        <f t="shared" si="70"/>
        <v>1954.0659437320651</v>
      </c>
      <c r="AH54" s="226">
        <f t="shared" si="70"/>
        <v>1697.671301387144</v>
      </c>
      <c r="AI54" s="227">
        <f>SUM(V54:AC54)</f>
        <v>66513.424706490696</v>
      </c>
      <c r="AJ54" s="141" t="str">
        <f t="shared" si="63"/>
        <v/>
      </c>
    </row>
    <row r="55" spans="1:36" ht="15" thickBot="1">
      <c r="A55" s="32" t="s">
        <v>90</v>
      </c>
      <c r="B55" s="48">
        <f>IF($I54=0,"-",B54/$I54)</f>
        <v>0.11669139512773846</v>
      </c>
      <c r="C55" s="48">
        <f t="shared" ref="C55:H55" si="71">IF($I54=0,"-",C54/$I54)</f>
        <v>0.26583476885696766</v>
      </c>
      <c r="D55" s="48">
        <f t="shared" si="71"/>
        <v>0.31017593229974566</v>
      </c>
      <c r="E55" s="48">
        <f t="shared" si="71"/>
        <v>0.28734997065307361</v>
      </c>
      <c r="F55" s="48">
        <f t="shared" si="71"/>
        <v>0</v>
      </c>
      <c r="G55" s="48">
        <f t="shared" si="71"/>
        <v>1.9019050959307133E-2</v>
      </c>
      <c r="H55" s="69">
        <f t="shared" si="71"/>
        <v>9.2888210316754147E-4</v>
      </c>
      <c r="I55" s="49">
        <f>SUM(B55:H55)</f>
        <v>1</v>
      </c>
      <c r="K55" s="78" t="s">
        <v>90</v>
      </c>
      <c r="L55" s="95">
        <f>IF($S54=0,"-",L54/$S54)</f>
        <v>0.10628236426301783</v>
      </c>
      <c r="M55" s="95">
        <f t="shared" ref="M55:R55" si="72">IF($S54=0,"-",M54/$S54)</f>
        <v>0.24212194657972083</v>
      </c>
      <c r="N55" s="95">
        <f t="shared" si="72"/>
        <v>0.28250781804618597</v>
      </c>
      <c r="O55" s="95">
        <f t="shared" si="72"/>
        <v>0.26171796316674423</v>
      </c>
      <c r="P55" s="95">
        <f t="shared" si="72"/>
        <v>8.9201357592187211E-2</v>
      </c>
      <c r="Q55" s="95">
        <f t="shared" si="72"/>
        <v>1.7322525793621944E-2</v>
      </c>
      <c r="R55" s="96">
        <f t="shared" si="72"/>
        <v>8.4602455852191059E-4</v>
      </c>
      <c r="S55" s="97">
        <f>SUM(L55:R55)</f>
        <v>0.99999999999999978</v>
      </c>
      <c r="U55" s="108" t="s">
        <v>90</v>
      </c>
      <c r="V55" s="130">
        <f>+V54/$AI54</f>
        <v>9.6626915797431739E-2</v>
      </c>
      <c r="W55" s="130">
        <f t="shared" ref="W55:AH55" si="73">+W54/$AI54</f>
        <v>7.0009326431372332E-3</v>
      </c>
      <c r="X55" s="130">
        <f t="shared" si="73"/>
        <v>1.7322525793621948E-2</v>
      </c>
      <c r="Y55" s="130">
        <f t="shared" si="73"/>
        <v>0.24212194657972089</v>
      </c>
      <c r="Z55" s="130">
        <f t="shared" si="73"/>
        <v>0.25312929856151151</v>
      </c>
      <c r="AA55" s="130">
        <f t="shared" si="73"/>
        <v>0.22845917437693777</v>
      </c>
      <c r="AB55" s="130">
        <f t="shared" si="73"/>
        <v>8.9201357592187225E-2</v>
      </c>
      <c r="AC55" s="130">
        <f t="shared" si="73"/>
        <v>6.6137848655451761E-2</v>
      </c>
      <c r="AD55" s="130">
        <f t="shared" si="73"/>
        <v>2.6545158224488808E-3</v>
      </c>
      <c r="AE55" s="130">
        <f t="shared" si="73"/>
        <v>7.7350496517513065E-3</v>
      </c>
      <c r="AF55" s="130">
        <f t="shared" si="73"/>
        <v>8.4602455852191081E-4</v>
      </c>
      <c r="AG55" s="130">
        <f t="shared" si="73"/>
        <v>2.9378519484674469E-2</v>
      </c>
      <c r="AH55" s="130">
        <f t="shared" si="73"/>
        <v>2.5523739138055196E-2</v>
      </c>
      <c r="AI55" s="131">
        <f>SUM(V55:AC55)</f>
        <v>1.0000000000000002</v>
      </c>
      <c r="AJ55" s="141" t="str">
        <f t="shared" si="63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2.2980023754938728</v>
      </c>
      <c r="G59" s="356"/>
      <c r="H59" s="358"/>
      <c r="I59" s="154">
        <f>SUM(B59:H59)</f>
        <v>2.2980023754938728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74">F450+F476+F502+F528+F554</f>
        <v>0</v>
      </c>
      <c r="G60" s="359"/>
      <c r="H60" s="361"/>
      <c r="I60" s="162">
        <f t="shared" ref="I60:I79" si="75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76">P450+P476+P502+P528+P554</f>
        <v>0</v>
      </c>
      <c r="Q60" s="359"/>
      <c r="R60" s="366"/>
      <c r="S60" s="166">
        <f t="shared" ref="S60:S79" si="77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74"/>
        <v>0</v>
      </c>
      <c r="G61" s="359"/>
      <c r="H61" s="361"/>
      <c r="I61" s="154">
        <f t="shared" si="75"/>
        <v>0</v>
      </c>
      <c r="J61" s="149"/>
      <c r="K61" s="169" t="s">
        <v>10</v>
      </c>
      <c r="L61" s="359"/>
      <c r="M61" s="360"/>
      <c r="N61" s="360"/>
      <c r="O61" s="361"/>
      <c r="P61" s="43">
        <f t="shared" si="76"/>
        <v>0</v>
      </c>
      <c r="Q61" s="359"/>
      <c r="R61" s="366"/>
      <c r="S61" s="158">
        <f t="shared" si="77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74"/>
        <v>0</v>
      </c>
      <c r="G62" s="359"/>
      <c r="H62" s="361"/>
      <c r="I62" s="162">
        <f t="shared" si="75"/>
        <v>0</v>
      </c>
      <c r="J62" s="149"/>
      <c r="K62" s="163" t="s">
        <v>56</v>
      </c>
      <c r="L62" s="359"/>
      <c r="M62" s="360"/>
      <c r="N62" s="360"/>
      <c r="O62" s="361"/>
      <c r="P62" s="84">
        <f t="shared" si="76"/>
        <v>0</v>
      </c>
      <c r="Q62" s="359"/>
      <c r="R62" s="366"/>
      <c r="S62" s="166">
        <f t="shared" si="77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74"/>
        <v>0</v>
      </c>
      <c r="G63" s="359"/>
      <c r="H63" s="361"/>
      <c r="I63" s="154">
        <f t="shared" si="75"/>
        <v>0</v>
      </c>
      <c r="J63" s="149"/>
      <c r="K63" s="169" t="s">
        <v>16</v>
      </c>
      <c r="L63" s="359"/>
      <c r="M63" s="360"/>
      <c r="N63" s="360"/>
      <c r="O63" s="361"/>
      <c r="P63" s="43">
        <f t="shared" si="76"/>
        <v>0</v>
      </c>
      <c r="Q63" s="359"/>
      <c r="R63" s="366"/>
      <c r="S63" s="158">
        <f t="shared" si="77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74"/>
        <v>0</v>
      </c>
      <c r="G64" s="359"/>
      <c r="H64" s="361"/>
      <c r="I64" s="162">
        <f t="shared" si="75"/>
        <v>0</v>
      </c>
      <c r="J64" s="149"/>
      <c r="K64" s="163" t="s">
        <v>15</v>
      </c>
      <c r="L64" s="359"/>
      <c r="M64" s="360"/>
      <c r="N64" s="360"/>
      <c r="O64" s="361"/>
      <c r="P64" s="84">
        <f t="shared" si="76"/>
        <v>0</v>
      </c>
      <c r="Q64" s="359"/>
      <c r="R64" s="366"/>
      <c r="S64" s="166">
        <f t="shared" si="77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74"/>
        <v>47121.718356708203</v>
      </c>
      <c r="G65" s="359"/>
      <c r="H65" s="361"/>
      <c r="I65" s="154">
        <f t="shared" si="75"/>
        <v>47121.718356708203</v>
      </c>
      <c r="J65" s="149"/>
      <c r="K65" s="169" t="s">
        <v>58</v>
      </c>
      <c r="L65" s="359"/>
      <c r="M65" s="360"/>
      <c r="N65" s="360"/>
      <c r="O65" s="361"/>
      <c r="P65" s="43">
        <f t="shared" si="76"/>
        <v>14468.209083984655</v>
      </c>
      <c r="Q65" s="359"/>
      <c r="R65" s="366"/>
      <c r="S65" s="158">
        <f t="shared" si="77"/>
        <v>14468.209083984655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74"/>
        <v>14821.444273819268</v>
      </c>
      <c r="G66" s="359"/>
      <c r="H66" s="361"/>
      <c r="I66" s="162">
        <f t="shared" si="75"/>
        <v>14821.444273819268</v>
      </c>
      <c r="J66" s="149"/>
      <c r="K66" s="163" t="s">
        <v>12</v>
      </c>
      <c r="L66" s="359"/>
      <c r="M66" s="360"/>
      <c r="N66" s="360"/>
      <c r="O66" s="361"/>
      <c r="P66" s="84">
        <f t="shared" si="76"/>
        <v>5915.1883189131977</v>
      </c>
      <c r="Q66" s="359"/>
      <c r="R66" s="366"/>
      <c r="S66" s="166">
        <f t="shared" si="77"/>
        <v>5915.1883189131977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74"/>
        <v>23329.729910042872</v>
      </c>
      <c r="G67" s="359"/>
      <c r="H67" s="361"/>
      <c r="I67" s="154">
        <f t="shared" si="75"/>
        <v>23329.729910042872</v>
      </c>
      <c r="J67" s="149"/>
      <c r="K67" s="169" t="s">
        <v>59</v>
      </c>
      <c r="L67" s="359"/>
      <c r="M67" s="360"/>
      <c r="N67" s="360"/>
      <c r="O67" s="361"/>
      <c r="P67" s="43">
        <f t="shared" si="76"/>
        <v>0</v>
      </c>
      <c r="Q67" s="359"/>
      <c r="R67" s="366"/>
      <c r="S67" s="158">
        <f t="shared" si="77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74"/>
        <v>32.565694449590438</v>
      </c>
      <c r="G68" s="359"/>
      <c r="H68" s="361"/>
      <c r="I68" s="162">
        <f t="shared" si="75"/>
        <v>32.565694449590438</v>
      </c>
      <c r="J68" s="149"/>
      <c r="K68" s="163" t="s">
        <v>17</v>
      </c>
      <c r="L68" s="359"/>
      <c r="M68" s="360"/>
      <c r="N68" s="360"/>
      <c r="O68" s="361"/>
      <c r="P68" s="84">
        <f t="shared" si="76"/>
        <v>14.252188237319956</v>
      </c>
      <c r="Q68" s="359"/>
      <c r="R68" s="366"/>
      <c r="S68" s="166">
        <f t="shared" si="77"/>
        <v>14.252188237319956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74"/>
        <v>3859.6872337806462</v>
      </c>
      <c r="G69" s="359"/>
      <c r="H69" s="361"/>
      <c r="I69" s="154">
        <f t="shared" si="75"/>
        <v>3859.6872337806462</v>
      </c>
      <c r="J69" s="149"/>
      <c r="K69" s="169" t="s">
        <v>140</v>
      </c>
      <c r="L69" s="359"/>
      <c r="M69" s="360"/>
      <c r="N69" s="360"/>
      <c r="O69" s="361"/>
      <c r="P69" s="43">
        <f t="shared" si="76"/>
        <v>92.859408658645165</v>
      </c>
      <c r="Q69" s="359"/>
      <c r="R69" s="366"/>
      <c r="S69" s="158">
        <f t="shared" si="77"/>
        <v>92.859408658645165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74"/>
        <v>1444.8058944329225</v>
      </c>
      <c r="G70" s="359"/>
      <c r="H70" s="361"/>
      <c r="I70" s="162">
        <f t="shared" si="75"/>
        <v>1444.8058944329225</v>
      </c>
      <c r="J70" s="149"/>
      <c r="K70" s="163" t="s">
        <v>25</v>
      </c>
      <c r="L70" s="359"/>
      <c r="M70" s="360"/>
      <c r="N70" s="360"/>
      <c r="O70" s="361"/>
      <c r="P70" s="84">
        <f t="shared" si="76"/>
        <v>3.3639757646142243E-14</v>
      </c>
      <c r="Q70" s="359"/>
      <c r="R70" s="366"/>
      <c r="S70" s="166">
        <f t="shared" si="77"/>
        <v>3.3639757646142243E-14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74"/>
        <v>0</v>
      </c>
      <c r="G71" s="359"/>
      <c r="H71" s="361"/>
      <c r="I71" s="154">
        <f t="shared" si="75"/>
        <v>0</v>
      </c>
      <c r="J71" s="149"/>
      <c r="K71" s="169" t="s">
        <v>24</v>
      </c>
      <c r="L71" s="359"/>
      <c r="M71" s="360"/>
      <c r="N71" s="360"/>
      <c r="O71" s="361"/>
      <c r="P71" s="43">
        <f t="shared" si="76"/>
        <v>0</v>
      </c>
      <c r="Q71" s="359"/>
      <c r="R71" s="366"/>
      <c r="S71" s="158">
        <f t="shared" si="77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74"/>
        <v>6.1116388235294132E-2</v>
      </c>
      <c r="G72" s="359"/>
      <c r="H72" s="361"/>
      <c r="I72" s="162">
        <f t="shared" si="75"/>
        <v>6.1116388235294132E-2</v>
      </c>
      <c r="J72" s="149"/>
      <c r="K72" s="163" t="s">
        <v>60</v>
      </c>
      <c r="L72" s="359"/>
      <c r="M72" s="360"/>
      <c r="N72" s="360"/>
      <c r="O72" s="361"/>
      <c r="P72" s="84">
        <f t="shared" si="76"/>
        <v>0</v>
      </c>
      <c r="Q72" s="359"/>
      <c r="R72" s="366"/>
      <c r="S72" s="166">
        <f t="shared" si="77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74"/>
        <v>4452.6101023826841</v>
      </c>
      <c r="G73" s="359"/>
      <c r="H73" s="361"/>
      <c r="I73" s="154">
        <f t="shared" si="75"/>
        <v>4452.6101023826841</v>
      </c>
      <c r="J73" s="149"/>
      <c r="K73" s="169" t="s">
        <v>22</v>
      </c>
      <c r="L73" s="359"/>
      <c r="M73" s="360"/>
      <c r="N73" s="360"/>
      <c r="O73" s="361"/>
      <c r="P73" s="43">
        <f t="shared" si="76"/>
        <v>1735.27213268779</v>
      </c>
      <c r="Q73" s="359"/>
      <c r="R73" s="366"/>
      <c r="S73" s="158">
        <f t="shared" si="77"/>
        <v>1735.27213268779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74"/>
        <v>0</v>
      </c>
      <c r="G74" s="359"/>
      <c r="H74" s="361"/>
      <c r="I74" s="162">
        <f t="shared" si="75"/>
        <v>0</v>
      </c>
      <c r="J74" s="149"/>
      <c r="K74" s="163" t="s">
        <v>21</v>
      </c>
      <c r="L74" s="359"/>
      <c r="M74" s="360"/>
      <c r="N74" s="360"/>
      <c r="O74" s="361"/>
      <c r="P74" s="84">
        <f t="shared" si="76"/>
        <v>0</v>
      </c>
      <c r="Q74" s="359"/>
      <c r="R74" s="366"/>
      <c r="S74" s="166">
        <f t="shared" si="77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74"/>
        <v>0</v>
      </c>
      <c r="G75" s="359"/>
      <c r="H75" s="361"/>
      <c r="I75" s="154">
        <f t="shared" si="75"/>
        <v>0</v>
      </c>
      <c r="J75" s="149"/>
      <c r="K75" s="171" t="s">
        <v>64</v>
      </c>
      <c r="L75" s="359"/>
      <c r="M75" s="360"/>
      <c r="N75" s="360"/>
      <c r="O75" s="361"/>
      <c r="P75" s="43">
        <f t="shared" si="76"/>
        <v>0</v>
      </c>
      <c r="Q75" s="359"/>
      <c r="R75" s="366"/>
      <c r="S75" s="158">
        <f t="shared" si="77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74"/>
        <v>0</v>
      </c>
      <c r="G76" s="359"/>
      <c r="H76" s="361"/>
      <c r="I76" s="175">
        <f t="shared" si="75"/>
        <v>0</v>
      </c>
      <c r="J76" s="149"/>
      <c r="K76" s="176" t="s">
        <v>23</v>
      </c>
      <c r="L76" s="359"/>
      <c r="M76" s="360"/>
      <c r="N76" s="360"/>
      <c r="O76" s="361"/>
      <c r="P76" s="87">
        <f t="shared" si="76"/>
        <v>0</v>
      </c>
      <c r="Q76" s="359"/>
      <c r="R76" s="366"/>
      <c r="S76" s="179">
        <f t="shared" si="77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74"/>
        <v>0</v>
      </c>
      <c r="G77" s="359"/>
      <c r="H77" s="361"/>
      <c r="I77" s="183">
        <f t="shared" si="75"/>
        <v>0</v>
      </c>
      <c r="J77" s="149"/>
      <c r="K77" s="184" t="s">
        <v>19</v>
      </c>
      <c r="L77" s="359"/>
      <c r="M77" s="360"/>
      <c r="N77" s="360"/>
      <c r="O77" s="361"/>
      <c r="P77" s="62">
        <f t="shared" si="76"/>
        <v>0</v>
      </c>
      <c r="Q77" s="359"/>
      <c r="R77" s="366"/>
      <c r="S77" s="186">
        <f t="shared" si="77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74"/>
        <v>0</v>
      </c>
      <c r="G78" s="359"/>
      <c r="H78" s="361"/>
      <c r="I78" s="175">
        <f t="shared" si="75"/>
        <v>0</v>
      </c>
      <c r="J78" s="149"/>
      <c r="K78" s="176" t="s">
        <v>20</v>
      </c>
      <c r="L78" s="359"/>
      <c r="M78" s="360"/>
      <c r="N78" s="360"/>
      <c r="O78" s="361"/>
      <c r="P78" s="87">
        <f t="shared" si="76"/>
        <v>0</v>
      </c>
      <c r="Q78" s="359"/>
      <c r="R78" s="366"/>
      <c r="S78" s="179">
        <f t="shared" si="77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74"/>
        <v>0</v>
      </c>
      <c r="G79" s="362"/>
      <c r="H79" s="364"/>
      <c r="I79" s="190">
        <f t="shared" si="75"/>
        <v>0</v>
      </c>
      <c r="J79" s="149"/>
      <c r="K79" s="191" t="s">
        <v>11</v>
      </c>
      <c r="L79" s="362"/>
      <c r="M79" s="363"/>
      <c r="N79" s="363"/>
      <c r="O79" s="364"/>
      <c r="P79" s="52">
        <f t="shared" si="76"/>
        <v>0</v>
      </c>
      <c r="Q79" s="362"/>
      <c r="R79" s="367"/>
      <c r="S79" s="193">
        <f t="shared" si="77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78">SUM(C59:C75)</f>
        <v>0</v>
      </c>
      <c r="D80" s="195">
        <f t="shared" si="78"/>
        <v>0</v>
      </c>
      <c r="E80" s="195">
        <f t="shared" si="78"/>
        <v>0</v>
      </c>
      <c r="F80" s="195">
        <f t="shared" si="78"/>
        <v>95064.920584379914</v>
      </c>
      <c r="G80" s="195">
        <f t="shared" si="78"/>
        <v>0</v>
      </c>
      <c r="H80" s="197">
        <f t="shared" si="78"/>
        <v>0</v>
      </c>
      <c r="I80" s="195">
        <f t="shared" si="78"/>
        <v>95064.920584379914</v>
      </c>
      <c r="J80" s="149"/>
      <c r="K80" s="196" t="s">
        <v>26</v>
      </c>
      <c r="L80" s="195">
        <f>SUM(L59:L75)</f>
        <v>0</v>
      </c>
      <c r="M80" s="195">
        <f t="shared" ref="M80:S80" si="79">SUM(M59:M75)</f>
        <v>0</v>
      </c>
      <c r="N80" s="195">
        <f t="shared" si="79"/>
        <v>0</v>
      </c>
      <c r="O80" s="195">
        <f t="shared" si="79"/>
        <v>0</v>
      </c>
      <c r="P80" s="195">
        <f t="shared" si="79"/>
        <v>22225.781132481607</v>
      </c>
      <c r="Q80" s="195">
        <f t="shared" si="79"/>
        <v>0</v>
      </c>
      <c r="R80" s="197">
        <f t="shared" si="79"/>
        <v>0</v>
      </c>
      <c r="S80" s="198">
        <f t="shared" si="79"/>
        <v>22225.781132481607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80">IF($I80=0,"-",C80/$I80)</f>
        <v>0</v>
      </c>
      <c r="D81" s="48">
        <f t="shared" si="80"/>
        <v>0</v>
      </c>
      <c r="E81" s="48">
        <f t="shared" si="80"/>
        <v>0</v>
      </c>
      <c r="F81" s="48">
        <f t="shared" si="80"/>
        <v>1</v>
      </c>
      <c r="G81" s="48">
        <f t="shared" si="80"/>
        <v>0</v>
      </c>
      <c r="H81" s="48">
        <f t="shared" si="80"/>
        <v>0</v>
      </c>
      <c r="I81" s="49">
        <f>SUM(B81:H81)</f>
        <v>1</v>
      </c>
      <c r="K81" s="78" t="s">
        <v>90</v>
      </c>
      <c r="L81" s="95">
        <f t="shared" ref="L81:R81" si="81">IF($S80=0,"-",L80/$S80)</f>
        <v>0</v>
      </c>
      <c r="M81" s="95">
        <f t="shared" si="81"/>
        <v>0</v>
      </c>
      <c r="N81" s="95">
        <f t="shared" si="81"/>
        <v>0</v>
      </c>
      <c r="O81" s="95">
        <f t="shared" si="81"/>
        <v>0</v>
      </c>
      <c r="P81" s="95">
        <f t="shared" si="81"/>
        <v>1</v>
      </c>
      <c r="Q81" s="95">
        <f t="shared" si="81"/>
        <v>0</v>
      </c>
      <c r="R81" s="96">
        <f t="shared" si="81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H105" si="82">B579+B605+B631</f>
        <v>200.7959888080546</v>
      </c>
      <c r="C85" s="37">
        <f t="shared" si="82"/>
        <v>0</v>
      </c>
      <c r="D85" s="37">
        <f t="shared" si="82"/>
        <v>3.360150559922304</v>
      </c>
      <c r="E85" s="37">
        <f t="shared" si="82"/>
        <v>0</v>
      </c>
      <c r="F85" s="37">
        <f t="shared" si="82"/>
        <v>0</v>
      </c>
      <c r="G85" s="37">
        <f t="shared" si="82"/>
        <v>0</v>
      </c>
      <c r="H85" s="37">
        <f t="shared" si="82"/>
        <v>0</v>
      </c>
      <c r="I85" s="154">
        <f>SUM(B85:H85)</f>
        <v>204.15613936797692</v>
      </c>
      <c r="J85" s="149"/>
      <c r="K85" s="203" t="s">
        <v>7</v>
      </c>
      <c r="L85" s="37">
        <f t="shared" ref="L85:R105" si="83">L579+L605+L631</f>
        <v>200.7959888080546</v>
      </c>
      <c r="M85" s="37">
        <f t="shared" si="83"/>
        <v>0</v>
      </c>
      <c r="N85" s="37">
        <f t="shared" si="83"/>
        <v>3.360150559922304</v>
      </c>
      <c r="O85" s="37">
        <f t="shared" si="83"/>
        <v>0</v>
      </c>
      <c r="P85" s="37">
        <f t="shared" si="83"/>
        <v>2.2980023754938728</v>
      </c>
      <c r="Q85" s="37">
        <f t="shared" si="83"/>
        <v>0</v>
      </c>
      <c r="R85" s="37">
        <f t="shared" si="83"/>
        <v>0</v>
      </c>
      <c r="S85" s="205">
        <f>SUM(L85:R85)</f>
        <v>206.45414174347079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82"/>
        <v>39.429875567904574</v>
      </c>
      <c r="C86" s="40">
        <f t="shared" si="82"/>
        <v>0</v>
      </c>
      <c r="D86" s="40">
        <f t="shared" si="82"/>
        <v>1.1218333860821281</v>
      </c>
      <c r="E86" s="40">
        <f t="shared" si="82"/>
        <v>0</v>
      </c>
      <c r="F86" s="40">
        <f t="shared" si="82"/>
        <v>0</v>
      </c>
      <c r="G86" s="40">
        <f t="shared" si="82"/>
        <v>0</v>
      </c>
      <c r="H86" s="40">
        <f t="shared" si="82"/>
        <v>0</v>
      </c>
      <c r="I86" s="162">
        <f t="shared" ref="I86:I105" si="84">SUM(B86:H86)</f>
        <v>40.551708953986704</v>
      </c>
      <c r="J86" s="149"/>
      <c r="K86" s="163" t="s">
        <v>8</v>
      </c>
      <c r="L86" s="84">
        <f t="shared" si="83"/>
        <v>39.429875567904574</v>
      </c>
      <c r="M86" s="84">
        <f t="shared" si="83"/>
        <v>0</v>
      </c>
      <c r="N86" s="84">
        <f t="shared" si="83"/>
        <v>1.1218333860821281</v>
      </c>
      <c r="O86" s="84">
        <f t="shared" si="83"/>
        <v>0</v>
      </c>
      <c r="P86" s="84">
        <f t="shared" si="83"/>
        <v>0</v>
      </c>
      <c r="Q86" s="84">
        <f t="shared" si="83"/>
        <v>0</v>
      </c>
      <c r="R86" s="84">
        <f t="shared" si="83"/>
        <v>0</v>
      </c>
      <c r="S86" s="166">
        <f t="shared" ref="S86:S105" si="85">SUM(L86:R86)</f>
        <v>40.551708953986704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82"/>
        <v>352.79107307511021</v>
      </c>
      <c r="C87" s="43">
        <f t="shared" si="82"/>
        <v>0</v>
      </c>
      <c r="D87" s="43">
        <f t="shared" si="82"/>
        <v>18.400507360609165</v>
      </c>
      <c r="E87" s="43">
        <f t="shared" si="82"/>
        <v>0</v>
      </c>
      <c r="F87" s="43">
        <f t="shared" si="82"/>
        <v>0</v>
      </c>
      <c r="G87" s="43">
        <f t="shared" si="82"/>
        <v>0</v>
      </c>
      <c r="H87" s="43">
        <f t="shared" si="82"/>
        <v>0</v>
      </c>
      <c r="I87" s="154">
        <f t="shared" si="84"/>
        <v>371.19158043571935</v>
      </c>
      <c r="J87" s="149"/>
      <c r="K87" s="169" t="s">
        <v>10</v>
      </c>
      <c r="L87" s="43">
        <f t="shared" si="83"/>
        <v>352.79107307511021</v>
      </c>
      <c r="M87" s="43">
        <f t="shared" si="83"/>
        <v>0</v>
      </c>
      <c r="N87" s="43">
        <f t="shared" si="83"/>
        <v>18.400507360609165</v>
      </c>
      <c r="O87" s="43">
        <f t="shared" si="83"/>
        <v>0</v>
      </c>
      <c r="P87" s="43">
        <f t="shared" si="83"/>
        <v>0</v>
      </c>
      <c r="Q87" s="43">
        <f t="shared" si="83"/>
        <v>0</v>
      </c>
      <c r="R87" s="43">
        <f t="shared" si="83"/>
        <v>0</v>
      </c>
      <c r="S87" s="158">
        <f t="shared" si="85"/>
        <v>371.19158043571935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82"/>
        <v>0</v>
      </c>
      <c r="C88" s="40">
        <f t="shared" si="82"/>
        <v>0</v>
      </c>
      <c r="D88" s="40">
        <f t="shared" si="82"/>
        <v>0</v>
      </c>
      <c r="E88" s="40">
        <f t="shared" si="82"/>
        <v>0</v>
      </c>
      <c r="F88" s="40">
        <f t="shared" si="82"/>
        <v>0</v>
      </c>
      <c r="G88" s="40">
        <f t="shared" si="82"/>
        <v>0</v>
      </c>
      <c r="H88" s="40">
        <f t="shared" si="82"/>
        <v>0</v>
      </c>
      <c r="I88" s="162">
        <f t="shared" si="84"/>
        <v>0</v>
      </c>
      <c r="J88" s="149"/>
      <c r="K88" s="163" t="s">
        <v>56</v>
      </c>
      <c r="L88" s="84">
        <f t="shared" si="83"/>
        <v>0</v>
      </c>
      <c r="M88" s="84">
        <f t="shared" si="83"/>
        <v>0</v>
      </c>
      <c r="N88" s="84">
        <f t="shared" si="83"/>
        <v>0</v>
      </c>
      <c r="O88" s="84">
        <f t="shared" si="83"/>
        <v>0</v>
      </c>
      <c r="P88" s="84">
        <f t="shared" si="83"/>
        <v>0</v>
      </c>
      <c r="Q88" s="84">
        <f t="shared" si="83"/>
        <v>0</v>
      </c>
      <c r="R88" s="84">
        <f t="shared" si="83"/>
        <v>0</v>
      </c>
      <c r="S88" s="166">
        <f t="shared" si="85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82"/>
        <v>132.07504266134796</v>
      </c>
      <c r="C89" s="43">
        <f t="shared" si="82"/>
        <v>6.0385261953873481</v>
      </c>
      <c r="D89" s="43">
        <f t="shared" si="82"/>
        <v>9.6366820412727492</v>
      </c>
      <c r="E89" s="43">
        <f t="shared" si="82"/>
        <v>2.8141070410016793</v>
      </c>
      <c r="F89" s="43">
        <f t="shared" si="82"/>
        <v>0</v>
      </c>
      <c r="G89" s="43">
        <f t="shared" si="82"/>
        <v>0</v>
      </c>
      <c r="H89" s="43">
        <f t="shared" si="82"/>
        <v>0</v>
      </c>
      <c r="I89" s="154">
        <f t="shared" si="84"/>
        <v>150.56435793900974</v>
      </c>
      <c r="J89" s="149"/>
      <c r="K89" s="169" t="s">
        <v>16</v>
      </c>
      <c r="L89" s="43">
        <f t="shared" si="83"/>
        <v>132.07504266134796</v>
      </c>
      <c r="M89" s="43">
        <f t="shared" si="83"/>
        <v>6.0385261953873481</v>
      </c>
      <c r="N89" s="43">
        <f t="shared" si="83"/>
        <v>9.6366820412727492</v>
      </c>
      <c r="O89" s="43">
        <f t="shared" si="83"/>
        <v>2.8141070410016793</v>
      </c>
      <c r="P89" s="43">
        <f t="shared" si="83"/>
        <v>0</v>
      </c>
      <c r="Q89" s="43">
        <f t="shared" si="83"/>
        <v>0</v>
      </c>
      <c r="R89" s="43">
        <f t="shared" si="83"/>
        <v>0</v>
      </c>
      <c r="S89" s="158">
        <f t="shared" si="85"/>
        <v>150.56435793900974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82"/>
        <v>7717.2791023471764</v>
      </c>
      <c r="C90" s="40">
        <f t="shared" si="82"/>
        <v>9.9545328969920153</v>
      </c>
      <c r="D90" s="40">
        <f t="shared" si="82"/>
        <v>864.02514738675848</v>
      </c>
      <c r="E90" s="40">
        <f t="shared" si="82"/>
        <v>0</v>
      </c>
      <c r="F90" s="40">
        <f t="shared" si="82"/>
        <v>0</v>
      </c>
      <c r="G90" s="40">
        <f t="shared" si="82"/>
        <v>0</v>
      </c>
      <c r="H90" s="40">
        <f t="shared" si="82"/>
        <v>0</v>
      </c>
      <c r="I90" s="162">
        <f t="shared" si="84"/>
        <v>8591.2587826309264</v>
      </c>
      <c r="J90" s="149"/>
      <c r="K90" s="163" t="s">
        <v>15</v>
      </c>
      <c r="L90" s="84">
        <f t="shared" si="83"/>
        <v>7717.2791023471764</v>
      </c>
      <c r="M90" s="84">
        <f t="shared" si="83"/>
        <v>9.9545328969920153</v>
      </c>
      <c r="N90" s="84">
        <f t="shared" si="83"/>
        <v>864.02514738675848</v>
      </c>
      <c r="O90" s="84">
        <f t="shared" si="83"/>
        <v>0</v>
      </c>
      <c r="P90" s="84">
        <f t="shared" si="83"/>
        <v>0</v>
      </c>
      <c r="Q90" s="84">
        <f t="shared" si="83"/>
        <v>0</v>
      </c>
      <c r="R90" s="84">
        <f t="shared" si="83"/>
        <v>0</v>
      </c>
      <c r="S90" s="166">
        <f t="shared" si="85"/>
        <v>8591.2587826309264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82"/>
        <v>0</v>
      </c>
      <c r="C91" s="43">
        <f t="shared" si="82"/>
        <v>1.6683171525151321</v>
      </c>
      <c r="D91" s="43">
        <f t="shared" si="82"/>
        <v>8.4021180443853094E-2</v>
      </c>
      <c r="E91" s="43">
        <f t="shared" si="82"/>
        <v>120.16746664864868</v>
      </c>
      <c r="F91" s="43">
        <f t="shared" si="82"/>
        <v>3197.8439215342996</v>
      </c>
      <c r="G91" s="43">
        <f t="shared" si="82"/>
        <v>0</v>
      </c>
      <c r="H91" s="43">
        <f t="shared" si="82"/>
        <v>0</v>
      </c>
      <c r="I91" s="154">
        <f t="shared" si="84"/>
        <v>3319.7637265159074</v>
      </c>
      <c r="J91" s="149"/>
      <c r="K91" s="169" t="s">
        <v>58</v>
      </c>
      <c r="L91" s="43">
        <f t="shared" si="83"/>
        <v>0</v>
      </c>
      <c r="M91" s="43">
        <f t="shared" si="83"/>
        <v>1.6683171525151321</v>
      </c>
      <c r="N91" s="43">
        <f t="shared" si="83"/>
        <v>8.4021180443853094E-2</v>
      </c>
      <c r="O91" s="43">
        <f t="shared" si="83"/>
        <v>120.16746664864868</v>
      </c>
      <c r="P91" s="43">
        <f t="shared" si="83"/>
        <v>30675.037960540481</v>
      </c>
      <c r="Q91" s="43">
        <f t="shared" si="83"/>
        <v>0</v>
      </c>
      <c r="R91" s="43">
        <f t="shared" si="83"/>
        <v>0</v>
      </c>
      <c r="S91" s="158">
        <f t="shared" si="85"/>
        <v>30796.957765522089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82"/>
        <v>0</v>
      </c>
      <c r="C92" s="40">
        <f t="shared" si="82"/>
        <v>0</v>
      </c>
      <c r="D92" s="40">
        <f t="shared" si="82"/>
        <v>0.20369462335292091</v>
      </c>
      <c r="E92" s="40">
        <f t="shared" si="82"/>
        <v>37.214515099557602</v>
      </c>
      <c r="F92" s="40">
        <f t="shared" si="82"/>
        <v>0</v>
      </c>
      <c r="G92" s="40">
        <f t="shared" si="82"/>
        <v>0</v>
      </c>
      <c r="H92" s="40">
        <f t="shared" si="82"/>
        <v>0</v>
      </c>
      <c r="I92" s="162">
        <f t="shared" si="84"/>
        <v>37.418209722910525</v>
      </c>
      <c r="J92" s="149"/>
      <c r="K92" s="163" t="s">
        <v>12</v>
      </c>
      <c r="L92" s="84">
        <f t="shared" si="83"/>
        <v>0</v>
      </c>
      <c r="M92" s="84">
        <f t="shared" si="83"/>
        <v>0</v>
      </c>
      <c r="N92" s="84">
        <f t="shared" si="83"/>
        <v>0.20369462335292091</v>
      </c>
      <c r="O92" s="84">
        <f t="shared" si="83"/>
        <v>37.214515099557602</v>
      </c>
      <c r="P92" s="84">
        <f t="shared" si="83"/>
        <v>8655.2531326988028</v>
      </c>
      <c r="Q92" s="84">
        <f t="shared" si="83"/>
        <v>0</v>
      </c>
      <c r="R92" s="84">
        <f t="shared" si="83"/>
        <v>0</v>
      </c>
      <c r="S92" s="166">
        <f t="shared" si="85"/>
        <v>8692.6713424217141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82"/>
        <v>0</v>
      </c>
      <c r="C93" s="43">
        <f t="shared" si="82"/>
        <v>0</v>
      </c>
      <c r="D93" s="43">
        <f t="shared" si="82"/>
        <v>0</v>
      </c>
      <c r="E93" s="43">
        <f t="shared" si="82"/>
        <v>0</v>
      </c>
      <c r="F93" s="43">
        <f t="shared" si="82"/>
        <v>0</v>
      </c>
      <c r="G93" s="43">
        <f t="shared" si="82"/>
        <v>0</v>
      </c>
      <c r="H93" s="43">
        <f t="shared" si="82"/>
        <v>0</v>
      </c>
      <c r="I93" s="154">
        <f t="shared" si="84"/>
        <v>0</v>
      </c>
      <c r="J93" s="149"/>
      <c r="K93" s="169" t="s">
        <v>59</v>
      </c>
      <c r="L93" s="43">
        <f t="shared" si="83"/>
        <v>0</v>
      </c>
      <c r="M93" s="43">
        <f t="shared" si="83"/>
        <v>0</v>
      </c>
      <c r="N93" s="43">
        <f t="shared" si="83"/>
        <v>0</v>
      </c>
      <c r="O93" s="43">
        <f t="shared" si="83"/>
        <v>0</v>
      </c>
      <c r="P93" s="43">
        <f t="shared" si="83"/>
        <v>23329.729910042872</v>
      </c>
      <c r="Q93" s="43">
        <f t="shared" si="83"/>
        <v>0</v>
      </c>
      <c r="R93" s="43">
        <f t="shared" si="83"/>
        <v>0</v>
      </c>
      <c r="S93" s="158">
        <f t="shared" si="85"/>
        <v>23329.729910042872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82"/>
        <v>285.20872763297518</v>
      </c>
      <c r="C94" s="40">
        <f t="shared" si="82"/>
        <v>9.4086932897821357E-2</v>
      </c>
      <c r="D94" s="40">
        <f t="shared" si="82"/>
        <v>40.259244964598935</v>
      </c>
      <c r="E94" s="40">
        <f t="shared" si="82"/>
        <v>1.111246094764289</v>
      </c>
      <c r="F94" s="40">
        <f t="shared" si="82"/>
        <v>0</v>
      </c>
      <c r="G94" s="40">
        <f t="shared" si="82"/>
        <v>0</v>
      </c>
      <c r="H94" s="40">
        <f t="shared" si="82"/>
        <v>0</v>
      </c>
      <c r="I94" s="162">
        <f t="shared" si="84"/>
        <v>326.67330562523625</v>
      </c>
      <c r="J94" s="149"/>
      <c r="K94" s="163" t="s">
        <v>17</v>
      </c>
      <c r="L94" s="84">
        <f t="shared" si="83"/>
        <v>285.20872763297518</v>
      </c>
      <c r="M94" s="84">
        <f t="shared" si="83"/>
        <v>9.4086932897821357E-2</v>
      </c>
      <c r="N94" s="84">
        <f t="shared" si="83"/>
        <v>40.259244964598935</v>
      </c>
      <c r="O94" s="84">
        <f t="shared" si="83"/>
        <v>1.111246094764289</v>
      </c>
      <c r="P94" s="84">
        <f t="shared" si="83"/>
        <v>0</v>
      </c>
      <c r="Q94" s="84">
        <f t="shared" si="83"/>
        <v>0</v>
      </c>
      <c r="R94" s="84">
        <f t="shared" si="83"/>
        <v>0</v>
      </c>
      <c r="S94" s="166">
        <f t="shared" si="85"/>
        <v>326.67330562523625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82"/>
        <v>15962.433527131969</v>
      </c>
      <c r="C95" s="43">
        <f t="shared" si="82"/>
        <v>218.55955996741088</v>
      </c>
      <c r="D95" s="43">
        <f t="shared" si="82"/>
        <v>1852.219584781973</v>
      </c>
      <c r="E95" s="43">
        <f t="shared" si="82"/>
        <v>33.56448748078521</v>
      </c>
      <c r="F95" s="43">
        <f t="shared" si="82"/>
        <v>0</v>
      </c>
      <c r="G95" s="43">
        <f t="shared" si="82"/>
        <v>0</v>
      </c>
      <c r="H95" s="43">
        <f t="shared" si="82"/>
        <v>0</v>
      </c>
      <c r="I95" s="154">
        <f t="shared" si="84"/>
        <v>18066.777159362136</v>
      </c>
      <c r="J95" s="149"/>
      <c r="K95" s="169" t="s">
        <v>140</v>
      </c>
      <c r="L95" s="43">
        <f t="shared" si="83"/>
        <v>15962.433527131969</v>
      </c>
      <c r="M95" s="43">
        <f t="shared" si="83"/>
        <v>218.55955996741088</v>
      </c>
      <c r="N95" s="43">
        <f t="shared" si="83"/>
        <v>1852.219584781973</v>
      </c>
      <c r="O95" s="43">
        <f t="shared" si="83"/>
        <v>33.56448748078521</v>
      </c>
      <c r="P95" s="43">
        <f t="shared" si="83"/>
        <v>3747.7667509200005</v>
      </c>
      <c r="Q95" s="43">
        <f t="shared" si="83"/>
        <v>0</v>
      </c>
      <c r="R95" s="43">
        <f t="shared" si="83"/>
        <v>0</v>
      </c>
      <c r="S95" s="158">
        <f t="shared" si="85"/>
        <v>21814.543910282136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82"/>
        <v>3591.7753639445568</v>
      </c>
      <c r="C96" s="40">
        <f t="shared" si="82"/>
        <v>0.45707908871869363</v>
      </c>
      <c r="D96" s="40">
        <f t="shared" si="82"/>
        <v>6004.7220946314446</v>
      </c>
      <c r="E96" s="40">
        <f t="shared" si="82"/>
        <v>5830.5186619046617</v>
      </c>
      <c r="F96" s="40">
        <f t="shared" si="82"/>
        <v>0</v>
      </c>
      <c r="G96" s="40">
        <f t="shared" si="82"/>
        <v>4651.667381907645</v>
      </c>
      <c r="H96" s="40">
        <f t="shared" si="82"/>
        <v>3.2799984375103559</v>
      </c>
      <c r="I96" s="162">
        <f t="shared" si="84"/>
        <v>20082.420579914535</v>
      </c>
      <c r="J96" s="149"/>
      <c r="K96" s="163" t="s">
        <v>25</v>
      </c>
      <c r="L96" s="84">
        <f t="shared" si="83"/>
        <v>3591.7753639445568</v>
      </c>
      <c r="M96" s="84">
        <f t="shared" si="83"/>
        <v>0.45707908871869363</v>
      </c>
      <c r="N96" s="84">
        <f t="shared" si="83"/>
        <v>6004.7220946314446</v>
      </c>
      <c r="O96" s="84">
        <f t="shared" si="83"/>
        <v>5830.5186619046617</v>
      </c>
      <c r="P96" s="84">
        <f t="shared" si="83"/>
        <v>1434.2421132363509</v>
      </c>
      <c r="Q96" s="84">
        <f t="shared" si="83"/>
        <v>4651.667381907645</v>
      </c>
      <c r="R96" s="84">
        <f t="shared" si="83"/>
        <v>3.2799984375103559</v>
      </c>
      <c r="S96" s="166">
        <f t="shared" si="85"/>
        <v>21516.662693150887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82"/>
        <v>7752.69752684176</v>
      </c>
      <c r="C97" s="43">
        <f t="shared" si="82"/>
        <v>33.235032620098011</v>
      </c>
      <c r="D97" s="43">
        <f t="shared" si="82"/>
        <v>457.23771807511207</v>
      </c>
      <c r="E97" s="43">
        <f t="shared" si="82"/>
        <v>0</v>
      </c>
      <c r="F97" s="43">
        <f t="shared" si="82"/>
        <v>0</v>
      </c>
      <c r="G97" s="43">
        <f t="shared" si="82"/>
        <v>0</v>
      </c>
      <c r="H97" s="43">
        <f t="shared" si="82"/>
        <v>0</v>
      </c>
      <c r="I97" s="154">
        <f t="shared" si="84"/>
        <v>8243.1702775369704</v>
      </c>
      <c r="J97" s="149"/>
      <c r="K97" s="169" t="s">
        <v>24</v>
      </c>
      <c r="L97" s="43">
        <f t="shared" si="83"/>
        <v>7752.69752684176</v>
      </c>
      <c r="M97" s="43">
        <f t="shared" si="83"/>
        <v>33.235032620098011</v>
      </c>
      <c r="N97" s="43">
        <f t="shared" si="83"/>
        <v>457.23771807511207</v>
      </c>
      <c r="O97" s="43">
        <f t="shared" si="83"/>
        <v>0</v>
      </c>
      <c r="P97" s="43">
        <f t="shared" si="83"/>
        <v>0</v>
      </c>
      <c r="Q97" s="43">
        <f t="shared" si="83"/>
        <v>0</v>
      </c>
      <c r="R97" s="43">
        <f t="shared" si="83"/>
        <v>0</v>
      </c>
      <c r="S97" s="158">
        <f t="shared" si="85"/>
        <v>8243.1702775369704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82"/>
        <v>15826.828377147123</v>
      </c>
      <c r="C98" s="40">
        <f t="shared" si="82"/>
        <v>29.349035340226557</v>
      </c>
      <c r="D98" s="40">
        <f t="shared" si="82"/>
        <v>1803.8875713475873</v>
      </c>
      <c r="E98" s="40">
        <f t="shared" si="82"/>
        <v>0</v>
      </c>
      <c r="F98" s="40">
        <f t="shared" si="82"/>
        <v>0</v>
      </c>
      <c r="G98" s="40">
        <f t="shared" si="82"/>
        <v>0</v>
      </c>
      <c r="H98" s="40">
        <f t="shared" si="82"/>
        <v>0</v>
      </c>
      <c r="I98" s="162">
        <f t="shared" si="84"/>
        <v>17660.064983834938</v>
      </c>
      <c r="J98" s="149"/>
      <c r="K98" s="163" t="s">
        <v>60</v>
      </c>
      <c r="L98" s="84">
        <f t="shared" si="83"/>
        <v>15826.828377147123</v>
      </c>
      <c r="M98" s="84">
        <f t="shared" si="83"/>
        <v>29.349035340226557</v>
      </c>
      <c r="N98" s="84">
        <f t="shared" si="83"/>
        <v>1803.8875713475873</v>
      </c>
      <c r="O98" s="84">
        <f t="shared" si="83"/>
        <v>0</v>
      </c>
      <c r="P98" s="84">
        <f t="shared" si="83"/>
        <v>6.1116388235294132E-2</v>
      </c>
      <c r="Q98" s="84">
        <f t="shared" si="83"/>
        <v>0</v>
      </c>
      <c r="R98" s="84">
        <f t="shared" si="83"/>
        <v>0</v>
      </c>
      <c r="S98" s="166">
        <f t="shared" si="85"/>
        <v>17660.126100223173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82"/>
        <v>3457.2322031569511</v>
      </c>
      <c r="C99" s="43">
        <f t="shared" si="82"/>
        <v>0</v>
      </c>
      <c r="D99" s="43">
        <f t="shared" si="82"/>
        <v>782.47323651787656</v>
      </c>
      <c r="E99" s="43">
        <f t="shared" si="82"/>
        <v>5.4441020631607904</v>
      </c>
      <c r="F99" s="43">
        <f t="shared" si="82"/>
        <v>223.31474148746963</v>
      </c>
      <c r="G99" s="43">
        <f t="shared" si="82"/>
        <v>0</v>
      </c>
      <c r="H99" s="43">
        <f t="shared" si="82"/>
        <v>0</v>
      </c>
      <c r="I99" s="154">
        <f t="shared" si="84"/>
        <v>4468.4642832254585</v>
      </c>
      <c r="J99" s="149"/>
      <c r="K99" s="169" t="s">
        <v>22</v>
      </c>
      <c r="L99" s="43">
        <f t="shared" si="83"/>
        <v>3457.2322031569511</v>
      </c>
      <c r="M99" s="43">
        <f t="shared" si="83"/>
        <v>0</v>
      </c>
      <c r="N99" s="43">
        <f t="shared" si="83"/>
        <v>782.47323651787656</v>
      </c>
      <c r="O99" s="43">
        <f t="shared" si="83"/>
        <v>5.4441020631607904</v>
      </c>
      <c r="P99" s="43">
        <f t="shared" si="83"/>
        <v>2482.8213467931409</v>
      </c>
      <c r="Q99" s="43">
        <f t="shared" si="83"/>
        <v>0</v>
      </c>
      <c r="R99" s="43">
        <f t="shared" si="83"/>
        <v>0</v>
      </c>
      <c r="S99" s="158">
        <f t="shared" si="85"/>
        <v>6727.9708885311302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82"/>
        <v>0</v>
      </c>
      <c r="C100" s="40">
        <f t="shared" si="82"/>
        <v>0</v>
      </c>
      <c r="D100" s="40">
        <f t="shared" si="82"/>
        <v>0</v>
      </c>
      <c r="E100" s="40">
        <f t="shared" si="82"/>
        <v>0</v>
      </c>
      <c r="F100" s="40">
        <f t="shared" si="82"/>
        <v>0</v>
      </c>
      <c r="G100" s="40">
        <f t="shared" si="82"/>
        <v>0</v>
      </c>
      <c r="H100" s="40">
        <f t="shared" si="82"/>
        <v>0</v>
      </c>
      <c r="I100" s="162">
        <f t="shared" si="84"/>
        <v>0</v>
      </c>
      <c r="J100" s="149"/>
      <c r="K100" s="163" t="s">
        <v>21</v>
      </c>
      <c r="L100" s="84">
        <f t="shared" si="83"/>
        <v>0</v>
      </c>
      <c r="M100" s="84">
        <f t="shared" si="83"/>
        <v>0</v>
      </c>
      <c r="N100" s="84">
        <f t="shared" si="83"/>
        <v>0</v>
      </c>
      <c r="O100" s="84">
        <f t="shared" si="83"/>
        <v>0</v>
      </c>
      <c r="P100" s="84">
        <f t="shared" si="83"/>
        <v>0</v>
      </c>
      <c r="Q100" s="84">
        <f t="shared" si="83"/>
        <v>0</v>
      </c>
      <c r="R100" s="84">
        <f t="shared" si="83"/>
        <v>0</v>
      </c>
      <c r="S100" s="166">
        <f t="shared" si="85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si="82"/>
        <v>2148.6021504151672</v>
      </c>
      <c r="C101" s="43">
        <f t="shared" si="82"/>
        <v>0</v>
      </c>
      <c r="D101" s="43">
        <f t="shared" si="82"/>
        <v>982.09844917613452</v>
      </c>
      <c r="E101" s="43">
        <f t="shared" si="82"/>
        <v>0</v>
      </c>
      <c r="F101" s="43">
        <f t="shared" si="82"/>
        <v>0</v>
      </c>
      <c r="G101" s="43">
        <f t="shared" si="82"/>
        <v>0</v>
      </c>
      <c r="H101" s="43">
        <f t="shared" si="82"/>
        <v>0</v>
      </c>
      <c r="I101" s="154">
        <f t="shared" si="84"/>
        <v>3130.7005995913019</v>
      </c>
      <c r="J101" s="149"/>
      <c r="K101" s="171" t="s">
        <v>64</v>
      </c>
      <c r="L101" s="43">
        <f t="shared" si="83"/>
        <v>2148.6021504151672</v>
      </c>
      <c r="M101" s="43">
        <f t="shared" si="83"/>
        <v>0</v>
      </c>
      <c r="N101" s="43">
        <f t="shared" si="83"/>
        <v>982.09844917613452</v>
      </c>
      <c r="O101" s="43">
        <f t="shared" si="83"/>
        <v>0</v>
      </c>
      <c r="P101" s="43">
        <f t="shared" si="83"/>
        <v>0</v>
      </c>
      <c r="Q101" s="43">
        <f t="shared" si="83"/>
        <v>0</v>
      </c>
      <c r="R101" s="43">
        <f t="shared" si="83"/>
        <v>0</v>
      </c>
      <c r="S101" s="158">
        <f t="shared" si="85"/>
        <v>3130.7005995913019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82"/>
        <v>2148.6021504151672</v>
      </c>
      <c r="C102" s="59">
        <f t="shared" si="82"/>
        <v>0</v>
      </c>
      <c r="D102" s="59">
        <f t="shared" si="82"/>
        <v>982.09844917613452</v>
      </c>
      <c r="E102" s="59">
        <f t="shared" si="82"/>
        <v>0</v>
      </c>
      <c r="F102" s="59">
        <f t="shared" si="82"/>
        <v>0</v>
      </c>
      <c r="G102" s="59">
        <f t="shared" si="82"/>
        <v>0</v>
      </c>
      <c r="H102" s="59">
        <f t="shared" si="82"/>
        <v>0</v>
      </c>
      <c r="I102" s="175">
        <f t="shared" si="84"/>
        <v>3130.7005995913019</v>
      </c>
      <c r="J102" s="149"/>
      <c r="K102" s="176" t="s">
        <v>23</v>
      </c>
      <c r="L102" s="87">
        <f t="shared" si="83"/>
        <v>2148.6021504151672</v>
      </c>
      <c r="M102" s="87">
        <f t="shared" si="83"/>
        <v>0</v>
      </c>
      <c r="N102" s="87">
        <f t="shared" si="83"/>
        <v>982.09844917613452</v>
      </c>
      <c r="O102" s="87">
        <f t="shared" si="83"/>
        <v>0</v>
      </c>
      <c r="P102" s="87">
        <f t="shared" si="83"/>
        <v>0</v>
      </c>
      <c r="Q102" s="87">
        <f t="shared" si="83"/>
        <v>0</v>
      </c>
      <c r="R102" s="87">
        <f t="shared" si="83"/>
        <v>0</v>
      </c>
      <c r="S102" s="179">
        <f t="shared" si="85"/>
        <v>3130.7005995913019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82"/>
        <v>0</v>
      </c>
      <c r="C103" s="62">
        <f t="shared" si="82"/>
        <v>0</v>
      </c>
      <c r="D103" s="62">
        <f t="shared" si="82"/>
        <v>0</v>
      </c>
      <c r="E103" s="62">
        <f t="shared" si="82"/>
        <v>0</v>
      </c>
      <c r="F103" s="62">
        <f t="shared" si="82"/>
        <v>0</v>
      </c>
      <c r="G103" s="62">
        <f t="shared" si="82"/>
        <v>0</v>
      </c>
      <c r="H103" s="62">
        <f t="shared" si="82"/>
        <v>0</v>
      </c>
      <c r="I103" s="183">
        <f t="shared" si="84"/>
        <v>0</v>
      </c>
      <c r="J103" s="149"/>
      <c r="K103" s="184" t="s">
        <v>19</v>
      </c>
      <c r="L103" s="62">
        <f t="shared" si="83"/>
        <v>0</v>
      </c>
      <c r="M103" s="62">
        <f t="shared" si="83"/>
        <v>0</v>
      </c>
      <c r="N103" s="62">
        <f t="shared" si="83"/>
        <v>0</v>
      </c>
      <c r="O103" s="62">
        <f t="shared" si="83"/>
        <v>0</v>
      </c>
      <c r="P103" s="62">
        <f t="shared" si="83"/>
        <v>0</v>
      </c>
      <c r="Q103" s="62">
        <f t="shared" si="83"/>
        <v>0</v>
      </c>
      <c r="R103" s="62">
        <f t="shared" si="83"/>
        <v>0</v>
      </c>
      <c r="S103" s="186">
        <f t="shared" si="85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82"/>
        <v>0</v>
      </c>
      <c r="C104" s="59">
        <f t="shared" si="82"/>
        <v>0</v>
      </c>
      <c r="D104" s="59">
        <f t="shared" si="82"/>
        <v>0</v>
      </c>
      <c r="E104" s="59">
        <f t="shared" si="82"/>
        <v>0</v>
      </c>
      <c r="F104" s="59">
        <f t="shared" si="82"/>
        <v>0</v>
      </c>
      <c r="G104" s="59">
        <f t="shared" si="82"/>
        <v>0</v>
      </c>
      <c r="H104" s="59">
        <f t="shared" si="82"/>
        <v>0</v>
      </c>
      <c r="I104" s="175">
        <f t="shared" si="84"/>
        <v>0</v>
      </c>
      <c r="J104" s="149"/>
      <c r="K104" s="176" t="s">
        <v>20</v>
      </c>
      <c r="L104" s="87">
        <f t="shared" si="83"/>
        <v>0</v>
      </c>
      <c r="M104" s="87">
        <f t="shared" si="83"/>
        <v>0</v>
      </c>
      <c r="N104" s="87">
        <f t="shared" si="83"/>
        <v>0</v>
      </c>
      <c r="O104" s="87">
        <f t="shared" si="83"/>
        <v>0</v>
      </c>
      <c r="P104" s="87">
        <f t="shared" si="83"/>
        <v>0</v>
      </c>
      <c r="Q104" s="87">
        <f t="shared" si="83"/>
        <v>0</v>
      </c>
      <c r="R104" s="87">
        <f t="shared" si="83"/>
        <v>0</v>
      </c>
      <c r="S104" s="179">
        <f t="shared" si="85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82"/>
        <v>0</v>
      </c>
      <c r="C105" s="52">
        <f t="shared" si="82"/>
        <v>0</v>
      </c>
      <c r="D105" s="52">
        <f t="shared" si="82"/>
        <v>0</v>
      </c>
      <c r="E105" s="52">
        <f t="shared" si="82"/>
        <v>0</v>
      </c>
      <c r="F105" s="52">
        <f t="shared" si="82"/>
        <v>0</v>
      </c>
      <c r="G105" s="52">
        <f t="shared" si="82"/>
        <v>0</v>
      </c>
      <c r="H105" s="52">
        <f t="shared" si="82"/>
        <v>0</v>
      </c>
      <c r="I105" s="190">
        <f t="shared" si="84"/>
        <v>0</v>
      </c>
      <c r="J105" s="149"/>
      <c r="K105" s="191" t="s">
        <v>11</v>
      </c>
      <c r="L105" s="52">
        <f t="shared" si="83"/>
        <v>0</v>
      </c>
      <c r="M105" s="52">
        <f t="shared" si="83"/>
        <v>0</v>
      </c>
      <c r="N105" s="52">
        <f t="shared" si="83"/>
        <v>0</v>
      </c>
      <c r="O105" s="52">
        <f t="shared" si="83"/>
        <v>0</v>
      </c>
      <c r="P105" s="52">
        <f t="shared" si="83"/>
        <v>0</v>
      </c>
      <c r="Q105" s="52">
        <f t="shared" si="83"/>
        <v>0</v>
      </c>
      <c r="R105" s="52">
        <f t="shared" si="83"/>
        <v>0</v>
      </c>
      <c r="S105" s="193">
        <f t="shared" si="85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57467.148958730097</v>
      </c>
      <c r="C106" s="195">
        <f t="shared" ref="C106:I106" si="86">SUM(C85:C101)</f>
        <v>299.35617019424649</v>
      </c>
      <c r="D106" s="195">
        <f t="shared" si="86"/>
        <v>12819.729936033169</v>
      </c>
      <c r="E106" s="195">
        <f t="shared" si="86"/>
        <v>6030.8345863325803</v>
      </c>
      <c r="F106" s="195">
        <f t="shared" si="86"/>
        <v>3421.1586630217694</v>
      </c>
      <c r="G106" s="195">
        <f t="shared" si="86"/>
        <v>4651.667381907645</v>
      </c>
      <c r="H106" s="195">
        <f t="shared" si="86"/>
        <v>3.2799984375103559</v>
      </c>
      <c r="I106" s="195">
        <f t="shared" si="86"/>
        <v>84693.175694657024</v>
      </c>
      <c r="J106" s="149"/>
      <c r="K106" s="196" t="s">
        <v>26</v>
      </c>
      <c r="L106" s="195">
        <f>SUM(L85:L101)</f>
        <v>57467.148958730097</v>
      </c>
      <c r="M106" s="195">
        <f t="shared" ref="M106:S106" si="87">SUM(M85:M101)</f>
        <v>299.35617019424649</v>
      </c>
      <c r="N106" s="195">
        <f t="shared" si="87"/>
        <v>12819.729936033169</v>
      </c>
      <c r="O106" s="195">
        <f t="shared" si="87"/>
        <v>6030.8345863325803</v>
      </c>
      <c r="P106" s="195">
        <f t="shared" si="87"/>
        <v>70327.210332995382</v>
      </c>
      <c r="Q106" s="195">
        <f t="shared" si="87"/>
        <v>4651.667381907645</v>
      </c>
      <c r="R106" s="197">
        <f t="shared" si="87"/>
        <v>3.2799984375103559</v>
      </c>
      <c r="S106" s="198">
        <f t="shared" si="87"/>
        <v>151599.22736463061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0.67853340587812538</v>
      </c>
      <c r="C107" s="48">
        <f t="shared" ref="C107:H107" si="88">IF($I106=0,"-",C106/$I106)</f>
        <v>3.5345961199224666E-3</v>
      </c>
      <c r="D107" s="48">
        <f t="shared" si="88"/>
        <v>0.15136674036467754</v>
      </c>
      <c r="E107" s="48">
        <f t="shared" si="88"/>
        <v>7.1208034612793999E-2</v>
      </c>
      <c r="F107" s="48">
        <f t="shared" si="88"/>
        <v>4.0394738241437765E-2</v>
      </c>
      <c r="G107" s="48">
        <f t="shared" si="88"/>
        <v>5.4923756769709856E-2</v>
      </c>
      <c r="H107" s="69">
        <f t="shared" si="88"/>
        <v>3.8728013332924045E-5</v>
      </c>
      <c r="I107" s="49">
        <f>SUM(B107:H107)</f>
        <v>1</v>
      </c>
      <c r="K107" s="78" t="s">
        <v>90</v>
      </c>
      <c r="L107" s="95">
        <f t="shared" ref="L107:R107" si="89">IF($S106=0,"-",L106/$S106)</f>
        <v>0.37907283538133435</v>
      </c>
      <c r="M107" s="95">
        <f t="shared" si="89"/>
        <v>1.9746549860325266E-3</v>
      </c>
      <c r="N107" s="95">
        <f t="shared" si="89"/>
        <v>8.4563293355043312E-2</v>
      </c>
      <c r="O107" s="95">
        <f t="shared" si="89"/>
        <v>3.9781433528200322E-2</v>
      </c>
      <c r="P107" s="95">
        <f t="shared" si="89"/>
        <v>0.46390216860302624</v>
      </c>
      <c r="Q107" s="95">
        <f t="shared" si="89"/>
        <v>3.068397816249635E-2</v>
      </c>
      <c r="R107" s="96">
        <f t="shared" si="89"/>
        <v>2.1635983866996986E-5</v>
      </c>
      <c r="S107" s="97">
        <f>SUM(L107:R107)</f>
        <v>1.0000000000000002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5.5655288767224351E-2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5.5655288767224351E-2</v>
      </c>
      <c r="J111" s="149"/>
      <c r="K111" s="203" t="s">
        <v>7</v>
      </c>
      <c r="L111" s="152">
        <v>0</v>
      </c>
      <c r="M111" s="152">
        <v>0</v>
      </c>
      <c r="N111" s="152">
        <v>5.5655288767224351E-2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5.5655288767224351E-2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5.5655288767224351E-2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5.5655288767224351E-2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90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91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92">SUM(V112:AC112)</f>
        <v>0</v>
      </c>
      <c r="AJ112" s="141" t="str">
        <f t="shared" ref="AJ112:AJ133" si="93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100.20850677547634</v>
      </c>
      <c r="E113" s="156">
        <v>0</v>
      </c>
      <c r="F113" s="350"/>
      <c r="G113" s="156">
        <v>0</v>
      </c>
      <c r="H113" s="168">
        <v>0</v>
      </c>
      <c r="I113" s="154">
        <f t="shared" si="90"/>
        <v>100.20850677547634</v>
      </c>
      <c r="J113" s="149"/>
      <c r="K113" s="169" t="s">
        <v>10</v>
      </c>
      <c r="L113" s="156">
        <v>0</v>
      </c>
      <c r="M113" s="156">
        <v>0</v>
      </c>
      <c r="N113" s="156">
        <v>100.20850677547634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91"/>
        <v>100.20850677547634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100.20850677547634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92"/>
        <v>100.20850677547634</v>
      </c>
      <c r="AJ113" s="141" t="str">
        <f t="shared" si="93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90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91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92"/>
        <v>0</v>
      </c>
      <c r="AJ114" s="141" t="str">
        <f t="shared" si="93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59.499610090948586</v>
      </c>
      <c r="E115" s="156">
        <v>0</v>
      </c>
      <c r="F115" s="350"/>
      <c r="G115" s="156">
        <v>0</v>
      </c>
      <c r="H115" s="168">
        <v>0</v>
      </c>
      <c r="I115" s="154">
        <f t="shared" si="90"/>
        <v>59.499610090948586</v>
      </c>
      <c r="J115" s="149"/>
      <c r="K115" s="169" t="s">
        <v>16</v>
      </c>
      <c r="L115" s="156">
        <v>0</v>
      </c>
      <c r="M115" s="156">
        <v>0</v>
      </c>
      <c r="N115" s="156">
        <v>59.499610090948586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91"/>
        <v>59.499610090948586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59.499610090948586</v>
      </c>
      <c r="AD115" s="209">
        <v>0</v>
      </c>
      <c r="AE115" s="209">
        <v>0</v>
      </c>
      <c r="AF115" s="209">
        <v>0</v>
      </c>
      <c r="AG115" s="209">
        <v>59.499610090948586</v>
      </c>
      <c r="AH115" s="209">
        <v>0</v>
      </c>
      <c r="AI115" s="210">
        <f t="shared" si="92"/>
        <v>59.499610090948586</v>
      </c>
      <c r="AJ115" s="141" t="str">
        <f t="shared" si="93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50"/>
      <c r="G116" s="160">
        <v>0</v>
      </c>
      <c r="H116" s="161">
        <v>0</v>
      </c>
      <c r="I116" s="162">
        <f t="shared" si="90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91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92"/>
        <v>0</v>
      </c>
      <c r="AJ116" s="141" t="str">
        <f t="shared" si="93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2.5035290893799513</v>
      </c>
      <c r="F117" s="350"/>
      <c r="G117" s="156">
        <v>0</v>
      </c>
      <c r="H117" s="168">
        <v>0</v>
      </c>
      <c r="I117" s="154">
        <f t="shared" si="90"/>
        <v>2.5035290893799513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2.5035290893799513</v>
      </c>
      <c r="P117" s="156">
        <v>200.79301976424051</v>
      </c>
      <c r="Q117" s="156">
        <v>0</v>
      </c>
      <c r="R117" s="157">
        <v>0</v>
      </c>
      <c r="S117" s="158">
        <f t="shared" si="91"/>
        <v>203.29654885362046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0.12517645446899758</v>
      </c>
      <c r="AB117" s="207">
        <v>200.79301976424051</v>
      </c>
      <c r="AC117" s="208">
        <v>2.3783526349109536</v>
      </c>
      <c r="AD117" s="207">
        <v>0</v>
      </c>
      <c r="AE117" s="207">
        <v>0</v>
      </c>
      <c r="AF117" s="207">
        <v>0</v>
      </c>
      <c r="AG117" s="207">
        <v>0</v>
      </c>
      <c r="AH117" s="207">
        <v>2.3783526349109536</v>
      </c>
      <c r="AI117" s="210">
        <f t="shared" si="92"/>
        <v>203.29654885362046</v>
      </c>
      <c r="AJ117" s="141" t="str">
        <f t="shared" si="93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90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1.6220620127332566</v>
      </c>
      <c r="Q118" s="164">
        <v>0</v>
      </c>
      <c r="R118" s="165">
        <v>0</v>
      </c>
      <c r="S118" s="166">
        <f t="shared" si="91"/>
        <v>1.6220620127332566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1.6220620127332566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92"/>
        <v>1.6220620127332566</v>
      </c>
      <c r="AJ118" s="141" t="str">
        <f t="shared" si="93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90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91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92"/>
        <v>0</v>
      </c>
      <c r="AJ119" s="141" t="str">
        <f t="shared" si="93"/>
        <v/>
      </c>
      <c r="BA119" s="141"/>
      <c r="BR119" s="141"/>
      <c r="CG119" s="141"/>
    </row>
    <row r="120" spans="1:85" ht="15">
      <c r="A120" s="159" t="s">
        <v>17</v>
      </c>
      <c r="B120" s="160">
        <v>0.69333641738373208</v>
      </c>
      <c r="C120" s="160">
        <v>0</v>
      </c>
      <c r="D120" s="160">
        <v>1.1514635826162676</v>
      </c>
      <c r="E120" s="160">
        <v>0</v>
      </c>
      <c r="F120" s="350"/>
      <c r="G120" s="160">
        <v>0</v>
      </c>
      <c r="H120" s="161">
        <v>0</v>
      </c>
      <c r="I120" s="162">
        <f t="shared" si="90"/>
        <v>1.8447999999999998</v>
      </c>
      <c r="J120" s="149"/>
      <c r="K120" s="163" t="s">
        <v>17</v>
      </c>
      <c r="L120" s="164">
        <v>0.69333641738373208</v>
      </c>
      <c r="M120" s="164">
        <v>0</v>
      </c>
      <c r="N120" s="164">
        <v>1.1514635826162676</v>
      </c>
      <c r="O120" s="164">
        <v>0</v>
      </c>
      <c r="P120" s="164">
        <v>0.91262160000000003</v>
      </c>
      <c r="Q120" s="164">
        <v>0</v>
      </c>
      <c r="R120" s="165">
        <v>0</v>
      </c>
      <c r="S120" s="166">
        <f t="shared" si="91"/>
        <v>2.7574215999999998</v>
      </c>
      <c r="U120" s="211" t="s">
        <v>17</v>
      </c>
      <c r="V120" s="212">
        <v>0.69333641738373208</v>
      </c>
      <c r="W120" s="212">
        <v>0</v>
      </c>
      <c r="X120" s="212">
        <v>0</v>
      </c>
      <c r="Y120" s="212">
        <v>0</v>
      </c>
      <c r="Z120" s="212">
        <v>1.1514635826162676</v>
      </c>
      <c r="AA120" s="212">
        <v>0</v>
      </c>
      <c r="AB120" s="212">
        <v>0.91262160000000003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92"/>
        <v>2.7574215999999998</v>
      </c>
      <c r="AJ120" s="141" t="str">
        <f t="shared" si="93"/>
        <v/>
      </c>
      <c r="BA120" s="141"/>
      <c r="BR120" s="141"/>
      <c r="CG120" s="141"/>
    </row>
    <row r="121" spans="1:85" ht="15">
      <c r="A121" s="167" t="s">
        <v>140</v>
      </c>
      <c r="B121" s="156">
        <v>199.69769625796502</v>
      </c>
      <c r="C121" s="156">
        <v>51.954022642230669</v>
      </c>
      <c r="D121" s="156">
        <v>262.49850210116205</v>
      </c>
      <c r="E121" s="156">
        <v>108.655955214318</v>
      </c>
      <c r="F121" s="350"/>
      <c r="G121" s="156">
        <v>0</v>
      </c>
      <c r="H121" s="168">
        <v>0</v>
      </c>
      <c r="I121" s="154">
        <f t="shared" si="90"/>
        <v>622.8061762156758</v>
      </c>
      <c r="J121" s="149"/>
      <c r="K121" s="169" t="s">
        <v>140</v>
      </c>
      <c r="L121" s="156">
        <v>199.69769625796502</v>
      </c>
      <c r="M121" s="156">
        <v>51.954022642230669</v>
      </c>
      <c r="N121" s="156">
        <v>262.49850210116205</v>
      </c>
      <c r="O121" s="156">
        <v>108.655955214318</v>
      </c>
      <c r="P121" s="156">
        <v>0</v>
      </c>
      <c r="Q121" s="156">
        <v>0</v>
      </c>
      <c r="R121" s="157">
        <v>0</v>
      </c>
      <c r="S121" s="158">
        <f t="shared" si="91"/>
        <v>622.8061762156758</v>
      </c>
      <c r="U121" s="215" t="s">
        <v>140</v>
      </c>
      <c r="V121" s="207">
        <v>189.39668611040639</v>
      </c>
      <c r="W121" s="207">
        <v>0</v>
      </c>
      <c r="X121" s="207">
        <v>0</v>
      </c>
      <c r="Y121" s="207">
        <v>51.954022642230669</v>
      </c>
      <c r="Z121" s="207">
        <v>262.49850210116205</v>
      </c>
      <c r="AA121" s="207">
        <v>107.10205575741274</v>
      </c>
      <c r="AB121" s="207">
        <v>0</v>
      </c>
      <c r="AC121" s="208">
        <v>11.854909604463888</v>
      </c>
      <c r="AD121" s="207">
        <v>10.301010147558628</v>
      </c>
      <c r="AE121" s="207">
        <v>0</v>
      </c>
      <c r="AF121" s="207">
        <v>0</v>
      </c>
      <c r="AG121" s="207">
        <v>0</v>
      </c>
      <c r="AH121" s="207">
        <v>1.5538994569052595</v>
      </c>
      <c r="AI121" s="210">
        <f t="shared" si="92"/>
        <v>622.80617621567569</v>
      </c>
      <c r="AJ121" s="141" t="str">
        <f t="shared" si="93"/>
        <v/>
      </c>
      <c r="BA121" s="141"/>
      <c r="BR121" s="141"/>
      <c r="CG121" s="141"/>
    </row>
    <row r="122" spans="1:85" ht="15">
      <c r="A122" s="159" t="s">
        <v>25</v>
      </c>
      <c r="B122" s="160">
        <v>87.465244021847937</v>
      </c>
      <c r="C122" s="160">
        <v>1.013728574173228</v>
      </c>
      <c r="D122" s="160">
        <v>128.53072021401081</v>
      </c>
      <c r="E122" s="160">
        <v>584.28219365835218</v>
      </c>
      <c r="F122" s="350"/>
      <c r="G122" s="160">
        <v>56.46855196026435</v>
      </c>
      <c r="H122" s="161">
        <v>0</v>
      </c>
      <c r="I122" s="162">
        <f t="shared" si="90"/>
        <v>857.76043842864851</v>
      </c>
      <c r="J122" s="149"/>
      <c r="K122" s="163" t="s">
        <v>25</v>
      </c>
      <c r="L122" s="164">
        <v>87.465244021847937</v>
      </c>
      <c r="M122" s="164">
        <v>1.013728574173228</v>
      </c>
      <c r="N122" s="164">
        <v>128.53072021401081</v>
      </c>
      <c r="O122" s="164">
        <v>584.28219365835218</v>
      </c>
      <c r="P122" s="164">
        <v>0.82778393184507015</v>
      </c>
      <c r="Q122" s="164">
        <v>56.46855196026435</v>
      </c>
      <c r="R122" s="165">
        <v>0</v>
      </c>
      <c r="S122" s="166">
        <f t="shared" si="91"/>
        <v>858.58822236049355</v>
      </c>
      <c r="U122" s="211" t="s">
        <v>25</v>
      </c>
      <c r="V122" s="212">
        <v>78.33553739388104</v>
      </c>
      <c r="W122" s="212">
        <v>8.3031622845493605</v>
      </c>
      <c r="X122" s="212">
        <v>56.46855196026435</v>
      </c>
      <c r="Y122" s="212">
        <v>1.013728574173228</v>
      </c>
      <c r="Z122" s="212">
        <v>128.53072021401081</v>
      </c>
      <c r="AA122" s="212">
        <v>576.24248666213327</v>
      </c>
      <c r="AB122" s="212">
        <v>0.82778393184507015</v>
      </c>
      <c r="AC122" s="213">
        <v>8.8662513396364115</v>
      </c>
      <c r="AD122" s="212">
        <v>0.82654434341754046</v>
      </c>
      <c r="AE122" s="212">
        <v>0</v>
      </c>
      <c r="AF122" s="212">
        <v>0</v>
      </c>
      <c r="AG122" s="212">
        <v>0</v>
      </c>
      <c r="AH122" s="212">
        <v>8.0397069962188716</v>
      </c>
      <c r="AI122" s="214">
        <f t="shared" si="92"/>
        <v>858.58822236049355</v>
      </c>
      <c r="AJ122" s="141" t="str">
        <f t="shared" si="93"/>
        <v/>
      </c>
      <c r="BA122" s="141"/>
      <c r="BR122" s="141"/>
      <c r="CG122" s="141"/>
    </row>
    <row r="123" spans="1:85" ht="15">
      <c r="A123" s="167" t="s">
        <v>24</v>
      </c>
      <c r="B123" s="156">
        <v>22.037162159083174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90"/>
        <v>22.037162159083174</v>
      </c>
      <c r="J123" s="149"/>
      <c r="K123" s="169" t="s">
        <v>24</v>
      </c>
      <c r="L123" s="156">
        <v>22.037162159083174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91"/>
        <v>22.037162159083174</v>
      </c>
      <c r="U123" s="215" t="s">
        <v>24</v>
      </c>
      <c r="V123" s="207">
        <v>22.037162159083174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92"/>
        <v>22.037162159083174</v>
      </c>
      <c r="AJ123" s="141" t="str">
        <f t="shared" si="93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90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91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92"/>
        <v>0</v>
      </c>
      <c r="AJ124" s="141" t="str">
        <f t="shared" si="93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2.2563530053125151</v>
      </c>
      <c r="D125" s="156">
        <v>0</v>
      </c>
      <c r="E125" s="156">
        <v>0</v>
      </c>
      <c r="F125" s="350"/>
      <c r="G125" s="156">
        <v>0</v>
      </c>
      <c r="H125" s="168">
        <v>0</v>
      </c>
      <c r="I125" s="154">
        <f t="shared" si="90"/>
        <v>2.2563530053125151</v>
      </c>
      <c r="J125" s="149"/>
      <c r="K125" s="169" t="s">
        <v>22</v>
      </c>
      <c r="L125" s="156">
        <v>0</v>
      </c>
      <c r="M125" s="156">
        <v>2.2563530053125151</v>
      </c>
      <c r="N125" s="156">
        <v>0</v>
      </c>
      <c r="O125" s="156">
        <v>0</v>
      </c>
      <c r="P125" s="156">
        <v>12.540898061348457</v>
      </c>
      <c r="Q125" s="156">
        <v>0</v>
      </c>
      <c r="R125" s="157">
        <v>0</v>
      </c>
      <c r="S125" s="158">
        <f t="shared" si="91"/>
        <v>14.797251066660973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2.2563530053125151</v>
      </c>
      <c r="Z125" s="207">
        <v>0</v>
      </c>
      <c r="AA125" s="207">
        <v>0</v>
      </c>
      <c r="AB125" s="207">
        <v>12.540898061348457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92"/>
        <v>14.797251066660973</v>
      </c>
      <c r="AJ125" s="141" t="str">
        <f t="shared" si="93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90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91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92"/>
        <v>0</v>
      </c>
      <c r="AJ126" s="141" t="str">
        <f t="shared" si="93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90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91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92"/>
        <v>0</v>
      </c>
      <c r="AJ127" s="141" t="str">
        <f t="shared" si="93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90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91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92"/>
        <v>0</v>
      </c>
      <c r="AJ128" s="141" t="str">
        <f t="shared" si="93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90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91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92"/>
        <v>0</v>
      </c>
      <c r="AJ129" s="141" t="str">
        <f t="shared" si="93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90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91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92"/>
        <v>0</v>
      </c>
      <c r="AJ130" s="141" t="str">
        <f t="shared" si="93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90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91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92"/>
        <v>0</v>
      </c>
      <c r="AJ131" s="141" t="str">
        <f t="shared" si="93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309.89343885627983</v>
      </c>
      <c r="C132" s="195">
        <f t="shared" ref="C132:I132" si="94">SUM(C111:C127)</f>
        <v>55.224104221716409</v>
      </c>
      <c r="D132" s="195">
        <f t="shared" si="94"/>
        <v>551.9444580529813</v>
      </c>
      <c r="E132" s="195">
        <f t="shared" si="94"/>
        <v>695.44167796205011</v>
      </c>
      <c r="F132" s="195">
        <f t="shared" si="94"/>
        <v>0</v>
      </c>
      <c r="G132" s="195">
        <f t="shared" si="94"/>
        <v>56.46855196026435</v>
      </c>
      <c r="H132" s="197">
        <f t="shared" si="94"/>
        <v>0</v>
      </c>
      <c r="I132" s="154">
        <f t="shared" si="94"/>
        <v>1668.9722310532923</v>
      </c>
      <c r="J132" s="149"/>
      <c r="K132" s="196" t="s">
        <v>26</v>
      </c>
      <c r="L132" s="195">
        <f>SUM(L111:L127)</f>
        <v>309.89343885627983</v>
      </c>
      <c r="M132" s="195">
        <f t="shared" ref="M132:S132" si="95">SUM(M111:M127)</f>
        <v>55.224104221716409</v>
      </c>
      <c r="N132" s="195">
        <f t="shared" si="95"/>
        <v>551.9444580529813</v>
      </c>
      <c r="O132" s="195">
        <f t="shared" si="95"/>
        <v>695.44167796205011</v>
      </c>
      <c r="P132" s="195">
        <f t="shared" si="95"/>
        <v>216.69638537016729</v>
      </c>
      <c r="Q132" s="195">
        <f t="shared" si="95"/>
        <v>56.46855196026435</v>
      </c>
      <c r="R132" s="197">
        <f t="shared" si="95"/>
        <v>0</v>
      </c>
      <c r="S132" s="198">
        <f t="shared" si="95"/>
        <v>1885.6686164234593</v>
      </c>
      <c r="T132" s="141" t="str">
        <f>IF(ABS(S132-AI132)&gt;0.01,S132-AI132,"")</f>
        <v/>
      </c>
      <c r="U132" s="224" t="s">
        <v>63</v>
      </c>
      <c r="V132" s="225">
        <f>SUM(V111:V127)</f>
        <v>290.4627220807543</v>
      </c>
      <c r="W132" s="225">
        <f t="shared" ref="W132:AH132" si="96">SUM(W111:W127)</f>
        <v>8.3031622845493605</v>
      </c>
      <c r="X132" s="225">
        <f t="shared" si="96"/>
        <v>56.46855196026435</v>
      </c>
      <c r="Y132" s="225">
        <f t="shared" si="96"/>
        <v>55.224104221716409</v>
      </c>
      <c r="Z132" s="225">
        <f t="shared" si="96"/>
        <v>492.44484796203267</v>
      </c>
      <c r="AA132" s="225">
        <f t="shared" si="96"/>
        <v>683.46971887401503</v>
      </c>
      <c r="AB132" s="225">
        <f t="shared" si="96"/>
        <v>216.69638537016729</v>
      </c>
      <c r="AC132" s="225">
        <f t="shared" si="96"/>
        <v>82.599123669959837</v>
      </c>
      <c r="AD132" s="226">
        <f t="shared" si="96"/>
        <v>11.127554490976168</v>
      </c>
      <c r="AE132" s="226">
        <f t="shared" si="96"/>
        <v>0</v>
      </c>
      <c r="AF132" s="226">
        <f t="shared" si="96"/>
        <v>0</v>
      </c>
      <c r="AG132" s="226">
        <f t="shared" si="96"/>
        <v>59.499610090948586</v>
      </c>
      <c r="AH132" s="226">
        <f t="shared" si="96"/>
        <v>11.971959088035085</v>
      </c>
      <c r="AI132" s="227">
        <f>SUM(V132:AC132)</f>
        <v>1885.6686164234593</v>
      </c>
      <c r="AJ132" s="141" t="str">
        <f t="shared" si="93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0.18567920609482241</v>
      </c>
      <c r="C133" s="48">
        <f t="shared" ref="C133:H133" si="97">IF($I132=0,"-",C132/$I132)</f>
        <v>3.3088689670327437E-2</v>
      </c>
      <c r="D133" s="48">
        <f t="shared" si="97"/>
        <v>0.33070919203050364</v>
      </c>
      <c r="E133" s="48">
        <f t="shared" si="97"/>
        <v>0.41668858535959896</v>
      </c>
      <c r="F133" s="48">
        <f t="shared" si="97"/>
        <v>0</v>
      </c>
      <c r="G133" s="48">
        <f t="shared" si="97"/>
        <v>3.3834326844747388E-2</v>
      </c>
      <c r="H133" s="69">
        <f t="shared" si="97"/>
        <v>0</v>
      </c>
      <c r="I133" s="49">
        <f>SUM(B133:H133)</f>
        <v>0.99999999999999989</v>
      </c>
      <c r="J133" s="141"/>
      <c r="K133" s="78" t="s">
        <v>90</v>
      </c>
      <c r="L133" s="95">
        <f t="shared" ref="L133:R133" si="98">IF($S132=0,"-",L132/$S132)</f>
        <v>0.16434140980935111</v>
      </c>
      <c r="M133" s="95">
        <f t="shared" si="98"/>
        <v>2.92862190846978E-2</v>
      </c>
      <c r="N133" s="95">
        <f t="shared" si="98"/>
        <v>0.29270490755679668</v>
      </c>
      <c r="O133" s="95">
        <f t="shared" si="98"/>
        <v>0.36880376111953955</v>
      </c>
      <c r="P133" s="95">
        <f t="shared" si="98"/>
        <v>0.11491753295506107</v>
      </c>
      <c r="Q133" s="95">
        <f t="shared" si="98"/>
        <v>2.9946169474553828E-2</v>
      </c>
      <c r="R133" s="96">
        <f t="shared" si="98"/>
        <v>0</v>
      </c>
      <c r="S133" s="97">
        <f>SUM(L133:R133)</f>
        <v>1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93"/>
        <v>1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99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00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01">SUM(V138:AC138)</f>
        <v>0</v>
      </c>
      <c r="AJ138" s="141" t="str">
        <f t="shared" ref="AJ138:AJ159" si="102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99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00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01"/>
        <v>0</v>
      </c>
      <c r="AJ139" s="141" t="str">
        <f t="shared" si="102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621.55765530804956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99"/>
        <v>621.55765530804956</v>
      </c>
      <c r="J140" s="149"/>
      <c r="K140" s="163" t="s">
        <v>56</v>
      </c>
      <c r="L140" s="164">
        <v>0</v>
      </c>
      <c r="M140" s="164">
        <v>621.55765530804956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00"/>
        <v>621.55765530804956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621.55765530804956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01"/>
        <v>621.55765530804956</v>
      </c>
      <c r="AJ140" s="141" t="str">
        <f t="shared" si="102"/>
        <v/>
      </c>
      <c r="BA140" s="141"/>
      <c r="BR140" s="141"/>
      <c r="CG140" s="141"/>
    </row>
    <row r="141" spans="1:85" ht="15">
      <c r="A141" s="167" t="s">
        <v>16</v>
      </c>
      <c r="B141" s="156">
        <v>53.89246211218061</v>
      </c>
      <c r="C141" s="156">
        <v>9.2362802451931572</v>
      </c>
      <c r="D141" s="156">
        <v>0</v>
      </c>
      <c r="E141" s="156">
        <v>0</v>
      </c>
      <c r="F141" s="350"/>
      <c r="G141" s="156">
        <v>0</v>
      </c>
      <c r="H141" s="168">
        <v>0</v>
      </c>
      <c r="I141" s="154">
        <f t="shared" si="99"/>
        <v>63.128742357373767</v>
      </c>
      <c r="J141" s="149"/>
      <c r="K141" s="169" t="s">
        <v>16</v>
      </c>
      <c r="L141" s="156">
        <v>53.89246211218061</v>
      </c>
      <c r="M141" s="156">
        <v>9.2362802451931572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00"/>
        <v>63.128742357373767</v>
      </c>
      <c r="U141" s="215" t="s">
        <v>16</v>
      </c>
      <c r="V141" s="207">
        <v>53.89246211218061</v>
      </c>
      <c r="W141" s="207">
        <v>0</v>
      </c>
      <c r="X141" s="207">
        <v>0</v>
      </c>
      <c r="Y141" s="207">
        <v>9.2362802451931572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101"/>
        <v>63.128742357373767</v>
      </c>
      <c r="AJ141" s="141" t="str">
        <f t="shared" si="102"/>
        <v/>
      </c>
      <c r="BA141" s="141"/>
      <c r="BR141" s="141"/>
      <c r="CG141" s="141"/>
    </row>
    <row r="142" spans="1:85" ht="15">
      <c r="A142" s="159" t="s">
        <v>15</v>
      </c>
      <c r="B142" s="160">
        <v>0.70695528030684374</v>
      </c>
      <c r="C142" s="160">
        <v>3.7932573240170497</v>
      </c>
      <c r="D142" s="160">
        <v>0.12028538453042575</v>
      </c>
      <c r="E142" s="160">
        <v>7.1182051313288475E-2</v>
      </c>
      <c r="F142" s="350"/>
      <c r="G142" s="160">
        <v>0</v>
      </c>
      <c r="H142" s="161">
        <v>0</v>
      </c>
      <c r="I142" s="162">
        <f t="shared" si="99"/>
        <v>4.6916800401676078</v>
      </c>
      <c r="J142" s="149"/>
      <c r="K142" s="163" t="s">
        <v>15</v>
      </c>
      <c r="L142" s="164">
        <v>0.70695528030684374</v>
      </c>
      <c r="M142" s="164">
        <v>3.7932573240170497</v>
      </c>
      <c r="N142" s="164">
        <v>0.12028538453042575</v>
      </c>
      <c r="O142" s="164">
        <v>7.1182051313288475E-2</v>
      </c>
      <c r="P142" s="164">
        <v>0</v>
      </c>
      <c r="Q142" s="164">
        <v>0</v>
      </c>
      <c r="R142" s="165">
        <v>0</v>
      </c>
      <c r="S142" s="166">
        <f t="shared" si="100"/>
        <v>4.6916800401676078</v>
      </c>
      <c r="U142" s="211" t="s">
        <v>57</v>
      </c>
      <c r="V142" s="212">
        <v>0.70695528030684374</v>
      </c>
      <c r="W142" s="212">
        <v>0</v>
      </c>
      <c r="X142" s="212">
        <v>0</v>
      </c>
      <c r="Y142" s="212">
        <v>3.7932573240170497</v>
      </c>
      <c r="Z142" s="212">
        <v>0.12028538453042575</v>
      </c>
      <c r="AA142" s="212">
        <v>0</v>
      </c>
      <c r="AB142" s="212">
        <v>0</v>
      </c>
      <c r="AC142" s="213">
        <v>7.1182051313288475E-2</v>
      </c>
      <c r="AD142" s="212">
        <v>0</v>
      </c>
      <c r="AE142" s="212">
        <v>0</v>
      </c>
      <c r="AF142" s="212">
        <v>0</v>
      </c>
      <c r="AG142" s="212">
        <v>0</v>
      </c>
      <c r="AH142" s="212">
        <v>7.1182051313288475E-2</v>
      </c>
      <c r="AI142" s="214">
        <f t="shared" si="101"/>
        <v>4.6916800401676078</v>
      </c>
      <c r="AJ142" s="141" t="str">
        <f t="shared" si="102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50"/>
      <c r="G143" s="156">
        <v>0</v>
      </c>
      <c r="H143" s="168">
        <v>0</v>
      </c>
      <c r="I143" s="154">
        <f t="shared" si="99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74.804701017495773</v>
      </c>
      <c r="Q143" s="156">
        <v>0</v>
      </c>
      <c r="R143" s="157">
        <v>0</v>
      </c>
      <c r="S143" s="158">
        <f t="shared" si="100"/>
        <v>74.804701017495773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74.804701017495773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01"/>
        <v>74.804701017495773</v>
      </c>
      <c r="AJ143" s="141" t="str">
        <f t="shared" si="102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99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8.5818103346859758</v>
      </c>
      <c r="Q144" s="164">
        <v>0</v>
      </c>
      <c r="R144" s="165">
        <v>0</v>
      </c>
      <c r="S144" s="166">
        <f t="shared" si="100"/>
        <v>8.5818103346859758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8.5818103346859758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01"/>
        <v>8.5818103346859758</v>
      </c>
      <c r="AJ144" s="141" t="str">
        <f t="shared" si="102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99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00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01"/>
        <v>0</v>
      </c>
      <c r="AJ145" s="141" t="str">
        <f t="shared" si="102"/>
        <v/>
      </c>
      <c r="BA145" s="141"/>
      <c r="BR145" s="141"/>
      <c r="CG145" s="141"/>
    </row>
    <row r="146" spans="1:85" ht="15">
      <c r="A146" s="159" t="s">
        <v>17</v>
      </c>
      <c r="B146" s="160">
        <v>1.9665366700347034E-4</v>
      </c>
      <c r="C146" s="160">
        <v>1.0572555261285572</v>
      </c>
      <c r="D146" s="160">
        <v>1.0590254091315885</v>
      </c>
      <c r="E146" s="160">
        <v>0</v>
      </c>
      <c r="F146" s="350"/>
      <c r="G146" s="160">
        <v>0</v>
      </c>
      <c r="H146" s="161">
        <v>0</v>
      </c>
      <c r="I146" s="162">
        <f t="shared" si="99"/>
        <v>2.1164775889271494</v>
      </c>
      <c r="J146" s="149"/>
      <c r="K146" s="163" t="s">
        <v>17</v>
      </c>
      <c r="L146" s="164">
        <v>1.9665366700347034E-4</v>
      </c>
      <c r="M146" s="164">
        <v>1.0572555261285572</v>
      </c>
      <c r="N146" s="164">
        <v>1.0590254091315885</v>
      </c>
      <c r="O146" s="164">
        <v>0</v>
      </c>
      <c r="P146" s="164">
        <v>6.2648182682380061E-5</v>
      </c>
      <c r="Q146" s="164">
        <v>0</v>
      </c>
      <c r="R146" s="165">
        <v>0</v>
      </c>
      <c r="S146" s="166">
        <f t="shared" si="100"/>
        <v>2.1165402371098319</v>
      </c>
      <c r="U146" s="211" t="s">
        <v>17</v>
      </c>
      <c r="V146" s="212">
        <v>1.9665366700347034E-4</v>
      </c>
      <c r="W146" s="212">
        <v>0</v>
      </c>
      <c r="X146" s="212">
        <v>0</v>
      </c>
      <c r="Y146" s="212">
        <v>1.0572555261285572</v>
      </c>
      <c r="Z146" s="212">
        <v>1.0590254091315885</v>
      </c>
      <c r="AA146" s="212">
        <v>0</v>
      </c>
      <c r="AB146" s="212">
        <v>6.2648182682380061E-5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01"/>
        <v>2.1165402371098319</v>
      </c>
      <c r="AJ146" s="141" t="str">
        <f t="shared" si="102"/>
        <v/>
      </c>
      <c r="BA146" s="141"/>
      <c r="BR146" s="141"/>
      <c r="CG146" s="141"/>
    </row>
    <row r="147" spans="1:85" ht="15">
      <c r="A147" s="167" t="s">
        <v>140</v>
      </c>
      <c r="B147" s="156">
        <v>111.92344237790932</v>
      </c>
      <c r="C147" s="156">
        <v>1365.7316115135693</v>
      </c>
      <c r="D147" s="156">
        <v>3592.2101876329311</v>
      </c>
      <c r="E147" s="156">
        <v>27.037109127005191</v>
      </c>
      <c r="F147" s="350"/>
      <c r="G147" s="156">
        <v>0</v>
      </c>
      <c r="H147" s="168">
        <v>0</v>
      </c>
      <c r="I147" s="154">
        <f t="shared" si="99"/>
        <v>5096.902350651415</v>
      </c>
      <c r="J147" s="149"/>
      <c r="K147" s="169" t="s">
        <v>140</v>
      </c>
      <c r="L147" s="156">
        <v>111.92344237790932</v>
      </c>
      <c r="M147" s="156">
        <v>1365.7316115135693</v>
      </c>
      <c r="N147" s="156">
        <v>3592.2101876329311</v>
      </c>
      <c r="O147" s="156">
        <v>27.037109127005191</v>
      </c>
      <c r="P147" s="156">
        <v>0</v>
      </c>
      <c r="Q147" s="156">
        <v>0</v>
      </c>
      <c r="R147" s="157">
        <v>0</v>
      </c>
      <c r="S147" s="158">
        <f t="shared" si="100"/>
        <v>5096.902350651415</v>
      </c>
      <c r="U147" s="215" t="s">
        <v>140</v>
      </c>
      <c r="V147" s="207">
        <v>111.08173612164872</v>
      </c>
      <c r="W147" s="207">
        <v>0</v>
      </c>
      <c r="X147" s="207">
        <v>0</v>
      </c>
      <c r="Y147" s="207">
        <v>1365.7316115135693</v>
      </c>
      <c r="Z147" s="207">
        <v>3587.2378311305488</v>
      </c>
      <c r="AA147" s="207">
        <v>0</v>
      </c>
      <c r="AB147" s="207">
        <v>0</v>
      </c>
      <c r="AC147" s="208">
        <v>32.851171885648277</v>
      </c>
      <c r="AD147" s="207">
        <v>0.84170625626061335</v>
      </c>
      <c r="AE147" s="207">
        <v>0</v>
      </c>
      <c r="AF147" s="207">
        <v>0</v>
      </c>
      <c r="AG147" s="207">
        <v>4.9723565023824712</v>
      </c>
      <c r="AH147" s="207">
        <v>27.037109127005191</v>
      </c>
      <c r="AI147" s="210">
        <f t="shared" si="101"/>
        <v>5096.902350651415</v>
      </c>
      <c r="AJ147" s="141" t="str">
        <f t="shared" si="102"/>
        <v/>
      </c>
      <c r="BA147" s="141"/>
      <c r="BR147" s="141"/>
      <c r="CG147" s="141"/>
    </row>
    <row r="148" spans="1:85" ht="15">
      <c r="A148" s="159" t="s">
        <v>25</v>
      </c>
      <c r="B148" s="160">
        <v>116.20155144184702</v>
      </c>
      <c r="C148" s="160">
        <v>85.960254004762888</v>
      </c>
      <c r="D148" s="160">
        <v>34.231441750473493</v>
      </c>
      <c r="E148" s="160">
        <v>4482.2522424943454</v>
      </c>
      <c r="F148" s="350"/>
      <c r="G148" s="160">
        <v>125.51075950024027</v>
      </c>
      <c r="H148" s="161">
        <v>0</v>
      </c>
      <c r="I148" s="162">
        <f t="shared" si="99"/>
        <v>4844.1562491916693</v>
      </c>
      <c r="J148" s="149"/>
      <c r="K148" s="163" t="s">
        <v>25</v>
      </c>
      <c r="L148" s="164">
        <v>116.20155144184702</v>
      </c>
      <c r="M148" s="164">
        <v>85.960254004762888</v>
      </c>
      <c r="N148" s="164">
        <v>34.231441750473493</v>
      </c>
      <c r="O148" s="164">
        <v>4482.2522424943454</v>
      </c>
      <c r="P148" s="164">
        <v>8.6170257546182169E-2</v>
      </c>
      <c r="Q148" s="164">
        <v>125.51075950024027</v>
      </c>
      <c r="R148" s="165">
        <v>0</v>
      </c>
      <c r="S148" s="166">
        <f t="shared" si="100"/>
        <v>4844.242419449215</v>
      </c>
      <c r="U148" s="211" t="s">
        <v>25</v>
      </c>
      <c r="V148" s="212">
        <v>21.944240605441465</v>
      </c>
      <c r="W148" s="212">
        <v>94.257310836405551</v>
      </c>
      <c r="X148" s="212">
        <v>125.51075950024027</v>
      </c>
      <c r="Y148" s="212">
        <v>85.960254004762888</v>
      </c>
      <c r="Z148" s="212">
        <v>34.231441750473493</v>
      </c>
      <c r="AA148" s="212">
        <v>4454.3325294844517</v>
      </c>
      <c r="AB148" s="212">
        <v>8.6170257546182169E-2</v>
      </c>
      <c r="AC148" s="213">
        <v>27.91971300989421</v>
      </c>
      <c r="AD148" s="212">
        <v>0</v>
      </c>
      <c r="AE148" s="212">
        <v>0.33469438747311342</v>
      </c>
      <c r="AF148" s="212">
        <v>0</v>
      </c>
      <c r="AG148" s="212">
        <v>0</v>
      </c>
      <c r="AH148" s="212">
        <v>27.585018622421092</v>
      </c>
      <c r="AI148" s="214">
        <f t="shared" si="101"/>
        <v>4844.242419449216</v>
      </c>
      <c r="AJ148" s="141" t="str">
        <f t="shared" si="102"/>
        <v/>
      </c>
      <c r="BA148" s="141"/>
      <c r="BR148" s="141"/>
      <c r="CG148" s="141"/>
    </row>
    <row r="149" spans="1:85" ht="15">
      <c r="A149" s="167" t="s">
        <v>24</v>
      </c>
      <c r="B149" s="156">
        <v>137.89369924467587</v>
      </c>
      <c r="C149" s="156">
        <v>1364.3786960464404</v>
      </c>
      <c r="D149" s="156">
        <v>74.489931170895218</v>
      </c>
      <c r="E149" s="156">
        <v>0</v>
      </c>
      <c r="F149" s="350"/>
      <c r="G149" s="156">
        <v>0</v>
      </c>
      <c r="H149" s="168">
        <v>0</v>
      </c>
      <c r="I149" s="154">
        <f t="shared" si="99"/>
        <v>1576.7623264620115</v>
      </c>
      <c r="J149" s="149"/>
      <c r="K149" s="169" t="s">
        <v>24</v>
      </c>
      <c r="L149" s="156">
        <v>137.89369924467587</v>
      </c>
      <c r="M149" s="156">
        <v>1364.3786960464404</v>
      </c>
      <c r="N149" s="156">
        <v>74.489931170895218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00"/>
        <v>1576.7623264620115</v>
      </c>
      <c r="U149" s="215" t="s">
        <v>24</v>
      </c>
      <c r="V149" s="207">
        <v>123.26800533583159</v>
      </c>
      <c r="W149" s="207">
        <v>10.837181386399713</v>
      </c>
      <c r="X149" s="207">
        <v>0</v>
      </c>
      <c r="Y149" s="207">
        <v>1364.3786960464404</v>
      </c>
      <c r="Z149" s="207">
        <v>74.489931170895218</v>
      </c>
      <c r="AA149" s="207">
        <v>0</v>
      </c>
      <c r="AB149" s="207">
        <v>0</v>
      </c>
      <c r="AC149" s="208">
        <v>3.7885125224445524</v>
      </c>
      <c r="AD149" s="207">
        <v>3.7885125224445524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01"/>
        <v>1576.7623264620115</v>
      </c>
      <c r="AJ149" s="141" t="str">
        <f t="shared" si="102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99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00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01"/>
        <v>0</v>
      </c>
      <c r="AJ150" s="141" t="str">
        <f t="shared" si="102"/>
        <v/>
      </c>
      <c r="BA150" s="141"/>
      <c r="BR150" s="141"/>
      <c r="CG150" s="141"/>
    </row>
    <row r="151" spans="1:85" ht="15">
      <c r="A151" s="167" t="s">
        <v>22</v>
      </c>
      <c r="B151" s="156">
        <v>19.062319295437188</v>
      </c>
      <c r="C151" s="156">
        <v>362.18406661330658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99"/>
        <v>381.24638590874378</v>
      </c>
      <c r="J151" s="149"/>
      <c r="K151" s="169" t="s">
        <v>22</v>
      </c>
      <c r="L151" s="156">
        <v>19.062319295437188</v>
      </c>
      <c r="M151" s="156">
        <v>362.18406661330658</v>
      </c>
      <c r="N151" s="156">
        <v>0</v>
      </c>
      <c r="O151" s="156">
        <v>0</v>
      </c>
      <c r="P151" s="156">
        <v>4.6212719395894242</v>
      </c>
      <c r="Q151" s="156">
        <v>0</v>
      </c>
      <c r="R151" s="157">
        <v>0</v>
      </c>
      <c r="S151" s="158">
        <f t="shared" si="100"/>
        <v>385.86765784833318</v>
      </c>
      <c r="U151" s="215" t="s">
        <v>22</v>
      </c>
      <c r="V151" s="207">
        <v>19.062319295437188</v>
      </c>
      <c r="W151" s="207">
        <v>0</v>
      </c>
      <c r="X151" s="207">
        <v>0</v>
      </c>
      <c r="Y151" s="207">
        <v>362.18406661330658</v>
      </c>
      <c r="Z151" s="207">
        <v>0</v>
      </c>
      <c r="AA151" s="207">
        <v>0</v>
      </c>
      <c r="AB151" s="207">
        <v>4.6212719395894242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01"/>
        <v>385.86765784833318</v>
      </c>
      <c r="AJ151" s="141" t="str">
        <f t="shared" si="102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436.10004800000007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99"/>
        <v>436.10004800000007</v>
      </c>
      <c r="J152" s="149"/>
      <c r="K152" s="163" t="s">
        <v>21</v>
      </c>
      <c r="L152" s="164">
        <v>0</v>
      </c>
      <c r="M152" s="164">
        <v>436.10004800000007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00"/>
        <v>436.10004800000007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436.10004800000007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01"/>
        <v>436.10004800000007</v>
      </c>
      <c r="AJ152" s="141" t="str">
        <f t="shared" si="102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99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00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01"/>
        <v>0</v>
      </c>
      <c r="AJ153" s="141" t="str">
        <f t="shared" si="102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99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00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101"/>
        <v>0</v>
      </c>
      <c r="AJ154" s="141" t="str">
        <f t="shared" si="102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99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00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01"/>
        <v>0</v>
      </c>
      <c r="AJ155" s="141" t="str">
        <f t="shared" si="102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99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00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101"/>
        <v>0</v>
      </c>
      <c r="AJ156" s="141" t="str">
        <f t="shared" si="102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99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00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01"/>
        <v>0</v>
      </c>
      <c r="AJ157" s="141" t="str">
        <f t="shared" si="102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439.68062640602386</v>
      </c>
      <c r="C158" s="195">
        <f t="shared" ref="C158:I158" si="103">SUM(C137:C153)</f>
        <v>4249.9991245814681</v>
      </c>
      <c r="D158" s="195">
        <f t="shared" si="103"/>
        <v>3702.1108713479616</v>
      </c>
      <c r="E158" s="195">
        <f t="shared" si="103"/>
        <v>4509.3605336726641</v>
      </c>
      <c r="F158" s="195">
        <f t="shared" si="103"/>
        <v>0</v>
      </c>
      <c r="G158" s="195">
        <f t="shared" si="103"/>
        <v>125.51075950024027</v>
      </c>
      <c r="H158" s="197">
        <f t="shared" si="103"/>
        <v>0</v>
      </c>
      <c r="I158" s="154">
        <f t="shared" si="103"/>
        <v>13026.661915508357</v>
      </c>
      <c r="J158" s="149"/>
      <c r="K158" s="196" t="s">
        <v>26</v>
      </c>
      <c r="L158" s="195">
        <f>SUM(L137:L153)</f>
        <v>439.68062640602386</v>
      </c>
      <c r="M158" s="195">
        <f t="shared" ref="M158:S158" si="104">SUM(M137:M153)</f>
        <v>4249.9991245814681</v>
      </c>
      <c r="N158" s="195">
        <f t="shared" si="104"/>
        <v>3702.1108713479616</v>
      </c>
      <c r="O158" s="195">
        <f t="shared" si="104"/>
        <v>4509.3605336726641</v>
      </c>
      <c r="P158" s="195">
        <f t="shared" si="104"/>
        <v>88.094016197500025</v>
      </c>
      <c r="Q158" s="195">
        <f t="shared" si="104"/>
        <v>125.51075950024027</v>
      </c>
      <c r="R158" s="197">
        <f t="shared" si="104"/>
        <v>0</v>
      </c>
      <c r="S158" s="198">
        <f t="shared" si="104"/>
        <v>13114.755931705857</v>
      </c>
      <c r="T158" s="141" t="str">
        <f>IF(ABS(S158-AI158)&gt;0.01,S158-AI158,"")</f>
        <v/>
      </c>
      <c r="U158" s="224" t="s">
        <v>63</v>
      </c>
      <c r="V158" s="225">
        <f>SUM(V137:V153)</f>
        <v>329.95591540451346</v>
      </c>
      <c r="W158" s="225">
        <f t="shared" ref="W158:AH158" si="105">SUM(W137:W153)</f>
        <v>105.09449222280526</v>
      </c>
      <c r="X158" s="225">
        <f t="shared" si="105"/>
        <v>125.51075950024027</v>
      </c>
      <c r="Y158" s="225">
        <f t="shared" si="105"/>
        <v>4249.9991245814681</v>
      </c>
      <c r="Z158" s="225">
        <f t="shared" si="105"/>
        <v>3697.1385148455793</v>
      </c>
      <c r="AA158" s="225">
        <f t="shared" si="105"/>
        <v>4454.3325294844517</v>
      </c>
      <c r="AB158" s="225">
        <f t="shared" si="105"/>
        <v>88.094016197500025</v>
      </c>
      <c r="AC158" s="225">
        <f t="shared" si="105"/>
        <v>64.630579469300329</v>
      </c>
      <c r="AD158" s="226">
        <f t="shared" si="105"/>
        <v>4.6302187787051654</v>
      </c>
      <c r="AE158" s="226">
        <f t="shared" si="105"/>
        <v>0.33469438747311342</v>
      </c>
      <c r="AF158" s="226">
        <f t="shared" si="105"/>
        <v>0</v>
      </c>
      <c r="AG158" s="226">
        <f t="shared" si="105"/>
        <v>4.9723565023824712</v>
      </c>
      <c r="AH158" s="226">
        <f t="shared" si="105"/>
        <v>54.69330980073957</v>
      </c>
      <c r="AI158" s="227">
        <f>SUM(V158:AC158)</f>
        <v>13114.755931705857</v>
      </c>
      <c r="AJ158" s="141" t="str">
        <f t="shared" si="102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3.3752363365059788E-2</v>
      </c>
      <c r="C159" s="48">
        <f t="shared" ref="C159:H159" si="106">IF($I158=0,"-",C158/$I158)</f>
        <v>0.32625389007154676</v>
      </c>
      <c r="D159" s="48">
        <f t="shared" si="106"/>
        <v>0.28419489930421588</v>
      </c>
      <c r="E159" s="48">
        <f t="shared" si="106"/>
        <v>0.3461639338550907</v>
      </c>
      <c r="F159" s="48">
        <f t="shared" si="106"/>
        <v>0</v>
      </c>
      <c r="G159" s="48">
        <f t="shared" si="106"/>
        <v>9.6349134040869359E-3</v>
      </c>
      <c r="H159" s="69">
        <f t="shared" si="106"/>
        <v>0</v>
      </c>
      <c r="I159" s="49">
        <f>SUM(B159:H159)</f>
        <v>1</v>
      </c>
      <c r="J159" s="141"/>
      <c r="K159" s="78" t="s">
        <v>90</v>
      </c>
      <c r="L159" s="95">
        <f t="shared" ref="L159:R159" si="107">IF($S158=0,"-",L158/$S158)</f>
        <v>3.3525643076823458E-2</v>
      </c>
      <c r="M159" s="95">
        <f t="shared" si="107"/>
        <v>0.32406238794782238</v>
      </c>
      <c r="N159" s="95">
        <f t="shared" si="107"/>
        <v>0.28228591447880819</v>
      </c>
      <c r="O159" s="95">
        <f t="shared" si="107"/>
        <v>0.34383869262644562</v>
      </c>
      <c r="P159" s="95">
        <f t="shared" si="107"/>
        <v>6.7171677960492166E-3</v>
      </c>
      <c r="Q159" s="95">
        <f t="shared" si="107"/>
        <v>9.5701940740512796E-3</v>
      </c>
      <c r="R159" s="96">
        <f t="shared" si="107"/>
        <v>0</v>
      </c>
      <c r="S159" s="97">
        <f>SUM(L159:R159)</f>
        <v>1.0000000000000002</v>
      </c>
      <c r="U159" s="108" t="s">
        <v>90</v>
      </c>
      <c r="V159" s="130">
        <f>+V158/$AI158</f>
        <v>2.5159135032533968E-2</v>
      </c>
      <c r="W159" s="130">
        <f t="shared" ref="W159:AH159" si="108">+W158/$AI158</f>
        <v>8.0134539117675714E-3</v>
      </c>
      <c r="X159" s="130">
        <f t="shared" si="108"/>
        <v>9.5701940740512796E-3</v>
      </c>
      <c r="Y159" s="130">
        <f t="shared" si="108"/>
        <v>0.32406238794782238</v>
      </c>
      <c r="Z159" s="130">
        <f t="shared" si="108"/>
        <v>0.28190677234850275</v>
      </c>
      <c r="AA159" s="130">
        <f t="shared" si="108"/>
        <v>0.33964280789364792</v>
      </c>
      <c r="AB159" s="130">
        <f t="shared" si="108"/>
        <v>6.7171677960492166E-3</v>
      </c>
      <c r="AC159" s="130">
        <f t="shared" si="108"/>
        <v>4.9280809956250352E-3</v>
      </c>
      <c r="AD159" s="130">
        <f t="shared" si="108"/>
        <v>3.5305413252192377E-4</v>
      </c>
      <c r="AE159" s="130">
        <f t="shared" si="108"/>
        <v>2.5520443477256477E-5</v>
      </c>
      <c r="AF159" s="130">
        <f t="shared" si="108"/>
        <v>0</v>
      </c>
      <c r="AG159" s="130">
        <f t="shared" si="108"/>
        <v>3.7914213030541003E-4</v>
      </c>
      <c r="AH159" s="130">
        <f t="shared" si="108"/>
        <v>4.1703642893204437E-3</v>
      </c>
      <c r="AI159" s="131">
        <f>SUM(V159:AC159)</f>
        <v>1.0000000000000002</v>
      </c>
      <c r="AJ159" s="22" t="str">
        <f t="shared" si="102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9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109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10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11">SUM(V164:AC164)</f>
        <v>0</v>
      </c>
      <c r="AJ164" s="141" t="str">
        <f t="shared" ref="AJ164:AJ185" si="112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50"/>
      <c r="G165" s="156">
        <v>0</v>
      </c>
      <c r="H165" s="168">
        <v>0</v>
      </c>
      <c r="I165" s="154">
        <f t="shared" si="109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10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11"/>
        <v>0</v>
      </c>
      <c r="AJ165" s="141" t="str">
        <f t="shared" si="112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109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10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11"/>
        <v>0</v>
      </c>
      <c r="AJ166" s="141" t="str">
        <f t="shared" si="112"/>
        <v/>
      </c>
      <c r="BA166" s="141"/>
      <c r="BR166" s="141"/>
      <c r="CG166" s="141"/>
    </row>
    <row r="167" spans="1:85" ht="15">
      <c r="A167" s="167" t="s">
        <v>16</v>
      </c>
      <c r="B167" s="156">
        <v>0</v>
      </c>
      <c r="C167" s="156">
        <v>0</v>
      </c>
      <c r="D167" s="156">
        <v>0</v>
      </c>
      <c r="E167" s="156">
        <v>0</v>
      </c>
      <c r="F167" s="350"/>
      <c r="G167" s="156">
        <v>0</v>
      </c>
      <c r="H167" s="168">
        <v>0</v>
      </c>
      <c r="I167" s="154">
        <f t="shared" si="109"/>
        <v>0</v>
      </c>
      <c r="J167" s="149"/>
      <c r="K167" s="169" t="s">
        <v>16</v>
      </c>
      <c r="L167" s="156">
        <v>0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10"/>
        <v>0</v>
      </c>
      <c r="U167" s="215" t="s">
        <v>16</v>
      </c>
      <c r="V167" s="207">
        <v>0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11"/>
        <v>0</v>
      </c>
      <c r="AJ167" s="141" t="str">
        <f t="shared" si="112"/>
        <v/>
      </c>
      <c r="BA167" s="141"/>
      <c r="BR167" s="141"/>
      <c r="CG167" s="141"/>
    </row>
    <row r="168" spans="1:85" ht="15">
      <c r="A168" s="159" t="s">
        <v>15</v>
      </c>
      <c r="B168" s="160">
        <v>0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109"/>
        <v>0</v>
      </c>
      <c r="J168" s="149"/>
      <c r="K168" s="163" t="s">
        <v>15</v>
      </c>
      <c r="L168" s="164">
        <v>0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10"/>
        <v>0</v>
      </c>
      <c r="U168" s="211" t="s">
        <v>57</v>
      </c>
      <c r="V168" s="212">
        <v>0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11"/>
        <v>0</v>
      </c>
      <c r="AJ168" s="141" t="str">
        <f t="shared" si="112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1.0712142988997522</v>
      </c>
      <c r="F169" s="350"/>
      <c r="G169" s="156">
        <v>0</v>
      </c>
      <c r="H169" s="168">
        <v>0</v>
      </c>
      <c r="I169" s="154">
        <f t="shared" si="109"/>
        <v>1.0712142988997522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1.0712142988997522</v>
      </c>
      <c r="P169" s="156">
        <v>15.768335221542314</v>
      </c>
      <c r="Q169" s="156">
        <v>0</v>
      </c>
      <c r="R169" s="157">
        <v>0</v>
      </c>
      <c r="S169" s="158">
        <f t="shared" si="110"/>
        <v>16.839549520442066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0.53560714944987609</v>
      </c>
      <c r="AB169" s="207">
        <v>15.768335221542314</v>
      </c>
      <c r="AC169" s="208">
        <v>0.53560714944987609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0.53560714944987609</v>
      </c>
      <c r="AI169" s="210">
        <f t="shared" si="111"/>
        <v>16.839549520442066</v>
      </c>
      <c r="AJ169" s="141" t="str">
        <f t="shared" si="112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109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1.0629936354034155</v>
      </c>
      <c r="Q170" s="164">
        <v>0</v>
      </c>
      <c r="R170" s="165">
        <v>0</v>
      </c>
      <c r="S170" s="166">
        <f t="shared" si="110"/>
        <v>1.0629936354034155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1.0629936354034155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11"/>
        <v>1.0629936354034155</v>
      </c>
      <c r="AJ170" s="141" t="str">
        <f t="shared" si="112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4.5465</v>
      </c>
      <c r="E171" s="156">
        <v>0</v>
      </c>
      <c r="F171" s="350"/>
      <c r="G171" s="156">
        <v>0</v>
      </c>
      <c r="H171" s="168">
        <v>0</v>
      </c>
      <c r="I171" s="154">
        <f t="shared" si="109"/>
        <v>4.5465</v>
      </c>
      <c r="J171" s="149"/>
      <c r="K171" s="169" t="s">
        <v>59</v>
      </c>
      <c r="L171" s="156">
        <v>0</v>
      </c>
      <c r="M171" s="156">
        <v>0</v>
      </c>
      <c r="N171" s="156">
        <v>4.5465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10"/>
        <v>4.5465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4.5465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11"/>
        <v>4.5465</v>
      </c>
      <c r="AJ171" s="141" t="str">
        <f t="shared" si="112"/>
        <v/>
      </c>
      <c r="BA171" s="141"/>
      <c r="BR171" s="141"/>
      <c r="CG171" s="141"/>
    </row>
    <row r="172" spans="1:85" ht="15">
      <c r="A172" s="159" t="s">
        <v>17</v>
      </c>
      <c r="B172" s="160">
        <v>0.14355845734558101</v>
      </c>
      <c r="C172" s="160">
        <v>0</v>
      </c>
      <c r="D172" s="160">
        <v>0.19824381683132611</v>
      </c>
      <c r="E172" s="160">
        <v>0</v>
      </c>
      <c r="F172" s="350"/>
      <c r="G172" s="160">
        <v>0</v>
      </c>
      <c r="H172" s="161">
        <v>0</v>
      </c>
      <c r="I172" s="162">
        <f t="shared" si="109"/>
        <v>0.34180227417690712</v>
      </c>
      <c r="J172" s="149"/>
      <c r="K172" s="163" t="s">
        <v>17</v>
      </c>
      <c r="L172" s="164">
        <v>0.14355845734558101</v>
      </c>
      <c r="M172" s="164">
        <v>0</v>
      </c>
      <c r="N172" s="164">
        <v>0.19824381683132611</v>
      </c>
      <c r="O172" s="164">
        <v>0</v>
      </c>
      <c r="P172" s="164">
        <v>3.7987096774193671E-3</v>
      </c>
      <c r="Q172" s="164">
        <v>0</v>
      </c>
      <c r="R172" s="165">
        <v>0</v>
      </c>
      <c r="S172" s="166">
        <f t="shared" si="110"/>
        <v>0.34560098385432647</v>
      </c>
      <c r="U172" s="211" t="s">
        <v>17</v>
      </c>
      <c r="V172" s="212">
        <v>0.14355845734558101</v>
      </c>
      <c r="W172" s="212">
        <v>0</v>
      </c>
      <c r="X172" s="212">
        <v>0</v>
      </c>
      <c r="Y172" s="212">
        <v>0</v>
      </c>
      <c r="Z172" s="212">
        <v>0.19824381683132611</v>
      </c>
      <c r="AA172" s="212">
        <v>0</v>
      </c>
      <c r="AB172" s="212">
        <v>3.7987096774193671E-3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111"/>
        <v>0.34560098385432647</v>
      </c>
      <c r="AJ172" s="141" t="str">
        <f t="shared" si="112"/>
        <v/>
      </c>
      <c r="BA172" s="141"/>
      <c r="BR172" s="141"/>
      <c r="CG172" s="141"/>
    </row>
    <row r="173" spans="1:85" ht="15">
      <c r="A173" s="167" t="s">
        <v>140</v>
      </c>
      <c r="B173" s="156">
        <v>183.87752714939307</v>
      </c>
      <c r="C173" s="156">
        <v>0</v>
      </c>
      <c r="D173" s="156">
        <v>495.3814638983726</v>
      </c>
      <c r="E173" s="156">
        <v>0</v>
      </c>
      <c r="F173" s="350"/>
      <c r="G173" s="156">
        <v>0</v>
      </c>
      <c r="H173" s="168">
        <v>0</v>
      </c>
      <c r="I173" s="154">
        <f t="shared" si="109"/>
        <v>679.25899104776568</v>
      </c>
      <c r="J173" s="149"/>
      <c r="K173" s="169" t="s">
        <v>140</v>
      </c>
      <c r="L173" s="156">
        <v>183.87752714939307</v>
      </c>
      <c r="M173" s="156">
        <v>0</v>
      </c>
      <c r="N173" s="156">
        <v>495.3814638983726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10"/>
        <v>679.25899104776568</v>
      </c>
      <c r="U173" s="215" t="s">
        <v>140</v>
      </c>
      <c r="V173" s="207">
        <v>183.87752714939307</v>
      </c>
      <c r="W173" s="207">
        <v>0</v>
      </c>
      <c r="X173" s="207">
        <v>0</v>
      </c>
      <c r="Y173" s="207">
        <v>0</v>
      </c>
      <c r="Z173" s="207">
        <v>495.3814638983726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11"/>
        <v>679.25899104776568</v>
      </c>
      <c r="AJ173" s="141" t="str">
        <f t="shared" si="112"/>
        <v/>
      </c>
      <c r="BA173" s="141"/>
      <c r="BR173" s="141"/>
      <c r="CG173" s="141"/>
    </row>
    <row r="174" spans="1:85" ht="15">
      <c r="A174" s="159" t="s">
        <v>25</v>
      </c>
      <c r="B174" s="160">
        <v>5.5788623264184967</v>
      </c>
      <c r="C174" s="160">
        <v>4.9054098168760873</v>
      </c>
      <c r="D174" s="160">
        <v>479.54097963792293</v>
      </c>
      <c r="E174" s="160">
        <v>254.81050053547071</v>
      </c>
      <c r="F174" s="350"/>
      <c r="G174" s="160">
        <v>25.942208707004507</v>
      </c>
      <c r="H174" s="161">
        <v>0</v>
      </c>
      <c r="I174" s="162">
        <f t="shared" si="109"/>
        <v>770.77796102369268</v>
      </c>
      <c r="J174" s="149"/>
      <c r="K174" s="163" t="s">
        <v>25</v>
      </c>
      <c r="L174" s="164">
        <v>5.5788623264184967</v>
      </c>
      <c r="M174" s="164">
        <v>4.9054098168760873</v>
      </c>
      <c r="N174" s="164">
        <v>479.54097963792293</v>
      </c>
      <c r="O174" s="164">
        <v>254.81050053547071</v>
      </c>
      <c r="P174" s="164">
        <v>0</v>
      </c>
      <c r="Q174" s="164">
        <v>25.942208707004507</v>
      </c>
      <c r="R174" s="165">
        <v>0</v>
      </c>
      <c r="S174" s="166">
        <f t="shared" si="110"/>
        <v>770.77796102369268</v>
      </c>
      <c r="U174" s="211" t="s">
        <v>25</v>
      </c>
      <c r="V174" s="212">
        <v>5.286849028617481</v>
      </c>
      <c r="W174" s="212">
        <v>0.12514855620043508</v>
      </c>
      <c r="X174" s="212">
        <v>25.942208707004507</v>
      </c>
      <c r="Y174" s="212">
        <v>4.9054098168760873</v>
      </c>
      <c r="Z174" s="212">
        <v>479.54097963792293</v>
      </c>
      <c r="AA174" s="212">
        <v>254.81050053547071</v>
      </c>
      <c r="AB174" s="212">
        <v>0</v>
      </c>
      <c r="AC174" s="213">
        <v>0.1668647416005801</v>
      </c>
      <c r="AD174" s="212">
        <v>0.1668647416005801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111"/>
        <v>770.77796102369268</v>
      </c>
      <c r="AJ174" s="141" t="str">
        <f t="shared" si="112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109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10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11"/>
        <v>0</v>
      </c>
      <c r="AJ175" s="141" t="str">
        <f t="shared" si="112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109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10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11"/>
        <v>0</v>
      </c>
      <c r="AJ176" s="141" t="str">
        <f t="shared" si="112"/>
        <v/>
      </c>
      <c r="BA176" s="141"/>
      <c r="BR176" s="141"/>
      <c r="CG176" s="141"/>
    </row>
    <row r="177" spans="1:85" ht="15">
      <c r="A177" s="167" t="s">
        <v>22</v>
      </c>
      <c r="B177" s="156">
        <v>0.64423763233400366</v>
      </c>
      <c r="C177" s="156">
        <v>0</v>
      </c>
      <c r="D177" s="156">
        <v>0</v>
      </c>
      <c r="E177" s="156">
        <v>0</v>
      </c>
      <c r="F177" s="350"/>
      <c r="G177" s="156">
        <v>0</v>
      </c>
      <c r="H177" s="168">
        <v>0</v>
      </c>
      <c r="I177" s="154">
        <f t="shared" si="109"/>
        <v>0.64423763233400366</v>
      </c>
      <c r="J177" s="149"/>
      <c r="K177" s="169" t="s">
        <v>22</v>
      </c>
      <c r="L177" s="156">
        <v>0.64423763233400366</v>
      </c>
      <c r="M177" s="156">
        <v>0</v>
      </c>
      <c r="N177" s="156">
        <v>0</v>
      </c>
      <c r="O177" s="156">
        <v>0</v>
      </c>
      <c r="P177" s="156">
        <v>0.96960308652212845</v>
      </c>
      <c r="Q177" s="156">
        <v>0</v>
      </c>
      <c r="R177" s="157">
        <v>0</v>
      </c>
      <c r="S177" s="158">
        <f t="shared" si="110"/>
        <v>1.6138407188561321</v>
      </c>
      <c r="U177" s="215" t="s">
        <v>22</v>
      </c>
      <c r="V177" s="207">
        <v>0.64423763233400366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0.96960308652212845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11"/>
        <v>1.6138407188561321</v>
      </c>
      <c r="AJ177" s="141" t="str">
        <f t="shared" si="112"/>
        <v/>
      </c>
      <c r="BA177" s="141"/>
      <c r="BR177" s="141"/>
      <c r="CG177" s="141"/>
    </row>
    <row r="178" spans="1:85" ht="15">
      <c r="A178" s="159" t="s">
        <v>21</v>
      </c>
      <c r="B178" s="160">
        <v>7.256712000000002</v>
      </c>
      <c r="C178" s="160">
        <v>1.8141780000000005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109"/>
        <v>9.0708900000000021</v>
      </c>
      <c r="J178" s="149"/>
      <c r="K178" s="163" t="s">
        <v>21</v>
      </c>
      <c r="L178" s="164">
        <v>7.256712000000002</v>
      </c>
      <c r="M178" s="164">
        <v>1.8141780000000005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10"/>
        <v>9.0708900000000021</v>
      </c>
      <c r="U178" s="211" t="s">
        <v>61</v>
      </c>
      <c r="V178" s="212">
        <v>7.256712000000002</v>
      </c>
      <c r="W178" s="212">
        <v>0</v>
      </c>
      <c r="X178" s="212">
        <v>0</v>
      </c>
      <c r="Y178" s="212">
        <v>1.8141780000000005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11"/>
        <v>9.0708900000000021</v>
      </c>
      <c r="AJ178" s="141" t="str">
        <f t="shared" si="112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109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10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11"/>
        <v>0</v>
      </c>
      <c r="AJ179" s="141" t="str">
        <f t="shared" si="112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109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10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111"/>
        <v>0</v>
      </c>
      <c r="AJ180" s="141" t="str">
        <f t="shared" si="112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109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10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11"/>
        <v>0</v>
      </c>
      <c r="AJ181" s="141" t="str">
        <f t="shared" si="112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109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10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111"/>
        <v>0</v>
      </c>
      <c r="AJ182" s="141" t="str">
        <f t="shared" si="112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109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10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11"/>
        <v>0</v>
      </c>
      <c r="AJ183" s="141" t="str">
        <f t="shared" si="112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197.50089756549116</v>
      </c>
      <c r="C184" s="195">
        <f t="shared" ref="C184:I184" si="113">SUM(C163:C179)</f>
        <v>6.7195878168760874</v>
      </c>
      <c r="D184" s="195">
        <f t="shared" si="113"/>
        <v>979.66718735312679</v>
      </c>
      <c r="E184" s="195">
        <f t="shared" si="113"/>
        <v>255.88171483437046</v>
      </c>
      <c r="F184" s="195">
        <f t="shared" si="113"/>
        <v>0</v>
      </c>
      <c r="G184" s="195">
        <f t="shared" si="113"/>
        <v>25.942208707004507</v>
      </c>
      <c r="H184" s="197">
        <f t="shared" si="113"/>
        <v>0</v>
      </c>
      <c r="I184" s="154">
        <f t="shared" si="113"/>
        <v>1465.7115962768689</v>
      </c>
      <c r="J184" s="149"/>
      <c r="K184" s="196" t="s">
        <v>26</v>
      </c>
      <c r="L184" s="195">
        <f>SUM(L163:L179)</f>
        <v>197.50089756549116</v>
      </c>
      <c r="M184" s="195">
        <f t="shared" ref="M184:S184" si="114">SUM(M163:M179)</f>
        <v>6.7195878168760874</v>
      </c>
      <c r="N184" s="195">
        <f t="shared" si="114"/>
        <v>979.66718735312679</v>
      </c>
      <c r="O184" s="195">
        <f t="shared" si="114"/>
        <v>255.88171483437046</v>
      </c>
      <c r="P184" s="195">
        <f t="shared" si="114"/>
        <v>17.804730653145274</v>
      </c>
      <c r="Q184" s="195">
        <f t="shared" si="114"/>
        <v>25.942208707004507</v>
      </c>
      <c r="R184" s="197">
        <f t="shared" si="114"/>
        <v>0</v>
      </c>
      <c r="S184" s="198">
        <f t="shared" si="114"/>
        <v>1483.5163269300144</v>
      </c>
      <c r="T184" s="141" t="str">
        <f>IF(ABS(S184-AI184)&gt;0.01,S184-AI184,"")</f>
        <v/>
      </c>
      <c r="U184" s="224" t="s">
        <v>63</v>
      </c>
      <c r="V184" s="225">
        <f>SUM(V163:V179)</f>
        <v>197.20888426769014</v>
      </c>
      <c r="W184" s="225">
        <f t="shared" ref="W184:AH184" si="115">SUM(W163:W179)</f>
        <v>0.12514855620043508</v>
      </c>
      <c r="X184" s="225">
        <f t="shared" si="115"/>
        <v>25.942208707004507</v>
      </c>
      <c r="Y184" s="225">
        <f t="shared" si="115"/>
        <v>6.7195878168760874</v>
      </c>
      <c r="Z184" s="225">
        <f t="shared" si="115"/>
        <v>979.66718735312679</v>
      </c>
      <c r="AA184" s="225">
        <f t="shared" si="115"/>
        <v>255.34610768492058</v>
      </c>
      <c r="AB184" s="225">
        <f t="shared" si="115"/>
        <v>17.804730653145274</v>
      </c>
      <c r="AC184" s="225">
        <f t="shared" si="115"/>
        <v>0.70247189105045615</v>
      </c>
      <c r="AD184" s="226">
        <f t="shared" si="115"/>
        <v>0.1668647416005801</v>
      </c>
      <c r="AE184" s="226">
        <f t="shared" si="115"/>
        <v>0</v>
      </c>
      <c r="AF184" s="226">
        <f t="shared" si="115"/>
        <v>0</v>
      </c>
      <c r="AG184" s="226">
        <f t="shared" si="115"/>
        <v>0</v>
      </c>
      <c r="AH184" s="226">
        <f t="shared" si="115"/>
        <v>0.53560714944987609</v>
      </c>
      <c r="AI184" s="227">
        <f>SUM(V184:AC184)</f>
        <v>1483.5163269300142</v>
      </c>
      <c r="AJ184" s="141" t="str">
        <f t="shared" si="112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0.13474744831600813</v>
      </c>
      <c r="C185" s="48">
        <f t="shared" ref="C185:H185" si="116">IF($I184=0,"-",C184/$I184)</f>
        <v>4.5845225172161195E-3</v>
      </c>
      <c r="D185" s="48">
        <f t="shared" si="116"/>
        <v>0.66839014567506383</v>
      </c>
      <c r="E185" s="48">
        <f t="shared" si="116"/>
        <v>0.17457848834951503</v>
      </c>
      <c r="F185" s="48">
        <f t="shared" si="116"/>
        <v>0</v>
      </c>
      <c r="G185" s="48">
        <f t="shared" si="116"/>
        <v>1.7699395142196921E-2</v>
      </c>
      <c r="H185" s="69">
        <f t="shared" si="116"/>
        <v>0</v>
      </c>
      <c r="I185" s="49">
        <f>SUM(B185:H185)</f>
        <v>1</v>
      </c>
      <c r="J185" s="141"/>
      <c r="K185" s="78" t="s">
        <v>90</v>
      </c>
      <c r="L185" s="95">
        <f t="shared" ref="L185:R185" si="117">IF($S184=0,"-",L184/$S184)</f>
        <v>0.1331302487072718</v>
      </c>
      <c r="M185" s="95">
        <f t="shared" si="117"/>
        <v>4.5295004139129279E-3</v>
      </c>
      <c r="N185" s="95">
        <f t="shared" si="117"/>
        <v>0.66036832191826833</v>
      </c>
      <c r="O185" s="95">
        <f t="shared" si="117"/>
        <v>0.17248324820522301</v>
      </c>
      <c r="P185" s="95">
        <f t="shared" si="117"/>
        <v>1.2001708595948079E-2</v>
      </c>
      <c r="Q185" s="95">
        <f t="shared" si="117"/>
        <v>1.7486972159375731E-2</v>
      </c>
      <c r="R185" s="96">
        <f t="shared" si="117"/>
        <v>0</v>
      </c>
      <c r="S185" s="97">
        <f>SUM(L185:R185)</f>
        <v>0.99999999999999989</v>
      </c>
      <c r="U185" s="108" t="s">
        <v>90</v>
      </c>
      <c r="V185" s="130">
        <f>+V184/$AI184</f>
        <v>0.13293341009316278</v>
      </c>
      <c r="W185" s="130">
        <f t="shared" ref="W185:AH185" si="118">+W184/$AI184</f>
        <v>8.4359406046724981E-5</v>
      </c>
      <c r="X185" s="130">
        <f t="shared" si="118"/>
        <v>1.7486972159375735E-2</v>
      </c>
      <c r="Y185" s="130">
        <f t="shared" si="118"/>
        <v>4.5295004139129288E-3</v>
      </c>
      <c r="Z185" s="130">
        <f t="shared" si="118"/>
        <v>0.66036832191826844</v>
      </c>
      <c r="AA185" s="130">
        <f t="shared" si="118"/>
        <v>0.17212220927378219</v>
      </c>
      <c r="AB185" s="130">
        <f t="shared" si="118"/>
        <v>1.2001708595948081E-2</v>
      </c>
      <c r="AC185" s="130">
        <f t="shared" si="118"/>
        <v>4.7351813950315607E-4</v>
      </c>
      <c r="AD185" s="130">
        <f t="shared" si="118"/>
        <v>1.1247920806229998E-4</v>
      </c>
      <c r="AE185" s="130">
        <f t="shared" si="118"/>
        <v>0</v>
      </c>
      <c r="AF185" s="130">
        <f t="shared" si="118"/>
        <v>0</v>
      </c>
      <c r="AG185" s="130">
        <f t="shared" si="118"/>
        <v>0</v>
      </c>
      <c r="AH185" s="130">
        <f t="shared" si="118"/>
        <v>3.6103893144085613E-4</v>
      </c>
      <c r="AI185" s="131">
        <f>SUM(V185:AC185)</f>
        <v>1</v>
      </c>
      <c r="AJ185" s="22" t="str">
        <f t="shared" si="112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147.39981535128445</v>
      </c>
      <c r="C189" s="152">
        <v>0</v>
      </c>
      <c r="D189" s="152">
        <v>0</v>
      </c>
      <c r="E189" s="152">
        <v>0</v>
      </c>
      <c r="F189" s="349"/>
      <c r="G189" s="152">
        <v>0</v>
      </c>
      <c r="H189" s="153">
        <v>0</v>
      </c>
      <c r="I189" s="154">
        <f>SUM(B189:H189)</f>
        <v>147.39981535128445</v>
      </c>
      <c r="J189" s="149"/>
      <c r="K189" s="203" t="s">
        <v>7</v>
      </c>
      <c r="L189" s="152">
        <v>147.39981535128445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147.39981535128445</v>
      </c>
      <c r="U189" s="206" t="s">
        <v>7</v>
      </c>
      <c r="V189" s="207">
        <v>147.39981535128445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147.39981535128445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506.64883778408512</v>
      </c>
      <c r="E190" s="160">
        <v>0</v>
      </c>
      <c r="F190" s="350"/>
      <c r="G190" s="160">
        <v>0</v>
      </c>
      <c r="H190" s="161">
        <v>0</v>
      </c>
      <c r="I190" s="162">
        <f t="shared" ref="I190:I209" si="119">SUM(B190:H190)</f>
        <v>506.64883778408512</v>
      </c>
      <c r="J190" s="149"/>
      <c r="K190" s="163" t="s">
        <v>8</v>
      </c>
      <c r="L190" s="164">
        <v>0</v>
      </c>
      <c r="M190" s="164">
        <v>0</v>
      </c>
      <c r="N190" s="164">
        <v>506.64883778408512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20">SUM(L190:R190)</f>
        <v>506.64883778408512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506.64883778408512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21">SUM(V190:AC190)</f>
        <v>506.64883778408512</v>
      </c>
      <c r="AJ190" s="141" t="str">
        <f t="shared" ref="AJ190:AJ211" si="122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</v>
      </c>
      <c r="E191" s="156">
        <v>0</v>
      </c>
      <c r="F191" s="350"/>
      <c r="G191" s="156">
        <v>0</v>
      </c>
      <c r="H191" s="168">
        <v>0</v>
      </c>
      <c r="I191" s="154">
        <f t="shared" si="119"/>
        <v>0</v>
      </c>
      <c r="J191" s="149"/>
      <c r="K191" s="169" t="s">
        <v>10</v>
      </c>
      <c r="L191" s="156">
        <v>0</v>
      </c>
      <c r="M191" s="156">
        <v>0</v>
      </c>
      <c r="N191" s="156">
        <v>0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20"/>
        <v>0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21"/>
        <v>0</v>
      </c>
      <c r="AJ191" s="141" t="str">
        <f t="shared" si="122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818.33142100323539</v>
      </c>
      <c r="E192" s="160">
        <v>0</v>
      </c>
      <c r="F192" s="350"/>
      <c r="G192" s="160">
        <v>0</v>
      </c>
      <c r="H192" s="161">
        <v>0</v>
      </c>
      <c r="I192" s="162">
        <f t="shared" si="119"/>
        <v>818.33142100323539</v>
      </c>
      <c r="J192" s="149"/>
      <c r="K192" s="163" t="s">
        <v>56</v>
      </c>
      <c r="L192" s="164">
        <v>0</v>
      </c>
      <c r="M192" s="164">
        <v>0</v>
      </c>
      <c r="N192" s="164">
        <v>818.33142100323539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20"/>
        <v>818.33142100323539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818.33142100323539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121"/>
        <v>818.33142100323539</v>
      </c>
      <c r="AJ192" s="141" t="str">
        <f t="shared" si="122"/>
        <v/>
      </c>
      <c r="BA192" s="141"/>
      <c r="BR192" s="141"/>
      <c r="CG192" s="141"/>
    </row>
    <row r="193" spans="1:85" ht="15">
      <c r="A193" s="167" t="s">
        <v>16</v>
      </c>
      <c r="B193" s="156">
        <v>1.6246320903848985</v>
      </c>
      <c r="C193" s="156">
        <v>0</v>
      </c>
      <c r="D193" s="156">
        <v>73.641522858462196</v>
      </c>
      <c r="E193" s="156">
        <v>0</v>
      </c>
      <c r="F193" s="350"/>
      <c r="G193" s="156">
        <v>0</v>
      </c>
      <c r="H193" s="168">
        <v>0</v>
      </c>
      <c r="I193" s="154">
        <f t="shared" si="119"/>
        <v>75.266154948847088</v>
      </c>
      <c r="J193" s="149"/>
      <c r="K193" s="169" t="s">
        <v>16</v>
      </c>
      <c r="L193" s="156">
        <v>1.6246320903848985</v>
      </c>
      <c r="M193" s="156">
        <v>0</v>
      </c>
      <c r="N193" s="156">
        <v>73.641522858462196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20"/>
        <v>75.266154948847088</v>
      </c>
      <c r="U193" s="215" t="s">
        <v>16</v>
      </c>
      <c r="V193" s="207">
        <v>1.6246320903848985</v>
      </c>
      <c r="W193" s="207">
        <v>0</v>
      </c>
      <c r="X193" s="207">
        <v>0</v>
      </c>
      <c r="Y193" s="207">
        <v>0</v>
      </c>
      <c r="Z193" s="207">
        <v>73.641522858462196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21"/>
        <v>75.266154948847088</v>
      </c>
      <c r="AJ193" s="141" t="str">
        <f t="shared" si="122"/>
        <v/>
      </c>
      <c r="BA193" s="141"/>
      <c r="BR193" s="141"/>
      <c r="CG193" s="141"/>
    </row>
    <row r="194" spans="1:85" ht="15">
      <c r="A194" s="159" t="s">
        <v>15</v>
      </c>
      <c r="B194" s="160">
        <v>14.940798177265808</v>
      </c>
      <c r="C194" s="160">
        <v>0.90947896020311325</v>
      </c>
      <c r="D194" s="160">
        <v>15.000385447976178</v>
      </c>
      <c r="E194" s="160">
        <v>3.5033078787229428</v>
      </c>
      <c r="F194" s="350"/>
      <c r="G194" s="160">
        <v>0</v>
      </c>
      <c r="H194" s="161">
        <v>0</v>
      </c>
      <c r="I194" s="162">
        <f t="shared" si="119"/>
        <v>34.353970464168043</v>
      </c>
      <c r="J194" s="149"/>
      <c r="K194" s="163" t="s">
        <v>15</v>
      </c>
      <c r="L194" s="164">
        <v>14.940798177265808</v>
      </c>
      <c r="M194" s="164">
        <v>0.90947896020311325</v>
      </c>
      <c r="N194" s="164">
        <v>15.000385447976178</v>
      </c>
      <c r="O194" s="164">
        <v>3.5033078787229428</v>
      </c>
      <c r="P194" s="164">
        <v>0</v>
      </c>
      <c r="Q194" s="164">
        <v>0</v>
      </c>
      <c r="R194" s="165">
        <v>0</v>
      </c>
      <c r="S194" s="166">
        <f t="shared" si="120"/>
        <v>34.353970464168043</v>
      </c>
      <c r="U194" s="211" t="s">
        <v>57</v>
      </c>
      <c r="V194" s="212">
        <v>10.415952077536659</v>
      </c>
      <c r="W194" s="212">
        <v>0</v>
      </c>
      <c r="X194" s="212">
        <v>0</v>
      </c>
      <c r="Y194" s="212">
        <v>0.90947896020311325</v>
      </c>
      <c r="Z194" s="212">
        <v>14.472085991853673</v>
      </c>
      <c r="AA194" s="212">
        <v>2.3950226913549488</v>
      </c>
      <c r="AB194" s="212">
        <v>0</v>
      </c>
      <c r="AC194" s="213">
        <v>6.1614307432196505</v>
      </c>
      <c r="AD194" s="212">
        <v>4.5248460997291504</v>
      </c>
      <c r="AE194" s="212">
        <v>0</v>
      </c>
      <c r="AF194" s="212">
        <v>0</v>
      </c>
      <c r="AG194" s="212">
        <v>0.52829945612250595</v>
      </c>
      <c r="AH194" s="212">
        <v>1.1082851873679942</v>
      </c>
      <c r="AI194" s="214">
        <f t="shared" si="121"/>
        <v>34.353970464168043</v>
      </c>
      <c r="AJ194" s="141" t="str">
        <f t="shared" si="122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8.3457382587894759</v>
      </c>
      <c r="F195" s="350"/>
      <c r="G195" s="156">
        <v>0</v>
      </c>
      <c r="H195" s="168">
        <v>0</v>
      </c>
      <c r="I195" s="154">
        <f t="shared" si="119"/>
        <v>8.3457382587894759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8.3457382587894759</v>
      </c>
      <c r="P195" s="156">
        <v>1271.1092494011075</v>
      </c>
      <c r="Q195" s="156">
        <v>0</v>
      </c>
      <c r="R195" s="157">
        <v>0</v>
      </c>
      <c r="S195" s="158">
        <f t="shared" si="120"/>
        <v>1279.4549876598969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1.2518607388184213</v>
      </c>
      <c r="AB195" s="207">
        <v>1271.1092494011075</v>
      </c>
      <c r="AC195" s="208">
        <v>7.0938775199710546</v>
      </c>
      <c r="AD195" s="207">
        <v>0</v>
      </c>
      <c r="AE195" s="207">
        <v>0</v>
      </c>
      <c r="AF195" s="207">
        <v>0</v>
      </c>
      <c r="AG195" s="207">
        <v>0</v>
      </c>
      <c r="AH195" s="207">
        <v>7.0938775199710546</v>
      </c>
      <c r="AI195" s="210">
        <f t="shared" si="121"/>
        <v>1279.4549876598969</v>
      </c>
      <c r="AJ195" s="141" t="str">
        <f t="shared" si="122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119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3.1364286998903843</v>
      </c>
      <c r="Q196" s="164">
        <v>0</v>
      </c>
      <c r="R196" s="165">
        <v>0</v>
      </c>
      <c r="S196" s="166">
        <f t="shared" si="120"/>
        <v>3.1364286998903843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3.1364286998903843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21"/>
        <v>3.1364286998903843</v>
      </c>
      <c r="AJ196" s="141" t="str">
        <f t="shared" si="122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5.2072722127900397E-3</v>
      </c>
      <c r="E197" s="156">
        <v>0</v>
      </c>
      <c r="F197" s="350"/>
      <c r="G197" s="156">
        <v>0</v>
      </c>
      <c r="H197" s="168">
        <v>0</v>
      </c>
      <c r="I197" s="154">
        <f t="shared" si="119"/>
        <v>5.2072722127900397E-3</v>
      </c>
      <c r="J197" s="149"/>
      <c r="K197" s="169" t="s">
        <v>59</v>
      </c>
      <c r="L197" s="156">
        <v>0</v>
      </c>
      <c r="M197" s="156">
        <v>0</v>
      </c>
      <c r="N197" s="156">
        <v>5.2072722127900397E-3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20"/>
        <v>5.2072722127900397E-3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5.2072722127900397E-3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21"/>
        <v>5.2072722127900397E-3</v>
      </c>
      <c r="AJ197" s="141" t="str">
        <f t="shared" si="122"/>
        <v/>
      </c>
      <c r="BA197" s="141"/>
      <c r="BR197" s="141"/>
      <c r="CG197" s="141"/>
    </row>
    <row r="198" spans="1:85" ht="15">
      <c r="A198" s="159" t="s">
        <v>17</v>
      </c>
      <c r="B198" s="160">
        <v>57.452802196981828</v>
      </c>
      <c r="C198" s="160">
        <v>0</v>
      </c>
      <c r="D198" s="160">
        <v>10.652393032670334</v>
      </c>
      <c r="E198" s="160">
        <v>0.51836019390846155</v>
      </c>
      <c r="F198" s="350"/>
      <c r="G198" s="160">
        <v>0</v>
      </c>
      <c r="H198" s="161">
        <v>0</v>
      </c>
      <c r="I198" s="162">
        <f t="shared" si="119"/>
        <v>68.623555423560632</v>
      </c>
      <c r="J198" s="149"/>
      <c r="K198" s="163" t="s">
        <v>17</v>
      </c>
      <c r="L198" s="164">
        <v>57.452802196981828</v>
      </c>
      <c r="M198" s="164">
        <v>0</v>
      </c>
      <c r="N198" s="164">
        <v>10.652393032670334</v>
      </c>
      <c r="O198" s="164">
        <v>0.51836019390846155</v>
      </c>
      <c r="P198" s="164">
        <v>2.0572000419287237E-2</v>
      </c>
      <c r="Q198" s="164">
        <v>0</v>
      </c>
      <c r="R198" s="165">
        <v>0</v>
      </c>
      <c r="S198" s="166">
        <f t="shared" si="120"/>
        <v>68.644127423979924</v>
      </c>
      <c r="U198" s="211" t="s">
        <v>17</v>
      </c>
      <c r="V198" s="212">
        <v>57.452802196981828</v>
      </c>
      <c r="W198" s="212">
        <v>0</v>
      </c>
      <c r="X198" s="212">
        <v>0</v>
      </c>
      <c r="Y198" s="212">
        <v>0</v>
      </c>
      <c r="Z198" s="212">
        <v>10.652393032670334</v>
      </c>
      <c r="AA198" s="212">
        <v>8.9184863202861189E-2</v>
      </c>
      <c r="AB198" s="212">
        <v>2.0572000419287237E-2</v>
      </c>
      <c r="AC198" s="213">
        <v>0.42917533070560038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0.42917533070560038</v>
      </c>
      <c r="AI198" s="214">
        <f t="shared" si="121"/>
        <v>68.644127423979924</v>
      </c>
      <c r="AJ198" s="141" t="str">
        <f t="shared" si="122"/>
        <v/>
      </c>
      <c r="BA198" s="141"/>
      <c r="BR198" s="141"/>
      <c r="CG198" s="141"/>
    </row>
    <row r="199" spans="1:85" ht="15">
      <c r="A199" s="167" t="s">
        <v>140</v>
      </c>
      <c r="B199" s="156">
        <v>111.81399164261916</v>
      </c>
      <c r="C199" s="156">
        <v>85.594221403486458</v>
      </c>
      <c r="D199" s="156">
        <v>2280.7351245728019</v>
      </c>
      <c r="E199" s="156">
        <v>0</v>
      </c>
      <c r="F199" s="350"/>
      <c r="G199" s="156">
        <v>0</v>
      </c>
      <c r="H199" s="168">
        <v>0</v>
      </c>
      <c r="I199" s="154">
        <f t="shared" si="119"/>
        <v>2478.1433376189075</v>
      </c>
      <c r="J199" s="149"/>
      <c r="K199" s="169" t="s">
        <v>140</v>
      </c>
      <c r="L199" s="156">
        <v>111.81399164261916</v>
      </c>
      <c r="M199" s="156">
        <v>85.594221403486458</v>
      </c>
      <c r="N199" s="156">
        <v>2280.7351245728019</v>
      </c>
      <c r="O199" s="156">
        <v>0</v>
      </c>
      <c r="P199" s="156">
        <v>17.074355439920549</v>
      </c>
      <c r="Q199" s="156">
        <v>0</v>
      </c>
      <c r="R199" s="157">
        <v>0</v>
      </c>
      <c r="S199" s="158">
        <f t="shared" si="120"/>
        <v>2495.217693058828</v>
      </c>
      <c r="U199" s="215" t="s">
        <v>140</v>
      </c>
      <c r="V199" s="207">
        <v>110.4642145850889</v>
      </c>
      <c r="W199" s="207">
        <v>0</v>
      </c>
      <c r="X199" s="207">
        <v>0</v>
      </c>
      <c r="Y199" s="207">
        <v>85.594221403486458</v>
      </c>
      <c r="Z199" s="207">
        <v>1838.7314862354692</v>
      </c>
      <c r="AA199" s="207">
        <v>0</v>
      </c>
      <c r="AB199" s="207">
        <v>17.074355439920549</v>
      </c>
      <c r="AC199" s="208">
        <v>443.35341539486274</v>
      </c>
      <c r="AD199" s="207">
        <v>1.3497770575302568</v>
      </c>
      <c r="AE199" s="207">
        <v>0</v>
      </c>
      <c r="AF199" s="207">
        <v>0</v>
      </c>
      <c r="AG199" s="207">
        <v>442.00363833733246</v>
      </c>
      <c r="AH199" s="207">
        <v>0</v>
      </c>
      <c r="AI199" s="210">
        <f t="shared" si="121"/>
        <v>2495.217693058828</v>
      </c>
      <c r="AJ199" s="141" t="str">
        <f t="shared" si="122"/>
        <v/>
      </c>
      <c r="BA199" s="141"/>
      <c r="BR199" s="141"/>
      <c r="CG199" s="141"/>
    </row>
    <row r="200" spans="1:85" ht="15">
      <c r="A200" s="159" t="s">
        <v>25</v>
      </c>
      <c r="B200" s="160">
        <v>33.11984002682734</v>
      </c>
      <c r="C200" s="160">
        <v>18.065367287360367</v>
      </c>
      <c r="D200" s="160">
        <v>493.7867058545167</v>
      </c>
      <c r="E200" s="160">
        <v>949.93722986036596</v>
      </c>
      <c r="F200" s="350"/>
      <c r="G200" s="160">
        <v>10.53813091762688</v>
      </c>
      <c r="H200" s="161">
        <v>0</v>
      </c>
      <c r="I200" s="162">
        <f t="shared" si="119"/>
        <v>1505.4472739466974</v>
      </c>
      <c r="J200" s="149"/>
      <c r="K200" s="163" t="s">
        <v>25</v>
      </c>
      <c r="L200" s="164">
        <v>33.11984002682734</v>
      </c>
      <c r="M200" s="164">
        <v>18.065367287360367</v>
      </c>
      <c r="N200" s="164">
        <v>493.7867058545167</v>
      </c>
      <c r="O200" s="164">
        <v>949.93722986036596</v>
      </c>
      <c r="P200" s="164">
        <v>0</v>
      </c>
      <c r="Q200" s="164">
        <v>10.53813091762688</v>
      </c>
      <c r="R200" s="165">
        <v>0</v>
      </c>
      <c r="S200" s="166">
        <f t="shared" si="120"/>
        <v>1505.4472739466974</v>
      </c>
      <c r="U200" s="211" t="s">
        <v>25</v>
      </c>
      <c r="V200" s="212">
        <v>3.0108945478933942</v>
      </c>
      <c r="W200" s="212">
        <v>30.108945478933943</v>
      </c>
      <c r="X200" s="212">
        <v>10.53813091762688</v>
      </c>
      <c r="Y200" s="212">
        <v>18.065367287360367</v>
      </c>
      <c r="Z200" s="212">
        <v>493.7867058545167</v>
      </c>
      <c r="AA200" s="212">
        <v>943.9154407645791</v>
      </c>
      <c r="AB200" s="212">
        <v>0</v>
      </c>
      <c r="AC200" s="213">
        <v>6.0217890957867883</v>
      </c>
      <c r="AD200" s="212">
        <v>0</v>
      </c>
      <c r="AE200" s="212">
        <v>4.5163418218400917</v>
      </c>
      <c r="AF200" s="212">
        <v>0</v>
      </c>
      <c r="AG200" s="212">
        <v>0</v>
      </c>
      <c r="AH200" s="212">
        <v>1.5054472739466971</v>
      </c>
      <c r="AI200" s="214">
        <f t="shared" si="121"/>
        <v>1505.4472739466971</v>
      </c>
      <c r="AJ200" s="141" t="str">
        <f t="shared" si="122"/>
        <v/>
      </c>
      <c r="BA200" s="141"/>
      <c r="BR200" s="141"/>
      <c r="CG200" s="141"/>
    </row>
    <row r="201" spans="1:85" ht="15">
      <c r="A201" s="167" t="s">
        <v>24</v>
      </c>
      <c r="B201" s="156">
        <v>4.5366469872877104</v>
      </c>
      <c r="C201" s="156">
        <v>0</v>
      </c>
      <c r="D201" s="156">
        <v>0.49432391231463735</v>
      </c>
      <c r="E201" s="156">
        <v>0</v>
      </c>
      <c r="F201" s="350"/>
      <c r="G201" s="156">
        <v>0</v>
      </c>
      <c r="H201" s="168">
        <v>0</v>
      </c>
      <c r="I201" s="154">
        <f t="shared" si="119"/>
        <v>5.0309708996023481</v>
      </c>
      <c r="J201" s="149"/>
      <c r="K201" s="169" t="s">
        <v>24</v>
      </c>
      <c r="L201" s="156">
        <v>4.5366469872877104</v>
      </c>
      <c r="M201" s="156">
        <v>0</v>
      </c>
      <c r="N201" s="156">
        <v>0.49432391231463735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20"/>
        <v>5.0309708996023481</v>
      </c>
      <c r="U201" s="215" t="s">
        <v>24</v>
      </c>
      <c r="V201" s="207">
        <v>4.5366469872877104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0.49432391231463735</v>
      </c>
      <c r="AD201" s="207">
        <v>0</v>
      </c>
      <c r="AE201" s="207">
        <v>0</v>
      </c>
      <c r="AF201" s="207">
        <v>0</v>
      </c>
      <c r="AG201" s="207">
        <v>0.49432391231463735</v>
      </c>
      <c r="AH201" s="207">
        <v>0</v>
      </c>
      <c r="AI201" s="210">
        <f t="shared" si="121"/>
        <v>5.0309708996023481</v>
      </c>
      <c r="AJ201" s="141" t="str">
        <f t="shared" si="122"/>
        <v/>
      </c>
      <c r="BA201" s="141"/>
      <c r="BR201" s="141"/>
      <c r="CG201" s="141"/>
    </row>
    <row r="202" spans="1:85" ht="15">
      <c r="A202" s="159" t="s">
        <v>60</v>
      </c>
      <c r="B202" s="160">
        <v>2.4669084922261823E-2</v>
      </c>
      <c r="C202" s="160">
        <v>4.183571618259866E-2</v>
      </c>
      <c r="D202" s="160">
        <v>7.6296138934830379E-2</v>
      </c>
      <c r="E202" s="160">
        <v>0</v>
      </c>
      <c r="F202" s="350"/>
      <c r="G202" s="160">
        <v>0</v>
      </c>
      <c r="H202" s="161">
        <v>0</v>
      </c>
      <c r="I202" s="162">
        <f t="shared" si="119"/>
        <v>0.14280094003969085</v>
      </c>
      <c r="J202" s="149"/>
      <c r="K202" s="163" t="s">
        <v>60</v>
      </c>
      <c r="L202" s="164">
        <v>2.4669084922261823E-2</v>
      </c>
      <c r="M202" s="164">
        <v>4.183571618259866E-2</v>
      </c>
      <c r="N202" s="164">
        <v>7.6296138934830379E-2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20"/>
        <v>0.14280094003969085</v>
      </c>
      <c r="U202" s="211" t="s">
        <v>60</v>
      </c>
      <c r="V202" s="212">
        <v>2.4669084922261823E-2</v>
      </c>
      <c r="W202" s="212">
        <v>0</v>
      </c>
      <c r="X202" s="212">
        <v>0</v>
      </c>
      <c r="Y202" s="212">
        <v>4.183571618259866E-2</v>
      </c>
      <c r="Z202" s="212">
        <v>7.6296138934830379E-2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21"/>
        <v>0.14280094003969085</v>
      </c>
      <c r="AJ202" s="141" t="str">
        <f t="shared" si="122"/>
        <v/>
      </c>
      <c r="BA202" s="141"/>
      <c r="BR202" s="141"/>
      <c r="CG202" s="141"/>
    </row>
    <row r="203" spans="1:85" ht="15">
      <c r="A203" s="167" t="s">
        <v>22</v>
      </c>
      <c r="B203" s="156">
        <v>85.774570459591658</v>
      </c>
      <c r="C203" s="156">
        <v>0</v>
      </c>
      <c r="D203" s="156">
        <v>1140.8077287248775</v>
      </c>
      <c r="E203" s="156">
        <v>0</v>
      </c>
      <c r="F203" s="350"/>
      <c r="G203" s="156">
        <v>0</v>
      </c>
      <c r="H203" s="168">
        <v>0</v>
      </c>
      <c r="I203" s="154">
        <f t="shared" si="119"/>
        <v>1226.5822991844691</v>
      </c>
      <c r="J203" s="149"/>
      <c r="K203" s="169" t="s">
        <v>22</v>
      </c>
      <c r="L203" s="156">
        <v>85.774570459591658</v>
      </c>
      <c r="M203" s="156">
        <v>0</v>
      </c>
      <c r="N203" s="156">
        <v>1140.8077287248775</v>
      </c>
      <c r="O203" s="156">
        <v>0</v>
      </c>
      <c r="P203" s="156">
        <v>78.491072302163943</v>
      </c>
      <c r="Q203" s="156">
        <v>0</v>
      </c>
      <c r="R203" s="157">
        <v>0</v>
      </c>
      <c r="S203" s="158">
        <f t="shared" si="120"/>
        <v>1305.0733714866331</v>
      </c>
      <c r="U203" s="215" t="s">
        <v>22</v>
      </c>
      <c r="V203" s="207">
        <v>85.774570459591658</v>
      </c>
      <c r="W203" s="207">
        <v>0</v>
      </c>
      <c r="X203" s="207">
        <v>0</v>
      </c>
      <c r="Y203" s="207">
        <v>0</v>
      </c>
      <c r="Z203" s="207">
        <v>1140.8077287248775</v>
      </c>
      <c r="AA203" s="207">
        <v>0</v>
      </c>
      <c r="AB203" s="207">
        <v>78.491072302163943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21"/>
        <v>1305.0733714866331</v>
      </c>
      <c r="AJ203" s="141" t="str">
        <f t="shared" si="122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1551.9295173432993</v>
      </c>
      <c r="E204" s="160">
        <v>0</v>
      </c>
      <c r="F204" s="350"/>
      <c r="G204" s="160">
        <v>0</v>
      </c>
      <c r="H204" s="161">
        <v>0</v>
      </c>
      <c r="I204" s="162">
        <f t="shared" si="119"/>
        <v>1551.9295173432993</v>
      </c>
      <c r="J204" s="149"/>
      <c r="K204" s="163" t="s">
        <v>21</v>
      </c>
      <c r="L204" s="164">
        <v>0</v>
      </c>
      <c r="M204" s="164">
        <v>0</v>
      </c>
      <c r="N204" s="164">
        <v>1551.9295173432993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20"/>
        <v>1551.9295173432993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1551.9295173432993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21"/>
        <v>1551.9295173432993</v>
      </c>
      <c r="AJ204" s="141" t="str">
        <f t="shared" si="122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119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20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21"/>
        <v>0</v>
      </c>
      <c r="AJ205" s="141" t="str">
        <f t="shared" si="122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119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20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121"/>
        <v>0</v>
      </c>
      <c r="AJ206" s="141" t="str">
        <f t="shared" si="122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119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20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21"/>
        <v>0</v>
      </c>
      <c r="AJ207" s="141" t="str">
        <f t="shared" si="122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119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20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121"/>
        <v>0</v>
      </c>
      <c r="AJ208" s="141" t="str">
        <f t="shared" si="122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119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20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21"/>
        <v>0</v>
      </c>
      <c r="AJ209" s="141" t="str">
        <f t="shared" si="122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456.68776601716507</v>
      </c>
      <c r="C210" s="195">
        <f t="shared" ref="C210:I210" si="123">SUM(C189:C205)</f>
        <v>104.61090336723255</v>
      </c>
      <c r="D210" s="195">
        <f t="shared" si="123"/>
        <v>6892.1094639453868</v>
      </c>
      <c r="E210" s="195">
        <f t="shared" si="123"/>
        <v>962.30463619178681</v>
      </c>
      <c r="F210" s="195">
        <f t="shared" si="123"/>
        <v>0</v>
      </c>
      <c r="G210" s="195">
        <f t="shared" si="123"/>
        <v>10.53813091762688</v>
      </c>
      <c r="H210" s="197">
        <f t="shared" si="123"/>
        <v>0</v>
      </c>
      <c r="I210" s="154">
        <f t="shared" si="123"/>
        <v>8426.2509004391977</v>
      </c>
      <c r="J210" s="149"/>
      <c r="K210" s="196" t="s">
        <v>26</v>
      </c>
      <c r="L210" s="195">
        <f>SUM(L189:L205)</f>
        <v>456.68776601716507</v>
      </c>
      <c r="M210" s="195">
        <f t="shared" ref="M210:S210" si="124">SUM(M189:M205)</f>
        <v>104.61090336723255</v>
      </c>
      <c r="N210" s="195">
        <f t="shared" si="124"/>
        <v>6892.1094639453868</v>
      </c>
      <c r="O210" s="195">
        <f t="shared" si="124"/>
        <v>962.30463619178681</v>
      </c>
      <c r="P210" s="195">
        <f t="shared" si="124"/>
        <v>1369.8316778435014</v>
      </c>
      <c r="Q210" s="195">
        <f t="shared" si="124"/>
        <v>10.53813091762688</v>
      </c>
      <c r="R210" s="197">
        <f t="shared" si="124"/>
        <v>0</v>
      </c>
      <c r="S210" s="198">
        <f t="shared" si="124"/>
        <v>9796.0825782827014</v>
      </c>
      <c r="T210" s="141" t="str">
        <f>IF(ABS(S210-AI210)&gt;0.01,S210-AI210,"")</f>
        <v/>
      </c>
      <c r="U210" s="224" t="s">
        <v>63</v>
      </c>
      <c r="V210" s="225">
        <f>SUM(V189:V205)</f>
        <v>420.70419738097172</v>
      </c>
      <c r="W210" s="225">
        <f t="shared" ref="W210:AH210" si="125">SUM(W189:W205)</f>
        <v>30.108945478933943</v>
      </c>
      <c r="X210" s="225">
        <f t="shared" si="125"/>
        <v>10.53813091762688</v>
      </c>
      <c r="Y210" s="225">
        <f t="shared" si="125"/>
        <v>104.61090336723255</v>
      </c>
      <c r="Z210" s="225">
        <f t="shared" si="125"/>
        <v>6449.0832022396171</v>
      </c>
      <c r="AA210" s="225">
        <f t="shared" si="125"/>
        <v>947.65150905795531</v>
      </c>
      <c r="AB210" s="225">
        <f t="shared" si="125"/>
        <v>1369.8316778435014</v>
      </c>
      <c r="AC210" s="225">
        <f t="shared" si="125"/>
        <v>463.55401199686048</v>
      </c>
      <c r="AD210" s="226">
        <f t="shared" si="125"/>
        <v>5.874623157259407</v>
      </c>
      <c r="AE210" s="226">
        <f t="shared" si="125"/>
        <v>4.5163418218400917</v>
      </c>
      <c r="AF210" s="226">
        <f t="shared" si="125"/>
        <v>0</v>
      </c>
      <c r="AG210" s="226">
        <f t="shared" si="125"/>
        <v>443.02626170576963</v>
      </c>
      <c r="AH210" s="226">
        <f t="shared" si="125"/>
        <v>10.136785311991346</v>
      </c>
      <c r="AI210" s="227">
        <f>SUM(V210:AC210)</f>
        <v>9796.0825782826996</v>
      </c>
      <c r="AJ210" s="141" t="str">
        <f t="shared" si="122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5.4198215957865836E-2</v>
      </c>
      <c r="C211" s="48">
        <f t="shared" ref="C211:H211" si="126">IF($I210=0,"-",C210/$I210)</f>
        <v>1.2414881137918639E-2</v>
      </c>
      <c r="D211" s="48">
        <f t="shared" si="126"/>
        <v>0.81793309330323316</v>
      </c>
      <c r="E211" s="48">
        <f t="shared" si="126"/>
        <v>0.11420317856208495</v>
      </c>
      <c r="F211" s="48">
        <f t="shared" si="126"/>
        <v>0</v>
      </c>
      <c r="G211" s="48">
        <f t="shared" si="126"/>
        <v>1.2506310388974539E-3</v>
      </c>
      <c r="H211" s="69">
        <f t="shared" si="126"/>
        <v>0</v>
      </c>
      <c r="I211" s="49">
        <f>SUM(B211:H211)</f>
        <v>1</v>
      </c>
      <c r="J211" s="141"/>
      <c r="K211" s="78" t="s">
        <v>90</v>
      </c>
      <c r="L211" s="95">
        <f t="shared" ref="L211:R211" si="127">IF($S210=0,"-",L210/$S210)</f>
        <v>4.6619427956805216E-2</v>
      </c>
      <c r="M211" s="95">
        <f t="shared" si="127"/>
        <v>1.0678850707031435E-2</v>
      </c>
      <c r="N211" s="95">
        <f t="shared" si="127"/>
        <v>0.70355771389930499</v>
      </c>
      <c r="O211" s="95">
        <f t="shared" si="127"/>
        <v>9.8233618234819256E-2</v>
      </c>
      <c r="P211" s="95">
        <f t="shared" si="127"/>
        <v>0.13983463970386817</v>
      </c>
      <c r="Q211" s="95">
        <f t="shared" si="127"/>
        <v>1.0757494981707538E-3</v>
      </c>
      <c r="R211" s="96">
        <f t="shared" si="127"/>
        <v>0</v>
      </c>
      <c r="S211" s="97">
        <f>SUM(L211:R211)</f>
        <v>0.99999999999999978</v>
      </c>
      <c r="U211" s="108" t="s">
        <v>90</v>
      </c>
      <c r="V211" s="130">
        <f>+V210/$AI210</f>
        <v>4.294616690080242E-2</v>
      </c>
      <c r="W211" s="130">
        <f t="shared" ref="W211:AH211" si="128">+W210/$AI210</f>
        <v>3.0735699947735829E-3</v>
      </c>
      <c r="X211" s="130">
        <f t="shared" si="128"/>
        <v>1.075749498170754E-3</v>
      </c>
      <c r="Y211" s="130">
        <f t="shared" si="128"/>
        <v>1.0678850707031437E-2</v>
      </c>
      <c r="Z211" s="130">
        <f t="shared" si="128"/>
        <v>0.658332874463189</v>
      </c>
      <c r="AA211" s="130">
        <f t="shared" si="128"/>
        <v>9.6737803247885973E-2</v>
      </c>
      <c r="AB211" s="130">
        <f t="shared" si="128"/>
        <v>0.1398346397038682</v>
      </c>
      <c r="AC211" s="130">
        <f t="shared" si="128"/>
        <v>4.7320345484278645E-2</v>
      </c>
      <c r="AD211" s="130">
        <f t="shared" si="128"/>
        <v>5.9969106122921805E-4</v>
      </c>
      <c r="AE211" s="130">
        <f t="shared" si="128"/>
        <v>4.6103549921603743E-4</v>
      </c>
      <c r="AF211" s="130">
        <f t="shared" si="128"/>
        <v>0</v>
      </c>
      <c r="AG211" s="130">
        <f t="shared" si="128"/>
        <v>4.5224839436116132E-2</v>
      </c>
      <c r="AH211" s="130">
        <f t="shared" si="128"/>
        <v>1.0347794877172598E-3</v>
      </c>
      <c r="AI211" s="131">
        <f>SUM(V211:AC211)</f>
        <v>1</v>
      </c>
      <c r="AJ211" s="22" t="str">
        <f t="shared" si="122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129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30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31">SUM(V216:AC216)</f>
        <v>0</v>
      </c>
      <c r="AJ216" s="141" t="str">
        <f t="shared" ref="AJ216:AJ237" si="132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129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30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31"/>
        <v>0</v>
      </c>
      <c r="AJ217" s="141" t="str">
        <f t="shared" si="132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129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30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31"/>
        <v>0</v>
      </c>
      <c r="AJ218" s="141" t="str">
        <f t="shared" si="132"/>
        <v/>
      </c>
      <c r="BA218" s="141"/>
      <c r="BR218" s="141"/>
      <c r="CG218" s="141"/>
    </row>
    <row r="219" spans="1:85" ht="15">
      <c r="A219" s="167" t="s">
        <v>16</v>
      </c>
      <c r="B219" s="156">
        <v>9.3223888824550691</v>
      </c>
      <c r="C219" s="156">
        <v>0</v>
      </c>
      <c r="D219" s="156">
        <v>0</v>
      </c>
      <c r="E219" s="156">
        <v>0</v>
      </c>
      <c r="F219" s="350"/>
      <c r="G219" s="156">
        <v>0</v>
      </c>
      <c r="H219" s="168">
        <v>0</v>
      </c>
      <c r="I219" s="154">
        <f t="shared" si="129"/>
        <v>9.3223888824550691</v>
      </c>
      <c r="J219" s="149"/>
      <c r="K219" s="169" t="s">
        <v>16</v>
      </c>
      <c r="L219" s="156">
        <v>9.3223888824550691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30"/>
        <v>9.3223888824550691</v>
      </c>
      <c r="U219" s="215" t="s">
        <v>16</v>
      </c>
      <c r="V219" s="207">
        <v>9.3223888824550691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131"/>
        <v>9.3223888824550691</v>
      </c>
      <c r="AJ219" s="141" t="str">
        <f t="shared" si="132"/>
        <v/>
      </c>
      <c r="BA219" s="141"/>
      <c r="BR219" s="141"/>
      <c r="CG219" s="141"/>
    </row>
    <row r="220" spans="1:85" ht="15">
      <c r="A220" s="159" t="s">
        <v>15</v>
      </c>
      <c r="B220" s="160">
        <v>0.89248432216096574</v>
      </c>
      <c r="C220" s="160">
        <v>0</v>
      </c>
      <c r="D220" s="160">
        <v>0</v>
      </c>
      <c r="E220" s="160">
        <v>0</v>
      </c>
      <c r="F220" s="350"/>
      <c r="G220" s="160">
        <v>0</v>
      </c>
      <c r="H220" s="161">
        <v>0</v>
      </c>
      <c r="I220" s="162">
        <f t="shared" si="129"/>
        <v>0.89248432216096574</v>
      </c>
      <c r="J220" s="149"/>
      <c r="K220" s="163" t="s">
        <v>15</v>
      </c>
      <c r="L220" s="164">
        <v>0.89248432216096574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30"/>
        <v>0.89248432216096574</v>
      </c>
      <c r="U220" s="211" t="s">
        <v>57</v>
      </c>
      <c r="V220" s="212">
        <v>0.89248432216096574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31"/>
        <v>0.89248432216096574</v>
      </c>
      <c r="AJ220" s="141" t="str">
        <f t="shared" si="132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1.7192677011752189E-2</v>
      </c>
      <c r="F221" s="350"/>
      <c r="G221" s="156">
        <v>0</v>
      </c>
      <c r="H221" s="168">
        <v>0</v>
      </c>
      <c r="I221" s="154">
        <f t="shared" si="129"/>
        <v>1.7192677011752189E-2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1.7192677011752189E-2</v>
      </c>
      <c r="P221" s="156">
        <v>25.7018801078497</v>
      </c>
      <c r="Q221" s="156">
        <v>0</v>
      </c>
      <c r="R221" s="157">
        <v>0</v>
      </c>
      <c r="S221" s="158">
        <f t="shared" si="130"/>
        <v>25.719072784861453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25.7018801078497</v>
      </c>
      <c r="AC221" s="208">
        <v>1.7192677011752189E-2</v>
      </c>
      <c r="AD221" s="207">
        <v>0</v>
      </c>
      <c r="AE221" s="207">
        <v>0</v>
      </c>
      <c r="AF221" s="207">
        <v>0</v>
      </c>
      <c r="AG221" s="207">
        <v>0</v>
      </c>
      <c r="AH221" s="207">
        <v>1.7192677011752189E-2</v>
      </c>
      <c r="AI221" s="210">
        <f t="shared" si="131"/>
        <v>25.719072784861453</v>
      </c>
      <c r="AJ221" s="141" t="str">
        <f t="shared" si="132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7.5344521436698346E-19</v>
      </c>
      <c r="F222" s="350"/>
      <c r="G222" s="160">
        <v>0</v>
      </c>
      <c r="H222" s="161">
        <v>0</v>
      </c>
      <c r="I222" s="162">
        <f t="shared" si="129"/>
        <v>7.5344521436698346E-19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7.5344521436698346E-19</v>
      </c>
      <c r="P222" s="164">
        <v>4.184509539659798</v>
      </c>
      <c r="Q222" s="164">
        <v>0</v>
      </c>
      <c r="R222" s="165">
        <v>0</v>
      </c>
      <c r="S222" s="166">
        <f t="shared" si="130"/>
        <v>4.184509539659798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4.184509539659798</v>
      </c>
      <c r="AC222" s="213">
        <v>7.5344521436698346E-19</v>
      </c>
      <c r="AD222" s="212">
        <v>0</v>
      </c>
      <c r="AE222" s="212">
        <v>0</v>
      </c>
      <c r="AF222" s="212">
        <v>0</v>
      </c>
      <c r="AG222" s="212">
        <v>0</v>
      </c>
      <c r="AH222" s="212">
        <v>7.5344521436698346E-19</v>
      </c>
      <c r="AI222" s="214">
        <f t="shared" si="131"/>
        <v>4.184509539659798</v>
      </c>
      <c r="AJ222" s="141" t="str">
        <f t="shared" si="132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129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30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31"/>
        <v>0</v>
      </c>
      <c r="AJ223" s="141" t="str">
        <f t="shared" si="132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0.71753845735671085</v>
      </c>
      <c r="F224" s="350"/>
      <c r="G224" s="160">
        <v>0</v>
      </c>
      <c r="H224" s="161">
        <v>0</v>
      </c>
      <c r="I224" s="162">
        <f t="shared" si="129"/>
        <v>0.71753845735671085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0.71753845735671085</v>
      </c>
      <c r="P224" s="164">
        <v>0</v>
      </c>
      <c r="Q224" s="164">
        <v>0</v>
      </c>
      <c r="R224" s="165">
        <v>0</v>
      </c>
      <c r="S224" s="166">
        <f t="shared" si="130"/>
        <v>0.71753845735671085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0.71753845735671085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0.71753845735671085</v>
      </c>
      <c r="AI224" s="214">
        <f t="shared" si="131"/>
        <v>0.71753845735671085</v>
      </c>
      <c r="AJ224" s="141" t="str">
        <f t="shared" si="132"/>
        <v/>
      </c>
      <c r="BA224" s="141"/>
      <c r="BR224" s="141"/>
      <c r="CG224" s="141"/>
    </row>
    <row r="225" spans="1:85" ht="15">
      <c r="A225" s="167" t="s">
        <v>140</v>
      </c>
      <c r="B225" s="156">
        <v>196.68020840022083</v>
      </c>
      <c r="C225" s="156">
        <v>0</v>
      </c>
      <c r="D225" s="156">
        <v>2.7806397246042716</v>
      </c>
      <c r="E225" s="156">
        <v>6.4799913153469824</v>
      </c>
      <c r="F225" s="350"/>
      <c r="G225" s="156">
        <v>0</v>
      </c>
      <c r="H225" s="168">
        <v>0</v>
      </c>
      <c r="I225" s="154">
        <f t="shared" si="129"/>
        <v>205.94083944017208</v>
      </c>
      <c r="J225" s="149"/>
      <c r="K225" s="169" t="s">
        <v>140</v>
      </c>
      <c r="L225" s="156">
        <v>196.68020840022083</v>
      </c>
      <c r="M225" s="156">
        <v>0</v>
      </c>
      <c r="N225" s="156">
        <v>2.7806397246042716</v>
      </c>
      <c r="O225" s="156">
        <v>6.4799913153469824</v>
      </c>
      <c r="P225" s="156">
        <v>0</v>
      </c>
      <c r="Q225" s="156">
        <v>0</v>
      </c>
      <c r="R225" s="157">
        <v>0</v>
      </c>
      <c r="S225" s="158">
        <f t="shared" si="130"/>
        <v>205.94083944017208</v>
      </c>
      <c r="U225" s="215" t="s">
        <v>140</v>
      </c>
      <c r="V225" s="207">
        <v>195.39766552397381</v>
      </c>
      <c r="W225" s="207">
        <v>0</v>
      </c>
      <c r="X225" s="207">
        <v>0</v>
      </c>
      <c r="Y225" s="207">
        <v>0</v>
      </c>
      <c r="Z225" s="207">
        <v>2.7806397246042716</v>
      </c>
      <c r="AA225" s="207">
        <v>0</v>
      </c>
      <c r="AB225" s="207">
        <v>0</v>
      </c>
      <c r="AC225" s="208">
        <v>7.7625341915939972</v>
      </c>
      <c r="AD225" s="207">
        <v>1.2825428762470164</v>
      </c>
      <c r="AE225" s="207">
        <v>0</v>
      </c>
      <c r="AF225" s="207">
        <v>0</v>
      </c>
      <c r="AG225" s="207">
        <v>0</v>
      </c>
      <c r="AH225" s="207">
        <v>6.4799913153469824</v>
      </c>
      <c r="AI225" s="210">
        <f t="shared" si="131"/>
        <v>205.94083944017208</v>
      </c>
      <c r="AJ225" s="141" t="str">
        <f t="shared" si="132"/>
        <v/>
      </c>
      <c r="BA225" s="141"/>
      <c r="BR225" s="141"/>
      <c r="CG225" s="141"/>
    </row>
    <row r="226" spans="1:85" ht="15">
      <c r="A226" s="159" t="s">
        <v>25</v>
      </c>
      <c r="B226" s="160">
        <v>11.634586231146915</v>
      </c>
      <c r="C226" s="160">
        <v>0</v>
      </c>
      <c r="D226" s="160">
        <v>36.189807322704667</v>
      </c>
      <c r="E226" s="160">
        <v>141.51531027158626</v>
      </c>
      <c r="F226" s="350"/>
      <c r="G226" s="160">
        <v>27.785900295186952</v>
      </c>
      <c r="H226" s="161">
        <v>0</v>
      </c>
      <c r="I226" s="162">
        <f t="shared" si="129"/>
        <v>217.12560412062479</v>
      </c>
      <c r="J226" s="149"/>
      <c r="K226" s="163" t="s">
        <v>25</v>
      </c>
      <c r="L226" s="164">
        <v>11.634586231146915</v>
      </c>
      <c r="M226" s="164">
        <v>0</v>
      </c>
      <c r="N226" s="164">
        <v>36.189807322704667</v>
      </c>
      <c r="O226" s="164">
        <v>141.51531027158626</v>
      </c>
      <c r="P226" s="164">
        <v>0</v>
      </c>
      <c r="Q226" s="164">
        <v>27.785900295186952</v>
      </c>
      <c r="R226" s="165">
        <v>0</v>
      </c>
      <c r="S226" s="166">
        <f t="shared" si="130"/>
        <v>217.12560412062479</v>
      </c>
      <c r="U226" s="211" t="s">
        <v>25</v>
      </c>
      <c r="V226" s="212">
        <v>3.2076170434201452</v>
      </c>
      <c r="W226" s="212">
        <v>8.4269691877267707</v>
      </c>
      <c r="X226" s="212">
        <v>27.785900295186952</v>
      </c>
      <c r="Y226" s="212">
        <v>0</v>
      </c>
      <c r="Z226" s="212">
        <v>36.189807322704667</v>
      </c>
      <c r="AA226" s="212">
        <v>137.72852300067217</v>
      </c>
      <c r="AB226" s="212">
        <v>0</v>
      </c>
      <c r="AC226" s="213">
        <v>3.7867872709140808</v>
      </c>
      <c r="AD226" s="212">
        <v>0</v>
      </c>
      <c r="AE226" s="212">
        <v>1.5542043632731724</v>
      </c>
      <c r="AF226" s="212">
        <v>0</v>
      </c>
      <c r="AG226" s="212">
        <v>0</v>
      </c>
      <c r="AH226" s="212">
        <v>2.2325829076409081</v>
      </c>
      <c r="AI226" s="214">
        <f t="shared" si="131"/>
        <v>217.12560412062479</v>
      </c>
      <c r="AJ226" s="141" t="str">
        <f t="shared" si="132"/>
        <v/>
      </c>
      <c r="BA226" s="141"/>
      <c r="BR226" s="141"/>
      <c r="CG226" s="141"/>
    </row>
    <row r="227" spans="1:85" ht="15">
      <c r="A227" s="167" t="s">
        <v>24</v>
      </c>
      <c r="B227" s="156">
        <v>39.306856367074687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129"/>
        <v>39.306856367074687</v>
      </c>
      <c r="J227" s="149"/>
      <c r="K227" s="169" t="s">
        <v>24</v>
      </c>
      <c r="L227" s="156">
        <v>39.306856367074687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30"/>
        <v>39.306856367074687</v>
      </c>
      <c r="U227" s="215" t="s">
        <v>24</v>
      </c>
      <c r="V227" s="207">
        <v>38.380653577964807</v>
      </c>
      <c r="W227" s="207">
        <v>0.9262027891098813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131"/>
        <v>39.306856367074687</v>
      </c>
      <c r="AJ227" s="141" t="str">
        <f t="shared" si="132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129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30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31"/>
        <v>0</v>
      </c>
      <c r="AJ228" s="141" t="str">
        <f t="shared" si="132"/>
        <v/>
      </c>
      <c r="BA228" s="141"/>
      <c r="BR228" s="141"/>
      <c r="CG228" s="141"/>
    </row>
    <row r="229" spans="1:85" ht="15">
      <c r="A229" s="167" t="s">
        <v>22</v>
      </c>
      <c r="B229" s="156">
        <v>0.95322653215708142</v>
      </c>
      <c r="C229" s="156">
        <v>0</v>
      </c>
      <c r="D229" s="156">
        <v>0</v>
      </c>
      <c r="E229" s="156">
        <v>0</v>
      </c>
      <c r="F229" s="350"/>
      <c r="G229" s="156">
        <v>0</v>
      </c>
      <c r="H229" s="168">
        <v>0</v>
      </c>
      <c r="I229" s="154">
        <f t="shared" si="129"/>
        <v>0.95322653215708142</v>
      </c>
      <c r="J229" s="149"/>
      <c r="K229" s="169" t="s">
        <v>22</v>
      </c>
      <c r="L229" s="156">
        <v>0.95322653215708142</v>
      </c>
      <c r="M229" s="156">
        <v>0</v>
      </c>
      <c r="N229" s="156">
        <v>0</v>
      </c>
      <c r="O229" s="156">
        <v>0</v>
      </c>
      <c r="P229" s="156">
        <v>1.5877336121665255</v>
      </c>
      <c r="Q229" s="156">
        <v>0</v>
      </c>
      <c r="R229" s="157">
        <v>0</v>
      </c>
      <c r="S229" s="158">
        <f t="shared" si="130"/>
        <v>2.540960144323607</v>
      </c>
      <c r="U229" s="215" t="s">
        <v>22</v>
      </c>
      <c r="V229" s="207">
        <v>0.95322653215708142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1.5877336121665255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31"/>
        <v>2.540960144323607</v>
      </c>
      <c r="AJ229" s="141" t="str">
        <f t="shared" si="132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129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30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31"/>
        <v>0</v>
      </c>
      <c r="AJ230" s="141" t="str">
        <f t="shared" si="132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129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30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31"/>
        <v>0</v>
      </c>
      <c r="AJ231" s="141" t="str">
        <f t="shared" si="132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129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30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131"/>
        <v>0</v>
      </c>
      <c r="AJ232" s="141" t="str">
        <f t="shared" si="132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129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30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31"/>
        <v>0</v>
      </c>
      <c r="AJ233" s="141" t="str">
        <f t="shared" si="132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129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30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131"/>
        <v>0</v>
      </c>
      <c r="AJ234" s="141" t="str">
        <f t="shared" si="132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129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30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31"/>
        <v>0</v>
      </c>
      <c r="AJ235" s="141" t="str">
        <f t="shared" si="132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258.78975073521559</v>
      </c>
      <c r="C236" s="195">
        <f t="shared" ref="C236:I236" si="133">SUM(C215:C231)</f>
        <v>0</v>
      </c>
      <c r="D236" s="195">
        <f t="shared" si="133"/>
        <v>38.970447047308937</v>
      </c>
      <c r="E236" s="195">
        <f t="shared" si="133"/>
        <v>148.73003272130171</v>
      </c>
      <c r="F236" s="195">
        <f t="shared" si="133"/>
        <v>0</v>
      </c>
      <c r="G236" s="195">
        <f t="shared" si="133"/>
        <v>27.785900295186952</v>
      </c>
      <c r="H236" s="197">
        <f t="shared" si="133"/>
        <v>0</v>
      </c>
      <c r="I236" s="154">
        <f t="shared" si="133"/>
        <v>474.27613079901317</v>
      </c>
      <c r="J236" s="149"/>
      <c r="K236" s="196" t="s">
        <v>26</v>
      </c>
      <c r="L236" s="195">
        <f>SUM(L215:L231)</f>
        <v>258.78975073521559</v>
      </c>
      <c r="M236" s="195">
        <f t="shared" ref="M236:S236" si="134">SUM(M215:M231)</f>
        <v>0</v>
      </c>
      <c r="N236" s="195">
        <f t="shared" si="134"/>
        <v>38.970447047308937</v>
      </c>
      <c r="O236" s="195">
        <f t="shared" si="134"/>
        <v>148.73003272130171</v>
      </c>
      <c r="P236" s="195">
        <f t="shared" si="134"/>
        <v>31.47412325967602</v>
      </c>
      <c r="Q236" s="195">
        <f t="shared" si="134"/>
        <v>27.785900295186952</v>
      </c>
      <c r="R236" s="197">
        <f t="shared" si="134"/>
        <v>0</v>
      </c>
      <c r="S236" s="198">
        <f t="shared" si="134"/>
        <v>505.75025405868922</v>
      </c>
      <c r="T236" s="141" t="str">
        <f>IF(ABS(S236-AI236)&gt;0.01,S236-AI236,"")</f>
        <v/>
      </c>
      <c r="U236" s="224" t="s">
        <v>63</v>
      </c>
      <c r="V236" s="225">
        <f>SUM(V215:V231)</f>
        <v>248.15403588213189</v>
      </c>
      <c r="W236" s="225">
        <f t="shared" ref="W236:AH236" si="135">SUM(W215:W231)</f>
        <v>9.3531719768366521</v>
      </c>
      <c r="X236" s="225">
        <f t="shared" si="135"/>
        <v>27.785900295186952</v>
      </c>
      <c r="Y236" s="225">
        <f t="shared" si="135"/>
        <v>0</v>
      </c>
      <c r="Z236" s="225">
        <f t="shared" si="135"/>
        <v>38.970447047308937</v>
      </c>
      <c r="AA236" s="225">
        <f t="shared" si="135"/>
        <v>137.72852300067217</v>
      </c>
      <c r="AB236" s="225">
        <f t="shared" si="135"/>
        <v>31.47412325967602</v>
      </c>
      <c r="AC236" s="225">
        <f t="shared" si="135"/>
        <v>12.28405259687654</v>
      </c>
      <c r="AD236" s="226">
        <f t="shared" si="135"/>
        <v>1.2825428762470164</v>
      </c>
      <c r="AE236" s="226">
        <f t="shared" si="135"/>
        <v>1.5542043632731724</v>
      </c>
      <c r="AF236" s="226">
        <f t="shared" si="135"/>
        <v>0</v>
      </c>
      <c r="AG236" s="226">
        <f t="shared" si="135"/>
        <v>0</v>
      </c>
      <c r="AH236" s="226">
        <f t="shared" si="135"/>
        <v>9.4473053573563526</v>
      </c>
      <c r="AI236" s="227">
        <f>SUM(V236:AC236)</f>
        <v>505.75025405868917</v>
      </c>
      <c r="AJ236" s="141" t="str">
        <f t="shared" si="132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0.54565206623245488</v>
      </c>
      <c r="C237" s="48">
        <f t="shared" ref="C237:H237" si="136">IF($I236=0,"-",C236/$I236)</f>
        <v>0</v>
      </c>
      <c r="D237" s="48">
        <f t="shared" si="136"/>
        <v>8.2168265524253589E-2</v>
      </c>
      <c r="E237" s="48">
        <f t="shared" si="136"/>
        <v>0.31359375490968977</v>
      </c>
      <c r="F237" s="48">
        <f t="shared" si="136"/>
        <v>0</v>
      </c>
      <c r="G237" s="48">
        <f t="shared" si="136"/>
        <v>5.8585913333601747E-2</v>
      </c>
      <c r="H237" s="69">
        <f t="shared" si="136"/>
        <v>0</v>
      </c>
      <c r="I237" s="49">
        <f>SUM(B237:H237)</f>
        <v>1</v>
      </c>
      <c r="J237" s="141"/>
      <c r="K237" s="78" t="s">
        <v>90</v>
      </c>
      <c r="L237" s="95">
        <f t="shared" ref="L237:R237" si="137">IF($S236=0,"-",L236/$S236)</f>
        <v>0.51169475182346547</v>
      </c>
      <c r="M237" s="95">
        <f t="shared" si="137"/>
        <v>0</v>
      </c>
      <c r="N237" s="95">
        <f t="shared" si="137"/>
        <v>7.7054725597402576E-2</v>
      </c>
      <c r="O237" s="95">
        <f t="shared" si="137"/>
        <v>0.29407801880024859</v>
      </c>
      <c r="P237" s="95">
        <f t="shared" si="137"/>
        <v>6.2232540680095517E-2</v>
      </c>
      <c r="Q237" s="95">
        <f t="shared" si="137"/>
        <v>5.493996309878782E-2</v>
      </c>
      <c r="R237" s="96">
        <f t="shared" si="137"/>
        <v>0</v>
      </c>
      <c r="S237" s="97">
        <f>SUM(L237:R237)</f>
        <v>1</v>
      </c>
      <c r="U237" s="108" t="s">
        <v>90</v>
      </c>
      <c r="V237" s="130">
        <f>+V236/$AI236</f>
        <v>0.49066517295972562</v>
      </c>
      <c r="W237" s="130">
        <f t="shared" ref="W237:AH237" si="138">+W236/$AI236</f>
        <v>1.8493657495525992E-2</v>
      </c>
      <c r="X237" s="130">
        <f t="shared" si="138"/>
        <v>5.4939963098787827E-2</v>
      </c>
      <c r="Y237" s="130">
        <f t="shared" si="138"/>
        <v>0</v>
      </c>
      <c r="Z237" s="130">
        <f t="shared" si="138"/>
        <v>7.705472559740259E-2</v>
      </c>
      <c r="AA237" s="130">
        <f t="shared" si="138"/>
        <v>0.27232516819396324</v>
      </c>
      <c r="AB237" s="130">
        <f t="shared" si="138"/>
        <v>6.2232540680095524E-2</v>
      </c>
      <c r="AC237" s="130">
        <f t="shared" si="138"/>
        <v>2.4288771974499201E-2</v>
      </c>
      <c r="AD237" s="130">
        <f t="shared" si="138"/>
        <v>2.5359213682138561E-3</v>
      </c>
      <c r="AE237" s="130">
        <f t="shared" si="138"/>
        <v>3.0730668957663371E-3</v>
      </c>
      <c r="AF237" s="130">
        <f t="shared" si="138"/>
        <v>0</v>
      </c>
      <c r="AG237" s="130">
        <f t="shared" si="138"/>
        <v>0</v>
      </c>
      <c r="AH237" s="130">
        <f t="shared" si="138"/>
        <v>1.867978371051901E-2</v>
      </c>
      <c r="AI237" s="131">
        <f>SUM(V237:AC237)</f>
        <v>0.99999999999999989</v>
      </c>
      <c r="AJ237" s="22" t="str">
        <f t="shared" si="132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39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40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41">SUM(V242:AC242)</f>
        <v>0</v>
      </c>
      <c r="AJ242" s="141" t="str">
        <f t="shared" ref="AJ242:AJ263" si="142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0.76036739243770246</v>
      </c>
      <c r="E243" s="156">
        <v>0</v>
      </c>
      <c r="F243" s="350"/>
      <c r="G243" s="156">
        <v>0</v>
      </c>
      <c r="H243" s="168">
        <v>0</v>
      </c>
      <c r="I243" s="154">
        <f t="shared" si="139"/>
        <v>0.76036739243770246</v>
      </c>
      <c r="J243" s="149"/>
      <c r="K243" s="169" t="s">
        <v>10</v>
      </c>
      <c r="L243" s="156">
        <v>0</v>
      </c>
      <c r="M243" s="156">
        <v>0</v>
      </c>
      <c r="N243" s="156">
        <v>0.76036739243770246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40"/>
        <v>0.76036739243770246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0.76036739243770246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41"/>
        <v>0.76036739243770246</v>
      </c>
      <c r="AJ243" s="141" t="str">
        <f t="shared" si="142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39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40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41"/>
        <v>0</v>
      </c>
      <c r="AJ244" s="141" t="str">
        <f t="shared" si="142"/>
        <v/>
      </c>
      <c r="BA244" s="141"/>
      <c r="BR244" s="141"/>
      <c r="CG244" s="141"/>
    </row>
    <row r="245" spans="1:85" ht="15">
      <c r="A245" s="167" t="s">
        <v>16</v>
      </c>
      <c r="B245" s="156">
        <v>123.31194059730713</v>
      </c>
      <c r="C245" s="156">
        <v>0</v>
      </c>
      <c r="D245" s="156">
        <v>19.36540591536513</v>
      </c>
      <c r="E245" s="156">
        <v>0</v>
      </c>
      <c r="F245" s="350"/>
      <c r="G245" s="156">
        <v>0</v>
      </c>
      <c r="H245" s="168">
        <v>0</v>
      </c>
      <c r="I245" s="154">
        <f t="shared" si="139"/>
        <v>142.67734651267227</v>
      </c>
      <c r="J245" s="149"/>
      <c r="K245" s="169" t="s">
        <v>16</v>
      </c>
      <c r="L245" s="156">
        <v>123.31194059730713</v>
      </c>
      <c r="M245" s="156">
        <v>0</v>
      </c>
      <c r="N245" s="156">
        <v>19.36540591536513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40"/>
        <v>142.67734651267227</v>
      </c>
      <c r="U245" s="215" t="s">
        <v>16</v>
      </c>
      <c r="V245" s="207">
        <v>123.31194059730713</v>
      </c>
      <c r="W245" s="207">
        <v>0</v>
      </c>
      <c r="X245" s="207">
        <v>0</v>
      </c>
      <c r="Y245" s="207">
        <v>0</v>
      </c>
      <c r="Z245" s="207">
        <v>19.36540591536513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41"/>
        <v>142.67734651267227</v>
      </c>
      <c r="AJ245" s="141" t="str">
        <f t="shared" si="142"/>
        <v/>
      </c>
      <c r="BA245" s="141"/>
      <c r="BR245" s="141"/>
      <c r="CG245" s="141"/>
    </row>
    <row r="246" spans="1:85" ht="15">
      <c r="A246" s="159" t="s">
        <v>15</v>
      </c>
      <c r="B246" s="160">
        <v>61.591060344887083</v>
      </c>
      <c r="C246" s="160">
        <v>0.77281838825831339</v>
      </c>
      <c r="D246" s="160">
        <v>15.352541784118912</v>
      </c>
      <c r="E246" s="160">
        <v>0.57953954925415407</v>
      </c>
      <c r="F246" s="350"/>
      <c r="G246" s="160">
        <v>0</v>
      </c>
      <c r="H246" s="161">
        <v>0</v>
      </c>
      <c r="I246" s="162">
        <f t="shared" si="139"/>
        <v>78.295960066518461</v>
      </c>
      <c r="J246" s="149"/>
      <c r="K246" s="163" t="s">
        <v>15</v>
      </c>
      <c r="L246" s="164">
        <v>61.591060344887083</v>
      </c>
      <c r="M246" s="164">
        <v>0.77281838825831339</v>
      </c>
      <c r="N246" s="164">
        <v>15.352541784118912</v>
      </c>
      <c r="O246" s="164">
        <v>0.57953954925415407</v>
      </c>
      <c r="P246" s="164">
        <v>0</v>
      </c>
      <c r="Q246" s="164">
        <v>0</v>
      </c>
      <c r="R246" s="165">
        <v>0</v>
      </c>
      <c r="S246" s="166">
        <f t="shared" si="140"/>
        <v>78.295960066518461</v>
      </c>
      <c r="U246" s="211" t="s">
        <v>57</v>
      </c>
      <c r="V246" s="212">
        <v>60.411260915495646</v>
      </c>
      <c r="W246" s="212">
        <v>0</v>
      </c>
      <c r="X246" s="212">
        <v>0</v>
      </c>
      <c r="Y246" s="212">
        <v>0.77281838825831339</v>
      </c>
      <c r="Z246" s="212">
        <v>15.352541784118912</v>
      </c>
      <c r="AA246" s="212">
        <v>0.49674818507498913</v>
      </c>
      <c r="AB246" s="212">
        <v>0</v>
      </c>
      <c r="AC246" s="213">
        <v>1.2625907935705991</v>
      </c>
      <c r="AD246" s="212">
        <v>1.1797994293914345</v>
      </c>
      <c r="AE246" s="212">
        <v>0</v>
      </c>
      <c r="AF246" s="212">
        <v>0</v>
      </c>
      <c r="AG246" s="212">
        <v>0</v>
      </c>
      <c r="AH246" s="212">
        <v>8.2791364179164953E-2</v>
      </c>
      <c r="AI246" s="214">
        <f t="shared" si="141"/>
        <v>78.295960066518461</v>
      </c>
      <c r="AJ246" s="141" t="str">
        <f t="shared" si="142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2.2115071577133905</v>
      </c>
      <c r="F247" s="350"/>
      <c r="G247" s="156">
        <v>0</v>
      </c>
      <c r="H247" s="168">
        <v>0</v>
      </c>
      <c r="I247" s="154">
        <f t="shared" si="139"/>
        <v>2.2115071577133905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2.2115071577133905</v>
      </c>
      <c r="P247" s="156">
        <v>412.18366617783767</v>
      </c>
      <c r="Q247" s="156">
        <v>0</v>
      </c>
      <c r="R247" s="157">
        <v>0</v>
      </c>
      <c r="S247" s="158">
        <f t="shared" si="140"/>
        <v>414.39517333555108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0.15480550103993734</v>
      </c>
      <c r="AB247" s="207">
        <v>412.18366617783767</v>
      </c>
      <c r="AC247" s="208">
        <v>2.0567016566734533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2.0567016566734533</v>
      </c>
      <c r="AI247" s="210">
        <f t="shared" si="141"/>
        <v>414.39517333555108</v>
      </c>
      <c r="AJ247" s="141" t="str">
        <f t="shared" si="142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0.25188633152666584</v>
      </c>
      <c r="F248" s="350"/>
      <c r="G248" s="160">
        <v>0</v>
      </c>
      <c r="H248" s="161">
        <v>0</v>
      </c>
      <c r="I248" s="162">
        <f t="shared" si="139"/>
        <v>0.25188633152666584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0.25188633152666584</v>
      </c>
      <c r="P248" s="164">
        <v>30.023341406264425</v>
      </c>
      <c r="Q248" s="164">
        <v>0</v>
      </c>
      <c r="R248" s="165">
        <v>0</v>
      </c>
      <c r="S248" s="166">
        <f t="shared" si="140"/>
        <v>30.275227737791091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0.24936746821139918</v>
      </c>
      <c r="AB248" s="212">
        <v>30.023341406264425</v>
      </c>
      <c r="AC248" s="213">
        <v>2.5188633152666584E-3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2.5188633152666584E-3</v>
      </c>
      <c r="AI248" s="214">
        <f t="shared" si="141"/>
        <v>30.275227737791091</v>
      </c>
      <c r="AJ248" s="141" t="str">
        <f t="shared" si="142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0.45879600595561637</v>
      </c>
      <c r="E249" s="156">
        <v>0</v>
      </c>
      <c r="F249" s="350"/>
      <c r="G249" s="156">
        <v>0</v>
      </c>
      <c r="H249" s="168">
        <v>0</v>
      </c>
      <c r="I249" s="154">
        <f t="shared" si="139"/>
        <v>0.45879600595561637</v>
      </c>
      <c r="J249" s="149"/>
      <c r="K249" s="169" t="s">
        <v>59</v>
      </c>
      <c r="L249" s="156">
        <v>0</v>
      </c>
      <c r="M249" s="156">
        <v>0</v>
      </c>
      <c r="N249" s="156">
        <v>0.45879600595561637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40"/>
        <v>0.45879600595561637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0.45879600595561637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41"/>
        <v>0.45879600595561637</v>
      </c>
      <c r="AJ249" s="141" t="str">
        <f t="shared" si="142"/>
        <v/>
      </c>
      <c r="BA249" s="141"/>
      <c r="BR249" s="141"/>
      <c r="CG249" s="141"/>
    </row>
    <row r="250" spans="1:85" ht="15">
      <c r="A250" s="159" t="s">
        <v>17</v>
      </c>
      <c r="B250" s="160">
        <v>35.320906177945226</v>
      </c>
      <c r="C250" s="160">
        <v>0</v>
      </c>
      <c r="D250" s="160">
        <v>50.087374111268836</v>
      </c>
      <c r="E250" s="160">
        <v>99.073513910350243</v>
      </c>
      <c r="F250" s="350"/>
      <c r="G250" s="160">
        <v>0</v>
      </c>
      <c r="H250" s="161">
        <v>0</v>
      </c>
      <c r="I250" s="162">
        <f t="shared" si="139"/>
        <v>184.48179419956432</v>
      </c>
      <c r="J250" s="149"/>
      <c r="K250" s="163" t="s">
        <v>17</v>
      </c>
      <c r="L250" s="164">
        <v>35.320906177945226</v>
      </c>
      <c r="M250" s="164">
        <v>0</v>
      </c>
      <c r="N250" s="164">
        <v>50.087374111268836</v>
      </c>
      <c r="O250" s="164">
        <v>99.073513910350243</v>
      </c>
      <c r="P250" s="164">
        <v>9.566202466846753E-2</v>
      </c>
      <c r="Q250" s="164">
        <v>0</v>
      </c>
      <c r="R250" s="165">
        <v>0</v>
      </c>
      <c r="S250" s="166">
        <f t="shared" si="140"/>
        <v>184.57745622423278</v>
      </c>
      <c r="U250" s="211" t="s">
        <v>17</v>
      </c>
      <c r="V250" s="212">
        <v>35.320906177945226</v>
      </c>
      <c r="W250" s="212">
        <v>0</v>
      </c>
      <c r="X250" s="212">
        <v>0</v>
      </c>
      <c r="Y250" s="212">
        <v>0</v>
      </c>
      <c r="Z250" s="212">
        <v>50.087374111268836</v>
      </c>
      <c r="AA250" s="212">
        <v>0.50103422912154405</v>
      </c>
      <c r="AB250" s="212">
        <v>9.566202466846753E-2</v>
      </c>
      <c r="AC250" s="213">
        <v>98.5724796812287</v>
      </c>
      <c r="AD250" s="212">
        <v>0</v>
      </c>
      <c r="AE250" s="212">
        <v>0</v>
      </c>
      <c r="AF250" s="212">
        <v>0</v>
      </c>
      <c r="AG250" s="212">
        <v>0</v>
      </c>
      <c r="AH250" s="212">
        <v>98.5724796812287</v>
      </c>
      <c r="AI250" s="214">
        <f t="shared" si="141"/>
        <v>184.57745622423278</v>
      </c>
      <c r="AJ250" s="141" t="str">
        <f t="shared" si="142"/>
        <v/>
      </c>
      <c r="BA250" s="141"/>
      <c r="BR250" s="141"/>
      <c r="CG250" s="141"/>
    </row>
    <row r="251" spans="1:85" ht="15">
      <c r="A251" s="167" t="s">
        <v>140</v>
      </c>
      <c r="B251" s="156">
        <v>916.71454596615536</v>
      </c>
      <c r="C251" s="156">
        <v>30.595766873462289</v>
      </c>
      <c r="D251" s="156">
        <v>394.3575798571261</v>
      </c>
      <c r="E251" s="156">
        <v>84.254719344243014</v>
      </c>
      <c r="F251" s="350"/>
      <c r="G251" s="156">
        <v>0</v>
      </c>
      <c r="H251" s="168">
        <v>0</v>
      </c>
      <c r="I251" s="154">
        <f t="shared" si="139"/>
        <v>1425.9226120409869</v>
      </c>
      <c r="J251" s="149"/>
      <c r="K251" s="169" t="s">
        <v>140</v>
      </c>
      <c r="L251" s="156">
        <v>916.71454596615536</v>
      </c>
      <c r="M251" s="156">
        <v>30.595766873462289</v>
      </c>
      <c r="N251" s="156">
        <v>394.3575798571261</v>
      </c>
      <c r="O251" s="156">
        <v>84.254719344243014</v>
      </c>
      <c r="P251" s="156">
        <v>0.13462171550977381</v>
      </c>
      <c r="Q251" s="156">
        <v>0</v>
      </c>
      <c r="R251" s="157">
        <v>0</v>
      </c>
      <c r="S251" s="158">
        <f t="shared" si="140"/>
        <v>1426.0572337564968</v>
      </c>
      <c r="U251" s="215" t="s">
        <v>140</v>
      </c>
      <c r="V251" s="207">
        <v>904.55699518860627</v>
      </c>
      <c r="W251" s="207">
        <v>0</v>
      </c>
      <c r="X251" s="207">
        <v>0</v>
      </c>
      <c r="Y251" s="207">
        <v>30.595766873462289</v>
      </c>
      <c r="Z251" s="207">
        <v>394.3575798571261</v>
      </c>
      <c r="AA251" s="207">
        <v>9.8144122120346466</v>
      </c>
      <c r="AB251" s="207">
        <v>0.13462171550977381</v>
      </c>
      <c r="AC251" s="208">
        <v>86.597857909757465</v>
      </c>
      <c r="AD251" s="207">
        <v>12.157550777549101</v>
      </c>
      <c r="AE251" s="207">
        <v>30.107006879007375</v>
      </c>
      <c r="AF251" s="207">
        <v>0</v>
      </c>
      <c r="AG251" s="207">
        <v>0</v>
      </c>
      <c r="AH251" s="207">
        <v>44.333300253200989</v>
      </c>
      <c r="AI251" s="210">
        <f t="shared" si="141"/>
        <v>1426.0572337564965</v>
      </c>
      <c r="AJ251" s="141" t="str">
        <f t="shared" si="142"/>
        <v/>
      </c>
      <c r="BA251" s="141"/>
      <c r="BR251" s="141"/>
      <c r="CG251" s="141"/>
    </row>
    <row r="252" spans="1:85" ht="15">
      <c r="A252" s="159" t="s">
        <v>25</v>
      </c>
      <c r="B252" s="160">
        <v>90.023077890534694</v>
      </c>
      <c r="C252" s="160">
        <v>0.82345049959697691</v>
      </c>
      <c r="D252" s="160">
        <v>602.05334054125149</v>
      </c>
      <c r="E252" s="160">
        <v>1097.3779230764983</v>
      </c>
      <c r="F252" s="350"/>
      <c r="G252" s="160">
        <v>217.60681803198</v>
      </c>
      <c r="H252" s="161">
        <v>56.271990773089144</v>
      </c>
      <c r="I252" s="162">
        <f t="shared" si="139"/>
        <v>2064.1566008129507</v>
      </c>
      <c r="J252" s="149"/>
      <c r="K252" s="163" t="s">
        <v>25</v>
      </c>
      <c r="L252" s="164">
        <v>90.023077890534694</v>
      </c>
      <c r="M252" s="164">
        <v>0.82345049959697691</v>
      </c>
      <c r="N252" s="164">
        <v>602.05334054125149</v>
      </c>
      <c r="O252" s="164">
        <v>1097.3779230764983</v>
      </c>
      <c r="P252" s="164">
        <v>1.9933967075524037</v>
      </c>
      <c r="Q252" s="164">
        <v>217.60681803198</v>
      </c>
      <c r="R252" s="165">
        <v>56.271990773089144</v>
      </c>
      <c r="S252" s="166">
        <f t="shared" si="140"/>
        <v>2066.1499975205033</v>
      </c>
      <c r="U252" s="211" t="s">
        <v>25</v>
      </c>
      <c r="V252" s="212">
        <v>18.489274109870397</v>
      </c>
      <c r="W252" s="212">
        <v>70.416460121527265</v>
      </c>
      <c r="X252" s="212">
        <v>217.60681803198</v>
      </c>
      <c r="Y252" s="212">
        <v>0.82345049959697691</v>
      </c>
      <c r="Z252" s="212">
        <v>602.05334054125149</v>
      </c>
      <c r="AA252" s="212">
        <v>1080.2343116829607</v>
      </c>
      <c r="AB252" s="212">
        <v>1.9933967075524037</v>
      </c>
      <c r="AC252" s="213">
        <v>74.532945825763804</v>
      </c>
      <c r="AD252" s="212">
        <v>1.1173436591370409</v>
      </c>
      <c r="AE252" s="212">
        <v>2.6896969644305169</v>
      </c>
      <c r="AF252" s="212">
        <v>56.271990773089144</v>
      </c>
      <c r="AG252" s="212">
        <v>0</v>
      </c>
      <c r="AH252" s="212">
        <v>14.453914429107089</v>
      </c>
      <c r="AI252" s="214">
        <f t="shared" si="141"/>
        <v>2066.1499975205029</v>
      </c>
      <c r="AJ252" s="141" t="str">
        <f t="shared" si="142"/>
        <v/>
      </c>
      <c r="BA252" s="141"/>
      <c r="BR252" s="141"/>
      <c r="CG252" s="141"/>
    </row>
    <row r="253" spans="1:85" ht="15">
      <c r="A253" s="167" t="s">
        <v>24</v>
      </c>
      <c r="B253" s="156">
        <v>244.63933261649527</v>
      </c>
      <c r="C253" s="156">
        <v>0</v>
      </c>
      <c r="D253" s="156">
        <v>3.5577317410243166</v>
      </c>
      <c r="E253" s="156">
        <v>0</v>
      </c>
      <c r="F253" s="350"/>
      <c r="G253" s="156">
        <v>0</v>
      </c>
      <c r="H253" s="168">
        <v>0</v>
      </c>
      <c r="I253" s="154">
        <f t="shared" si="139"/>
        <v>248.19706435751959</v>
      </c>
      <c r="J253" s="149"/>
      <c r="K253" s="169" t="s">
        <v>24</v>
      </c>
      <c r="L253" s="156">
        <v>244.63933261649527</v>
      </c>
      <c r="M253" s="156">
        <v>0</v>
      </c>
      <c r="N253" s="156">
        <v>3.5577317410243166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40"/>
        <v>248.19706435751959</v>
      </c>
      <c r="U253" s="215" t="s">
        <v>24</v>
      </c>
      <c r="V253" s="207">
        <v>244.53597573508608</v>
      </c>
      <c r="W253" s="207">
        <v>0</v>
      </c>
      <c r="X253" s="207">
        <v>0</v>
      </c>
      <c r="Y253" s="207">
        <v>0</v>
      </c>
      <c r="Z253" s="207">
        <v>3.5577317410243166</v>
      </c>
      <c r="AA253" s="207">
        <v>0</v>
      </c>
      <c r="AB253" s="207">
        <v>0</v>
      </c>
      <c r="AC253" s="208">
        <v>0.10335688140917321</v>
      </c>
      <c r="AD253" s="207">
        <v>0.10335688140917321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41"/>
        <v>248.19706435751959</v>
      </c>
      <c r="AJ253" s="141" t="str">
        <f t="shared" si="142"/>
        <v/>
      </c>
      <c r="BA253" s="141"/>
      <c r="BR253" s="141"/>
      <c r="CG253" s="141"/>
    </row>
    <row r="254" spans="1:85" ht="15">
      <c r="A254" s="159" t="s">
        <v>60</v>
      </c>
      <c r="B254" s="160">
        <v>11.966232878110958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39"/>
        <v>11.966232878110958</v>
      </c>
      <c r="J254" s="149"/>
      <c r="K254" s="163" t="s">
        <v>60</v>
      </c>
      <c r="L254" s="164">
        <v>11.966232878110958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40"/>
        <v>11.966232878110958</v>
      </c>
      <c r="U254" s="211" t="s">
        <v>60</v>
      </c>
      <c r="V254" s="212">
        <v>11.966232878110958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41"/>
        <v>11.966232878110958</v>
      </c>
      <c r="AJ254" s="141" t="str">
        <f t="shared" si="142"/>
        <v/>
      </c>
      <c r="BA254" s="141"/>
      <c r="BR254" s="141"/>
      <c r="CG254" s="141"/>
    </row>
    <row r="255" spans="1:85" ht="15">
      <c r="A255" s="167" t="s">
        <v>22</v>
      </c>
      <c r="B255" s="156">
        <v>160.2005560912508</v>
      </c>
      <c r="C255" s="156">
        <v>0</v>
      </c>
      <c r="D255" s="156">
        <v>0</v>
      </c>
      <c r="E255" s="156">
        <v>4.1077065664423289</v>
      </c>
      <c r="F255" s="350"/>
      <c r="G255" s="156">
        <v>0</v>
      </c>
      <c r="H255" s="168">
        <v>0</v>
      </c>
      <c r="I255" s="154">
        <f t="shared" si="139"/>
        <v>164.30826265769312</v>
      </c>
      <c r="J255" s="149"/>
      <c r="K255" s="169" t="s">
        <v>22</v>
      </c>
      <c r="L255" s="156">
        <v>160.2005560912508</v>
      </c>
      <c r="M255" s="156">
        <v>0</v>
      </c>
      <c r="N255" s="156">
        <v>0</v>
      </c>
      <c r="O255" s="156">
        <v>4.1077065664423289</v>
      </c>
      <c r="P255" s="156">
        <v>25.454458586638555</v>
      </c>
      <c r="Q255" s="156">
        <v>0</v>
      </c>
      <c r="R255" s="157">
        <v>0</v>
      </c>
      <c r="S255" s="158">
        <f t="shared" si="140"/>
        <v>189.76272124433169</v>
      </c>
      <c r="U255" s="215" t="s">
        <v>22</v>
      </c>
      <c r="V255" s="207">
        <v>159.37901477796234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25.454458586638555</v>
      </c>
      <c r="AC255" s="208">
        <v>4.9292478797307941</v>
      </c>
      <c r="AD255" s="207">
        <v>0.8215413132884658</v>
      </c>
      <c r="AE255" s="207">
        <v>0</v>
      </c>
      <c r="AF255" s="207">
        <v>0</v>
      </c>
      <c r="AG255" s="207">
        <v>0</v>
      </c>
      <c r="AH255" s="207">
        <v>4.1077065664423289</v>
      </c>
      <c r="AI255" s="210">
        <f t="shared" si="141"/>
        <v>189.76272124433169</v>
      </c>
      <c r="AJ255" s="141" t="str">
        <f t="shared" si="142"/>
        <v/>
      </c>
      <c r="BA255" s="141"/>
      <c r="BR255" s="141"/>
      <c r="CG255" s="141"/>
    </row>
    <row r="256" spans="1:85" ht="15">
      <c r="A256" s="159" t="s">
        <v>21</v>
      </c>
      <c r="B256" s="160">
        <v>3.7726126303779042E-3</v>
      </c>
      <c r="C256" s="160">
        <v>0</v>
      </c>
      <c r="D256" s="160">
        <v>9.4315315759447606E-4</v>
      </c>
      <c r="E256" s="160">
        <v>0</v>
      </c>
      <c r="F256" s="350"/>
      <c r="G256" s="160">
        <v>0</v>
      </c>
      <c r="H256" s="161">
        <v>0</v>
      </c>
      <c r="I256" s="162">
        <f t="shared" si="139"/>
        <v>4.7157657879723803E-3</v>
      </c>
      <c r="J256" s="149"/>
      <c r="K256" s="163" t="s">
        <v>21</v>
      </c>
      <c r="L256" s="164">
        <v>3.7726126303779042E-3</v>
      </c>
      <c r="M256" s="164">
        <v>0</v>
      </c>
      <c r="N256" s="164">
        <v>9.4315315759447606E-4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40"/>
        <v>4.7157657879723803E-3</v>
      </c>
      <c r="U256" s="211" t="s">
        <v>61</v>
      </c>
      <c r="V256" s="212">
        <v>3.7726126303779042E-3</v>
      </c>
      <c r="W256" s="212">
        <v>0</v>
      </c>
      <c r="X256" s="212">
        <v>0</v>
      </c>
      <c r="Y256" s="212">
        <v>0</v>
      </c>
      <c r="Z256" s="212">
        <v>9.4315315759447606E-4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41"/>
        <v>4.7157657879723803E-3</v>
      </c>
      <c r="AJ256" s="141" t="str">
        <f t="shared" si="142"/>
        <v/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39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40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41"/>
        <v>0</v>
      </c>
      <c r="AJ257" s="141" t="str">
        <f t="shared" si="142"/>
        <v/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39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40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41"/>
        <v>0</v>
      </c>
      <c r="AJ258" s="141" t="str">
        <f t="shared" si="142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39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40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41"/>
        <v>0</v>
      </c>
      <c r="AJ259" s="141" t="str">
        <f t="shared" si="142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39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40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41"/>
        <v>0</v>
      </c>
      <c r="AJ260" s="141" t="str">
        <f t="shared" si="142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39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40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41"/>
        <v>0</v>
      </c>
      <c r="AJ261" s="141" t="str">
        <f t="shared" si="142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1643.7714251753171</v>
      </c>
      <c r="C262" s="195">
        <f t="shared" ref="C262:I262" si="143">SUM(C241:C257)</f>
        <v>32.192035761317577</v>
      </c>
      <c r="D262" s="195">
        <f t="shared" si="143"/>
        <v>1085.9940805017056</v>
      </c>
      <c r="E262" s="195">
        <f t="shared" si="143"/>
        <v>1287.8567959360282</v>
      </c>
      <c r="F262" s="195">
        <f t="shared" si="143"/>
        <v>0</v>
      </c>
      <c r="G262" s="195">
        <f t="shared" si="143"/>
        <v>217.60681803198</v>
      </c>
      <c r="H262" s="197">
        <f t="shared" si="143"/>
        <v>56.271990773089144</v>
      </c>
      <c r="I262" s="154">
        <f t="shared" si="143"/>
        <v>4323.6931461794375</v>
      </c>
      <c r="J262" s="149"/>
      <c r="K262" s="196" t="s">
        <v>26</v>
      </c>
      <c r="L262" s="195">
        <f>SUM(L241:L257)</f>
        <v>1643.7714251753171</v>
      </c>
      <c r="M262" s="195">
        <f t="shared" ref="M262:S262" si="144">SUM(M241:M257)</f>
        <v>32.192035761317577</v>
      </c>
      <c r="N262" s="195">
        <f t="shared" si="144"/>
        <v>1085.9940805017056</v>
      </c>
      <c r="O262" s="195">
        <f t="shared" si="144"/>
        <v>1287.8567959360282</v>
      </c>
      <c r="P262" s="195">
        <f t="shared" si="144"/>
        <v>469.88514661847125</v>
      </c>
      <c r="Q262" s="195">
        <f t="shared" si="144"/>
        <v>217.60681803198</v>
      </c>
      <c r="R262" s="197">
        <f t="shared" si="144"/>
        <v>56.271990773089144</v>
      </c>
      <c r="S262" s="198">
        <f t="shared" si="144"/>
        <v>4793.5782927979089</v>
      </c>
      <c r="T262" s="141" t="str">
        <f>IF(ABS(S262-AI262)&gt;0.01,S262-AI262,"")</f>
        <v/>
      </c>
      <c r="U262" s="224" t="s">
        <v>63</v>
      </c>
      <c r="V262" s="225">
        <f>SUM(V241:V257)</f>
        <v>1557.9753729930146</v>
      </c>
      <c r="W262" s="225">
        <f t="shared" ref="W262:AH262" si="145">SUM(W241:W257)</f>
        <v>70.416460121527265</v>
      </c>
      <c r="X262" s="225">
        <f t="shared" si="145"/>
        <v>217.60681803198</v>
      </c>
      <c r="Y262" s="225">
        <f t="shared" si="145"/>
        <v>32.192035761317577</v>
      </c>
      <c r="Z262" s="225">
        <f t="shared" si="145"/>
        <v>1085.9940805017056</v>
      </c>
      <c r="AA262" s="225">
        <f t="shared" si="145"/>
        <v>1091.4506792784432</v>
      </c>
      <c r="AB262" s="225">
        <f t="shared" si="145"/>
        <v>469.88514661847125</v>
      </c>
      <c r="AC262" s="225">
        <f t="shared" si="145"/>
        <v>268.05769949144928</v>
      </c>
      <c r="AD262" s="226">
        <f t="shared" si="145"/>
        <v>15.379592060775215</v>
      </c>
      <c r="AE262" s="226">
        <f t="shared" si="145"/>
        <v>32.796703843437889</v>
      </c>
      <c r="AF262" s="226">
        <f t="shared" si="145"/>
        <v>56.271990773089144</v>
      </c>
      <c r="AG262" s="226">
        <f t="shared" si="145"/>
        <v>0</v>
      </c>
      <c r="AH262" s="226">
        <f t="shared" si="145"/>
        <v>163.60941281414699</v>
      </c>
      <c r="AI262" s="227">
        <f>SUM(V262:AC262)</f>
        <v>4793.5782927979089</v>
      </c>
      <c r="AJ262" s="141" t="str">
        <f t="shared" si="142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0.38017763277854477</v>
      </c>
      <c r="C263" s="48">
        <f t="shared" ref="C263:H263" si="146">IF($I262=0,"-",C262/$I262)</f>
        <v>7.4454950138548928E-3</v>
      </c>
      <c r="D263" s="48">
        <f t="shared" si="146"/>
        <v>0.25117279228321904</v>
      </c>
      <c r="E263" s="48">
        <f t="shared" si="146"/>
        <v>0.29786035974223157</v>
      </c>
      <c r="F263" s="48">
        <f t="shared" si="146"/>
        <v>0</v>
      </c>
      <c r="G263" s="48">
        <f t="shared" si="146"/>
        <v>5.0328922676731766E-2</v>
      </c>
      <c r="H263" s="69">
        <f t="shared" si="146"/>
        <v>1.3014797505418023E-2</v>
      </c>
      <c r="I263" s="49">
        <f>SUM(B263:H263)</f>
        <v>1</v>
      </c>
      <c r="J263" s="141"/>
      <c r="K263" s="78" t="s">
        <v>90</v>
      </c>
      <c r="L263" s="95">
        <f t="shared" ref="L263:R263" si="147">IF($S262=0,"-",L262/$S262)</f>
        <v>0.34291114586466531</v>
      </c>
      <c r="M263" s="95">
        <f t="shared" si="147"/>
        <v>6.7156586989899304E-3</v>
      </c>
      <c r="N263" s="95">
        <f t="shared" si="147"/>
        <v>0.22655186046159981</v>
      </c>
      <c r="O263" s="95">
        <f t="shared" si="147"/>
        <v>0.2686629313786244</v>
      </c>
      <c r="P263" s="95">
        <f t="shared" si="147"/>
        <v>9.8023880683131462E-2</v>
      </c>
      <c r="Q263" s="95">
        <f t="shared" si="147"/>
        <v>4.5395486365357257E-2</v>
      </c>
      <c r="R263" s="96">
        <f t="shared" si="147"/>
        <v>1.1739036547631809E-2</v>
      </c>
      <c r="S263" s="97">
        <f>SUM(L263:R263)</f>
        <v>1</v>
      </c>
      <c r="U263" s="108" t="s">
        <v>90</v>
      </c>
      <c r="V263" s="130">
        <f>+V262/$AI262</f>
        <v>0.32501302322187747</v>
      </c>
      <c r="W263" s="130">
        <f t="shared" ref="W263:AH263" si="148">+W262/$AI262</f>
        <v>1.4689748622093891E-2</v>
      </c>
      <c r="X263" s="130">
        <f t="shared" si="148"/>
        <v>4.5395486365357257E-2</v>
      </c>
      <c r="Y263" s="130">
        <f t="shared" si="148"/>
        <v>6.7156586989899304E-3</v>
      </c>
      <c r="Z263" s="130">
        <f t="shared" si="148"/>
        <v>0.22655186046159981</v>
      </c>
      <c r="AA263" s="130">
        <f t="shared" si="148"/>
        <v>0.22769017477367348</v>
      </c>
      <c r="AB263" s="130">
        <f t="shared" si="148"/>
        <v>9.8023880683131462E-2</v>
      </c>
      <c r="AC263" s="130">
        <f t="shared" si="148"/>
        <v>5.5920167173276678E-2</v>
      </c>
      <c r="AD263" s="130">
        <f t="shared" si="148"/>
        <v>3.2083740206939391E-3</v>
      </c>
      <c r="AE263" s="130">
        <f t="shared" si="148"/>
        <v>6.8417999749191862E-3</v>
      </c>
      <c r="AF263" s="130">
        <f t="shared" si="148"/>
        <v>1.1739036547631809E-2</v>
      </c>
      <c r="AG263" s="130">
        <f t="shared" si="148"/>
        <v>0</v>
      </c>
      <c r="AH263" s="130">
        <f t="shared" si="148"/>
        <v>3.4130956630031732E-2</v>
      </c>
      <c r="AI263" s="131">
        <f>SUM(V263:AC263)</f>
        <v>1</v>
      </c>
      <c r="AJ263" s="22" t="str">
        <f t="shared" si="142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2.5377723687199906E-2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2.5377723687199906E-2</v>
      </c>
      <c r="J267" s="149"/>
      <c r="K267" s="203" t="s">
        <v>7</v>
      </c>
      <c r="L267" s="152">
        <v>2.5377723687199906E-2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2.5377723687199906E-2</v>
      </c>
      <c r="U267" s="206" t="s">
        <v>7</v>
      </c>
      <c r="V267" s="207">
        <v>2.5377723687199906E-2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2.5377723687199906E-2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49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50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51">SUM(V268:AC268)</f>
        <v>0</v>
      </c>
      <c r="AJ268" s="141" t="str">
        <f t="shared" ref="AJ268:AJ289" si="152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49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50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51"/>
        <v>0</v>
      </c>
      <c r="AJ269" s="141" t="str">
        <f t="shared" si="152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49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50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51"/>
        <v>0</v>
      </c>
      <c r="AJ270" s="141" t="str">
        <f t="shared" si="152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16.376390596604605</v>
      </c>
      <c r="F271" s="350"/>
      <c r="G271" s="156">
        <v>0</v>
      </c>
      <c r="H271" s="168">
        <v>0</v>
      </c>
      <c r="I271" s="154">
        <f t="shared" si="149"/>
        <v>16.376390596604605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16.376390596604605</v>
      </c>
      <c r="P271" s="156">
        <v>0</v>
      </c>
      <c r="Q271" s="156">
        <v>0</v>
      </c>
      <c r="R271" s="157">
        <v>0</v>
      </c>
      <c r="S271" s="158">
        <f t="shared" si="150"/>
        <v>16.376390596604605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16.376390596604605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51"/>
        <v>16.376390596604605</v>
      </c>
      <c r="AJ271" s="141" t="str">
        <f t="shared" si="152"/>
        <v/>
      </c>
      <c r="BA271" s="141"/>
      <c r="BR271" s="141"/>
      <c r="CG271" s="141"/>
    </row>
    <row r="272" spans="1:85" ht="15">
      <c r="A272" s="159" t="s">
        <v>15</v>
      </c>
      <c r="B272" s="160">
        <v>12.988628826730782</v>
      </c>
      <c r="C272" s="160">
        <v>0.34561957129523418</v>
      </c>
      <c r="D272" s="160">
        <v>8.7965835360953673</v>
      </c>
      <c r="E272" s="160">
        <v>5.0253764756094164</v>
      </c>
      <c r="F272" s="350"/>
      <c r="G272" s="160">
        <v>0</v>
      </c>
      <c r="H272" s="161">
        <v>0</v>
      </c>
      <c r="I272" s="162">
        <f t="shared" si="149"/>
        <v>27.156208409730798</v>
      </c>
      <c r="J272" s="149"/>
      <c r="K272" s="163" t="s">
        <v>15</v>
      </c>
      <c r="L272" s="164">
        <v>12.988628826730782</v>
      </c>
      <c r="M272" s="164">
        <v>0.34561957129523418</v>
      </c>
      <c r="N272" s="164">
        <v>8.7965835360953673</v>
      </c>
      <c r="O272" s="164">
        <v>5.0253764756094164</v>
      </c>
      <c r="P272" s="164">
        <v>0</v>
      </c>
      <c r="Q272" s="164">
        <v>0</v>
      </c>
      <c r="R272" s="165">
        <v>0</v>
      </c>
      <c r="S272" s="166">
        <f t="shared" si="150"/>
        <v>27.156208409730798</v>
      </c>
      <c r="U272" s="211" t="s">
        <v>57</v>
      </c>
      <c r="V272" s="212">
        <v>12.517896657499424</v>
      </c>
      <c r="W272" s="212">
        <v>0</v>
      </c>
      <c r="X272" s="212">
        <v>0</v>
      </c>
      <c r="Y272" s="212">
        <v>0.34561957129523418</v>
      </c>
      <c r="Z272" s="212">
        <v>6.624648802989503</v>
      </c>
      <c r="AA272" s="212">
        <v>5.0253764756094164</v>
      </c>
      <c r="AB272" s="212">
        <v>0</v>
      </c>
      <c r="AC272" s="213">
        <v>2.6426669023372211</v>
      </c>
      <c r="AD272" s="212">
        <v>0.47073216923135691</v>
      </c>
      <c r="AE272" s="212">
        <v>0</v>
      </c>
      <c r="AF272" s="212">
        <v>0</v>
      </c>
      <c r="AG272" s="212">
        <v>2.1719347331058643</v>
      </c>
      <c r="AH272" s="212">
        <v>0</v>
      </c>
      <c r="AI272" s="214">
        <f t="shared" si="151"/>
        <v>27.156208409730802</v>
      </c>
      <c r="AJ272" s="141" t="str">
        <f t="shared" si="152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34.982224815143226</v>
      </c>
      <c r="F273" s="350"/>
      <c r="G273" s="156">
        <v>0</v>
      </c>
      <c r="H273" s="168">
        <v>0</v>
      </c>
      <c r="I273" s="154">
        <f t="shared" si="149"/>
        <v>34.982224815143226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34.982224815143226</v>
      </c>
      <c r="P273" s="156">
        <v>479.46810408667466</v>
      </c>
      <c r="Q273" s="156">
        <v>0</v>
      </c>
      <c r="R273" s="157">
        <v>0</v>
      </c>
      <c r="S273" s="158">
        <f t="shared" si="150"/>
        <v>514.4503289018179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5.2473337222714838</v>
      </c>
      <c r="AB273" s="207">
        <v>479.46810408667466</v>
      </c>
      <c r="AC273" s="208">
        <v>29.734891092871742</v>
      </c>
      <c r="AD273" s="207">
        <v>0</v>
      </c>
      <c r="AE273" s="207">
        <v>0</v>
      </c>
      <c r="AF273" s="207">
        <v>0</v>
      </c>
      <c r="AG273" s="207">
        <v>0</v>
      </c>
      <c r="AH273" s="207">
        <v>29.734891092871742</v>
      </c>
      <c r="AI273" s="210">
        <f t="shared" si="151"/>
        <v>514.4503289018179</v>
      </c>
      <c r="AJ273" s="141" t="str">
        <f t="shared" si="152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2.9211278584761109E-3</v>
      </c>
      <c r="F274" s="350"/>
      <c r="G274" s="160">
        <v>0</v>
      </c>
      <c r="H274" s="161">
        <v>0</v>
      </c>
      <c r="I274" s="162">
        <f t="shared" si="149"/>
        <v>2.9211278584761109E-3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2.9211278584761109E-3</v>
      </c>
      <c r="P274" s="164">
        <v>0.46458411094086155</v>
      </c>
      <c r="Q274" s="164">
        <v>0</v>
      </c>
      <c r="R274" s="165">
        <v>0</v>
      </c>
      <c r="S274" s="166">
        <f t="shared" si="150"/>
        <v>0.46750523879933764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0.46458411094086155</v>
      </c>
      <c r="AC274" s="213">
        <v>2.9211278584761109E-3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2.9211278584761109E-3</v>
      </c>
      <c r="AI274" s="214">
        <f t="shared" si="151"/>
        <v>0.46750523879933764</v>
      </c>
      <c r="AJ274" s="141" t="str">
        <f t="shared" si="152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49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50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51"/>
        <v>0</v>
      </c>
      <c r="AJ275" s="141" t="str">
        <f t="shared" si="152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28.72375444590481</v>
      </c>
      <c r="E276" s="160">
        <v>2.5997156298694644</v>
      </c>
      <c r="F276" s="350"/>
      <c r="G276" s="160">
        <v>0</v>
      </c>
      <c r="H276" s="161">
        <v>0</v>
      </c>
      <c r="I276" s="162">
        <f t="shared" si="149"/>
        <v>31.323470075774274</v>
      </c>
      <c r="J276" s="149"/>
      <c r="K276" s="163" t="s">
        <v>17</v>
      </c>
      <c r="L276" s="164">
        <v>0</v>
      </c>
      <c r="M276" s="164">
        <v>0</v>
      </c>
      <c r="N276" s="164">
        <v>28.72375444590481</v>
      </c>
      <c r="O276" s="164">
        <v>2.5997156298694644</v>
      </c>
      <c r="P276" s="164">
        <v>9.3394624064171037</v>
      </c>
      <c r="Q276" s="164">
        <v>0</v>
      </c>
      <c r="R276" s="165">
        <v>0</v>
      </c>
      <c r="S276" s="166">
        <f t="shared" si="150"/>
        <v>40.66293248219138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28.72375444590481</v>
      </c>
      <c r="AA276" s="212">
        <v>0</v>
      </c>
      <c r="AB276" s="212">
        <v>9.3394624064171037</v>
      </c>
      <c r="AC276" s="213">
        <v>2.5997156298694644</v>
      </c>
      <c r="AD276" s="212">
        <v>0</v>
      </c>
      <c r="AE276" s="212">
        <v>0</v>
      </c>
      <c r="AF276" s="212">
        <v>0</v>
      </c>
      <c r="AG276" s="212">
        <v>0</v>
      </c>
      <c r="AH276" s="212">
        <v>2.5997156298694644</v>
      </c>
      <c r="AI276" s="214">
        <f t="shared" si="151"/>
        <v>40.66293248219138</v>
      </c>
      <c r="AJ276" s="141" t="str">
        <f t="shared" si="152"/>
        <v/>
      </c>
      <c r="BA276" s="141"/>
      <c r="BR276" s="141"/>
      <c r="CG276" s="141"/>
    </row>
    <row r="277" spans="1:85" ht="15">
      <c r="A277" s="167" t="s">
        <v>140</v>
      </c>
      <c r="B277" s="156">
        <v>2.2276552883048613</v>
      </c>
      <c r="C277" s="156">
        <v>78.131517164067262</v>
      </c>
      <c r="D277" s="156">
        <v>4.8026507136461181</v>
      </c>
      <c r="E277" s="156">
        <v>5.9894785135003117</v>
      </c>
      <c r="F277" s="350"/>
      <c r="G277" s="156">
        <v>0</v>
      </c>
      <c r="H277" s="168">
        <v>0</v>
      </c>
      <c r="I277" s="154">
        <f t="shared" si="149"/>
        <v>91.151301679518554</v>
      </c>
      <c r="J277" s="149"/>
      <c r="K277" s="169" t="s">
        <v>140</v>
      </c>
      <c r="L277" s="156">
        <v>2.2276552883048613</v>
      </c>
      <c r="M277" s="156">
        <v>78.131517164067262</v>
      </c>
      <c r="N277" s="156">
        <v>4.8026507136461181</v>
      </c>
      <c r="O277" s="156">
        <v>5.9894785135003117</v>
      </c>
      <c r="P277" s="156">
        <v>0</v>
      </c>
      <c r="Q277" s="156">
        <v>0</v>
      </c>
      <c r="R277" s="157">
        <v>0</v>
      </c>
      <c r="S277" s="158">
        <f t="shared" si="150"/>
        <v>91.151301679518554</v>
      </c>
      <c r="U277" s="215" t="s">
        <v>140</v>
      </c>
      <c r="V277" s="207">
        <v>2.2276552883048613</v>
      </c>
      <c r="W277" s="207">
        <v>0</v>
      </c>
      <c r="X277" s="207">
        <v>0</v>
      </c>
      <c r="Y277" s="207">
        <v>78.131517164067262</v>
      </c>
      <c r="Z277" s="207">
        <v>0</v>
      </c>
      <c r="AA277" s="207">
        <v>0</v>
      </c>
      <c r="AB277" s="207">
        <v>0</v>
      </c>
      <c r="AC277" s="208">
        <v>10.792129227146431</v>
      </c>
      <c r="AD277" s="207">
        <v>0</v>
      </c>
      <c r="AE277" s="207">
        <v>0</v>
      </c>
      <c r="AF277" s="207">
        <v>0</v>
      </c>
      <c r="AG277" s="207">
        <v>4.8026507136461181</v>
      </c>
      <c r="AH277" s="207">
        <v>5.9894785135003117</v>
      </c>
      <c r="AI277" s="210">
        <f t="shared" si="151"/>
        <v>91.151301679518554</v>
      </c>
      <c r="AJ277" s="141" t="str">
        <f t="shared" si="152"/>
        <v/>
      </c>
      <c r="BA277" s="141"/>
      <c r="BR277" s="141"/>
      <c r="CG277" s="141"/>
    </row>
    <row r="278" spans="1:85" ht="15">
      <c r="A278" s="159" t="s">
        <v>25</v>
      </c>
      <c r="B278" s="160">
        <v>4.6183624197326534</v>
      </c>
      <c r="C278" s="160">
        <v>0.16041105593305321</v>
      </c>
      <c r="D278" s="160">
        <v>84.208347641380485</v>
      </c>
      <c r="E278" s="160">
        <v>286.38026324955791</v>
      </c>
      <c r="F278" s="350"/>
      <c r="G278" s="160">
        <v>4.6463625504432917</v>
      </c>
      <c r="H278" s="161">
        <v>0</v>
      </c>
      <c r="I278" s="162">
        <f t="shared" si="149"/>
        <v>380.0137469170474</v>
      </c>
      <c r="J278" s="149"/>
      <c r="K278" s="163" t="s">
        <v>25</v>
      </c>
      <c r="L278" s="164">
        <v>4.6183624197326534</v>
      </c>
      <c r="M278" s="164">
        <v>0.16041105593305321</v>
      </c>
      <c r="N278" s="164">
        <v>84.208347641380485</v>
      </c>
      <c r="O278" s="164">
        <v>286.38026324955791</v>
      </c>
      <c r="P278" s="164">
        <v>0</v>
      </c>
      <c r="Q278" s="164">
        <v>4.6463625504432917</v>
      </c>
      <c r="R278" s="165">
        <v>0</v>
      </c>
      <c r="S278" s="166">
        <f t="shared" si="150"/>
        <v>380.0137469170474</v>
      </c>
      <c r="U278" s="211" t="s">
        <v>25</v>
      </c>
      <c r="V278" s="212">
        <v>2.5305667473571254</v>
      </c>
      <c r="W278" s="212">
        <v>2.087795672375528</v>
      </c>
      <c r="X278" s="212">
        <v>4.6463625504432917</v>
      </c>
      <c r="Y278" s="212">
        <v>0.16041105593305321</v>
      </c>
      <c r="Z278" s="212">
        <v>84.208347641380485</v>
      </c>
      <c r="AA278" s="212">
        <v>286.33053479062676</v>
      </c>
      <c r="AB278" s="212">
        <v>0</v>
      </c>
      <c r="AC278" s="213">
        <v>4.9728458931159049E-2</v>
      </c>
      <c r="AD278" s="212">
        <v>0</v>
      </c>
      <c r="AE278" s="212">
        <v>0</v>
      </c>
      <c r="AF278" s="212">
        <v>0</v>
      </c>
      <c r="AG278" s="212">
        <v>0</v>
      </c>
      <c r="AH278" s="212">
        <v>4.9728458931159049E-2</v>
      </c>
      <c r="AI278" s="214">
        <f t="shared" si="151"/>
        <v>380.0137469170474</v>
      </c>
      <c r="AJ278" s="141" t="str">
        <f t="shared" si="152"/>
        <v/>
      </c>
      <c r="BA278" s="141"/>
      <c r="BR278" s="141"/>
      <c r="CG278" s="141"/>
    </row>
    <row r="279" spans="1:85" ht="15">
      <c r="A279" s="167" t="s">
        <v>24</v>
      </c>
      <c r="B279" s="156">
        <v>0.86275173826026275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49"/>
        <v>0.86275173826026275</v>
      </c>
      <c r="J279" s="149"/>
      <c r="K279" s="169" t="s">
        <v>24</v>
      </c>
      <c r="L279" s="156">
        <v>0.86275173826026275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50"/>
        <v>0.86275173826026275</v>
      </c>
      <c r="U279" s="215" t="s">
        <v>24</v>
      </c>
      <c r="V279" s="207">
        <v>0.86275173826026275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51"/>
        <v>0.86275173826026275</v>
      </c>
      <c r="AJ279" s="141" t="str">
        <f t="shared" si="152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49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50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51"/>
        <v>0</v>
      </c>
      <c r="AJ280" s="141" t="str">
        <f t="shared" si="152"/>
        <v/>
      </c>
      <c r="BA280" s="141"/>
      <c r="BR280" s="141"/>
      <c r="CG280" s="141"/>
    </row>
    <row r="281" spans="1:85" ht="15">
      <c r="A281" s="167" t="s">
        <v>22</v>
      </c>
      <c r="B281" s="156">
        <v>10.952804278926575</v>
      </c>
      <c r="C281" s="156">
        <v>0</v>
      </c>
      <c r="D281" s="156">
        <v>0</v>
      </c>
      <c r="E281" s="156">
        <v>0</v>
      </c>
      <c r="F281" s="350"/>
      <c r="G281" s="156">
        <v>0</v>
      </c>
      <c r="H281" s="168">
        <v>0</v>
      </c>
      <c r="I281" s="154">
        <f t="shared" si="149"/>
        <v>10.952804278926575</v>
      </c>
      <c r="J281" s="149"/>
      <c r="K281" s="169" t="s">
        <v>22</v>
      </c>
      <c r="L281" s="156">
        <v>10.952804278926575</v>
      </c>
      <c r="M281" s="156">
        <v>0</v>
      </c>
      <c r="N281" s="156">
        <v>0</v>
      </c>
      <c r="O281" s="156">
        <v>0</v>
      </c>
      <c r="P281" s="156">
        <v>29.472550099794521</v>
      </c>
      <c r="Q281" s="156">
        <v>0</v>
      </c>
      <c r="R281" s="157">
        <v>0</v>
      </c>
      <c r="S281" s="158">
        <f t="shared" si="150"/>
        <v>40.425354378721096</v>
      </c>
      <c r="U281" s="215" t="s">
        <v>22</v>
      </c>
      <c r="V281" s="207">
        <v>10.952804278926575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29.472550099794521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51"/>
        <v>40.425354378721096</v>
      </c>
      <c r="AJ281" s="141" t="str">
        <f t="shared" si="152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49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50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51"/>
        <v>0</v>
      </c>
      <c r="AJ282" s="141" t="str">
        <f t="shared" si="152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49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50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51"/>
        <v>0</v>
      </c>
      <c r="AJ283" s="141" t="str">
        <f t="shared" si="152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49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50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51"/>
        <v>0</v>
      </c>
      <c r="AJ284" s="141" t="str">
        <f t="shared" si="152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49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50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51"/>
        <v>0</v>
      </c>
      <c r="AJ285" s="141" t="str">
        <f t="shared" si="152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49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50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51"/>
        <v>0</v>
      </c>
      <c r="AJ286" s="141" t="str">
        <f t="shared" si="152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49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50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51"/>
        <v>0</v>
      </c>
      <c r="AJ287" s="141" t="str">
        <f t="shared" si="152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31.675580275642332</v>
      </c>
      <c r="C288" s="195">
        <f t="shared" ref="C288:I288" si="153">SUM(C267:C283)</f>
        <v>78.637547791295546</v>
      </c>
      <c r="D288" s="195">
        <f t="shared" si="153"/>
        <v>126.53133633702677</v>
      </c>
      <c r="E288" s="195">
        <f t="shared" si="153"/>
        <v>351.35637040814345</v>
      </c>
      <c r="F288" s="195">
        <f t="shared" si="153"/>
        <v>0</v>
      </c>
      <c r="G288" s="195">
        <f t="shared" si="153"/>
        <v>4.6463625504432917</v>
      </c>
      <c r="H288" s="197">
        <f t="shared" si="153"/>
        <v>0</v>
      </c>
      <c r="I288" s="154">
        <f t="shared" si="153"/>
        <v>592.84719736255136</v>
      </c>
      <c r="J288" s="149"/>
      <c r="K288" s="196" t="s">
        <v>26</v>
      </c>
      <c r="L288" s="195">
        <f>SUM(L267:L283)</f>
        <v>31.675580275642332</v>
      </c>
      <c r="M288" s="195">
        <f t="shared" ref="M288:S288" si="154">SUM(M267:M283)</f>
        <v>78.637547791295546</v>
      </c>
      <c r="N288" s="195">
        <f t="shared" si="154"/>
        <v>126.53133633702677</v>
      </c>
      <c r="O288" s="195">
        <f t="shared" si="154"/>
        <v>351.35637040814345</v>
      </c>
      <c r="P288" s="195">
        <f t="shared" si="154"/>
        <v>518.74470070382711</v>
      </c>
      <c r="Q288" s="195">
        <f t="shared" si="154"/>
        <v>4.6463625504432917</v>
      </c>
      <c r="R288" s="197">
        <f t="shared" si="154"/>
        <v>0</v>
      </c>
      <c r="S288" s="198">
        <f t="shared" si="154"/>
        <v>1111.5918980663785</v>
      </c>
      <c r="T288" s="141" t="str">
        <f>IF(ABS(S288-AI288)&gt;0.01,S288-AI288,"")</f>
        <v/>
      </c>
      <c r="U288" s="224" t="s">
        <v>63</v>
      </c>
      <c r="V288" s="225">
        <f>SUM(V267:V283)</f>
        <v>29.117052434035447</v>
      </c>
      <c r="W288" s="225">
        <f t="shared" ref="W288:AH288" si="155">SUM(W267:W283)</f>
        <v>2.087795672375528</v>
      </c>
      <c r="X288" s="225">
        <f t="shared" si="155"/>
        <v>4.6463625504432917</v>
      </c>
      <c r="Y288" s="225">
        <f t="shared" si="155"/>
        <v>78.637547791295546</v>
      </c>
      <c r="Z288" s="225">
        <f t="shared" si="155"/>
        <v>119.5567508902748</v>
      </c>
      <c r="AA288" s="225">
        <f t="shared" si="155"/>
        <v>312.97963558511225</v>
      </c>
      <c r="AB288" s="225">
        <f t="shared" si="155"/>
        <v>518.74470070382711</v>
      </c>
      <c r="AC288" s="225">
        <f t="shared" si="155"/>
        <v>45.822052439014492</v>
      </c>
      <c r="AD288" s="226">
        <f t="shared" si="155"/>
        <v>0.47073216923135691</v>
      </c>
      <c r="AE288" s="226">
        <f t="shared" si="155"/>
        <v>0</v>
      </c>
      <c r="AF288" s="226">
        <f t="shared" si="155"/>
        <v>0</v>
      </c>
      <c r="AG288" s="226">
        <f t="shared" si="155"/>
        <v>6.9745854467519823</v>
      </c>
      <c r="AH288" s="226">
        <f t="shared" si="155"/>
        <v>38.376734823031143</v>
      </c>
      <c r="AI288" s="227">
        <f>SUM(V288:AC288)</f>
        <v>1111.5918980663782</v>
      </c>
      <c r="AJ288" s="141" t="str">
        <f t="shared" si="152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5.3429585931349798E-2</v>
      </c>
      <c r="C289" s="48">
        <f t="shared" ref="C289:H289" si="156">IF($I288=0,"-",C288/$I288)</f>
        <v>0.13264387204854294</v>
      </c>
      <c r="D289" s="48">
        <f t="shared" si="156"/>
        <v>0.21342993084885489</v>
      </c>
      <c r="E289" s="48">
        <f t="shared" si="156"/>
        <v>0.59265924165830886</v>
      </c>
      <c r="F289" s="48">
        <f t="shared" si="156"/>
        <v>0</v>
      </c>
      <c r="G289" s="48">
        <f t="shared" si="156"/>
        <v>7.837369512943556E-3</v>
      </c>
      <c r="H289" s="69">
        <f t="shared" si="156"/>
        <v>0</v>
      </c>
      <c r="I289" s="49">
        <f>SUM(B289:H289)</f>
        <v>1</v>
      </c>
      <c r="J289" s="141"/>
      <c r="K289" s="78" t="s">
        <v>90</v>
      </c>
      <c r="L289" s="95">
        <f t="shared" ref="L289:R289" si="157">IF($S288=0,"-",L288/$S288)</f>
        <v>2.8495691926814344E-2</v>
      </c>
      <c r="M289" s="95">
        <f t="shared" si="157"/>
        <v>7.0743181853057835E-2</v>
      </c>
      <c r="N289" s="95">
        <f t="shared" si="157"/>
        <v>0.11382894797733671</v>
      </c>
      <c r="O289" s="95">
        <f t="shared" si="157"/>
        <v>0.31608396122653487</v>
      </c>
      <c r="P289" s="95">
        <f t="shared" si="157"/>
        <v>0.46666829940573246</v>
      </c>
      <c r="Q289" s="95">
        <f t="shared" si="157"/>
        <v>4.1799176105238537E-3</v>
      </c>
      <c r="R289" s="96">
        <f t="shared" si="157"/>
        <v>0</v>
      </c>
      <c r="S289" s="97">
        <f>SUM(L289:R289)</f>
        <v>1.0000000000000002</v>
      </c>
      <c r="U289" s="108" t="s">
        <v>90</v>
      </c>
      <c r="V289" s="130">
        <f>+V288/$AI288</f>
        <v>2.619401282492681E-2</v>
      </c>
      <c r="W289" s="130">
        <f t="shared" ref="W289:AH289" si="158">+W288/$AI288</f>
        <v>1.8782033910172097E-3</v>
      </c>
      <c r="X289" s="130">
        <f t="shared" si="158"/>
        <v>4.1799176105238546E-3</v>
      </c>
      <c r="Y289" s="130">
        <f t="shared" si="158"/>
        <v>7.0743181853057849E-2</v>
      </c>
      <c r="Z289" s="130">
        <f t="shared" si="158"/>
        <v>0.10755453606511939</v>
      </c>
      <c r="AA289" s="130">
        <f t="shared" si="158"/>
        <v>0.28155983875875895</v>
      </c>
      <c r="AB289" s="130">
        <f t="shared" si="158"/>
        <v>0.46666829940573251</v>
      </c>
      <c r="AC289" s="130">
        <f t="shared" si="158"/>
        <v>4.1222010090863626E-2</v>
      </c>
      <c r="AD289" s="130">
        <f t="shared" si="158"/>
        <v>4.2347571087032819E-4</v>
      </c>
      <c r="AE289" s="130">
        <f t="shared" si="158"/>
        <v>0</v>
      </c>
      <c r="AF289" s="130">
        <f t="shared" si="158"/>
        <v>0</v>
      </c>
      <c r="AG289" s="130">
        <f t="shared" si="158"/>
        <v>6.2744119122173543E-3</v>
      </c>
      <c r="AH289" s="130">
        <f t="shared" si="158"/>
        <v>3.4524122467775933E-2</v>
      </c>
      <c r="AI289" s="131">
        <f>SUM(V289:AC289)</f>
        <v>1.0000000000000002</v>
      </c>
      <c r="AJ289" s="22" t="str">
        <f t="shared" si="152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2.4413400000000003</v>
      </c>
      <c r="E293" s="152">
        <v>0</v>
      </c>
      <c r="F293" s="349"/>
      <c r="G293" s="152">
        <v>0</v>
      </c>
      <c r="H293" s="153">
        <v>0</v>
      </c>
      <c r="I293" s="154">
        <f>SUM(B293:H293)</f>
        <v>2.4413400000000003</v>
      </c>
      <c r="J293" s="149"/>
      <c r="K293" s="203" t="s">
        <v>7</v>
      </c>
      <c r="L293" s="152">
        <v>0</v>
      </c>
      <c r="M293" s="152">
        <v>0</v>
      </c>
      <c r="N293" s="152">
        <v>2.4413400000000003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2.4413400000000003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2.4413400000000003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2.4413400000000003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59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60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61">SUM(V294:AC294)</f>
        <v>0</v>
      </c>
      <c r="AJ294" s="141" t="str">
        <f t="shared" ref="AJ294:AJ315" si="162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3.2368387915192788E-2</v>
      </c>
      <c r="C295" s="156">
        <v>0</v>
      </c>
      <c r="D295" s="156">
        <v>161.80957118804875</v>
      </c>
      <c r="E295" s="156">
        <v>0</v>
      </c>
      <c r="F295" s="350"/>
      <c r="G295" s="156">
        <v>0</v>
      </c>
      <c r="H295" s="168">
        <v>0</v>
      </c>
      <c r="I295" s="154">
        <f t="shared" si="159"/>
        <v>161.84193957596395</v>
      </c>
      <c r="J295" s="149"/>
      <c r="K295" s="169" t="s">
        <v>10</v>
      </c>
      <c r="L295" s="156">
        <v>3.2368387915192788E-2</v>
      </c>
      <c r="M295" s="156">
        <v>0</v>
      </c>
      <c r="N295" s="156">
        <v>161.80957118804875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60"/>
        <v>161.84193957596395</v>
      </c>
      <c r="U295" s="215" t="s">
        <v>10</v>
      </c>
      <c r="V295" s="207">
        <v>3.2368387915192788E-2</v>
      </c>
      <c r="W295" s="207">
        <v>0</v>
      </c>
      <c r="X295" s="207">
        <v>0</v>
      </c>
      <c r="Y295" s="207">
        <v>0</v>
      </c>
      <c r="Z295" s="207">
        <v>161.80957118804875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61"/>
        <v>161.84193957596395</v>
      </c>
      <c r="AJ295" s="141" t="str">
        <f t="shared" si="162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59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60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61"/>
        <v>0</v>
      </c>
      <c r="AJ296" s="141" t="str">
        <f t="shared" si="162"/>
        <v/>
      </c>
      <c r="BA296" s="141"/>
      <c r="BR296" s="141"/>
      <c r="CG296" s="141"/>
    </row>
    <row r="297" spans="1:85" ht="15">
      <c r="A297" s="167" t="s">
        <v>16</v>
      </c>
      <c r="B297" s="156">
        <v>15.652287895965088</v>
      </c>
      <c r="C297" s="156">
        <v>118.30676635078305</v>
      </c>
      <c r="D297" s="156">
        <v>19.594959719780995</v>
      </c>
      <c r="E297" s="156">
        <v>0.35659315076141163</v>
      </c>
      <c r="F297" s="350"/>
      <c r="G297" s="156">
        <v>0</v>
      </c>
      <c r="H297" s="168">
        <v>0</v>
      </c>
      <c r="I297" s="154">
        <f t="shared" si="159"/>
        <v>153.91060711729054</v>
      </c>
      <c r="J297" s="149"/>
      <c r="K297" s="169" t="s">
        <v>16</v>
      </c>
      <c r="L297" s="156">
        <v>15.652287895965088</v>
      </c>
      <c r="M297" s="156">
        <v>118.30676635078305</v>
      </c>
      <c r="N297" s="156">
        <v>19.594959719780995</v>
      </c>
      <c r="O297" s="156">
        <v>0.35659315076141163</v>
      </c>
      <c r="P297" s="156">
        <v>0</v>
      </c>
      <c r="Q297" s="156">
        <v>0</v>
      </c>
      <c r="R297" s="157">
        <v>0</v>
      </c>
      <c r="S297" s="158">
        <f t="shared" si="160"/>
        <v>153.91060711729054</v>
      </c>
      <c r="U297" s="215" t="s">
        <v>16</v>
      </c>
      <c r="V297" s="207">
        <v>15.652287895965088</v>
      </c>
      <c r="W297" s="207">
        <v>0</v>
      </c>
      <c r="X297" s="207">
        <v>0</v>
      </c>
      <c r="Y297" s="207">
        <v>118.30676635078305</v>
      </c>
      <c r="Z297" s="207">
        <v>19.594959719780995</v>
      </c>
      <c r="AA297" s="207">
        <v>0.35659315076141163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61"/>
        <v>153.91060711729054</v>
      </c>
      <c r="AJ297" s="141" t="str">
        <f t="shared" si="162"/>
        <v/>
      </c>
      <c r="BA297" s="141"/>
      <c r="BR297" s="141"/>
      <c r="CG297" s="141"/>
    </row>
    <row r="298" spans="1:85" ht="15">
      <c r="A298" s="159" t="s">
        <v>15</v>
      </c>
      <c r="B298" s="160">
        <v>28.960968682246712</v>
      </c>
      <c r="C298" s="160">
        <v>50.051232704418446</v>
      </c>
      <c r="D298" s="160">
        <v>20.623633920327986</v>
      </c>
      <c r="E298" s="160">
        <v>0.36899537180504588</v>
      </c>
      <c r="F298" s="350"/>
      <c r="G298" s="160">
        <v>0</v>
      </c>
      <c r="H298" s="161">
        <v>0</v>
      </c>
      <c r="I298" s="162">
        <f t="shared" si="159"/>
        <v>100.00483067879819</v>
      </c>
      <c r="J298" s="149"/>
      <c r="K298" s="163" t="s">
        <v>15</v>
      </c>
      <c r="L298" s="164">
        <v>28.960968682246712</v>
      </c>
      <c r="M298" s="164">
        <v>50.051232704418446</v>
      </c>
      <c r="N298" s="164">
        <v>20.623633920327986</v>
      </c>
      <c r="O298" s="164">
        <v>0.36899537180504588</v>
      </c>
      <c r="P298" s="164">
        <v>0</v>
      </c>
      <c r="Q298" s="164">
        <v>0</v>
      </c>
      <c r="R298" s="165">
        <v>0</v>
      </c>
      <c r="S298" s="166">
        <f t="shared" si="160"/>
        <v>100.00483067879819</v>
      </c>
      <c r="U298" s="211" t="s">
        <v>57</v>
      </c>
      <c r="V298" s="212">
        <v>24.868706738336172</v>
      </c>
      <c r="W298" s="212">
        <v>0</v>
      </c>
      <c r="X298" s="212">
        <v>0</v>
      </c>
      <c r="Y298" s="212">
        <v>50.051232704418446</v>
      </c>
      <c r="Z298" s="212">
        <v>20.623633920327986</v>
      </c>
      <c r="AA298" s="212">
        <v>0.36899537180504588</v>
      </c>
      <c r="AB298" s="212">
        <v>0</v>
      </c>
      <c r="AC298" s="213">
        <v>4.0922619439105388</v>
      </c>
      <c r="AD298" s="212">
        <v>4.0922619439105388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61"/>
        <v>100.00483067879819</v>
      </c>
      <c r="AJ298" s="141" t="str">
        <f t="shared" si="162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1.52596085285017</v>
      </c>
      <c r="F299" s="350"/>
      <c r="G299" s="156">
        <v>0</v>
      </c>
      <c r="H299" s="168">
        <v>0</v>
      </c>
      <c r="I299" s="154">
        <f t="shared" si="159"/>
        <v>1.52596085285017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1.52596085285017</v>
      </c>
      <c r="P299" s="156">
        <v>570.44878291720863</v>
      </c>
      <c r="Q299" s="156">
        <v>0</v>
      </c>
      <c r="R299" s="157">
        <v>0</v>
      </c>
      <c r="S299" s="158">
        <f t="shared" si="160"/>
        <v>571.97474377005881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1.52596085285017</v>
      </c>
      <c r="AB299" s="207">
        <v>570.44878291720863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61"/>
        <v>571.97474377005881</v>
      </c>
      <c r="AJ299" s="141" t="str">
        <f t="shared" si="162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50"/>
      <c r="G300" s="160">
        <v>0</v>
      </c>
      <c r="H300" s="161">
        <v>0</v>
      </c>
      <c r="I300" s="162">
        <f t="shared" si="159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40.405417897173194</v>
      </c>
      <c r="Q300" s="164">
        <v>0</v>
      </c>
      <c r="R300" s="165">
        <v>0</v>
      </c>
      <c r="S300" s="166">
        <f t="shared" si="160"/>
        <v>40.405417897173194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40.405417897173194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61"/>
        <v>40.405417897173194</v>
      </c>
      <c r="AJ300" s="141" t="str">
        <f t="shared" si="162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59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60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61"/>
        <v>0</v>
      </c>
      <c r="AJ301" s="141" t="str">
        <f t="shared" si="162"/>
        <v/>
      </c>
      <c r="BA301" s="141"/>
      <c r="BR301" s="141"/>
      <c r="CG301" s="141"/>
    </row>
    <row r="302" spans="1:85" ht="15">
      <c r="A302" s="159" t="s">
        <v>17</v>
      </c>
      <c r="B302" s="160">
        <v>0.10821160623615156</v>
      </c>
      <c r="C302" s="160">
        <v>0</v>
      </c>
      <c r="D302" s="160">
        <v>47.406375155555992</v>
      </c>
      <c r="E302" s="160">
        <v>0.67122460986344867</v>
      </c>
      <c r="F302" s="350"/>
      <c r="G302" s="160">
        <v>0</v>
      </c>
      <c r="H302" s="161">
        <v>0</v>
      </c>
      <c r="I302" s="162">
        <f t="shared" si="159"/>
        <v>48.185811371655596</v>
      </c>
      <c r="J302" s="149"/>
      <c r="K302" s="163" t="s">
        <v>17</v>
      </c>
      <c r="L302" s="164">
        <v>0.10821160623615156</v>
      </c>
      <c r="M302" s="164">
        <v>0</v>
      </c>
      <c r="N302" s="164">
        <v>47.406375155555992</v>
      </c>
      <c r="O302" s="164">
        <v>0.67122460986344867</v>
      </c>
      <c r="P302" s="164">
        <v>1.585732236546036</v>
      </c>
      <c r="Q302" s="164">
        <v>0</v>
      </c>
      <c r="R302" s="165">
        <v>0</v>
      </c>
      <c r="S302" s="166">
        <f t="shared" si="160"/>
        <v>49.771543608201632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47.406375155555992</v>
      </c>
      <c r="AA302" s="212">
        <v>0.30801577735997554</v>
      </c>
      <c r="AB302" s="212">
        <v>1.585732236546036</v>
      </c>
      <c r="AC302" s="213">
        <v>0.47142043873962464</v>
      </c>
      <c r="AD302" s="212">
        <v>0.10821160623615156</v>
      </c>
      <c r="AE302" s="212">
        <v>0</v>
      </c>
      <c r="AF302" s="212">
        <v>0</v>
      </c>
      <c r="AG302" s="212">
        <v>0</v>
      </c>
      <c r="AH302" s="212">
        <v>0.36320883250347308</v>
      </c>
      <c r="AI302" s="214">
        <f t="shared" si="161"/>
        <v>49.771543608201632</v>
      </c>
      <c r="AJ302" s="141" t="str">
        <f t="shared" si="162"/>
        <v/>
      </c>
      <c r="BA302" s="141"/>
      <c r="BR302" s="141"/>
      <c r="CG302" s="141"/>
    </row>
    <row r="303" spans="1:85" ht="15">
      <c r="A303" s="167" t="s">
        <v>140</v>
      </c>
      <c r="B303" s="156">
        <v>589.77314772931675</v>
      </c>
      <c r="C303" s="156">
        <v>3462.4702749073322</v>
      </c>
      <c r="D303" s="156">
        <v>1227.6109955595907</v>
      </c>
      <c r="E303" s="156">
        <v>199.88438655429553</v>
      </c>
      <c r="F303" s="350"/>
      <c r="G303" s="156">
        <v>0</v>
      </c>
      <c r="H303" s="168">
        <v>0</v>
      </c>
      <c r="I303" s="154">
        <f t="shared" si="159"/>
        <v>5479.7388047505356</v>
      </c>
      <c r="J303" s="149"/>
      <c r="K303" s="169" t="s">
        <v>140</v>
      </c>
      <c r="L303" s="156">
        <v>589.77314772931675</v>
      </c>
      <c r="M303" s="156">
        <v>3462.4702749073322</v>
      </c>
      <c r="N303" s="156">
        <v>1227.6109955595907</v>
      </c>
      <c r="O303" s="156">
        <v>199.88438655429553</v>
      </c>
      <c r="P303" s="156">
        <v>1.457101915838402</v>
      </c>
      <c r="Q303" s="156">
        <v>0</v>
      </c>
      <c r="R303" s="157">
        <v>0</v>
      </c>
      <c r="S303" s="158">
        <f t="shared" si="160"/>
        <v>5481.195906666374</v>
      </c>
      <c r="U303" s="215" t="s">
        <v>140</v>
      </c>
      <c r="V303" s="207">
        <v>486.16749954737969</v>
      </c>
      <c r="W303" s="207">
        <v>0</v>
      </c>
      <c r="X303" s="207">
        <v>0</v>
      </c>
      <c r="Y303" s="207">
        <v>3462.4702749073322</v>
      </c>
      <c r="Z303" s="207">
        <v>1227.6109955595907</v>
      </c>
      <c r="AA303" s="207">
        <v>182.21988082217052</v>
      </c>
      <c r="AB303" s="207">
        <v>1.457101915838402</v>
      </c>
      <c r="AC303" s="208">
        <v>121.27015391406209</v>
      </c>
      <c r="AD303" s="207">
        <v>103.60564818193708</v>
      </c>
      <c r="AE303" s="207">
        <v>0</v>
      </c>
      <c r="AF303" s="207">
        <v>0</v>
      </c>
      <c r="AG303" s="207">
        <v>0</v>
      </c>
      <c r="AH303" s="207">
        <v>17.664505732125004</v>
      </c>
      <c r="AI303" s="210">
        <f t="shared" si="161"/>
        <v>5481.195906666373</v>
      </c>
      <c r="AJ303" s="141" t="str">
        <f t="shared" si="162"/>
        <v/>
      </c>
      <c r="BA303" s="141"/>
      <c r="BR303" s="141"/>
      <c r="CG303" s="141"/>
    </row>
    <row r="304" spans="1:85" ht="15">
      <c r="A304" s="159" t="s">
        <v>25</v>
      </c>
      <c r="B304" s="160">
        <v>140.54945358724368</v>
      </c>
      <c r="C304" s="160">
        <v>21.93846891169267</v>
      </c>
      <c r="D304" s="160">
        <v>110.11076435419979</v>
      </c>
      <c r="E304" s="160">
        <v>1802.9656721049937</v>
      </c>
      <c r="F304" s="350"/>
      <c r="G304" s="160">
        <v>176.52819677136031</v>
      </c>
      <c r="H304" s="161">
        <v>0</v>
      </c>
      <c r="I304" s="162">
        <f t="shared" si="159"/>
        <v>2252.0925557294904</v>
      </c>
      <c r="J304" s="149"/>
      <c r="K304" s="163" t="s">
        <v>25</v>
      </c>
      <c r="L304" s="164">
        <v>140.54945358724368</v>
      </c>
      <c r="M304" s="164">
        <v>21.93846891169267</v>
      </c>
      <c r="N304" s="164">
        <v>110.11076435419979</v>
      </c>
      <c r="O304" s="164">
        <v>1802.9656721049937</v>
      </c>
      <c r="P304" s="164">
        <v>1.4596358970052292</v>
      </c>
      <c r="Q304" s="164">
        <v>176.52819677136031</v>
      </c>
      <c r="R304" s="165">
        <v>0</v>
      </c>
      <c r="S304" s="166">
        <f t="shared" si="160"/>
        <v>2253.5521916264956</v>
      </c>
      <c r="U304" s="211" t="s">
        <v>25</v>
      </c>
      <c r="V304" s="212">
        <v>13.224574097705441</v>
      </c>
      <c r="W304" s="212">
        <v>121.9266989210834</v>
      </c>
      <c r="X304" s="212">
        <v>176.52819677136031</v>
      </c>
      <c r="Y304" s="212">
        <v>21.93846891169267</v>
      </c>
      <c r="Z304" s="212">
        <v>110.11076435419979</v>
      </c>
      <c r="AA304" s="212">
        <v>1301.2544257180618</v>
      </c>
      <c r="AB304" s="212">
        <v>1.4596358970052292</v>
      </c>
      <c r="AC304" s="213">
        <v>507.10942695538671</v>
      </c>
      <c r="AD304" s="212">
        <v>5.3981805684548512</v>
      </c>
      <c r="AE304" s="212">
        <v>471.79343547889658</v>
      </c>
      <c r="AF304" s="212">
        <v>0</v>
      </c>
      <c r="AG304" s="212">
        <v>0</v>
      </c>
      <c r="AH304" s="212">
        <v>29.917810908035275</v>
      </c>
      <c r="AI304" s="214">
        <f t="shared" si="161"/>
        <v>2253.5521916264956</v>
      </c>
      <c r="AJ304" s="141" t="str">
        <f t="shared" si="162"/>
        <v/>
      </c>
      <c r="BA304" s="141"/>
      <c r="BR304" s="141"/>
      <c r="CG304" s="141"/>
    </row>
    <row r="305" spans="1:85" ht="15">
      <c r="A305" s="167" t="s">
        <v>24</v>
      </c>
      <c r="B305" s="156">
        <v>58.225641520864393</v>
      </c>
      <c r="C305" s="156">
        <v>5.9214115464374748</v>
      </c>
      <c r="D305" s="156">
        <v>377.17584686691248</v>
      </c>
      <c r="E305" s="156">
        <v>0</v>
      </c>
      <c r="F305" s="350"/>
      <c r="G305" s="156">
        <v>0</v>
      </c>
      <c r="H305" s="168">
        <v>0</v>
      </c>
      <c r="I305" s="154">
        <f t="shared" si="159"/>
        <v>441.32289993421432</v>
      </c>
      <c r="J305" s="149"/>
      <c r="K305" s="169" t="s">
        <v>24</v>
      </c>
      <c r="L305" s="156">
        <v>58.225641520864393</v>
      </c>
      <c r="M305" s="156">
        <v>5.9214115464374748</v>
      </c>
      <c r="N305" s="156">
        <v>377.17584686691248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60"/>
        <v>441.32289993421432</v>
      </c>
      <c r="U305" s="215" t="s">
        <v>24</v>
      </c>
      <c r="V305" s="207">
        <v>54.225878798739544</v>
      </c>
      <c r="W305" s="207">
        <v>0.91215254894115172</v>
      </c>
      <c r="X305" s="207">
        <v>0</v>
      </c>
      <c r="Y305" s="207">
        <v>5.9214115464374748</v>
      </c>
      <c r="Z305" s="207">
        <v>377.17584686691248</v>
      </c>
      <c r="AA305" s="207">
        <v>0</v>
      </c>
      <c r="AB305" s="207">
        <v>0</v>
      </c>
      <c r="AC305" s="208">
        <v>3.0876101731837009</v>
      </c>
      <c r="AD305" s="207">
        <v>3.0876101731837009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161"/>
        <v>441.32289993421432</v>
      </c>
      <c r="AJ305" s="141" t="str">
        <f t="shared" si="162"/>
        <v/>
      </c>
      <c r="BA305" s="141"/>
      <c r="BR305" s="141"/>
      <c r="CG305" s="141"/>
    </row>
    <row r="306" spans="1:85" ht="15">
      <c r="A306" s="159" t="s">
        <v>60</v>
      </c>
      <c r="B306" s="160">
        <v>4.7895218197020188</v>
      </c>
      <c r="C306" s="160">
        <v>0.14091073750293454</v>
      </c>
      <c r="D306" s="160">
        <v>5.2038292204815972</v>
      </c>
      <c r="E306" s="160">
        <v>0</v>
      </c>
      <c r="F306" s="350"/>
      <c r="G306" s="160">
        <v>0</v>
      </c>
      <c r="H306" s="161">
        <v>0</v>
      </c>
      <c r="I306" s="162">
        <f t="shared" si="159"/>
        <v>10.13426177768655</v>
      </c>
      <c r="J306" s="149"/>
      <c r="K306" s="163" t="s">
        <v>60</v>
      </c>
      <c r="L306" s="164">
        <v>4.7895218197020188</v>
      </c>
      <c r="M306" s="164">
        <v>0.14091073750293454</v>
      </c>
      <c r="N306" s="164">
        <v>5.2038292204815972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60"/>
        <v>10.13426177768655</v>
      </c>
      <c r="U306" s="211" t="s">
        <v>60</v>
      </c>
      <c r="V306" s="212">
        <v>4.5056938378440679</v>
      </c>
      <c r="W306" s="212">
        <v>0</v>
      </c>
      <c r="X306" s="212">
        <v>0</v>
      </c>
      <c r="Y306" s="212">
        <v>0.14091073750293454</v>
      </c>
      <c r="Z306" s="212">
        <v>5.2038292204815972</v>
      </c>
      <c r="AA306" s="212">
        <v>0</v>
      </c>
      <c r="AB306" s="212">
        <v>0</v>
      </c>
      <c r="AC306" s="213">
        <v>0.28382798185795133</v>
      </c>
      <c r="AD306" s="212">
        <v>0.28382798185795133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61"/>
        <v>10.134261777686552</v>
      </c>
      <c r="AJ306" s="141" t="str">
        <f t="shared" si="162"/>
        <v/>
      </c>
      <c r="BA306" s="141"/>
      <c r="BR306" s="141"/>
      <c r="CG306" s="141"/>
    </row>
    <row r="307" spans="1:85" ht="15">
      <c r="A307" s="167" t="s">
        <v>22</v>
      </c>
      <c r="B307" s="156">
        <v>261.21093904842081</v>
      </c>
      <c r="C307" s="156">
        <v>119.90010316976695</v>
      </c>
      <c r="D307" s="156">
        <v>47.103611959551301</v>
      </c>
      <c r="E307" s="156">
        <v>0</v>
      </c>
      <c r="F307" s="350"/>
      <c r="G307" s="156">
        <v>0</v>
      </c>
      <c r="H307" s="168">
        <v>0</v>
      </c>
      <c r="I307" s="154">
        <f t="shared" si="159"/>
        <v>428.21465417773908</v>
      </c>
      <c r="J307" s="149"/>
      <c r="K307" s="169" t="s">
        <v>22</v>
      </c>
      <c r="L307" s="156">
        <v>261.21093904842081</v>
      </c>
      <c r="M307" s="156">
        <v>119.90010316976695</v>
      </c>
      <c r="N307" s="156">
        <v>47.103611959551301</v>
      </c>
      <c r="O307" s="156">
        <v>0</v>
      </c>
      <c r="P307" s="156">
        <v>35.23463305158144</v>
      </c>
      <c r="Q307" s="156">
        <v>0</v>
      </c>
      <c r="R307" s="157">
        <v>0</v>
      </c>
      <c r="S307" s="158">
        <f t="shared" si="160"/>
        <v>463.44928722932053</v>
      </c>
      <c r="U307" s="215" t="s">
        <v>22</v>
      </c>
      <c r="V307" s="207">
        <v>252.64664596486605</v>
      </c>
      <c r="W307" s="207">
        <v>0</v>
      </c>
      <c r="X307" s="207">
        <v>0</v>
      </c>
      <c r="Y307" s="207">
        <v>119.90010316976695</v>
      </c>
      <c r="Z307" s="207">
        <v>47.103611959551301</v>
      </c>
      <c r="AA307" s="207">
        <v>0</v>
      </c>
      <c r="AB307" s="207">
        <v>35.23463305158144</v>
      </c>
      <c r="AC307" s="208">
        <v>8.5642930835547819</v>
      </c>
      <c r="AD307" s="207">
        <v>8.5642930835547819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61"/>
        <v>463.44928722932053</v>
      </c>
      <c r="AJ307" s="141" t="str">
        <f t="shared" si="162"/>
        <v/>
      </c>
      <c r="BA307" s="141"/>
      <c r="BR307" s="141"/>
      <c r="CG307" s="141"/>
    </row>
    <row r="308" spans="1:85" ht="15">
      <c r="A308" s="159" t="s">
        <v>21</v>
      </c>
      <c r="B308" s="160">
        <v>0.72831966271546211</v>
      </c>
      <c r="C308" s="160">
        <v>1.092479494073193</v>
      </c>
      <c r="D308" s="160">
        <v>0</v>
      </c>
      <c r="E308" s="160">
        <v>0</v>
      </c>
      <c r="F308" s="350"/>
      <c r="G308" s="160">
        <v>0</v>
      </c>
      <c r="H308" s="161">
        <v>0</v>
      </c>
      <c r="I308" s="162">
        <f t="shared" si="159"/>
        <v>1.820799156788655</v>
      </c>
      <c r="J308" s="149"/>
      <c r="K308" s="163" t="s">
        <v>21</v>
      </c>
      <c r="L308" s="164">
        <v>0.72831966271546211</v>
      </c>
      <c r="M308" s="164">
        <v>1.092479494073193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60"/>
        <v>1.820799156788655</v>
      </c>
      <c r="U308" s="211" t="s">
        <v>61</v>
      </c>
      <c r="V308" s="212">
        <v>0.72831966271546211</v>
      </c>
      <c r="W308" s="212">
        <v>0</v>
      </c>
      <c r="X308" s="212">
        <v>0</v>
      </c>
      <c r="Y308" s="212">
        <v>1.092479494073193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61"/>
        <v>1.820799156788655</v>
      </c>
      <c r="AJ308" s="141" t="str">
        <f t="shared" si="162"/>
        <v/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59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60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61"/>
        <v>0</v>
      </c>
      <c r="AJ309" s="141" t="str">
        <f t="shared" si="162"/>
        <v/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59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60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61"/>
        <v>0</v>
      </c>
      <c r="AJ310" s="141" t="str">
        <f t="shared" si="162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59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60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61"/>
        <v>0</v>
      </c>
      <c r="AJ311" s="141" t="str">
        <f t="shared" si="162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59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60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61"/>
        <v>0</v>
      </c>
      <c r="AJ312" s="141" t="str">
        <f t="shared" si="162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59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60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61"/>
        <v>0</v>
      </c>
      <c r="AJ313" s="141" t="str">
        <f t="shared" si="162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1100.0308599406262</v>
      </c>
      <c r="C314" s="195">
        <f t="shared" ref="C314:I314" si="163">SUM(C293:C309)</f>
        <v>3779.8216478220074</v>
      </c>
      <c r="D314" s="195">
        <f t="shared" si="163"/>
        <v>2019.0809279444495</v>
      </c>
      <c r="E314" s="195">
        <f t="shared" si="163"/>
        <v>2005.7728326445692</v>
      </c>
      <c r="F314" s="195">
        <f t="shared" si="163"/>
        <v>0</v>
      </c>
      <c r="G314" s="195">
        <f t="shared" si="163"/>
        <v>176.52819677136031</v>
      </c>
      <c r="H314" s="197">
        <f t="shared" si="163"/>
        <v>0</v>
      </c>
      <c r="I314" s="154">
        <f t="shared" si="163"/>
        <v>9081.2344651230123</v>
      </c>
      <c r="J314" s="149"/>
      <c r="K314" s="196" t="s">
        <v>26</v>
      </c>
      <c r="L314" s="195">
        <f>SUM(L293:L309)</f>
        <v>1100.0308599406262</v>
      </c>
      <c r="M314" s="195">
        <f t="shared" ref="M314:S314" si="164">SUM(M293:M309)</f>
        <v>3779.8216478220074</v>
      </c>
      <c r="N314" s="195">
        <f t="shared" si="164"/>
        <v>2019.0809279444495</v>
      </c>
      <c r="O314" s="195">
        <f t="shared" si="164"/>
        <v>2005.7728326445692</v>
      </c>
      <c r="P314" s="195">
        <f t="shared" si="164"/>
        <v>650.59130391535291</v>
      </c>
      <c r="Q314" s="195">
        <f t="shared" si="164"/>
        <v>176.52819677136031</v>
      </c>
      <c r="R314" s="197">
        <f t="shared" si="164"/>
        <v>0</v>
      </c>
      <c r="S314" s="198">
        <f t="shared" si="164"/>
        <v>9731.8257690383653</v>
      </c>
      <c r="T314" s="141" t="str">
        <f>IF(ABS(S314-AI314)&gt;0.01,S314-AI314,"")</f>
        <v/>
      </c>
      <c r="U314" s="224" t="s">
        <v>63</v>
      </c>
      <c r="V314" s="225">
        <f>SUM(V293:V309)</f>
        <v>852.0519749314667</v>
      </c>
      <c r="W314" s="225">
        <f t="shared" ref="W314:AH314" si="165">SUM(W293:W309)</f>
        <v>122.83885147002455</v>
      </c>
      <c r="X314" s="225">
        <f t="shared" si="165"/>
        <v>176.52819677136031</v>
      </c>
      <c r="Y314" s="225">
        <f t="shared" si="165"/>
        <v>3779.8216478220074</v>
      </c>
      <c r="Z314" s="225">
        <f t="shared" si="165"/>
        <v>2019.0809279444495</v>
      </c>
      <c r="AA314" s="225">
        <f t="shared" si="165"/>
        <v>1486.0338716930089</v>
      </c>
      <c r="AB314" s="225">
        <f t="shared" si="165"/>
        <v>650.59130391535291</v>
      </c>
      <c r="AC314" s="225">
        <f t="shared" si="165"/>
        <v>644.87899449069539</v>
      </c>
      <c r="AD314" s="226">
        <f t="shared" si="165"/>
        <v>125.14003353913508</v>
      </c>
      <c r="AE314" s="226">
        <f t="shared" si="165"/>
        <v>471.79343547889658</v>
      </c>
      <c r="AF314" s="226">
        <f t="shared" si="165"/>
        <v>0</v>
      </c>
      <c r="AG314" s="226">
        <f t="shared" si="165"/>
        <v>0</v>
      </c>
      <c r="AH314" s="226">
        <f t="shared" si="165"/>
        <v>47.945525472663753</v>
      </c>
      <c r="AI314" s="227">
        <f>SUM(V314:AC314)</f>
        <v>9731.8257690383653</v>
      </c>
      <c r="AJ314" s="141" t="str">
        <f t="shared" si="162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0.1211323046624725</v>
      </c>
      <c r="C315" s="48">
        <f t="shared" ref="C315:H315" si="166">IF($I314=0,"-",C314/$I314)</f>
        <v>0.41622332980594473</v>
      </c>
      <c r="D315" s="48">
        <f t="shared" si="166"/>
        <v>0.22233551349200845</v>
      </c>
      <c r="E315" s="48">
        <f t="shared" si="166"/>
        <v>0.22087006346415256</v>
      </c>
      <c r="F315" s="48">
        <f t="shared" si="166"/>
        <v>0</v>
      </c>
      <c r="G315" s="48">
        <f t="shared" si="166"/>
        <v>1.9438788575421844E-2</v>
      </c>
      <c r="H315" s="69">
        <f t="shared" si="166"/>
        <v>0</v>
      </c>
      <c r="I315" s="49">
        <f>SUM(B315:H315)</f>
        <v>1.0000000000000002</v>
      </c>
      <c r="J315" s="141"/>
      <c r="K315" s="78" t="s">
        <v>90</v>
      </c>
      <c r="L315" s="95">
        <f t="shared" ref="L315:R315" si="167">IF($S314=0,"-",L314/$S314)</f>
        <v>0.1130343766983946</v>
      </c>
      <c r="M315" s="95">
        <f t="shared" si="167"/>
        <v>0.38839799823044968</v>
      </c>
      <c r="N315" s="95">
        <f t="shared" si="167"/>
        <v>0.20747195601961149</v>
      </c>
      <c r="O315" s="95">
        <f t="shared" si="167"/>
        <v>0.20610447414974287</v>
      </c>
      <c r="P315" s="95">
        <f t="shared" si="167"/>
        <v>6.6851926797250924E-2</v>
      </c>
      <c r="Q315" s="95">
        <f t="shared" si="167"/>
        <v>1.8139268104550507E-2</v>
      </c>
      <c r="R315" s="96">
        <f t="shared" si="167"/>
        <v>0</v>
      </c>
      <c r="S315" s="97">
        <f>SUM(L315:R315)</f>
        <v>1</v>
      </c>
      <c r="U315" s="108" t="s">
        <v>90</v>
      </c>
      <c r="V315" s="130">
        <f>+V314/$AI314</f>
        <v>8.755314728735232E-2</v>
      </c>
      <c r="W315" s="130">
        <f t="shared" ref="W315:AH315" si="168">+W314/$AI314</f>
        <v>1.2622384985645163E-2</v>
      </c>
      <c r="X315" s="130">
        <f t="shared" si="168"/>
        <v>1.8139268104550507E-2</v>
      </c>
      <c r="Y315" s="130">
        <f t="shared" si="168"/>
        <v>0.38839799823044968</v>
      </c>
      <c r="Z315" s="130">
        <f t="shared" si="168"/>
        <v>0.20747195601961149</v>
      </c>
      <c r="AA315" s="130">
        <f t="shared" si="168"/>
        <v>0.15269836379734622</v>
      </c>
      <c r="AB315" s="130">
        <f t="shared" si="168"/>
        <v>6.6851926797250924E-2</v>
      </c>
      <c r="AC315" s="130">
        <f t="shared" si="168"/>
        <v>6.6264954777793775E-2</v>
      </c>
      <c r="AD315" s="130">
        <f t="shared" si="168"/>
        <v>1.2858844425397125E-2</v>
      </c>
      <c r="AE315" s="130">
        <f t="shared" si="168"/>
        <v>4.8479437124727326E-2</v>
      </c>
      <c r="AF315" s="130">
        <f t="shared" si="168"/>
        <v>0</v>
      </c>
      <c r="AG315" s="130">
        <f t="shared" si="168"/>
        <v>0</v>
      </c>
      <c r="AH315" s="130">
        <f t="shared" si="168"/>
        <v>4.9266732276693247E-3</v>
      </c>
      <c r="AI315" s="131">
        <f>SUM(V315:AC315)</f>
        <v>1.0000000000000002</v>
      </c>
      <c r="AJ315" s="22" t="str">
        <f t="shared" si="162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982.42854870126337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982.42854870126337</v>
      </c>
      <c r="J319" s="149"/>
      <c r="K319" s="203" t="s">
        <v>7</v>
      </c>
      <c r="L319" s="152">
        <v>0</v>
      </c>
      <c r="M319" s="152">
        <v>982.42854870126337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982.42854870126337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982.42854870126337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982.42854870126337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169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70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71">SUM(V320:AC320)</f>
        <v>0</v>
      </c>
      <c r="AJ320" s="141" t="str">
        <f t="shared" ref="AJ320:AJ341" si="172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169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70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71"/>
        <v>0</v>
      </c>
      <c r="AJ321" s="141" t="str">
        <f t="shared" si="172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169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70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71"/>
        <v>0</v>
      </c>
      <c r="AJ322" s="141" t="str">
        <f t="shared" si="172"/>
        <v/>
      </c>
      <c r="BA322" s="141"/>
      <c r="BR322" s="141"/>
      <c r="CG322" s="141"/>
    </row>
    <row r="323" spans="1:85" ht="15">
      <c r="A323" s="167" t="s">
        <v>16</v>
      </c>
      <c r="B323" s="156">
        <v>1.3426236855542251</v>
      </c>
      <c r="C323" s="156">
        <v>13.811413344986621</v>
      </c>
      <c r="D323" s="156">
        <v>0</v>
      </c>
      <c r="E323" s="156">
        <v>0</v>
      </c>
      <c r="F323" s="350"/>
      <c r="G323" s="156">
        <v>0</v>
      </c>
      <c r="H323" s="168">
        <v>0</v>
      </c>
      <c r="I323" s="154">
        <f t="shared" si="169"/>
        <v>15.154037030540845</v>
      </c>
      <c r="J323" s="149"/>
      <c r="K323" s="169" t="s">
        <v>16</v>
      </c>
      <c r="L323" s="156">
        <v>1.3426236855542251</v>
      </c>
      <c r="M323" s="156">
        <v>13.811413344986621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70"/>
        <v>15.154037030540845</v>
      </c>
      <c r="U323" s="215" t="s">
        <v>16</v>
      </c>
      <c r="V323" s="207">
        <v>1.3426236855542251</v>
      </c>
      <c r="W323" s="207">
        <v>0</v>
      </c>
      <c r="X323" s="207">
        <v>0</v>
      </c>
      <c r="Y323" s="207">
        <v>13.811413344986621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71"/>
        <v>15.154037030540845</v>
      </c>
      <c r="AJ323" s="141" t="str">
        <f t="shared" si="172"/>
        <v/>
      </c>
      <c r="BA323" s="141"/>
      <c r="BR323" s="141"/>
      <c r="CG323" s="141"/>
    </row>
    <row r="324" spans="1:85" ht="15">
      <c r="A324" s="159" t="s">
        <v>15</v>
      </c>
      <c r="B324" s="160">
        <v>23.143423510918879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169"/>
        <v>23.143423510918879</v>
      </c>
      <c r="J324" s="149"/>
      <c r="K324" s="163" t="s">
        <v>15</v>
      </c>
      <c r="L324" s="164">
        <v>23.143423510918879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70"/>
        <v>23.143423510918879</v>
      </c>
      <c r="U324" s="211" t="s">
        <v>57</v>
      </c>
      <c r="V324" s="212">
        <v>23.143423510918879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71"/>
        <v>23.143423510918879</v>
      </c>
      <c r="AJ324" s="141" t="str">
        <f t="shared" si="172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3.9414536845716168</v>
      </c>
      <c r="F325" s="350"/>
      <c r="G325" s="156">
        <v>0</v>
      </c>
      <c r="H325" s="168">
        <v>0</v>
      </c>
      <c r="I325" s="154">
        <f t="shared" si="169"/>
        <v>3.9414536845716168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3.9414536845716168</v>
      </c>
      <c r="P325" s="156">
        <v>61.556706057433949</v>
      </c>
      <c r="Q325" s="156">
        <v>0</v>
      </c>
      <c r="R325" s="157">
        <v>0</v>
      </c>
      <c r="S325" s="158">
        <f t="shared" si="170"/>
        <v>65.498159742005569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61.556706057433949</v>
      </c>
      <c r="AC325" s="208">
        <v>3.9414536845716168</v>
      </c>
      <c r="AD325" s="207">
        <v>0</v>
      </c>
      <c r="AE325" s="207">
        <v>0</v>
      </c>
      <c r="AF325" s="207">
        <v>0</v>
      </c>
      <c r="AG325" s="207">
        <v>0</v>
      </c>
      <c r="AH325" s="207">
        <v>3.9414536845716168</v>
      </c>
      <c r="AI325" s="210">
        <f t="shared" si="171"/>
        <v>65.498159742005569</v>
      </c>
      <c r="AJ325" s="141" t="str">
        <f t="shared" si="172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169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10.630575974962788</v>
      </c>
      <c r="Q326" s="164">
        <v>0</v>
      </c>
      <c r="R326" s="165">
        <v>0</v>
      </c>
      <c r="S326" s="166">
        <f t="shared" si="170"/>
        <v>10.630575974962788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10.630575974962788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71"/>
        <v>10.630575974962788</v>
      </c>
      <c r="AJ326" s="141" t="str">
        <f t="shared" si="172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169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70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71"/>
        <v>0</v>
      </c>
      <c r="AJ327" s="141" t="str">
        <f t="shared" si="172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3.7565769577948069</v>
      </c>
      <c r="E328" s="160">
        <v>0.10609003025713992</v>
      </c>
      <c r="F328" s="350"/>
      <c r="G328" s="160">
        <v>0</v>
      </c>
      <c r="H328" s="161">
        <v>0</v>
      </c>
      <c r="I328" s="162">
        <f t="shared" si="169"/>
        <v>3.8626669880519469</v>
      </c>
      <c r="J328" s="149"/>
      <c r="K328" s="163" t="s">
        <v>17</v>
      </c>
      <c r="L328" s="164">
        <v>0</v>
      </c>
      <c r="M328" s="164">
        <v>0</v>
      </c>
      <c r="N328" s="164">
        <v>3.7565769577948069</v>
      </c>
      <c r="O328" s="164">
        <v>0.10609003025713992</v>
      </c>
      <c r="P328" s="164">
        <v>1.2759370040288124E-2</v>
      </c>
      <c r="Q328" s="164">
        <v>0</v>
      </c>
      <c r="R328" s="165">
        <v>0</v>
      </c>
      <c r="S328" s="166">
        <f t="shared" si="170"/>
        <v>3.875426358092235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3.7565769577948069</v>
      </c>
      <c r="AA328" s="212">
        <v>0</v>
      </c>
      <c r="AB328" s="212">
        <v>1.2759370040288124E-2</v>
      </c>
      <c r="AC328" s="213">
        <v>0.10609003025713992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0.10609003025713992</v>
      </c>
      <c r="AI328" s="214">
        <f t="shared" si="171"/>
        <v>3.875426358092235</v>
      </c>
      <c r="AJ328" s="141" t="str">
        <f t="shared" si="172"/>
        <v/>
      </c>
      <c r="BA328" s="141"/>
      <c r="BR328" s="141"/>
      <c r="CG328" s="141"/>
    </row>
    <row r="329" spans="1:85" ht="15">
      <c r="A329" s="167" t="s">
        <v>140</v>
      </c>
      <c r="B329" s="156">
        <v>119.82752150919741</v>
      </c>
      <c r="C329" s="156">
        <v>4222.3128443017968</v>
      </c>
      <c r="D329" s="156">
        <v>126.07915518934657</v>
      </c>
      <c r="E329" s="156">
        <v>0</v>
      </c>
      <c r="F329" s="350"/>
      <c r="G329" s="156">
        <v>0</v>
      </c>
      <c r="H329" s="168">
        <v>0</v>
      </c>
      <c r="I329" s="154">
        <f t="shared" si="169"/>
        <v>4468.2195210003401</v>
      </c>
      <c r="J329" s="149"/>
      <c r="K329" s="169" t="s">
        <v>140</v>
      </c>
      <c r="L329" s="156">
        <v>119.82752150919741</v>
      </c>
      <c r="M329" s="156">
        <v>4222.3128443017968</v>
      </c>
      <c r="N329" s="156">
        <v>126.07915518934657</v>
      </c>
      <c r="O329" s="156">
        <v>0</v>
      </c>
      <c r="P329" s="156">
        <v>5.8261565428109813E-2</v>
      </c>
      <c r="Q329" s="156">
        <v>0</v>
      </c>
      <c r="R329" s="157">
        <v>0</v>
      </c>
      <c r="S329" s="158">
        <f t="shared" si="170"/>
        <v>4468.2777825657686</v>
      </c>
      <c r="U329" s="215" t="s">
        <v>140</v>
      </c>
      <c r="V329" s="207">
        <v>119.78792866880454</v>
      </c>
      <c r="W329" s="207">
        <v>0</v>
      </c>
      <c r="X329" s="207">
        <v>0</v>
      </c>
      <c r="Y329" s="207">
        <v>4222.3128443017968</v>
      </c>
      <c r="Z329" s="207">
        <v>76.871036382960682</v>
      </c>
      <c r="AA329" s="207">
        <v>0</v>
      </c>
      <c r="AB329" s="207">
        <v>5.8261565428109813E-2</v>
      </c>
      <c r="AC329" s="208">
        <v>49.247711646778754</v>
      </c>
      <c r="AD329" s="207">
        <v>3.9592840392866771E-2</v>
      </c>
      <c r="AE329" s="207">
        <v>0</v>
      </c>
      <c r="AF329" s="207">
        <v>0</v>
      </c>
      <c r="AG329" s="207">
        <v>49.208118806385883</v>
      </c>
      <c r="AH329" s="207">
        <v>0</v>
      </c>
      <c r="AI329" s="210">
        <f t="shared" si="171"/>
        <v>4468.2777825657695</v>
      </c>
      <c r="AJ329" s="141" t="str">
        <f t="shared" si="172"/>
        <v/>
      </c>
      <c r="BA329" s="141"/>
      <c r="BR329" s="141"/>
      <c r="CG329" s="141"/>
    </row>
    <row r="330" spans="1:85" ht="15">
      <c r="A330" s="159" t="s">
        <v>25</v>
      </c>
      <c r="B330" s="160">
        <v>17.879763381251593</v>
      </c>
      <c r="C330" s="160">
        <v>36.01310823503524</v>
      </c>
      <c r="D330" s="160">
        <v>13.944753713040756</v>
      </c>
      <c r="E330" s="160">
        <v>2438.9088063948502</v>
      </c>
      <c r="F330" s="350"/>
      <c r="G330" s="160">
        <v>214.91091882135962</v>
      </c>
      <c r="H330" s="161">
        <v>0</v>
      </c>
      <c r="I330" s="162">
        <f t="shared" si="169"/>
        <v>2721.6573505455376</v>
      </c>
      <c r="J330" s="149"/>
      <c r="K330" s="163" t="s">
        <v>25</v>
      </c>
      <c r="L330" s="164">
        <v>17.879763381251593</v>
      </c>
      <c r="M330" s="164">
        <v>36.01310823503524</v>
      </c>
      <c r="N330" s="164">
        <v>13.944753713040756</v>
      </c>
      <c r="O330" s="164">
        <v>2438.9088063948502</v>
      </c>
      <c r="P330" s="164">
        <v>0</v>
      </c>
      <c r="Q330" s="164">
        <v>214.91091882135962</v>
      </c>
      <c r="R330" s="165">
        <v>0</v>
      </c>
      <c r="S330" s="166">
        <f t="shared" si="170"/>
        <v>2721.6573505455376</v>
      </c>
      <c r="U330" s="211" t="s">
        <v>25</v>
      </c>
      <c r="V330" s="212">
        <v>1.9246105147876935</v>
      </c>
      <c r="W330" s="212">
        <v>15.752620304990934</v>
      </c>
      <c r="X330" s="212">
        <v>214.91091882135962</v>
      </c>
      <c r="Y330" s="212">
        <v>36.01310823503524</v>
      </c>
      <c r="Z330" s="212">
        <v>10.800507835405242</v>
      </c>
      <c r="AA330" s="212">
        <v>2437.9409735065992</v>
      </c>
      <c r="AB330" s="212">
        <v>0</v>
      </c>
      <c r="AC330" s="213">
        <v>4.31461132735964</v>
      </c>
      <c r="AD330" s="212">
        <v>0.20253256147296228</v>
      </c>
      <c r="AE330" s="212">
        <v>0.96783288825116509</v>
      </c>
      <c r="AF330" s="212">
        <v>0</v>
      </c>
      <c r="AG330" s="212">
        <v>3.1442458776355138</v>
      </c>
      <c r="AH330" s="212">
        <v>0</v>
      </c>
      <c r="AI330" s="214">
        <f t="shared" si="171"/>
        <v>2721.6573505455376</v>
      </c>
      <c r="AJ330" s="141" t="str">
        <f t="shared" si="172"/>
        <v/>
      </c>
      <c r="BA330" s="141"/>
      <c r="BR330" s="141"/>
      <c r="CG330" s="141"/>
    </row>
    <row r="331" spans="1:85" ht="15">
      <c r="A331" s="167" t="s">
        <v>24</v>
      </c>
      <c r="B331" s="156">
        <v>255.55346875636673</v>
      </c>
      <c r="C331" s="156">
        <v>0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169"/>
        <v>255.55346875636673</v>
      </c>
      <c r="J331" s="149"/>
      <c r="K331" s="169" t="s">
        <v>24</v>
      </c>
      <c r="L331" s="156">
        <v>255.55346875636673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70"/>
        <v>255.55346875636673</v>
      </c>
      <c r="U331" s="215" t="s">
        <v>24</v>
      </c>
      <c r="V331" s="207">
        <v>254.83177347059222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0.72169528577449404</v>
      </c>
      <c r="AD331" s="207">
        <v>0.72169528577449404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71"/>
        <v>255.55346875636673</v>
      </c>
      <c r="AJ331" s="141" t="str">
        <f t="shared" si="172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169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70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71"/>
        <v>0</v>
      </c>
      <c r="AJ332" s="141" t="str">
        <f t="shared" si="172"/>
        <v/>
      </c>
      <c r="BA332" s="141"/>
      <c r="BR332" s="141"/>
      <c r="CG332" s="141"/>
    </row>
    <row r="333" spans="1:85" ht="15">
      <c r="A333" s="167" t="s">
        <v>22</v>
      </c>
      <c r="B333" s="156">
        <v>164.58626276710135</v>
      </c>
      <c r="C333" s="156">
        <v>790.10597025120785</v>
      </c>
      <c r="D333" s="156">
        <v>0</v>
      </c>
      <c r="E333" s="156">
        <v>54.862087589033784</v>
      </c>
      <c r="F333" s="350"/>
      <c r="G333" s="156">
        <v>0</v>
      </c>
      <c r="H333" s="168">
        <v>0</v>
      </c>
      <c r="I333" s="154">
        <f t="shared" si="169"/>
        <v>1009.554320607343</v>
      </c>
      <c r="J333" s="149"/>
      <c r="K333" s="169" t="s">
        <v>22</v>
      </c>
      <c r="L333" s="156">
        <v>164.58626276710135</v>
      </c>
      <c r="M333" s="156">
        <v>790.10597025120785</v>
      </c>
      <c r="N333" s="156">
        <v>0</v>
      </c>
      <c r="O333" s="156">
        <v>54.862087589033784</v>
      </c>
      <c r="P333" s="156">
        <v>3.7861702732532749</v>
      </c>
      <c r="Q333" s="156">
        <v>0</v>
      </c>
      <c r="R333" s="157">
        <v>0</v>
      </c>
      <c r="S333" s="158">
        <f t="shared" si="170"/>
        <v>1013.3404908805962</v>
      </c>
      <c r="U333" s="215" t="s">
        <v>22</v>
      </c>
      <c r="V333" s="207">
        <v>164.58626276710135</v>
      </c>
      <c r="W333" s="207">
        <v>0</v>
      </c>
      <c r="X333" s="207">
        <v>0</v>
      </c>
      <c r="Y333" s="207">
        <v>790.10597025120785</v>
      </c>
      <c r="Z333" s="207">
        <v>0</v>
      </c>
      <c r="AA333" s="207">
        <v>0</v>
      </c>
      <c r="AB333" s="207">
        <v>3.7861702732532749</v>
      </c>
      <c r="AC333" s="208">
        <v>54.862087589033784</v>
      </c>
      <c r="AD333" s="207">
        <v>0</v>
      </c>
      <c r="AE333" s="207">
        <v>0</v>
      </c>
      <c r="AF333" s="207">
        <v>0</v>
      </c>
      <c r="AG333" s="207">
        <v>0</v>
      </c>
      <c r="AH333" s="207">
        <v>54.862087589033784</v>
      </c>
      <c r="AI333" s="210">
        <f t="shared" si="171"/>
        <v>1013.3404908805962</v>
      </c>
      <c r="AJ333" s="141" t="str">
        <f t="shared" si="172"/>
        <v/>
      </c>
      <c r="BA333" s="141"/>
      <c r="BR333" s="141"/>
      <c r="CG333" s="141"/>
    </row>
    <row r="334" spans="1:85" ht="15">
      <c r="A334" s="159" t="s">
        <v>21</v>
      </c>
      <c r="B334" s="160">
        <v>0.29880173812802274</v>
      </c>
      <c r="C334" s="160">
        <v>16.085934279753435</v>
      </c>
      <c r="D334" s="160">
        <v>5.0082344426059731</v>
      </c>
      <c r="E334" s="160">
        <v>0</v>
      </c>
      <c r="F334" s="350"/>
      <c r="G334" s="160">
        <v>0</v>
      </c>
      <c r="H334" s="161">
        <v>0</v>
      </c>
      <c r="I334" s="162">
        <f t="shared" si="169"/>
        <v>21.392970460487433</v>
      </c>
      <c r="J334" s="149"/>
      <c r="K334" s="163" t="s">
        <v>21</v>
      </c>
      <c r="L334" s="164">
        <v>0.29880173812802274</v>
      </c>
      <c r="M334" s="164">
        <v>16.085934279753435</v>
      </c>
      <c r="N334" s="164">
        <v>5.0082344426059731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70"/>
        <v>21.392970460487433</v>
      </c>
      <c r="U334" s="211" t="s">
        <v>61</v>
      </c>
      <c r="V334" s="212">
        <v>0.29880173812802274</v>
      </c>
      <c r="W334" s="212">
        <v>0</v>
      </c>
      <c r="X334" s="212">
        <v>0</v>
      </c>
      <c r="Y334" s="212">
        <v>16.085934279753435</v>
      </c>
      <c r="Z334" s="212">
        <v>5.0082344426059731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71"/>
        <v>21.392970460487433</v>
      </c>
      <c r="AJ334" s="141" t="str">
        <f t="shared" si="172"/>
        <v/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169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70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71"/>
        <v>0</v>
      </c>
      <c r="AJ335" s="141" t="str">
        <f t="shared" si="172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169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70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171"/>
        <v>0</v>
      </c>
      <c r="AJ336" s="141" t="str">
        <f t="shared" si="172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169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70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71"/>
        <v>0</v>
      </c>
      <c r="AJ337" s="141" t="str">
        <f t="shared" si="172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169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70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171"/>
        <v>0</v>
      </c>
      <c r="AJ338" s="141" t="str">
        <f t="shared" si="172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169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70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71"/>
        <v>0</v>
      </c>
      <c r="AJ339" s="141" t="str">
        <f t="shared" si="172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582.6318653485182</v>
      </c>
      <c r="C340" s="195">
        <f t="shared" ref="C340:I340" si="173">SUM(C319:C335)</f>
        <v>6060.7578191140428</v>
      </c>
      <c r="D340" s="195">
        <f t="shared" si="173"/>
        <v>148.78872030278814</v>
      </c>
      <c r="E340" s="195">
        <f t="shared" si="173"/>
        <v>2497.8184376987128</v>
      </c>
      <c r="F340" s="195">
        <f t="shared" si="173"/>
        <v>0</v>
      </c>
      <c r="G340" s="195">
        <f t="shared" si="173"/>
        <v>214.91091882135962</v>
      </c>
      <c r="H340" s="197">
        <f t="shared" si="173"/>
        <v>0</v>
      </c>
      <c r="I340" s="154">
        <f t="shared" si="173"/>
        <v>9504.9077612854217</v>
      </c>
      <c r="J340" s="149"/>
      <c r="K340" s="196" t="s">
        <v>26</v>
      </c>
      <c r="L340" s="195">
        <f>SUM(L319:L335)</f>
        <v>582.6318653485182</v>
      </c>
      <c r="M340" s="195">
        <f t="shared" ref="M340:S340" si="174">SUM(M319:M335)</f>
        <v>6060.7578191140428</v>
      </c>
      <c r="N340" s="195">
        <f t="shared" si="174"/>
        <v>148.78872030278814</v>
      </c>
      <c r="O340" s="195">
        <f t="shared" si="174"/>
        <v>2497.8184376987128</v>
      </c>
      <c r="P340" s="195">
        <f t="shared" si="174"/>
        <v>76.044473241118411</v>
      </c>
      <c r="Q340" s="195">
        <f t="shared" si="174"/>
        <v>214.91091882135962</v>
      </c>
      <c r="R340" s="197">
        <f t="shared" si="174"/>
        <v>0</v>
      </c>
      <c r="S340" s="198">
        <f t="shared" si="174"/>
        <v>9580.9522345265414</v>
      </c>
      <c r="T340" s="141" t="str">
        <f>IF(ABS(S340-AI340)&gt;0.01,S340-AI340,"")</f>
        <v/>
      </c>
      <c r="U340" s="224" t="s">
        <v>63</v>
      </c>
      <c r="V340" s="225">
        <f>SUM(V319:V335)</f>
        <v>565.9154243558869</v>
      </c>
      <c r="W340" s="225">
        <f t="shared" ref="W340:AH340" si="175">SUM(W319:W335)</f>
        <v>15.752620304990934</v>
      </c>
      <c r="X340" s="225">
        <f t="shared" si="175"/>
        <v>214.91091882135962</v>
      </c>
      <c r="Y340" s="225">
        <f t="shared" si="175"/>
        <v>6060.7578191140428</v>
      </c>
      <c r="Z340" s="225">
        <f t="shared" si="175"/>
        <v>96.436355618766697</v>
      </c>
      <c r="AA340" s="225">
        <f t="shared" si="175"/>
        <v>2437.9409735065992</v>
      </c>
      <c r="AB340" s="225">
        <f t="shared" si="175"/>
        <v>76.044473241118411</v>
      </c>
      <c r="AC340" s="225">
        <f t="shared" si="175"/>
        <v>113.19364956377544</v>
      </c>
      <c r="AD340" s="226">
        <f t="shared" si="175"/>
        <v>0.96382068764032303</v>
      </c>
      <c r="AE340" s="226">
        <f t="shared" si="175"/>
        <v>0.96783288825116509</v>
      </c>
      <c r="AF340" s="226">
        <f t="shared" si="175"/>
        <v>0</v>
      </c>
      <c r="AG340" s="226">
        <f t="shared" si="175"/>
        <v>52.352364684021396</v>
      </c>
      <c r="AH340" s="226">
        <f t="shared" si="175"/>
        <v>58.90963130386254</v>
      </c>
      <c r="AI340" s="227">
        <f>SUM(V340:AC340)</f>
        <v>9580.9522345265377</v>
      </c>
      <c r="AJ340" s="141" t="str">
        <f t="shared" si="172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6.1298003092848996E-2</v>
      </c>
      <c r="C341" s="48">
        <f t="shared" ref="C341:H341" si="176">IF($I340=0,"-",C340/$I340)</f>
        <v>0.63764509570521066</v>
      </c>
      <c r="D341" s="48">
        <f t="shared" si="176"/>
        <v>1.565388366090428E-2</v>
      </c>
      <c r="E341" s="48">
        <f t="shared" si="176"/>
        <v>0.26279249630097556</v>
      </c>
      <c r="F341" s="48">
        <f t="shared" si="176"/>
        <v>0</v>
      </c>
      <c r="G341" s="48">
        <f t="shared" si="176"/>
        <v>2.2610521240060466E-2</v>
      </c>
      <c r="H341" s="69">
        <f t="shared" si="176"/>
        <v>0</v>
      </c>
      <c r="I341" s="49">
        <f>SUM(B341:H341)</f>
        <v>0.99999999999999989</v>
      </c>
      <c r="J341" s="141"/>
      <c r="K341" s="78" t="s">
        <v>90</v>
      </c>
      <c r="L341" s="95">
        <f t="shared" ref="L341:R341" si="177">IF($S340=0,"-",L340/$S340)</f>
        <v>6.0811477928979563E-2</v>
      </c>
      <c r="M341" s="95">
        <f t="shared" si="177"/>
        <v>0.63258407627512248</v>
      </c>
      <c r="N341" s="95">
        <f t="shared" si="177"/>
        <v>1.5529638042302668E-2</v>
      </c>
      <c r="O341" s="95">
        <f t="shared" si="177"/>
        <v>0.26070669976804728</v>
      </c>
      <c r="P341" s="95">
        <f t="shared" si="177"/>
        <v>7.9370475271841566E-3</v>
      </c>
      <c r="Q341" s="95">
        <f t="shared" si="177"/>
        <v>2.2431060458363697E-2</v>
      </c>
      <c r="R341" s="96">
        <f t="shared" si="177"/>
        <v>0</v>
      </c>
      <c r="S341" s="97">
        <f>SUM(L341:R341)</f>
        <v>0.99999999999999989</v>
      </c>
      <c r="U341" s="108" t="s">
        <v>90</v>
      </c>
      <c r="V341" s="130">
        <f>+V340/$AI340</f>
        <v>5.9066720144634224E-2</v>
      </c>
      <c r="W341" s="130">
        <f t="shared" ref="W341:AH341" si="178">+W340/$AI340</f>
        <v>1.6441601961257853E-3</v>
      </c>
      <c r="X341" s="130">
        <f t="shared" si="178"/>
        <v>2.2431060458363707E-2</v>
      </c>
      <c r="Y341" s="130">
        <f t="shared" si="178"/>
        <v>0.6325840762751227</v>
      </c>
      <c r="Z341" s="130">
        <f t="shared" si="178"/>
        <v>1.0065424945053209E-2</v>
      </c>
      <c r="AA341" s="130">
        <f t="shared" si="178"/>
        <v>0.25445706374790994</v>
      </c>
      <c r="AB341" s="130">
        <f t="shared" si="178"/>
        <v>7.9370475271841601E-3</v>
      </c>
      <c r="AC341" s="130">
        <f t="shared" si="178"/>
        <v>1.1814446705606515E-2</v>
      </c>
      <c r="AD341" s="130">
        <f t="shared" si="178"/>
        <v>1.0059758821957557E-4</v>
      </c>
      <c r="AE341" s="130">
        <f t="shared" si="178"/>
        <v>1.0101635667939352E-4</v>
      </c>
      <c r="AF341" s="130">
        <f t="shared" si="178"/>
        <v>0</v>
      </c>
      <c r="AG341" s="130">
        <f t="shared" si="178"/>
        <v>5.464213097249461E-3</v>
      </c>
      <c r="AH341" s="130">
        <f t="shared" si="178"/>
        <v>6.1486196634580837E-3</v>
      </c>
      <c r="AI341" s="131">
        <f>SUM(V341:AC341)</f>
        <v>1.0000000000000004</v>
      </c>
      <c r="AJ341" s="22" t="str">
        <f t="shared" si="172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179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80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81">SUM(V346:AC346)</f>
        <v>0</v>
      </c>
      <c r="AJ346" s="141" t="str">
        <f t="shared" ref="AJ346:AJ367" si="182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179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80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81"/>
        <v>0</v>
      </c>
      <c r="AJ347" s="141" t="str">
        <f t="shared" si="182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179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80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81"/>
        <v>0</v>
      </c>
      <c r="AJ348" s="141" t="str">
        <f t="shared" si="182"/>
        <v/>
      </c>
      <c r="BA348" s="141"/>
      <c r="BR348" s="141"/>
      <c r="CG348" s="141"/>
    </row>
    <row r="349" spans="1:85" ht="15">
      <c r="A349" s="167" t="s">
        <v>16</v>
      </c>
      <c r="B349" s="156">
        <v>4.7880048414715999E-2</v>
      </c>
      <c r="C349" s="156">
        <v>7.346517950700103E-2</v>
      </c>
      <c r="D349" s="156">
        <v>0</v>
      </c>
      <c r="E349" s="156">
        <v>0</v>
      </c>
      <c r="F349" s="350"/>
      <c r="G349" s="156">
        <v>0</v>
      </c>
      <c r="H349" s="168">
        <v>0</v>
      </c>
      <c r="I349" s="154">
        <f t="shared" si="179"/>
        <v>0.12134522792171704</v>
      </c>
      <c r="J349" s="149"/>
      <c r="K349" s="169" t="s">
        <v>16</v>
      </c>
      <c r="L349" s="156">
        <v>4.7880048414715999E-2</v>
      </c>
      <c r="M349" s="156">
        <v>7.346517950700103E-2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80"/>
        <v>0.12134522792171704</v>
      </c>
      <c r="U349" s="215" t="s">
        <v>16</v>
      </c>
      <c r="V349" s="207">
        <v>4.7880048414715999E-2</v>
      </c>
      <c r="W349" s="207">
        <v>0</v>
      </c>
      <c r="X349" s="207">
        <v>0</v>
      </c>
      <c r="Y349" s="207">
        <v>7.346517950700103E-2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81"/>
        <v>0.12134522792171704</v>
      </c>
      <c r="AJ349" s="141" t="str">
        <f t="shared" si="182"/>
        <v/>
      </c>
      <c r="BA349" s="141"/>
      <c r="BR349" s="141"/>
      <c r="CG349" s="141"/>
    </row>
    <row r="350" spans="1:85" ht="15">
      <c r="A350" s="159" t="s">
        <v>15</v>
      </c>
      <c r="B350" s="160">
        <v>2.6567452468617889E-2</v>
      </c>
      <c r="C350" s="160">
        <v>0</v>
      </c>
      <c r="D350" s="160">
        <v>0.12747932513642005</v>
      </c>
      <c r="E350" s="160">
        <v>1.0841159263913894E-2</v>
      </c>
      <c r="F350" s="350"/>
      <c r="G350" s="160">
        <v>0</v>
      </c>
      <c r="H350" s="161">
        <v>0</v>
      </c>
      <c r="I350" s="162">
        <f t="shared" si="179"/>
        <v>0.16488793686895181</v>
      </c>
      <c r="J350" s="149"/>
      <c r="K350" s="163" t="s">
        <v>15</v>
      </c>
      <c r="L350" s="164">
        <v>2.6567452468617889E-2</v>
      </c>
      <c r="M350" s="164">
        <v>0</v>
      </c>
      <c r="N350" s="164">
        <v>0.12747932513642005</v>
      </c>
      <c r="O350" s="164">
        <v>1.0841159263913894E-2</v>
      </c>
      <c r="P350" s="164">
        <v>0</v>
      </c>
      <c r="Q350" s="164">
        <v>0</v>
      </c>
      <c r="R350" s="165">
        <v>0</v>
      </c>
      <c r="S350" s="166">
        <f t="shared" si="180"/>
        <v>0.16488793686895181</v>
      </c>
      <c r="U350" s="211" t="s">
        <v>57</v>
      </c>
      <c r="V350" s="212">
        <v>2.5965219299842322E-2</v>
      </c>
      <c r="W350" s="212">
        <v>0</v>
      </c>
      <c r="X350" s="212">
        <v>0</v>
      </c>
      <c r="Y350" s="212">
        <v>0</v>
      </c>
      <c r="Z350" s="212">
        <v>0</v>
      </c>
      <c r="AA350" s="212">
        <v>9.9776817487072234E-3</v>
      </c>
      <c r="AB350" s="212">
        <v>0</v>
      </c>
      <c r="AC350" s="213">
        <v>0.12894503582040229</v>
      </c>
      <c r="AD350" s="212">
        <v>6.0223316877556588E-4</v>
      </c>
      <c r="AE350" s="212">
        <v>0</v>
      </c>
      <c r="AF350" s="212">
        <v>0</v>
      </c>
      <c r="AG350" s="212">
        <v>0.12747932513642005</v>
      </c>
      <c r="AH350" s="212">
        <v>8.6347751520667027E-4</v>
      </c>
      <c r="AI350" s="214">
        <f t="shared" si="181"/>
        <v>0.16488793686895184</v>
      </c>
      <c r="AJ350" s="141" t="str">
        <f t="shared" si="182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7.3675421314245346</v>
      </c>
      <c r="F351" s="350"/>
      <c r="G351" s="156">
        <v>0</v>
      </c>
      <c r="H351" s="168">
        <v>0</v>
      </c>
      <c r="I351" s="154">
        <f t="shared" si="179"/>
        <v>7.3675421314245346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7.3675421314245346</v>
      </c>
      <c r="P351" s="156">
        <v>428.24952806444429</v>
      </c>
      <c r="Q351" s="156">
        <v>0</v>
      </c>
      <c r="R351" s="157">
        <v>0</v>
      </c>
      <c r="S351" s="158">
        <f t="shared" si="180"/>
        <v>435.61707019586885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428.24952806444429</v>
      </c>
      <c r="AC351" s="208">
        <v>7.3675421314245346</v>
      </c>
      <c r="AD351" s="207">
        <v>0</v>
      </c>
      <c r="AE351" s="207">
        <v>0</v>
      </c>
      <c r="AF351" s="207">
        <v>0</v>
      </c>
      <c r="AG351" s="207">
        <v>0</v>
      </c>
      <c r="AH351" s="207">
        <v>7.3675421314245346</v>
      </c>
      <c r="AI351" s="210">
        <f t="shared" si="181"/>
        <v>435.61707019586885</v>
      </c>
      <c r="AJ351" s="141" t="str">
        <f t="shared" si="182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179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3.6956336079195506</v>
      </c>
      <c r="Q352" s="164">
        <v>0</v>
      </c>
      <c r="R352" s="165">
        <v>0</v>
      </c>
      <c r="S352" s="166">
        <f t="shared" si="180"/>
        <v>3.6956336079195506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3.6956336079195506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81"/>
        <v>3.6956336079195506</v>
      </c>
      <c r="AJ352" s="141" t="str">
        <f t="shared" si="182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179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80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81"/>
        <v>0</v>
      </c>
      <c r="AJ353" s="141" t="str">
        <f t="shared" si="182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14.279195326534863</v>
      </c>
      <c r="D354" s="160">
        <v>0</v>
      </c>
      <c r="E354" s="160">
        <v>0</v>
      </c>
      <c r="F354" s="350"/>
      <c r="G354" s="160">
        <v>0</v>
      </c>
      <c r="H354" s="161">
        <v>0</v>
      </c>
      <c r="I354" s="162">
        <f t="shared" si="179"/>
        <v>14.279195326534863</v>
      </c>
      <c r="J354" s="149"/>
      <c r="K354" s="163" t="s">
        <v>17</v>
      </c>
      <c r="L354" s="164">
        <v>0</v>
      </c>
      <c r="M354" s="164">
        <v>14.279195326534863</v>
      </c>
      <c r="N354" s="164">
        <v>0</v>
      </c>
      <c r="O354" s="164">
        <v>0</v>
      </c>
      <c r="P354" s="164">
        <v>1.7625247941337607</v>
      </c>
      <c r="Q354" s="164">
        <v>0</v>
      </c>
      <c r="R354" s="165">
        <v>0</v>
      </c>
      <c r="S354" s="166">
        <f t="shared" si="180"/>
        <v>16.041720120668625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14.279195326534863</v>
      </c>
      <c r="Z354" s="212">
        <v>0</v>
      </c>
      <c r="AA354" s="212">
        <v>0</v>
      </c>
      <c r="AB354" s="212">
        <v>1.7625247941337607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81"/>
        <v>16.041720120668625</v>
      </c>
      <c r="AJ354" s="141" t="str">
        <f t="shared" si="182"/>
        <v/>
      </c>
      <c r="BA354" s="141"/>
      <c r="BR354" s="141"/>
      <c r="CG354" s="141"/>
    </row>
    <row r="355" spans="1:85" ht="15">
      <c r="A355" s="167" t="s">
        <v>140</v>
      </c>
      <c r="B355" s="156">
        <v>40.722569043492101</v>
      </c>
      <c r="C355" s="156">
        <v>0</v>
      </c>
      <c r="D355" s="156">
        <v>795.84312295259031</v>
      </c>
      <c r="E355" s="156">
        <v>0</v>
      </c>
      <c r="F355" s="350"/>
      <c r="G355" s="156">
        <v>0</v>
      </c>
      <c r="H355" s="168">
        <v>0</v>
      </c>
      <c r="I355" s="154">
        <f t="shared" si="179"/>
        <v>836.56569199608236</v>
      </c>
      <c r="J355" s="149"/>
      <c r="K355" s="169" t="s">
        <v>140</v>
      </c>
      <c r="L355" s="156">
        <v>40.722569043492101</v>
      </c>
      <c r="M355" s="156">
        <v>0</v>
      </c>
      <c r="N355" s="156">
        <v>795.84312295259031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80"/>
        <v>836.56569199608236</v>
      </c>
      <c r="U355" s="215" t="s">
        <v>140</v>
      </c>
      <c r="V355" s="207">
        <v>40.722569043492101</v>
      </c>
      <c r="W355" s="207">
        <v>0</v>
      </c>
      <c r="X355" s="207">
        <v>0</v>
      </c>
      <c r="Y355" s="207">
        <v>0</v>
      </c>
      <c r="Z355" s="207">
        <v>795.84312295259031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81"/>
        <v>836.56569199608236</v>
      </c>
      <c r="AJ355" s="141" t="str">
        <f t="shared" si="182"/>
        <v/>
      </c>
      <c r="BA355" s="141"/>
      <c r="BR355" s="141"/>
      <c r="CG355" s="141"/>
    </row>
    <row r="356" spans="1:85" ht="15">
      <c r="A356" s="159" t="s">
        <v>25</v>
      </c>
      <c r="B356" s="160">
        <v>23.915701578085585</v>
      </c>
      <c r="C356" s="160">
        <v>11.868862971911977</v>
      </c>
      <c r="D356" s="160">
        <v>8.210258322516383</v>
      </c>
      <c r="E356" s="160">
        <v>1053.6813723687146</v>
      </c>
      <c r="F356" s="350"/>
      <c r="G356" s="160">
        <v>36.514622753849544</v>
      </c>
      <c r="H356" s="161">
        <v>0</v>
      </c>
      <c r="I356" s="162">
        <f t="shared" si="179"/>
        <v>1134.1908179950781</v>
      </c>
      <c r="J356" s="149"/>
      <c r="K356" s="163" t="s">
        <v>25</v>
      </c>
      <c r="L356" s="164">
        <v>23.915701578085585</v>
      </c>
      <c r="M356" s="164">
        <v>11.868862971911977</v>
      </c>
      <c r="N356" s="164">
        <v>8.210258322516383</v>
      </c>
      <c r="O356" s="164">
        <v>1053.6813723687146</v>
      </c>
      <c r="P356" s="164">
        <v>3.9206217914436161</v>
      </c>
      <c r="Q356" s="164">
        <v>36.514622753849544</v>
      </c>
      <c r="R356" s="165">
        <v>0</v>
      </c>
      <c r="S356" s="166">
        <f t="shared" si="180"/>
        <v>1138.1114397865217</v>
      </c>
      <c r="U356" s="211" t="s">
        <v>25</v>
      </c>
      <c r="V356" s="212">
        <v>5.7789380037153082</v>
      </c>
      <c r="W356" s="212">
        <v>18.096388474765426</v>
      </c>
      <c r="X356" s="212">
        <v>36.514622753849544</v>
      </c>
      <c r="Y356" s="212">
        <v>11.868862971911977</v>
      </c>
      <c r="Z356" s="212">
        <v>4.1610486851749675</v>
      </c>
      <c r="AA356" s="212">
        <v>1051.3565794389945</v>
      </c>
      <c r="AB356" s="212">
        <v>3.9206217914436161</v>
      </c>
      <c r="AC356" s="213">
        <v>6.4143776666664225</v>
      </c>
      <c r="AD356" s="212">
        <v>4.0375099604851535E-2</v>
      </c>
      <c r="AE356" s="212">
        <v>1.2947762524347662E-2</v>
      </c>
      <c r="AF356" s="212">
        <v>0</v>
      </c>
      <c r="AG356" s="212">
        <v>4.0492096373414155</v>
      </c>
      <c r="AH356" s="212">
        <v>2.3118451671958073</v>
      </c>
      <c r="AI356" s="214">
        <f t="shared" si="181"/>
        <v>1138.1114397865217</v>
      </c>
      <c r="AJ356" s="141" t="str">
        <f t="shared" si="182"/>
        <v/>
      </c>
      <c r="BA356" s="141"/>
      <c r="BR356" s="141"/>
      <c r="CG356" s="141"/>
    </row>
    <row r="357" spans="1:85" ht="15">
      <c r="A357" s="167" t="s">
        <v>24</v>
      </c>
      <c r="B357" s="156">
        <v>76.784777269515772</v>
      </c>
      <c r="C357" s="156">
        <v>0</v>
      </c>
      <c r="D357" s="156">
        <v>1153.5992449081511</v>
      </c>
      <c r="E357" s="156">
        <v>0</v>
      </c>
      <c r="F357" s="350"/>
      <c r="G357" s="156">
        <v>0</v>
      </c>
      <c r="H357" s="168">
        <v>0</v>
      </c>
      <c r="I357" s="154">
        <f t="shared" si="179"/>
        <v>1230.384022177667</v>
      </c>
      <c r="J357" s="149"/>
      <c r="K357" s="169" t="s">
        <v>24</v>
      </c>
      <c r="L357" s="156">
        <v>76.784777269515772</v>
      </c>
      <c r="M357" s="156">
        <v>0</v>
      </c>
      <c r="N357" s="156">
        <v>1153.5992449081511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80"/>
        <v>1230.384022177667</v>
      </c>
      <c r="U357" s="215" t="s">
        <v>24</v>
      </c>
      <c r="V357" s="207">
        <v>76.784777269515772</v>
      </c>
      <c r="W357" s="207">
        <v>0</v>
      </c>
      <c r="X357" s="207">
        <v>0</v>
      </c>
      <c r="Y357" s="207">
        <v>0</v>
      </c>
      <c r="Z357" s="207">
        <v>32.122003613194565</v>
      </c>
      <c r="AA357" s="207">
        <v>0</v>
      </c>
      <c r="AB357" s="207">
        <v>0</v>
      </c>
      <c r="AC357" s="208">
        <v>1121.4772412949567</v>
      </c>
      <c r="AD357" s="207">
        <v>0</v>
      </c>
      <c r="AE357" s="207">
        <v>0</v>
      </c>
      <c r="AF357" s="207">
        <v>0</v>
      </c>
      <c r="AG357" s="207">
        <v>1121.4772412949567</v>
      </c>
      <c r="AH357" s="207">
        <v>0</v>
      </c>
      <c r="AI357" s="210">
        <f t="shared" si="181"/>
        <v>1230.384022177667</v>
      </c>
      <c r="AJ357" s="141" t="str">
        <f t="shared" si="182"/>
        <v/>
      </c>
      <c r="BA357" s="141"/>
      <c r="BR357" s="141"/>
      <c r="CG357" s="141"/>
    </row>
    <row r="358" spans="1:85" ht="15">
      <c r="A358" s="159" t="s">
        <v>60</v>
      </c>
      <c r="B358" s="160">
        <v>6.6532192746083796</v>
      </c>
      <c r="C358" s="160">
        <v>11.283036811062665</v>
      </c>
      <c r="D358" s="160">
        <v>20.576966828685709</v>
      </c>
      <c r="E358" s="160">
        <v>0</v>
      </c>
      <c r="F358" s="350"/>
      <c r="G358" s="160">
        <v>0</v>
      </c>
      <c r="H358" s="161">
        <v>0</v>
      </c>
      <c r="I358" s="162">
        <f t="shared" si="179"/>
        <v>38.513222914356753</v>
      </c>
      <c r="J358" s="149"/>
      <c r="K358" s="163" t="s">
        <v>60</v>
      </c>
      <c r="L358" s="164">
        <v>6.6532192746083796</v>
      </c>
      <c r="M358" s="164">
        <v>11.283036811062665</v>
      </c>
      <c r="N358" s="164">
        <v>20.576966828685709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80"/>
        <v>38.513222914356753</v>
      </c>
      <c r="U358" s="211" t="s">
        <v>60</v>
      </c>
      <c r="V358" s="212">
        <v>6.6532192746083796</v>
      </c>
      <c r="W358" s="212">
        <v>0</v>
      </c>
      <c r="X358" s="212">
        <v>0</v>
      </c>
      <c r="Y358" s="212">
        <v>11.283036811062665</v>
      </c>
      <c r="Z358" s="212">
        <v>20.576966828685709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81"/>
        <v>38.513222914356753</v>
      </c>
      <c r="AJ358" s="141" t="str">
        <f t="shared" si="182"/>
        <v/>
      </c>
      <c r="BA358" s="141"/>
      <c r="BR358" s="141"/>
      <c r="CG358" s="141"/>
    </row>
    <row r="359" spans="1:85" ht="15">
      <c r="A359" s="167" t="s">
        <v>22</v>
      </c>
      <c r="B359" s="156">
        <v>269.92640974141676</v>
      </c>
      <c r="C359" s="156">
        <v>1334.6410259482609</v>
      </c>
      <c r="D359" s="156">
        <v>761.00499713705017</v>
      </c>
      <c r="E359" s="156">
        <v>19.855749675576529</v>
      </c>
      <c r="F359" s="350"/>
      <c r="G359" s="156">
        <v>0</v>
      </c>
      <c r="H359" s="168">
        <v>0</v>
      </c>
      <c r="I359" s="154">
        <f t="shared" si="179"/>
        <v>2385.4281825023045</v>
      </c>
      <c r="J359" s="149"/>
      <c r="K359" s="169" t="s">
        <v>22</v>
      </c>
      <c r="L359" s="156">
        <v>269.92640974141676</v>
      </c>
      <c r="M359" s="156">
        <v>1334.6410259482609</v>
      </c>
      <c r="N359" s="156">
        <v>761.00499713705017</v>
      </c>
      <c r="O359" s="156">
        <v>19.855749675576529</v>
      </c>
      <c r="P359" s="156">
        <v>26.425166577517658</v>
      </c>
      <c r="Q359" s="156">
        <v>0</v>
      </c>
      <c r="R359" s="157">
        <v>0</v>
      </c>
      <c r="S359" s="158">
        <f t="shared" si="180"/>
        <v>2411.8533490798222</v>
      </c>
      <c r="U359" s="215" t="s">
        <v>22</v>
      </c>
      <c r="V359" s="207">
        <v>269.92640974141676</v>
      </c>
      <c r="W359" s="207">
        <v>0</v>
      </c>
      <c r="X359" s="207">
        <v>0</v>
      </c>
      <c r="Y359" s="207">
        <v>1334.6410259482609</v>
      </c>
      <c r="Z359" s="207">
        <v>551.21409344142194</v>
      </c>
      <c r="AA359" s="207">
        <v>0</v>
      </c>
      <c r="AB359" s="207">
        <v>26.425166577517658</v>
      </c>
      <c r="AC359" s="208">
        <v>229.64665337120482</v>
      </c>
      <c r="AD359" s="207">
        <v>0</v>
      </c>
      <c r="AE359" s="207">
        <v>0</v>
      </c>
      <c r="AF359" s="207">
        <v>0</v>
      </c>
      <c r="AG359" s="207">
        <v>209.79090369562829</v>
      </c>
      <c r="AH359" s="207">
        <v>19.855749675576529</v>
      </c>
      <c r="AI359" s="210">
        <f t="shared" si="181"/>
        <v>2411.8533490798227</v>
      </c>
      <c r="AJ359" s="141" t="str">
        <f t="shared" si="182"/>
        <v/>
      </c>
      <c r="BA359" s="141"/>
      <c r="BR359" s="141"/>
      <c r="CG359" s="141"/>
    </row>
    <row r="360" spans="1:85" ht="15">
      <c r="A360" s="159" t="s">
        <v>21</v>
      </c>
      <c r="B360" s="160">
        <v>1.2289588059860821</v>
      </c>
      <c r="C360" s="160">
        <v>66.160761679191722</v>
      </c>
      <c r="D360" s="160">
        <v>20.598654677324237</v>
      </c>
      <c r="E360" s="160">
        <v>0</v>
      </c>
      <c r="F360" s="350"/>
      <c r="G360" s="160">
        <v>0</v>
      </c>
      <c r="H360" s="161">
        <v>0</v>
      </c>
      <c r="I360" s="162">
        <f t="shared" si="179"/>
        <v>87.988375162502038</v>
      </c>
      <c r="J360" s="149"/>
      <c r="K360" s="163" t="s">
        <v>21</v>
      </c>
      <c r="L360" s="164">
        <v>1.2289588059860821</v>
      </c>
      <c r="M360" s="164">
        <v>66.160761679191722</v>
      </c>
      <c r="N360" s="164">
        <v>20.598654677324237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80"/>
        <v>87.988375162502038</v>
      </c>
      <c r="U360" s="211" t="s">
        <v>61</v>
      </c>
      <c r="V360" s="212">
        <v>1.2289588059860821</v>
      </c>
      <c r="W360" s="212">
        <v>0</v>
      </c>
      <c r="X360" s="212">
        <v>0</v>
      </c>
      <c r="Y360" s="212">
        <v>66.160761679191722</v>
      </c>
      <c r="Z360" s="212">
        <v>20.598654677324237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81"/>
        <v>87.988375162502038</v>
      </c>
      <c r="AJ360" s="141" t="str">
        <f t="shared" si="182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179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80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81"/>
        <v>0</v>
      </c>
      <c r="AJ361" s="141" t="str">
        <f t="shared" si="182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179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80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181"/>
        <v>0</v>
      </c>
      <c r="AJ362" s="141" t="str">
        <f t="shared" si="182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179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80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81"/>
        <v>0</v>
      </c>
      <c r="AJ363" s="141" t="str">
        <f t="shared" si="182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179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80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181"/>
        <v>0</v>
      </c>
      <c r="AJ364" s="141" t="str">
        <f t="shared" si="182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179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80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81"/>
        <v>0</v>
      </c>
      <c r="AJ365" s="141" t="str">
        <f t="shared" si="182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419.30608321398802</v>
      </c>
      <c r="C366" s="195">
        <f t="shared" ref="C366:I366" si="183">SUM(C345:C361)</f>
        <v>1438.3063479164691</v>
      </c>
      <c r="D366" s="195">
        <f t="shared" si="183"/>
        <v>2759.9607241514545</v>
      </c>
      <c r="E366" s="195">
        <f t="shared" si="183"/>
        <v>1080.9155053349796</v>
      </c>
      <c r="F366" s="195">
        <f t="shared" si="183"/>
        <v>0</v>
      </c>
      <c r="G366" s="195">
        <f t="shared" si="183"/>
        <v>36.514622753849544</v>
      </c>
      <c r="H366" s="197">
        <f t="shared" si="183"/>
        <v>0</v>
      </c>
      <c r="I366" s="154">
        <f t="shared" si="183"/>
        <v>5735.003283370741</v>
      </c>
      <c r="J366" s="149"/>
      <c r="K366" s="196" t="s">
        <v>26</v>
      </c>
      <c r="L366" s="195">
        <f>SUM(L345:L361)</f>
        <v>419.30608321398802</v>
      </c>
      <c r="M366" s="195">
        <f t="shared" ref="M366:S366" si="184">SUM(M345:M361)</f>
        <v>1438.3063479164691</v>
      </c>
      <c r="N366" s="195">
        <f t="shared" si="184"/>
        <v>2759.9607241514545</v>
      </c>
      <c r="O366" s="195">
        <f t="shared" si="184"/>
        <v>1080.9155053349796</v>
      </c>
      <c r="P366" s="195">
        <f t="shared" si="184"/>
        <v>464.05347483545887</v>
      </c>
      <c r="Q366" s="195">
        <f t="shared" si="184"/>
        <v>36.514622753849544</v>
      </c>
      <c r="R366" s="197">
        <f t="shared" si="184"/>
        <v>0</v>
      </c>
      <c r="S366" s="198">
        <f t="shared" si="184"/>
        <v>6199.0567582062004</v>
      </c>
      <c r="T366" s="141" t="str">
        <f>IF(ABS(S366-AI366)&gt;0.01,S366-AI366,"")</f>
        <v/>
      </c>
      <c r="U366" s="224" t="s">
        <v>63</v>
      </c>
      <c r="V366" s="225">
        <f>SUM(V345:V361)</f>
        <v>401.16871740644899</v>
      </c>
      <c r="W366" s="225">
        <f t="shared" ref="W366:AH366" si="185">SUM(W345:W361)</f>
        <v>18.096388474765426</v>
      </c>
      <c r="X366" s="225">
        <f t="shared" si="185"/>
        <v>36.514622753849544</v>
      </c>
      <c r="Y366" s="225">
        <f t="shared" si="185"/>
        <v>1438.3063479164691</v>
      </c>
      <c r="Z366" s="225">
        <f t="shared" si="185"/>
        <v>1424.5158901983918</v>
      </c>
      <c r="AA366" s="225">
        <f t="shared" si="185"/>
        <v>1051.3665571207432</v>
      </c>
      <c r="AB366" s="225">
        <f t="shared" si="185"/>
        <v>464.05347483545887</v>
      </c>
      <c r="AC366" s="225">
        <f t="shared" si="185"/>
        <v>1365.0347595000728</v>
      </c>
      <c r="AD366" s="226">
        <f t="shared" si="185"/>
        <v>4.0977332773627098E-2</v>
      </c>
      <c r="AE366" s="226">
        <f t="shared" si="185"/>
        <v>1.2947762524347662E-2</v>
      </c>
      <c r="AF366" s="226">
        <f t="shared" si="185"/>
        <v>0</v>
      </c>
      <c r="AG366" s="226">
        <f t="shared" si="185"/>
        <v>1335.4448339530627</v>
      </c>
      <c r="AH366" s="226">
        <f t="shared" si="185"/>
        <v>29.536000451712077</v>
      </c>
      <c r="AI366" s="227">
        <f>SUM(V366:AC366)</f>
        <v>6199.0567582061994</v>
      </c>
      <c r="AJ366" s="141" t="str">
        <f t="shared" si="182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7.3113486164831168E-2</v>
      </c>
      <c r="C367" s="48">
        <f t="shared" ref="C367:H367" si="186">IF($I366=0,"-",C366/$I366)</f>
        <v>0.25079433730874978</v>
      </c>
      <c r="D367" s="48">
        <f t="shared" si="186"/>
        <v>0.48124832502786136</v>
      </c>
      <c r="E367" s="48">
        <f t="shared" si="186"/>
        <v>0.1884768764595498</v>
      </c>
      <c r="F367" s="48">
        <f t="shared" si="186"/>
        <v>0</v>
      </c>
      <c r="G367" s="48">
        <f t="shared" si="186"/>
        <v>6.3669750390078451E-3</v>
      </c>
      <c r="H367" s="69">
        <f t="shared" si="186"/>
        <v>0</v>
      </c>
      <c r="I367" s="49">
        <f>SUM(B367:H367)</f>
        <v>0.99999999999999989</v>
      </c>
      <c r="J367" s="141"/>
      <c r="K367" s="78" t="s">
        <v>90</v>
      </c>
      <c r="L367" s="95">
        <f t="shared" ref="L367:R367" si="187">IF($S366=0,"-",L366/$S366)</f>
        <v>6.7640303931548643E-2</v>
      </c>
      <c r="M367" s="95">
        <f t="shared" si="187"/>
        <v>0.23202019339675586</v>
      </c>
      <c r="N367" s="95">
        <f t="shared" si="187"/>
        <v>0.44522268980645613</v>
      </c>
      <c r="O367" s="95">
        <f t="shared" si="187"/>
        <v>0.17436773810855707</v>
      </c>
      <c r="P367" s="95">
        <f t="shared" si="187"/>
        <v>7.4858723340636174E-2</v>
      </c>
      <c r="Q367" s="95">
        <f t="shared" si="187"/>
        <v>5.89035141604602E-3</v>
      </c>
      <c r="R367" s="96">
        <f t="shared" si="187"/>
        <v>0</v>
      </c>
      <c r="S367" s="97">
        <f>SUM(L367:R367)</f>
        <v>0.99999999999999989</v>
      </c>
      <c r="U367" s="108" t="s">
        <v>90</v>
      </c>
      <c r="V367" s="130">
        <f>+V366/$AI366</f>
        <v>6.471447722677956E-2</v>
      </c>
      <c r="W367" s="130">
        <f t="shared" ref="W367:AH367" si="188">+W366/$AI366</f>
        <v>2.9192164518916132E-3</v>
      </c>
      <c r="X367" s="130">
        <f t="shared" si="188"/>
        <v>5.8903514160460208E-3</v>
      </c>
      <c r="Y367" s="130">
        <f t="shared" si="188"/>
        <v>0.23202019339675592</v>
      </c>
      <c r="Z367" s="130">
        <f t="shared" si="188"/>
        <v>0.22979558758074661</v>
      </c>
      <c r="AA367" s="130">
        <f t="shared" si="188"/>
        <v>0.16960105353592111</v>
      </c>
      <c r="AB367" s="130">
        <f t="shared" si="188"/>
        <v>7.4858723340636174E-2</v>
      </c>
      <c r="AC367" s="130">
        <f t="shared" si="188"/>
        <v>0.22020039705122307</v>
      </c>
      <c r="AD367" s="130">
        <f t="shared" si="188"/>
        <v>6.6102528774852797E-6</v>
      </c>
      <c r="AE367" s="130">
        <f t="shared" si="188"/>
        <v>2.0886665551509344E-6</v>
      </c>
      <c r="AF367" s="130">
        <f t="shared" si="188"/>
        <v>0</v>
      </c>
      <c r="AG367" s="130">
        <f t="shared" si="188"/>
        <v>0.21542710222570957</v>
      </c>
      <c r="AH367" s="130">
        <f t="shared" si="188"/>
        <v>4.7645959060808492E-3</v>
      </c>
      <c r="AI367" s="131">
        <f>SUM(V367:AC367)</f>
        <v>1</v>
      </c>
      <c r="AJ367" s="22" t="str">
        <f t="shared" si="182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189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90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91">SUM(V372:AC372)</f>
        <v>0</v>
      </c>
      <c r="AJ372" s="141" t="str">
        <f t="shared" ref="AJ372:AJ393" si="192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189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90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91"/>
        <v>0</v>
      </c>
      <c r="AJ373" s="141" t="str">
        <f t="shared" si="192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189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90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91"/>
        <v>0</v>
      </c>
      <c r="AJ374" s="141" t="str">
        <f t="shared" si="192"/>
        <v/>
      </c>
      <c r="BA374" s="141"/>
      <c r="BR374" s="141"/>
      <c r="CG374" s="141"/>
    </row>
    <row r="375" spans="1:85" ht="15">
      <c r="A375" s="167" t="s">
        <v>16</v>
      </c>
      <c r="B375" s="156">
        <v>105.57023310669288</v>
      </c>
      <c r="C375" s="156">
        <v>0</v>
      </c>
      <c r="D375" s="156">
        <v>0</v>
      </c>
      <c r="E375" s="156">
        <v>0</v>
      </c>
      <c r="F375" s="350"/>
      <c r="G375" s="156">
        <v>0</v>
      </c>
      <c r="H375" s="168">
        <v>0</v>
      </c>
      <c r="I375" s="154">
        <f t="shared" si="189"/>
        <v>105.57023310669288</v>
      </c>
      <c r="J375" s="149"/>
      <c r="K375" s="169" t="s">
        <v>16</v>
      </c>
      <c r="L375" s="156">
        <v>105.57023310669288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90"/>
        <v>105.57023310669288</v>
      </c>
      <c r="U375" s="215" t="s">
        <v>16</v>
      </c>
      <c r="V375" s="207">
        <v>105.57023310669288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91"/>
        <v>105.57023310669288</v>
      </c>
      <c r="AJ375" s="141" t="str">
        <f t="shared" si="192"/>
        <v/>
      </c>
      <c r="BA375" s="141"/>
      <c r="BR375" s="141"/>
      <c r="CG375" s="141"/>
    </row>
    <row r="376" spans="1:85" ht="15">
      <c r="A376" s="159" t="s">
        <v>15</v>
      </c>
      <c r="B376" s="160">
        <v>95.116286831169859</v>
      </c>
      <c r="C376" s="160">
        <v>0</v>
      </c>
      <c r="D376" s="160">
        <v>4.8281201255561133</v>
      </c>
      <c r="E376" s="160">
        <v>2.8551335234226904</v>
      </c>
      <c r="F376" s="350"/>
      <c r="G376" s="160">
        <v>0</v>
      </c>
      <c r="H376" s="161">
        <v>0</v>
      </c>
      <c r="I376" s="162">
        <f t="shared" si="189"/>
        <v>102.79954048014866</v>
      </c>
      <c r="J376" s="149"/>
      <c r="K376" s="163" t="s">
        <v>15</v>
      </c>
      <c r="L376" s="164">
        <v>95.116286831169859</v>
      </c>
      <c r="M376" s="164">
        <v>0</v>
      </c>
      <c r="N376" s="164">
        <v>4.8281201255561133</v>
      </c>
      <c r="O376" s="164">
        <v>2.8551335234226904</v>
      </c>
      <c r="P376" s="164">
        <v>0</v>
      </c>
      <c r="Q376" s="164">
        <v>0</v>
      </c>
      <c r="R376" s="165">
        <v>0</v>
      </c>
      <c r="S376" s="166">
        <f t="shared" si="190"/>
        <v>102.79954048014866</v>
      </c>
      <c r="U376" s="211" t="s">
        <v>57</v>
      </c>
      <c r="V376" s="212">
        <v>94.840130907243761</v>
      </c>
      <c r="W376" s="212">
        <v>0</v>
      </c>
      <c r="X376" s="212">
        <v>0</v>
      </c>
      <c r="Y376" s="212">
        <v>0</v>
      </c>
      <c r="Z376" s="212">
        <v>4.8281201255561133</v>
      </c>
      <c r="AA376" s="212">
        <v>2.8551335234226904</v>
      </c>
      <c r="AB376" s="212">
        <v>0</v>
      </c>
      <c r="AC376" s="213">
        <v>0.27615592392609428</v>
      </c>
      <c r="AD376" s="212">
        <v>0.27615592392609428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91"/>
        <v>102.79954048014866</v>
      </c>
      <c r="AJ376" s="141" t="str">
        <f t="shared" si="192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2262.2696141742467</v>
      </c>
      <c r="F377" s="350"/>
      <c r="G377" s="156">
        <v>0</v>
      </c>
      <c r="H377" s="168">
        <v>0</v>
      </c>
      <c r="I377" s="154">
        <f t="shared" si="189"/>
        <v>2262.2696141742467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2262.2696141742467</v>
      </c>
      <c r="P377" s="156">
        <v>1418.321229968712</v>
      </c>
      <c r="Q377" s="156">
        <v>0</v>
      </c>
      <c r="R377" s="157">
        <v>0</v>
      </c>
      <c r="S377" s="158">
        <f t="shared" si="190"/>
        <v>3680.5908441429588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1131.1348070871234</v>
      </c>
      <c r="AB377" s="207">
        <v>1418.321229968712</v>
      </c>
      <c r="AC377" s="208">
        <v>1131.1348070871234</v>
      </c>
      <c r="AD377" s="207">
        <v>0</v>
      </c>
      <c r="AE377" s="207">
        <v>0</v>
      </c>
      <c r="AF377" s="207">
        <v>0</v>
      </c>
      <c r="AG377" s="207">
        <v>0</v>
      </c>
      <c r="AH377" s="207">
        <v>1131.1348070871234</v>
      </c>
      <c r="AI377" s="210">
        <f t="shared" si="191"/>
        <v>3680.5908441429592</v>
      </c>
      <c r="AJ377" s="141" t="str">
        <f t="shared" si="192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33.287704694857389</v>
      </c>
      <c r="F378" s="350"/>
      <c r="G378" s="160">
        <v>0</v>
      </c>
      <c r="H378" s="161">
        <v>0</v>
      </c>
      <c r="I378" s="162">
        <f t="shared" si="189"/>
        <v>33.287704694857389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33.287704694857389</v>
      </c>
      <c r="P378" s="164">
        <v>133.90522041955015</v>
      </c>
      <c r="Q378" s="164">
        <v>0</v>
      </c>
      <c r="R378" s="165">
        <v>0</v>
      </c>
      <c r="S378" s="166">
        <f t="shared" si="190"/>
        <v>167.19292511440753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26.630163755885913</v>
      </c>
      <c r="AB378" s="212">
        <v>133.90522041955015</v>
      </c>
      <c r="AC378" s="213">
        <v>6.6575409389714784</v>
      </c>
      <c r="AD378" s="212">
        <v>0</v>
      </c>
      <c r="AE378" s="212">
        <v>0</v>
      </c>
      <c r="AF378" s="212">
        <v>0</v>
      </c>
      <c r="AG378" s="212">
        <v>0</v>
      </c>
      <c r="AH378" s="212">
        <v>6.6575409389714784</v>
      </c>
      <c r="AI378" s="214">
        <f t="shared" si="191"/>
        <v>167.19292511440753</v>
      </c>
      <c r="AJ378" s="141" t="str">
        <f t="shared" si="192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4.4479961031580655E-3</v>
      </c>
      <c r="F379" s="350"/>
      <c r="G379" s="156">
        <v>0</v>
      </c>
      <c r="H379" s="168">
        <v>0</v>
      </c>
      <c r="I379" s="154">
        <f t="shared" si="189"/>
        <v>4.4479961031580655E-3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4.4479961031580655E-3</v>
      </c>
      <c r="P379" s="156">
        <v>0</v>
      </c>
      <c r="Q379" s="156">
        <v>0</v>
      </c>
      <c r="R379" s="157">
        <v>0</v>
      </c>
      <c r="S379" s="158">
        <f t="shared" si="190"/>
        <v>4.4479961031580655E-3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4.4479961031580655E-3</v>
      </c>
      <c r="AD379" s="207">
        <v>0</v>
      </c>
      <c r="AE379" s="207">
        <v>0</v>
      </c>
      <c r="AF379" s="207">
        <v>0</v>
      </c>
      <c r="AG379" s="207">
        <v>0</v>
      </c>
      <c r="AH379" s="207">
        <v>4.4479961031580655E-3</v>
      </c>
      <c r="AI379" s="210">
        <f t="shared" si="191"/>
        <v>4.4479961031580655E-3</v>
      </c>
      <c r="AJ379" s="141" t="str">
        <f t="shared" si="192"/>
        <v/>
      </c>
      <c r="BA379" s="141"/>
      <c r="BR379" s="141"/>
      <c r="CG379" s="141"/>
    </row>
    <row r="380" spans="1:85" ht="15">
      <c r="A380" s="159" t="s">
        <v>17</v>
      </c>
      <c r="B380" s="160">
        <v>2.4507363181855109</v>
      </c>
      <c r="C380" s="160">
        <v>0</v>
      </c>
      <c r="D380" s="160">
        <v>67.106875776952435</v>
      </c>
      <c r="E380" s="160">
        <v>15.207066649209953</v>
      </c>
      <c r="F380" s="350"/>
      <c r="G380" s="160">
        <v>0</v>
      </c>
      <c r="H380" s="161">
        <v>0</v>
      </c>
      <c r="I380" s="162">
        <f t="shared" si="189"/>
        <v>84.76467874434789</v>
      </c>
      <c r="J380" s="149"/>
      <c r="K380" s="163" t="s">
        <v>17</v>
      </c>
      <c r="L380" s="164">
        <v>2.4507363181855109</v>
      </c>
      <c r="M380" s="164">
        <v>0</v>
      </c>
      <c r="N380" s="164">
        <v>67.106875776952435</v>
      </c>
      <c r="O380" s="164">
        <v>15.207066649209953</v>
      </c>
      <c r="P380" s="164">
        <v>4.2652986421125387</v>
      </c>
      <c r="Q380" s="164">
        <v>0</v>
      </c>
      <c r="R380" s="165">
        <v>0</v>
      </c>
      <c r="S380" s="166">
        <f t="shared" si="190"/>
        <v>89.02997738646043</v>
      </c>
      <c r="U380" s="211" t="s">
        <v>17</v>
      </c>
      <c r="V380" s="212">
        <v>2.4507363181855109</v>
      </c>
      <c r="W380" s="212">
        <v>0</v>
      </c>
      <c r="X380" s="212">
        <v>0</v>
      </c>
      <c r="Y380" s="212">
        <v>0</v>
      </c>
      <c r="Z380" s="212">
        <v>67.095706748633575</v>
      </c>
      <c r="AA380" s="212">
        <v>0</v>
      </c>
      <c r="AB380" s="212">
        <v>4.2652986421125387</v>
      </c>
      <c r="AC380" s="213">
        <v>15.218235677528817</v>
      </c>
      <c r="AD380" s="212">
        <v>0</v>
      </c>
      <c r="AE380" s="212">
        <v>0</v>
      </c>
      <c r="AF380" s="212">
        <v>0</v>
      </c>
      <c r="AG380" s="212">
        <v>1.1169028318865851E-2</v>
      </c>
      <c r="AH380" s="212">
        <v>15.207066649209953</v>
      </c>
      <c r="AI380" s="214">
        <f t="shared" si="191"/>
        <v>89.029977386460445</v>
      </c>
      <c r="AJ380" s="141" t="str">
        <f t="shared" si="192"/>
        <v/>
      </c>
      <c r="BA380" s="141"/>
      <c r="BR380" s="141"/>
      <c r="CG380" s="141"/>
    </row>
    <row r="381" spans="1:85" ht="15">
      <c r="A381" s="167" t="s">
        <v>140</v>
      </c>
      <c r="B381" s="156">
        <v>184.46422764861683</v>
      </c>
      <c r="C381" s="156">
        <v>5.1491468649766414</v>
      </c>
      <c r="D381" s="156">
        <v>149.99081550728314</v>
      </c>
      <c r="E381" s="156">
        <v>0.20995139308139296</v>
      </c>
      <c r="F381" s="350"/>
      <c r="G381" s="156">
        <v>0</v>
      </c>
      <c r="H381" s="168">
        <v>0</v>
      </c>
      <c r="I381" s="154">
        <f t="shared" si="189"/>
        <v>339.814141413958</v>
      </c>
      <c r="J381" s="149"/>
      <c r="K381" s="169" t="s">
        <v>140</v>
      </c>
      <c r="L381" s="156">
        <v>184.46422764861683</v>
      </c>
      <c r="M381" s="156">
        <v>5.1491468649766414</v>
      </c>
      <c r="N381" s="156">
        <v>149.99081550728314</v>
      </c>
      <c r="O381" s="156">
        <v>0.20995139308139296</v>
      </c>
      <c r="P381" s="156">
        <v>0.33673356530371701</v>
      </c>
      <c r="Q381" s="156">
        <v>0</v>
      </c>
      <c r="R381" s="157">
        <v>0</v>
      </c>
      <c r="S381" s="158">
        <f t="shared" si="190"/>
        <v>340.15087497926169</v>
      </c>
      <c r="U381" s="215" t="s">
        <v>140</v>
      </c>
      <c r="V381" s="207">
        <v>183.29453781584866</v>
      </c>
      <c r="W381" s="207">
        <v>0</v>
      </c>
      <c r="X381" s="207">
        <v>0</v>
      </c>
      <c r="Y381" s="207">
        <v>5.1491468649766414</v>
      </c>
      <c r="Z381" s="207">
        <v>149.99081550728314</v>
      </c>
      <c r="AA381" s="207">
        <v>0.20995139308139296</v>
      </c>
      <c r="AB381" s="207">
        <v>0.33673356530371701</v>
      </c>
      <c r="AC381" s="208">
        <v>1.1696898327681606</v>
      </c>
      <c r="AD381" s="207">
        <v>1.1696898327681606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91"/>
        <v>340.15087497926169</v>
      </c>
      <c r="AJ381" s="141" t="str">
        <f t="shared" si="192"/>
        <v/>
      </c>
      <c r="BA381" s="141"/>
      <c r="BR381" s="141"/>
      <c r="CG381" s="141"/>
    </row>
    <row r="382" spans="1:85" ht="15">
      <c r="A382" s="159" t="s">
        <v>25</v>
      </c>
      <c r="B382" s="160">
        <v>41.476145721180956</v>
      </c>
      <c r="C382" s="160">
        <v>3.3772661394045391</v>
      </c>
      <c r="D382" s="160">
        <v>24.732777524810658</v>
      </c>
      <c r="E382" s="160">
        <v>172.26865235180171</v>
      </c>
      <c r="F382" s="350"/>
      <c r="G382" s="160">
        <v>118.20442576145653</v>
      </c>
      <c r="H382" s="161">
        <v>0</v>
      </c>
      <c r="I382" s="162">
        <f t="shared" si="189"/>
        <v>360.05926749865438</v>
      </c>
      <c r="J382" s="149"/>
      <c r="K382" s="163" t="s">
        <v>25</v>
      </c>
      <c r="L382" s="164">
        <v>41.476145721180956</v>
      </c>
      <c r="M382" s="164">
        <v>3.3772661394045391</v>
      </c>
      <c r="N382" s="164">
        <v>24.732777524810658</v>
      </c>
      <c r="O382" s="164">
        <v>172.26865235180171</v>
      </c>
      <c r="P382" s="164">
        <v>0</v>
      </c>
      <c r="Q382" s="164">
        <v>118.20442576145653</v>
      </c>
      <c r="R382" s="165">
        <v>0</v>
      </c>
      <c r="S382" s="166">
        <f t="shared" si="190"/>
        <v>360.05926749865438</v>
      </c>
      <c r="U382" s="211" t="s">
        <v>25</v>
      </c>
      <c r="V382" s="212">
        <v>27.986566545775428</v>
      </c>
      <c r="W382" s="212">
        <v>10.939281988703694</v>
      </c>
      <c r="X382" s="212">
        <v>118.20442576145653</v>
      </c>
      <c r="Y382" s="212">
        <v>3.3772661394045391</v>
      </c>
      <c r="Z382" s="212">
        <v>24.732777524810658</v>
      </c>
      <c r="AA382" s="212">
        <v>137.51213157883396</v>
      </c>
      <c r="AB382" s="212">
        <v>0</v>
      </c>
      <c r="AC382" s="213">
        <v>37.306817959669587</v>
      </c>
      <c r="AD382" s="212">
        <v>2.5502971867018331</v>
      </c>
      <c r="AE382" s="212">
        <v>1.951215639579185E-2</v>
      </c>
      <c r="AF382" s="212">
        <v>0</v>
      </c>
      <c r="AG382" s="212">
        <v>0</v>
      </c>
      <c r="AH382" s="212">
        <v>34.737008616571963</v>
      </c>
      <c r="AI382" s="214">
        <f t="shared" si="191"/>
        <v>360.05926749865444</v>
      </c>
      <c r="AJ382" s="141" t="str">
        <f t="shared" si="192"/>
        <v/>
      </c>
      <c r="BA382" s="141"/>
      <c r="BR382" s="141"/>
      <c r="CG382" s="141"/>
    </row>
    <row r="383" spans="1:85" ht="15">
      <c r="A383" s="167" t="s">
        <v>24</v>
      </c>
      <c r="B383" s="156">
        <v>69.897456538309143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189"/>
        <v>69.897456538309143</v>
      </c>
      <c r="J383" s="149"/>
      <c r="K383" s="169" t="s">
        <v>24</v>
      </c>
      <c r="L383" s="156">
        <v>69.897456538309143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90"/>
        <v>69.897456538309143</v>
      </c>
      <c r="U383" s="215" t="s">
        <v>24</v>
      </c>
      <c r="V383" s="207">
        <v>69.897456538309143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91"/>
        <v>69.897456538309143</v>
      </c>
      <c r="AJ383" s="141" t="str">
        <f t="shared" si="192"/>
        <v/>
      </c>
      <c r="BA383" s="141"/>
      <c r="BR383" s="141"/>
      <c r="CG383" s="141"/>
    </row>
    <row r="384" spans="1:85" ht="15">
      <c r="A384" s="159" t="s">
        <v>60</v>
      </c>
      <c r="B384" s="160">
        <v>14.598833003745924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189"/>
        <v>14.598833003745924</v>
      </c>
      <c r="J384" s="149"/>
      <c r="K384" s="163" t="s">
        <v>60</v>
      </c>
      <c r="L384" s="164">
        <v>14.598833003745924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90"/>
        <v>14.598833003745924</v>
      </c>
      <c r="U384" s="211" t="s">
        <v>60</v>
      </c>
      <c r="V384" s="212">
        <v>14.598833003745924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91"/>
        <v>14.598833003745924</v>
      </c>
      <c r="AJ384" s="141" t="str">
        <f t="shared" si="192"/>
        <v/>
      </c>
      <c r="BA384" s="141"/>
      <c r="BR384" s="141"/>
      <c r="CG384" s="141"/>
    </row>
    <row r="385" spans="1:85" ht="15">
      <c r="A385" s="167" t="s">
        <v>22</v>
      </c>
      <c r="B385" s="156">
        <v>357.21107839755888</v>
      </c>
      <c r="C385" s="156">
        <v>0</v>
      </c>
      <c r="D385" s="156">
        <v>37.835283480981936</v>
      </c>
      <c r="E385" s="156">
        <v>0</v>
      </c>
      <c r="F385" s="350"/>
      <c r="G385" s="156">
        <v>0</v>
      </c>
      <c r="H385" s="168">
        <v>0</v>
      </c>
      <c r="I385" s="154">
        <f t="shared" si="189"/>
        <v>395.04636187854084</v>
      </c>
      <c r="J385" s="149"/>
      <c r="K385" s="169" t="s">
        <v>22</v>
      </c>
      <c r="L385" s="156">
        <v>357.21107839755888</v>
      </c>
      <c r="M385" s="156">
        <v>0</v>
      </c>
      <c r="N385" s="156">
        <v>37.835283480981936</v>
      </c>
      <c r="O385" s="156">
        <v>0</v>
      </c>
      <c r="P385" s="156">
        <v>225.78587257298204</v>
      </c>
      <c r="Q385" s="156">
        <v>0</v>
      </c>
      <c r="R385" s="157">
        <v>0</v>
      </c>
      <c r="S385" s="158">
        <f t="shared" si="190"/>
        <v>620.83223445152294</v>
      </c>
      <c r="U385" s="215" t="s">
        <v>22</v>
      </c>
      <c r="V385" s="207">
        <v>354.62827267279812</v>
      </c>
      <c r="W385" s="207">
        <v>0</v>
      </c>
      <c r="X385" s="207">
        <v>0</v>
      </c>
      <c r="Y385" s="207">
        <v>0</v>
      </c>
      <c r="Z385" s="207">
        <v>4.4130062503488805</v>
      </c>
      <c r="AA385" s="207">
        <v>0</v>
      </c>
      <c r="AB385" s="207">
        <v>225.78587257298204</v>
      </c>
      <c r="AC385" s="208">
        <v>36.005082955393789</v>
      </c>
      <c r="AD385" s="207">
        <v>2.582805724760735</v>
      </c>
      <c r="AE385" s="207">
        <v>0</v>
      </c>
      <c r="AF385" s="207">
        <v>0</v>
      </c>
      <c r="AG385" s="207">
        <v>33.422277230633057</v>
      </c>
      <c r="AH385" s="207">
        <v>0</v>
      </c>
      <c r="AI385" s="210">
        <f t="shared" si="191"/>
        <v>620.83223445152294</v>
      </c>
      <c r="AJ385" s="141" t="str">
        <f t="shared" si="192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189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90"/>
        <v>0</v>
      </c>
      <c r="U386" s="211" t="s">
        <v>61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91"/>
        <v>0</v>
      </c>
      <c r="AJ386" s="141" t="str">
        <f t="shared" si="192"/>
        <v/>
      </c>
      <c r="BA386" s="141"/>
      <c r="BR386" s="141"/>
      <c r="CG386" s="141"/>
    </row>
    <row r="387" spans="1:85" ht="15">
      <c r="A387" s="170" t="s">
        <v>64</v>
      </c>
      <c r="B387" s="156">
        <v>0.5544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189"/>
        <v>0.5544</v>
      </c>
      <c r="J387" s="149"/>
      <c r="K387" s="171" t="s">
        <v>64</v>
      </c>
      <c r="L387" s="156">
        <v>0.5544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90"/>
        <v>0.5544</v>
      </c>
      <c r="U387" s="216" t="s">
        <v>62</v>
      </c>
      <c r="V387" s="207">
        <v>0.5544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91"/>
        <v>0.5544</v>
      </c>
      <c r="AJ387" s="141" t="str">
        <f t="shared" si="192"/>
        <v/>
      </c>
      <c r="BA387" s="141"/>
      <c r="BR387" s="141"/>
      <c r="CG387" s="141"/>
    </row>
    <row r="388" spans="1:85">
      <c r="A388" s="172" t="s">
        <v>23</v>
      </c>
      <c r="B388" s="173">
        <v>0.5544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189"/>
        <v>0.5544</v>
      </c>
      <c r="J388" s="149"/>
      <c r="K388" s="176" t="s">
        <v>23</v>
      </c>
      <c r="L388" s="177">
        <v>0.5544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90"/>
        <v>0.5544</v>
      </c>
      <c r="U388" s="217" t="s">
        <v>65</v>
      </c>
      <c r="V388" s="218">
        <v>0.5544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191"/>
        <v>0.5544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189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90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91"/>
        <v>0</v>
      </c>
      <c r="AJ389" s="141" t="str">
        <f t="shared" si="192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189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90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191"/>
        <v>0</v>
      </c>
      <c r="AJ390" s="141" t="str">
        <f t="shared" si="192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189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90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91"/>
        <v>0</v>
      </c>
      <c r="AJ391" s="141" t="str">
        <f t="shared" si="192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871.33939756545988</v>
      </c>
      <c r="C392" s="195">
        <f t="shared" ref="C392:I392" si="193">SUM(C371:C387)</f>
        <v>8.5264130043811797</v>
      </c>
      <c r="D392" s="195">
        <f t="shared" si="193"/>
        <v>284.49387241558429</v>
      </c>
      <c r="E392" s="195">
        <f t="shared" si="193"/>
        <v>2486.1025707827234</v>
      </c>
      <c r="F392" s="195">
        <f t="shared" si="193"/>
        <v>0</v>
      </c>
      <c r="G392" s="195">
        <f t="shared" si="193"/>
        <v>118.20442576145653</v>
      </c>
      <c r="H392" s="197">
        <f t="shared" si="193"/>
        <v>0</v>
      </c>
      <c r="I392" s="154">
        <f t="shared" si="193"/>
        <v>3768.6666795296042</v>
      </c>
      <c r="J392" s="149"/>
      <c r="K392" s="196" t="s">
        <v>26</v>
      </c>
      <c r="L392" s="195">
        <f>SUM(L371:L387)</f>
        <v>871.33939756545988</v>
      </c>
      <c r="M392" s="195">
        <f t="shared" ref="M392:S392" si="194">SUM(M371:M387)</f>
        <v>8.5264130043811797</v>
      </c>
      <c r="N392" s="195">
        <f t="shared" si="194"/>
        <v>284.49387241558429</v>
      </c>
      <c r="O392" s="195">
        <f t="shared" si="194"/>
        <v>2486.1025707827234</v>
      </c>
      <c r="P392" s="195">
        <f t="shared" si="194"/>
        <v>1782.6143551686607</v>
      </c>
      <c r="Q392" s="195">
        <f t="shared" si="194"/>
        <v>118.20442576145653</v>
      </c>
      <c r="R392" s="197">
        <f t="shared" si="194"/>
        <v>0</v>
      </c>
      <c r="S392" s="198">
        <f t="shared" si="194"/>
        <v>5551.2810346982651</v>
      </c>
      <c r="T392" s="141" t="str">
        <f>IF(ABS(S392-AI392)&gt;0.01,S392-AI392,"")</f>
        <v/>
      </c>
      <c r="U392" s="224" t="s">
        <v>63</v>
      </c>
      <c r="V392" s="225">
        <f>SUM(V371:V387)</f>
        <v>853.82116690859948</v>
      </c>
      <c r="W392" s="225">
        <f t="shared" ref="W392:AH392" si="195">SUM(W371:W387)</f>
        <v>10.939281988703694</v>
      </c>
      <c r="X392" s="225">
        <f t="shared" si="195"/>
        <v>118.20442576145653</v>
      </c>
      <c r="Y392" s="225">
        <f t="shared" si="195"/>
        <v>8.5264130043811797</v>
      </c>
      <c r="Z392" s="225">
        <f t="shared" si="195"/>
        <v>251.06042615663239</v>
      </c>
      <c r="AA392" s="225">
        <f t="shared" si="195"/>
        <v>1298.3421873383472</v>
      </c>
      <c r="AB392" s="225">
        <f t="shared" si="195"/>
        <v>1782.6143551686607</v>
      </c>
      <c r="AC392" s="225">
        <f t="shared" si="195"/>
        <v>1227.7727783714847</v>
      </c>
      <c r="AD392" s="226">
        <f t="shared" si="195"/>
        <v>6.5789486681568228</v>
      </c>
      <c r="AE392" s="226">
        <f t="shared" si="195"/>
        <v>1.951215639579185E-2</v>
      </c>
      <c r="AF392" s="226">
        <f t="shared" si="195"/>
        <v>0</v>
      </c>
      <c r="AG392" s="226">
        <f t="shared" si="195"/>
        <v>33.433446258951925</v>
      </c>
      <c r="AH392" s="226">
        <f t="shared" si="195"/>
        <v>1187.7408712879801</v>
      </c>
      <c r="AI392" s="227">
        <f>SUM(V392:AC392)</f>
        <v>5551.281034698266</v>
      </c>
      <c r="AJ392" s="141" t="str">
        <f t="shared" si="192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0.23120627841627489</v>
      </c>
      <c r="C393" s="48">
        <f t="shared" ref="C393:H393" si="196">IF($I392=0,"-",C392/$I392)</f>
        <v>2.2624481625542502E-3</v>
      </c>
      <c r="D393" s="48">
        <f t="shared" si="196"/>
        <v>7.5489263606378199E-2</v>
      </c>
      <c r="E393" s="48">
        <f t="shared" si="196"/>
        <v>0.65967695797735892</v>
      </c>
      <c r="F393" s="48">
        <f t="shared" si="196"/>
        <v>0</v>
      </c>
      <c r="G393" s="48">
        <f t="shared" si="196"/>
        <v>3.1365051837434064E-2</v>
      </c>
      <c r="H393" s="69">
        <f t="shared" si="196"/>
        <v>0</v>
      </c>
      <c r="I393" s="49">
        <f>SUM(B393:H393)</f>
        <v>1.0000000000000002</v>
      </c>
      <c r="J393" s="141"/>
      <c r="K393" s="78" t="s">
        <v>90</v>
      </c>
      <c r="L393" s="95">
        <f t="shared" ref="L393:R393" si="197">IF($S392=0,"-",L392/$S392)</f>
        <v>0.15696186017590455</v>
      </c>
      <c r="M393" s="95">
        <f t="shared" si="197"/>
        <v>1.5359361111582823E-3</v>
      </c>
      <c r="N393" s="95">
        <f t="shared" si="197"/>
        <v>5.1248328203410388E-2</v>
      </c>
      <c r="O393" s="95">
        <f t="shared" si="197"/>
        <v>0.4478430393351277</v>
      </c>
      <c r="P393" s="95">
        <f t="shared" si="197"/>
        <v>0.32111765627184702</v>
      </c>
      <c r="Q393" s="95">
        <f t="shared" si="197"/>
        <v>2.1293179902552247E-2</v>
      </c>
      <c r="R393" s="96">
        <f t="shared" si="197"/>
        <v>0</v>
      </c>
      <c r="S393" s="97">
        <f>SUM(L393:R393)</f>
        <v>1.0000000000000002</v>
      </c>
      <c r="U393" s="108" t="s">
        <v>90</v>
      </c>
      <c r="V393" s="130">
        <f>+V392/$AI392</f>
        <v>0.15380615061132608</v>
      </c>
      <c r="W393" s="130">
        <f t="shared" ref="W393:AH393" si="198">+W392/$AI392</f>
        <v>1.970586954673659E-3</v>
      </c>
      <c r="X393" s="130">
        <f t="shared" si="198"/>
        <v>2.1293179902552244E-2</v>
      </c>
      <c r="Y393" s="130">
        <f t="shared" si="198"/>
        <v>1.5359361111582821E-3</v>
      </c>
      <c r="Z393" s="130">
        <f t="shared" si="198"/>
        <v>4.5225673963789605E-2</v>
      </c>
      <c r="AA393" s="130">
        <f t="shared" si="198"/>
        <v>0.23388154539881212</v>
      </c>
      <c r="AB393" s="130">
        <f t="shared" si="198"/>
        <v>0.32111765627184696</v>
      </c>
      <c r="AC393" s="130">
        <f t="shared" si="198"/>
        <v>0.22116927078584106</v>
      </c>
      <c r="AD393" s="130">
        <f t="shared" si="198"/>
        <v>1.1851226099048352E-3</v>
      </c>
      <c r="AE393" s="130">
        <f t="shared" si="198"/>
        <v>3.514892557921527E-6</v>
      </c>
      <c r="AF393" s="130">
        <f t="shared" si="198"/>
        <v>0</v>
      </c>
      <c r="AG393" s="130">
        <f t="shared" si="198"/>
        <v>6.0226542396207769E-3</v>
      </c>
      <c r="AH393" s="130">
        <f t="shared" si="198"/>
        <v>0.21395797904375752</v>
      </c>
      <c r="AI393" s="131">
        <f>SUM(V393:AC393)</f>
        <v>1</v>
      </c>
      <c r="AJ393" s="22" t="str">
        <f t="shared" si="192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199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00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01">SUM(V398:AC398)</f>
        <v>0</v>
      </c>
      <c r="AJ398" s="141" t="str">
        <f t="shared" ref="AJ398:AJ419" si="202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199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00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01"/>
        <v>0</v>
      </c>
      <c r="AJ399" s="141" t="str">
        <f t="shared" si="202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199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00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01"/>
        <v>0</v>
      </c>
      <c r="AJ400" s="141" t="str">
        <f t="shared" si="202"/>
        <v/>
      </c>
      <c r="BA400" s="141"/>
      <c r="BR400" s="141"/>
      <c r="CG400" s="141"/>
    </row>
    <row r="401" spans="1:85" ht="15">
      <c r="A401" s="167" t="s">
        <v>16</v>
      </c>
      <c r="B401" s="156">
        <v>7.7858026902485449</v>
      </c>
      <c r="C401" s="156">
        <v>0</v>
      </c>
      <c r="D401" s="156">
        <v>5.2790335159896555</v>
      </c>
      <c r="E401" s="156">
        <v>0</v>
      </c>
      <c r="F401" s="350"/>
      <c r="G401" s="156">
        <v>0</v>
      </c>
      <c r="H401" s="168">
        <v>0</v>
      </c>
      <c r="I401" s="154">
        <f t="shared" si="199"/>
        <v>13.064836206238201</v>
      </c>
      <c r="J401" s="149"/>
      <c r="K401" s="169" t="s">
        <v>16</v>
      </c>
      <c r="L401" s="156">
        <v>7.7858026902485449</v>
      </c>
      <c r="M401" s="156">
        <v>0</v>
      </c>
      <c r="N401" s="156">
        <v>5.2790335159896555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00"/>
        <v>13.064836206238201</v>
      </c>
      <c r="U401" s="215" t="s">
        <v>16</v>
      </c>
      <c r="V401" s="207">
        <v>7.7858026902485449</v>
      </c>
      <c r="W401" s="207">
        <v>0</v>
      </c>
      <c r="X401" s="207">
        <v>0</v>
      </c>
      <c r="Y401" s="207">
        <v>0</v>
      </c>
      <c r="Z401" s="207">
        <v>5.2790335159896555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01"/>
        <v>13.064836206238201</v>
      </c>
      <c r="AJ401" s="141" t="str">
        <f t="shared" si="202"/>
        <v/>
      </c>
      <c r="BA401" s="141"/>
      <c r="BR401" s="141"/>
      <c r="CG401" s="141"/>
    </row>
    <row r="402" spans="1:85" ht="15">
      <c r="A402" s="159" t="s">
        <v>15</v>
      </c>
      <c r="B402" s="160">
        <v>0</v>
      </c>
      <c r="C402" s="160">
        <v>0</v>
      </c>
      <c r="D402" s="160">
        <v>0</v>
      </c>
      <c r="E402" s="160">
        <v>0</v>
      </c>
      <c r="F402" s="350"/>
      <c r="G402" s="160">
        <v>0</v>
      </c>
      <c r="H402" s="161">
        <v>0</v>
      </c>
      <c r="I402" s="162">
        <f t="shared" si="199"/>
        <v>0</v>
      </c>
      <c r="J402" s="149"/>
      <c r="K402" s="163" t="s">
        <v>15</v>
      </c>
      <c r="L402" s="164">
        <v>0</v>
      </c>
      <c r="M402" s="164">
        <v>0</v>
      </c>
      <c r="N402" s="164">
        <v>0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00"/>
        <v>0</v>
      </c>
      <c r="U402" s="211" t="s">
        <v>57</v>
      </c>
      <c r="V402" s="212">
        <v>0</v>
      </c>
      <c r="W402" s="212">
        <v>0</v>
      </c>
      <c r="X402" s="212">
        <v>0</v>
      </c>
      <c r="Y402" s="212">
        <v>0</v>
      </c>
      <c r="Z402" s="212">
        <v>0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01"/>
        <v>0</v>
      </c>
      <c r="AJ402" s="141" t="str">
        <f t="shared" si="202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50"/>
      <c r="G403" s="156">
        <v>0</v>
      </c>
      <c r="H403" s="168">
        <v>0</v>
      </c>
      <c r="I403" s="154">
        <f t="shared" si="199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15.131380319196587</v>
      </c>
      <c r="Q403" s="156">
        <v>0</v>
      </c>
      <c r="R403" s="157">
        <v>0</v>
      </c>
      <c r="S403" s="158">
        <f t="shared" si="200"/>
        <v>15.131380319196587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15.131380319196587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01"/>
        <v>15.131380319196587</v>
      </c>
      <c r="AJ403" s="141" t="str">
        <f t="shared" si="202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0.25621340393201958</v>
      </c>
      <c r="F404" s="350"/>
      <c r="G404" s="160">
        <v>0</v>
      </c>
      <c r="H404" s="161">
        <v>0</v>
      </c>
      <c r="I404" s="162">
        <f t="shared" si="199"/>
        <v>0.25621340393201958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0.25621340393201958</v>
      </c>
      <c r="P404" s="164">
        <v>0.87293305010507827</v>
      </c>
      <c r="Q404" s="164">
        <v>0</v>
      </c>
      <c r="R404" s="165">
        <v>0</v>
      </c>
      <c r="S404" s="166">
        <f t="shared" si="200"/>
        <v>1.1291464540370979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0.20497072314561568</v>
      </c>
      <c r="AB404" s="212">
        <v>0.87293305010507827</v>
      </c>
      <c r="AC404" s="213">
        <v>5.124268078640392E-2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5.124268078640392E-2</v>
      </c>
      <c r="AI404" s="214">
        <f t="shared" si="201"/>
        <v>1.1291464540370979</v>
      </c>
      <c r="AJ404" s="141" t="str">
        <f t="shared" si="202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199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00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01"/>
        <v>0</v>
      </c>
      <c r="AJ405" s="141" t="str">
        <f t="shared" si="202"/>
        <v/>
      </c>
      <c r="BA405" s="141"/>
      <c r="BR405" s="141"/>
      <c r="CG405" s="141"/>
    </row>
    <row r="406" spans="1:85" ht="15">
      <c r="A406" s="159" t="s">
        <v>17</v>
      </c>
      <c r="B406" s="160">
        <v>5.5602565407023852E-2</v>
      </c>
      <c r="C406" s="160">
        <v>0.50042308866321461</v>
      </c>
      <c r="D406" s="160">
        <v>0</v>
      </c>
      <c r="E406" s="160">
        <v>0</v>
      </c>
      <c r="F406" s="350"/>
      <c r="G406" s="160">
        <v>0</v>
      </c>
      <c r="H406" s="161">
        <v>0</v>
      </c>
      <c r="I406" s="162">
        <f t="shared" si="199"/>
        <v>0.55602565407023841</v>
      </c>
      <c r="J406" s="149"/>
      <c r="K406" s="163" t="s">
        <v>17</v>
      </c>
      <c r="L406" s="164">
        <v>5.5602565407023852E-2</v>
      </c>
      <c r="M406" s="164">
        <v>0.50042308866321461</v>
      </c>
      <c r="N406" s="164">
        <v>0</v>
      </c>
      <c r="O406" s="164">
        <v>0</v>
      </c>
      <c r="P406" s="164">
        <v>5.1196265709156363E-2</v>
      </c>
      <c r="Q406" s="164">
        <v>0</v>
      </c>
      <c r="R406" s="165">
        <v>0</v>
      </c>
      <c r="S406" s="166">
        <f t="shared" si="200"/>
        <v>0.60722191977939477</v>
      </c>
      <c r="U406" s="211" t="s">
        <v>17</v>
      </c>
      <c r="V406" s="212">
        <v>5.5602565407023852E-2</v>
      </c>
      <c r="W406" s="212">
        <v>0</v>
      </c>
      <c r="X406" s="212">
        <v>0</v>
      </c>
      <c r="Y406" s="212">
        <v>0.50042308866321461</v>
      </c>
      <c r="Z406" s="212">
        <v>0</v>
      </c>
      <c r="AA406" s="212">
        <v>0</v>
      </c>
      <c r="AB406" s="212">
        <v>5.1196265709156363E-2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01"/>
        <v>0.60722191977939477</v>
      </c>
      <c r="AJ406" s="141" t="str">
        <f t="shared" si="202"/>
        <v/>
      </c>
      <c r="BA406" s="141"/>
      <c r="BR406" s="141"/>
      <c r="CG406" s="141"/>
    </row>
    <row r="407" spans="1:85" ht="15">
      <c r="A407" s="167" t="s">
        <v>140</v>
      </c>
      <c r="B407" s="156">
        <v>15.046710743935394</v>
      </c>
      <c r="C407" s="156">
        <v>67.625194858689838</v>
      </c>
      <c r="D407" s="156">
        <v>35.776059506444788</v>
      </c>
      <c r="E407" s="156">
        <v>5.5250610644363114</v>
      </c>
      <c r="F407" s="350"/>
      <c r="G407" s="156">
        <v>0</v>
      </c>
      <c r="H407" s="168">
        <v>0</v>
      </c>
      <c r="I407" s="154">
        <f t="shared" si="199"/>
        <v>123.97302617350634</v>
      </c>
      <c r="J407" s="149"/>
      <c r="K407" s="169" t="s">
        <v>140</v>
      </c>
      <c r="L407" s="156">
        <v>15.046710743935394</v>
      </c>
      <c r="M407" s="156">
        <v>67.625194858689838</v>
      </c>
      <c r="N407" s="156">
        <v>35.776059506444788</v>
      </c>
      <c r="O407" s="156">
        <v>5.5250610644363114</v>
      </c>
      <c r="P407" s="156">
        <v>0</v>
      </c>
      <c r="Q407" s="156">
        <v>0</v>
      </c>
      <c r="R407" s="157">
        <v>0</v>
      </c>
      <c r="S407" s="158">
        <f t="shared" si="200"/>
        <v>123.97302617350634</v>
      </c>
      <c r="U407" s="215" t="s">
        <v>140</v>
      </c>
      <c r="V407" s="207">
        <v>15.046710743935394</v>
      </c>
      <c r="W407" s="207">
        <v>0</v>
      </c>
      <c r="X407" s="207">
        <v>0</v>
      </c>
      <c r="Y407" s="207">
        <v>67.625194858689838</v>
      </c>
      <c r="Z407" s="207">
        <v>35.776059506444788</v>
      </c>
      <c r="AA407" s="207">
        <v>8.8431490352222031E-2</v>
      </c>
      <c r="AB407" s="207">
        <v>0</v>
      </c>
      <c r="AC407" s="208">
        <v>5.4366295740840895</v>
      </c>
      <c r="AD407" s="207">
        <v>0</v>
      </c>
      <c r="AE407" s="207">
        <v>0</v>
      </c>
      <c r="AF407" s="207">
        <v>0</v>
      </c>
      <c r="AG407" s="207">
        <v>0</v>
      </c>
      <c r="AH407" s="207">
        <v>5.4366295740840895</v>
      </c>
      <c r="AI407" s="210">
        <f t="shared" si="201"/>
        <v>123.97302617350634</v>
      </c>
      <c r="AJ407" s="141" t="str">
        <f t="shared" si="202"/>
        <v/>
      </c>
      <c r="BA407" s="141"/>
      <c r="BR407" s="141"/>
      <c r="CG407" s="141"/>
    </row>
    <row r="408" spans="1:85" ht="15">
      <c r="A408" s="159" t="s">
        <v>25</v>
      </c>
      <c r="B408" s="160">
        <v>5.6550103065758037</v>
      </c>
      <c r="C408" s="160">
        <v>2.3926105619274334</v>
      </c>
      <c r="D408" s="160">
        <v>1.2429868202707663</v>
      </c>
      <c r="E408" s="160">
        <v>78.444745050784391</v>
      </c>
      <c r="F408" s="350"/>
      <c r="G408" s="160">
        <v>10.544332841195713</v>
      </c>
      <c r="H408" s="161">
        <v>0</v>
      </c>
      <c r="I408" s="162">
        <f t="shared" si="199"/>
        <v>98.279685580754105</v>
      </c>
      <c r="J408" s="149"/>
      <c r="K408" s="163" t="s">
        <v>25</v>
      </c>
      <c r="L408" s="164">
        <v>5.6550103065758037</v>
      </c>
      <c r="M408" s="164">
        <v>2.3926105619274334</v>
      </c>
      <c r="N408" s="164">
        <v>1.2429868202707663</v>
      </c>
      <c r="O408" s="164">
        <v>78.444745050784391</v>
      </c>
      <c r="P408" s="164">
        <v>0</v>
      </c>
      <c r="Q408" s="164">
        <v>10.544332841195713</v>
      </c>
      <c r="R408" s="165">
        <v>0</v>
      </c>
      <c r="S408" s="166">
        <f t="shared" si="200"/>
        <v>98.279685580754105</v>
      </c>
      <c r="U408" s="211" t="s">
        <v>25</v>
      </c>
      <c r="V408" s="212">
        <v>1.5799321272569387</v>
      </c>
      <c r="W408" s="212">
        <v>3.7766095818501468</v>
      </c>
      <c r="X408" s="212">
        <v>10.544332841195713</v>
      </c>
      <c r="Y408" s="212">
        <v>2.3926105619274334</v>
      </c>
      <c r="Z408" s="212">
        <v>1.2429868202707663</v>
      </c>
      <c r="AA408" s="212">
        <v>77.75038587475872</v>
      </c>
      <c r="AB408" s="212">
        <v>0</v>
      </c>
      <c r="AC408" s="213">
        <v>0.99282777349438478</v>
      </c>
      <c r="AD408" s="212">
        <v>0.29846859746871812</v>
      </c>
      <c r="AE408" s="212">
        <v>0</v>
      </c>
      <c r="AF408" s="212">
        <v>0</v>
      </c>
      <c r="AG408" s="212">
        <v>0</v>
      </c>
      <c r="AH408" s="212">
        <v>0.69435917602566666</v>
      </c>
      <c r="AI408" s="214">
        <f t="shared" si="201"/>
        <v>98.279685580754105</v>
      </c>
      <c r="AJ408" s="141" t="str">
        <f t="shared" si="202"/>
        <v/>
      </c>
      <c r="BA408" s="141"/>
      <c r="BR408" s="141"/>
      <c r="CG408" s="141"/>
    </row>
    <row r="409" spans="1:85" ht="15">
      <c r="A409" s="167" t="s">
        <v>24</v>
      </c>
      <c r="B409" s="156">
        <v>4.3707215843386455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199"/>
        <v>4.3707215843386455</v>
      </c>
      <c r="J409" s="149"/>
      <c r="K409" s="169" t="s">
        <v>24</v>
      </c>
      <c r="L409" s="156">
        <v>4.3707215843386455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00"/>
        <v>4.3707215843386455</v>
      </c>
      <c r="U409" s="215" t="s">
        <v>24</v>
      </c>
      <c r="V409" s="207">
        <v>4.1957415167989138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0.17498006753973175</v>
      </c>
      <c r="AD409" s="207">
        <v>0.17498006753973175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01"/>
        <v>4.3707215843386455</v>
      </c>
      <c r="AJ409" s="141" t="str">
        <f t="shared" si="202"/>
        <v/>
      </c>
      <c r="BA409" s="141"/>
      <c r="BR409" s="141"/>
      <c r="CG409" s="141"/>
    </row>
    <row r="410" spans="1:85" ht="15">
      <c r="A410" s="159" t="s">
        <v>60</v>
      </c>
      <c r="B410" s="160">
        <v>0.56159896668867115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199"/>
        <v>0.56159896668867115</v>
      </c>
      <c r="J410" s="149"/>
      <c r="K410" s="163" t="s">
        <v>60</v>
      </c>
      <c r="L410" s="164">
        <v>0.56159896668867115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00"/>
        <v>0.56159896668867115</v>
      </c>
      <c r="U410" s="211" t="s">
        <v>60</v>
      </c>
      <c r="V410" s="212">
        <v>0.56159896668867115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01"/>
        <v>0.56159896668867115</v>
      </c>
      <c r="AJ410" s="141" t="str">
        <f t="shared" si="202"/>
        <v/>
      </c>
      <c r="BA410" s="141"/>
      <c r="BR410" s="141"/>
      <c r="CG410" s="141"/>
    </row>
    <row r="411" spans="1:85" ht="15">
      <c r="A411" s="167" t="s">
        <v>22</v>
      </c>
      <c r="B411" s="156">
        <v>10.379064809442706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199"/>
        <v>10.379064809442706</v>
      </c>
      <c r="J411" s="149"/>
      <c r="K411" s="169" t="s">
        <v>22</v>
      </c>
      <c r="L411" s="156">
        <v>10.379064809442706</v>
      </c>
      <c r="M411" s="156">
        <v>0</v>
      </c>
      <c r="N411" s="156">
        <v>0</v>
      </c>
      <c r="O411" s="156">
        <v>0</v>
      </c>
      <c r="P411" s="156">
        <v>0.93478380803907113</v>
      </c>
      <c r="Q411" s="156">
        <v>0</v>
      </c>
      <c r="R411" s="157">
        <v>0</v>
      </c>
      <c r="S411" s="158">
        <f t="shared" si="200"/>
        <v>11.313848617481778</v>
      </c>
      <c r="U411" s="215" t="s">
        <v>22</v>
      </c>
      <c r="V411" s="207">
        <v>9.8601115689705701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0.93478380803907113</v>
      </c>
      <c r="AC411" s="208">
        <v>0.51895324047213531</v>
      </c>
      <c r="AD411" s="207">
        <v>0.51895324047213531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01"/>
        <v>11.313848617481778</v>
      </c>
      <c r="AJ411" s="141" t="str">
        <f t="shared" si="202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199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00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01"/>
        <v>0</v>
      </c>
      <c r="AJ412" s="141" t="str">
        <f t="shared" si="202"/>
        <v/>
      </c>
      <c r="BA412" s="141"/>
      <c r="BR412" s="141"/>
      <c r="CG412" s="141"/>
    </row>
    <row r="413" spans="1:85" ht="15">
      <c r="A413" s="170" t="s">
        <v>64</v>
      </c>
      <c r="B413" s="156">
        <v>7.1999999999999998E-3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199"/>
        <v>7.1999999999999998E-3</v>
      </c>
      <c r="J413" s="149"/>
      <c r="K413" s="171" t="s">
        <v>64</v>
      </c>
      <c r="L413" s="156">
        <v>7.1999999999999998E-3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00"/>
        <v>7.1999999999999998E-3</v>
      </c>
      <c r="U413" s="216" t="s">
        <v>62</v>
      </c>
      <c r="V413" s="207">
        <v>7.1999999999999998E-3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01"/>
        <v>7.1999999999999998E-3</v>
      </c>
      <c r="AJ413" s="141" t="str">
        <f t="shared" si="202"/>
        <v/>
      </c>
      <c r="BA413" s="141"/>
      <c r="BR413" s="141"/>
      <c r="CG413" s="141"/>
    </row>
    <row r="414" spans="1:85">
      <c r="A414" s="172" t="s">
        <v>23</v>
      </c>
      <c r="B414" s="173">
        <v>7.1999999999999998E-3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199"/>
        <v>7.1999999999999998E-3</v>
      </c>
      <c r="J414" s="149"/>
      <c r="K414" s="176" t="s">
        <v>23</v>
      </c>
      <c r="L414" s="177">
        <v>7.1999999999999998E-3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00"/>
        <v>7.1999999999999998E-3</v>
      </c>
      <c r="U414" s="217" t="s">
        <v>65</v>
      </c>
      <c r="V414" s="218">
        <v>7.1999999999999998E-3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201"/>
        <v>7.1999999999999998E-3</v>
      </c>
      <c r="AJ414" s="141" t="str">
        <f t="shared" si="202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199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00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01"/>
        <v>0</v>
      </c>
      <c r="AJ415" s="141" t="str">
        <f t="shared" si="202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199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00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201"/>
        <v>0</v>
      </c>
      <c r="AJ416" s="141" t="str">
        <f t="shared" si="202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199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00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01"/>
        <v>0</v>
      </c>
      <c r="AJ417" s="141" t="str">
        <f t="shared" si="202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43.861711666636779</v>
      </c>
      <c r="C418" s="195">
        <f t="shared" ref="C418:I418" si="203">SUM(C397:C413)</f>
        <v>70.518228509280476</v>
      </c>
      <c r="D418" s="195">
        <f t="shared" si="203"/>
        <v>42.298079842705206</v>
      </c>
      <c r="E418" s="195">
        <f t="shared" si="203"/>
        <v>84.226019519152715</v>
      </c>
      <c r="F418" s="195">
        <f t="shared" si="203"/>
        <v>0</v>
      </c>
      <c r="G418" s="195">
        <f t="shared" si="203"/>
        <v>10.544332841195713</v>
      </c>
      <c r="H418" s="197">
        <f t="shared" si="203"/>
        <v>0</v>
      </c>
      <c r="I418" s="154">
        <f t="shared" si="203"/>
        <v>251.44837237897093</v>
      </c>
      <c r="J418" s="149"/>
      <c r="K418" s="196" t="s">
        <v>26</v>
      </c>
      <c r="L418" s="195">
        <f>SUM(L397:L413)</f>
        <v>43.861711666636779</v>
      </c>
      <c r="M418" s="195">
        <f t="shared" ref="M418:S418" si="204">SUM(M397:M413)</f>
        <v>70.518228509280476</v>
      </c>
      <c r="N418" s="195">
        <f t="shared" si="204"/>
        <v>42.298079842705206</v>
      </c>
      <c r="O418" s="195">
        <f t="shared" si="204"/>
        <v>84.226019519152715</v>
      </c>
      <c r="P418" s="195">
        <f t="shared" si="204"/>
        <v>16.990293443049893</v>
      </c>
      <c r="Q418" s="195">
        <f t="shared" si="204"/>
        <v>10.544332841195713</v>
      </c>
      <c r="R418" s="197">
        <f t="shared" si="204"/>
        <v>0</v>
      </c>
      <c r="S418" s="198">
        <f t="shared" si="204"/>
        <v>268.43866582202082</v>
      </c>
      <c r="T418" s="141" t="str">
        <f>IF(ABS(S418-AI418)&gt;0.01,S418-AI418,"")</f>
        <v/>
      </c>
      <c r="U418" s="224" t="s">
        <v>63</v>
      </c>
      <c r="V418" s="225">
        <f>SUM(V397:V413)</f>
        <v>39.09270017930605</v>
      </c>
      <c r="W418" s="225">
        <f t="shared" ref="W418:AH418" si="205">SUM(W397:W413)</f>
        <v>3.7766095818501468</v>
      </c>
      <c r="X418" s="225">
        <f t="shared" si="205"/>
        <v>10.544332841195713</v>
      </c>
      <c r="Y418" s="225">
        <f t="shared" si="205"/>
        <v>70.518228509280476</v>
      </c>
      <c r="Z418" s="225">
        <f t="shared" si="205"/>
        <v>42.298079842705206</v>
      </c>
      <c r="AA418" s="225">
        <f t="shared" si="205"/>
        <v>78.043788088256562</v>
      </c>
      <c r="AB418" s="225">
        <f t="shared" si="205"/>
        <v>16.990293443049893</v>
      </c>
      <c r="AC418" s="225">
        <f t="shared" si="205"/>
        <v>7.1746333363767452</v>
      </c>
      <c r="AD418" s="226">
        <f t="shared" si="205"/>
        <v>0.99240190548058516</v>
      </c>
      <c r="AE418" s="226">
        <f t="shared" si="205"/>
        <v>0</v>
      </c>
      <c r="AF418" s="226">
        <f t="shared" si="205"/>
        <v>0</v>
      </c>
      <c r="AG418" s="226">
        <f t="shared" si="205"/>
        <v>0</v>
      </c>
      <c r="AH418" s="226">
        <f t="shared" si="205"/>
        <v>6.1822314308961595</v>
      </c>
      <c r="AI418" s="227">
        <f>SUM(V418:AC418)</f>
        <v>268.43866582202082</v>
      </c>
      <c r="AJ418" s="141" t="str">
        <f t="shared" si="202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0.17443625206899535</v>
      </c>
      <c r="C419" s="48">
        <f t="shared" ref="C419:H419" si="206">IF($I418=0,"-",C418/$I418)</f>
        <v>0.28044814067437585</v>
      </c>
      <c r="D419" s="48">
        <f t="shared" si="206"/>
        <v>0.16821775159059518</v>
      </c>
      <c r="E419" s="48">
        <f t="shared" si="206"/>
        <v>0.33496347072078597</v>
      </c>
      <c r="F419" s="48">
        <f t="shared" si="206"/>
        <v>0</v>
      </c>
      <c r="G419" s="48">
        <f t="shared" si="206"/>
        <v>4.1934384945247531E-2</v>
      </c>
      <c r="H419" s="69">
        <f t="shared" si="206"/>
        <v>0</v>
      </c>
      <c r="I419" s="49">
        <f>SUM(B419:H419)</f>
        <v>0.99999999999999989</v>
      </c>
      <c r="J419" s="141"/>
      <c r="K419" s="78" t="s">
        <v>90</v>
      </c>
      <c r="L419" s="95">
        <f t="shared" ref="L419:R419" si="207">IF($S418=0,"-",L418/$S418)</f>
        <v>0.16339565513903204</v>
      </c>
      <c r="M419" s="95">
        <f t="shared" si="207"/>
        <v>0.26269773131727303</v>
      </c>
      <c r="N419" s="95">
        <f t="shared" si="207"/>
        <v>0.15757074232647811</v>
      </c>
      <c r="O419" s="95">
        <f t="shared" si="207"/>
        <v>0.3137626215703066</v>
      </c>
      <c r="P419" s="95">
        <f t="shared" si="207"/>
        <v>6.3293018503954024E-2</v>
      </c>
      <c r="Q419" s="95">
        <f t="shared" si="207"/>
        <v>3.9280231142956049E-2</v>
      </c>
      <c r="R419" s="96">
        <f t="shared" si="207"/>
        <v>0</v>
      </c>
      <c r="S419" s="97">
        <f>SUM(L419:R419)</f>
        <v>0.99999999999999978</v>
      </c>
      <c r="U419" s="108" t="s">
        <v>90</v>
      </c>
      <c r="V419" s="130">
        <f>+V418/$AI418</f>
        <v>0.14562991534619363</v>
      </c>
      <c r="W419" s="130">
        <f t="shared" ref="W419:AH419" si="208">+W418/$AI418</f>
        <v>1.4068798808417935E-2</v>
      </c>
      <c r="X419" s="130">
        <f t="shared" si="208"/>
        <v>3.9280231142956049E-2</v>
      </c>
      <c r="Y419" s="130">
        <f t="shared" si="208"/>
        <v>0.26269773131727303</v>
      </c>
      <c r="Z419" s="130">
        <f t="shared" si="208"/>
        <v>0.15757074232647811</v>
      </c>
      <c r="AA419" s="130">
        <f t="shared" si="208"/>
        <v>0.29073229018356417</v>
      </c>
      <c r="AB419" s="130">
        <f t="shared" si="208"/>
        <v>6.3293018503954024E-2</v>
      </c>
      <c r="AC419" s="130">
        <f t="shared" si="208"/>
        <v>2.6727272371162965E-2</v>
      </c>
      <c r="AD419" s="130">
        <f t="shared" si="208"/>
        <v>3.6969409844204919E-3</v>
      </c>
      <c r="AE419" s="130">
        <f t="shared" si="208"/>
        <v>0</v>
      </c>
      <c r="AF419" s="130">
        <f t="shared" si="208"/>
        <v>0</v>
      </c>
      <c r="AG419" s="130">
        <f t="shared" si="208"/>
        <v>0</v>
      </c>
      <c r="AH419" s="130">
        <f t="shared" si="208"/>
        <v>2.3030331386742469E-2</v>
      </c>
      <c r="AI419" s="131">
        <f>SUM(V419:AC419)</f>
        <v>0.99999999999999989</v>
      </c>
      <c r="AJ419" s="22" t="str">
        <f t="shared" si="202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209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10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11">SUM(V424:AC424)</f>
        <v>0</v>
      </c>
      <c r="AJ424" s="141" t="str">
        <f t="shared" ref="AJ424:AJ445" si="212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209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10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11"/>
        <v>0</v>
      </c>
      <c r="AJ425" s="141" t="str">
        <f t="shared" si="212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209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10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11"/>
        <v>0</v>
      </c>
      <c r="AJ426" s="141" t="str">
        <f t="shared" si="212"/>
        <v/>
      </c>
      <c r="BA426" s="141"/>
      <c r="BR426" s="141"/>
      <c r="CG426" s="141"/>
    </row>
    <row r="427" spans="1:85" ht="15">
      <c r="A427" s="167" t="s">
        <v>16</v>
      </c>
      <c r="B427" s="156">
        <v>21.335747021934655</v>
      </c>
      <c r="C427" s="156">
        <v>5.1439995200017599</v>
      </c>
      <c r="D427" s="156">
        <v>0</v>
      </c>
      <c r="E427" s="156">
        <v>0</v>
      </c>
      <c r="F427" s="350"/>
      <c r="G427" s="156">
        <v>0</v>
      </c>
      <c r="H427" s="168">
        <v>0</v>
      </c>
      <c r="I427" s="154">
        <f t="shared" si="209"/>
        <v>26.479746541936414</v>
      </c>
      <c r="J427" s="149"/>
      <c r="K427" s="169" t="s">
        <v>16</v>
      </c>
      <c r="L427" s="156">
        <v>21.335747021934655</v>
      </c>
      <c r="M427" s="156">
        <v>5.1439995200017599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10"/>
        <v>26.479746541936414</v>
      </c>
      <c r="U427" s="215" t="s">
        <v>16</v>
      </c>
      <c r="V427" s="207">
        <v>21.252856741572604</v>
      </c>
      <c r="W427" s="207">
        <v>0</v>
      </c>
      <c r="X427" s="207">
        <v>0</v>
      </c>
      <c r="Y427" s="207">
        <v>5.1439995200017599</v>
      </c>
      <c r="Z427" s="207">
        <v>0</v>
      </c>
      <c r="AA427" s="207">
        <v>0</v>
      </c>
      <c r="AB427" s="207">
        <v>0</v>
      </c>
      <c r="AC427" s="208">
        <v>8.2890280362049706E-2</v>
      </c>
      <c r="AD427" s="209">
        <v>8.2890280362049706E-2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211"/>
        <v>26.479746541936414</v>
      </c>
      <c r="AJ427" s="141" t="str">
        <f t="shared" si="212"/>
        <v/>
      </c>
      <c r="BA427" s="141"/>
      <c r="BR427" s="141"/>
      <c r="CG427" s="141"/>
    </row>
    <row r="428" spans="1:85" ht="15">
      <c r="A428" s="159" t="s">
        <v>15</v>
      </c>
      <c r="B428" s="160">
        <v>8.9929317348259605</v>
      </c>
      <c r="C428" s="160">
        <v>0</v>
      </c>
      <c r="D428" s="160">
        <v>3.0329728797649977</v>
      </c>
      <c r="E428" s="160">
        <v>2.8948807323213497E-3</v>
      </c>
      <c r="F428" s="350"/>
      <c r="G428" s="160">
        <v>0</v>
      </c>
      <c r="H428" s="161">
        <v>0</v>
      </c>
      <c r="I428" s="162">
        <f t="shared" si="209"/>
        <v>12.02879949532328</v>
      </c>
      <c r="J428" s="149"/>
      <c r="K428" s="163" t="s">
        <v>15</v>
      </c>
      <c r="L428" s="164">
        <v>8.9929317348259605</v>
      </c>
      <c r="M428" s="164">
        <v>0</v>
      </c>
      <c r="N428" s="164">
        <v>3.0329728797649977</v>
      </c>
      <c r="O428" s="164">
        <v>2.8948807323213497E-3</v>
      </c>
      <c r="P428" s="164">
        <v>0</v>
      </c>
      <c r="Q428" s="164">
        <v>0</v>
      </c>
      <c r="R428" s="165">
        <v>0</v>
      </c>
      <c r="S428" s="166">
        <f t="shared" si="210"/>
        <v>12.02879949532328</v>
      </c>
      <c r="U428" s="211" t="s">
        <v>57</v>
      </c>
      <c r="V428" s="212">
        <v>8.7345592840078492</v>
      </c>
      <c r="W428" s="212">
        <v>0</v>
      </c>
      <c r="X428" s="212">
        <v>0</v>
      </c>
      <c r="Y428" s="212">
        <v>0</v>
      </c>
      <c r="Z428" s="212">
        <v>3.0329728797649977</v>
      </c>
      <c r="AA428" s="212">
        <v>2.8948807323213497E-3</v>
      </c>
      <c r="AB428" s="212">
        <v>0</v>
      </c>
      <c r="AC428" s="213">
        <v>0.25837245081811122</v>
      </c>
      <c r="AD428" s="212">
        <v>0.25837245081811122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11"/>
        <v>12.02879949532328</v>
      </c>
      <c r="AJ428" s="141" t="str">
        <f t="shared" si="212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1.7531693327285588E-2</v>
      </c>
      <c r="F429" s="350"/>
      <c r="G429" s="156">
        <v>0</v>
      </c>
      <c r="H429" s="168">
        <v>0</v>
      </c>
      <c r="I429" s="154">
        <f t="shared" si="209"/>
        <v>1.7531693327285588E-2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1.7531693327285588E-2</v>
      </c>
      <c r="P429" s="156">
        <v>202.77865061362073</v>
      </c>
      <c r="Q429" s="156">
        <v>0</v>
      </c>
      <c r="R429" s="157">
        <v>0</v>
      </c>
      <c r="S429" s="158">
        <f t="shared" si="210"/>
        <v>202.79618230694803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1.7494510914233437E-2</v>
      </c>
      <c r="AB429" s="207">
        <v>202.77865061362073</v>
      </c>
      <c r="AC429" s="208">
        <v>3.7182413052150477E-5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3.7182413052150477E-5</v>
      </c>
      <c r="AI429" s="210">
        <f t="shared" si="211"/>
        <v>202.79618230694803</v>
      </c>
      <c r="AJ429" s="141" t="str">
        <f t="shared" si="212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209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12.41731151797782</v>
      </c>
      <c r="Q430" s="164">
        <v>0</v>
      </c>
      <c r="R430" s="165">
        <v>0</v>
      </c>
      <c r="S430" s="166">
        <f t="shared" si="210"/>
        <v>12.41731151797782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12.41731151797782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11"/>
        <v>12.41731151797782</v>
      </c>
      <c r="AJ430" s="141" t="str">
        <f t="shared" si="212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209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10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11"/>
        <v>0</v>
      </c>
      <c r="AJ431" s="141" t="str">
        <f t="shared" si="212"/>
        <v/>
      </c>
      <c r="BA431" s="141"/>
      <c r="BR431" s="141"/>
      <c r="CG431" s="141"/>
    </row>
    <row r="432" spans="1:85" ht="15">
      <c r="A432" s="159" t="s">
        <v>17</v>
      </c>
      <c r="B432" s="160">
        <v>3.563293756935578</v>
      </c>
      <c r="C432" s="160">
        <v>0</v>
      </c>
      <c r="D432" s="160">
        <v>1.0894449258288945</v>
      </c>
      <c r="E432" s="160">
        <v>1.4605812652425127</v>
      </c>
      <c r="F432" s="350"/>
      <c r="G432" s="160">
        <v>0</v>
      </c>
      <c r="H432" s="161">
        <v>0</v>
      </c>
      <c r="I432" s="162">
        <f t="shared" si="209"/>
        <v>6.1133199480069855</v>
      </c>
      <c r="J432" s="149"/>
      <c r="K432" s="163" t="s">
        <v>17</v>
      </c>
      <c r="L432" s="164">
        <v>3.563293756935578</v>
      </c>
      <c r="M432" s="164">
        <v>0</v>
      </c>
      <c r="N432" s="164">
        <v>1.0894449258288945</v>
      </c>
      <c r="O432" s="164">
        <v>1.4605812652425127</v>
      </c>
      <c r="P432" s="164">
        <v>0.26381551436372108</v>
      </c>
      <c r="Q432" s="164">
        <v>0</v>
      </c>
      <c r="R432" s="165">
        <v>0</v>
      </c>
      <c r="S432" s="166">
        <f t="shared" si="210"/>
        <v>6.3771354623707062</v>
      </c>
      <c r="U432" s="211" t="s">
        <v>17</v>
      </c>
      <c r="V432" s="212">
        <v>3.563293756935578</v>
      </c>
      <c r="W432" s="212">
        <v>0</v>
      </c>
      <c r="X432" s="212">
        <v>0</v>
      </c>
      <c r="Y432" s="212">
        <v>0</v>
      </c>
      <c r="Z432" s="212">
        <v>1.0894449258288945</v>
      </c>
      <c r="AA432" s="212">
        <v>0</v>
      </c>
      <c r="AB432" s="212">
        <v>0.26381551436372108</v>
      </c>
      <c r="AC432" s="213">
        <v>1.4605812652425127</v>
      </c>
      <c r="AD432" s="212">
        <v>0</v>
      </c>
      <c r="AE432" s="212">
        <v>0</v>
      </c>
      <c r="AF432" s="212">
        <v>0</v>
      </c>
      <c r="AG432" s="212">
        <v>0</v>
      </c>
      <c r="AH432" s="212">
        <v>1.4605812652425127</v>
      </c>
      <c r="AI432" s="214">
        <f t="shared" si="211"/>
        <v>6.3771354623707071</v>
      </c>
      <c r="AJ432" s="141" t="str">
        <f t="shared" si="212"/>
        <v/>
      </c>
      <c r="BA432" s="141"/>
      <c r="BR432" s="141"/>
      <c r="CG432" s="141"/>
    </row>
    <row r="433" spans="1:85" ht="15">
      <c r="A433" s="167" t="s">
        <v>140</v>
      </c>
      <c r="B433" s="156">
        <v>241.27683856268871</v>
      </c>
      <c r="C433" s="156">
        <v>190.56375481415509</v>
      </c>
      <c r="D433" s="156">
        <v>75.044652640907131</v>
      </c>
      <c r="E433" s="156">
        <v>75.069609685698296</v>
      </c>
      <c r="F433" s="350"/>
      <c r="G433" s="156">
        <v>0</v>
      </c>
      <c r="H433" s="168">
        <v>0</v>
      </c>
      <c r="I433" s="154">
        <f t="shared" si="209"/>
        <v>581.9548557034492</v>
      </c>
      <c r="J433" s="149"/>
      <c r="K433" s="169" t="s">
        <v>140</v>
      </c>
      <c r="L433" s="156">
        <v>241.27683856268871</v>
      </c>
      <c r="M433" s="156">
        <v>190.56375481415509</v>
      </c>
      <c r="N433" s="156">
        <v>75.044652640907131</v>
      </c>
      <c r="O433" s="156">
        <v>75.069609685698296</v>
      </c>
      <c r="P433" s="156">
        <v>0</v>
      </c>
      <c r="Q433" s="156">
        <v>0</v>
      </c>
      <c r="R433" s="157">
        <v>0</v>
      </c>
      <c r="S433" s="158">
        <f t="shared" si="210"/>
        <v>581.9548557034492</v>
      </c>
      <c r="U433" s="215" t="s">
        <v>140</v>
      </c>
      <c r="V433" s="207">
        <v>241.19842956453357</v>
      </c>
      <c r="W433" s="207">
        <v>0</v>
      </c>
      <c r="X433" s="207">
        <v>0</v>
      </c>
      <c r="Y433" s="207">
        <v>190.56375481415509</v>
      </c>
      <c r="Z433" s="207">
        <v>75.044652640907131</v>
      </c>
      <c r="AA433" s="207">
        <v>0</v>
      </c>
      <c r="AB433" s="207">
        <v>0</v>
      </c>
      <c r="AC433" s="208">
        <v>75.148018683853437</v>
      </c>
      <c r="AD433" s="207">
        <v>7.8408998155137563E-2</v>
      </c>
      <c r="AE433" s="207">
        <v>0</v>
      </c>
      <c r="AF433" s="207">
        <v>0</v>
      </c>
      <c r="AG433" s="207">
        <v>0</v>
      </c>
      <c r="AH433" s="207">
        <v>75.069609685698296</v>
      </c>
      <c r="AI433" s="210">
        <f t="shared" si="211"/>
        <v>581.9548557034492</v>
      </c>
      <c r="AJ433" s="141" t="str">
        <f t="shared" si="212"/>
        <v/>
      </c>
      <c r="BA433" s="141"/>
      <c r="BR433" s="141"/>
      <c r="CG433" s="141"/>
    </row>
    <row r="434" spans="1:85" ht="15">
      <c r="A434" s="159" t="s">
        <v>25</v>
      </c>
      <c r="B434" s="160">
        <v>88.412501323791403</v>
      </c>
      <c r="C434" s="160">
        <v>23.280159135478375</v>
      </c>
      <c r="D434" s="160">
        <v>53.007337240968631</v>
      </c>
      <c r="E434" s="160">
        <v>965.44029219586866</v>
      </c>
      <c r="F434" s="350"/>
      <c r="G434" s="160">
        <v>126.97928618834835</v>
      </c>
      <c r="H434" s="161">
        <v>0</v>
      </c>
      <c r="I434" s="162">
        <f t="shared" si="209"/>
        <v>1257.1195760844555</v>
      </c>
      <c r="J434" s="149"/>
      <c r="K434" s="163" t="s">
        <v>25</v>
      </c>
      <c r="L434" s="164">
        <v>88.412501323791403</v>
      </c>
      <c r="M434" s="164">
        <v>23.280159135478375</v>
      </c>
      <c r="N434" s="164">
        <v>53.007337240968631</v>
      </c>
      <c r="O434" s="164">
        <v>965.44029219586866</v>
      </c>
      <c r="P434" s="164">
        <v>2.2761726111791192</v>
      </c>
      <c r="Q434" s="164">
        <v>126.97928618834835</v>
      </c>
      <c r="R434" s="165">
        <v>0</v>
      </c>
      <c r="S434" s="166">
        <f t="shared" si="210"/>
        <v>1259.3957486956347</v>
      </c>
      <c r="U434" s="211" t="s">
        <v>25</v>
      </c>
      <c r="V434" s="212">
        <v>21.455019987903686</v>
      </c>
      <c r="W434" s="212">
        <v>65.276469022551595</v>
      </c>
      <c r="X434" s="212">
        <v>126.97928618834835</v>
      </c>
      <c r="Y434" s="212">
        <v>23.280159135478375</v>
      </c>
      <c r="Z434" s="212">
        <v>51.963729873046638</v>
      </c>
      <c r="AA434" s="212">
        <v>960.89562332330809</v>
      </c>
      <c r="AB434" s="212">
        <v>2.2761726111791192</v>
      </c>
      <c r="AC434" s="213">
        <v>7.2692885538187726</v>
      </c>
      <c r="AD434" s="212">
        <v>1.6810123133361305</v>
      </c>
      <c r="AE434" s="212">
        <v>2.4889699106353751</v>
      </c>
      <c r="AF434" s="212">
        <v>0</v>
      </c>
      <c r="AG434" s="212">
        <v>1.043607367921991</v>
      </c>
      <c r="AH434" s="212">
        <v>2.0556989619252755</v>
      </c>
      <c r="AI434" s="214">
        <f t="shared" si="211"/>
        <v>1259.3957486956347</v>
      </c>
      <c r="AJ434" s="141" t="str">
        <f t="shared" si="212"/>
        <v/>
      </c>
      <c r="BA434" s="141"/>
      <c r="BR434" s="141"/>
      <c r="CG434" s="141"/>
    </row>
    <row r="435" spans="1:85" ht="15">
      <c r="A435" s="167" t="s">
        <v>24</v>
      </c>
      <c r="B435" s="156">
        <v>61.752644760310176</v>
      </c>
      <c r="C435" s="156">
        <v>0</v>
      </c>
      <c r="D435" s="156">
        <v>5.8175027362929788</v>
      </c>
      <c r="E435" s="156">
        <v>0</v>
      </c>
      <c r="F435" s="350"/>
      <c r="G435" s="156">
        <v>0</v>
      </c>
      <c r="H435" s="168">
        <v>0</v>
      </c>
      <c r="I435" s="154">
        <f t="shared" si="209"/>
        <v>67.570147496603155</v>
      </c>
      <c r="J435" s="149"/>
      <c r="K435" s="169" t="s">
        <v>24</v>
      </c>
      <c r="L435" s="156">
        <v>61.752644760310176</v>
      </c>
      <c r="M435" s="156">
        <v>0</v>
      </c>
      <c r="N435" s="156">
        <v>5.8175027362929788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10"/>
        <v>67.570147496603155</v>
      </c>
      <c r="U435" s="215" t="s">
        <v>24</v>
      </c>
      <c r="V435" s="207">
        <v>57.976748568432171</v>
      </c>
      <c r="W435" s="207">
        <v>3.4866090784064419</v>
      </c>
      <c r="X435" s="207">
        <v>0</v>
      </c>
      <c r="Y435" s="207">
        <v>0</v>
      </c>
      <c r="Z435" s="207">
        <v>5.8175027362929788</v>
      </c>
      <c r="AA435" s="207">
        <v>0</v>
      </c>
      <c r="AB435" s="207">
        <v>0</v>
      </c>
      <c r="AC435" s="208">
        <v>0.28928711347156028</v>
      </c>
      <c r="AD435" s="207">
        <v>0.28928711347156028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11"/>
        <v>67.570147496603155</v>
      </c>
      <c r="AJ435" s="141" t="str">
        <f t="shared" si="212"/>
        <v/>
      </c>
      <c r="BA435" s="141"/>
      <c r="BR435" s="141"/>
      <c r="CG435" s="141"/>
    </row>
    <row r="436" spans="1:85" ht="15">
      <c r="A436" s="159" t="s">
        <v>60</v>
      </c>
      <c r="B436" s="160">
        <v>3.565690938906708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209"/>
        <v>3.565690938906708</v>
      </c>
      <c r="J436" s="149"/>
      <c r="K436" s="163" t="s">
        <v>60</v>
      </c>
      <c r="L436" s="164">
        <v>3.565690938906708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10"/>
        <v>3.565690938906708</v>
      </c>
      <c r="U436" s="211" t="s">
        <v>60</v>
      </c>
      <c r="V436" s="212">
        <v>3.3130274267530648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0.25266351215364319</v>
      </c>
      <c r="AD436" s="212">
        <v>0.25266351215364319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11"/>
        <v>3.565690938906708</v>
      </c>
      <c r="AJ436" s="141" t="str">
        <f t="shared" si="212"/>
        <v/>
      </c>
      <c r="BA436" s="141"/>
      <c r="BR436" s="141"/>
      <c r="CG436" s="141"/>
    </row>
    <row r="437" spans="1:85" ht="15">
      <c r="A437" s="167" t="s">
        <v>22</v>
      </c>
      <c r="B437" s="156">
        <v>280.15605272190885</v>
      </c>
      <c r="C437" s="156">
        <v>0</v>
      </c>
      <c r="D437" s="156">
        <v>17.640334916725418</v>
      </c>
      <c r="E437" s="156">
        <v>0</v>
      </c>
      <c r="F437" s="350"/>
      <c r="G437" s="156">
        <v>0</v>
      </c>
      <c r="H437" s="168">
        <v>0</v>
      </c>
      <c r="I437" s="154">
        <f t="shared" si="209"/>
        <v>297.79638763863426</v>
      </c>
      <c r="J437" s="149"/>
      <c r="K437" s="169" t="s">
        <v>22</v>
      </c>
      <c r="L437" s="156">
        <v>280.15605272190885</v>
      </c>
      <c r="M437" s="156">
        <v>0</v>
      </c>
      <c r="N437" s="156">
        <v>17.640334916725418</v>
      </c>
      <c r="O437" s="156">
        <v>0</v>
      </c>
      <c r="P437" s="156">
        <v>12.527150417625135</v>
      </c>
      <c r="Q437" s="156">
        <v>0</v>
      </c>
      <c r="R437" s="157">
        <v>0</v>
      </c>
      <c r="S437" s="158">
        <f t="shared" si="210"/>
        <v>310.32353805625939</v>
      </c>
      <c r="U437" s="215" t="s">
        <v>22</v>
      </c>
      <c r="V437" s="207">
        <v>278.88605950954496</v>
      </c>
      <c r="W437" s="207">
        <v>0</v>
      </c>
      <c r="X437" s="207">
        <v>0</v>
      </c>
      <c r="Y437" s="207">
        <v>0</v>
      </c>
      <c r="Z437" s="207">
        <v>0.32145719447129384</v>
      </c>
      <c r="AA437" s="207">
        <v>0</v>
      </c>
      <c r="AB437" s="207">
        <v>12.527150417625135</v>
      </c>
      <c r="AC437" s="208">
        <v>18.588870934618004</v>
      </c>
      <c r="AD437" s="207">
        <v>1.269993212363882</v>
      </c>
      <c r="AE437" s="207">
        <v>0</v>
      </c>
      <c r="AF437" s="207">
        <v>0</v>
      </c>
      <c r="AG437" s="207">
        <v>17.318877722254125</v>
      </c>
      <c r="AH437" s="207">
        <v>0</v>
      </c>
      <c r="AI437" s="210">
        <f t="shared" si="211"/>
        <v>310.32353805625939</v>
      </c>
      <c r="AJ437" s="141" t="str">
        <f t="shared" si="212"/>
        <v/>
      </c>
      <c r="BA437" s="141"/>
      <c r="BR437" s="141"/>
      <c r="CG437" s="141"/>
    </row>
    <row r="438" spans="1:85" ht="15">
      <c r="A438" s="159" t="s">
        <v>21</v>
      </c>
      <c r="B438" s="160">
        <v>4.9789294483892679</v>
      </c>
      <c r="C438" s="160">
        <v>5.8190243504839194E-2</v>
      </c>
      <c r="D438" s="160">
        <v>2.9800700269997664</v>
      </c>
      <c r="E438" s="160">
        <v>0</v>
      </c>
      <c r="F438" s="350"/>
      <c r="G438" s="160">
        <v>0</v>
      </c>
      <c r="H438" s="161">
        <v>0</v>
      </c>
      <c r="I438" s="162">
        <f t="shared" si="209"/>
        <v>8.0171897188938743</v>
      </c>
      <c r="J438" s="149"/>
      <c r="K438" s="163" t="s">
        <v>21</v>
      </c>
      <c r="L438" s="164">
        <v>4.9789294483892679</v>
      </c>
      <c r="M438" s="164">
        <v>5.8190243504839194E-2</v>
      </c>
      <c r="N438" s="164">
        <v>2.9800700269997664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10"/>
        <v>8.0171897188938743</v>
      </c>
      <c r="U438" s="211" t="s">
        <v>61</v>
      </c>
      <c r="V438" s="212">
        <v>4.9789294483892679</v>
      </c>
      <c r="W438" s="212">
        <v>0</v>
      </c>
      <c r="X438" s="212">
        <v>0</v>
      </c>
      <c r="Y438" s="212">
        <v>5.8190243504839194E-2</v>
      </c>
      <c r="Z438" s="212">
        <v>2.9800700269997664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11"/>
        <v>8.0171897188938743</v>
      </c>
      <c r="AJ438" s="141" t="str">
        <f t="shared" si="212"/>
        <v/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209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10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11"/>
        <v>0</v>
      </c>
      <c r="AJ439" s="141" t="str">
        <f t="shared" si="212"/>
        <v/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209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10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211"/>
        <v>0</v>
      </c>
      <c r="AJ440" s="141" t="str">
        <f t="shared" si="212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209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10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11"/>
        <v>0</v>
      </c>
      <c r="AJ441" s="141" t="str">
        <f t="shared" si="212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209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10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211"/>
        <v>0</v>
      </c>
      <c r="AJ442" s="141" t="str">
        <f t="shared" si="212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209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10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11"/>
        <v>0</v>
      </c>
      <c r="AJ443" s="150" t="str">
        <f t="shared" si="212"/>
        <v/>
      </c>
    </row>
    <row r="444" spans="1:85" ht="15">
      <c r="A444" s="194" t="s">
        <v>26</v>
      </c>
      <c r="B444" s="195">
        <f>SUM(B423:B439)</f>
        <v>714.03463026969132</v>
      </c>
      <c r="C444" s="195">
        <f t="shared" ref="C444:I444" si="213">SUM(C423:C439)</f>
        <v>219.04610371314007</v>
      </c>
      <c r="D444" s="195">
        <f t="shared" si="213"/>
        <v>158.61231536748778</v>
      </c>
      <c r="E444" s="195">
        <f t="shared" si="213"/>
        <v>1041.990909720869</v>
      </c>
      <c r="F444" s="195">
        <f t="shared" si="213"/>
        <v>0</v>
      </c>
      <c r="G444" s="195">
        <f t="shared" si="213"/>
        <v>126.97928618834835</v>
      </c>
      <c r="H444" s="197">
        <f t="shared" si="213"/>
        <v>0</v>
      </c>
      <c r="I444" s="154">
        <f t="shared" si="213"/>
        <v>2260.6632452595368</v>
      </c>
      <c r="J444" s="149"/>
      <c r="K444" s="196" t="s">
        <v>26</v>
      </c>
      <c r="L444" s="195">
        <f>SUM(L423:L439)</f>
        <v>714.03463026969132</v>
      </c>
      <c r="M444" s="195">
        <f t="shared" ref="M444:S444" si="214">SUM(M423:M439)</f>
        <v>219.04610371314007</v>
      </c>
      <c r="N444" s="195">
        <f t="shared" si="214"/>
        <v>158.61231536748778</v>
      </c>
      <c r="O444" s="195">
        <f t="shared" si="214"/>
        <v>1041.990909720869</v>
      </c>
      <c r="P444" s="195">
        <f t="shared" si="214"/>
        <v>230.26310067476652</v>
      </c>
      <c r="Q444" s="195">
        <f t="shared" si="214"/>
        <v>126.97928618834835</v>
      </c>
      <c r="R444" s="197">
        <f t="shared" si="214"/>
        <v>0</v>
      </c>
      <c r="S444" s="198">
        <f t="shared" si="214"/>
        <v>2490.9263459343028</v>
      </c>
      <c r="T444" s="141" t="str">
        <f>IF(ABS(S444-AI444)&gt;0.01,S444-AI444,"")</f>
        <v/>
      </c>
      <c r="U444" s="224" t="s">
        <v>63</v>
      </c>
      <c r="V444" s="225">
        <f>SUM(V423:V439)</f>
        <v>641.3589242880729</v>
      </c>
      <c r="W444" s="225">
        <f t="shared" ref="W444:AH444" si="215">SUM(W423:W439)</f>
        <v>68.76307810095804</v>
      </c>
      <c r="X444" s="225">
        <f t="shared" si="215"/>
        <v>126.97928618834835</v>
      </c>
      <c r="Y444" s="225">
        <f t="shared" si="215"/>
        <v>219.04610371314007</v>
      </c>
      <c r="Z444" s="225">
        <f t="shared" si="215"/>
        <v>140.24983027731167</v>
      </c>
      <c r="AA444" s="225">
        <f t="shared" si="215"/>
        <v>960.9160127149546</v>
      </c>
      <c r="AB444" s="225">
        <f t="shared" si="215"/>
        <v>230.26310067476652</v>
      </c>
      <c r="AC444" s="225">
        <f t="shared" si="215"/>
        <v>103.35000997675114</v>
      </c>
      <c r="AD444" s="226">
        <f t="shared" si="215"/>
        <v>3.9126278806605148</v>
      </c>
      <c r="AE444" s="226">
        <f t="shared" si="215"/>
        <v>2.4889699106353751</v>
      </c>
      <c r="AF444" s="226">
        <f t="shared" si="215"/>
        <v>0</v>
      </c>
      <c r="AG444" s="226">
        <f t="shared" si="215"/>
        <v>18.362485090176115</v>
      </c>
      <c r="AH444" s="226">
        <f t="shared" si="215"/>
        <v>78.585927095279132</v>
      </c>
      <c r="AI444" s="227">
        <f>SUM(V444:AC444)</f>
        <v>2490.9263459343038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0.31585183320292187</v>
      </c>
      <c r="C445" s="48">
        <f t="shared" ref="C445:H445" si="216">IF($I444=0,"-",C444/$I444)</f>
        <v>9.6894618945331842E-2</v>
      </c>
      <c r="D445" s="48">
        <f t="shared" si="216"/>
        <v>7.0161849935007986E-2</v>
      </c>
      <c r="E445" s="48">
        <f t="shared" si="216"/>
        <v>0.46092265705909802</v>
      </c>
      <c r="F445" s="48">
        <f t="shared" si="216"/>
        <v>0</v>
      </c>
      <c r="G445" s="48">
        <f t="shared" si="216"/>
        <v>5.6169040857640178E-2</v>
      </c>
      <c r="H445" s="69">
        <f t="shared" si="216"/>
        <v>0</v>
      </c>
      <c r="I445" s="49">
        <f>SUM(B445:H445)</f>
        <v>0.99999999999999989</v>
      </c>
      <c r="J445" s="141"/>
      <c r="K445" s="78" t="s">
        <v>90</v>
      </c>
      <c r="L445" s="95">
        <f t="shared" ref="L445:R445" si="217">IF($S444=0,"-",L444/$S444)</f>
        <v>0.28665425271812661</v>
      </c>
      <c r="M445" s="95">
        <f t="shared" si="217"/>
        <v>8.7937607657756628E-2</v>
      </c>
      <c r="N445" s="95">
        <f t="shared" si="217"/>
        <v>6.3676035875719586E-2</v>
      </c>
      <c r="O445" s="95">
        <f t="shared" si="217"/>
        <v>0.41831462075207865</v>
      </c>
      <c r="P445" s="95">
        <f t="shared" si="217"/>
        <v>9.2440750426283219E-2</v>
      </c>
      <c r="Q445" s="95">
        <f t="shared" si="217"/>
        <v>5.0976732570035363E-2</v>
      </c>
      <c r="R445" s="96">
        <f t="shared" si="217"/>
        <v>0</v>
      </c>
      <c r="S445" s="97">
        <f>SUM(L445:R445)</f>
        <v>0.99999999999999989</v>
      </c>
      <c r="U445" s="108" t="s">
        <v>90</v>
      </c>
      <c r="V445" s="130">
        <f>+V444/$AI444</f>
        <v>0.25747807651354304</v>
      </c>
      <c r="W445" s="130">
        <f t="shared" ref="W445:AH445" si="218">+W444/$AI444</f>
        <v>2.7605424067714129E-2</v>
      </c>
      <c r="X445" s="130">
        <f t="shared" si="218"/>
        <v>5.0976732570035349E-2</v>
      </c>
      <c r="Y445" s="130">
        <f t="shared" si="218"/>
        <v>8.7937607657756586E-2</v>
      </c>
      <c r="Z445" s="130">
        <f t="shared" si="218"/>
        <v>5.6304286357654776E-2</v>
      </c>
      <c r="AA445" s="130">
        <f t="shared" si="218"/>
        <v>0.38576652990296728</v>
      </c>
      <c r="AB445" s="130">
        <f t="shared" si="218"/>
        <v>9.2440750426283191E-2</v>
      </c>
      <c r="AC445" s="130">
        <f t="shared" si="218"/>
        <v>4.1490592504045444E-2</v>
      </c>
      <c r="AD445" s="130">
        <f t="shared" si="218"/>
        <v>1.5707521368693682E-3</v>
      </c>
      <c r="AE445" s="130">
        <f t="shared" si="218"/>
        <v>9.9921457521129765E-4</v>
      </c>
      <c r="AF445" s="130">
        <f t="shared" si="218"/>
        <v>0</v>
      </c>
      <c r="AG445" s="130">
        <f t="shared" si="218"/>
        <v>7.3717495180647989E-3</v>
      </c>
      <c r="AH445" s="130">
        <f t="shared" si="218"/>
        <v>3.1548876273899983E-2</v>
      </c>
      <c r="AI445" s="131">
        <f>SUM(V445:AC445)</f>
        <v>0.99999999999999978</v>
      </c>
      <c r="AJ445" s="141" t="str">
        <f t="shared" si="212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2.2980023754938728</v>
      </c>
      <c r="G449" s="356"/>
      <c r="H449" s="358"/>
      <c r="I449" s="154">
        <f>SUM(B449:H449)</f>
        <v>2.2980023754938728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219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220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219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220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219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220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219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220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219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220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339.5197450918298</v>
      </c>
      <c r="G455" s="359"/>
      <c r="H455" s="361"/>
      <c r="I455" s="154">
        <f t="shared" si="219"/>
        <v>339.5197450918298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220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219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220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219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220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219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220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219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220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1172.5146918857847</v>
      </c>
      <c r="G460" s="359"/>
      <c r="H460" s="361"/>
      <c r="I460" s="162">
        <f t="shared" si="219"/>
        <v>1172.5146918857847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220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219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220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6.1116388235294132E-2</v>
      </c>
      <c r="G462" s="359"/>
      <c r="H462" s="361"/>
      <c r="I462" s="162">
        <f t="shared" si="219"/>
        <v>6.1116388235294132E-2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220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22.815543222952069</v>
      </c>
      <c r="G463" s="359"/>
      <c r="H463" s="361"/>
      <c r="I463" s="154">
        <f t="shared" si="219"/>
        <v>22.815543222952069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220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219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220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219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220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219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220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219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220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219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220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219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220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221">SUM(C449:C465)</f>
        <v>0</v>
      </c>
      <c r="D470" s="195">
        <f t="shared" si="221"/>
        <v>0</v>
      </c>
      <c r="E470" s="195">
        <f t="shared" si="221"/>
        <v>0</v>
      </c>
      <c r="F470" s="195">
        <f t="shared" si="221"/>
        <v>1537.2090989642959</v>
      </c>
      <c r="G470" s="195">
        <f t="shared" si="221"/>
        <v>0</v>
      </c>
      <c r="H470" s="197">
        <f t="shared" si="221"/>
        <v>0</v>
      </c>
      <c r="I470" s="154">
        <f t="shared" si="221"/>
        <v>1537.2090989642959</v>
      </c>
      <c r="J470" s="149"/>
      <c r="K470" s="196" t="s">
        <v>26</v>
      </c>
      <c r="L470" s="195">
        <f>SUM(L449:L465)</f>
        <v>0</v>
      </c>
      <c r="M470" s="195">
        <f t="shared" ref="M470:S470" si="222">SUM(M449:M465)</f>
        <v>0</v>
      </c>
      <c r="N470" s="195">
        <f t="shared" si="222"/>
        <v>0</v>
      </c>
      <c r="O470" s="195">
        <f t="shared" si="222"/>
        <v>0</v>
      </c>
      <c r="P470" s="195">
        <f t="shared" si="222"/>
        <v>0</v>
      </c>
      <c r="Q470" s="195">
        <f t="shared" si="222"/>
        <v>0</v>
      </c>
      <c r="R470" s="197">
        <f t="shared" si="222"/>
        <v>0</v>
      </c>
      <c r="S470" s="198">
        <f t="shared" si="222"/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223">IF($I470=0,"-",C470/$I470)</f>
        <v>0</v>
      </c>
      <c r="D471" s="48">
        <f t="shared" si="223"/>
        <v>0</v>
      </c>
      <c r="E471" s="48">
        <f t="shared" si="223"/>
        <v>0</v>
      </c>
      <c r="F471" s="48">
        <f t="shared" si="223"/>
        <v>1</v>
      </c>
      <c r="G471" s="48">
        <f t="shared" si="223"/>
        <v>0</v>
      </c>
      <c r="H471" s="69">
        <f t="shared" si="223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224">IF($S470=0,"-",L470/$S470)</f>
        <v>-</v>
      </c>
      <c r="M471" s="95" t="str">
        <f t="shared" si="224"/>
        <v>-</v>
      </c>
      <c r="N471" s="95" t="str">
        <f t="shared" si="224"/>
        <v>-</v>
      </c>
      <c r="O471" s="95" t="str">
        <f t="shared" si="224"/>
        <v>-</v>
      </c>
      <c r="P471" s="95" t="str">
        <f t="shared" si="224"/>
        <v>-</v>
      </c>
      <c r="Q471" s="95" t="str">
        <f t="shared" si="224"/>
        <v>-</v>
      </c>
      <c r="R471" s="96" t="str">
        <f t="shared" si="224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225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226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225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226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225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226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225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226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225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226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46333.496531451441</v>
      </c>
      <c r="G481" s="359"/>
      <c r="H481" s="361"/>
      <c r="I481" s="154">
        <f t="shared" si="225"/>
        <v>46333.496531451441</v>
      </c>
      <c r="J481" s="149"/>
      <c r="K481" s="169" t="s">
        <v>58</v>
      </c>
      <c r="L481" s="359"/>
      <c r="M481" s="360"/>
      <c r="N481" s="360"/>
      <c r="O481" s="361"/>
      <c r="P481" s="156">
        <v>14468.209083984655</v>
      </c>
      <c r="Q481" s="359"/>
      <c r="R481" s="366"/>
      <c r="S481" s="158">
        <f t="shared" si="226"/>
        <v>14468.209083984655</v>
      </c>
    </row>
    <row r="482" spans="1:19" ht="15">
      <c r="A482" s="159" t="s">
        <v>12</v>
      </c>
      <c r="B482" s="359"/>
      <c r="C482" s="360"/>
      <c r="D482" s="360"/>
      <c r="E482" s="361"/>
      <c r="F482" s="160">
        <v>14735.033246384761</v>
      </c>
      <c r="G482" s="359"/>
      <c r="H482" s="361"/>
      <c r="I482" s="162">
        <f t="shared" si="225"/>
        <v>14735.033246384761</v>
      </c>
      <c r="J482" s="149"/>
      <c r="K482" s="163" t="s">
        <v>12</v>
      </c>
      <c r="L482" s="359"/>
      <c r="M482" s="360"/>
      <c r="N482" s="360"/>
      <c r="O482" s="361"/>
      <c r="P482" s="164">
        <v>5915.1883189131977</v>
      </c>
      <c r="Q482" s="359"/>
      <c r="R482" s="366"/>
      <c r="S482" s="166">
        <f t="shared" si="226"/>
        <v>5915.1883189131977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225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226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32.565694449590438</v>
      </c>
      <c r="G484" s="359"/>
      <c r="H484" s="361"/>
      <c r="I484" s="162">
        <f t="shared" si="225"/>
        <v>32.565694449590438</v>
      </c>
      <c r="J484" s="149"/>
      <c r="K484" s="163" t="s">
        <v>17</v>
      </c>
      <c r="L484" s="359"/>
      <c r="M484" s="360"/>
      <c r="N484" s="360"/>
      <c r="O484" s="361"/>
      <c r="P484" s="164">
        <v>14.252188237319956</v>
      </c>
      <c r="Q484" s="359"/>
      <c r="R484" s="366"/>
      <c r="S484" s="166">
        <f t="shared" si="226"/>
        <v>14.252188237319956</v>
      </c>
    </row>
    <row r="485" spans="1:19" ht="15">
      <c r="A485" s="167" t="s">
        <v>140</v>
      </c>
      <c r="B485" s="359"/>
      <c r="C485" s="360"/>
      <c r="D485" s="360"/>
      <c r="E485" s="361"/>
      <c r="F485" s="156">
        <v>111.92048286064589</v>
      </c>
      <c r="G485" s="359"/>
      <c r="H485" s="361"/>
      <c r="I485" s="154">
        <f t="shared" si="225"/>
        <v>111.92048286064589</v>
      </c>
      <c r="J485" s="149"/>
      <c r="K485" s="169" t="s">
        <v>140</v>
      </c>
      <c r="L485" s="359"/>
      <c r="M485" s="360"/>
      <c r="N485" s="360"/>
      <c r="O485" s="361"/>
      <c r="P485" s="156">
        <v>92.859408658645165</v>
      </c>
      <c r="Q485" s="359"/>
      <c r="R485" s="366"/>
      <c r="S485" s="158">
        <f t="shared" si="226"/>
        <v>92.859408658645165</v>
      </c>
    </row>
    <row r="486" spans="1:19" ht="15">
      <c r="A486" s="159" t="s">
        <v>25</v>
      </c>
      <c r="B486" s="359"/>
      <c r="C486" s="360"/>
      <c r="D486" s="360"/>
      <c r="E486" s="361"/>
      <c r="F486" s="160">
        <v>253.86640254713785</v>
      </c>
      <c r="G486" s="359"/>
      <c r="H486" s="361"/>
      <c r="I486" s="162">
        <f t="shared" si="225"/>
        <v>253.86640254713785</v>
      </c>
      <c r="J486" s="149"/>
      <c r="K486" s="163" t="s">
        <v>25</v>
      </c>
      <c r="L486" s="359"/>
      <c r="M486" s="360"/>
      <c r="N486" s="360"/>
      <c r="O486" s="361"/>
      <c r="P486" s="164">
        <v>3.3639757646142243E-14</v>
      </c>
      <c r="Q486" s="359"/>
      <c r="R486" s="366"/>
      <c r="S486" s="166">
        <f t="shared" si="226"/>
        <v>3.3639757646142243E-14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225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226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225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226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4429.7945591597318</v>
      </c>
      <c r="G489" s="359"/>
      <c r="H489" s="361"/>
      <c r="I489" s="154">
        <f t="shared" si="225"/>
        <v>4429.7945591597318</v>
      </c>
      <c r="J489" s="149"/>
      <c r="K489" s="169" t="s">
        <v>22</v>
      </c>
      <c r="L489" s="359"/>
      <c r="M489" s="360"/>
      <c r="N489" s="360"/>
      <c r="O489" s="361"/>
      <c r="P489" s="156">
        <v>1735.27213268779</v>
      </c>
      <c r="Q489" s="359"/>
      <c r="R489" s="366"/>
      <c r="S489" s="158">
        <f t="shared" si="226"/>
        <v>1735.27213268779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225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226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225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226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225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226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225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226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225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226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225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226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227">SUM(C475:C491)</f>
        <v>0</v>
      </c>
      <c r="D496" s="195">
        <f t="shared" si="227"/>
        <v>0</v>
      </c>
      <c r="E496" s="195">
        <f t="shared" si="227"/>
        <v>0</v>
      </c>
      <c r="F496" s="195">
        <f t="shared" si="227"/>
        <v>65896.676916853306</v>
      </c>
      <c r="G496" s="195">
        <f t="shared" si="227"/>
        <v>0</v>
      </c>
      <c r="H496" s="197">
        <f t="shared" si="227"/>
        <v>0</v>
      </c>
      <c r="I496" s="154">
        <f t="shared" si="227"/>
        <v>65896.676916853306</v>
      </c>
      <c r="J496" s="149"/>
      <c r="K496" s="196" t="s">
        <v>26</v>
      </c>
      <c r="L496" s="195">
        <f>SUM(L475:L491)</f>
        <v>0</v>
      </c>
      <c r="M496" s="195">
        <f t="shared" ref="M496:S496" si="228">SUM(M475:M491)</f>
        <v>0</v>
      </c>
      <c r="N496" s="195">
        <f t="shared" si="228"/>
        <v>0</v>
      </c>
      <c r="O496" s="195">
        <f t="shared" si="228"/>
        <v>0</v>
      </c>
      <c r="P496" s="195">
        <f t="shared" si="228"/>
        <v>22225.781132481607</v>
      </c>
      <c r="Q496" s="195">
        <f t="shared" si="228"/>
        <v>0</v>
      </c>
      <c r="R496" s="197">
        <f t="shared" si="228"/>
        <v>0</v>
      </c>
      <c r="S496" s="198">
        <f t="shared" si="228"/>
        <v>22225.781132481607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229">IF($I496=0,"-",C496/$I496)</f>
        <v>0</v>
      </c>
      <c r="D497" s="48">
        <f t="shared" si="229"/>
        <v>0</v>
      </c>
      <c r="E497" s="48">
        <f t="shared" si="229"/>
        <v>0</v>
      </c>
      <c r="F497" s="48">
        <f t="shared" si="229"/>
        <v>1</v>
      </c>
      <c r="G497" s="48">
        <f t="shared" si="229"/>
        <v>0</v>
      </c>
      <c r="H497" s="69">
        <f t="shared" si="229"/>
        <v>0</v>
      </c>
      <c r="I497" s="49">
        <f>SUM(B497:H497)</f>
        <v>1</v>
      </c>
      <c r="J497" s="22"/>
      <c r="K497" s="78" t="s">
        <v>90</v>
      </c>
      <c r="L497" s="95">
        <f t="shared" ref="L497:R497" si="230">IF($S496=0,"-",L496/$S496)</f>
        <v>0</v>
      </c>
      <c r="M497" s="95">
        <f t="shared" si="230"/>
        <v>0</v>
      </c>
      <c r="N497" s="95">
        <f t="shared" si="230"/>
        <v>0</v>
      </c>
      <c r="O497" s="95">
        <f t="shared" si="230"/>
        <v>0</v>
      </c>
      <c r="P497" s="95">
        <f t="shared" si="230"/>
        <v>1</v>
      </c>
      <c r="Q497" s="95">
        <f t="shared" si="230"/>
        <v>0</v>
      </c>
      <c r="R497" s="96">
        <f t="shared" si="230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231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232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231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232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231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232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231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232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231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232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231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232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231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232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231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232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231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232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3747.7667509200005</v>
      </c>
      <c r="G511" s="359"/>
      <c r="H511" s="361"/>
      <c r="I511" s="154">
        <f t="shared" si="231"/>
        <v>3747.7667509200005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232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18.424800000000001</v>
      </c>
      <c r="G512" s="359"/>
      <c r="H512" s="361"/>
      <c r="I512" s="162">
        <f t="shared" si="231"/>
        <v>18.424800000000001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232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231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232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231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232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231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232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231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232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231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232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231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232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231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232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231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232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231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232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233">SUM(C501:C517)</f>
        <v>0</v>
      </c>
      <c r="D522" s="195">
        <f t="shared" si="233"/>
        <v>0</v>
      </c>
      <c r="E522" s="195">
        <f t="shared" si="233"/>
        <v>0</v>
      </c>
      <c r="F522" s="195">
        <f t="shared" si="233"/>
        <v>3766.1915509200003</v>
      </c>
      <c r="G522" s="195">
        <f t="shared" si="233"/>
        <v>0</v>
      </c>
      <c r="H522" s="197">
        <f t="shared" si="233"/>
        <v>0</v>
      </c>
      <c r="I522" s="154">
        <f t="shared" si="233"/>
        <v>3766.1915509200003</v>
      </c>
      <c r="J522" s="149"/>
      <c r="K522" s="196" t="s">
        <v>26</v>
      </c>
      <c r="L522" s="195">
        <f>SUM(L501:L517)</f>
        <v>0</v>
      </c>
      <c r="M522" s="195">
        <f t="shared" ref="M522:S522" si="234">SUM(M501:M517)</f>
        <v>0</v>
      </c>
      <c r="N522" s="195">
        <f t="shared" si="234"/>
        <v>0</v>
      </c>
      <c r="O522" s="195">
        <f t="shared" si="234"/>
        <v>0</v>
      </c>
      <c r="P522" s="195">
        <f t="shared" si="234"/>
        <v>0</v>
      </c>
      <c r="Q522" s="195">
        <f t="shared" si="234"/>
        <v>0</v>
      </c>
      <c r="R522" s="197">
        <f t="shared" si="234"/>
        <v>0</v>
      </c>
      <c r="S522" s="198">
        <f t="shared" si="234"/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35">IF($I522=0,"-",C522/$I522)</f>
        <v>0</v>
      </c>
      <c r="D523" s="48">
        <f t="shared" si="235"/>
        <v>0</v>
      </c>
      <c r="E523" s="48">
        <f t="shared" si="235"/>
        <v>0</v>
      </c>
      <c r="F523" s="48">
        <f t="shared" si="235"/>
        <v>1</v>
      </c>
      <c r="G523" s="48">
        <f t="shared" si="235"/>
        <v>0</v>
      </c>
      <c r="H523" s="69">
        <f t="shared" si="235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36">IF($S522=0,"-",L522/$S522)</f>
        <v>-</v>
      </c>
      <c r="M523" s="95" t="str">
        <f t="shared" si="236"/>
        <v>-</v>
      </c>
      <c r="N523" s="95" t="str">
        <f t="shared" si="236"/>
        <v>-</v>
      </c>
      <c r="O523" s="95" t="str">
        <f t="shared" si="236"/>
        <v>-</v>
      </c>
      <c r="P523" s="95" t="str">
        <f t="shared" si="236"/>
        <v>-</v>
      </c>
      <c r="Q523" s="95" t="str">
        <f t="shared" si="236"/>
        <v>-</v>
      </c>
      <c r="R523" s="96" t="str">
        <f t="shared" si="236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37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38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37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38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37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38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37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38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37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38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448.70208016493507</v>
      </c>
      <c r="G533" s="359"/>
      <c r="H533" s="361"/>
      <c r="I533" s="154">
        <f t="shared" si="237"/>
        <v>448.70208016493507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38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48.199986615765354</v>
      </c>
      <c r="G534" s="359"/>
      <c r="H534" s="361"/>
      <c r="I534" s="162">
        <f t="shared" si="237"/>
        <v>48.199986615765354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38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37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38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37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38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37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38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37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38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37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38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37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38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37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38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37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38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37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38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37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38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37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38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37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38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37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38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39">SUM(C527:C543)</f>
        <v>0</v>
      </c>
      <c r="D548" s="195">
        <f t="shared" si="239"/>
        <v>0</v>
      </c>
      <c r="E548" s="195">
        <f t="shared" si="239"/>
        <v>0</v>
      </c>
      <c r="F548" s="195">
        <f t="shared" si="239"/>
        <v>496.90206678070041</v>
      </c>
      <c r="G548" s="195">
        <f t="shared" si="239"/>
        <v>0</v>
      </c>
      <c r="H548" s="197">
        <f t="shared" si="239"/>
        <v>0</v>
      </c>
      <c r="I548" s="154">
        <f t="shared" si="239"/>
        <v>496.90206678070041</v>
      </c>
      <c r="J548" s="149"/>
      <c r="K548" s="196" t="s">
        <v>26</v>
      </c>
      <c r="L548" s="195">
        <f>SUM(L527:L543)</f>
        <v>0</v>
      </c>
      <c r="M548" s="195">
        <f t="shared" ref="M548:S548" si="240">SUM(M527:M543)</f>
        <v>0</v>
      </c>
      <c r="N548" s="195">
        <f t="shared" si="240"/>
        <v>0</v>
      </c>
      <c r="O548" s="195">
        <f t="shared" si="240"/>
        <v>0</v>
      </c>
      <c r="P548" s="195">
        <f t="shared" si="240"/>
        <v>0</v>
      </c>
      <c r="Q548" s="195">
        <f t="shared" si="240"/>
        <v>0</v>
      </c>
      <c r="R548" s="197">
        <f t="shared" si="240"/>
        <v>0</v>
      </c>
      <c r="S548" s="198">
        <f t="shared" si="240"/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41">IF($I548=0,"-",C548/$I548)</f>
        <v>0</v>
      </c>
      <c r="D549" s="48">
        <f t="shared" si="241"/>
        <v>0</v>
      </c>
      <c r="E549" s="48">
        <f t="shared" si="241"/>
        <v>0</v>
      </c>
      <c r="F549" s="48">
        <f t="shared" si="241"/>
        <v>1</v>
      </c>
      <c r="G549" s="48">
        <f t="shared" si="241"/>
        <v>0</v>
      </c>
      <c r="H549" s="69">
        <f t="shared" si="241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242">IF($S548=0,"-",L548/$S548)</f>
        <v>-</v>
      </c>
      <c r="M549" s="95" t="str">
        <f t="shared" si="242"/>
        <v>-</v>
      </c>
      <c r="N549" s="95" t="str">
        <f t="shared" si="242"/>
        <v>-</v>
      </c>
      <c r="O549" s="95" t="str">
        <f t="shared" si="242"/>
        <v>-</v>
      </c>
      <c r="P549" s="95" t="str">
        <f t="shared" si="242"/>
        <v>-</v>
      </c>
      <c r="Q549" s="95" t="str">
        <f t="shared" si="242"/>
        <v>-</v>
      </c>
      <c r="R549" s="96" t="str">
        <f t="shared" si="242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43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44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43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44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43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44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43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44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43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44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43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44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38.211040818741111</v>
      </c>
      <c r="G560" s="359"/>
      <c r="H560" s="361"/>
      <c r="I560" s="162">
        <f t="shared" si="243"/>
        <v>38.211040818741111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44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23329.729910042872</v>
      </c>
      <c r="G561" s="359"/>
      <c r="H561" s="361"/>
      <c r="I561" s="154">
        <f t="shared" si="243"/>
        <v>23329.729910042872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44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43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44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43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44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43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44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43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44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43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44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43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44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43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44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43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44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43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44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43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44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43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44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43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44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45">SUM(C553:C569)</f>
        <v>0</v>
      </c>
      <c r="D574" s="195">
        <f t="shared" si="245"/>
        <v>0</v>
      </c>
      <c r="E574" s="195">
        <f t="shared" si="245"/>
        <v>0</v>
      </c>
      <c r="F574" s="195">
        <f t="shared" si="245"/>
        <v>23367.940950861612</v>
      </c>
      <c r="G574" s="195">
        <f t="shared" si="245"/>
        <v>0</v>
      </c>
      <c r="H574" s="197">
        <f t="shared" si="245"/>
        <v>0</v>
      </c>
      <c r="I574" s="154">
        <f t="shared" si="245"/>
        <v>23367.940950861612</v>
      </c>
      <c r="J574" s="149"/>
      <c r="K574" s="196" t="s">
        <v>26</v>
      </c>
      <c r="L574" s="195">
        <f>SUM(L553:L569)</f>
        <v>0</v>
      </c>
      <c r="M574" s="195">
        <f t="shared" ref="M574:S574" si="246">SUM(M553:M569)</f>
        <v>0</v>
      </c>
      <c r="N574" s="195">
        <f t="shared" si="246"/>
        <v>0</v>
      </c>
      <c r="O574" s="195">
        <f t="shared" si="246"/>
        <v>0</v>
      </c>
      <c r="P574" s="195">
        <f t="shared" si="246"/>
        <v>0</v>
      </c>
      <c r="Q574" s="195">
        <f t="shared" si="246"/>
        <v>0</v>
      </c>
      <c r="R574" s="197">
        <f t="shared" si="246"/>
        <v>0</v>
      </c>
      <c r="S574" s="198">
        <f t="shared" si="246"/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47">IF($I574=0,"-",C574/$I574)</f>
        <v>0</v>
      </c>
      <c r="D575" s="48">
        <f t="shared" si="247"/>
        <v>0</v>
      </c>
      <c r="E575" s="48">
        <f t="shared" si="247"/>
        <v>0</v>
      </c>
      <c r="F575" s="48">
        <f t="shared" si="247"/>
        <v>1</v>
      </c>
      <c r="G575" s="48">
        <f t="shared" si="247"/>
        <v>0</v>
      </c>
      <c r="H575" s="69">
        <f t="shared" si="247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248">IF($S574=0,"-",L574/$S574)</f>
        <v>-</v>
      </c>
      <c r="M575" s="95" t="str">
        <f t="shared" si="248"/>
        <v>-</v>
      </c>
      <c r="N575" s="95" t="str">
        <f t="shared" si="248"/>
        <v>-</v>
      </c>
      <c r="O575" s="95" t="str">
        <f t="shared" si="248"/>
        <v>-</v>
      </c>
      <c r="P575" s="95" t="str">
        <f t="shared" si="248"/>
        <v>-</v>
      </c>
      <c r="Q575" s="95" t="str">
        <f t="shared" si="248"/>
        <v>-</v>
      </c>
      <c r="R575" s="96" t="str">
        <f t="shared" si="248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49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2.2980023754938728</v>
      </c>
      <c r="Q579" s="152">
        <v>0</v>
      </c>
      <c r="R579" s="204">
        <v>0</v>
      </c>
      <c r="S579" s="205">
        <f>SUM(L579:R579)</f>
        <v>2.2980023754938728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50"/>
      <c r="G580" s="160">
        <v>0</v>
      </c>
      <c r="H580" s="161">
        <v>0</v>
      </c>
      <c r="I580" s="162">
        <f t="shared" ref="I580:I599" si="249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50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249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50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249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50"/>
        <v>0</v>
      </c>
    </row>
    <row r="583" spans="1:19" ht="15">
      <c r="A583" s="167" t="s">
        <v>16</v>
      </c>
      <c r="B583" s="156">
        <v>48.311939815026641</v>
      </c>
      <c r="C583" s="156">
        <v>5.8517739997747951</v>
      </c>
      <c r="D583" s="156">
        <v>1.2617707469894874</v>
      </c>
      <c r="E583" s="156">
        <v>2.8141070410016793</v>
      </c>
      <c r="F583" s="350"/>
      <c r="G583" s="156">
        <v>0</v>
      </c>
      <c r="H583" s="168">
        <v>0</v>
      </c>
      <c r="I583" s="154">
        <f t="shared" si="249"/>
        <v>58.239591602792601</v>
      </c>
      <c r="J583" s="149"/>
      <c r="K583" s="169" t="s">
        <v>16</v>
      </c>
      <c r="L583" s="156">
        <v>48.311939815026641</v>
      </c>
      <c r="M583" s="156">
        <v>5.8517739997747951</v>
      </c>
      <c r="N583" s="156">
        <v>1.2617707469894874</v>
      </c>
      <c r="O583" s="156">
        <v>2.8141070410016793</v>
      </c>
      <c r="P583" s="156">
        <v>0</v>
      </c>
      <c r="Q583" s="156">
        <v>0</v>
      </c>
      <c r="R583" s="157">
        <v>0</v>
      </c>
      <c r="S583" s="158">
        <f t="shared" si="250"/>
        <v>58.239591602792601</v>
      </c>
    </row>
    <row r="584" spans="1:19" ht="15">
      <c r="A584" s="159" t="s">
        <v>15</v>
      </c>
      <c r="B584" s="160">
        <v>644.15493298677541</v>
      </c>
      <c r="C584" s="160">
        <v>9.7755953626267864</v>
      </c>
      <c r="D584" s="160">
        <v>11.558639982563454</v>
      </c>
      <c r="E584" s="160">
        <v>0</v>
      </c>
      <c r="F584" s="350"/>
      <c r="G584" s="160">
        <v>0</v>
      </c>
      <c r="H584" s="161">
        <v>0</v>
      </c>
      <c r="I584" s="162">
        <f t="shared" si="249"/>
        <v>665.48916833196563</v>
      </c>
      <c r="J584" s="149"/>
      <c r="K584" s="163" t="s">
        <v>15</v>
      </c>
      <c r="L584" s="164">
        <v>644.15493298677541</v>
      </c>
      <c r="M584" s="164">
        <v>9.7755953626267864</v>
      </c>
      <c r="N584" s="164">
        <v>11.558639982563454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50"/>
        <v>665.48916833196563</v>
      </c>
    </row>
    <row r="585" spans="1:19" ht="15">
      <c r="A585" s="167" t="s">
        <v>58</v>
      </c>
      <c r="B585" s="156">
        <v>0</v>
      </c>
      <c r="C585" s="156">
        <v>0</v>
      </c>
      <c r="D585" s="156">
        <v>8.4021180443853094E-2</v>
      </c>
      <c r="E585" s="156">
        <v>39.1945913565445</v>
      </c>
      <c r="F585" s="350"/>
      <c r="G585" s="156">
        <v>0</v>
      </c>
      <c r="H585" s="168">
        <v>0</v>
      </c>
      <c r="I585" s="154">
        <f t="shared" si="249"/>
        <v>39.278612536988355</v>
      </c>
      <c r="J585" s="149"/>
      <c r="K585" s="169" t="s">
        <v>58</v>
      </c>
      <c r="L585" s="156">
        <v>0</v>
      </c>
      <c r="M585" s="156">
        <v>0</v>
      </c>
      <c r="N585" s="156">
        <v>8.4021180443853094E-2</v>
      </c>
      <c r="O585" s="156">
        <v>39.1945913565445</v>
      </c>
      <c r="P585" s="156">
        <v>9930.1980429892283</v>
      </c>
      <c r="Q585" s="156">
        <v>0</v>
      </c>
      <c r="R585" s="157">
        <v>0</v>
      </c>
      <c r="S585" s="158">
        <f t="shared" si="250"/>
        <v>9969.4766555262158</v>
      </c>
    </row>
    <row r="586" spans="1:19" ht="15">
      <c r="A586" s="159" t="s">
        <v>12</v>
      </c>
      <c r="B586" s="160">
        <v>0</v>
      </c>
      <c r="C586" s="160">
        <v>0</v>
      </c>
      <c r="D586" s="160">
        <v>0.20369462335292091</v>
      </c>
      <c r="E586" s="160">
        <v>5.9555233912218704</v>
      </c>
      <c r="F586" s="350"/>
      <c r="G586" s="160">
        <v>0</v>
      </c>
      <c r="H586" s="161">
        <v>0</v>
      </c>
      <c r="I586" s="162">
        <f t="shared" si="249"/>
        <v>6.1592180145747912</v>
      </c>
      <c r="J586" s="149"/>
      <c r="K586" s="163" t="s">
        <v>12</v>
      </c>
      <c r="L586" s="164">
        <v>0</v>
      </c>
      <c r="M586" s="164">
        <v>0</v>
      </c>
      <c r="N586" s="164">
        <v>0.20369462335292091</v>
      </c>
      <c r="O586" s="164">
        <v>5.9555233912218704</v>
      </c>
      <c r="P586" s="164">
        <v>380.21279598751516</v>
      </c>
      <c r="Q586" s="164">
        <v>0</v>
      </c>
      <c r="R586" s="165">
        <v>0</v>
      </c>
      <c r="S586" s="166">
        <f t="shared" si="250"/>
        <v>386.37201400208994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249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23329.729910042872</v>
      </c>
      <c r="Q587" s="156">
        <v>0</v>
      </c>
      <c r="R587" s="157">
        <v>0</v>
      </c>
      <c r="S587" s="158">
        <f t="shared" si="250"/>
        <v>23329.729910042872</v>
      </c>
    </row>
    <row r="588" spans="1:19" ht="15">
      <c r="A588" s="159" t="s">
        <v>17</v>
      </c>
      <c r="B588" s="160">
        <v>17.364676164244795</v>
      </c>
      <c r="C588" s="160">
        <v>9.4086932897821357E-2</v>
      </c>
      <c r="D588" s="160">
        <v>2.2038623599572333</v>
      </c>
      <c r="E588" s="160">
        <v>0.30042461350642374</v>
      </c>
      <c r="F588" s="350"/>
      <c r="G588" s="160">
        <v>0</v>
      </c>
      <c r="H588" s="161">
        <v>0</v>
      </c>
      <c r="I588" s="162">
        <f t="shared" si="249"/>
        <v>19.963050070606272</v>
      </c>
      <c r="J588" s="149"/>
      <c r="K588" s="163" t="s">
        <v>17</v>
      </c>
      <c r="L588" s="164">
        <v>17.364676164244795</v>
      </c>
      <c r="M588" s="164">
        <v>9.4086932897821357E-2</v>
      </c>
      <c r="N588" s="164">
        <v>2.2038623599572333</v>
      </c>
      <c r="O588" s="164">
        <v>0.30042461350642374</v>
      </c>
      <c r="P588" s="164">
        <v>0</v>
      </c>
      <c r="Q588" s="164">
        <v>0</v>
      </c>
      <c r="R588" s="165">
        <v>0</v>
      </c>
      <c r="S588" s="166">
        <f t="shared" si="250"/>
        <v>19.963050070606272</v>
      </c>
    </row>
    <row r="589" spans="1:19" ht="15">
      <c r="A589" s="167" t="s">
        <v>140</v>
      </c>
      <c r="B589" s="156">
        <v>1386.9155457613201</v>
      </c>
      <c r="C589" s="156">
        <v>218.55955996741088</v>
      </c>
      <c r="D589" s="156">
        <v>42.625932653233214</v>
      </c>
      <c r="E589" s="156">
        <v>33.56448748078521</v>
      </c>
      <c r="F589" s="350"/>
      <c r="G589" s="156">
        <v>0</v>
      </c>
      <c r="H589" s="168">
        <v>0</v>
      </c>
      <c r="I589" s="154">
        <f t="shared" si="249"/>
        <v>1681.6655258627493</v>
      </c>
      <c r="J589" s="149"/>
      <c r="K589" s="169" t="s">
        <v>140</v>
      </c>
      <c r="L589" s="156">
        <v>1386.9155457613201</v>
      </c>
      <c r="M589" s="156">
        <v>218.55955996741088</v>
      </c>
      <c r="N589" s="156">
        <v>42.625932653233214</v>
      </c>
      <c r="O589" s="156">
        <v>33.56448748078521</v>
      </c>
      <c r="P589" s="156">
        <v>3747.7667509200005</v>
      </c>
      <c r="Q589" s="156">
        <v>0</v>
      </c>
      <c r="R589" s="157">
        <v>0</v>
      </c>
      <c r="S589" s="158">
        <f t="shared" si="250"/>
        <v>5429.4322767827498</v>
      </c>
    </row>
    <row r="590" spans="1:19" ht="15">
      <c r="A590" s="159" t="s">
        <v>25</v>
      </c>
      <c r="B590" s="160">
        <v>1307.5806233241499</v>
      </c>
      <c r="C590" s="160">
        <v>0</v>
      </c>
      <c r="D590" s="160">
        <v>2883.907735547612</v>
      </c>
      <c r="E590" s="160">
        <v>635.50775333630349</v>
      </c>
      <c r="F590" s="350"/>
      <c r="G590" s="160">
        <v>1975.8035898123185</v>
      </c>
      <c r="H590" s="161">
        <v>0.51436697082881555</v>
      </c>
      <c r="I590" s="162">
        <f t="shared" si="249"/>
        <v>6803.3140689912125</v>
      </c>
      <c r="J590" s="149"/>
      <c r="K590" s="163" t="s">
        <v>25</v>
      </c>
      <c r="L590" s="164">
        <v>1307.5806233241499</v>
      </c>
      <c r="M590" s="164">
        <v>0</v>
      </c>
      <c r="N590" s="164">
        <v>2883.907735547612</v>
      </c>
      <c r="O590" s="164">
        <v>635.50775333630349</v>
      </c>
      <c r="P590" s="164">
        <v>1434.2421132363509</v>
      </c>
      <c r="Q590" s="164">
        <v>1975.8035898123185</v>
      </c>
      <c r="R590" s="165">
        <v>0.51436697082881555</v>
      </c>
      <c r="S590" s="166">
        <f t="shared" si="250"/>
        <v>8237.5561822275631</v>
      </c>
    </row>
    <row r="591" spans="1:19" ht="15">
      <c r="A591" s="167" t="s">
        <v>24</v>
      </c>
      <c r="B591" s="156">
        <v>5242.2662656998255</v>
      </c>
      <c r="C591" s="156">
        <v>33.235032620098011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249"/>
        <v>5275.5012983199231</v>
      </c>
      <c r="J591" s="149"/>
      <c r="K591" s="169" t="s">
        <v>24</v>
      </c>
      <c r="L591" s="156">
        <v>5242.2662656998255</v>
      </c>
      <c r="M591" s="156">
        <v>33.235032620098011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50"/>
        <v>5275.5012983199231</v>
      </c>
    </row>
    <row r="592" spans="1:19" ht="15">
      <c r="A592" s="159" t="s">
        <v>60</v>
      </c>
      <c r="B592" s="160">
        <v>15.028173248612008</v>
      </c>
      <c r="C592" s="160">
        <v>0</v>
      </c>
      <c r="D592" s="160">
        <v>2.6715666561697877</v>
      </c>
      <c r="E592" s="160">
        <v>0</v>
      </c>
      <c r="F592" s="350"/>
      <c r="G592" s="160">
        <v>0</v>
      </c>
      <c r="H592" s="161">
        <v>0</v>
      </c>
      <c r="I592" s="162">
        <f t="shared" si="249"/>
        <v>17.699739904781797</v>
      </c>
      <c r="J592" s="149"/>
      <c r="K592" s="163" t="s">
        <v>60</v>
      </c>
      <c r="L592" s="164">
        <v>15.028173248612008</v>
      </c>
      <c r="M592" s="164">
        <v>0</v>
      </c>
      <c r="N592" s="164">
        <v>2.6715666561697877</v>
      </c>
      <c r="O592" s="164">
        <v>0</v>
      </c>
      <c r="P592" s="164">
        <v>6.1116388235294132E-2</v>
      </c>
      <c r="Q592" s="164">
        <v>0</v>
      </c>
      <c r="R592" s="165">
        <v>0</v>
      </c>
      <c r="S592" s="166">
        <f t="shared" si="250"/>
        <v>17.760856293017092</v>
      </c>
    </row>
    <row r="593" spans="1:85" ht="15">
      <c r="A593" s="167" t="s">
        <v>22</v>
      </c>
      <c r="B593" s="156">
        <v>198.41023515127549</v>
      </c>
      <c r="C593" s="156">
        <v>0</v>
      </c>
      <c r="D593" s="156">
        <v>12.237788182261884</v>
      </c>
      <c r="E593" s="156">
        <v>0</v>
      </c>
      <c r="F593" s="350"/>
      <c r="G593" s="156">
        <v>0</v>
      </c>
      <c r="H593" s="168">
        <v>0</v>
      </c>
      <c r="I593" s="154">
        <f t="shared" si="249"/>
        <v>210.64802333353737</v>
      </c>
      <c r="J593" s="149"/>
      <c r="K593" s="169" t="s">
        <v>22</v>
      </c>
      <c r="L593" s="156">
        <v>198.41023515127549</v>
      </c>
      <c r="M593" s="156">
        <v>0</v>
      </c>
      <c r="N593" s="156">
        <v>12.237788182261884</v>
      </c>
      <c r="O593" s="156">
        <v>0</v>
      </c>
      <c r="P593" s="156">
        <v>681.87247723417886</v>
      </c>
      <c r="Q593" s="156">
        <v>0</v>
      </c>
      <c r="R593" s="157">
        <v>0</v>
      </c>
      <c r="S593" s="158">
        <f t="shared" si="250"/>
        <v>892.52050056771623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50"/>
      <c r="G594" s="160">
        <v>0</v>
      </c>
      <c r="H594" s="161">
        <v>0</v>
      </c>
      <c r="I594" s="162">
        <f t="shared" si="249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50"/>
        <v>0</v>
      </c>
    </row>
    <row r="595" spans="1:85" ht="15">
      <c r="A595" s="170" t="s">
        <v>64</v>
      </c>
      <c r="B595" s="156">
        <v>1400.2656906891286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249"/>
        <v>1400.2656906891286</v>
      </c>
      <c r="J595" s="149"/>
      <c r="K595" s="171" t="s">
        <v>64</v>
      </c>
      <c r="L595" s="156">
        <v>1400.2656906891286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50"/>
        <v>1400.2656906891286</v>
      </c>
    </row>
    <row r="596" spans="1:85">
      <c r="A596" s="172" t="s">
        <v>23</v>
      </c>
      <c r="B596" s="173">
        <v>1400.2656906891286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249"/>
        <v>1400.2656906891286</v>
      </c>
      <c r="J596" s="149"/>
      <c r="K596" s="176" t="s">
        <v>23</v>
      </c>
      <c r="L596" s="177">
        <v>1400.2656906891286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50"/>
        <v>1400.2656906891286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249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50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249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50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249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50"/>
        <v>0</v>
      </c>
    </row>
    <row r="600" spans="1:85" ht="15">
      <c r="A600" s="194" t="s">
        <v>26</v>
      </c>
      <c r="B600" s="195">
        <f>SUM(B579:B595)</f>
        <v>10260.29808284036</v>
      </c>
      <c r="C600" s="195">
        <f t="shared" ref="C600:I600" si="251">SUM(C579:C595)</f>
        <v>267.51604888280826</v>
      </c>
      <c r="D600" s="195">
        <f t="shared" si="251"/>
        <v>2956.7550119325838</v>
      </c>
      <c r="E600" s="195">
        <f t="shared" si="251"/>
        <v>717.33688721936323</v>
      </c>
      <c r="F600" s="195">
        <f t="shared" si="251"/>
        <v>0</v>
      </c>
      <c r="G600" s="195">
        <f t="shared" si="251"/>
        <v>1975.8035898123185</v>
      </c>
      <c r="H600" s="197">
        <f t="shared" si="251"/>
        <v>0.51436697082881555</v>
      </c>
      <c r="I600" s="154">
        <f t="shared" si="251"/>
        <v>16178.223987658259</v>
      </c>
      <c r="J600" s="149"/>
      <c r="K600" s="196" t="s">
        <v>26</v>
      </c>
      <c r="L600" s="195">
        <f>SUM(L579:L595)</f>
        <v>10260.29808284036</v>
      </c>
      <c r="M600" s="195">
        <f t="shared" ref="M600:S600" si="252">SUM(M579:M595)</f>
        <v>267.51604888280826</v>
      </c>
      <c r="N600" s="195">
        <f t="shared" si="252"/>
        <v>2956.7550119325838</v>
      </c>
      <c r="O600" s="195">
        <f t="shared" si="252"/>
        <v>717.33688721936323</v>
      </c>
      <c r="P600" s="195">
        <f t="shared" si="252"/>
        <v>39506.38120917388</v>
      </c>
      <c r="Q600" s="195">
        <f t="shared" si="252"/>
        <v>1975.8035898123185</v>
      </c>
      <c r="R600" s="197">
        <f t="shared" si="252"/>
        <v>0.51436697082881555</v>
      </c>
      <c r="S600" s="198">
        <f t="shared" si="252"/>
        <v>55684.605196832134</v>
      </c>
    </row>
    <row r="601" spans="1:85" s="22" customFormat="1" ht="15" thickBot="1">
      <c r="A601" s="58" t="s">
        <v>90</v>
      </c>
      <c r="B601" s="48">
        <f>IF($I600=0,"-",B600/$I600)</f>
        <v>0.63420422975151935</v>
      </c>
      <c r="C601" s="48">
        <f t="shared" ref="C601:H601" si="253">IF($I600=0,"-",C600/$I600)</f>
        <v>1.6535563426917931E-2</v>
      </c>
      <c r="D601" s="48">
        <f t="shared" si="253"/>
        <v>0.18276140905133825</v>
      </c>
      <c r="E601" s="48">
        <f t="shared" si="253"/>
        <v>4.4339656056597544E-2</v>
      </c>
      <c r="F601" s="48">
        <f t="shared" si="253"/>
        <v>0</v>
      </c>
      <c r="G601" s="48">
        <f t="shared" si="253"/>
        <v>0.12212734792889396</v>
      </c>
      <c r="H601" s="69">
        <f t="shared" si="253"/>
        <v>3.1793784733182466E-5</v>
      </c>
      <c r="I601" s="49">
        <f>SUM(B601:H601)</f>
        <v>1.0000000000000002</v>
      </c>
      <c r="K601" s="78" t="s">
        <v>90</v>
      </c>
      <c r="L601" s="95">
        <f t="shared" ref="L601:R601" si="254">IF($S600=0,"-",L600/$S600)</f>
        <v>0.18425735527032278</v>
      </c>
      <c r="M601" s="95">
        <f t="shared" si="254"/>
        <v>4.8041293987306048E-3</v>
      </c>
      <c r="N601" s="95">
        <f t="shared" si="254"/>
        <v>5.3098248635886747E-2</v>
      </c>
      <c r="O601" s="95">
        <f t="shared" si="254"/>
        <v>1.2882140129821234E-2</v>
      </c>
      <c r="P601" s="95">
        <f t="shared" si="254"/>
        <v>0.70946684581004049</v>
      </c>
      <c r="Q601" s="95">
        <f t="shared" si="254"/>
        <v>3.5482043606636197E-2</v>
      </c>
      <c r="R601" s="96">
        <f t="shared" si="254"/>
        <v>9.2371485621680876E-6</v>
      </c>
      <c r="S601" s="97">
        <f>SUM(L601:R601)</f>
        <v>1.0000000000000002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200.22188031943875</v>
      </c>
      <c r="C605" s="152">
        <v>0</v>
      </c>
      <c r="D605" s="152">
        <v>2.4980880905847118</v>
      </c>
      <c r="E605" s="152">
        <v>0</v>
      </c>
      <c r="F605" s="349"/>
      <c r="G605" s="152">
        <v>0</v>
      </c>
      <c r="H605" s="153">
        <v>0</v>
      </c>
      <c r="I605" s="154">
        <f>SUM(B605:H605)</f>
        <v>202.71996841002345</v>
      </c>
      <c r="J605" s="149"/>
      <c r="K605" s="203" t="s">
        <v>7</v>
      </c>
      <c r="L605" s="152">
        <v>200.22188031943875</v>
      </c>
      <c r="M605" s="152">
        <v>0</v>
      </c>
      <c r="N605" s="152">
        <v>2.4980880905847118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202.71996841002345</v>
      </c>
      <c r="U605" s="101" t="s">
        <v>7</v>
      </c>
      <c r="V605" s="207">
        <v>200.22188031943875</v>
      </c>
      <c r="W605" s="207">
        <v>2.2838509969763359</v>
      </c>
      <c r="X605" s="207">
        <v>0.21423709360837612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255">+P605</f>
        <v>0</v>
      </c>
      <c r="AF605" s="210">
        <f t="shared" ref="AF605:AF625" si="256">SUM(V605:AE605)</f>
        <v>202.71996841002345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37.803281261835181</v>
      </c>
      <c r="C606" s="160">
        <v>0</v>
      </c>
      <c r="D606" s="160">
        <v>1.1218333860821281</v>
      </c>
      <c r="E606" s="160">
        <v>0</v>
      </c>
      <c r="F606" s="350"/>
      <c r="G606" s="160">
        <v>0</v>
      </c>
      <c r="H606" s="161">
        <v>0</v>
      </c>
      <c r="I606" s="162">
        <f t="shared" ref="I606:I625" si="257">SUM(B606:H606)</f>
        <v>38.925114647917312</v>
      </c>
      <c r="J606" s="149"/>
      <c r="K606" s="163" t="s">
        <v>8</v>
      </c>
      <c r="L606" s="164">
        <v>37.803281261835181</v>
      </c>
      <c r="M606" s="164">
        <v>0</v>
      </c>
      <c r="N606" s="164">
        <v>1.1218333860821281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58">SUM(L606:R606)</f>
        <v>38.925114647917312</v>
      </c>
      <c r="U606" s="102" t="s">
        <v>8</v>
      </c>
      <c r="V606" s="212">
        <v>37.803281261835181</v>
      </c>
      <c r="W606" s="212">
        <v>1.0316363630239029</v>
      </c>
      <c r="X606" s="212">
        <v>9.019702305822519E-2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255"/>
        <v>0</v>
      </c>
      <c r="AF606" s="214">
        <f t="shared" si="256"/>
        <v>38.925114647917304</v>
      </c>
      <c r="AG606" s="276" t="str">
        <f t="shared" ref="AG606:AG626" si="259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344.43657124429944</v>
      </c>
      <c r="C607" s="156">
        <v>0</v>
      </c>
      <c r="D607" s="156">
        <v>18.373744169822086</v>
      </c>
      <c r="E607" s="156">
        <v>0</v>
      </c>
      <c r="F607" s="350"/>
      <c r="G607" s="156">
        <v>0</v>
      </c>
      <c r="H607" s="168">
        <v>0</v>
      </c>
      <c r="I607" s="154">
        <f t="shared" si="257"/>
        <v>362.81031541412153</v>
      </c>
      <c r="J607" s="149"/>
      <c r="K607" s="169" t="s">
        <v>10</v>
      </c>
      <c r="L607" s="156">
        <v>344.43657124429944</v>
      </c>
      <c r="M607" s="156">
        <v>0</v>
      </c>
      <c r="N607" s="156">
        <v>18.373744169822086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58"/>
        <v>362.81031541412153</v>
      </c>
      <c r="U607" s="269" t="s">
        <v>10</v>
      </c>
      <c r="V607" s="207">
        <v>344.43657124429944</v>
      </c>
      <c r="W607" s="207">
        <v>18.145491444880044</v>
      </c>
      <c r="X607" s="207">
        <v>0.22825272494204174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255"/>
        <v>0</v>
      </c>
      <c r="AF607" s="210">
        <f t="shared" si="256"/>
        <v>362.81031541412153</v>
      </c>
      <c r="AG607" s="276" t="str">
        <f t="shared" si="259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257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58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255"/>
        <v>0</v>
      </c>
      <c r="AF608" s="214">
        <f t="shared" si="256"/>
        <v>0</v>
      </c>
      <c r="AG608" s="276" t="str">
        <f t="shared" si="259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40.554059031917653</v>
      </c>
      <c r="C609" s="156">
        <v>0</v>
      </c>
      <c r="D609" s="156">
        <v>4.8931382178468388</v>
      </c>
      <c r="E609" s="156">
        <v>0</v>
      </c>
      <c r="F609" s="350"/>
      <c r="G609" s="156">
        <v>0</v>
      </c>
      <c r="H609" s="168">
        <v>0</v>
      </c>
      <c r="I609" s="154">
        <f t="shared" si="257"/>
        <v>45.447197249764493</v>
      </c>
      <c r="J609" s="149"/>
      <c r="K609" s="169" t="s">
        <v>16</v>
      </c>
      <c r="L609" s="156">
        <v>40.554059031917653</v>
      </c>
      <c r="M609" s="156">
        <v>0</v>
      </c>
      <c r="N609" s="156">
        <v>4.8931382178468388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58"/>
        <v>45.447197249764493</v>
      </c>
      <c r="U609" s="269" t="s">
        <v>16</v>
      </c>
      <c r="V609" s="207">
        <v>40.554059031917653</v>
      </c>
      <c r="W609" s="207">
        <v>4.8931382178468388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255"/>
        <v>0</v>
      </c>
      <c r="AF609" s="210">
        <f t="shared" si="256"/>
        <v>45.447197249764493</v>
      </c>
      <c r="AG609" s="276" t="str">
        <f t="shared" si="259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7065.195284676608</v>
      </c>
      <c r="C610" s="160">
        <v>0</v>
      </c>
      <c r="D610" s="160">
        <v>852.466507404195</v>
      </c>
      <c r="E610" s="160">
        <v>0</v>
      </c>
      <c r="F610" s="350"/>
      <c r="G610" s="160">
        <v>0</v>
      </c>
      <c r="H610" s="161">
        <v>0</v>
      </c>
      <c r="I610" s="162">
        <f t="shared" si="257"/>
        <v>7917.661792080803</v>
      </c>
      <c r="J610" s="149"/>
      <c r="K610" s="163" t="s">
        <v>15</v>
      </c>
      <c r="L610" s="164">
        <v>7065.195284676608</v>
      </c>
      <c r="M610" s="164">
        <v>0</v>
      </c>
      <c r="N610" s="164">
        <v>852.466507404195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58"/>
        <v>7917.661792080803</v>
      </c>
      <c r="U610" s="102" t="s">
        <v>15</v>
      </c>
      <c r="V610" s="212">
        <v>7065.195284676608</v>
      </c>
      <c r="W610" s="212">
        <v>852.466507404195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255"/>
        <v>0</v>
      </c>
      <c r="AF610" s="214">
        <f t="shared" si="256"/>
        <v>7917.661792080803</v>
      </c>
      <c r="AG610" s="276" t="str">
        <f t="shared" si="259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257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17546.995996016954</v>
      </c>
      <c r="Q611" s="156">
        <v>0</v>
      </c>
      <c r="R611" s="157">
        <v>0</v>
      </c>
      <c r="S611" s="158">
        <f t="shared" si="258"/>
        <v>17546.995996016954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17546.995996016954</v>
      </c>
      <c r="AF611" s="245">
        <f t="shared" si="256"/>
        <v>17546.995996016954</v>
      </c>
      <c r="AG611" s="276" t="str">
        <f t="shared" si="259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257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8275.0403367112885</v>
      </c>
      <c r="Q612" s="164">
        <v>0</v>
      </c>
      <c r="R612" s="165">
        <v>0</v>
      </c>
      <c r="S612" s="166">
        <f t="shared" si="258"/>
        <v>8275.0403367112885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260">+P612</f>
        <v>8275.0403367112885</v>
      </c>
      <c r="AF612" s="214">
        <f t="shared" si="256"/>
        <v>8275.0403367112885</v>
      </c>
      <c r="AG612" s="276" t="str">
        <f t="shared" si="259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257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58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260"/>
        <v>0</v>
      </c>
      <c r="AF613" s="245">
        <f t="shared" si="256"/>
        <v>0</v>
      </c>
      <c r="AG613" s="276" t="str">
        <f t="shared" si="259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240.31892939919368</v>
      </c>
      <c r="C614" s="160">
        <v>0</v>
      </c>
      <c r="D614" s="160">
        <v>37.922127108355191</v>
      </c>
      <c r="E614" s="160">
        <v>0</v>
      </c>
      <c r="F614" s="350"/>
      <c r="G614" s="160">
        <v>0</v>
      </c>
      <c r="H614" s="161">
        <v>0</v>
      </c>
      <c r="I614" s="162">
        <f t="shared" si="257"/>
        <v>278.24105650754888</v>
      </c>
      <c r="J614" s="149"/>
      <c r="K614" s="163" t="s">
        <v>17</v>
      </c>
      <c r="L614" s="164">
        <v>240.31892939919368</v>
      </c>
      <c r="M614" s="164">
        <v>0</v>
      </c>
      <c r="N614" s="164">
        <v>37.922127108355191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58"/>
        <v>278.24105650754888</v>
      </c>
      <c r="U614" s="102" t="s">
        <v>17</v>
      </c>
      <c r="V614" s="212">
        <v>240.31892939919368</v>
      </c>
      <c r="W614" s="212">
        <v>31.487421489406909</v>
      </c>
      <c r="X614" s="212">
        <v>6.4347056189482839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260"/>
        <v>0</v>
      </c>
      <c r="AF614" s="214">
        <f t="shared" si="256"/>
        <v>278.24105650754888</v>
      </c>
      <c r="AG614" s="276" t="str">
        <f t="shared" si="259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14468.171524310592</v>
      </c>
      <c r="C615" s="156">
        <v>0</v>
      </c>
      <c r="D615" s="156">
        <v>1781.8492800532813</v>
      </c>
      <c r="E615" s="156">
        <v>0</v>
      </c>
      <c r="F615" s="350"/>
      <c r="G615" s="156">
        <v>0</v>
      </c>
      <c r="H615" s="168">
        <v>0</v>
      </c>
      <c r="I615" s="154">
        <f t="shared" si="257"/>
        <v>16250.020804363874</v>
      </c>
      <c r="J615" s="149"/>
      <c r="K615" s="169" t="s">
        <v>140</v>
      </c>
      <c r="L615" s="156">
        <v>14468.171524310592</v>
      </c>
      <c r="M615" s="156">
        <v>0</v>
      </c>
      <c r="N615" s="156">
        <v>1781.8492800532813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58"/>
        <v>16250.020804363874</v>
      </c>
      <c r="U615" s="103" t="s">
        <v>140</v>
      </c>
      <c r="V615" s="207">
        <v>14468.171524310592</v>
      </c>
      <c r="W615" s="207">
        <v>1735.4654749323629</v>
      </c>
      <c r="X615" s="207">
        <v>46.383805120918453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260"/>
        <v>0</v>
      </c>
      <c r="AF615" s="245">
        <f t="shared" si="256"/>
        <v>16250.020804363874</v>
      </c>
      <c r="AG615" s="276" t="str">
        <f t="shared" si="259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1932.4123707359427</v>
      </c>
      <c r="C616" s="160">
        <v>0</v>
      </c>
      <c r="D616" s="160">
        <v>3113.5379865823015</v>
      </c>
      <c r="E616" s="160">
        <v>4610.4587621759147</v>
      </c>
      <c r="F616" s="350"/>
      <c r="G616" s="160">
        <v>2478.7409691430016</v>
      </c>
      <c r="H616" s="161">
        <v>0</v>
      </c>
      <c r="I616" s="162">
        <f t="shared" si="257"/>
        <v>12135.150088637161</v>
      </c>
      <c r="J616" s="149"/>
      <c r="K616" s="163" t="s">
        <v>25</v>
      </c>
      <c r="L616" s="164">
        <v>1932.4123707359427</v>
      </c>
      <c r="M616" s="164">
        <v>0</v>
      </c>
      <c r="N616" s="164">
        <v>3113.5379865823015</v>
      </c>
      <c r="O616" s="164">
        <v>4610.4587621759147</v>
      </c>
      <c r="P616" s="164">
        <v>0</v>
      </c>
      <c r="Q616" s="164">
        <v>2478.7409691430016</v>
      </c>
      <c r="R616" s="165">
        <v>0</v>
      </c>
      <c r="S616" s="166">
        <f t="shared" si="258"/>
        <v>12135.150088637161</v>
      </c>
      <c r="U616" s="102" t="s">
        <v>25</v>
      </c>
      <c r="V616" s="212">
        <v>1932.4123707359427</v>
      </c>
      <c r="W616" s="212">
        <v>1944.7608769488834</v>
      </c>
      <c r="X616" s="212">
        <v>1168.7771096334181</v>
      </c>
      <c r="Y616" s="212">
        <v>1606.1993888531988</v>
      </c>
      <c r="Z616" s="212">
        <v>1579.8415681912979</v>
      </c>
      <c r="AA616" s="212">
        <v>466.52896968494815</v>
      </c>
      <c r="AB616" s="212">
        <v>1348.0862197675176</v>
      </c>
      <c r="AC616" s="212">
        <v>1130.654749375484</v>
      </c>
      <c r="AD616" s="212">
        <v>957.8888354464691</v>
      </c>
      <c r="AE616" s="243">
        <f t="shared" si="260"/>
        <v>0</v>
      </c>
      <c r="AF616" s="214">
        <f t="shared" si="256"/>
        <v>12135.150088637161</v>
      </c>
      <c r="AG616" s="276" t="str">
        <f t="shared" si="259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2469.0646299896434</v>
      </c>
      <c r="C617" s="156">
        <v>0</v>
      </c>
      <c r="D617" s="156">
        <v>457.23771807511207</v>
      </c>
      <c r="E617" s="156">
        <v>0</v>
      </c>
      <c r="F617" s="350"/>
      <c r="G617" s="156">
        <v>0</v>
      </c>
      <c r="H617" s="168">
        <v>0</v>
      </c>
      <c r="I617" s="154">
        <f t="shared" si="257"/>
        <v>2926.3023480647553</v>
      </c>
      <c r="J617" s="149"/>
      <c r="K617" s="169" t="s">
        <v>24</v>
      </c>
      <c r="L617" s="156">
        <v>2469.0646299896434</v>
      </c>
      <c r="M617" s="156">
        <v>0</v>
      </c>
      <c r="N617" s="156">
        <v>457.23771807511207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58"/>
        <v>2926.3023480647553</v>
      </c>
      <c r="U617" s="271" t="s">
        <v>24</v>
      </c>
      <c r="V617" s="207">
        <v>2469.0646299896434</v>
      </c>
      <c r="W617" s="207">
        <v>457.23771807511207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260"/>
        <v>0</v>
      </c>
      <c r="AF617" s="245">
        <f t="shared" si="256"/>
        <v>2926.3023480647553</v>
      </c>
      <c r="AG617" s="276" t="str">
        <f t="shared" si="259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15163.870084771248</v>
      </c>
      <c r="C618" s="160">
        <v>0</v>
      </c>
      <c r="D618" s="160">
        <v>1432.2796725927665</v>
      </c>
      <c r="E618" s="160">
        <v>0</v>
      </c>
      <c r="F618" s="350"/>
      <c r="G618" s="160">
        <v>0</v>
      </c>
      <c r="H618" s="161">
        <v>0</v>
      </c>
      <c r="I618" s="162">
        <f t="shared" si="257"/>
        <v>16596.149757364015</v>
      </c>
      <c r="J618" s="149"/>
      <c r="K618" s="163" t="s">
        <v>60</v>
      </c>
      <c r="L618" s="164">
        <v>15163.870084771248</v>
      </c>
      <c r="M618" s="164">
        <v>0</v>
      </c>
      <c r="N618" s="164">
        <v>1432.2796725927665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58"/>
        <v>16596.149757364015</v>
      </c>
      <c r="U618" s="102" t="s">
        <v>60</v>
      </c>
      <c r="V618" s="212">
        <v>15163.870084771248</v>
      </c>
      <c r="W618" s="212">
        <v>1336.9224463927933</v>
      </c>
      <c r="X618" s="212">
        <v>95.357226199973098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260"/>
        <v>0</v>
      </c>
      <c r="AF618" s="214">
        <f t="shared" si="256"/>
        <v>16596.149757364015</v>
      </c>
      <c r="AG618" s="276" t="str">
        <f t="shared" si="259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2640.4718783517219</v>
      </c>
      <c r="C619" s="156">
        <v>0</v>
      </c>
      <c r="D619" s="156">
        <v>769.38158354287134</v>
      </c>
      <c r="E619" s="156">
        <v>0</v>
      </c>
      <c r="F619" s="350"/>
      <c r="G619" s="156">
        <v>0</v>
      </c>
      <c r="H619" s="168">
        <v>0</v>
      </c>
      <c r="I619" s="154">
        <f t="shared" si="257"/>
        <v>3409.8534618945932</v>
      </c>
      <c r="J619" s="149"/>
      <c r="K619" s="169" t="s">
        <v>22</v>
      </c>
      <c r="L619" s="156">
        <v>2640.4718783517219</v>
      </c>
      <c r="M619" s="156">
        <v>0</v>
      </c>
      <c r="N619" s="156">
        <v>769.38158354287134</v>
      </c>
      <c r="O619" s="156">
        <v>0</v>
      </c>
      <c r="P619" s="156">
        <v>1577.6341280714923</v>
      </c>
      <c r="Q619" s="156">
        <v>0</v>
      </c>
      <c r="R619" s="157">
        <v>0</v>
      </c>
      <c r="S619" s="158">
        <f t="shared" si="258"/>
        <v>4987.4875899660856</v>
      </c>
      <c r="U619" s="271" t="s">
        <v>22</v>
      </c>
      <c r="V619" s="207">
        <v>2640.4718783517219</v>
      </c>
      <c r="W619" s="207">
        <v>768.29564323301611</v>
      </c>
      <c r="X619" s="207">
        <v>1.0859403098552782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260"/>
        <v>1577.6341280714923</v>
      </c>
      <c r="AF619" s="245">
        <f t="shared" si="256"/>
        <v>4987.4875899660856</v>
      </c>
      <c r="AG619" s="276" t="str">
        <f t="shared" si="259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257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58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260"/>
        <v>0</v>
      </c>
      <c r="AF620" s="214">
        <f t="shared" si="256"/>
        <v>0</v>
      </c>
      <c r="AG620" s="276" t="str">
        <f t="shared" si="259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725.28206263224672</v>
      </c>
      <c r="C621" s="156">
        <v>0</v>
      </c>
      <c r="D621" s="156">
        <v>982.09844917613452</v>
      </c>
      <c r="E621" s="156">
        <v>0</v>
      </c>
      <c r="F621" s="350"/>
      <c r="G621" s="156">
        <v>0</v>
      </c>
      <c r="H621" s="168">
        <v>0</v>
      </c>
      <c r="I621" s="154">
        <f t="shared" si="257"/>
        <v>1707.3805118083812</v>
      </c>
      <c r="J621" s="149"/>
      <c r="K621" s="171" t="s">
        <v>64</v>
      </c>
      <c r="L621" s="156">
        <v>725.28206263224672</v>
      </c>
      <c r="M621" s="156">
        <v>0</v>
      </c>
      <c r="N621" s="156">
        <v>982.09844917613452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58"/>
        <v>1707.3805118083812</v>
      </c>
      <c r="U621" s="272" t="s">
        <v>64</v>
      </c>
      <c r="V621" s="207">
        <v>725.28206263224672</v>
      </c>
      <c r="W621" s="207">
        <v>982.09844917613452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260"/>
        <v>0</v>
      </c>
      <c r="AF621" s="210">
        <f t="shared" si="256"/>
        <v>1707.3805118083812</v>
      </c>
      <c r="AG621" s="276" t="str">
        <f t="shared" si="259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725.28206263224672</v>
      </c>
      <c r="C622" s="173">
        <v>0</v>
      </c>
      <c r="D622" s="173">
        <v>982.09844917613452</v>
      </c>
      <c r="E622" s="173">
        <v>0</v>
      </c>
      <c r="F622" s="350"/>
      <c r="G622" s="173">
        <v>0</v>
      </c>
      <c r="H622" s="174">
        <v>0</v>
      </c>
      <c r="I622" s="175">
        <f t="shared" si="257"/>
        <v>1707.3805118083812</v>
      </c>
      <c r="J622" s="149"/>
      <c r="K622" s="176" t="s">
        <v>23</v>
      </c>
      <c r="L622" s="177">
        <v>725.28206263224672</v>
      </c>
      <c r="M622" s="177">
        <v>0</v>
      </c>
      <c r="N622" s="177">
        <v>982.09844917613452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58"/>
        <v>1707.3805118083812</v>
      </c>
      <c r="U622" s="273" t="s">
        <v>135</v>
      </c>
      <c r="V622" s="212">
        <v>725.28206263224672</v>
      </c>
      <c r="W622" s="212">
        <v>982.09844917613452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260"/>
        <v>0</v>
      </c>
      <c r="AF622" s="214">
        <f t="shared" si="256"/>
        <v>1707.3805118083812</v>
      </c>
      <c r="AG622" s="277" t="str">
        <f t="shared" si="259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257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58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260"/>
        <v>0</v>
      </c>
      <c r="AF623" s="245">
        <f t="shared" si="256"/>
        <v>0</v>
      </c>
      <c r="AG623" s="277" t="str">
        <f t="shared" si="259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257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58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260"/>
        <v>0</v>
      </c>
      <c r="AF624" s="214">
        <f t="shared" si="256"/>
        <v>0</v>
      </c>
      <c r="AG624" s="277" t="str">
        <f t="shared" si="259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257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58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256"/>
        <v>0</v>
      </c>
      <c r="AG625" s="277" t="str">
        <f t="shared" si="259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45327.802556724695</v>
      </c>
      <c r="C626" s="195">
        <f t="shared" ref="C626:I626" si="261">SUM(C605:C621)</f>
        <v>0</v>
      </c>
      <c r="D626" s="195">
        <f t="shared" si="261"/>
        <v>9453.6601283993514</v>
      </c>
      <c r="E626" s="195">
        <f t="shared" si="261"/>
        <v>4610.4587621759147</v>
      </c>
      <c r="F626" s="195">
        <f t="shared" si="261"/>
        <v>0</v>
      </c>
      <c r="G626" s="195">
        <f t="shared" si="261"/>
        <v>2478.7409691430016</v>
      </c>
      <c r="H626" s="197">
        <f t="shared" si="261"/>
        <v>0</v>
      </c>
      <c r="I626" s="154">
        <f t="shared" si="261"/>
        <v>61870.66241644296</v>
      </c>
      <c r="J626" s="149"/>
      <c r="K626" s="196" t="s">
        <v>26</v>
      </c>
      <c r="L626" s="195">
        <f>SUM(L605:L621)</f>
        <v>45327.802556724695</v>
      </c>
      <c r="M626" s="195">
        <f t="shared" ref="M626:S626" si="262">SUM(M605:M621)</f>
        <v>0</v>
      </c>
      <c r="N626" s="195">
        <f t="shared" si="262"/>
        <v>9453.6601283993514</v>
      </c>
      <c r="O626" s="195">
        <f t="shared" si="262"/>
        <v>4610.4587621759147</v>
      </c>
      <c r="P626" s="195">
        <f t="shared" si="262"/>
        <v>27399.670460799734</v>
      </c>
      <c r="Q626" s="195">
        <f t="shared" si="262"/>
        <v>2478.7409691430016</v>
      </c>
      <c r="R626" s="197">
        <f t="shared" si="262"/>
        <v>0</v>
      </c>
      <c r="S626" s="198">
        <f t="shared" si="262"/>
        <v>89270.33287724269</v>
      </c>
      <c r="U626" s="224" t="s">
        <v>63</v>
      </c>
      <c r="V626" s="225">
        <f>SUM(V605:V621)</f>
        <v>45327.802556724695</v>
      </c>
      <c r="W626" s="225">
        <f t="shared" ref="W626:AE626" si="263">SUM(W605:W621)</f>
        <v>8135.0886546746306</v>
      </c>
      <c r="X626" s="225">
        <f t="shared" si="263"/>
        <v>1318.571473724722</v>
      </c>
      <c r="Y626" s="225">
        <f t="shared" si="263"/>
        <v>1606.1993888531988</v>
      </c>
      <c r="Z626" s="225">
        <f t="shared" si="263"/>
        <v>1579.8415681912979</v>
      </c>
      <c r="AA626" s="225">
        <f t="shared" si="263"/>
        <v>466.52896968494815</v>
      </c>
      <c r="AB626" s="225">
        <f t="shared" si="263"/>
        <v>1348.0862197675176</v>
      </c>
      <c r="AC626" s="225">
        <f t="shared" si="263"/>
        <v>1130.654749375484</v>
      </c>
      <c r="AD626" s="225">
        <f t="shared" si="263"/>
        <v>957.8888354464691</v>
      </c>
      <c r="AE626" s="225">
        <f t="shared" si="263"/>
        <v>27399.670460799734</v>
      </c>
      <c r="AF626" s="246">
        <f>SUM(AF605:AF621)</f>
        <v>89270.33287724269</v>
      </c>
      <c r="AG626" s="278" t="str">
        <f t="shared" si="259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0.73262190489620849</v>
      </c>
      <c r="C627" s="48">
        <f t="shared" ref="C627:H627" si="264">IF($I626=0,"-",C626/$I626)</f>
        <v>0</v>
      </c>
      <c r="D627" s="48">
        <f t="shared" si="264"/>
        <v>0.15279713775760245</v>
      </c>
      <c r="E627" s="48">
        <f t="shared" si="264"/>
        <v>7.4517688709125951E-2</v>
      </c>
      <c r="F627" s="48">
        <f t="shared" si="264"/>
        <v>0</v>
      </c>
      <c r="G627" s="48">
        <f t="shared" si="264"/>
        <v>4.0063268637063158E-2</v>
      </c>
      <c r="H627" s="69">
        <f t="shared" si="264"/>
        <v>0</v>
      </c>
      <c r="I627" s="49">
        <f>SUM(B627:H627)</f>
        <v>0.99999999999999989</v>
      </c>
      <c r="K627" s="78" t="s">
        <v>90</v>
      </c>
      <c r="L627" s="95">
        <f t="shared" ref="L627:R627" si="265">IF($S626=0,"-",L626/$S626)</f>
        <v>0.50775886115553981</v>
      </c>
      <c r="M627" s="95">
        <f t="shared" si="265"/>
        <v>0</v>
      </c>
      <c r="N627" s="95">
        <f t="shared" si="265"/>
        <v>0.10589923688757</v>
      </c>
      <c r="O627" s="95">
        <f t="shared" si="265"/>
        <v>5.164603529053536E-2</v>
      </c>
      <c r="P627" s="95">
        <f t="shared" si="265"/>
        <v>0.306929184396316</v>
      </c>
      <c r="Q627" s="95">
        <f t="shared" si="265"/>
        <v>2.776668227003886E-2</v>
      </c>
      <c r="R627" s="96">
        <f t="shared" si="265"/>
        <v>0</v>
      </c>
      <c r="S627" s="97">
        <f>SUM(L627:R627)</f>
        <v>1</v>
      </c>
      <c r="U627" s="108" t="s">
        <v>90</v>
      </c>
      <c r="V627" s="130">
        <f>V626/$AF626</f>
        <v>0.50775886115553981</v>
      </c>
      <c r="W627" s="130">
        <f t="shared" ref="W627:AF627" si="266">W626/$AF626</f>
        <v>9.1128691833840744E-2</v>
      </c>
      <c r="X627" s="130">
        <f t="shared" si="266"/>
        <v>1.4770545053729264E-2</v>
      </c>
      <c r="Y627" s="130">
        <f t="shared" si="266"/>
        <v>1.7992532760709133E-2</v>
      </c>
      <c r="Z627" s="130">
        <f t="shared" si="266"/>
        <v>1.7697274304597561E-2</v>
      </c>
      <c r="AA627" s="130">
        <f t="shared" si="266"/>
        <v>5.2260247570318896E-3</v>
      </c>
      <c r="AB627" s="130">
        <f t="shared" si="266"/>
        <v>1.5101167166266718E-2</v>
      </c>
      <c r="AC627" s="130">
        <f t="shared" si="266"/>
        <v>1.2665515103772141E-2</v>
      </c>
      <c r="AD627" s="247">
        <f t="shared" si="266"/>
        <v>1.0730203468196763E-2</v>
      </c>
      <c r="AE627" s="247">
        <f t="shared" si="266"/>
        <v>0.306929184396316</v>
      </c>
      <c r="AF627" s="248">
        <f t="shared" si="266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0.57410848861583574</v>
      </c>
      <c r="C631" s="152">
        <v>0</v>
      </c>
      <c r="D631" s="152">
        <v>0.86206246933759234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1.4361709579534281</v>
      </c>
      <c r="J631" s="149"/>
      <c r="K631" s="203" t="s">
        <v>7</v>
      </c>
      <c r="L631" s="152">
        <v>0.57410848861583574</v>
      </c>
      <c r="M631" s="152">
        <v>0</v>
      </c>
      <c r="N631" s="152">
        <v>0.86206246933759234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1.4361709579534281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1.6265943060693946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67">SUM(B632:H632)</f>
        <v>1.6265943060693946</v>
      </c>
      <c r="J632" s="149"/>
      <c r="K632" s="163" t="s">
        <v>8</v>
      </c>
      <c r="L632" s="164">
        <v>1.6265943060693946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68">SUM(L632:R632)</f>
        <v>1.6265943060693946</v>
      </c>
    </row>
    <row r="633" spans="1:85" ht="15">
      <c r="A633" s="167" t="s">
        <v>10</v>
      </c>
      <c r="B633" s="156">
        <v>8.3545018308107473</v>
      </c>
      <c r="C633" s="156">
        <v>0</v>
      </c>
      <c r="D633" s="156">
        <v>2.6763190787078013E-2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67"/>
        <v>8.3812650215978248</v>
      </c>
      <c r="J633" s="149"/>
      <c r="K633" s="169" t="s">
        <v>10</v>
      </c>
      <c r="L633" s="156">
        <v>8.3545018308107473</v>
      </c>
      <c r="M633" s="156">
        <v>0</v>
      </c>
      <c r="N633" s="156">
        <v>2.6763190787078013E-2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68"/>
        <v>8.3812650215978248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67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68"/>
        <v>0</v>
      </c>
    </row>
    <row r="635" spans="1:85" ht="15">
      <c r="A635" s="167" t="s">
        <v>16</v>
      </c>
      <c r="B635" s="156">
        <v>43.209043814403664</v>
      </c>
      <c r="C635" s="156">
        <v>0.18675219561255302</v>
      </c>
      <c r="D635" s="156">
        <v>3.4817730764364239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67"/>
        <v>46.877569086452645</v>
      </c>
      <c r="J635" s="149"/>
      <c r="K635" s="169" t="s">
        <v>16</v>
      </c>
      <c r="L635" s="156">
        <v>43.209043814403664</v>
      </c>
      <c r="M635" s="156">
        <v>0.18675219561255302</v>
      </c>
      <c r="N635" s="156">
        <v>3.4817730764364239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68"/>
        <v>46.877569086452645</v>
      </c>
    </row>
    <row r="636" spans="1:85" ht="15">
      <c r="A636" s="159" t="s">
        <v>15</v>
      </c>
      <c r="B636" s="160">
        <v>7.9288846837927371</v>
      </c>
      <c r="C636" s="160">
        <v>0.17893753436522811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67"/>
        <v>8.1078222181579651</v>
      </c>
      <c r="J636" s="149"/>
      <c r="K636" s="163" t="s">
        <v>15</v>
      </c>
      <c r="L636" s="164">
        <v>7.9288846837927371</v>
      </c>
      <c r="M636" s="164">
        <v>0.17893753436522811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68"/>
        <v>8.1078222181579651</v>
      </c>
    </row>
    <row r="637" spans="1:85" ht="15">
      <c r="A637" s="167" t="s">
        <v>58</v>
      </c>
      <c r="B637" s="156">
        <v>0</v>
      </c>
      <c r="C637" s="156">
        <v>1.6683171525151321</v>
      </c>
      <c r="D637" s="156">
        <v>0</v>
      </c>
      <c r="E637" s="156">
        <v>80.972875292104177</v>
      </c>
      <c r="F637" s="156">
        <v>3197.8439215342996</v>
      </c>
      <c r="G637" s="156">
        <v>0</v>
      </c>
      <c r="H637" s="168">
        <v>0</v>
      </c>
      <c r="I637" s="154">
        <f t="shared" si="267"/>
        <v>3280.4851139789189</v>
      </c>
      <c r="J637" s="149"/>
      <c r="K637" s="169" t="s">
        <v>58</v>
      </c>
      <c r="L637" s="156">
        <v>0</v>
      </c>
      <c r="M637" s="156">
        <v>1.6683171525151321</v>
      </c>
      <c r="N637" s="156">
        <v>0</v>
      </c>
      <c r="O637" s="156">
        <v>80.972875292104177</v>
      </c>
      <c r="P637" s="156">
        <v>3197.8439215342996</v>
      </c>
      <c r="Q637" s="156">
        <v>0</v>
      </c>
      <c r="R637" s="157">
        <v>0</v>
      </c>
      <c r="S637" s="158">
        <f t="shared" si="268"/>
        <v>3280.4851139789189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31.258991708335735</v>
      </c>
      <c r="F638" s="160">
        <v>0</v>
      </c>
      <c r="G638" s="160">
        <v>0</v>
      </c>
      <c r="H638" s="161">
        <v>0</v>
      </c>
      <c r="I638" s="162">
        <f t="shared" si="267"/>
        <v>31.258991708335735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31.258991708335735</v>
      </c>
      <c r="P638" s="164">
        <v>0</v>
      </c>
      <c r="Q638" s="164">
        <v>0</v>
      </c>
      <c r="R638" s="165">
        <v>0</v>
      </c>
      <c r="S638" s="166">
        <f t="shared" si="268"/>
        <v>31.258991708335735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67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68"/>
        <v>0</v>
      </c>
    </row>
    <row r="640" spans="1:85" ht="15">
      <c r="A640" s="159" t="s">
        <v>17</v>
      </c>
      <c r="B640" s="160">
        <v>27.525122069536749</v>
      </c>
      <c r="C640" s="160">
        <v>0</v>
      </c>
      <c r="D640" s="160">
        <v>0.13325549628650571</v>
      </c>
      <c r="E640" s="160">
        <v>0.81082148125786535</v>
      </c>
      <c r="F640" s="160">
        <v>0</v>
      </c>
      <c r="G640" s="160">
        <v>0</v>
      </c>
      <c r="H640" s="161">
        <v>0</v>
      </c>
      <c r="I640" s="162">
        <f t="shared" si="267"/>
        <v>28.469199047081119</v>
      </c>
      <c r="J640" s="149"/>
      <c r="K640" s="163" t="s">
        <v>17</v>
      </c>
      <c r="L640" s="164">
        <v>27.525122069536749</v>
      </c>
      <c r="M640" s="164">
        <v>0</v>
      </c>
      <c r="N640" s="164">
        <v>0.13325549628650571</v>
      </c>
      <c r="O640" s="164">
        <v>0.81082148125786535</v>
      </c>
      <c r="P640" s="164">
        <v>0</v>
      </c>
      <c r="Q640" s="164">
        <v>0</v>
      </c>
      <c r="R640" s="165">
        <v>0</v>
      </c>
      <c r="S640" s="166">
        <f t="shared" si="268"/>
        <v>28.469199047081119</v>
      </c>
    </row>
    <row r="641" spans="1:70" ht="15">
      <c r="A641" s="167" t="s">
        <v>140</v>
      </c>
      <c r="B641" s="156">
        <v>107.34645706005659</v>
      </c>
      <c r="C641" s="156">
        <v>0</v>
      </c>
      <c r="D641" s="156">
        <v>27.74437207545855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67"/>
        <v>135.09082913551515</v>
      </c>
      <c r="J641" s="149"/>
      <c r="K641" s="169" t="s">
        <v>140</v>
      </c>
      <c r="L641" s="156">
        <v>107.34645706005659</v>
      </c>
      <c r="M641" s="156">
        <v>0</v>
      </c>
      <c r="N641" s="156">
        <v>27.74437207545855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68"/>
        <v>135.09082913551515</v>
      </c>
    </row>
    <row r="642" spans="1:70" ht="15">
      <c r="A642" s="159" t="s">
        <v>25</v>
      </c>
      <c r="B642" s="160">
        <v>351.78236988446434</v>
      </c>
      <c r="C642" s="160">
        <v>0.45707908871869363</v>
      </c>
      <c r="D642" s="160">
        <v>7.2763725015314424</v>
      </c>
      <c r="E642" s="160">
        <v>584.55214639244321</v>
      </c>
      <c r="F642" s="160">
        <v>0</v>
      </c>
      <c r="G642" s="160">
        <v>197.12282295232492</v>
      </c>
      <c r="H642" s="161">
        <v>2.7656314666815405</v>
      </c>
      <c r="I642" s="162">
        <f t="shared" si="267"/>
        <v>1143.9564222861641</v>
      </c>
      <c r="J642" s="149"/>
      <c r="K642" s="163" t="s">
        <v>25</v>
      </c>
      <c r="L642" s="164">
        <v>351.78236988446434</v>
      </c>
      <c r="M642" s="164">
        <v>0.45707908871869363</v>
      </c>
      <c r="N642" s="164">
        <v>7.2763725015314424</v>
      </c>
      <c r="O642" s="164">
        <v>584.55214639244321</v>
      </c>
      <c r="P642" s="164">
        <v>0</v>
      </c>
      <c r="Q642" s="164">
        <v>197.12282295232492</v>
      </c>
      <c r="R642" s="165">
        <v>2.7656314666815405</v>
      </c>
      <c r="S642" s="166">
        <f t="shared" si="268"/>
        <v>1143.9564222861641</v>
      </c>
    </row>
    <row r="643" spans="1:70" ht="15">
      <c r="A643" s="167" t="s">
        <v>24</v>
      </c>
      <c r="B643" s="156">
        <v>41.366631152291305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67"/>
        <v>41.366631152291305</v>
      </c>
      <c r="J643" s="149"/>
      <c r="K643" s="169" t="s">
        <v>24</v>
      </c>
      <c r="L643" s="156">
        <v>41.366631152291305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68"/>
        <v>41.366631152291305</v>
      </c>
    </row>
    <row r="644" spans="1:70" ht="15">
      <c r="A644" s="159" t="s">
        <v>60</v>
      </c>
      <c r="B644" s="160">
        <v>647.9301191272624</v>
      </c>
      <c r="C644" s="160">
        <v>29.349035340226557</v>
      </c>
      <c r="D644" s="160">
        <v>368.93633209865106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67"/>
        <v>1046.21548656614</v>
      </c>
      <c r="J644" s="149"/>
      <c r="K644" s="163" t="s">
        <v>60</v>
      </c>
      <c r="L644" s="164">
        <v>647.9301191272624</v>
      </c>
      <c r="M644" s="164">
        <v>29.349035340226557</v>
      </c>
      <c r="N644" s="164">
        <v>368.93633209865106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68"/>
        <v>1046.21548656614</v>
      </c>
    </row>
    <row r="645" spans="1:70" ht="15">
      <c r="A645" s="167" t="s">
        <v>22</v>
      </c>
      <c r="B645" s="156">
        <v>618.35008965395343</v>
      </c>
      <c r="C645" s="156">
        <v>0</v>
      </c>
      <c r="D645" s="156">
        <v>0.8538647927434142</v>
      </c>
      <c r="E645" s="156">
        <v>5.4441020631607904</v>
      </c>
      <c r="F645" s="156">
        <v>223.31474148746963</v>
      </c>
      <c r="G645" s="156">
        <v>0</v>
      </c>
      <c r="H645" s="168">
        <v>0</v>
      </c>
      <c r="I645" s="154">
        <f t="shared" si="267"/>
        <v>847.96279799732724</v>
      </c>
      <c r="J645" s="149"/>
      <c r="K645" s="169" t="s">
        <v>22</v>
      </c>
      <c r="L645" s="156">
        <v>618.35008965395343</v>
      </c>
      <c r="M645" s="156">
        <v>0</v>
      </c>
      <c r="N645" s="156">
        <v>0.8538647927434142</v>
      </c>
      <c r="O645" s="156">
        <v>5.4441020631607904</v>
      </c>
      <c r="P645" s="156">
        <v>223.31474148746963</v>
      </c>
      <c r="Q645" s="156">
        <v>0</v>
      </c>
      <c r="R645" s="157">
        <v>0</v>
      </c>
      <c r="S645" s="158">
        <f t="shared" si="268"/>
        <v>847.96279799732724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67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68"/>
        <v>0</v>
      </c>
    </row>
    <row r="647" spans="1:70" ht="15">
      <c r="A647" s="170" t="s">
        <v>64</v>
      </c>
      <c r="B647" s="156">
        <v>23.054397093792019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67"/>
        <v>23.054397093792019</v>
      </c>
      <c r="J647" s="149"/>
      <c r="K647" s="171" t="s">
        <v>64</v>
      </c>
      <c r="L647" s="156">
        <v>23.054397093792019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68"/>
        <v>23.054397093792019</v>
      </c>
    </row>
    <row r="648" spans="1:70">
      <c r="A648" s="172" t="s">
        <v>23</v>
      </c>
      <c r="B648" s="173">
        <v>23.054397093792019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67"/>
        <v>23.054397093792019</v>
      </c>
      <c r="J648" s="149"/>
      <c r="K648" s="176" t="s">
        <v>23</v>
      </c>
      <c r="L648" s="177">
        <v>23.054397093792019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68"/>
        <v>23.054397093792019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67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68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67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68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67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68"/>
        <v>0</v>
      </c>
    </row>
    <row r="652" spans="1:70" ht="15">
      <c r="A652" s="194" t="s">
        <v>26</v>
      </c>
      <c r="B652" s="195">
        <f>SUM(B631:B647)</f>
        <v>1879.0483191650492</v>
      </c>
      <c r="C652" s="195">
        <f t="shared" ref="C652:I652" si="269">SUM(C631:C647)</f>
        <v>31.840121311438164</v>
      </c>
      <c r="D652" s="195">
        <f t="shared" si="269"/>
        <v>409.31479570123207</v>
      </c>
      <c r="E652" s="195">
        <f t="shared" si="269"/>
        <v>703.03893693730174</v>
      </c>
      <c r="F652" s="195">
        <f t="shared" si="269"/>
        <v>3421.1586630217694</v>
      </c>
      <c r="G652" s="195">
        <f t="shared" si="269"/>
        <v>197.12282295232492</v>
      </c>
      <c r="H652" s="197">
        <f t="shared" si="269"/>
        <v>2.7656314666815405</v>
      </c>
      <c r="I652" s="154">
        <f t="shared" si="269"/>
        <v>6644.2892905557974</v>
      </c>
      <c r="J652" s="149"/>
      <c r="K652" s="196" t="s">
        <v>26</v>
      </c>
      <c r="L652" s="195">
        <f>SUM(L631:L647)</f>
        <v>1879.0483191650492</v>
      </c>
      <c r="M652" s="195">
        <f t="shared" ref="M652:S652" si="270">SUM(M631:M647)</f>
        <v>31.840121311438164</v>
      </c>
      <c r="N652" s="195">
        <f t="shared" si="270"/>
        <v>409.31479570123207</v>
      </c>
      <c r="O652" s="195">
        <f t="shared" si="270"/>
        <v>703.03893693730174</v>
      </c>
      <c r="P652" s="195">
        <f t="shared" si="270"/>
        <v>3421.1586630217694</v>
      </c>
      <c r="Q652" s="195">
        <f t="shared" si="270"/>
        <v>197.12282295232492</v>
      </c>
      <c r="R652" s="197">
        <f t="shared" si="270"/>
        <v>2.7656314666815405</v>
      </c>
      <c r="S652" s="198">
        <f t="shared" si="270"/>
        <v>6644.2892905557974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0.28280651804790186</v>
      </c>
      <c r="C653" s="48">
        <f t="shared" ref="C653:H653" si="271">IF($I652=0,"-",C652/$I652)</f>
        <v>4.7921034017431724E-3</v>
      </c>
      <c r="D653" s="48">
        <f t="shared" si="271"/>
        <v>6.1603999735988728E-2</v>
      </c>
      <c r="E653" s="48">
        <f t="shared" si="271"/>
        <v>0.10581100644377456</v>
      </c>
      <c r="F653" s="48">
        <f t="shared" si="271"/>
        <v>0.51490212322401574</v>
      </c>
      <c r="G653" s="48">
        <f t="shared" si="271"/>
        <v>2.9668007266407802E-2</v>
      </c>
      <c r="H653" s="69">
        <f t="shared" si="271"/>
        <v>4.1624188016807354E-4</v>
      </c>
      <c r="I653" s="49">
        <f>SUM(B653:H653)</f>
        <v>1</v>
      </c>
      <c r="K653" s="78" t="s">
        <v>90</v>
      </c>
      <c r="L653" s="95">
        <f t="shared" ref="L653:R653" si="272">IF($S652=0,"-",L652/$S652)</f>
        <v>0.28280651804790186</v>
      </c>
      <c r="M653" s="95">
        <f t="shared" si="272"/>
        <v>4.7921034017431724E-3</v>
      </c>
      <c r="N653" s="95">
        <f t="shared" si="272"/>
        <v>6.1603999735988728E-2</v>
      </c>
      <c r="O653" s="95">
        <f t="shared" si="272"/>
        <v>0.10581100644377456</v>
      </c>
      <c r="P653" s="95">
        <f t="shared" si="272"/>
        <v>0.51490212322401574</v>
      </c>
      <c r="Q653" s="95">
        <f t="shared" si="272"/>
        <v>2.9668007266407802E-2</v>
      </c>
      <c r="R653" s="96">
        <f t="shared" si="272"/>
        <v>4.1624188016807354E-4</v>
      </c>
      <c r="S653" s="97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58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375" style="141" customWidth="1"/>
    <col min="2" max="9" width="16.625" style="149" customWidth="1"/>
    <col min="10" max="10" width="11.625" style="141" customWidth="1"/>
    <col min="11" max="11" width="41.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120</v>
      </c>
      <c r="B1" s="315"/>
      <c r="C1" s="315"/>
      <c r="D1" s="315"/>
      <c r="E1" s="315"/>
      <c r="F1" s="315"/>
      <c r="G1" s="315"/>
      <c r="H1" s="315"/>
      <c r="I1" s="316"/>
      <c r="K1" s="323" t="s">
        <v>121</v>
      </c>
      <c r="L1" s="324"/>
      <c r="M1" s="324"/>
      <c r="N1" s="324"/>
      <c r="O1" s="324"/>
      <c r="P1" s="324"/>
      <c r="Q1" s="324"/>
      <c r="R1" s="324"/>
      <c r="S1" s="325"/>
      <c r="U1" s="332" t="s">
        <v>122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315.53403136614349</v>
      </c>
      <c r="C7" s="37">
        <f t="shared" ref="C7:E7" si="0">C33+C85</f>
        <v>1046.1112860351193</v>
      </c>
      <c r="D7" s="37">
        <f t="shared" si="0"/>
        <v>11.651170505393223</v>
      </c>
      <c r="E7" s="37">
        <f t="shared" si="0"/>
        <v>0</v>
      </c>
      <c r="F7" s="37">
        <f>F59+F85</f>
        <v>2.1912460229708506</v>
      </c>
      <c r="G7" s="37">
        <f t="shared" ref="G7:H7" si="1">G33+G85</f>
        <v>0</v>
      </c>
      <c r="H7" s="37">
        <f t="shared" si="1"/>
        <v>0</v>
      </c>
      <c r="I7" s="154">
        <f>SUM(B7:H7)</f>
        <v>1375.4877339296265</v>
      </c>
      <c r="J7" s="149"/>
      <c r="K7" s="155" t="s">
        <v>7</v>
      </c>
      <c r="L7" s="37">
        <f>L33+L85</f>
        <v>315.53403136614349</v>
      </c>
      <c r="M7" s="37">
        <f t="shared" ref="M7:O7" si="2">M33+M85</f>
        <v>1046.1112860351193</v>
      </c>
      <c r="N7" s="37">
        <f t="shared" si="2"/>
        <v>11.651170505393223</v>
      </c>
      <c r="O7" s="37">
        <f t="shared" si="2"/>
        <v>0</v>
      </c>
      <c r="P7" s="156">
        <f>P33+P59+P85</f>
        <v>2.1912460229708506</v>
      </c>
      <c r="Q7" s="37">
        <f t="shared" ref="Q7:R7" si="3">Q33+Q85</f>
        <v>0</v>
      </c>
      <c r="R7" s="37">
        <f t="shared" si="3"/>
        <v>0</v>
      </c>
      <c r="S7" s="158">
        <f>SUM(L7:R7)</f>
        <v>1375.4877339296265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7" si="4">B34+B86</f>
        <v>48.373131961681999</v>
      </c>
      <c r="C8" s="40">
        <f t="shared" si="4"/>
        <v>0</v>
      </c>
      <c r="D8" s="40">
        <f t="shared" si="4"/>
        <v>495.85972539818835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162">
        <f t="shared" ref="I8:I27" si="7">SUM(B8:H8)</f>
        <v>544.23285735987031</v>
      </c>
      <c r="J8" s="149"/>
      <c r="K8" s="163" t="s">
        <v>8</v>
      </c>
      <c r="L8" s="84">
        <f t="shared" ref="L8:O27" si="8">L34+L86</f>
        <v>48.373131961681999</v>
      </c>
      <c r="M8" s="84">
        <f t="shared" si="8"/>
        <v>0</v>
      </c>
      <c r="N8" s="84">
        <f t="shared" si="8"/>
        <v>495.85972539818835</v>
      </c>
      <c r="O8" s="84">
        <f t="shared" si="8"/>
        <v>0</v>
      </c>
      <c r="P8" s="16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166">
        <f t="shared" ref="S8:S27" si="11">SUM(L8:R8)</f>
        <v>544.23285735987031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348.25185485844264</v>
      </c>
      <c r="C9" s="43">
        <f t="shared" si="4"/>
        <v>0</v>
      </c>
      <c r="D9" s="43">
        <f t="shared" si="4"/>
        <v>280.85142048688817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154">
        <f t="shared" si="7"/>
        <v>629.10327534533076</v>
      </c>
      <c r="J9" s="149"/>
      <c r="K9" s="155" t="s">
        <v>10</v>
      </c>
      <c r="L9" s="43">
        <f t="shared" si="8"/>
        <v>348.25185485844264</v>
      </c>
      <c r="M9" s="43">
        <f t="shared" si="8"/>
        <v>0</v>
      </c>
      <c r="N9" s="43">
        <f t="shared" si="8"/>
        <v>280.85142048688817</v>
      </c>
      <c r="O9" s="43">
        <f t="shared" si="8"/>
        <v>0</v>
      </c>
      <c r="P9" s="156">
        <f t="shared" si="9"/>
        <v>0</v>
      </c>
      <c r="Q9" s="43">
        <f t="shared" ref="Q9:R9" si="14">Q35+Q87</f>
        <v>0</v>
      </c>
      <c r="R9" s="43">
        <f t="shared" si="14"/>
        <v>0</v>
      </c>
      <c r="S9" s="158">
        <f t="shared" si="11"/>
        <v>629.10327534533076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579.31884439999999</v>
      </c>
      <c r="D10" s="40">
        <f t="shared" si="4"/>
        <v>1027.239996128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162">
        <f t="shared" si="7"/>
        <v>1606.558840528</v>
      </c>
      <c r="J10" s="149"/>
      <c r="K10" s="163" t="s">
        <v>56</v>
      </c>
      <c r="L10" s="84">
        <f t="shared" si="8"/>
        <v>0</v>
      </c>
      <c r="M10" s="84">
        <f t="shared" si="8"/>
        <v>579.31884439999999</v>
      </c>
      <c r="N10" s="84">
        <f t="shared" si="8"/>
        <v>1027.239996128</v>
      </c>
      <c r="O10" s="84">
        <f t="shared" si="8"/>
        <v>0</v>
      </c>
      <c r="P10" s="164">
        <f t="shared" si="9"/>
        <v>0</v>
      </c>
      <c r="Q10" s="84">
        <f t="shared" ref="Q10:R10" si="16">Q36+Q88</f>
        <v>0</v>
      </c>
      <c r="R10" s="84">
        <f t="shared" si="16"/>
        <v>0</v>
      </c>
      <c r="S10" s="166">
        <f t="shared" si="11"/>
        <v>1606.558840528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689.36742281845216</v>
      </c>
      <c r="C11" s="43">
        <f t="shared" si="4"/>
        <v>303.16625553257404</v>
      </c>
      <c r="D11" s="43">
        <f t="shared" si="4"/>
        <v>424.71202833386963</v>
      </c>
      <c r="E11" s="43">
        <f t="shared" si="4"/>
        <v>45.791725325260821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154">
        <f t="shared" si="7"/>
        <v>1463.0374320101566</v>
      </c>
      <c r="J11" s="149"/>
      <c r="K11" s="155" t="s">
        <v>16</v>
      </c>
      <c r="L11" s="43">
        <f t="shared" si="8"/>
        <v>689.36742281845216</v>
      </c>
      <c r="M11" s="43">
        <f t="shared" si="8"/>
        <v>303.16625553257404</v>
      </c>
      <c r="N11" s="43">
        <f t="shared" si="8"/>
        <v>424.71202833386963</v>
      </c>
      <c r="O11" s="43">
        <f t="shared" si="8"/>
        <v>45.791725325260821</v>
      </c>
      <c r="P11" s="156">
        <f t="shared" si="9"/>
        <v>0</v>
      </c>
      <c r="Q11" s="43">
        <f t="shared" ref="Q11:R11" si="18">Q37+Q89</f>
        <v>0</v>
      </c>
      <c r="R11" s="43">
        <f t="shared" si="18"/>
        <v>0</v>
      </c>
      <c r="S11" s="158">
        <f t="shared" si="11"/>
        <v>1463.0374320101566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8726.1906627327389</v>
      </c>
      <c r="C12" s="40">
        <f t="shared" si="4"/>
        <v>123.16587727387434</v>
      </c>
      <c r="D12" s="40">
        <f t="shared" si="4"/>
        <v>1005.9882168076242</v>
      </c>
      <c r="E12" s="40">
        <f t="shared" si="4"/>
        <v>14.752419000592823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162">
        <f t="shared" si="7"/>
        <v>9870.0971758148298</v>
      </c>
      <c r="J12" s="149"/>
      <c r="K12" s="163" t="s">
        <v>15</v>
      </c>
      <c r="L12" s="84">
        <f t="shared" si="8"/>
        <v>8726.1906627327389</v>
      </c>
      <c r="M12" s="84">
        <f t="shared" si="8"/>
        <v>123.16587727387434</v>
      </c>
      <c r="N12" s="84">
        <f t="shared" si="8"/>
        <v>1005.9882168076242</v>
      </c>
      <c r="O12" s="84">
        <f t="shared" si="8"/>
        <v>14.752419000592823</v>
      </c>
      <c r="P12" s="164">
        <f t="shared" si="9"/>
        <v>0</v>
      </c>
      <c r="Q12" s="84">
        <f t="shared" ref="Q12:R12" si="20">Q38+Q90</f>
        <v>0</v>
      </c>
      <c r="R12" s="84">
        <f t="shared" si="20"/>
        <v>0</v>
      </c>
      <c r="S12" s="166">
        <f t="shared" si="11"/>
        <v>9870.0971758148298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1.6709635994403289</v>
      </c>
      <c r="D13" s="43">
        <f t="shared" si="4"/>
        <v>0.47530174735023589</v>
      </c>
      <c r="E13" s="43">
        <f t="shared" si="4"/>
        <v>2606.0625780953674</v>
      </c>
      <c r="F13" s="43">
        <f t="shared" si="5"/>
        <v>50161.983650258662</v>
      </c>
      <c r="G13" s="43">
        <f t="shared" ref="G13:H13" si="21">G39+G91</f>
        <v>0</v>
      </c>
      <c r="H13" s="43">
        <f t="shared" si="21"/>
        <v>0</v>
      </c>
      <c r="I13" s="154">
        <f t="shared" si="7"/>
        <v>52770.192493700823</v>
      </c>
      <c r="J13" s="149"/>
      <c r="K13" s="169" t="s">
        <v>58</v>
      </c>
      <c r="L13" s="43">
        <f t="shared" si="8"/>
        <v>0</v>
      </c>
      <c r="M13" s="43">
        <f t="shared" si="8"/>
        <v>1.6709635994403289</v>
      </c>
      <c r="N13" s="43">
        <f t="shared" si="8"/>
        <v>0.47530174735023589</v>
      </c>
      <c r="O13" s="43">
        <f t="shared" si="8"/>
        <v>2606.0625780953674</v>
      </c>
      <c r="P13" s="156">
        <f t="shared" si="9"/>
        <v>50161.983650258662</v>
      </c>
      <c r="Q13" s="43">
        <f t="shared" ref="Q13:R13" si="22">Q39+Q91</f>
        <v>0</v>
      </c>
      <c r="R13" s="43">
        <f t="shared" si="22"/>
        <v>0</v>
      </c>
      <c r="S13" s="158">
        <f t="shared" si="11"/>
        <v>52770.192493700823</v>
      </c>
      <c r="T13" s="149" t="str">
        <f t="shared" si="12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0.13485890720529931</v>
      </c>
      <c r="E14" s="40">
        <f t="shared" si="4"/>
        <v>71.268103805643577</v>
      </c>
      <c r="F14" s="40">
        <f t="shared" si="5"/>
        <v>15260.917597366797</v>
      </c>
      <c r="G14" s="40">
        <f t="shared" ref="G14:H14" si="23">G40+G92</f>
        <v>0</v>
      </c>
      <c r="H14" s="40">
        <f t="shared" si="23"/>
        <v>0</v>
      </c>
      <c r="I14" s="162">
        <f t="shared" si="7"/>
        <v>15332.320560079646</v>
      </c>
      <c r="J14" s="149"/>
      <c r="K14" s="163" t="s">
        <v>12</v>
      </c>
      <c r="L14" s="84">
        <f t="shared" si="8"/>
        <v>0</v>
      </c>
      <c r="M14" s="84">
        <f t="shared" si="8"/>
        <v>0</v>
      </c>
      <c r="N14" s="84">
        <f t="shared" si="8"/>
        <v>0.13485890720529931</v>
      </c>
      <c r="O14" s="84">
        <f t="shared" si="8"/>
        <v>71.268103805643577</v>
      </c>
      <c r="P14" s="164">
        <f t="shared" si="9"/>
        <v>15260.917597366797</v>
      </c>
      <c r="Q14" s="84">
        <f t="shared" ref="Q14:R14" si="24">Q40+Q92</f>
        <v>0</v>
      </c>
      <c r="R14" s="84">
        <f t="shared" si="24"/>
        <v>0</v>
      </c>
      <c r="S14" s="166">
        <f t="shared" si="11"/>
        <v>15332.320560079646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5.8580288285991591</v>
      </c>
      <c r="E15" s="43">
        <f t="shared" si="4"/>
        <v>1.7816638432603584E-2</v>
      </c>
      <c r="F15" s="43">
        <f t="shared" si="5"/>
        <v>22933.648910701941</v>
      </c>
      <c r="G15" s="43">
        <f t="shared" ref="G15:H15" si="25">G41+G93</f>
        <v>0</v>
      </c>
      <c r="H15" s="43">
        <f t="shared" si="25"/>
        <v>0</v>
      </c>
      <c r="I15" s="154">
        <f t="shared" si="7"/>
        <v>22939.524756168972</v>
      </c>
      <c r="J15" s="149"/>
      <c r="K15" s="169" t="s">
        <v>59</v>
      </c>
      <c r="L15" s="43">
        <f t="shared" si="8"/>
        <v>0</v>
      </c>
      <c r="M15" s="43">
        <f t="shared" si="8"/>
        <v>0</v>
      </c>
      <c r="N15" s="43">
        <f t="shared" si="8"/>
        <v>5.8580288285991591</v>
      </c>
      <c r="O15" s="43">
        <f t="shared" si="8"/>
        <v>1.7816638432603584E-2</v>
      </c>
      <c r="P15" s="156">
        <f t="shared" si="9"/>
        <v>22933.648910701941</v>
      </c>
      <c r="Q15" s="43">
        <f t="shared" ref="Q15:R15" si="26">Q41+Q93</f>
        <v>0</v>
      </c>
      <c r="R15" s="43">
        <f t="shared" si="26"/>
        <v>0</v>
      </c>
      <c r="S15" s="158">
        <f t="shared" si="11"/>
        <v>22939.524756168972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890.88873611824795</v>
      </c>
      <c r="C16" s="40">
        <f t="shared" si="4"/>
        <v>19.604335799093867</v>
      </c>
      <c r="D16" s="40">
        <f t="shared" si="4"/>
        <v>323.41934865221378</v>
      </c>
      <c r="E16" s="40">
        <f t="shared" si="4"/>
        <v>124.57724239459037</v>
      </c>
      <c r="F16" s="40">
        <f t="shared" si="5"/>
        <v>18.248246774562084</v>
      </c>
      <c r="G16" s="40">
        <f t="shared" ref="G16:H16" si="27">G42+G94</f>
        <v>0</v>
      </c>
      <c r="H16" s="40">
        <f t="shared" si="27"/>
        <v>0</v>
      </c>
      <c r="I16" s="162">
        <f t="shared" si="7"/>
        <v>1376.7379097387084</v>
      </c>
      <c r="J16" s="149"/>
      <c r="K16" s="163" t="s">
        <v>17</v>
      </c>
      <c r="L16" s="84">
        <f t="shared" si="8"/>
        <v>890.88873611824795</v>
      </c>
      <c r="M16" s="84">
        <f t="shared" si="8"/>
        <v>19.604335799093867</v>
      </c>
      <c r="N16" s="84">
        <f t="shared" si="8"/>
        <v>323.41934865221378</v>
      </c>
      <c r="O16" s="84">
        <f t="shared" si="8"/>
        <v>124.57724239459037</v>
      </c>
      <c r="P16" s="164">
        <f t="shared" si="9"/>
        <v>18.248246774562375</v>
      </c>
      <c r="Q16" s="84">
        <f t="shared" ref="Q16:R16" si="28">Q42+Q94</f>
        <v>0</v>
      </c>
      <c r="R16" s="84">
        <f t="shared" si="28"/>
        <v>0</v>
      </c>
      <c r="S16" s="166">
        <f t="shared" si="11"/>
        <v>1376.7379097387086</v>
      </c>
      <c r="T16" s="149" t="str">
        <f t="shared" si="12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19561.684515472756</v>
      </c>
      <c r="C17" s="43">
        <f t="shared" si="4"/>
        <v>9873.9544461674286</v>
      </c>
      <c r="D17" s="43">
        <f t="shared" si="4"/>
        <v>11510.079818687032</v>
      </c>
      <c r="E17" s="43">
        <f t="shared" si="4"/>
        <v>573.8714551163406</v>
      </c>
      <c r="F17" s="43">
        <f t="shared" si="5"/>
        <v>4756.8551957211976</v>
      </c>
      <c r="G17" s="43">
        <f t="shared" ref="G17:H17" si="29">G43+G95</f>
        <v>0</v>
      </c>
      <c r="H17" s="43">
        <f t="shared" si="29"/>
        <v>0</v>
      </c>
      <c r="I17" s="154">
        <f t="shared" si="7"/>
        <v>46276.445431164757</v>
      </c>
      <c r="J17" s="149"/>
      <c r="K17" s="169" t="s">
        <v>140</v>
      </c>
      <c r="L17" s="43">
        <f t="shared" si="8"/>
        <v>19561.684515472756</v>
      </c>
      <c r="M17" s="43">
        <f t="shared" si="8"/>
        <v>9873.9544461674286</v>
      </c>
      <c r="N17" s="43">
        <f t="shared" si="8"/>
        <v>11510.079818687032</v>
      </c>
      <c r="O17" s="43">
        <f t="shared" si="8"/>
        <v>573.8714551163406</v>
      </c>
      <c r="P17" s="156">
        <f t="shared" si="9"/>
        <v>4756.8551957211976</v>
      </c>
      <c r="Q17" s="43">
        <f t="shared" ref="Q17:R17" si="30">Q43+Q95</f>
        <v>0</v>
      </c>
      <c r="R17" s="43">
        <f t="shared" si="30"/>
        <v>0</v>
      </c>
      <c r="S17" s="158">
        <f t="shared" si="11"/>
        <v>46276.445431164757</v>
      </c>
      <c r="T17" s="149" t="str">
        <f t="shared" si="12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3989.1268008740926</v>
      </c>
      <c r="C18" s="40">
        <f t="shared" si="4"/>
        <v>204.23885670575328</v>
      </c>
      <c r="D18" s="40">
        <f t="shared" si="4"/>
        <v>7577.5401556406123</v>
      </c>
      <c r="E18" s="40">
        <f t="shared" si="4"/>
        <v>19688.827346856961</v>
      </c>
      <c r="F18" s="40">
        <f t="shared" si="5"/>
        <v>1503.696646104886</v>
      </c>
      <c r="G18" s="40">
        <f t="shared" ref="G18:H18" si="31">G44+G96</f>
        <v>5392.8187318278706</v>
      </c>
      <c r="H18" s="40">
        <f t="shared" si="31"/>
        <v>58.874152413366623</v>
      </c>
      <c r="I18" s="162">
        <f t="shared" si="7"/>
        <v>38415.122690423545</v>
      </c>
      <c r="J18" s="149"/>
      <c r="K18" s="163" t="s">
        <v>25</v>
      </c>
      <c r="L18" s="84">
        <f t="shared" si="8"/>
        <v>3989.1268008740926</v>
      </c>
      <c r="M18" s="84">
        <f t="shared" si="8"/>
        <v>204.23885670575328</v>
      </c>
      <c r="N18" s="84">
        <f t="shared" si="8"/>
        <v>7577.5401556406123</v>
      </c>
      <c r="O18" s="84">
        <f t="shared" si="8"/>
        <v>19688.827346856961</v>
      </c>
      <c r="P18" s="164">
        <f t="shared" si="9"/>
        <v>1503.696646104886</v>
      </c>
      <c r="Q18" s="84">
        <f t="shared" ref="Q18:R18" si="32">Q44+Q96</f>
        <v>5392.8187318278706</v>
      </c>
      <c r="R18" s="84">
        <f t="shared" si="32"/>
        <v>58.874152413366623</v>
      </c>
      <c r="S18" s="166">
        <f t="shared" si="11"/>
        <v>38415.122690423545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8970.1165983388346</v>
      </c>
      <c r="C19" s="43">
        <f t="shared" si="4"/>
        <v>1192.376533352136</v>
      </c>
      <c r="D19" s="43">
        <f t="shared" si="4"/>
        <v>1516.0566766382572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154">
        <f t="shared" si="7"/>
        <v>11678.54980832923</v>
      </c>
      <c r="J19" s="149"/>
      <c r="K19" s="169" t="s">
        <v>24</v>
      </c>
      <c r="L19" s="43">
        <f t="shared" si="8"/>
        <v>8970.1165983388346</v>
      </c>
      <c r="M19" s="43">
        <f t="shared" si="8"/>
        <v>1192.376533352136</v>
      </c>
      <c r="N19" s="43">
        <f t="shared" si="8"/>
        <v>1516.0566766382572</v>
      </c>
      <c r="O19" s="43">
        <f t="shared" si="8"/>
        <v>0</v>
      </c>
      <c r="P19" s="156">
        <f t="shared" si="9"/>
        <v>0</v>
      </c>
      <c r="Q19" s="43">
        <f t="shared" ref="Q19:R19" si="34">Q45+Q97</f>
        <v>0</v>
      </c>
      <c r="R19" s="43">
        <f t="shared" si="34"/>
        <v>0</v>
      </c>
      <c r="S19" s="158">
        <f t="shared" si="11"/>
        <v>11678.54980832923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15583.895122352518</v>
      </c>
      <c r="C20" s="40">
        <f t="shared" si="4"/>
        <v>40.579292125055751</v>
      </c>
      <c r="D20" s="40">
        <f t="shared" si="4"/>
        <v>1860.5653122749065</v>
      </c>
      <c r="E20" s="40">
        <f t="shared" si="4"/>
        <v>0</v>
      </c>
      <c r="F20" s="40">
        <f t="shared" si="5"/>
        <v>6.0884886764705895E-2</v>
      </c>
      <c r="G20" s="40">
        <f t="shared" ref="G20:H20" si="35">G46+G98</f>
        <v>0</v>
      </c>
      <c r="H20" s="40">
        <f t="shared" si="35"/>
        <v>0</v>
      </c>
      <c r="I20" s="162">
        <f t="shared" si="7"/>
        <v>17485.100611639245</v>
      </c>
      <c r="J20" s="149"/>
      <c r="K20" s="163" t="s">
        <v>60</v>
      </c>
      <c r="L20" s="84">
        <f t="shared" si="8"/>
        <v>15583.895122352518</v>
      </c>
      <c r="M20" s="84">
        <f t="shared" si="8"/>
        <v>40.579292125055751</v>
      </c>
      <c r="N20" s="84">
        <f t="shared" si="8"/>
        <v>1860.5653122749065</v>
      </c>
      <c r="O20" s="84">
        <f t="shared" si="8"/>
        <v>0</v>
      </c>
      <c r="P20" s="164">
        <f t="shared" si="9"/>
        <v>6.0884886764705895E-2</v>
      </c>
      <c r="Q20" s="84">
        <f t="shared" ref="Q20:R20" si="36">Q46+Q98</f>
        <v>0</v>
      </c>
      <c r="R20" s="84">
        <f t="shared" si="36"/>
        <v>0</v>
      </c>
      <c r="S20" s="166">
        <f t="shared" si="11"/>
        <v>17485.100611639245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4623.6371099024636</v>
      </c>
      <c r="C21" s="43">
        <f t="shared" si="4"/>
        <v>1944.7060584696183</v>
      </c>
      <c r="D21" s="43">
        <f t="shared" si="4"/>
        <v>2242.934530534103</v>
      </c>
      <c r="E21" s="43">
        <f t="shared" si="4"/>
        <v>73.699682957016933</v>
      </c>
      <c r="F21" s="43">
        <f t="shared" si="5"/>
        <v>4718.1034087954813</v>
      </c>
      <c r="G21" s="43">
        <f t="shared" ref="G21:H21" si="37">G47+G99</f>
        <v>0</v>
      </c>
      <c r="H21" s="43">
        <f t="shared" si="37"/>
        <v>0</v>
      </c>
      <c r="I21" s="154">
        <f t="shared" si="7"/>
        <v>13603.080790658683</v>
      </c>
      <c r="J21" s="149"/>
      <c r="K21" s="169" t="s">
        <v>22</v>
      </c>
      <c r="L21" s="43">
        <f t="shared" si="8"/>
        <v>4623.6371099024636</v>
      </c>
      <c r="M21" s="43">
        <f t="shared" si="8"/>
        <v>1944.7060584696183</v>
      </c>
      <c r="N21" s="43">
        <f t="shared" si="8"/>
        <v>2242.934530534103</v>
      </c>
      <c r="O21" s="43">
        <f t="shared" si="8"/>
        <v>73.699682957016933</v>
      </c>
      <c r="P21" s="156">
        <f t="shared" si="9"/>
        <v>4718.1034087954813</v>
      </c>
      <c r="Q21" s="43">
        <f t="shared" ref="Q21:R21" si="38">Q47+Q99</f>
        <v>0</v>
      </c>
      <c r="R21" s="43">
        <f t="shared" si="38"/>
        <v>0</v>
      </c>
      <c r="S21" s="158">
        <f t="shared" si="11"/>
        <v>13603.080790658683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48.551944086671696</v>
      </c>
      <c r="C22" s="40">
        <f t="shared" si="4"/>
        <v>468.35143857227763</v>
      </c>
      <c r="D22" s="40">
        <f t="shared" si="4"/>
        <v>1946.6482067211173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162">
        <f t="shared" si="7"/>
        <v>2463.5515893800666</v>
      </c>
      <c r="J22" s="149"/>
      <c r="K22" s="163" t="s">
        <v>21</v>
      </c>
      <c r="L22" s="84">
        <f t="shared" si="8"/>
        <v>48.551944086671696</v>
      </c>
      <c r="M22" s="84">
        <f t="shared" si="8"/>
        <v>468.35143857227763</v>
      </c>
      <c r="N22" s="84">
        <f t="shared" si="8"/>
        <v>1946.6482067211173</v>
      </c>
      <c r="O22" s="84">
        <f t="shared" si="8"/>
        <v>0</v>
      </c>
      <c r="P22" s="164">
        <f t="shared" si="9"/>
        <v>0</v>
      </c>
      <c r="Q22" s="84">
        <f t="shared" ref="Q22:R22" si="40">Q48+Q100</f>
        <v>0</v>
      </c>
      <c r="R22" s="84">
        <f t="shared" si="40"/>
        <v>0</v>
      </c>
      <c r="S22" s="166">
        <f t="shared" si="11"/>
        <v>2463.5515893800666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2041.2679455131981</v>
      </c>
      <c r="C23" s="43">
        <f t="shared" si="4"/>
        <v>0</v>
      </c>
      <c r="D23" s="43">
        <f t="shared" si="4"/>
        <v>942.81586217155336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154">
        <f t="shared" si="7"/>
        <v>2984.0838076847513</v>
      </c>
      <c r="J23" s="149"/>
      <c r="K23" s="171" t="s">
        <v>64</v>
      </c>
      <c r="L23" s="43">
        <f t="shared" si="8"/>
        <v>2041.2679455131981</v>
      </c>
      <c r="M23" s="43">
        <f t="shared" si="8"/>
        <v>0</v>
      </c>
      <c r="N23" s="43">
        <f t="shared" si="8"/>
        <v>942.81586217155336</v>
      </c>
      <c r="O23" s="43">
        <f t="shared" si="8"/>
        <v>0</v>
      </c>
      <c r="P23" s="156">
        <f t="shared" si="9"/>
        <v>0</v>
      </c>
      <c r="Q23" s="43">
        <f t="shared" ref="Q23:R23" si="42">Q49+Q101</f>
        <v>0</v>
      </c>
      <c r="R23" s="43">
        <f t="shared" si="42"/>
        <v>0</v>
      </c>
      <c r="S23" s="158">
        <f t="shared" si="11"/>
        <v>2984.0838076847513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si="4"/>
        <v>2041.2679455131981</v>
      </c>
      <c r="C24" s="59">
        <f t="shared" si="4"/>
        <v>0</v>
      </c>
      <c r="D24" s="59">
        <f t="shared" si="4"/>
        <v>942.81586217155336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175">
        <f t="shared" si="7"/>
        <v>2984.0838076847513</v>
      </c>
      <c r="J24" s="149"/>
      <c r="K24" s="176" t="s">
        <v>23</v>
      </c>
      <c r="L24" s="87">
        <f t="shared" si="8"/>
        <v>2041.2679455131981</v>
      </c>
      <c r="M24" s="87">
        <f t="shared" si="8"/>
        <v>0</v>
      </c>
      <c r="N24" s="87">
        <f t="shared" si="8"/>
        <v>942.81586217155336</v>
      </c>
      <c r="O24" s="87">
        <f t="shared" si="8"/>
        <v>0</v>
      </c>
      <c r="P24" s="177">
        <f t="shared" si="9"/>
        <v>0</v>
      </c>
      <c r="Q24" s="87">
        <f t="shared" ref="Q24:R24" si="44">Q50+Q102</f>
        <v>0</v>
      </c>
      <c r="R24" s="87">
        <f t="shared" si="44"/>
        <v>0</v>
      </c>
      <c r="S24" s="179">
        <f t="shared" si="11"/>
        <v>2984.0838076847513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183">
        <f t="shared" si="7"/>
        <v>0</v>
      </c>
      <c r="J25" s="149"/>
      <c r="K25" s="184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181">
        <f t="shared" si="9"/>
        <v>0</v>
      </c>
      <c r="Q25" s="62">
        <f t="shared" ref="Q25:R25" si="46">Q51+Q103</f>
        <v>0</v>
      </c>
      <c r="R25" s="62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175">
        <f t="shared" si="7"/>
        <v>0</v>
      </c>
      <c r="J26" s="149"/>
      <c r="K26" s="176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177">
        <f t="shared" si="9"/>
        <v>0</v>
      </c>
      <c r="Q26" s="87">
        <f t="shared" ref="Q26:R26" si="48">Q52+Q104</f>
        <v>0</v>
      </c>
      <c r="R26" s="87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190">
        <f t="shared" si="7"/>
        <v>0</v>
      </c>
      <c r="J27" s="149"/>
      <c r="K27" s="191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188">
        <f t="shared" si="9"/>
        <v>0</v>
      </c>
      <c r="Q27" s="52">
        <f t="shared" ref="Q27:R27" si="50">Q53+Q105</f>
        <v>0</v>
      </c>
      <c r="R27" s="52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65836.885876396249</v>
      </c>
      <c r="C28" s="195">
        <f t="shared" ref="C28:H28" si="51">SUM(C7:C23)</f>
        <v>15797.244188032371</v>
      </c>
      <c r="D28" s="195">
        <f t="shared" si="51"/>
        <v>31172.830658462914</v>
      </c>
      <c r="E28" s="195">
        <f t="shared" si="51"/>
        <v>23198.868370190205</v>
      </c>
      <c r="F28" s="195">
        <f t="shared" si="51"/>
        <v>99355.705786633262</v>
      </c>
      <c r="G28" s="195">
        <f t="shared" si="51"/>
        <v>5392.8187318278706</v>
      </c>
      <c r="H28" s="195">
        <f t="shared" si="51"/>
        <v>58.874152413366623</v>
      </c>
      <c r="I28" s="195">
        <f t="shared" ref="I28" si="52">SUM(I7:I23)</f>
        <v>240813.22776395624</v>
      </c>
      <c r="J28" s="236"/>
      <c r="K28" s="196" t="s">
        <v>26</v>
      </c>
      <c r="L28" s="195">
        <f>SUM(L7:L23)</f>
        <v>65836.885876396249</v>
      </c>
      <c r="M28" s="195">
        <f t="shared" ref="M28:R28" si="53">SUM(M7:M23)</f>
        <v>15797.244188032371</v>
      </c>
      <c r="N28" s="195">
        <f t="shared" si="53"/>
        <v>31172.830658462914</v>
      </c>
      <c r="O28" s="195">
        <f t="shared" si="53"/>
        <v>23198.868370190205</v>
      </c>
      <c r="P28" s="195">
        <f t="shared" si="53"/>
        <v>99355.705786633262</v>
      </c>
      <c r="Q28" s="195">
        <f t="shared" si="53"/>
        <v>5392.8187318278706</v>
      </c>
      <c r="R28" s="195">
        <f t="shared" si="53"/>
        <v>58.874152413366623</v>
      </c>
      <c r="S28" s="195">
        <f t="shared" ref="S28" si="54">SUM(S7:S23)</f>
        <v>240813.22776395624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0.27339397626831857</v>
      </c>
      <c r="C29" s="53">
        <f t="shared" ref="C29:H29" si="55">IF($I28=0,"-",C28/$I28)</f>
        <v>6.5599569985070508E-2</v>
      </c>
      <c r="D29" s="53">
        <f t="shared" si="55"/>
        <v>0.12944816589983316</v>
      </c>
      <c r="E29" s="53">
        <f t="shared" si="55"/>
        <v>9.6335523532493E-2</v>
      </c>
      <c r="F29" s="53">
        <f t="shared" si="55"/>
        <v>0.41258408729947826</v>
      </c>
      <c r="G29" s="53">
        <f t="shared" si="55"/>
        <v>2.2394196456325403E-2</v>
      </c>
      <c r="H29" s="53">
        <f t="shared" si="55"/>
        <v>2.444805584810928E-4</v>
      </c>
      <c r="I29" s="54">
        <f>SUM(B29:H29)</f>
        <v>1</v>
      </c>
      <c r="K29" s="78" t="s">
        <v>90</v>
      </c>
      <c r="L29" s="95">
        <f>IF($I28=0,"-",L28/$I28)</f>
        <v>0.27339397626831857</v>
      </c>
      <c r="M29" s="95">
        <f t="shared" ref="M29:R29" si="56">IF($I28=0,"-",M28/$I28)</f>
        <v>6.5599569985070508E-2</v>
      </c>
      <c r="N29" s="95">
        <f t="shared" si="56"/>
        <v>0.12944816589983316</v>
      </c>
      <c r="O29" s="95">
        <f t="shared" si="56"/>
        <v>9.6335523532493E-2</v>
      </c>
      <c r="P29" s="95">
        <f t="shared" si="56"/>
        <v>0.41258408729947826</v>
      </c>
      <c r="Q29" s="95">
        <f t="shared" si="56"/>
        <v>2.2394196456325403E-2</v>
      </c>
      <c r="R29" s="96">
        <f t="shared" si="56"/>
        <v>2.444805584810928E-4</v>
      </c>
      <c r="S29" s="97">
        <f>SUM(L29:R29)</f>
        <v>1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129.91464419976717</v>
      </c>
      <c r="C33" s="37">
        <f t="shared" ref="C33:E33" si="57">C111+C137+C163+C189+C215+C241+C267+C293+C319+C345+C371+C397+C423</f>
        <v>1046.1112860351193</v>
      </c>
      <c r="D33" s="37">
        <f t="shared" si="57"/>
        <v>8.159614983815791</v>
      </c>
      <c r="E33" s="37">
        <f t="shared" si="57"/>
        <v>0</v>
      </c>
      <c r="F33" s="349">
        <v>0</v>
      </c>
      <c r="G33" s="37">
        <f t="shared" ref="G33:H48" si="58">G111+G137+G163+G189+G215+G241+G267+G293+G319+G345+G371+G397+G423</f>
        <v>0</v>
      </c>
      <c r="H33" s="37">
        <f t="shared" si="58"/>
        <v>0</v>
      </c>
      <c r="I33" s="154">
        <f>SUM(B33:H33)</f>
        <v>1184.1855452187021</v>
      </c>
      <c r="J33" s="149"/>
      <c r="K33" s="203" t="s">
        <v>7</v>
      </c>
      <c r="L33" s="37">
        <f t="shared" ref="L33:R48" si="59">L111+L137+L163+L189+L215+L241+L267+L293+L319+L345+L371+L397+L423</f>
        <v>129.91464419976717</v>
      </c>
      <c r="M33" s="37">
        <f t="shared" si="59"/>
        <v>1046.1112860351193</v>
      </c>
      <c r="N33" s="37">
        <f t="shared" si="59"/>
        <v>8.159614983815791</v>
      </c>
      <c r="O33" s="37">
        <f t="shared" si="59"/>
        <v>0</v>
      </c>
      <c r="P33" s="37">
        <f t="shared" si="59"/>
        <v>0</v>
      </c>
      <c r="Q33" s="37">
        <f t="shared" si="59"/>
        <v>0</v>
      </c>
      <c r="R33" s="37">
        <f t="shared" si="59"/>
        <v>0</v>
      </c>
      <c r="S33" s="205">
        <f>SUM(L33:R33)</f>
        <v>1184.1855452187021</v>
      </c>
      <c r="T33" s="149"/>
      <c r="U33" s="206" t="s">
        <v>7</v>
      </c>
      <c r="V33" s="114">
        <f t="shared" ref="V33:AH48" si="60">V111+V137+V163+V189+V215+V241+V267+V293+V319+V345+V371+V397+V423</f>
        <v>129.91464419976717</v>
      </c>
      <c r="W33" s="114">
        <f t="shared" si="60"/>
        <v>0</v>
      </c>
      <c r="X33" s="114">
        <f t="shared" si="60"/>
        <v>0</v>
      </c>
      <c r="Y33" s="114">
        <f t="shared" si="60"/>
        <v>1046.1112860351193</v>
      </c>
      <c r="Z33" s="114">
        <f t="shared" si="60"/>
        <v>8.159614983815791</v>
      </c>
      <c r="AA33" s="114">
        <f t="shared" si="60"/>
        <v>0</v>
      </c>
      <c r="AB33" s="114">
        <f t="shared" si="60"/>
        <v>0</v>
      </c>
      <c r="AC33" s="115">
        <f t="shared" si="60"/>
        <v>0</v>
      </c>
      <c r="AD33" s="114">
        <f t="shared" si="60"/>
        <v>0</v>
      </c>
      <c r="AE33" s="114">
        <f t="shared" si="60"/>
        <v>0</v>
      </c>
      <c r="AF33" s="114">
        <f t="shared" si="60"/>
        <v>0</v>
      </c>
      <c r="AG33" s="114">
        <f t="shared" si="60"/>
        <v>0</v>
      </c>
      <c r="AH33" s="114">
        <f t="shared" si="60"/>
        <v>0</v>
      </c>
      <c r="AI33" s="210">
        <f>SUM(V33:AC33)</f>
        <v>1184.1855452187021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61">B112+B138+B164+B190+B216+B242+B268+B294+B320+B346+B372+B398+B424</f>
        <v>0</v>
      </c>
      <c r="C34" s="40">
        <f t="shared" si="61"/>
        <v>0</v>
      </c>
      <c r="D34" s="40">
        <f t="shared" si="61"/>
        <v>487.53189252277394</v>
      </c>
      <c r="E34" s="40">
        <f t="shared" si="61"/>
        <v>0</v>
      </c>
      <c r="F34" s="350">
        <v>0</v>
      </c>
      <c r="G34" s="40">
        <f t="shared" si="58"/>
        <v>0</v>
      </c>
      <c r="H34" s="40">
        <f t="shared" si="58"/>
        <v>0</v>
      </c>
      <c r="I34" s="162">
        <f t="shared" ref="I34:I53" si="62">SUM(B34:H34)</f>
        <v>487.53189252277394</v>
      </c>
      <c r="J34" s="149"/>
      <c r="K34" s="163" t="s">
        <v>8</v>
      </c>
      <c r="L34" s="84">
        <f t="shared" si="59"/>
        <v>0</v>
      </c>
      <c r="M34" s="84">
        <f t="shared" si="59"/>
        <v>0</v>
      </c>
      <c r="N34" s="84">
        <f t="shared" si="59"/>
        <v>487.53189252277394</v>
      </c>
      <c r="O34" s="84">
        <f t="shared" si="59"/>
        <v>0</v>
      </c>
      <c r="P34" s="84">
        <f t="shared" si="59"/>
        <v>0</v>
      </c>
      <c r="Q34" s="84">
        <f t="shared" si="59"/>
        <v>0</v>
      </c>
      <c r="R34" s="84">
        <f t="shared" si="59"/>
        <v>0</v>
      </c>
      <c r="S34" s="166">
        <f t="shared" ref="S34:S53" si="63">SUM(L34:R34)</f>
        <v>487.53189252277394</v>
      </c>
      <c r="T34" s="149"/>
      <c r="U34" s="211" t="s">
        <v>8</v>
      </c>
      <c r="V34" s="118">
        <f t="shared" si="60"/>
        <v>0</v>
      </c>
      <c r="W34" s="118">
        <f t="shared" si="60"/>
        <v>0</v>
      </c>
      <c r="X34" s="118">
        <f t="shared" si="60"/>
        <v>0</v>
      </c>
      <c r="Y34" s="118">
        <f t="shared" si="60"/>
        <v>0</v>
      </c>
      <c r="Z34" s="118">
        <f t="shared" si="60"/>
        <v>487.53189252277394</v>
      </c>
      <c r="AA34" s="118">
        <f t="shared" si="60"/>
        <v>0</v>
      </c>
      <c r="AB34" s="118">
        <f t="shared" si="60"/>
        <v>0</v>
      </c>
      <c r="AC34" s="119">
        <f t="shared" si="60"/>
        <v>0</v>
      </c>
      <c r="AD34" s="118">
        <f t="shared" si="60"/>
        <v>0</v>
      </c>
      <c r="AE34" s="118">
        <f t="shared" si="60"/>
        <v>0</v>
      </c>
      <c r="AF34" s="118">
        <f t="shared" si="60"/>
        <v>0</v>
      </c>
      <c r="AG34" s="118">
        <f t="shared" si="60"/>
        <v>0</v>
      </c>
      <c r="AH34" s="118">
        <f t="shared" si="60"/>
        <v>0</v>
      </c>
      <c r="AI34" s="214">
        <f t="shared" ref="AI34:AI53" si="64">SUM(V34:AC34)</f>
        <v>487.53189252277394</v>
      </c>
      <c r="AJ34" s="141" t="str">
        <f t="shared" ref="AJ34:AJ55" si="65">IF(ABS(S34-AI34)&gt;0.001,S34-AI34,"")</f>
        <v/>
      </c>
    </row>
    <row r="35" spans="1:36" ht="15">
      <c r="A35" s="167" t="s">
        <v>10</v>
      </c>
      <c r="B35" s="43">
        <f t="shared" si="61"/>
        <v>3.0677267589004509E-2</v>
      </c>
      <c r="C35" s="43">
        <f t="shared" si="61"/>
        <v>0</v>
      </c>
      <c r="D35" s="43">
        <f t="shared" si="61"/>
        <v>259.95784106258805</v>
      </c>
      <c r="E35" s="43">
        <f t="shared" si="61"/>
        <v>0</v>
      </c>
      <c r="F35" s="350">
        <v>0</v>
      </c>
      <c r="G35" s="43">
        <f t="shared" si="58"/>
        <v>0</v>
      </c>
      <c r="H35" s="43">
        <f t="shared" si="58"/>
        <v>0</v>
      </c>
      <c r="I35" s="154">
        <f t="shared" si="62"/>
        <v>259.98851833017704</v>
      </c>
      <c r="J35" s="149"/>
      <c r="K35" s="169" t="s">
        <v>10</v>
      </c>
      <c r="L35" s="43">
        <f t="shared" si="59"/>
        <v>3.0677267589004509E-2</v>
      </c>
      <c r="M35" s="43">
        <f t="shared" si="59"/>
        <v>0</v>
      </c>
      <c r="N35" s="43">
        <f t="shared" si="59"/>
        <v>259.95784106258805</v>
      </c>
      <c r="O35" s="43">
        <f t="shared" si="59"/>
        <v>0</v>
      </c>
      <c r="P35" s="43">
        <f t="shared" si="59"/>
        <v>0</v>
      </c>
      <c r="Q35" s="43">
        <f t="shared" si="59"/>
        <v>0</v>
      </c>
      <c r="R35" s="43">
        <f t="shared" si="59"/>
        <v>0</v>
      </c>
      <c r="S35" s="158">
        <f t="shared" si="63"/>
        <v>259.98851833017704</v>
      </c>
      <c r="T35" s="149"/>
      <c r="U35" s="215" t="s">
        <v>10</v>
      </c>
      <c r="V35" s="114">
        <f t="shared" si="60"/>
        <v>3.0677267589004509E-2</v>
      </c>
      <c r="W35" s="114">
        <f t="shared" si="60"/>
        <v>0</v>
      </c>
      <c r="X35" s="114">
        <f t="shared" si="60"/>
        <v>0</v>
      </c>
      <c r="Y35" s="114">
        <f t="shared" si="60"/>
        <v>0</v>
      </c>
      <c r="Z35" s="114">
        <f t="shared" si="60"/>
        <v>259.95784106258805</v>
      </c>
      <c r="AA35" s="114">
        <f t="shared" si="60"/>
        <v>0</v>
      </c>
      <c r="AB35" s="114">
        <f t="shared" si="60"/>
        <v>0</v>
      </c>
      <c r="AC35" s="115">
        <f t="shared" si="60"/>
        <v>0</v>
      </c>
      <c r="AD35" s="114">
        <f t="shared" si="60"/>
        <v>0</v>
      </c>
      <c r="AE35" s="114">
        <f t="shared" si="60"/>
        <v>0</v>
      </c>
      <c r="AF35" s="114">
        <f t="shared" si="60"/>
        <v>0</v>
      </c>
      <c r="AG35" s="114">
        <f t="shared" si="60"/>
        <v>0</v>
      </c>
      <c r="AH35" s="114">
        <f t="shared" si="60"/>
        <v>0</v>
      </c>
      <c r="AI35" s="210">
        <f t="shared" si="64"/>
        <v>259.98851833017704</v>
      </c>
      <c r="AJ35" s="141" t="str">
        <f t="shared" si="65"/>
        <v/>
      </c>
    </row>
    <row r="36" spans="1:36" ht="15">
      <c r="A36" s="159" t="s">
        <v>56</v>
      </c>
      <c r="B36" s="40">
        <f t="shared" si="61"/>
        <v>0</v>
      </c>
      <c r="C36" s="40">
        <f t="shared" si="61"/>
        <v>579.31884439999999</v>
      </c>
      <c r="D36" s="40">
        <f t="shared" si="61"/>
        <v>1027.239996128</v>
      </c>
      <c r="E36" s="40">
        <f t="shared" si="61"/>
        <v>0</v>
      </c>
      <c r="F36" s="350">
        <v>0</v>
      </c>
      <c r="G36" s="40">
        <f t="shared" si="58"/>
        <v>0</v>
      </c>
      <c r="H36" s="40">
        <f t="shared" si="58"/>
        <v>0</v>
      </c>
      <c r="I36" s="162">
        <f t="shared" si="62"/>
        <v>1606.558840528</v>
      </c>
      <c r="J36" s="149"/>
      <c r="K36" s="163" t="s">
        <v>56</v>
      </c>
      <c r="L36" s="84">
        <f t="shared" si="59"/>
        <v>0</v>
      </c>
      <c r="M36" s="84">
        <f t="shared" si="59"/>
        <v>579.31884439999999</v>
      </c>
      <c r="N36" s="84">
        <f t="shared" si="59"/>
        <v>1027.239996128</v>
      </c>
      <c r="O36" s="84">
        <f t="shared" si="59"/>
        <v>0</v>
      </c>
      <c r="P36" s="84">
        <f t="shared" si="59"/>
        <v>0</v>
      </c>
      <c r="Q36" s="84">
        <f t="shared" si="59"/>
        <v>0</v>
      </c>
      <c r="R36" s="84">
        <f t="shared" si="59"/>
        <v>0</v>
      </c>
      <c r="S36" s="166">
        <f t="shared" si="63"/>
        <v>1606.558840528</v>
      </c>
      <c r="T36" s="149"/>
      <c r="U36" s="211" t="s">
        <v>56</v>
      </c>
      <c r="V36" s="118">
        <f t="shared" si="60"/>
        <v>0</v>
      </c>
      <c r="W36" s="118">
        <f t="shared" si="60"/>
        <v>0</v>
      </c>
      <c r="X36" s="118">
        <f t="shared" si="60"/>
        <v>0</v>
      </c>
      <c r="Y36" s="118">
        <f t="shared" si="60"/>
        <v>579.31884439999999</v>
      </c>
      <c r="Z36" s="118">
        <f t="shared" si="60"/>
        <v>1027.239996128</v>
      </c>
      <c r="AA36" s="118">
        <f t="shared" si="60"/>
        <v>0</v>
      </c>
      <c r="AB36" s="118">
        <f t="shared" si="60"/>
        <v>0</v>
      </c>
      <c r="AC36" s="119">
        <f t="shared" si="60"/>
        <v>0</v>
      </c>
      <c r="AD36" s="118">
        <f t="shared" si="60"/>
        <v>0</v>
      </c>
      <c r="AE36" s="118">
        <f t="shared" si="60"/>
        <v>0</v>
      </c>
      <c r="AF36" s="118">
        <f t="shared" si="60"/>
        <v>0</v>
      </c>
      <c r="AG36" s="118">
        <f t="shared" si="60"/>
        <v>0</v>
      </c>
      <c r="AH36" s="118">
        <f t="shared" si="60"/>
        <v>0</v>
      </c>
      <c r="AI36" s="214">
        <f t="shared" si="64"/>
        <v>1606.558840528</v>
      </c>
      <c r="AJ36" s="141" t="str">
        <f t="shared" si="65"/>
        <v/>
      </c>
    </row>
    <row r="37" spans="1:36" ht="15">
      <c r="A37" s="167" t="s">
        <v>16</v>
      </c>
      <c r="B37" s="43">
        <f t="shared" si="61"/>
        <v>471.00112151018777</v>
      </c>
      <c r="C37" s="43">
        <f t="shared" si="61"/>
        <v>291.78984828808916</v>
      </c>
      <c r="D37" s="43">
        <f t="shared" si="61"/>
        <v>409.23682057507938</v>
      </c>
      <c r="E37" s="43">
        <f t="shared" si="61"/>
        <v>40.413907551308853</v>
      </c>
      <c r="F37" s="350">
        <v>0</v>
      </c>
      <c r="G37" s="43">
        <f t="shared" si="58"/>
        <v>0</v>
      </c>
      <c r="H37" s="43">
        <f t="shared" si="58"/>
        <v>0</v>
      </c>
      <c r="I37" s="154">
        <f t="shared" si="62"/>
        <v>1212.4416979246653</v>
      </c>
      <c r="J37" s="149"/>
      <c r="K37" s="169" t="s">
        <v>16</v>
      </c>
      <c r="L37" s="43">
        <f t="shared" si="59"/>
        <v>471.00112151018777</v>
      </c>
      <c r="M37" s="43">
        <f t="shared" si="59"/>
        <v>291.78984828808916</v>
      </c>
      <c r="N37" s="43">
        <f t="shared" si="59"/>
        <v>409.23682057507938</v>
      </c>
      <c r="O37" s="43">
        <f t="shared" si="59"/>
        <v>40.413907551308853</v>
      </c>
      <c r="P37" s="43">
        <f t="shared" si="59"/>
        <v>0</v>
      </c>
      <c r="Q37" s="43">
        <f t="shared" si="59"/>
        <v>0</v>
      </c>
      <c r="R37" s="43">
        <f t="shared" si="59"/>
        <v>0</v>
      </c>
      <c r="S37" s="158">
        <f t="shared" si="63"/>
        <v>1212.4416979246653</v>
      </c>
      <c r="T37" s="149"/>
      <c r="U37" s="215" t="s">
        <v>16</v>
      </c>
      <c r="V37" s="114">
        <f t="shared" si="60"/>
        <v>470.83035589918279</v>
      </c>
      <c r="W37" s="114">
        <f t="shared" si="60"/>
        <v>0</v>
      </c>
      <c r="X37" s="114">
        <f t="shared" si="60"/>
        <v>0</v>
      </c>
      <c r="Y37" s="114">
        <f t="shared" si="60"/>
        <v>291.78984828808916</v>
      </c>
      <c r="Z37" s="114">
        <f t="shared" si="60"/>
        <v>312.34861292249241</v>
      </c>
      <c r="AA37" s="114">
        <f t="shared" si="60"/>
        <v>40.413907551308853</v>
      </c>
      <c r="AB37" s="114">
        <f t="shared" si="60"/>
        <v>0</v>
      </c>
      <c r="AC37" s="115">
        <f t="shared" si="60"/>
        <v>97.058973263591938</v>
      </c>
      <c r="AD37" s="114">
        <f t="shared" si="60"/>
        <v>0.17076561100496326</v>
      </c>
      <c r="AE37" s="114">
        <f t="shared" si="60"/>
        <v>0</v>
      </c>
      <c r="AF37" s="114">
        <f t="shared" si="60"/>
        <v>0</v>
      </c>
      <c r="AG37" s="114">
        <f t="shared" si="60"/>
        <v>96.888207652586971</v>
      </c>
      <c r="AH37" s="114">
        <f t="shared" si="60"/>
        <v>0</v>
      </c>
      <c r="AI37" s="210">
        <f t="shared" si="64"/>
        <v>1212.441697924665</v>
      </c>
      <c r="AJ37" s="141" t="str">
        <f t="shared" si="65"/>
        <v/>
      </c>
    </row>
    <row r="38" spans="1:36" ht="15">
      <c r="A38" s="159" t="s">
        <v>15</v>
      </c>
      <c r="B38" s="40">
        <f t="shared" si="61"/>
        <v>309.33932059424575</v>
      </c>
      <c r="C38" s="40">
        <f t="shared" si="61"/>
        <v>111.70753845098906</v>
      </c>
      <c r="D38" s="40">
        <f t="shared" si="61"/>
        <v>100.666521025024</v>
      </c>
      <c r="E38" s="40">
        <f t="shared" si="61"/>
        <v>14.752419000592823</v>
      </c>
      <c r="F38" s="350">
        <v>0</v>
      </c>
      <c r="G38" s="40">
        <f t="shared" si="58"/>
        <v>0</v>
      </c>
      <c r="H38" s="40">
        <f t="shared" si="58"/>
        <v>0</v>
      </c>
      <c r="I38" s="162">
        <f t="shared" si="62"/>
        <v>536.46579907085163</v>
      </c>
      <c r="J38" s="149"/>
      <c r="K38" s="163" t="s">
        <v>15</v>
      </c>
      <c r="L38" s="84">
        <f t="shared" si="59"/>
        <v>309.33932059424575</v>
      </c>
      <c r="M38" s="84">
        <f t="shared" si="59"/>
        <v>111.70753845098906</v>
      </c>
      <c r="N38" s="84">
        <f t="shared" si="59"/>
        <v>100.666521025024</v>
      </c>
      <c r="O38" s="84">
        <f t="shared" si="59"/>
        <v>14.752419000592823</v>
      </c>
      <c r="P38" s="84">
        <f t="shared" si="59"/>
        <v>0</v>
      </c>
      <c r="Q38" s="84">
        <f t="shared" si="59"/>
        <v>0</v>
      </c>
      <c r="R38" s="84">
        <f t="shared" si="59"/>
        <v>0</v>
      </c>
      <c r="S38" s="166">
        <f t="shared" si="63"/>
        <v>536.46579907085163</v>
      </c>
      <c r="T38" s="149"/>
      <c r="U38" s="211" t="s">
        <v>57</v>
      </c>
      <c r="V38" s="118">
        <f t="shared" si="60"/>
        <v>291.97126173605841</v>
      </c>
      <c r="W38" s="118">
        <f t="shared" si="60"/>
        <v>0</v>
      </c>
      <c r="X38" s="118">
        <f t="shared" si="60"/>
        <v>0</v>
      </c>
      <c r="Y38" s="118">
        <f t="shared" si="60"/>
        <v>111.70753845098906</v>
      </c>
      <c r="Z38" s="118">
        <f t="shared" si="60"/>
        <v>90.731632160599716</v>
      </c>
      <c r="AA38" s="118">
        <f t="shared" si="60"/>
        <v>12.822550012835292</v>
      </c>
      <c r="AB38" s="118">
        <f t="shared" si="60"/>
        <v>0</v>
      </c>
      <c r="AC38" s="119">
        <f t="shared" si="60"/>
        <v>29.232816710369079</v>
      </c>
      <c r="AD38" s="118">
        <f t="shared" si="60"/>
        <v>17.368058858187265</v>
      </c>
      <c r="AE38" s="118">
        <f t="shared" si="60"/>
        <v>0</v>
      </c>
      <c r="AF38" s="118">
        <f t="shared" si="60"/>
        <v>0</v>
      </c>
      <c r="AG38" s="118">
        <f t="shared" si="60"/>
        <v>9.9348888644242823</v>
      </c>
      <c r="AH38" s="118">
        <f t="shared" si="60"/>
        <v>1.9298689877575337</v>
      </c>
      <c r="AI38" s="214">
        <f t="shared" si="64"/>
        <v>536.46579907085152</v>
      </c>
      <c r="AJ38" s="141" t="str">
        <f t="shared" si="65"/>
        <v/>
      </c>
    </row>
    <row r="39" spans="1:36" ht="15">
      <c r="A39" s="167" t="s">
        <v>58</v>
      </c>
      <c r="B39" s="43">
        <f t="shared" si="61"/>
        <v>0</v>
      </c>
      <c r="C39" s="43">
        <f t="shared" si="61"/>
        <v>0</v>
      </c>
      <c r="D39" s="43">
        <f t="shared" si="61"/>
        <v>0</v>
      </c>
      <c r="E39" s="43">
        <f t="shared" si="61"/>
        <v>2303.2402842072865</v>
      </c>
      <c r="F39" s="350">
        <v>0</v>
      </c>
      <c r="G39" s="43">
        <f t="shared" si="58"/>
        <v>0</v>
      </c>
      <c r="H39" s="43">
        <f t="shared" si="58"/>
        <v>0</v>
      </c>
      <c r="I39" s="154">
        <f t="shared" si="62"/>
        <v>2303.2402842072865</v>
      </c>
      <c r="J39" s="149"/>
      <c r="K39" s="169" t="s">
        <v>58</v>
      </c>
      <c r="L39" s="43">
        <f t="shared" si="59"/>
        <v>0</v>
      </c>
      <c r="M39" s="43">
        <f t="shared" si="59"/>
        <v>0</v>
      </c>
      <c r="N39" s="43">
        <f t="shared" si="59"/>
        <v>0</v>
      </c>
      <c r="O39" s="43">
        <f t="shared" si="59"/>
        <v>2303.2402842072865</v>
      </c>
      <c r="P39" s="43">
        <f t="shared" si="59"/>
        <v>5189.9979900340777</v>
      </c>
      <c r="Q39" s="43">
        <f t="shared" si="59"/>
        <v>0</v>
      </c>
      <c r="R39" s="43">
        <f t="shared" si="59"/>
        <v>0</v>
      </c>
      <c r="S39" s="158">
        <f t="shared" si="63"/>
        <v>7493.2382742413647</v>
      </c>
      <c r="T39" s="149"/>
      <c r="U39" s="215" t="s">
        <v>58</v>
      </c>
      <c r="V39" s="114">
        <f t="shared" si="60"/>
        <v>0</v>
      </c>
      <c r="W39" s="114">
        <f t="shared" si="60"/>
        <v>0</v>
      </c>
      <c r="X39" s="114">
        <f t="shared" si="60"/>
        <v>0</v>
      </c>
      <c r="Y39" s="114">
        <f t="shared" si="60"/>
        <v>0</v>
      </c>
      <c r="Z39" s="114">
        <f t="shared" si="60"/>
        <v>0</v>
      </c>
      <c r="AA39" s="114">
        <f t="shared" si="60"/>
        <v>1129.3004689880881</v>
      </c>
      <c r="AB39" s="114">
        <f t="shared" si="60"/>
        <v>5189.9979900340777</v>
      </c>
      <c r="AC39" s="115">
        <f t="shared" si="60"/>
        <v>1173.9398152191984</v>
      </c>
      <c r="AD39" s="114">
        <f t="shared" si="60"/>
        <v>0</v>
      </c>
      <c r="AE39" s="114">
        <f t="shared" si="60"/>
        <v>0</v>
      </c>
      <c r="AF39" s="114">
        <f t="shared" si="60"/>
        <v>0</v>
      </c>
      <c r="AG39" s="114">
        <f t="shared" si="60"/>
        <v>0</v>
      </c>
      <c r="AH39" s="114">
        <f t="shared" si="60"/>
        <v>1173.9398152191984</v>
      </c>
      <c r="AI39" s="210">
        <f t="shared" si="64"/>
        <v>7493.2382742413647</v>
      </c>
      <c r="AJ39" s="141" t="str">
        <f t="shared" si="65"/>
        <v/>
      </c>
    </row>
    <row r="40" spans="1:36" ht="15">
      <c r="A40" s="159" t="s">
        <v>12</v>
      </c>
      <c r="B40" s="40">
        <f t="shared" si="61"/>
        <v>0</v>
      </c>
      <c r="C40" s="40">
        <f t="shared" si="61"/>
        <v>0</v>
      </c>
      <c r="D40" s="40">
        <f t="shared" si="61"/>
        <v>0</v>
      </c>
      <c r="E40" s="40">
        <f t="shared" si="61"/>
        <v>33.573581455477751</v>
      </c>
      <c r="F40" s="350">
        <v>0</v>
      </c>
      <c r="G40" s="40">
        <f t="shared" si="58"/>
        <v>0</v>
      </c>
      <c r="H40" s="40">
        <f t="shared" si="58"/>
        <v>0</v>
      </c>
      <c r="I40" s="162">
        <f t="shared" si="62"/>
        <v>33.573581455477751</v>
      </c>
      <c r="J40" s="149"/>
      <c r="K40" s="163" t="s">
        <v>12</v>
      </c>
      <c r="L40" s="84">
        <f t="shared" si="59"/>
        <v>0</v>
      </c>
      <c r="M40" s="84">
        <f t="shared" si="59"/>
        <v>0</v>
      </c>
      <c r="N40" s="84">
        <f t="shared" si="59"/>
        <v>0</v>
      </c>
      <c r="O40" s="84">
        <f t="shared" si="59"/>
        <v>33.573581455477751</v>
      </c>
      <c r="P40" s="84">
        <f t="shared" si="59"/>
        <v>256.36395160229404</v>
      </c>
      <c r="Q40" s="84">
        <f t="shared" si="59"/>
        <v>0</v>
      </c>
      <c r="R40" s="84">
        <f t="shared" si="59"/>
        <v>0</v>
      </c>
      <c r="S40" s="166">
        <f t="shared" si="63"/>
        <v>289.93753305777182</v>
      </c>
      <c r="T40" s="149"/>
      <c r="U40" s="211" t="s">
        <v>12</v>
      </c>
      <c r="V40" s="118">
        <f t="shared" si="60"/>
        <v>0</v>
      </c>
      <c r="W40" s="118">
        <f t="shared" si="60"/>
        <v>0</v>
      </c>
      <c r="X40" s="118">
        <f t="shared" si="60"/>
        <v>0</v>
      </c>
      <c r="Y40" s="118">
        <f t="shared" si="60"/>
        <v>0</v>
      </c>
      <c r="Z40" s="118">
        <f t="shared" si="60"/>
        <v>0</v>
      </c>
      <c r="AA40" s="118">
        <f t="shared" si="60"/>
        <v>26.901461762046424</v>
      </c>
      <c r="AB40" s="118">
        <f t="shared" si="60"/>
        <v>256.36395160229404</v>
      </c>
      <c r="AC40" s="119">
        <f t="shared" si="60"/>
        <v>6.6721196934313234</v>
      </c>
      <c r="AD40" s="118">
        <f t="shared" si="60"/>
        <v>0</v>
      </c>
      <c r="AE40" s="118">
        <f t="shared" si="60"/>
        <v>0</v>
      </c>
      <c r="AF40" s="118">
        <f t="shared" si="60"/>
        <v>0</v>
      </c>
      <c r="AG40" s="118">
        <f t="shared" si="60"/>
        <v>0</v>
      </c>
      <c r="AH40" s="118">
        <f t="shared" si="60"/>
        <v>6.6721196934313234</v>
      </c>
      <c r="AI40" s="214">
        <f t="shared" si="64"/>
        <v>289.93753305777182</v>
      </c>
      <c r="AJ40" s="141" t="str">
        <f t="shared" si="65"/>
        <v/>
      </c>
    </row>
    <row r="41" spans="1:36" ht="15">
      <c r="A41" s="167" t="s">
        <v>59</v>
      </c>
      <c r="B41" s="43">
        <f t="shared" si="61"/>
        <v>0</v>
      </c>
      <c r="C41" s="43">
        <f t="shared" si="61"/>
        <v>0</v>
      </c>
      <c r="D41" s="43">
        <f t="shared" si="61"/>
        <v>5.8580288285991591</v>
      </c>
      <c r="E41" s="43">
        <f t="shared" si="61"/>
        <v>1.7816638432603584E-2</v>
      </c>
      <c r="F41" s="350">
        <v>0</v>
      </c>
      <c r="G41" s="43">
        <f t="shared" si="58"/>
        <v>0</v>
      </c>
      <c r="H41" s="43">
        <f t="shared" si="58"/>
        <v>0</v>
      </c>
      <c r="I41" s="154">
        <f t="shared" si="62"/>
        <v>5.8758454670317626</v>
      </c>
      <c r="J41" s="149"/>
      <c r="K41" s="169" t="s">
        <v>59</v>
      </c>
      <c r="L41" s="43">
        <f t="shared" si="59"/>
        <v>0</v>
      </c>
      <c r="M41" s="43">
        <f t="shared" si="59"/>
        <v>0</v>
      </c>
      <c r="N41" s="43">
        <f t="shared" si="59"/>
        <v>5.8580288285991591</v>
      </c>
      <c r="O41" s="43">
        <f t="shared" si="59"/>
        <v>1.7816638432603584E-2</v>
      </c>
      <c r="P41" s="43">
        <f t="shared" si="59"/>
        <v>0</v>
      </c>
      <c r="Q41" s="43">
        <f t="shared" si="59"/>
        <v>0</v>
      </c>
      <c r="R41" s="43">
        <f t="shared" si="59"/>
        <v>0</v>
      </c>
      <c r="S41" s="158">
        <f t="shared" si="63"/>
        <v>5.8758454670317626</v>
      </c>
      <c r="T41" s="149"/>
      <c r="U41" s="215" t="s">
        <v>59</v>
      </c>
      <c r="V41" s="114">
        <f t="shared" si="60"/>
        <v>0</v>
      </c>
      <c r="W41" s="114">
        <f t="shared" si="60"/>
        <v>0</v>
      </c>
      <c r="X41" s="114">
        <f t="shared" si="60"/>
        <v>0</v>
      </c>
      <c r="Y41" s="114">
        <f t="shared" si="60"/>
        <v>0</v>
      </c>
      <c r="Z41" s="114">
        <f t="shared" si="60"/>
        <v>5.8580288285991591</v>
      </c>
      <c r="AA41" s="114">
        <f t="shared" si="60"/>
        <v>0</v>
      </c>
      <c r="AB41" s="114">
        <f t="shared" si="60"/>
        <v>0</v>
      </c>
      <c r="AC41" s="115">
        <f t="shared" si="60"/>
        <v>1.7816638432603584E-2</v>
      </c>
      <c r="AD41" s="114">
        <f t="shared" si="60"/>
        <v>0</v>
      </c>
      <c r="AE41" s="114">
        <f t="shared" si="60"/>
        <v>0</v>
      </c>
      <c r="AF41" s="114">
        <f t="shared" si="60"/>
        <v>0</v>
      </c>
      <c r="AG41" s="114">
        <f t="shared" si="60"/>
        <v>0</v>
      </c>
      <c r="AH41" s="114">
        <f t="shared" si="60"/>
        <v>1.7816638432603584E-2</v>
      </c>
      <c r="AI41" s="210">
        <f t="shared" si="64"/>
        <v>5.8758454670317626</v>
      </c>
      <c r="AJ41" s="141" t="str">
        <f t="shared" si="65"/>
        <v/>
      </c>
    </row>
    <row r="42" spans="1:36" ht="15">
      <c r="A42" s="159" t="s">
        <v>17</v>
      </c>
      <c r="B42" s="40">
        <f t="shared" si="61"/>
        <v>96.257231246897533</v>
      </c>
      <c r="C42" s="40">
        <f t="shared" si="61"/>
        <v>16.711462835384989</v>
      </c>
      <c r="D42" s="40">
        <f t="shared" si="61"/>
        <v>208.27383674524151</v>
      </c>
      <c r="E42" s="40">
        <f t="shared" si="61"/>
        <v>114.52347153828288</v>
      </c>
      <c r="F42" s="350">
        <v>0</v>
      </c>
      <c r="G42" s="40">
        <f t="shared" si="58"/>
        <v>0</v>
      </c>
      <c r="H42" s="40">
        <f t="shared" si="58"/>
        <v>0</v>
      </c>
      <c r="I42" s="162">
        <f t="shared" si="62"/>
        <v>435.76600236580691</v>
      </c>
      <c r="J42" s="149"/>
      <c r="K42" s="163" t="s">
        <v>17</v>
      </c>
      <c r="L42" s="84">
        <f t="shared" si="59"/>
        <v>96.257231246897533</v>
      </c>
      <c r="M42" s="84">
        <f t="shared" si="59"/>
        <v>16.711462835384989</v>
      </c>
      <c r="N42" s="84">
        <f t="shared" si="59"/>
        <v>208.27383674524151</v>
      </c>
      <c r="O42" s="84">
        <f t="shared" si="59"/>
        <v>114.52347153828288</v>
      </c>
      <c r="P42" s="84">
        <f t="shared" si="59"/>
        <v>18.356121256054688</v>
      </c>
      <c r="Q42" s="84">
        <f t="shared" si="59"/>
        <v>0</v>
      </c>
      <c r="R42" s="84">
        <f t="shared" si="59"/>
        <v>0</v>
      </c>
      <c r="S42" s="166">
        <f t="shared" si="63"/>
        <v>454.12212362186159</v>
      </c>
      <c r="T42" s="149"/>
      <c r="U42" s="211" t="s">
        <v>17</v>
      </c>
      <c r="V42" s="118">
        <f t="shared" si="60"/>
        <v>96.147371118487342</v>
      </c>
      <c r="W42" s="118">
        <f t="shared" si="60"/>
        <v>0</v>
      </c>
      <c r="X42" s="118">
        <f t="shared" si="60"/>
        <v>0</v>
      </c>
      <c r="Y42" s="118">
        <f t="shared" si="60"/>
        <v>16.711462835384989</v>
      </c>
      <c r="Z42" s="118">
        <f t="shared" si="60"/>
        <v>208.26271267455593</v>
      </c>
      <c r="AA42" s="118">
        <f t="shared" si="60"/>
        <v>0.87205503927115591</v>
      </c>
      <c r="AB42" s="118">
        <f t="shared" si="60"/>
        <v>18.356121256054688</v>
      </c>
      <c r="AC42" s="119">
        <f t="shared" si="60"/>
        <v>113.77240069810749</v>
      </c>
      <c r="AD42" s="118">
        <f t="shared" si="60"/>
        <v>0.10986012841019611</v>
      </c>
      <c r="AE42" s="118">
        <f t="shared" si="60"/>
        <v>0</v>
      </c>
      <c r="AF42" s="118">
        <f t="shared" si="60"/>
        <v>0</v>
      </c>
      <c r="AG42" s="118">
        <f t="shared" si="60"/>
        <v>1.1124070685576052E-2</v>
      </c>
      <c r="AH42" s="118">
        <f t="shared" si="60"/>
        <v>113.65141649901173</v>
      </c>
      <c r="AI42" s="214">
        <f t="shared" si="64"/>
        <v>454.12212362186165</v>
      </c>
      <c r="AJ42" s="141" t="str">
        <f t="shared" si="65"/>
        <v/>
      </c>
    </row>
    <row r="43" spans="1:36" ht="15">
      <c r="A43" s="167" t="s">
        <v>140</v>
      </c>
      <c r="B43" s="43">
        <f t="shared" si="61"/>
        <v>2919.2445062662846</v>
      </c>
      <c r="C43" s="43">
        <f t="shared" si="61"/>
        <v>9538.7898231909676</v>
      </c>
      <c r="D43" s="43">
        <f t="shared" si="61"/>
        <v>9503.6042841909184</v>
      </c>
      <c r="E43" s="43">
        <f t="shared" si="61"/>
        <v>522.3997702649757</v>
      </c>
      <c r="F43" s="350">
        <v>0</v>
      </c>
      <c r="G43" s="43">
        <f t="shared" si="58"/>
        <v>0</v>
      </c>
      <c r="H43" s="43">
        <f t="shared" si="58"/>
        <v>0</v>
      </c>
      <c r="I43" s="154">
        <f t="shared" si="62"/>
        <v>22484.038383913146</v>
      </c>
      <c r="J43" s="149"/>
      <c r="K43" s="169" t="s">
        <v>140</v>
      </c>
      <c r="L43" s="43">
        <f t="shared" si="59"/>
        <v>2919.2445062662846</v>
      </c>
      <c r="M43" s="43">
        <f t="shared" si="59"/>
        <v>9538.7898231909676</v>
      </c>
      <c r="N43" s="43">
        <f t="shared" si="59"/>
        <v>9503.6042841909184</v>
      </c>
      <c r="O43" s="43">
        <f t="shared" si="59"/>
        <v>522.3997702649757</v>
      </c>
      <c r="P43" s="43">
        <f t="shared" si="59"/>
        <v>19.063928665669433</v>
      </c>
      <c r="Q43" s="43">
        <f t="shared" si="59"/>
        <v>0</v>
      </c>
      <c r="R43" s="43">
        <f t="shared" si="59"/>
        <v>0</v>
      </c>
      <c r="S43" s="158">
        <f t="shared" si="63"/>
        <v>22503.102312578816</v>
      </c>
      <c r="T43" s="149"/>
      <c r="U43" s="215" t="s">
        <v>140</v>
      </c>
      <c r="V43" s="114">
        <f t="shared" si="60"/>
        <v>2792.3566163027572</v>
      </c>
      <c r="W43" s="114">
        <f t="shared" si="60"/>
        <v>0</v>
      </c>
      <c r="X43" s="114">
        <f t="shared" si="60"/>
        <v>0</v>
      </c>
      <c r="Y43" s="114">
        <f t="shared" si="60"/>
        <v>9538.7898231909676</v>
      </c>
      <c r="Z43" s="114">
        <f t="shared" si="60"/>
        <v>8962.6752347299862</v>
      </c>
      <c r="AA43" s="114">
        <f t="shared" si="60"/>
        <v>297.91618305258055</v>
      </c>
      <c r="AB43" s="114">
        <f t="shared" si="60"/>
        <v>19.063928665669433</v>
      </c>
      <c r="AC43" s="115">
        <f t="shared" si="60"/>
        <v>892.30052663685558</v>
      </c>
      <c r="AD43" s="114">
        <f t="shared" si="60"/>
        <v>126.88788996352767</v>
      </c>
      <c r="AE43" s="114">
        <f t="shared" si="60"/>
        <v>28.698219339681323</v>
      </c>
      <c r="AF43" s="114">
        <f t="shared" si="60"/>
        <v>0</v>
      </c>
      <c r="AG43" s="114">
        <f t="shared" si="60"/>
        <v>540.92904946093279</v>
      </c>
      <c r="AH43" s="114">
        <f t="shared" si="60"/>
        <v>195.78536787271378</v>
      </c>
      <c r="AI43" s="210">
        <f t="shared" si="64"/>
        <v>22503.10231257882</v>
      </c>
      <c r="AJ43" s="141" t="str">
        <f t="shared" si="65"/>
        <v/>
      </c>
    </row>
    <row r="44" spans="1:36" ht="15">
      <c r="A44" s="159" t="s">
        <v>25</v>
      </c>
      <c r="B44" s="40">
        <f t="shared" si="61"/>
        <v>655.06320477587508</v>
      </c>
      <c r="C44" s="40">
        <f t="shared" si="61"/>
        <v>203.78979389585959</v>
      </c>
      <c r="D44" s="40">
        <f t="shared" si="61"/>
        <v>2034.4543033575324</v>
      </c>
      <c r="E44" s="40">
        <f t="shared" si="61"/>
        <v>13925.174629171664</v>
      </c>
      <c r="F44" s="350">
        <v>0</v>
      </c>
      <c r="G44" s="40">
        <f t="shared" si="58"/>
        <v>1145.863760495037</v>
      </c>
      <c r="H44" s="40">
        <f t="shared" si="58"/>
        <v>55.721587069625144</v>
      </c>
      <c r="I44" s="162">
        <f t="shared" si="62"/>
        <v>18020.067278765593</v>
      </c>
      <c r="J44" s="149"/>
      <c r="K44" s="163" t="s">
        <v>25</v>
      </c>
      <c r="L44" s="84">
        <f t="shared" si="59"/>
        <v>655.06320477587508</v>
      </c>
      <c r="M44" s="84">
        <f t="shared" si="59"/>
        <v>203.78979389585959</v>
      </c>
      <c r="N44" s="84">
        <f t="shared" si="59"/>
        <v>2034.4543033575324</v>
      </c>
      <c r="O44" s="84">
        <f t="shared" si="59"/>
        <v>13925.174629171664</v>
      </c>
      <c r="P44" s="84">
        <f t="shared" si="59"/>
        <v>10.497600016285123</v>
      </c>
      <c r="Q44" s="84">
        <f t="shared" si="59"/>
        <v>1145.863760495037</v>
      </c>
      <c r="R44" s="84">
        <f t="shared" si="59"/>
        <v>55.721587069625144</v>
      </c>
      <c r="S44" s="166">
        <f t="shared" si="63"/>
        <v>18030.564878781879</v>
      </c>
      <c r="T44" s="149"/>
      <c r="U44" s="211" t="s">
        <v>25</v>
      </c>
      <c r="V44" s="118">
        <f t="shared" si="60"/>
        <v>202.48060097218308</v>
      </c>
      <c r="W44" s="118">
        <f t="shared" si="60"/>
        <v>440.24308711857833</v>
      </c>
      <c r="X44" s="118">
        <f t="shared" si="60"/>
        <v>1145.863760495037</v>
      </c>
      <c r="Y44" s="118">
        <f t="shared" si="60"/>
        <v>203.78979389585959</v>
      </c>
      <c r="Z44" s="118">
        <f t="shared" si="60"/>
        <v>2026.2929716102535</v>
      </c>
      <c r="AA44" s="118">
        <f t="shared" si="60"/>
        <v>13329.898445216244</v>
      </c>
      <c r="AB44" s="118">
        <f t="shared" si="60"/>
        <v>10.497600016285123</v>
      </c>
      <c r="AC44" s="119">
        <f t="shared" si="60"/>
        <v>671.49861945743555</v>
      </c>
      <c r="AD44" s="118">
        <f t="shared" si="60"/>
        <v>12.33951668511369</v>
      </c>
      <c r="AE44" s="118">
        <f t="shared" si="60"/>
        <v>472.63395773109801</v>
      </c>
      <c r="AF44" s="118">
        <f t="shared" si="60"/>
        <v>55.721587069625144</v>
      </c>
      <c r="AG44" s="118">
        <f t="shared" si="60"/>
        <v>8.1613317472787799</v>
      </c>
      <c r="AH44" s="118">
        <f t="shared" si="60"/>
        <v>122.64222622431993</v>
      </c>
      <c r="AI44" s="214">
        <f t="shared" si="64"/>
        <v>18030.564878781875</v>
      </c>
      <c r="AJ44" s="141" t="str">
        <f t="shared" si="65"/>
        <v/>
      </c>
    </row>
    <row r="45" spans="1:36" ht="15">
      <c r="A45" s="167" t="s">
        <v>24</v>
      </c>
      <c r="B45" s="43">
        <f t="shared" si="61"/>
        <v>636.21597669195262</v>
      </c>
      <c r="C45" s="43">
        <f t="shared" si="61"/>
        <v>1153.3183712294956</v>
      </c>
      <c r="D45" s="43">
        <f t="shared" si="61"/>
        <v>1184.7957420878884</v>
      </c>
      <c r="E45" s="43">
        <f t="shared" si="61"/>
        <v>0</v>
      </c>
      <c r="F45" s="350">
        <v>0</v>
      </c>
      <c r="G45" s="43">
        <f t="shared" si="58"/>
        <v>0</v>
      </c>
      <c r="H45" s="43">
        <f t="shared" si="58"/>
        <v>0</v>
      </c>
      <c r="I45" s="154">
        <f t="shared" si="62"/>
        <v>2974.3300900093363</v>
      </c>
      <c r="J45" s="149"/>
      <c r="K45" s="169" t="s">
        <v>24</v>
      </c>
      <c r="L45" s="43">
        <f t="shared" si="59"/>
        <v>636.21597669195262</v>
      </c>
      <c r="M45" s="43">
        <f t="shared" si="59"/>
        <v>1153.3183712294956</v>
      </c>
      <c r="N45" s="43">
        <f t="shared" si="59"/>
        <v>1184.7957420878884</v>
      </c>
      <c r="O45" s="43">
        <f t="shared" si="59"/>
        <v>0</v>
      </c>
      <c r="P45" s="43">
        <f t="shared" si="59"/>
        <v>0</v>
      </c>
      <c r="Q45" s="43">
        <f t="shared" si="59"/>
        <v>0</v>
      </c>
      <c r="R45" s="43">
        <f t="shared" si="59"/>
        <v>0</v>
      </c>
      <c r="S45" s="158">
        <f t="shared" si="63"/>
        <v>2974.3300900093363</v>
      </c>
      <c r="T45" s="149"/>
      <c r="U45" s="215" t="s">
        <v>24</v>
      </c>
      <c r="V45" s="114">
        <f t="shared" si="60"/>
        <v>615.92980250300468</v>
      </c>
      <c r="W45" s="114">
        <f t="shared" si="60"/>
        <v>13.728716196971321</v>
      </c>
      <c r="X45" s="114">
        <f t="shared" si="60"/>
        <v>0</v>
      </c>
      <c r="Y45" s="114">
        <f t="shared" si="60"/>
        <v>1153.3183712294956</v>
      </c>
      <c r="Z45" s="114">
        <f t="shared" si="60"/>
        <v>432.95495350716004</v>
      </c>
      <c r="AA45" s="114">
        <f t="shared" si="60"/>
        <v>0</v>
      </c>
      <c r="AB45" s="114">
        <f t="shared" si="60"/>
        <v>0</v>
      </c>
      <c r="AC45" s="115">
        <f t="shared" si="60"/>
        <v>758.39824657270492</v>
      </c>
      <c r="AD45" s="114">
        <f t="shared" si="60"/>
        <v>6.5574579919766345</v>
      </c>
      <c r="AE45" s="114">
        <f t="shared" si="60"/>
        <v>0</v>
      </c>
      <c r="AF45" s="114">
        <f t="shared" si="60"/>
        <v>0</v>
      </c>
      <c r="AG45" s="114">
        <f t="shared" si="60"/>
        <v>751.84078858072837</v>
      </c>
      <c r="AH45" s="114">
        <f t="shared" si="60"/>
        <v>0</v>
      </c>
      <c r="AI45" s="210">
        <f t="shared" si="64"/>
        <v>2974.3300900093363</v>
      </c>
      <c r="AJ45" s="141" t="str">
        <f t="shared" si="65"/>
        <v/>
      </c>
    </row>
    <row r="46" spans="1:36" ht="15">
      <c r="A46" s="159" t="s">
        <v>60</v>
      </c>
      <c r="B46" s="40">
        <f t="shared" si="61"/>
        <v>37.38723409172102</v>
      </c>
      <c r="C46" s="40">
        <f t="shared" si="61"/>
        <v>11.745942895207927</v>
      </c>
      <c r="D46" s="40">
        <f t="shared" si="61"/>
        <v>25.197955321001992</v>
      </c>
      <c r="E46" s="40">
        <f t="shared" si="61"/>
        <v>0</v>
      </c>
      <c r="F46" s="350">
        <v>0</v>
      </c>
      <c r="G46" s="40">
        <f t="shared" si="58"/>
        <v>0</v>
      </c>
      <c r="H46" s="40">
        <f t="shared" si="58"/>
        <v>0</v>
      </c>
      <c r="I46" s="162">
        <f t="shared" si="62"/>
        <v>74.331132307930943</v>
      </c>
      <c r="J46" s="149"/>
      <c r="K46" s="163" t="s">
        <v>60</v>
      </c>
      <c r="L46" s="84">
        <f t="shared" si="59"/>
        <v>37.38723409172102</v>
      </c>
      <c r="M46" s="84">
        <f t="shared" si="59"/>
        <v>11.745942895207927</v>
      </c>
      <c r="N46" s="84">
        <f t="shared" si="59"/>
        <v>25.197955321001992</v>
      </c>
      <c r="O46" s="84">
        <f t="shared" si="59"/>
        <v>0</v>
      </c>
      <c r="P46" s="84">
        <f t="shared" si="59"/>
        <v>0</v>
      </c>
      <c r="Q46" s="84">
        <f t="shared" si="59"/>
        <v>0</v>
      </c>
      <c r="R46" s="84">
        <f t="shared" si="59"/>
        <v>0</v>
      </c>
      <c r="S46" s="166">
        <f t="shared" si="63"/>
        <v>74.331132307930943</v>
      </c>
      <c r="T46" s="149"/>
      <c r="U46" s="211" t="s">
        <v>60</v>
      </c>
      <c r="V46" s="118">
        <f t="shared" si="60"/>
        <v>36.864418587260609</v>
      </c>
      <c r="W46" s="118">
        <f t="shared" si="60"/>
        <v>0</v>
      </c>
      <c r="X46" s="118">
        <f t="shared" si="60"/>
        <v>0</v>
      </c>
      <c r="Y46" s="118">
        <f t="shared" si="60"/>
        <v>11.745942895207927</v>
      </c>
      <c r="Z46" s="118">
        <f t="shared" si="60"/>
        <v>25.197955321001992</v>
      </c>
      <c r="AA46" s="118">
        <f t="shared" si="60"/>
        <v>0</v>
      </c>
      <c r="AB46" s="118">
        <f t="shared" si="60"/>
        <v>0</v>
      </c>
      <c r="AC46" s="119">
        <f t="shared" si="60"/>
        <v>0.52281550446040315</v>
      </c>
      <c r="AD46" s="118">
        <f t="shared" si="60"/>
        <v>0.52281550446040315</v>
      </c>
      <c r="AE46" s="118">
        <f t="shared" si="60"/>
        <v>0</v>
      </c>
      <c r="AF46" s="118">
        <f t="shared" si="60"/>
        <v>0</v>
      </c>
      <c r="AG46" s="118">
        <f t="shared" si="60"/>
        <v>0</v>
      </c>
      <c r="AH46" s="118">
        <f t="shared" si="60"/>
        <v>0</v>
      </c>
      <c r="AI46" s="214">
        <f t="shared" si="64"/>
        <v>74.331132307930915</v>
      </c>
      <c r="AJ46" s="141" t="str">
        <f t="shared" si="65"/>
        <v/>
      </c>
    </row>
    <row r="47" spans="1:36" ht="15">
      <c r="A47" s="167" t="s">
        <v>22</v>
      </c>
      <c r="B47" s="43">
        <f t="shared" si="61"/>
        <v>1399.7098987979393</v>
      </c>
      <c r="C47" s="43">
        <f t="shared" si="61"/>
        <v>1944.7060584696183</v>
      </c>
      <c r="D47" s="43">
        <f t="shared" si="61"/>
        <v>1569.093711591961</v>
      </c>
      <c r="E47" s="43">
        <f t="shared" si="61"/>
        <v>68.472239193915527</v>
      </c>
      <c r="F47" s="350">
        <v>0</v>
      </c>
      <c r="G47" s="43">
        <f t="shared" si="58"/>
        <v>0</v>
      </c>
      <c r="H47" s="43">
        <f t="shared" si="58"/>
        <v>0</v>
      </c>
      <c r="I47" s="154">
        <f t="shared" si="62"/>
        <v>4981.9819080534344</v>
      </c>
      <c r="J47" s="149"/>
      <c r="K47" s="169" t="s">
        <v>22</v>
      </c>
      <c r="L47" s="43">
        <f t="shared" si="59"/>
        <v>1399.7098987979393</v>
      </c>
      <c r="M47" s="43">
        <f t="shared" si="59"/>
        <v>1944.7060584696183</v>
      </c>
      <c r="N47" s="43">
        <f t="shared" si="59"/>
        <v>1569.093711591961</v>
      </c>
      <c r="O47" s="43">
        <f t="shared" si="59"/>
        <v>68.472239193915527</v>
      </c>
      <c r="P47" s="43">
        <f t="shared" si="59"/>
        <v>435.95113414018891</v>
      </c>
      <c r="Q47" s="43">
        <f t="shared" si="59"/>
        <v>0</v>
      </c>
      <c r="R47" s="43">
        <f t="shared" si="59"/>
        <v>0</v>
      </c>
      <c r="S47" s="158">
        <f t="shared" si="63"/>
        <v>5417.9330421936229</v>
      </c>
      <c r="T47" s="149"/>
      <c r="U47" s="215" t="s">
        <v>22</v>
      </c>
      <c r="V47" s="114">
        <f t="shared" si="60"/>
        <v>1389.3495720459709</v>
      </c>
      <c r="W47" s="114">
        <f t="shared" si="60"/>
        <v>0</v>
      </c>
      <c r="X47" s="114">
        <f t="shared" si="60"/>
        <v>0</v>
      </c>
      <c r="Y47" s="114">
        <f t="shared" si="60"/>
        <v>1944.7060584696183</v>
      </c>
      <c r="Z47" s="114">
        <f t="shared" si="60"/>
        <v>1395.5988265191422</v>
      </c>
      <c r="AA47" s="114">
        <f t="shared" si="60"/>
        <v>0</v>
      </c>
      <c r="AB47" s="114">
        <f t="shared" si="60"/>
        <v>435.95113414018891</v>
      </c>
      <c r="AC47" s="115">
        <f t="shared" si="60"/>
        <v>252.32745101870236</v>
      </c>
      <c r="AD47" s="114">
        <f t="shared" si="60"/>
        <v>10.360326751968069</v>
      </c>
      <c r="AE47" s="114">
        <f t="shared" si="60"/>
        <v>0</v>
      </c>
      <c r="AF47" s="114">
        <f t="shared" si="60"/>
        <v>0</v>
      </c>
      <c r="AG47" s="114">
        <f t="shared" si="60"/>
        <v>173.49488507281879</v>
      </c>
      <c r="AH47" s="114">
        <f t="shared" si="60"/>
        <v>68.472239193915527</v>
      </c>
      <c r="AI47" s="210">
        <f t="shared" si="64"/>
        <v>5417.933042193622</v>
      </c>
      <c r="AJ47" s="141" t="str">
        <f t="shared" si="65"/>
        <v/>
      </c>
    </row>
    <row r="48" spans="1:36" ht="15">
      <c r="A48" s="159" t="s">
        <v>21</v>
      </c>
      <c r="B48" s="40">
        <f t="shared" si="61"/>
        <v>37.898863727568248</v>
      </c>
      <c r="C48" s="40">
        <f t="shared" si="61"/>
        <v>468.35143857227763</v>
      </c>
      <c r="D48" s="40">
        <f t="shared" si="61"/>
        <v>1946.4513776647857</v>
      </c>
      <c r="E48" s="40">
        <f t="shared" si="61"/>
        <v>0</v>
      </c>
      <c r="F48" s="350">
        <v>0</v>
      </c>
      <c r="G48" s="40">
        <f t="shared" si="58"/>
        <v>0</v>
      </c>
      <c r="H48" s="40">
        <f t="shared" si="58"/>
        <v>0</v>
      </c>
      <c r="I48" s="162">
        <f t="shared" si="62"/>
        <v>2452.7016799646317</v>
      </c>
      <c r="J48" s="149"/>
      <c r="K48" s="163" t="s">
        <v>21</v>
      </c>
      <c r="L48" s="84">
        <f t="shared" si="59"/>
        <v>37.898863727568248</v>
      </c>
      <c r="M48" s="84">
        <f t="shared" si="59"/>
        <v>468.35143857227763</v>
      </c>
      <c r="N48" s="84">
        <f t="shared" si="59"/>
        <v>1946.4513776647857</v>
      </c>
      <c r="O48" s="84">
        <f t="shared" si="59"/>
        <v>0</v>
      </c>
      <c r="P48" s="84">
        <f t="shared" si="59"/>
        <v>0</v>
      </c>
      <c r="Q48" s="84">
        <f t="shared" si="59"/>
        <v>0</v>
      </c>
      <c r="R48" s="84">
        <f t="shared" si="59"/>
        <v>0</v>
      </c>
      <c r="S48" s="166">
        <f t="shared" si="63"/>
        <v>2452.7016799646317</v>
      </c>
      <c r="T48" s="149"/>
      <c r="U48" s="211" t="s">
        <v>61</v>
      </c>
      <c r="V48" s="118">
        <f t="shared" si="60"/>
        <v>37.898863727568248</v>
      </c>
      <c r="W48" s="118">
        <f t="shared" si="60"/>
        <v>0</v>
      </c>
      <c r="X48" s="118">
        <f t="shared" si="60"/>
        <v>0</v>
      </c>
      <c r="Y48" s="118">
        <f t="shared" si="60"/>
        <v>468.35143857227763</v>
      </c>
      <c r="Z48" s="118">
        <f t="shared" si="60"/>
        <v>1946.4513776647857</v>
      </c>
      <c r="AA48" s="118">
        <f t="shared" si="60"/>
        <v>0</v>
      </c>
      <c r="AB48" s="118">
        <f t="shared" si="60"/>
        <v>0</v>
      </c>
      <c r="AC48" s="119">
        <f t="shared" si="60"/>
        <v>0</v>
      </c>
      <c r="AD48" s="118">
        <f t="shared" si="60"/>
        <v>0</v>
      </c>
      <c r="AE48" s="118">
        <f t="shared" si="60"/>
        <v>0</v>
      </c>
      <c r="AF48" s="118">
        <f t="shared" si="60"/>
        <v>0</v>
      </c>
      <c r="AG48" s="118">
        <f t="shared" si="60"/>
        <v>0</v>
      </c>
      <c r="AH48" s="118">
        <f t="shared" si="60"/>
        <v>0</v>
      </c>
      <c r="AI48" s="214">
        <f t="shared" si="64"/>
        <v>2452.7016799646317</v>
      </c>
      <c r="AJ48" s="141" t="str">
        <f t="shared" si="65"/>
        <v/>
      </c>
    </row>
    <row r="49" spans="1:36" ht="15">
      <c r="A49" s="170" t="s">
        <v>64</v>
      </c>
      <c r="B49" s="43">
        <f t="shared" si="61"/>
        <v>0.504</v>
      </c>
      <c r="C49" s="43">
        <f t="shared" si="61"/>
        <v>0</v>
      </c>
      <c r="D49" s="43">
        <f t="shared" si="61"/>
        <v>0</v>
      </c>
      <c r="E49" s="43">
        <f t="shared" si="61"/>
        <v>0</v>
      </c>
      <c r="F49" s="350">
        <v>0</v>
      </c>
      <c r="G49" s="43">
        <f t="shared" ref="G49:H53" si="66">G127+G153+G179+G205+G231+G257+G283+G309+G335+G361+G387+G413+G439</f>
        <v>0</v>
      </c>
      <c r="H49" s="43">
        <f t="shared" si="66"/>
        <v>0</v>
      </c>
      <c r="I49" s="154">
        <f t="shared" si="62"/>
        <v>0.504</v>
      </c>
      <c r="J49" s="149"/>
      <c r="K49" s="171" t="s">
        <v>64</v>
      </c>
      <c r="L49" s="43">
        <f t="shared" ref="L49:R53" si="67">L127+L153+L179+L205+L231+L257+L283+L309+L335+L361+L387+L413+L439</f>
        <v>0.504</v>
      </c>
      <c r="M49" s="43">
        <f t="shared" si="67"/>
        <v>0</v>
      </c>
      <c r="N49" s="43">
        <f t="shared" si="67"/>
        <v>0</v>
      </c>
      <c r="O49" s="43">
        <f t="shared" si="67"/>
        <v>0</v>
      </c>
      <c r="P49" s="43">
        <f t="shared" si="67"/>
        <v>0</v>
      </c>
      <c r="Q49" s="43">
        <f t="shared" si="67"/>
        <v>0</v>
      </c>
      <c r="R49" s="43">
        <f t="shared" si="67"/>
        <v>0</v>
      </c>
      <c r="S49" s="158">
        <f t="shared" si="63"/>
        <v>0.504</v>
      </c>
      <c r="T49" s="149"/>
      <c r="U49" s="216" t="s">
        <v>62</v>
      </c>
      <c r="V49" s="114">
        <f t="shared" ref="V49:AH53" si="68">V127+V153+V179+V205+V231+V257+V283+V309+V335+V361+V387+V413+V439</f>
        <v>0.504</v>
      </c>
      <c r="W49" s="114">
        <f t="shared" si="68"/>
        <v>0</v>
      </c>
      <c r="X49" s="114">
        <f t="shared" si="68"/>
        <v>0</v>
      </c>
      <c r="Y49" s="114">
        <f t="shared" si="68"/>
        <v>0</v>
      </c>
      <c r="Z49" s="114">
        <f t="shared" si="68"/>
        <v>0</v>
      </c>
      <c r="AA49" s="114">
        <f t="shared" si="68"/>
        <v>0</v>
      </c>
      <c r="AB49" s="114">
        <f t="shared" si="68"/>
        <v>0</v>
      </c>
      <c r="AC49" s="115">
        <f t="shared" si="68"/>
        <v>0</v>
      </c>
      <c r="AD49" s="114">
        <f t="shared" si="68"/>
        <v>0</v>
      </c>
      <c r="AE49" s="114">
        <f t="shared" si="68"/>
        <v>0</v>
      </c>
      <c r="AF49" s="114">
        <f t="shared" si="68"/>
        <v>0</v>
      </c>
      <c r="AG49" s="114">
        <f t="shared" si="68"/>
        <v>0</v>
      </c>
      <c r="AH49" s="114">
        <f t="shared" si="68"/>
        <v>0</v>
      </c>
      <c r="AI49" s="210">
        <f t="shared" si="64"/>
        <v>0.504</v>
      </c>
      <c r="AJ49" s="141" t="str">
        <f t="shared" si="65"/>
        <v/>
      </c>
    </row>
    <row r="50" spans="1:36">
      <c r="A50" s="172" t="s">
        <v>23</v>
      </c>
      <c r="B50" s="59">
        <f t="shared" ref="B50:E53" si="69">B128+B154+B180+B206+B232+B258+B284+B310+B336+B362+B388+B414+B440</f>
        <v>0.504</v>
      </c>
      <c r="C50" s="59">
        <f t="shared" si="69"/>
        <v>0</v>
      </c>
      <c r="D50" s="59">
        <f t="shared" si="69"/>
        <v>0</v>
      </c>
      <c r="E50" s="59">
        <f t="shared" si="69"/>
        <v>0</v>
      </c>
      <c r="F50" s="350">
        <v>0</v>
      </c>
      <c r="G50" s="59">
        <f t="shared" si="66"/>
        <v>0</v>
      </c>
      <c r="H50" s="59">
        <f t="shared" si="66"/>
        <v>0</v>
      </c>
      <c r="I50" s="175">
        <f t="shared" si="62"/>
        <v>0.504</v>
      </c>
      <c r="J50" s="149"/>
      <c r="K50" s="176" t="s">
        <v>23</v>
      </c>
      <c r="L50" s="87">
        <f t="shared" si="67"/>
        <v>0.504</v>
      </c>
      <c r="M50" s="87">
        <f t="shared" si="67"/>
        <v>0</v>
      </c>
      <c r="N50" s="87">
        <f t="shared" si="67"/>
        <v>0</v>
      </c>
      <c r="O50" s="87">
        <f t="shared" si="67"/>
        <v>0</v>
      </c>
      <c r="P50" s="87">
        <f t="shared" si="67"/>
        <v>0</v>
      </c>
      <c r="Q50" s="87">
        <f t="shared" si="67"/>
        <v>0</v>
      </c>
      <c r="R50" s="87">
        <f t="shared" si="67"/>
        <v>0</v>
      </c>
      <c r="S50" s="179">
        <f t="shared" si="63"/>
        <v>0.504</v>
      </c>
      <c r="T50" s="149"/>
      <c r="U50" s="217" t="s">
        <v>65</v>
      </c>
      <c r="V50" s="121">
        <f t="shared" si="68"/>
        <v>0.504</v>
      </c>
      <c r="W50" s="121">
        <f t="shared" si="68"/>
        <v>0</v>
      </c>
      <c r="X50" s="121">
        <f t="shared" si="68"/>
        <v>0</v>
      </c>
      <c r="Y50" s="121">
        <f t="shared" si="68"/>
        <v>0</v>
      </c>
      <c r="Z50" s="121">
        <f t="shared" si="68"/>
        <v>0</v>
      </c>
      <c r="AA50" s="121">
        <f t="shared" si="68"/>
        <v>0</v>
      </c>
      <c r="AB50" s="121">
        <f t="shared" si="68"/>
        <v>0</v>
      </c>
      <c r="AC50" s="283">
        <f t="shared" si="68"/>
        <v>0</v>
      </c>
      <c r="AD50" s="121">
        <f t="shared" si="68"/>
        <v>0</v>
      </c>
      <c r="AE50" s="121">
        <f t="shared" si="68"/>
        <v>0</v>
      </c>
      <c r="AF50" s="121">
        <f t="shared" si="68"/>
        <v>0</v>
      </c>
      <c r="AG50" s="121">
        <f t="shared" si="68"/>
        <v>0</v>
      </c>
      <c r="AH50" s="121">
        <f t="shared" si="68"/>
        <v>0</v>
      </c>
      <c r="AI50" s="219">
        <f t="shared" si="64"/>
        <v>0.504</v>
      </c>
      <c r="AJ50" s="141" t="str">
        <f t="shared" si="65"/>
        <v/>
      </c>
    </row>
    <row r="51" spans="1:36">
      <c r="A51" s="180" t="s">
        <v>19</v>
      </c>
      <c r="B51" s="62">
        <f t="shared" si="69"/>
        <v>0</v>
      </c>
      <c r="C51" s="62">
        <f t="shared" si="69"/>
        <v>0</v>
      </c>
      <c r="D51" s="62">
        <f t="shared" si="69"/>
        <v>0</v>
      </c>
      <c r="E51" s="62">
        <f t="shared" si="69"/>
        <v>0</v>
      </c>
      <c r="F51" s="350">
        <v>0</v>
      </c>
      <c r="G51" s="62">
        <f t="shared" si="66"/>
        <v>0</v>
      </c>
      <c r="H51" s="62">
        <f t="shared" si="66"/>
        <v>0</v>
      </c>
      <c r="I51" s="183">
        <f t="shared" si="62"/>
        <v>0</v>
      </c>
      <c r="J51" s="149"/>
      <c r="K51" s="184" t="s">
        <v>19</v>
      </c>
      <c r="L51" s="62">
        <f t="shared" si="67"/>
        <v>0</v>
      </c>
      <c r="M51" s="62">
        <f t="shared" si="67"/>
        <v>0</v>
      </c>
      <c r="N51" s="62">
        <f t="shared" si="67"/>
        <v>0</v>
      </c>
      <c r="O51" s="62">
        <f t="shared" si="67"/>
        <v>0</v>
      </c>
      <c r="P51" s="62">
        <f t="shared" si="67"/>
        <v>0</v>
      </c>
      <c r="Q51" s="62">
        <f t="shared" si="67"/>
        <v>0</v>
      </c>
      <c r="R51" s="62">
        <f t="shared" si="67"/>
        <v>0</v>
      </c>
      <c r="S51" s="186">
        <f t="shared" si="63"/>
        <v>0</v>
      </c>
      <c r="T51" s="149"/>
      <c r="U51" s="220" t="s">
        <v>19</v>
      </c>
      <c r="V51" s="124">
        <f t="shared" si="68"/>
        <v>0</v>
      </c>
      <c r="W51" s="124">
        <f t="shared" si="68"/>
        <v>0</v>
      </c>
      <c r="X51" s="124">
        <f t="shared" si="68"/>
        <v>0</v>
      </c>
      <c r="Y51" s="124">
        <f t="shared" si="68"/>
        <v>0</v>
      </c>
      <c r="Z51" s="124">
        <f t="shared" si="68"/>
        <v>0</v>
      </c>
      <c r="AA51" s="124">
        <f t="shared" si="68"/>
        <v>0</v>
      </c>
      <c r="AB51" s="124">
        <f t="shared" si="68"/>
        <v>0</v>
      </c>
      <c r="AC51" s="284">
        <f t="shared" si="68"/>
        <v>0</v>
      </c>
      <c r="AD51" s="124">
        <f t="shared" si="68"/>
        <v>0</v>
      </c>
      <c r="AE51" s="124">
        <f t="shared" si="68"/>
        <v>0</v>
      </c>
      <c r="AF51" s="124">
        <f t="shared" si="68"/>
        <v>0</v>
      </c>
      <c r="AG51" s="124">
        <f t="shared" si="68"/>
        <v>0</v>
      </c>
      <c r="AH51" s="124">
        <f t="shared" si="68"/>
        <v>0</v>
      </c>
      <c r="AI51" s="223">
        <f t="shared" si="64"/>
        <v>0</v>
      </c>
      <c r="AJ51" s="141" t="str">
        <f t="shared" si="65"/>
        <v/>
      </c>
    </row>
    <row r="52" spans="1:36">
      <c r="A52" s="172" t="s">
        <v>20</v>
      </c>
      <c r="B52" s="59">
        <f t="shared" si="69"/>
        <v>0</v>
      </c>
      <c r="C52" s="59">
        <f t="shared" si="69"/>
        <v>0</v>
      </c>
      <c r="D52" s="59">
        <f t="shared" si="69"/>
        <v>0</v>
      </c>
      <c r="E52" s="59">
        <f t="shared" si="69"/>
        <v>0</v>
      </c>
      <c r="F52" s="350">
        <v>0</v>
      </c>
      <c r="G52" s="59">
        <f t="shared" si="66"/>
        <v>0</v>
      </c>
      <c r="H52" s="59">
        <f t="shared" si="66"/>
        <v>0</v>
      </c>
      <c r="I52" s="175">
        <f t="shared" si="62"/>
        <v>0</v>
      </c>
      <c r="J52" s="149"/>
      <c r="K52" s="176" t="s">
        <v>20</v>
      </c>
      <c r="L52" s="87">
        <f t="shared" si="67"/>
        <v>0</v>
      </c>
      <c r="M52" s="87">
        <f t="shared" si="67"/>
        <v>0</v>
      </c>
      <c r="N52" s="87">
        <f t="shared" si="67"/>
        <v>0</v>
      </c>
      <c r="O52" s="87">
        <f t="shared" si="67"/>
        <v>0</v>
      </c>
      <c r="P52" s="87">
        <f t="shared" si="67"/>
        <v>0</v>
      </c>
      <c r="Q52" s="87">
        <f t="shared" si="67"/>
        <v>0</v>
      </c>
      <c r="R52" s="87">
        <f t="shared" si="67"/>
        <v>0</v>
      </c>
      <c r="S52" s="179">
        <f t="shared" si="63"/>
        <v>0</v>
      </c>
      <c r="T52" s="149"/>
      <c r="U52" s="217" t="s">
        <v>20</v>
      </c>
      <c r="V52" s="121">
        <f t="shared" si="68"/>
        <v>0</v>
      </c>
      <c r="W52" s="121">
        <f t="shared" si="68"/>
        <v>0</v>
      </c>
      <c r="X52" s="121">
        <f t="shared" si="68"/>
        <v>0</v>
      </c>
      <c r="Y52" s="121">
        <f t="shared" si="68"/>
        <v>0</v>
      </c>
      <c r="Z52" s="121">
        <f t="shared" si="68"/>
        <v>0</v>
      </c>
      <c r="AA52" s="121">
        <f t="shared" si="68"/>
        <v>0</v>
      </c>
      <c r="AB52" s="121">
        <f t="shared" si="68"/>
        <v>0</v>
      </c>
      <c r="AC52" s="283">
        <f t="shared" si="68"/>
        <v>0</v>
      </c>
      <c r="AD52" s="121">
        <f t="shared" si="68"/>
        <v>0</v>
      </c>
      <c r="AE52" s="121">
        <f t="shared" si="68"/>
        <v>0</v>
      </c>
      <c r="AF52" s="121">
        <f t="shared" si="68"/>
        <v>0</v>
      </c>
      <c r="AG52" s="121">
        <f t="shared" si="68"/>
        <v>0</v>
      </c>
      <c r="AH52" s="121">
        <f t="shared" si="68"/>
        <v>0</v>
      </c>
      <c r="AI52" s="219">
        <f t="shared" si="64"/>
        <v>0</v>
      </c>
      <c r="AJ52" s="141" t="str">
        <f t="shared" si="65"/>
        <v/>
      </c>
    </row>
    <row r="53" spans="1:36" ht="15" thickBot="1">
      <c r="A53" s="187" t="s">
        <v>11</v>
      </c>
      <c r="B53" s="52">
        <f t="shared" si="69"/>
        <v>0</v>
      </c>
      <c r="C53" s="52">
        <f t="shared" si="69"/>
        <v>0</v>
      </c>
      <c r="D53" s="52">
        <f t="shared" si="69"/>
        <v>0</v>
      </c>
      <c r="E53" s="52">
        <f t="shared" si="69"/>
        <v>0</v>
      </c>
      <c r="F53" s="351">
        <v>0</v>
      </c>
      <c r="G53" s="52">
        <f t="shared" si="66"/>
        <v>0</v>
      </c>
      <c r="H53" s="52">
        <f t="shared" si="66"/>
        <v>0</v>
      </c>
      <c r="I53" s="190">
        <f t="shared" si="62"/>
        <v>0</v>
      </c>
      <c r="J53" s="149"/>
      <c r="K53" s="191" t="s">
        <v>11</v>
      </c>
      <c r="L53" s="52">
        <f t="shared" si="67"/>
        <v>0</v>
      </c>
      <c r="M53" s="52">
        <f t="shared" si="67"/>
        <v>0</v>
      </c>
      <c r="N53" s="52">
        <f t="shared" si="67"/>
        <v>0</v>
      </c>
      <c r="O53" s="52">
        <f t="shared" si="67"/>
        <v>0</v>
      </c>
      <c r="P53" s="52">
        <f t="shared" si="67"/>
        <v>0</v>
      </c>
      <c r="Q53" s="52">
        <f t="shared" si="67"/>
        <v>0</v>
      </c>
      <c r="R53" s="52">
        <f t="shared" si="67"/>
        <v>0</v>
      </c>
      <c r="S53" s="193">
        <f t="shared" si="63"/>
        <v>0</v>
      </c>
      <c r="T53" s="149"/>
      <c r="U53" s="220" t="s">
        <v>11</v>
      </c>
      <c r="V53" s="124">
        <f t="shared" si="68"/>
        <v>0</v>
      </c>
      <c r="W53" s="124">
        <f t="shared" si="68"/>
        <v>0</v>
      </c>
      <c r="X53" s="124">
        <f t="shared" si="68"/>
        <v>0</v>
      </c>
      <c r="Y53" s="124">
        <f t="shared" si="68"/>
        <v>0</v>
      </c>
      <c r="Z53" s="124">
        <f t="shared" si="68"/>
        <v>0</v>
      </c>
      <c r="AA53" s="124">
        <f t="shared" si="68"/>
        <v>0</v>
      </c>
      <c r="AB53" s="124">
        <f t="shared" si="68"/>
        <v>0</v>
      </c>
      <c r="AC53" s="284">
        <f t="shared" si="68"/>
        <v>0</v>
      </c>
      <c r="AD53" s="124">
        <f t="shared" si="68"/>
        <v>0</v>
      </c>
      <c r="AE53" s="124">
        <f t="shared" si="68"/>
        <v>0</v>
      </c>
      <c r="AF53" s="124">
        <f t="shared" si="68"/>
        <v>0</v>
      </c>
      <c r="AG53" s="124">
        <f t="shared" si="68"/>
        <v>0</v>
      </c>
      <c r="AH53" s="124">
        <f t="shared" si="68"/>
        <v>0</v>
      </c>
      <c r="AI53" s="223">
        <f t="shared" si="64"/>
        <v>0</v>
      </c>
      <c r="AJ53" s="141" t="str">
        <f t="shared" si="65"/>
        <v/>
      </c>
    </row>
    <row r="54" spans="1:36" ht="15">
      <c r="A54" s="194" t="s">
        <v>26</v>
      </c>
      <c r="B54" s="195">
        <f>SUM(B33:B49)</f>
        <v>6692.5666791700278</v>
      </c>
      <c r="C54" s="195">
        <f t="shared" ref="C54:H54" si="70">SUM(C33:C49)</f>
        <v>15366.340408263008</v>
      </c>
      <c r="D54" s="195">
        <f t="shared" si="70"/>
        <v>18770.52192608521</v>
      </c>
      <c r="E54" s="195">
        <f t="shared" si="70"/>
        <v>17022.568119021937</v>
      </c>
      <c r="F54" s="195">
        <f t="shared" si="70"/>
        <v>0</v>
      </c>
      <c r="G54" s="195">
        <f t="shared" si="70"/>
        <v>1145.863760495037</v>
      </c>
      <c r="H54" s="195">
        <f t="shared" si="70"/>
        <v>55.721587069625144</v>
      </c>
      <c r="I54" s="195">
        <f t="shared" ref="I54" si="71">SUM(I33:I49)</f>
        <v>59053.582480104851</v>
      </c>
      <c r="J54" s="149"/>
      <c r="K54" s="196" t="s">
        <v>26</v>
      </c>
      <c r="L54" s="195">
        <f>SUM(L33:L49)</f>
        <v>6692.5666791700278</v>
      </c>
      <c r="M54" s="195">
        <f t="shared" ref="M54:R54" si="72">SUM(M33:M49)</f>
        <v>15366.340408263008</v>
      </c>
      <c r="N54" s="195">
        <f t="shared" si="72"/>
        <v>18770.52192608521</v>
      </c>
      <c r="O54" s="195">
        <f t="shared" si="72"/>
        <v>17022.568119021937</v>
      </c>
      <c r="P54" s="195">
        <f t="shared" si="72"/>
        <v>5930.2307257145694</v>
      </c>
      <c r="Q54" s="195">
        <f t="shared" si="72"/>
        <v>1145.863760495037</v>
      </c>
      <c r="R54" s="197">
        <f t="shared" si="72"/>
        <v>55.721587069625144</v>
      </c>
      <c r="S54" s="198">
        <f t="shared" ref="S54" si="73">SUM(S33:S49)</f>
        <v>64983.813205819417</v>
      </c>
      <c r="T54" s="149" t="str">
        <f>IF(ABS(S54-AI54)&gt;0.01,S54-AI54,"")</f>
        <v/>
      </c>
      <c r="U54" s="224" t="s">
        <v>63</v>
      </c>
      <c r="V54" s="225">
        <f>SUM(V33:V49)</f>
        <v>6064.2781843598295</v>
      </c>
      <c r="W54" s="225">
        <f t="shared" ref="W54:AH54" si="74">SUM(W33:W49)</f>
        <v>453.97180331554966</v>
      </c>
      <c r="X54" s="225">
        <f t="shared" si="74"/>
        <v>1145.863760495037</v>
      </c>
      <c r="Y54" s="225">
        <f t="shared" si="74"/>
        <v>15366.340408263008</v>
      </c>
      <c r="Z54" s="225">
        <f t="shared" si="74"/>
        <v>17189.261650635755</v>
      </c>
      <c r="AA54" s="225">
        <f t="shared" si="74"/>
        <v>14838.125071622375</v>
      </c>
      <c r="AB54" s="225">
        <f t="shared" si="74"/>
        <v>5930.2307257145694</v>
      </c>
      <c r="AC54" s="225">
        <f t="shared" si="74"/>
        <v>3995.74160141329</v>
      </c>
      <c r="AD54" s="226">
        <f t="shared" si="74"/>
        <v>174.31669149464889</v>
      </c>
      <c r="AE54" s="226">
        <f t="shared" si="74"/>
        <v>501.33217707077932</v>
      </c>
      <c r="AF54" s="226">
        <f t="shared" si="74"/>
        <v>55.721587069625144</v>
      </c>
      <c r="AG54" s="226">
        <f t="shared" si="74"/>
        <v>1581.2602754494555</v>
      </c>
      <c r="AH54" s="226">
        <f t="shared" si="74"/>
        <v>1683.1108703287809</v>
      </c>
      <c r="AI54" s="227">
        <f>SUM(V54:AC54)</f>
        <v>64983.813205819417</v>
      </c>
      <c r="AJ54" s="141" t="str">
        <f t="shared" si="65"/>
        <v/>
      </c>
    </row>
    <row r="55" spans="1:36" ht="15" thickBot="1">
      <c r="A55" s="32" t="s">
        <v>90</v>
      </c>
      <c r="B55" s="48">
        <f>IF($I54=0,"-",B54/$I54)</f>
        <v>0.11333040940276153</v>
      </c>
      <c r="C55" s="48">
        <f t="shared" ref="C55:H55" si="75">IF($I54=0,"-",C54/$I54)</f>
        <v>0.26021013057827486</v>
      </c>
      <c r="D55" s="48">
        <f t="shared" si="75"/>
        <v>0.31785576992571107</v>
      </c>
      <c r="E55" s="48">
        <f t="shared" si="75"/>
        <v>0.28825631577486155</v>
      </c>
      <c r="F55" s="48">
        <f t="shared" si="75"/>
        <v>0</v>
      </c>
      <c r="G55" s="48">
        <f t="shared" si="75"/>
        <v>1.9403797574534594E-2</v>
      </c>
      <c r="H55" s="69">
        <f t="shared" si="75"/>
        <v>9.4357674385627227E-4</v>
      </c>
      <c r="I55" s="49">
        <f>SUM(B55:H55)</f>
        <v>0.99999999999999989</v>
      </c>
      <c r="K55" s="78" t="s">
        <v>90</v>
      </c>
      <c r="L55" s="95">
        <f>IF($S54=0,"-",L54/$S54)</f>
        <v>0.10298821120227362</v>
      </c>
      <c r="M55" s="95">
        <f t="shared" ref="M55:R55" si="76">IF($S54=0,"-",M54/$S54)</f>
        <v>0.2364641231439297</v>
      </c>
      <c r="N55" s="95">
        <f t="shared" si="76"/>
        <v>0.28884919182311508</v>
      </c>
      <c r="O55" s="95">
        <f t="shared" si="76"/>
        <v>0.26195089637333768</v>
      </c>
      <c r="P55" s="95">
        <f t="shared" si="76"/>
        <v>9.1257044380145827E-2</v>
      </c>
      <c r="Q55" s="95">
        <f t="shared" si="76"/>
        <v>1.7633064358131924E-2</v>
      </c>
      <c r="R55" s="96">
        <f t="shared" si="76"/>
        <v>8.5746871906610702E-4</v>
      </c>
      <c r="S55" s="97">
        <f>SUM(L55:R55)</f>
        <v>0.99999999999999989</v>
      </c>
      <c r="U55" s="108" t="s">
        <v>90</v>
      </c>
      <c r="V55" s="130">
        <f>+V54/$AI54</f>
        <v>9.33198266644156E-2</v>
      </c>
      <c r="W55" s="130">
        <f t="shared" ref="W55:AH55" si="77">+W54/$AI54</f>
        <v>6.9859212766987281E-3</v>
      </c>
      <c r="X55" s="130">
        <f t="shared" si="77"/>
        <v>1.7633064358131924E-2</v>
      </c>
      <c r="Y55" s="130">
        <f t="shared" si="77"/>
        <v>0.2364641231439297</v>
      </c>
      <c r="Z55" s="130">
        <f t="shared" si="77"/>
        <v>0.26451605103863657</v>
      </c>
      <c r="AA55" s="130">
        <f t="shared" si="77"/>
        <v>0.22833570915000714</v>
      </c>
      <c r="AB55" s="130">
        <f t="shared" si="77"/>
        <v>9.1257044380145827E-2</v>
      </c>
      <c r="AC55" s="130">
        <f t="shared" si="77"/>
        <v>6.1488259988034435E-2</v>
      </c>
      <c r="AD55" s="130">
        <f t="shared" si="77"/>
        <v>2.6824632611592964E-3</v>
      </c>
      <c r="AE55" s="130">
        <f t="shared" si="77"/>
        <v>7.7147239033655869E-3</v>
      </c>
      <c r="AF55" s="130">
        <f t="shared" si="77"/>
        <v>8.5746871906610702E-4</v>
      </c>
      <c r="AG55" s="130">
        <f t="shared" si="77"/>
        <v>2.4333140784478478E-2</v>
      </c>
      <c r="AH55" s="130">
        <f t="shared" si="77"/>
        <v>2.590046331996497E-2</v>
      </c>
      <c r="AI55" s="131">
        <f>SUM(V55:AC55)</f>
        <v>0.99999999999999989</v>
      </c>
      <c r="AJ55" s="141" t="str">
        <f t="shared" si="65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2.1912460229708506</v>
      </c>
      <c r="G59" s="356"/>
      <c r="H59" s="358"/>
      <c r="I59" s="154">
        <f>SUM(B59:H59)</f>
        <v>2.1912460229708506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78">F450+F476+F502+F528+F554</f>
        <v>0</v>
      </c>
      <c r="G60" s="359"/>
      <c r="H60" s="361"/>
      <c r="I60" s="162">
        <f t="shared" ref="I60:I79" si="7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80">P450+P476+P502+P528+P554</f>
        <v>0</v>
      </c>
      <c r="Q60" s="359"/>
      <c r="R60" s="366"/>
      <c r="S60" s="166">
        <f t="shared" ref="S60:S79" si="8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78"/>
        <v>0</v>
      </c>
      <c r="G61" s="359"/>
      <c r="H61" s="361"/>
      <c r="I61" s="154">
        <f t="shared" si="7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80"/>
        <v>0</v>
      </c>
      <c r="Q61" s="359"/>
      <c r="R61" s="366"/>
      <c r="S61" s="158">
        <f t="shared" si="8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78"/>
        <v>0</v>
      </c>
      <c r="G62" s="359"/>
      <c r="H62" s="361"/>
      <c r="I62" s="162">
        <f t="shared" si="7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80"/>
        <v>0</v>
      </c>
      <c r="Q62" s="359"/>
      <c r="R62" s="366"/>
      <c r="S62" s="166">
        <f t="shared" si="8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78"/>
        <v>0</v>
      </c>
      <c r="G63" s="359"/>
      <c r="H63" s="361"/>
      <c r="I63" s="154">
        <f t="shared" si="7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80"/>
        <v>0</v>
      </c>
      <c r="Q63" s="359"/>
      <c r="R63" s="366"/>
      <c r="S63" s="158">
        <f t="shared" si="8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78"/>
        <v>0</v>
      </c>
      <c r="G64" s="359"/>
      <c r="H64" s="361"/>
      <c r="I64" s="162">
        <f t="shared" si="7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80"/>
        <v>0</v>
      </c>
      <c r="Q64" s="359"/>
      <c r="R64" s="366"/>
      <c r="S64" s="166">
        <f t="shared" si="8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78"/>
        <v>46959.066997678805</v>
      </c>
      <c r="G65" s="359"/>
      <c r="H65" s="361"/>
      <c r="I65" s="154">
        <f t="shared" si="79"/>
        <v>46959.066997678805</v>
      </c>
      <c r="J65" s="149"/>
      <c r="K65" s="169" t="s">
        <v>58</v>
      </c>
      <c r="L65" s="359"/>
      <c r="M65" s="360"/>
      <c r="N65" s="360"/>
      <c r="O65" s="361"/>
      <c r="P65" s="43">
        <f t="shared" si="80"/>
        <v>7533.4815801501609</v>
      </c>
      <c r="Q65" s="359"/>
      <c r="R65" s="366"/>
      <c r="S65" s="158">
        <f t="shared" si="81"/>
        <v>7533.4815801501609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78"/>
        <v>15260.917597366797</v>
      </c>
      <c r="G66" s="359"/>
      <c r="H66" s="361"/>
      <c r="I66" s="162">
        <f t="shared" si="79"/>
        <v>15260.917597366797</v>
      </c>
      <c r="J66" s="149"/>
      <c r="K66" s="163" t="s">
        <v>12</v>
      </c>
      <c r="L66" s="359"/>
      <c r="M66" s="360"/>
      <c r="N66" s="360"/>
      <c r="O66" s="361"/>
      <c r="P66" s="84">
        <f t="shared" si="80"/>
        <v>5091.6589709364525</v>
      </c>
      <c r="Q66" s="359"/>
      <c r="R66" s="366"/>
      <c r="S66" s="166">
        <f t="shared" si="81"/>
        <v>5091.6589709364525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78"/>
        <v>22933.648910701941</v>
      </c>
      <c r="G67" s="359"/>
      <c r="H67" s="361"/>
      <c r="I67" s="154">
        <f t="shared" si="79"/>
        <v>22933.648910701941</v>
      </c>
      <c r="J67" s="149"/>
      <c r="K67" s="169" t="s">
        <v>59</v>
      </c>
      <c r="L67" s="359"/>
      <c r="M67" s="360"/>
      <c r="N67" s="360"/>
      <c r="O67" s="361"/>
      <c r="P67" s="43">
        <f t="shared" si="80"/>
        <v>0</v>
      </c>
      <c r="Q67" s="359"/>
      <c r="R67" s="366"/>
      <c r="S67" s="158">
        <f t="shared" si="81"/>
        <v>0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78"/>
        <v>18.248246774562084</v>
      </c>
      <c r="G68" s="359"/>
      <c r="H68" s="361"/>
      <c r="I68" s="162">
        <f t="shared" si="79"/>
        <v>18.248246774562084</v>
      </c>
      <c r="J68" s="149"/>
      <c r="K68" s="163" t="s">
        <v>17</v>
      </c>
      <c r="L68" s="359"/>
      <c r="M68" s="360"/>
      <c r="N68" s="360"/>
      <c r="O68" s="361"/>
      <c r="P68" s="84">
        <f t="shared" si="80"/>
        <v>-0.10787448149231516</v>
      </c>
      <c r="Q68" s="359"/>
      <c r="R68" s="366"/>
      <c r="S68" s="166">
        <f t="shared" si="81"/>
        <v>-0.10787448149231516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78"/>
        <v>4756.8551957211976</v>
      </c>
      <c r="G69" s="359"/>
      <c r="H69" s="361"/>
      <c r="I69" s="154">
        <f t="shared" si="79"/>
        <v>4756.8551957211976</v>
      </c>
      <c r="J69" s="149"/>
      <c r="K69" s="169" t="s">
        <v>140</v>
      </c>
      <c r="L69" s="359"/>
      <c r="M69" s="360"/>
      <c r="N69" s="360"/>
      <c r="O69" s="361"/>
      <c r="P69" s="43">
        <f t="shared" si="80"/>
        <v>82.811740071844937</v>
      </c>
      <c r="Q69" s="359"/>
      <c r="R69" s="366"/>
      <c r="S69" s="158">
        <f t="shared" si="81"/>
        <v>82.811740071844937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78"/>
        <v>1503.696646104886</v>
      </c>
      <c r="G70" s="359"/>
      <c r="H70" s="361"/>
      <c r="I70" s="162">
        <f t="shared" si="79"/>
        <v>1503.696646104886</v>
      </c>
      <c r="J70" s="149"/>
      <c r="K70" s="163" t="s">
        <v>25</v>
      </c>
      <c r="L70" s="359"/>
      <c r="M70" s="360"/>
      <c r="N70" s="360"/>
      <c r="O70" s="361"/>
      <c r="P70" s="84">
        <f t="shared" si="80"/>
        <v>-1.8318679906315083E-14</v>
      </c>
      <c r="Q70" s="359"/>
      <c r="R70" s="366"/>
      <c r="S70" s="166">
        <f t="shared" si="81"/>
        <v>-1.8318679906315083E-14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78"/>
        <v>0</v>
      </c>
      <c r="G71" s="359"/>
      <c r="H71" s="361"/>
      <c r="I71" s="154">
        <f t="shared" si="7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80"/>
        <v>0</v>
      </c>
      <c r="Q71" s="359"/>
      <c r="R71" s="366"/>
      <c r="S71" s="158">
        <f t="shared" si="81"/>
        <v>0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78"/>
        <v>6.0884886764705895E-2</v>
      </c>
      <c r="G72" s="359"/>
      <c r="H72" s="361"/>
      <c r="I72" s="162">
        <f t="shared" si="79"/>
        <v>6.0884886764705895E-2</v>
      </c>
      <c r="J72" s="149"/>
      <c r="K72" s="163" t="s">
        <v>60</v>
      </c>
      <c r="L72" s="359"/>
      <c r="M72" s="360"/>
      <c r="N72" s="360"/>
      <c r="O72" s="361"/>
      <c r="P72" s="84">
        <f t="shared" si="80"/>
        <v>0</v>
      </c>
      <c r="Q72" s="359"/>
      <c r="R72" s="366"/>
      <c r="S72" s="166">
        <f t="shared" si="81"/>
        <v>0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78"/>
        <v>4496.6761092227152</v>
      </c>
      <c r="G73" s="359"/>
      <c r="H73" s="361"/>
      <c r="I73" s="154">
        <f t="shared" si="79"/>
        <v>4496.6761092227152</v>
      </c>
      <c r="J73" s="149"/>
      <c r="K73" s="169" t="s">
        <v>22</v>
      </c>
      <c r="L73" s="359"/>
      <c r="M73" s="360"/>
      <c r="N73" s="360"/>
      <c r="O73" s="361"/>
      <c r="P73" s="43">
        <f t="shared" si="80"/>
        <v>1411.8993921598217</v>
      </c>
      <c r="Q73" s="359"/>
      <c r="R73" s="366"/>
      <c r="S73" s="158">
        <f t="shared" si="81"/>
        <v>1411.8993921598217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78"/>
        <v>0</v>
      </c>
      <c r="G74" s="359"/>
      <c r="H74" s="361"/>
      <c r="I74" s="162">
        <f t="shared" si="7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80"/>
        <v>0</v>
      </c>
      <c r="Q74" s="359"/>
      <c r="R74" s="366"/>
      <c r="S74" s="166">
        <f t="shared" si="8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78"/>
        <v>0</v>
      </c>
      <c r="G75" s="359"/>
      <c r="H75" s="361"/>
      <c r="I75" s="154">
        <f t="shared" si="7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80"/>
        <v>0</v>
      </c>
      <c r="Q75" s="359"/>
      <c r="R75" s="366"/>
      <c r="S75" s="158">
        <f t="shared" si="8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78"/>
        <v>0</v>
      </c>
      <c r="G76" s="359"/>
      <c r="H76" s="361"/>
      <c r="I76" s="175">
        <f t="shared" si="7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80"/>
        <v>0</v>
      </c>
      <c r="Q76" s="359"/>
      <c r="R76" s="366"/>
      <c r="S76" s="179">
        <f t="shared" si="8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78"/>
        <v>0</v>
      </c>
      <c r="G77" s="359"/>
      <c r="H77" s="361"/>
      <c r="I77" s="183">
        <f t="shared" si="7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80"/>
        <v>0</v>
      </c>
      <c r="Q77" s="359"/>
      <c r="R77" s="366"/>
      <c r="S77" s="186">
        <f t="shared" si="8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78"/>
        <v>0</v>
      </c>
      <c r="G78" s="359"/>
      <c r="H78" s="361"/>
      <c r="I78" s="175">
        <f t="shared" si="7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80"/>
        <v>0</v>
      </c>
      <c r="Q78" s="359"/>
      <c r="R78" s="366"/>
      <c r="S78" s="179">
        <f t="shared" si="8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78"/>
        <v>0</v>
      </c>
      <c r="G79" s="362"/>
      <c r="H79" s="364"/>
      <c r="I79" s="190">
        <f t="shared" si="7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80"/>
        <v>0</v>
      </c>
      <c r="Q79" s="362"/>
      <c r="R79" s="367"/>
      <c r="S79" s="193">
        <f t="shared" si="8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82">SUM(C59:C75)</f>
        <v>0</v>
      </c>
      <c r="D80" s="195">
        <f t="shared" si="82"/>
        <v>0</v>
      </c>
      <c r="E80" s="195">
        <f t="shared" si="82"/>
        <v>0</v>
      </c>
      <c r="F80" s="195">
        <f t="shared" si="82"/>
        <v>95931.361834480645</v>
      </c>
      <c r="G80" s="195">
        <f t="shared" si="82"/>
        <v>0</v>
      </c>
      <c r="H80" s="197">
        <f t="shared" si="82"/>
        <v>0</v>
      </c>
      <c r="I80" s="195">
        <f t="shared" ref="I80" si="83">SUM(I59:I75)</f>
        <v>95931.361834480645</v>
      </c>
      <c r="J80" s="149"/>
      <c r="K80" s="196" t="s">
        <v>26</v>
      </c>
      <c r="L80" s="195">
        <f>SUM(L59:L75)</f>
        <v>0</v>
      </c>
      <c r="M80" s="195">
        <f t="shared" ref="M80:R80" si="84">SUM(M59:M75)</f>
        <v>0</v>
      </c>
      <c r="N80" s="195">
        <f t="shared" si="84"/>
        <v>0</v>
      </c>
      <c r="O80" s="195">
        <f t="shared" si="84"/>
        <v>0</v>
      </c>
      <c r="P80" s="195">
        <f t="shared" si="84"/>
        <v>14119.743808836787</v>
      </c>
      <c r="Q80" s="195">
        <f t="shared" si="84"/>
        <v>0</v>
      </c>
      <c r="R80" s="197">
        <f t="shared" si="84"/>
        <v>0</v>
      </c>
      <c r="S80" s="198">
        <f t="shared" ref="S80" si="85">SUM(S59:S75)</f>
        <v>14119.743808836787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86">IF($I80=0,"-",C80/$I80)</f>
        <v>0</v>
      </c>
      <c r="D81" s="48">
        <f t="shared" si="86"/>
        <v>0</v>
      </c>
      <c r="E81" s="48">
        <f t="shared" si="86"/>
        <v>0</v>
      </c>
      <c r="F81" s="48">
        <f t="shared" si="86"/>
        <v>1</v>
      </c>
      <c r="G81" s="48">
        <f t="shared" si="86"/>
        <v>0</v>
      </c>
      <c r="H81" s="48">
        <f t="shared" si="86"/>
        <v>0</v>
      </c>
      <c r="I81" s="49">
        <f>SUM(B81:H81)</f>
        <v>1</v>
      </c>
      <c r="K81" s="78" t="s">
        <v>90</v>
      </c>
      <c r="L81" s="95">
        <f t="shared" ref="L81:R81" si="87">IF($S80=0,"-",L80/$S80)</f>
        <v>0</v>
      </c>
      <c r="M81" s="95">
        <f t="shared" si="87"/>
        <v>0</v>
      </c>
      <c r="N81" s="95">
        <f t="shared" si="87"/>
        <v>0</v>
      </c>
      <c r="O81" s="95">
        <f t="shared" si="87"/>
        <v>0</v>
      </c>
      <c r="P81" s="95">
        <f t="shared" si="87"/>
        <v>1</v>
      </c>
      <c r="Q81" s="95">
        <f t="shared" si="87"/>
        <v>0</v>
      </c>
      <c r="R81" s="96">
        <f t="shared" si="87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26.25" customHeight="1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F105" si="88">B579+B605+B631</f>
        <v>185.6193871663763</v>
      </c>
      <c r="C85" s="37">
        <f t="shared" si="88"/>
        <v>0</v>
      </c>
      <c r="D85" s="37">
        <f t="shared" si="88"/>
        <v>3.4915555215774319</v>
      </c>
      <c r="E85" s="37">
        <f t="shared" si="88"/>
        <v>0</v>
      </c>
      <c r="F85" s="37">
        <f t="shared" si="88"/>
        <v>0</v>
      </c>
      <c r="G85" s="37">
        <f t="shared" ref="G85:H85" si="89">G579+G605+G631</f>
        <v>0</v>
      </c>
      <c r="H85" s="37">
        <f t="shared" si="89"/>
        <v>0</v>
      </c>
      <c r="I85" s="154">
        <f>SUM(B85:H85)</f>
        <v>189.11094268795372</v>
      </c>
      <c r="J85" s="149"/>
      <c r="K85" s="203" t="s">
        <v>7</v>
      </c>
      <c r="L85" s="37">
        <f t="shared" ref="L85:R105" si="90">L579+L605+L631</f>
        <v>185.6193871663763</v>
      </c>
      <c r="M85" s="37">
        <f t="shared" si="90"/>
        <v>0</v>
      </c>
      <c r="N85" s="37">
        <f t="shared" si="90"/>
        <v>3.4915555215774319</v>
      </c>
      <c r="O85" s="37">
        <f t="shared" si="90"/>
        <v>0</v>
      </c>
      <c r="P85" s="37">
        <f t="shared" si="90"/>
        <v>2.1912460229708506</v>
      </c>
      <c r="Q85" s="37">
        <f t="shared" si="90"/>
        <v>0</v>
      </c>
      <c r="R85" s="37">
        <f t="shared" si="90"/>
        <v>0</v>
      </c>
      <c r="S85" s="205">
        <f>SUM(L85:R85)</f>
        <v>191.30218871092458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88"/>
        <v>48.373131961681999</v>
      </c>
      <c r="C86" s="40">
        <f t="shared" si="88"/>
        <v>0</v>
      </c>
      <c r="D86" s="40">
        <f t="shared" si="88"/>
        <v>8.3278328754144191</v>
      </c>
      <c r="E86" s="40">
        <f t="shared" si="88"/>
        <v>0</v>
      </c>
      <c r="F86" s="40">
        <f t="shared" si="88"/>
        <v>0</v>
      </c>
      <c r="G86" s="40">
        <f t="shared" ref="G86:H86" si="91">G580+G606+G632</f>
        <v>0</v>
      </c>
      <c r="H86" s="40">
        <f t="shared" si="91"/>
        <v>0</v>
      </c>
      <c r="I86" s="162">
        <f t="shared" ref="I86:I105" si="92">SUM(B86:H86)</f>
        <v>56.700964837096421</v>
      </c>
      <c r="J86" s="149"/>
      <c r="K86" s="163" t="s">
        <v>8</v>
      </c>
      <c r="L86" s="84">
        <f t="shared" si="90"/>
        <v>48.373131961681999</v>
      </c>
      <c r="M86" s="84">
        <f t="shared" si="90"/>
        <v>0</v>
      </c>
      <c r="N86" s="84">
        <f t="shared" si="90"/>
        <v>8.3278328754144191</v>
      </c>
      <c r="O86" s="84">
        <f t="shared" si="90"/>
        <v>0</v>
      </c>
      <c r="P86" s="84">
        <f t="shared" si="90"/>
        <v>0</v>
      </c>
      <c r="Q86" s="84">
        <f t="shared" si="90"/>
        <v>0</v>
      </c>
      <c r="R86" s="84">
        <f t="shared" si="90"/>
        <v>0</v>
      </c>
      <c r="S86" s="166">
        <f t="shared" ref="S86:S105" si="93">SUM(L86:R86)</f>
        <v>56.700964837096421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88"/>
        <v>348.22117759085364</v>
      </c>
      <c r="C87" s="43">
        <f t="shared" si="88"/>
        <v>0</v>
      </c>
      <c r="D87" s="43">
        <f t="shared" si="88"/>
        <v>20.8935794243001</v>
      </c>
      <c r="E87" s="43">
        <f t="shared" si="88"/>
        <v>0</v>
      </c>
      <c r="F87" s="43">
        <f t="shared" si="88"/>
        <v>0</v>
      </c>
      <c r="G87" s="43">
        <f t="shared" ref="G87:H87" si="94">G581+G607+G633</f>
        <v>0</v>
      </c>
      <c r="H87" s="43">
        <f t="shared" si="94"/>
        <v>0</v>
      </c>
      <c r="I87" s="154">
        <f t="shared" si="92"/>
        <v>369.11475701515371</v>
      </c>
      <c r="J87" s="149"/>
      <c r="K87" s="169" t="s">
        <v>10</v>
      </c>
      <c r="L87" s="43">
        <f t="shared" si="90"/>
        <v>348.22117759085364</v>
      </c>
      <c r="M87" s="43">
        <f t="shared" si="90"/>
        <v>0</v>
      </c>
      <c r="N87" s="43">
        <f t="shared" si="90"/>
        <v>20.8935794243001</v>
      </c>
      <c r="O87" s="43">
        <f t="shared" si="90"/>
        <v>0</v>
      </c>
      <c r="P87" s="43">
        <f t="shared" si="90"/>
        <v>0</v>
      </c>
      <c r="Q87" s="43">
        <f t="shared" si="90"/>
        <v>0</v>
      </c>
      <c r="R87" s="43">
        <f t="shared" si="90"/>
        <v>0</v>
      </c>
      <c r="S87" s="158">
        <f t="shared" si="93"/>
        <v>369.11475701515371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88"/>
        <v>0</v>
      </c>
      <c r="C88" s="40">
        <f t="shared" si="88"/>
        <v>0</v>
      </c>
      <c r="D88" s="40">
        <f t="shared" si="88"/>
        <v>0</v>
      </c>
      <c r="E88" s="40">
        <f t="shared" si="88"/>
        <v>0</v>
      </c>
      <c r="F88" s="40">
        <f t="shared" si="88"/>
        <v>0</v>
      </c>
      <c r="G88" s="40">
        <f t="shared" ref="G88:H88" si="95">G582+G608+G634</f>
        <v>0</v>
      </c>
      <c r="H88" s="40">
        <f t="shared" si="95"/>
        <v>0</v>
      </c>
      <c r="I88" s="162">
        <f t="shared" si="92"/>
        <v>0</v>
      </c>
      <c r="J88" s="149"/>
      <c r="K88" s="163" t="s">
        <v>56</v>
      </c>
      <c r="L88" s="84">
        <f t="shared" si="90"/>
        <v>0</v>
      </c>
      <c r="M88" s="84">
        <f t="shared" si="90"/>
        <v>0</v>
      </c>
      <c r="N88" s="84">
        <f t="shared" si="90"/>
        <v>0</v>
      </c>
      <c r="O88" s="84">
        <f t="shared" si="90"/>
        <v>0</v>
      </c>
      <c r="P88" s="84">
        <f t="shared" si="90"/>
        <v>0</v>
      </c>
      <c r="Q88" s="84">
        <f t="shared" si="90"/>
        <v>0</v>
      </c>
      <c r="R88" s="84">
        <f t="shared" si="90"/>
        <v>0</v>
      </c>
      <c r="S88" s="166">
        <f t="shared" si="93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88"/>
        <v>218.36630130826438</v>
      </c>
      <c r="C89" s="43">
        <f t="shared" si="88"/>
        <v>11.3764072444849</v>
      </c>
      <c r="D89" s="43">
        <f t="shared" si="88"/>
        <v>15.475207758790241</v>
      </c>
      <c r="E89" s="43">
        <f t="shared" si="88"/>
        <v>5.377817773951965</v>
      </c>
      <c r="F89" s="43">
        <f t="shared" si="88"/>
        <v>0</v>
      </c>
      <c r="G89" s="43">
        <f t="shared" ref="G89:H89" si="96">G583+G609+G635</f>
        <v>0</v>
      </c>
      <c r="H89" s="43">
        <f t="shared" si="96"/>
        <v>0</v>
      </c>
      <c r="I89" s="154">
        <f t="shared" si="92"/>
        <v>250.5957340854915</v>
      </c>
      <c r="J89" s="149"/>
      <c r="K89" s="169" t="s">
        <v>16</v>
      </c>
      <c r="L89" s="43">
        <f t="shared" si="90"/>
        <v>218.36630130826438</v>
      </c>
      <c r="M89" s="43">
        <f t="shared" si="90"/>
        <v>11.3764072444849</v>
      </c>
      <c r="N89" s="43">
        <f t="shared" si="90"/>
        <v>15.475207758790241</v>
      </c>
      <c r="O89" s="43">
        <f t="shared" si="90"/>
        <v>5.377817773951965</v>
      </c>
      <c r="P89" s="43">
        <f t="shared" si="90"/>
        <v>0</v>
      </c>
      <c r="Q89" s="43">
        <f t="shared" si="90"/>
        <v>0</v>
      </c>
      <c r="R89" s="43">
        <f t="shared" si="90"/>
        <v>0</v>
      </c>
      <c r="S89" s="158">
        <f t="shared" si="93"/>
        <v>250.5957340854915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88"/>
        <v>8416.8513421384923</v>
      </c>
      <c r="C90" s="40">
        <f t="shared" si="88"/>
        <v>11.458338822885285</v>
      </c>
      <c r="D90" s="40">
        <f t="shared" si="88"/>
        <v>905.32169578260016</v>
      </c>
      <c r="E90" s="40">
        <f t="shared" si="88"/>
        <v>0</v>
      </c>
      <c r="F90" s="40">
        <f t="shared" si="88"/>
        <v>0</v>
      </c>
      <c r="G90" s="40">
        <f t="shared" ref="G90:H90" si="97">G584+G610+G636</f>
        <v>0</v>
      </c>
      <c r="H90" s="40">
        <f t="shared" si="97"/>
        <v>0</v>
      </c>
      <c r="I90" s="162">
        <f t="shared" si="92"/>
        <v>9333.6313767439788</v>
      </c>
      <c r="J90" s="149"/>
      <c r="K90" s="163" t="s">
        <v>15</v>
      </c>
      <c r="L90" s="84">
        <f t="shared" si="90"/>
        <v>8416.8513421384923</v>
      </c>
      <c r="M90" s="84">
        <f t="shared" si="90"/>
        <v>11.458338822885285</v>
      </c>
      <c r="N90" s="84">
        <f t="shared" si="90"/>
        <v>905.32169578260016</v>
      </c>
      <c r="O90" s="84">
        <f t="shared" si="90"/>
        <v>0</v>
      </c>
      <c r="P90" s="84">
        <f t="shared" si="90"/>
        <v>0</v>
      </c>
      <c r="Q90" s="84">
        <f t="shared" si="90"/>
        <v>0</v>
      </c>
      <c r="R90" s="84">
        <f t="shared" si="90"/>
        <v>0</v>
      </c>
      <c r="S90" s="166">
        <f t="shared" si="93"/>
        <v>9333.6313767439788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88"/>
        <v>0</v>
      </c>
      <c r="C91" s="43">
        <f t="shared" si="88"/>
        <v>1.6709635994403289</v>
      </c>
      <c r="D91" s="43">
        <f t="shared" si="88"/>
        <v>0.47530174735023589</v>
      </c>
      <c r="E91" s="43">
        <f t="shared" si="88"/>
        <v>302.82229388808071</v>
      </c>
      <c r="F91" s="43">
        <f t="shared" si="88"/>
        <v>3202.9166525798591</v>
      </c>
      <c r="G91" s="43">
        <f t="shared" ref="G91:H91" si="98">G585+G611+G637</f>
        <v>0</v>
      </c>
      <c r="H91" s="43">
        <f t="shared" si="98"/>
        <v>0</v>
      </c>
      <c r="I91" s="154">
        <f t="shared" si="92"/>
        <v>3507.8852118147306</v>
      </c>
      <c r="J91" s="149"/>
      <c r="K91" s="169" t="s">
        <v>58</v>
      </c>
      <c r="L91" s="43">
        <f t="shared" si="90"/>
        <v>0</v>
      </c>
      <c r="M91" s="43">
        <f t="shared" si="90"/>
        <v>1.6709635994403289</v>
      </c>
      <c r="N91" s="43">
        <f t="shared" si="90"/>
        <v>0.47530174735023589</v>
      </c>
      <c r="O91" s="43">
        <f t="shared" si="90"/>
        <v>302.82229388808071</v>
      </c>
      <c r="P91" s="43">
        <f t="shared" si="90"/>
        <v>37438.504080074425</v>
      </c>
      <c r="Q91" s="43">
        <f t="shared" si="90"/>
        <v>0</v>
      </c>
      <c r="R91" s="43">
        <f t="shared" si="90"/>
        <v>0</v>
      </c>
      <c r="S91" s="158">
        <f t="shared" si="93"/>
        <v>37743.472639309293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88"/>
        <v>0</v>
      </c>
      <c r="C92" s="40">
        <f t="shared" si="88"/>
        <v>0</v>
      </c>
      <c r="D92" s="40">
        <f t="shared" si="88"/>
        <v>0.13485890720529931</v>
      </c>
      <c r="E92" s="40">
        <f t="shared" si="88"/>
        <v>37.694522350165826</v>
      </c>
      <c r="F92" s="40">
        <f t="shared" si="88"/>
        <v>0</v>
      </c>
      <c r="G92" s="40">
        <f t="shared" ref="G92:H92" si="99">G586+G612+G638</f>
        <v>0</v>
      </c>
      <c r="H92" s="40">
        <f t="shared" si="99"/>
        <v>0</v>
      </c>
      <c r="I92" s="162">
        <f t="shared" si="92"/>
        <v>37.829381257371125</v>
      </c>
      <c r="J92" s="149"/>
      <c r="K92" s="163" t="s">
        <v>12</v>
      </c>
      <c r="L92" s="84">
        <f t="shared" si="90"/>
        <v>0</v>
      </c>
      <c r="M92" s="84">
        <f t="shared" si="90"/>
        <v>0</v>
      </c>
      <c r="N92" s="84">
        <f t="shared" si="90"/>
        <v>0.13485890720529931</v>
      </c>
      <c r="O92" s="84">
        <f t="shared" si="90"/>
        <v>37.694522350165826</v>
      </c>
      <c r="P92" s="84">
        <f t="shared" si="90"/>
        <v>9912.8946748280505</v>
      </c>
      <c r="Q92" s="84">
        <f t="shared" si="90"/>
        <v>0</v>
      </c>
      <c r="R92" s="84">
        <f t="shared" si="90"/>
        <v>0</v>
      </c>
      <c r="S92" s="166">
        <f t="shared" si="93"/>
        <v>9950.7240560854225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88"/>
        <v>0</v>
      </c>
      <c r="C93" s="43">
        <f t="shared" si="88"/>
        <v>0</v>
      </c>
      <c r="D93" s="43">
        <f t="shared" si="88"/>
        <v>0</v>
      </c>
      <c r="E93" s="43">
        <f t="shared" si="88"/>
        <v>0</v>
      </c>
      <c r="F93" s="43">
        <f t="shared" si="88"/>
        <v>0</v>
      </c>
      <c r="G93" s="43">
        <f t="shared" ref="G93:H93" si="100">G587+G613+G639</f>
        <v>0</v>
      </c>
      <c r="H93" s="43">
        <f t="shared" si="100"/>
        <v>0</v>
      </c>
      <c r="I93" s="154">
        <f t="shared" si="92"/>
        <v>0</v>
      </c>
      <c r="J93" s="149"/>
      <c r="K93" s="169" t="s">
        <v>59</v>
      </c>
      <c r="L93" s="43">
        <f t="shared" si="90"/>
        <v>0</v>
      </c>
      <c r="M93" s="43">
        <f t="shared" si="90"/>
        <v>0</v>
      </c>
      <c r="N93" s="43">
        <f t="shared" si="90"/>
        <v>0</v>
      </c>
      <c r="O93" s="43">
        <f t="shared" si="90"/>
        <v>0</v>
      </c>
      <c r="P93" s="43">
        <f t="shared" si="90"/>
        <v>22933.648910701941</v>
      </c>
      <c r="Q93" s="43">
        <f t="shared" si="90"/>
        <v>0</v>
      </c>
      <c r="R93" s="43">
        <f t="shared" si="90"/>
        <v>0</v>
      </c>
      <c r="S93" s="158">
        <f t="shared" si="93"/>
        <v>22933.648910701941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88"/>
        <v>794.63150487135044</v>
      </c>
      <c r="C94" s="40">
        <f t="shared" si="88"/>
        <v>2.8928729637088781</v>
      </c>
      <c r="D94" s="40">
        <f t="shared" si="88"/>
        <v>115.14551190697227</v>
      </c>
      <c r="E94" s="40">
        <f t="shared" si="88"/>
        <v>10.053770856307496</v>
      </c>
      <c r="F94" s="40">
        <f t="shared" si="88"/>
        <v>0</v>
      </c>
      <c r="G94" s="40">
        <f t="shared" ref="G94:H94" si="101">G588+G614+G640</f>
        <v>0</v>
      </c>
      <c r="H94" s="40">
        <f t="shared" si="101"/>
        <v>0</v>
      </c>
      <c r="I94" s="162">
        <f t="shared" si="92"/>
        <v>922.72366059833917</v>
      </c>
      <c r="J94" s="149"/>
      <c r="K94" s="163" t="s">
        <v>17</v>
      </c>
      <c r="L94" s="84">
        <f t="shared" si="90"/>
        <v>794.63150487135044</v>
      </c>
      <c r="M94" s="84">
        <f t="shared" si="90"/>
        <v>2.8928729637088781</v>
      </c>
      <c r="N94" s="84">
        <f t="shared" si="90"/>
        <v>115.14551190697227</v>
      </c>
      <c r="O94" s="84">
        <f t="shared" si="90"/>
        <v>10.053770856307496</v>
      </c>
      <c r="P94" s="84">
        <f t="shared" si="90"/>
        <v>0</v>
      </c>
      <c r="Q94" s="84">
        <f t="shared" si="90"/>
        <v>0</v>
      </c>
      <c r="R94" s="84">
        <f t="shared" si="90"/>
        <v>0</v>
      </c>
      <c r="S94" s="166">
        <f t="shared" si="93"/>
        <v>922.72366059833917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88"/>
        <v>16642.440009206472</v>
      </c>
      <c r="C95" s="43">
        <f t="shared" si="88"/>
        <v>335.16462297646189</v>
      </c>
      <c r="D95" s="43">
        <f t="shared" si="88"/>
        <v>2006.4755344961141</v>
      </c>
      <c r="E95" s="43">
        <f t="shared" si="88"/>
        <v>51.471684851364849</v>
      </c>
      <c r="F95" s="43">
        <f t="shared" si="88"/>
        <v>0</v>
      </c>
      <c r="G95" s="43">
        <f t="shared" ref="G95:H95" si="102">G589+G615+G641</f>
        <v>0</v>
      </c>
      <c r="H95" s="43">
        <f t="shared" si="102"/>
        <v>0</v>
      </c>
      <c r="I95" s="154">
        <f t="shared" si="92"/>
        <v>19035.551851530414</v>
      </c>
      <c r="J95" s="149"/>
      <c r="K95" s="169" t="s">
        <v>140</v>
      </c>
      <c r="L95" s="43">
        <f t="shared" si="90"/>
        <v>16642.440009206472</v>
      </c>
      <c r="M95" s="43">
        <f t="shared" si="90"/>
        <v>335.16462297646189</v>
      </c>
      <c r="N95" s="43">
        <f t="shared" si="90"/>
        <v>2006.4755344961141</v>
      </c>
      <c r="O95" s="43">
        <f t="shared" si="90"/>
        <v>51.471684851364849</v>
      </c>
      <c r="P95" s="43">
        <f t="shared" si="90"/>
        <v>4654.9795269836832</v>
      </c>
      <c r="Q95" s="43">
        <f t="shared" si="90"/>
        <v>0</v>
      </c>
      <c r="R95" s="43">
        <f t="shared" si="90"/>
        <v>0</v>
      </c>
      <c r="S95" s="158">
        <f t="shared" si="93"/>
        <v>23690.531378514097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88"/>
        <v>3334.0635960982177</v>
      </c>
      <c r="C96" s="40">
        <f t="shared" si="88"/>
        <v>0.44906280989369629</v>
      </c>
      <c r="D96" s="40">
        <f t="shared" si="88"/>
        <v>5543.0858522830795</v>
      </c>
      <c r="E96" s="40">
        <f t="shared" si="88"/>
        <v>5763.6527176852951</v>
      </c>
      <c r="F96" s="40">
        <f t="shared" si="88"/>
        <v>0</v>
      </c>
      <c r="G96" s="40">
        <f t="shared" ref="G96:H96" si="103">G590+G616+G642</f>
        <v>4246.9549713328333</v>
      </c>
      <c r="H96" s="40">
        <f t="shared" si="103"/>
        <v>3.1525653437414802</v>
      </c>
      <c r="I96" s="162">
        <f t="shared" si="92"/>
        <v>18891.358765553061</v>
      </c>
      <c r="J96" s="149"/>
      <c r="K96" s="163" t="s">
        <v>25</v>
      </c>
      <c r="L96" s="84">
        <f t="shared" si="90"/>
        <v>3334.0635960982177</v>
      </c>
      <c r="M96" s="84">
        <f t="shared" si="90"/>
        <v>0.44906280989369629</v>
      </c>
      <c r="N96" s="84">
        <f t="shared" si="90"/>
        <v>5543.0858522830795</v>
      </c>
      <c r="O96" s="84">
        <f t="shared" si="90"/>
        <v>5763.6527176852951</v>
      </c>
      <c r="P96" s="84">
        <f t="shared" si="90"/>
        <v>1493.1990460886009</v>
      </c>
      <c r="Q96" s="84">
        <f t="shared" si="90"/>
        <v>4246.9549713328333</v>
      </c>
      <c r="R96" s="84">
        <f t="shared" si="90"/>
        <v>3.1525653437414802</v>
      </c>
      <c r="S96" s="166">
        <f t="shared" si="93"/>
        <v>20384.557811641662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88"/>
        <v>8333.9006216468824</v>
      </c>
      <c r="C97" s="43">
        <f t="shared" si="88"/>
        <v>39.058162122640418</v>
      </c>
      <c r="D97" s="43">
        <f t="shared" si="88"/>
        <v>331.26093455036892</v>
      </c>
      <c r="E97" s="43">
        <f t="shared" si="88"/>
        <v>0</v>
      </c>
      <c r="F97" s="43">
        <f t="shared" si="88"/>
        <v>0</v>
      </c>
      <c r="G97" s="43">
        <f t="shared" ref="G97:H97" si="104">G591+G617+G643</f>
        <v>0</v>
      </c>
      <c r="H97" s="43">
        <f t="shared" si="104"/>
        <v>0</v>
      </c>
      <c r="I97" s="154">
        <f t="shared" si="92"/>
        <v>8704.2197183198932</v>
      </c>
      <c r="J97" s="149"/>
      <c r="K97" s="169" t="s">
        <v>24</v>
      </c>
      <c r="L97" s="43">
        <f t="shared" si="90"/>
        <v>8333.9006216468824</v>
      </c>
      <c r="M97" s="43">
        <f t="shared" si="90"/>
        <v>39.058162122640418</v>
      </c>
      <c r="N97" s="43">
        <f t="shared" si="90"/>
        <v>331.26093455036892</v>
      </c>
      <c r="O97" s="43">
        <f t="shared" si="90"/>
        <v>0</v>
      </c>
      <c r="P97" s="43">
        <f t="shared" si="90"/>
        <v>0</v>
      </c>
      <c r="Q97" s="43">
        <f t="shared" si="90"/>
        <v>0</v>
      </c>
      <c r="R97" s="43">
        <f t="shared" si="90"/>
        <v>0</v>
      </c>
      <c r="S97" s="158">
        <f t="shared" si="93"/>
        <v>8704.2197183198932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88"/>
        <v>15546.507888260798</v>
      </c>
      <c r="C98" s="40">
        <f t="shared" si="88"/>
        <v>28.833349229847823</v>
      </c>
      <c r="D98" s="40">
        <f t="shared" si="88"/>
        <v>1835.3673569539046</v>
      </c>
      <c r="E98" s="40">
        <f t="shared" si="88"/>
        <v>0</v>
      </c>
      <c r="F98" s="40">
        <f t="shared" si="88"/>
        <v>0</v>
      </c>
      <c r="G98" s="40">
        <f t="shared" ref="G98:H98" si="105">G592+G618+G644</f>
        <v>0</v>
      </c>
      <c r="H98" s="40">
        <f t="shared" si="105"/>
        <v>0</v>
      </c>
      <c r="I98" s="162">
        <f t="shared" si="92"/>
        <v>17410.70859444455</v>
      </c>
      <c r="J98" s="149"/>
      <c r="K98" s="163" t="s">
        <v>60</v>
      </c>
      <c r="L98" s="84">
        <f t="shared" si="90"/>
        <v>15546.507888260798</v>
      </c>
      <c r="M98" s="84">
        <f t="shared" si="90"/>
        <v>28.833349229847823</v>
      </c>
      <c r="N98" s="84">
        <f t="shared" si="90"/>
        <v>1835.3673569539046</v>
      </c>
      <c r="O98" s="84">
        <f t="shared" si="90"/>
        <v>0</v>
      </c>
      <c r="P98" s="84">
        <f t="shared" si="90"/>
        <v>6.0884886764705895E-2</v>
      </c>
      <c r="Q98" s="84">
        <f t="shared" si="90"/>
        <v>0</v>
      </c>
      <c r="R98" s="84">
        <f t="shared" si="90"/>
        <v>0</v>
      </c>
      <c r="S98" s="166">
        <f t="shared" si="93"/>
        <v>17410.769479331313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88"/>
        <v>3223.9272111045248</v>
      </c>
      <c r="C99" s="43">
        <f t="shared" si="88"/>
        <v>0</v>
      </c>
      <c r="D99" s="43">
        <f t="shared" si="88"/>
        <v>673.84081894214194</v>
      </c>
      <c r="E99" s="43">
        <f t="shared" si="88"/>
        <v>5.2274437631014008</v>
      </c>
      <c r="F99" s="43">
        <f t="shared" si="88"/>
        <v>221.42729957276609</v>
      </c>
      <c r="G99" s="43">
        <f t="shared" ref="G99:H99" si="106">G593+G619+G645</f>
        <v>0</v>
      </c>
      <c r="H99" s="43">
        <f t="shared" si="106"/>
        <v>0</v>
      </c>
      <c r="I99" s="154">
        <f t="shared" si="92"/>
        <v>4124.4227733825346</v>
      </c>
      <c r="J99" s="149"/>
      <c r="K99" s="169" t="s">
        <v>22</v>
      </c>
      <c r="L99" s="43">
        <f t="shared" si="90"/>
        <v>3223.9272111045248</v>
      </c>
      <c r="M99" s="43">
        <f t="shared" si="90"/>
        <v>0</v>
      </c>
      <c r="N99" s="43">
        <f t="shared" si="90"/>
        <v>673.84081894214194</v>
      </c>
      <c r="O99" s="43">
        <f t="shared" si="90"/>
        <v>5.2274437631014008</v>
      </c>
      <c r="P99" s="43">
        <f t="shared" si="90"/>
        <v>2870.2528824954707</v>
      </c>
      <c r="Q99" s="43">
        <f t="shared" si="90"/>
        <v>0</v>
      </c>
      <c r="R99" s="43">
        <f t="shared" si="90"/>
        <v>0</v>
      </c>
      <c r="S99" s="158">
        <f t="shared" si="93"/>
        <v>6773.2483563052392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88"/>
        <v>10.653080359103452</v>
      </c>
      <c r="C100" s="40">
        <f t="shared" si="88"/>
        <v>0</v>
      </c>
      <c r="D100" s="40">
        <f t="shared" si="88"/>
        <v>0.19682905633149603</v>
      </c>
      <c r="E100" s="40">
        <f t="shared" si="88"/>
        <v>0</v>
      </c>
      <c r="F100" s="40">
        <f t="shared" si="88"/>
        <v>0</v>
      </c>
      <c r="G100" s="40">
        <f t="shared" ref="G100:H100" si="107">G594+G620+G646</f>
        <v>0</v>
      </c>
      <c r="H100" s="40">
        <f t="shared" si="107"/>
        <v>0</v>
      </c>
      <c r="I100" s="162">
        <f t="shared" si="92"/>
        <v>10.849909415434947</v>
      </c>
      <c r="J100" s="149"/>
      <c r="K100" s="163" t="s">
        <v>21</v>
      </c>
      <c r="L100" s="84">
        <f t="shared" si="90"/>
        <v>10.653080359103452</v>
      </c>
      <c r="M100" s="84">
        <f t="shared" si="90"/>
        <v>0</v>
      </c>
      <c r="N100" s="84">
        <f t="shared" si="90"/>
        <v>0.19682905633149603</v>
      </c>
      <c r="O100" s="84">
        <f t="shared" si="90"/>
        <v>0</v>
      </c>
      <c r="P100" s="84">
        <f t="shared" si="90"/>
        <v>0</v>
      </c>
      <c r="Q100" s="84">
        <f t="shared" si="90"/>
        <v>0</v>
      </c>
      <c r="R100" s="84">
        <f t="shared" si="90"/>
        <v>0</v>
      </c>
      <c r="S100" s="166">
        <f t="shared" si="93"/>
        <v>10.849909415434947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si="88"/>
        <v>2040.7639455131982</v>
      </c>
      <c r="C101" s="43">
        <f t="shared" si="88"/>
        <v>0</v>
      </c>
      <c r="D101" s="43">
        <f t="shared" si="88"/>
        <v>942.81586217155336</v>
      </c>
      <c r="E101" s="43">
        <f t="shared" si="88"/>
        <v>0</v>
      </c>
      <c r="F101" s="43">
        <f t="shared" si="88"/>
        <v>0</v>
      </c>
      <c r="G101" s="43">
        <f t="shared" ref="G101:H101" si="108">G595+G621+G647</f>
        <v>0</v>
      </c>
      <c r="H101" s="43">
        <f t="shared" si="108"/>
        <v>0</v>
      </c>
      <c r="I101" s="154">
        <f t="shared" si="92"/>
        <v>2983.5798076847514</v>
      </c>
      <c r="J101" s="149"/>
      <c r="K101" s="171" t="s">
        <v>64</v>
      </c>
      <c r="L101" s="43">
        <f t="shared" si="90"/>
        <v>2040.7639455131982</v>
      </c>
      <c r="M101" s="43">
        <f t="shared" si="90"/>
        <v>0</v>
      </c>
      <c r="N101" s="43">
        <f t="shared" si="90"/>
        <v>942.81586217155336</v>
      </c>
      <c r="O101" s="43">
        <f t="shared" si="90"/>
        <v>0</v>
      </c>
      <c r="P101" s="43">
        <f t="shared" si="90"/>
        <v>0</v>
      </c>
      <c r="Q101" s="43">
        <f t="shared" si="90"/>
        <v>0</v>
      </c>
      <c r="R101" s="43">
        <f t="shared" si="90"/>
        <v>0</v>
      </c>
      <c r="S101" s="158">
        <f t="shared" si="93"/>
        <v>2983.5798076847514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88"/>
        <v>2040.7639455131982</v>
      </c>
      <c r="C102" s="59">
        <f t="shared" si="88"/>
        <v>0</v>
      </c>
      <c r="D102" s="59">
        <f t="shared" si="88"/>
        <v>942.81586217155336</v>
      </c>
      <c r="E102" s="59">
        <f t="shared" si="88"/>
        <v>0</v>
      </c>
      <c r="F102" s="59">
        <f t="shared" si="88"/>
        <v>0</v>
      </c>
      <c r="G102" s="59">
        <f t="shared" ref="G102:H102" si="109">G596+G622+G648</f>
        <v>0</v>
      </c>
      <c r="H102" s="59">
        <f t="shared" si="109"/>
        <v>0</v>
      </c>
      <c r="I102" s="175">
        <f t="shared" si="92"/>
        <v>2983.5798076847514</v>
      </c>
      <c r="J102" s="149"/>
      <c r="K102" s="176" t="s">
        <v>23</v>
      </c>
      <c r="L102" s="87">
        <f t="shared" si="90"/>
        <v>2040.7639455131982</v>
      </c>
      <c r="M102" s="87">
        <f t="shared" si="90"/>
        <v>0</v>
      </c>
      <c r="N102" s="87">
        <f t="shared" si="90"/>
        <v>942.81586217155336</v>
      </c>
      <c r="O102" s="87">
        <f t="shared" si="90"/>
        <v>0</v>
      </c>
      <c r="P102" s="87">
        <f t="shared" si="90"/>
        <v>0</v>
      </c>
      <c r="Q102" s="87">
        <f t="shared" si="90"/>
        <v>0</v>
      </c>
      <c r="R102" s="87">
        <f t="shared" si="90"/>
        <v>0</v>
      </c>
      <c r="S102" s="179">
        <f t="shared" si="93"/>
        <v>2983.5798076847514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88"/>
        <v>0</v>
      </c>
      <c r="C103" s="62">
        <f t="shared" si="88"/>
        <v>0</v>
      </c>
      <c r="D103" s="62">
        <f t="shared" si="88"/>
        <v>0</v>
      </c>
      <c r="E103" s="62">
        <f t="shared" si="88"/>
        <v>0</v>
      </c>
      <c r="F103" s="62">
        <f t="shared" si="88"/>
        <v>0</v>
      </c>
      <c r="G103" s="62">
        <f t="shared" ref="G103:H103" si="110">G597+G623+G649</f>
        <v>0</v>
      </c>
      <c r="H103" s="62">
        <f t="shared" si="110"/>
        <v>0</v>
      </c>
      <c r="I103" s="183">
        <f t="shared" si="92"/>
        <v>0</v>
      </c>
      <c r="J103" s="149"/>
      <c r="K103" s="184" t="s">
        <v>19</v>
      </c>
      <c r="L103" s="62">
        <f t="shared" si="90"/>
        <v>0</v>
      </c>
      <c r="M103" s="62">
        <f t="shared" si="90"/>
        <v>0</v>
      </c>
      <c r="N103" s="62">
        <f t="shared" si="90"/>
        <v>0</v>
      </c>
      <c r="O103" s="62">
        <f t="shared" si="90"/>
        <v>0</v>
      </c>
      <c r="P103" s="62">
        <f t="shared" si="90"/>
        <v>0</v>
      </c>
      <c r="Q103" s="62">
        <f t="shared" si="90"/>
        <v>0</v>
      </c>
      <c r="R103" s="62">
        <f t="shared" si="90"/>
        <v>0</v>
      </c>
      <c r="S103" s="186">
        <f t="shared" si="93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88"/>
        <v>0</v>
      </c>
      <c r="C104" s="59">
        <f t="shared" si="88"/>
        <v>0</v>
      </c>
      <c r="D104" s="59">
        <f t="shared" si="88"/>
        <v>0</v>
      </c>
      <c r="E104" s="59">
        <f t="shared" si="88"/>
        <v>0</v>
      </c>
      <c r="F104" s="59">
        <f t="shared" si="88"/>
        <v>0</v>
      </c>
      <c r="G104" s="59">
        <f t="shared" ref="G104:H104" si="111">G598+G624+G650</f>
        <v>0</v>
      </c>
      <c r="H104" s="59">
        <f t="shared" si="111"/>
        <v>0</v>
      </c>
      <c r="I104" s="175">
        <f t="shared" si="92"/>
        <v>0</v>
      </c>
      <c r="J104" s="149"/>
      <c r="K104" s="176" t="s">
        <v>20</v>
      </c>
      <c r="L104" s="87">
        <f t="shared" si="90"/>
        <v>0</v>
      </c>
      <c r="M104" s="87">
        <f t="shared" si="90"/>
        <v>0</v>
      </c>
      <c r="N104" s="87">
        <f t="shared" si="90"/>
        <v>0</v>
      </c>
      <c r="O104" s="87">
        <f t="shared" si="90"/>
        <v>0</v>
      </c>
      <c r="P104" s="87">
        <f t="shared" si="90"/>
        <v>0</v>
      </c>
      <c r="Q104" s="87">
        <f t="shared" si="90"/>
        <v>0</v>
      </c>
      <c r="R104" s="87">
        <f t="shared" si="90"/>
        <v>0</v>
      </c>
      <c r="S104" s="179">
        <f t="shared" si="93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88"/>
        <v>0</v>
      </c>
      <c r="C105" s="52">
        <f t="shared" si="88"/>
        <v>0</v>
      </c>
      <c r="D105" s="52">
        <f t="shared" si="88"/>
        <v>0</v>
      </c>
      <c r="E105" s="52">
        <f t="shared" si="88"/>
        <v>0</v>
      </c>
      <c r="F105" s="52">
        <f t="shared" si="88"/>
        <v>0</v>
      </c>
      <c r="G105" s="52">
        <f t="shared" ref="G105:H105" si="112">G599+G625+G651</f>
        <v>0</v>
      </c>
      <c r="H105" s="52">
        <f t="shared" si="112"/>
        <v>0</v>
      </c>
      <c r="I105" s="190">
        <f t="shared" si="92"/>
        <v>0</v>
      </c>
      <c r="J105" s="149"/>
      <c r="K105" s="191" t="s">
        <v>11</v>
      </c>
      <c r="L105" s="52">
        <f t="shared" si="90"/>
        <v>0</v>
      </c>
      <c r="M105" s="52">
        <f t="shared" si="90"/>
        <v>0</v>
      </c>
      <c r="N105" s="52">
        <f t="shared" si="90"/>
        <v>0</v>
      </c>
      <c r="O105" s="52">
        <f t="shared" si="90"/>
        <v>0</v>
      </c>
      <c r="P105" s="52">
        <f t="shared" si="90"/>
        <v>0</v>
      </c>
      <c r="Q105" s="52">
        <f t="shared" si="90"/>
        <v>0</v>
      </c>
      <c r="R105" s="52">
        <f t="shared" si="90"/>
        <v>0</v>
      </c>
      <c r="S105" s="193">
        <f t="shared" si="93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59144.319197226214</v>
      </c>
      <c r="C106" s="195">
        <f t="shared" ref="C106:H106" si="113">SUM(C85:C101)</f>
        <v>430.90377976936321</v>
      </c>
      <c r="D106" s="195">
        <f t="shared" si="113"/>
        <v>12402.308732377705</v>
      </c>
      <c r="E106" s="195">
        <f t="shared" si="113"/>
        <v>6176.3002511682671</v>
      </c>
      <c r="F106" s="195">
        <f t="shared" si="113"/>
        <v>3424.3439521526252</v>
      </c>
      <c r="G106" s="195">
        <f t="shared" si="113"/>
        <v>4246.9549713328333</v>
      </c>
      <c r="H106" s="195">
        <f t="shared" si="113"/>
        <v>3.1525653437414802</v>
      </c>
      <c r="I106" s="195">
        <f t="shared" ref="I106" si="114">SUM(I85:I101)</f>
        <v>85828.283449370778</v>
      </c>
      <c r="J106" s="149"/>
      <c r="K106" s="196" t="s">
        <v>26</v>
      </c>
      <c r="L106" s="195">
        <f>SUM(L85:L101)</f>
        <v>59144.319197226214</v>
      </c>
      <c r="M106" s="195">
        <f t="shared" ref="M106:R106" si="115">SUM(M85:M101)</f>
        <v>430.90377976936321</v>
      </c>
      <c r="N106" s="195">
        <f t="shared" si="115"/>
        <v>12402.308732377705</v>
      </c>
      <c r="O106" s="195">
        <f t="shared" si="115"/>
        <v>6176.3002511682671</v>
      </c>
      <c r="P106" s="195">
        <f t="shared" si="115"/>
        <v>79305.73125208191</v>
      </c>
      <c r="Q106" s="195">
        <f t="shared" si="115"/>
        <v>4246.9549713328333</v>
      </c>
      <c r="R106" s="197">
        <f t="shared" si="115"/>
        <v>3.1525653437414802</v>
      </c>
      <c r="S106" s="198">
        <f t="shared" ref="S106" si="116">SUM(S85:S101)</f>
        <v>161709.67074930001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0.68910057174934458</v>
      </c>
      <c r="C107" s="48">
        <f t="shared" ref="C107:H107" si="117">IF($I106=0,"-",C106/$I106)</f>
        <v>5.0205335869678543E-3</v>
      </c>
      <c r="D107" s="48">
        <f t="shared" si="117"/>
        <v>0.14450141880903047</v>
      </c>
      <c r="E107" s="48">
        <f t="shared" si="117"/>
        <v>7.1961129862414208E-2</v>
      </c>
      <c r="F107" s="48">
        <f t="shared" si="117"/>
        <v>3.9897616665869946E-2</v>
      </c>
      <c r="G107" s="48">
        <f t="shared" si="117"/>
        <v>4.948199824872495E-2</v>
      </c>
      <c r="H107" s="69">
        <f t="shared" si="117"/>
        <v>3.67310776476282E-5</v>
      </c>
      <c r="I107" s="49">
        <f>SUM(B107:H107)</f>
        <v>0.99999999999999967</v>
      </c>
      <c r="K107" s="78" t="s">
        <v>90</v>
      </c>
      <c r="L107" s="95">
        <f t="shared" ref="L107:R107" si="118">IF($S106=0,"-",L106/$S106)</f>
        <v>0.36574386011160825</v>
      </c>
      <c r="M107" s="95">
        <f t="shared" si="118"/>
        <v>2.6646753887551804E-3</v>
      </c>
      <c r="N107" s="95">
        <f t="shared" si="118"/>
        <v>7.6694910544992195E-2</v>
      </c>
      <c r="O107" s="95">
        <f t="shared" si="118"/>
        <v>3.819375936237878E-2</v>
      </c>
      <c r="P107" s="95">
        <f t="shared" si="118"/>
        <v>0.49042046084572338</v>
      </c>
      <c r="Q107" s="95">
        <f t="shared" si="118"/>
        <v>2.6262838528172669E-2</v>
      </c>
      <c r="R107" s="96">
        <f t="shared" si="118"/>
        <v>1.9495218369647979E-5</v>
      </c>
      <c r="S107" s="97">
        <f>SUM(L107:R107)</f>
        <v>1.0000000000000002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5.5192111746075731E-2</v>
      </c>
      <c r="E111" s="152">
        <v>0</v>
      </c>
      <c r="F111" s="349"/>
      <c r="G111" s="152">
        <v>0</v>
      </c>
      <c r="H111" s="153">
        <v>0</v>
      </c>
      <c r="I111" s="154">
        <f>SUM(B111:H111)</f>
        <v>5.5192111746075731E-2</v>
      </c>
      <c r="J111" s="149"/>
      <c r="K111" s="203" t="s">
        <v>7</v>
      </c>
      <c r="L111" s="152">
        <v>0</v>
      </c>
      <c r="M111" s="152">
        <v>0</v>
      </c>
      <c r="N111" s="152">
        <v>5.5192111746075731E-2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5.5192111746075731E-2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5.5192111746075731E-2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5.5192111746075731E-2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119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120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21">SUM(V112:AC112)</f>
        <v>0</v>
      </c>
      <c r="AJ112" s="141" t="str">
        <f t="shared" ref="AJ112:AJ133" si="122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105.86586072693713</v>
      </c>
      <c r="E113" s="156">
        <v>0</v>
      </c>
      <c r="F113" s="350"/>
      <c r="G113" s="156">
        <v>0</v>
      </c>
      <c r="H113" s="168">
        <v>0</v>
      </c>
      <c r="I113" s="154">
        <f t="shared" si="119"/>
        <v>105.86586072693713</v>
      </c>
      <c r="J113" s="149"/>
      <c r="K113" s="169" t="s">
        <v>10</v>
      </c>
      <c r="L113" s="156">
        <v>0</v>
      </c>
      <c r="M113" s="156">
        <v>0</v>
      </c>
      <c r="N113" s="156">
        <v>105.86586072693713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120"/>
        <v>105.86586072693713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105.86586072693713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21"/>
        <v>105.86586072693713</v>
      </c>
      <c r="AJ113" s="141" t="str">
        <f t="shared" si="122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119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120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21"/>
        <v>0</v>
      </c>
      <c r="AJ114" s="141" t="str">
        <f t="shared" si="122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96.888207652586971</v>
      </c>
      <c r="E115" s="156">
        <v>0</v>
      </c>
      <c r="F115" s="350"/>
      <c r="G115" s="156">
        <v>0</v>
      </c>
      <c r="H115" s="168">
        <v>0</v>
      </c>
      <c r="I115" s="154">
        <f t="shared" si="119"/>
        <v>96.888207652586971</v>
      </c>
      <c r="J115" s="149"/>
      <c r="K115" s="169" t="s">
        <v>16</v>
      </c>
      <c r="L115" s="156">
        <v>0</v>
      </c>
      <c r="M115" s="156">
        <v>0</v>
      </c>
      <c r="N115" s="156">
        <v>96.888207652586971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120"/>
        <v>96.888207652586971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96.888207652586971</v>
      </c>
      <c r="AD115" s="209">
        <v>0</v>
      </c>
      <c r="AE115" s="209">
        <v>0</v>
      </c>
      <c r="AF115" s="209">
        <v>0</v>
      </c>
      <c r="AG115" s="209">
        <v>96.888207652586971</v>
      </c>
      <c r="AH115" s="209">
        <v>0</v>
      </c>
      <c r="AI115" s="210">
        <f t="shared" si="121"/>
        <v>96.888207652586971</v>
      </c>
      <c r="AJ115" s="141" t="str">
        <f t="shared" si="122"/>
        <v/>
      </c>
      <c r="BA115" s="141"/>
      <c r="BR115" s="141"/>
      <c r="CG115" s="141"/>
    </row>
    <row r="116" spans="1:85" ht="15">
      <c r="A116" s="159" t="s">
        <v>15</v>
      </c>
      <c r="B116" s="160">
        <v>0.29983262148338491</v>
      </c>
      <c r="C116" s="160">
        <v>0</v>
      </c>
      <c r="D116" s="160">
        <v>0</v>
      </c>
      <c r="E116" s="160">
        <v>1.5018125047638308E-2</v>
      </c>
      <c r="F116" s="350"/>
      <c r="G116" s="160">
        <v>0</v>
      </c>
      <c r="H116" s="161">
        <v>0</v>
      </c>
      <c r="I116" s="162">
        <f t="shared" si="119"/>
        <v>0.31485074653102324</v>
      </c>
      <c r="J116" s="149"/>
      <c r="K116" s="163" t="s">
        <v>15</v>
      </c>
      <c r="L116" s="164">
        <v>0.29983262148338491</v>
      </c>
      <c r="M116" s="164">
        <v>0</v>
      </c>
      <c r="N116" s="164">
        <v>0</v>
      </c>
      <c r="O116" s="164">
        <v>1.5018125047638308E-2</v>
      </c>
      <c r="P116" s="164">
        <v>0</v>
      </c>
      <c r="Q116" s="164">
        <v>0</v>
      </c>
      <c r="R116" s="165">
        <v>0</v>
      </c>
      <c r="S116" s="166">
        <f t="shared" si="120"/>
        <v>0.31485074653102324</v>
      </c>
      <c r="U116" s="211" t="s">
        <v>57</v>
      </c>
      <c r="V116" s="212">
        <v>0.22851177433456246</v>
      </c>
      <c r="W116" s="212">
        <v>0</v>
      </c>
      <c r="X116" s="212">
        <v>0</v>
      </c>
      <c r="Y116" s="212">
        <v>0</v>
      </c>
      <c r="Z116" s="212">
        <v>0</v>
      </c>
      <c r="AA116" s="212">
        <v>1.5018125047638308E-2</v>
      </c>
      <c r="AB116" s="212">
        <v>0</v>
      </c>
      <c r="AC116" s="213">
        <v>7.1320847148822433E-2</v>
      </c>
      <c r="AD116" s="212">
        <v>7.1320847148822433E-2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21"/>
        <v>0.31485074653102318</v>
      </c>
      <c r="AJ116" s="141" t="str">
        <f t="shared" si="122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2.3449021754782411</v>
      </c>
      <c r="F117" s="350"/>
      <c r="G117" s="156">
        <v>0</v>
      </c>
      <c r="H117" s="168">
        <v>0</v>
      </c>
      <c r="I117" s="154">
        <f t="shared" si="119"/>
        <v>2.3449021754782411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2.3449021754782411</v>
      </c>
      <c r="P117" s="156">
        <v>188.37832031706759</v>
      </c>
      <c r="Q117" s="156">
        <v>0</v>
      </c>
      <c r="R117" s="157">
        <v>0</v>
      </c>
      <c r="S117" s="158">
        <f t="shared" si="120"/>
        <v>190.72322249254583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0.11724510877391206</v>
      </c>
      <c r="AB117" s="207">
        <v>188.37832031706759</v>
      </c>
      <c r="AC117" s="208">
        <v>2.2276570667043289</v>
      </c>
      <c r="AD117" s="207">
        <v>0</v>
      </c>
      <c r="AE117" s="207">
        <v>0</v>
      </c>
      <c r="AF117" s="207">
        <v>0</v>
      </c>
      <c r="AG117" s="207">
        <v>0</v>
      </c>
      <c r="AH117" s="207">
        <v>2.2276570667043289</v>
      </c>
      <c r="AI117" s="210">
        <f t="shared" si="121"/>
        <v>190.72322249254583</v>
      </c>
      <c r="AJ117" s="141" t="str">
        <f t="shared" si="122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119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1.4492815345194323</v>
      </c>
      <c r="Q118" s="164">
        <v>0</v>
      </c>
      <c r="R118" s="165">
        <v>0</v>
      </c>
      <c r="S118" s="166">
        <f t="shared" si="120"/>
        <v>1.4492815345194323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1.4492815345194323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21"/>
        <v>1.4492815345194323</v>
      </c>
      <c r="AJ118" s="141" t="str">
        <f t="shared" si="122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119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120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21"/>
        <v>0</v>
      </c>
      <c r="AJ119" s="141" t="str">
        <f t="shared" si="122"/>
        <v/>
      </c>
      <c r="BA119" s="141"/>
      <c r="BR119" s="141"/>
      <c r="CG119" s="141"/>
    </row>
    <row r="120" spans="1:85" ht="15">
      <c r="A120" s="159" t="s">
        <v>17</v>
      </c>
      <c r="B120" s="160">
        <v>0.48407269383686424</v>
      </c>
      <c r="C120" s="160">
        <v>0</v>
      </c>
      <c r="D120" s="160">
        <v>0.80392730616313579</v>
      </c>
      <c r="E120" s="160">
        <v>0</v>
      </c>
      <c r="F120" s="350"/>
      <c r="G120" s="160">
        <v>0</v>
      </c>
      <c r="H120" s="161">
        <v>0</v>
      </c>
      <c r="I120" s="162">
        <f t="shared" si="119"/>
        <v>1.288</v>
      </c>
      <c r="J120" s="149"/>
      <c r="K120" s="163" t="s">
        <v>17</v>
      </c>
      <c r="L120" s="164">
        <v>0.48407269383686424</v>
      </c>
      <c r="M120" s="164">
        <v>0</v>
      </c>
      <c r="N120" s="164">
        <v>0.80392730616313579</v>
      </c>
      <c r="O120" s="164">
        <v>0</v>
      </c>
      <c r="P120" s="164">
        <v>0.91262160000000003</v>
      </c>
      <c r="Q120" s="164">
        <v>0</v>
      </c>
      <c r="R120" s="165">
        <v>0</v>
      </c>
      <c r="S120" s="166">
        <f t="shared" si="120"/>
        <v>2.2006215999999998</v>
      </c>
      <c r="U120" s="211" t="s">
        <v>17</v>
      </c>
      <c r="V120" s="212">
        <v>0.48407269383686424</v>
      </c>
      <c r="W120" s="212">
        <v>0</v>
      </c>
      <c r="X120" s="212">
        <v>0</v>
      </c>
      <c r="Y120" s="212">
        <v>0</v>
      </c>
      <c r="Z120" s="212">
        <v>0.80392730616313579</v>
      </c>
      <c r="AA120" s="212">
        <v>0</v>
      </c>
      <c r="AB120" s="212">
        <v>0.91262160000000003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21"/>
        <v>2.2006215999999998</v>
      </c>
      <c r="AJ120" s="141" t="str">
        <f t="shared" si="122"/>
        <v/>
      </c>
      <c r="BA120" s="141"/>
      <c r="BR120" s="141"/>
      <c r="CG120" s="141"/>
    </row>
    <row r="121" spans="1:85" ht="15">
      <c r="A121" s="167" t="s">
        <v>140</v>
      </c>
      <c r="B121" s="156">
        <v>211.1230365952282</v>
      </c>
      <c r="C121" s="156">
        <v>54.926477516274751</v>
      </c>
      <c r="D121" s="156">
        <v>277.51687627736368</v>
      </c>
      <c r="E121" s="156">
        <v>114.87250799012146</v>
      </c>
      <c r="F121" s="350"/>
      <c r="G121" s="156">
        <v>0</v>
      </c>
      <c r="H121" s="168">
        <v>0</v>
      </c>
      <c r="I121" s="154">
        <f t="shared" si="119"/>
        <v>658.43889837898814</v>
      </c>
      <c r="J121" s="149"/>
      <c r="K121" s="169" t="s">
        <v>140</v>
      </c>
      <c r="L121" s="156">
        <v>211.1230365952282</v>
      </c>
      <c r="M121" s="156">
        <v>54.926477516274751</v>
      </c>
      <c r="N121" s="156">
        <v>277.51687627736368</v>
      </c>
      <c r="O121" s="156">
        <v>114.87250799012146</v>
      </c>
      <c r="P121" s="156">
        <v>0</v>
      </c>
      <c r="Q121" s="156">
        <v>0</v>
      </c>
      <c r="R121" s="157">
        <v>0</v>
      </c>
      <c r="S121" s="158">
        <f t="shared" si="120"/>
        <v>658.43889837898814</v>
      </c>
      <c r="U121" s="215" t="s">
        <v>140</v>
      </c>
      <c r="V121" s="207">
        <v>200.23267289498048</v>
      </c>
      <c r="W121" s="207">
        <v>0</v>
      </c>
      <c r="X121" s="207">
        <v>0</v>
      </c>
      <c r="Y121" s="207">
        <v>54.926477516274751</v>
      </c>
      <c r="Z121" s="207">
        <v>277.51687627736368</v>
      </c>
      <c r="AA121" s="207">
        <v>113.22970500314194</v>
      </c>
      <c r="AB121" s="207">
        <v>0</v>
      </c>
      <c r="AC121" s="208">
        <v>12.533166687227244</v>
      </c>
      <c r="AD121" s="207">
        <v>10.890363700247722</v>
      </c>
      <c r="AE121" s="207">
        <v>0</v>
      </c>
      <c r="AF121" s="207">
        <v>0</v>
      </c>
      <c r="AG121" s="207">
        <v>0</v>
      </c>
      <c r="AH121" s="207">
        <v>1.6428029869795227</v>
      </c>
      <c r="AI121" s="210">
        <f t="shared" si="121"/>
        <v>658.43889837898803</v>
      </c>
      <c r="AJ121" s="141" t="str">
        <f t="shared" si="122"/>
        <v/>
      </c>
      <c r="BA121" s="141"/>
      <c r="BR121" s="141"/>
      <c r="CG121" s="141"/>
    </row>
    <row r="122" spans="1:85" ht="15">
      <c r="A122" s="159" t="s">
        <v>25</v>
      </c>
      <c r="B122" s="160">
        <v>85.005633276877575</v>
      </c>
      <c r="C122" s="160">
        <v>0.98522150577818501</v>
      </c>
      <c r="D122" s="160">
        <v>124.91630692296469</v>
      </c>
      <c r="E122" s="160">
        <v>567.85158996326663</v>
      </c>
      <c r="F122" s="350"/>
      <c r="G122" s="160">
        <v>54.880599411710435</v>
      </c>
      <c r="H122" s="161">
        <v>0</v>
      </c>
      <c r="I122" s="162">
        <f t="shared" si="119"/>
        <v>833.63935108059752</v>
      </c>
      <c r="J122" s="149"/>
      <c r="K122" s="163" t="s">
        <v>25</v>
      </c>
      <c r="L122" s="164">
        <v>85.005633276877575</v>
      </c>
      <c r="M122" s="164">
        <v>0.98522150577818501</v>
      </c>
      <c r="N122" s="164">
        <v>124.91630692296469</v>
      </c>
      <c r="O122" s="164">
        <v>567.85158996326663</v>
      </c>
      <c r="P122" s="164">
        <v>0.81102403940275458</v>
      </c>
      <c r="Q122" s="164">
        <v>54.880599411710435</v>
      </c>
      <c r="R122" s="165">
        <v>0</v>
      </c>
      <c r="S122" s="166">
        <f t="shared" si="120"/>
        <v>834.45037512000033</v>
      </c>
      <c r="U122" s="211" t="s">
        <v>25</v>
      </c>
      <c r="V122" s="212">
        <v>76.132663193485627</v>
      </c>
      <c r="W122" s="212">
        <v>8.0696689992941479</v>
      </c>
      <c r="X122" s="212">
        <v>54.880599411710435</v>
      </c>
      <c r="Y122" s="212">
        <v>0.98522150577818501</v>
      </c>
      <c r="Z122" s="212">
        <v>124.91630692296469</v>
      </c>
      <c r="AA122" s="212">
        <v>560.03796762427885</v>
      </c>
      <c r="AB122" s="212">
        <v>0.81102403940275458</v>
      </c>
      <c r="AC122" s="213">
        <v>8.6169234230855789</v>
      </c>
      <c r="AD122" s="212">
        <v>0.80330108409779932</v>
      </c>
      <c r="AE122" s="212">
        <v>0</v>
      </c>
      <c r="AF122" s="212">
        <v>0</v>
      </c>
      <c r="AG122" s="212">
        <v>0</v>
      </c>
      <c r="AH122" s="212">
        <v>7.8136223389877797</v>
      </c>
      <c r="AI122" s="214">
        <f t="shared" si="121"/>
        <v>834.45037512000044</v>
      </c>
      <c r="AJ122" s="141" t="str">
        <f t="shared" si="122"/>
        <v/>
      </c>
      <c r="BA122" s="141"/>
      <c r="BR122" s="141"/>
      <c r="CG122" s="141"/>
    </row>
    <row r="123" spans="1:85" ht="15">
      <c r="A123" s="167" t="s">
        <v>24</v>
      </c>
      <c r="B123" s="156">
        <v>10.281600000000001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119"/>
        <v>10.281600000000001</v>
      </c>
      <c r="J123" s="149"/>
      <c r="K123" s="169" t="s">
        <v>24</v>
      </c>
      <c r="L123" s="156">
        <v>10.281600000000001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120"/>
        <v>10.281600000000001</v>
      </c>
      <c r="U123" s="215" t="s">
        <v>24</v>
      </c>
      <c r="V123" s="207">
        <v>10.281600000000001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21"/>
        <v>10.281600000000001</v>
      </c>
      <c r="AJ123" s="141" t="str">
        <f t="shared" si="122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119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120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21"/>
        <v>0</v>
      </c>
      <c r="AJ124" s="141" t="str">
        <f t="shared" si="122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2.6748333306239309</v>
      </c>
      <c r="D125" s="156">
        <v>0</v>
      </c>
      <c r="E125" s="156">
        <v>0</v>
      </c>
      <c r="F125" s="350"/>
      <c r="G125" s="156">
        <v>0</v>
      </c>
      <c r="H125" s="168">
        <v>0</v>
      </c>
      <c r="I125" s="154">
        <f t="shared" si="119"/>
        <v>2.6748333306239309</v>
      </c>
      <c r="J125" s="149"/>
      <c r="K125" s="169" t="s">
        <v>22</v>
      </c>
      <c r="L125" s="156">
        <v>0</v>
      </c>
      <c r="M125" s="156">
        <v>2.6748333306239309</v>
      </c>
      <c r="N125" s="156">
        <v>0</v>
      </c>
      <c r="O125" s="156">
        <v>0</v>
      </c>
      <c r="P125" s="156">
        <v>11.217915571170861</v>
      </c>
      <c r="Q125" s="156">
        <v>0</v>
      </c>
      <c r="R125" s="157">
        <v>0</v>
      </c>
      <c r="S125" s="158">
        <f t="shared" si="120"/>
        <v>13.892748901794793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2.6748333306239309</v>
      </c>
      <c r="Z125" s="207">
        <v>0</v>
      </c>
      <c r="AA125" s="207">
        <v>0</v>
      </c>
      <c r="AB125" s="207">
        <v>11.217915571170861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21"/>
        <v>13.892748901794793</v>
      </c>
      <c r="AJ125" s="141" t="str">
        <f t="shared" si="122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119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120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21"/>
        <v>0</v>
      </c>
      <c r="AJ126" s="141" t="str">
        <f t="shared" si="122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119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120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21"/>
        <v>0</v>
      </c>
      <c r="AJ127" s="141" t="str">
        <f t="shared" si="122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119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120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121"/>
        <v>0</v>
      </c>
      <c r="AJ128" s="141" t="str">
        <f t="shared" si="122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119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120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21"/>
        <v>0</v>
      </c>
      <c r="AJ129" s="141" t="str">
        <f t="shared" si="122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119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120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121"/>
        <v>0</v>
      </c>
      <c r="AJ130" s="141" t="str">
        <f t="shared" si="122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119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120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21"/>
        <v>0</v>
      </c>
      <c r="AJ131" s="141" t="str">
        <f t="shared" si="122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307.19417518742603</v>
      </c>
      <c r="C132" s="195">
        <f t="shared" ref="C132:H132" si="123">SUM(C111:C127)</f>
        <v>58.586532352676869</v>
      </c>
      <c r="D132" s="195">
        <f t="shared" si="123"/>
        <v>606.04637099776176</v>
      </c>
      <c r="E132" s="195">
        <f t="shared" si="123"/>
        <v>685.084018253914</v>
      </c>
      <c r="F132" s="195">
        <f t="shared" si="123"/>
        <v>0</v>
      </c>
      <c r="G132" s="195">
        <f t="shared" si="123"/>
        <v>54.880599411710435</v>
      </c>
      <c r="H132" s="197">
        <f t="shared" si="123"/>
        <v>0</v>
      </c>
      <c r="I132" s="154">
        <f t="shared" ref="I132" si="124">SUM(I111:I127)</f>
        <v>1711.791696203489</v>
      </c>
      <c r="J132" s="149"/>
      <c r="K132" s="196" t="s">
        <v>26</v>
      </c>
      <c r="L132" s="195">
        <f>SUM(L111:L127)</f>
        <v>307.19417518742603</v>
      </c>
      <c r="M132" s="195">
        <f t="shared" ref="M132:R132" si="125">SUM(M111:M127)</f>
        <v>58.586532352676869</v>
      </c>
      <c r="N132" s="195">
        <f t="shared" si="125"/>
        <v>606.04637099776176</v>
      </c>
      <c r="O132" s="195">
        <f t="shared" si="125"/>
        <v>685.084018253914</v>
      </c>
      <c r="P132" s="195">
        <f t="shared" si="125"/>
        <v>202.76916306216063</v>
      </c>
      <c r="Q132" s="195">
        <f t="shared" si="125"/>
        <v>54.880599411710435</v>
      </c>
      <c r="R132" s="197">
        <f t="shared" si="125"/>
        <v>0</v>
      </c>
      <c r="S132" s="198">
        <f t="shared" ref="S132" si="126">SUM(S111:S127)</f>
        <v>1914.5608592656499</v>
      </c>
      <c r="T132" s="141" t="str">
        <f>IF(ABS(S132-AI132)&gt;0.01,S132-AI132,"")</f>
        <v/>
      </c>
      <c r="U132" s="224" t="s">
        <v>63</v>
      </c>
      <c r="V132" s="225">
        <f>SUM(V111:V127)</f>
        <v>287.35952055663756</v>
      </c>
      <c r="W132" s="225">
        <f t="shared" ref="W132:AH132" si="127">SUM(W111:W127)</f>
        <v>8.0696689992941479</v>
      </c>
      <c r="X132" s="225">
        <f t="shared" si="127"/>
        <v>54.880599411710435</v>
      </c>
      <c r="Y132" s="225">
        <f t="shared" si="127"/>
        <v>58.586532352676869</v>
      </c>
      <c r="Z132" s="225">
        <f t="shared" si="127"/>
        <v>509.15816334517473</v>
      </c>
      <c r="AA132" s="225">
        <f t="shared" si="127"/>
        <v>673.39993586124228</v>
      </c>
      <c r="AB132" s="225">
        <f t="shared" si="127"/>
        <v>202.76916306216063</v>
      </c>
      <c r="AC132" s="225">
        <f t="shared" si="127"/>
        <v>120.33727567675294</v>
      </c>
      <c r="AD132" s="226">
        <f t="shared" si="127"/>
        <v>11.764985631494344</v>
      </c>
      <c r="AE132" s="226">
        <f t="shared" si="127"/>
        <v>0</v>
      </c>
      <c r="AF132" s="226">
        <f t="shared" si="127"/>
        <v>0</v>
      </c>
      <c r="AG132" s="226">
        <f t="shared" si="127"/>
        <v>96.888207652586971</v>
      </c>
      <c r="AH132" s="226">
        <f t="shared" si="127"/>
        <v>11.68408239267163</v>
      </c>
      <c r="AI132" s="227">
        <f>SUM(V132:AC132)</f>
        <v>1914.5608592656495</v>
      </c>
      <c r="AJ132" s="141" t="str">
        <f t="shared" si="122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0.17945768510779617</v>
      </c>
      <c r="C133" s="48">
        <f t="shared" ref="C133:H133" si="128">IF($I132=0,"-",C132/$I132)</f>
        <v>3.4225269629834916E-2</v>
      </c>
      <c r="D133" s="48">
        <f t="shared" si="128"/>
        <v>0.35404212576909128</v>
      </c>
      <c r="E133" s="48">
        <f t="shared" si="128"/>
        <v>0.40021459373435048</v>
      </c>
      <c r="F133" s="48">
        <f t="shared" si="128"/>
        <v>0</v>
      </c>
      <c r="G133" s="48">
        <f t="shared" si="128"/>
        <v>3.206032575892722E-2</v>
      </c>
      <c r="H133" s="69">
        <f t="shared" si="128"/>
        <v>0</v>
      </c>
      <c r="I133" s="49">
        <f>SUM(B133:H133)</f>
        <v>1</v>
      </c>
      <c r="J133" s="141"/>
      <c r="K133" s="78" t="s">
        <v>90</v>
      </c>
      <c r="L133" s="95">
        <f t="shared" ref="L133:R133" si="129">IF($S132=0,"-",L132/$S132)</f>
        <v>0.16045150703919311</v>
      </c>
      <c r="M133" s="95">
        <f t="shared" si="129"/>
        <v>3.0600506674490543E-2</v>
      </c>
      <c r="N133" s="95">
        <f t="shared" si="129"/>
        <v>0.31654588991765831</v>
      </c>
      <c r="O133" s="95">
        <f t="shared" si="129"/>
        <v>0.35782827949208429</v>
      </c>
      <c r="P133" s="95">
        <f t="shared" si="129"/>
        <v>0.10590896710378529</v>
      </c>
      <c r="Q133" s="95">
        <f t="shared" si="129"/>
        <v>2.866484977278835E-2</v>
      </c>
      <c r="R133" s="96">
        <f t="shared" si="129"/>
        <v>0</v>
      </c>
      <c r="S133" s="97">
        <f>SUM(L133:R133)</f>
        <v>0.99999999999999989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122"/>
        <v>0.99999999999999989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130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31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32">SUM(V138:AC138)</f>
        <v>0</v>
      </c>
      <c r="AJ138" s="141" t="str">
        <f t="shared" ref="AJ138:AJ159" si="133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130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31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32"/>
        <v>0</v>
      </c>
      <c r="AJ139" s="141" t="str">
        <f t="shared" si="133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579.31884439999999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130"/>
        <v>579.31884439999999</v>
      </c>
      <c r="J140" s="149"/>
      <c r="K140" s="163" t="s">
        <v>56</v>
      </c>
      <c r="L140" s="164">
        <v>0</v>
      </c>
      <c r="M140" s="164">
        <v>579.31884439999999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31"/>
        <v>579.31884439999999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579.31884439999999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32"/>
        <v>579.31884439999999</v>
      </c>
      <c r="AJ140" s="141" t="str">
        <f t="shared" si="133"/>
        <v/>
      </c>
      <c r="BA140" s="141"/>
      <c r="BR140" s="141"/>
      <c r="CG140" s="141"/>
    </row>
    <row r="141" spans="1:85" ht="15">
      <c r="A141" s="167" t="s">
        <v>16</v>
      </c>
      <c r="B141" s="156">
        <v>157.42746651952339</v>
      </c>
      <c r="C141" s="156">
        <v>26.980474487107212</v>
      </c>
      <c r="D141" s="156">
        <v>0</v>
      </c>
      <c r="E141" s="156">
        <v>0</v>
      </c>
      <c r="F141" s="350"/>
      <c r="G141" s="156">
        <v>0</v>
      </c>
      <c r="H141" s="168">
        <v>0</v>
      </c>
      <c r="I141" s="154">
        <f t="shared" si="130"/>
        <v>184.40794100663061</v>
      </c>
      <c r="J141" s="149"/>
      <c r="K141" s="169" t="s">
        <v>16</v>
      </c>
      <c r="L141" s="156">
        <v>157.42746651952339</v>
      </c>
      <c r="M141" s="156">
        <v>26.980474487107212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31"/>
        <v>184.40794100663061</v>
      </c>
      <c r="U141" s="215" t="s">
        <v>16</v>
      </c>
      <c r="V141" s="207">
        <v>157.42746651952339</v>
      </c>
      <c r="W141" s="207">
        <v>0</v>
      </c>
      <c r="X141" s="207">
        <v>0</v>
      </c>
      <c r="Y141" s="207">
        <v>26.980474487107212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132"/>
        <v>184.40794100663061</v>
      </c>
      <c r="AJ141" s="141" t="str">
        <f t="shared" si="133"/>
        <v/>
      </c>
      <c r="BA141" s="141"/>
      <c r="BR141" s="141"/>
      <c r="CG141" s="141"/>
    </row>
    <row r="142" spans="1:85" ht="15">
      <c r="A142" s="159" t="s">
        <v>15</v>
      </c>
      <c r="B142" s="160">
        <v>0.95412265736879698</v>
      </c>
      <c r="C142" s="160">
        <v>5.1194649207569727</v>
      </c>
      <c r="D142" s="160">
        <v>0.16233984514690156</v>
      </c>
      <c r="E142" s="160">
        <v>9.6068888440183547E-2</v>
      </c>
      <c r="F142" s="350"/>
      <c r="G142" s="160">
        <v>0</v>
      </c>
      <c r="H142" s="161">
        <v>0</v>
      </c>
      <c r="I142" s="162">
        <f t="shared" si="130"/>
        <v>6.3319963117128539</v>
      </c>
      <c r="J142" s="149"/>
      <c r="K142" s="163" t="s">
        <v>15</v>
      </c>
      <c r="L142" s="164">
        <v>0.95412265736879698</v>
      </c>
      <c r="M142" s="164">
        <v>5.1194649207569727</v>
      </c>
      <c r="N142" s="164">
        <v>0.16233984514690156</v>
      </c>
      <c r="O142" s="164">
        <v>9.6068888440183547E-2</v>
      </c>
      <c r="P142" s="164">
        <v>0</v>
      </c>
      <c r="Q142" s="164">
        <v>0</v>
      </c>
      <c r="R142" s="165">
        <v>0</v>
      </c>
      <c r="S142" s="166">
        <f t="shared" si="131"/>
        <v>6.3319963117128539</v>
      </c>
      <c r="U142" s="211" t="s">
        <v>57</v>
      </c>
      <c r="V142" s="212">
        <v>0.95412265736879698</v>
      </c>
      <c r="W142" s="212">
        <v>0</v>
      </c>
      <c r="X142" s="212">
        <v>0</v>
      </c>
      <c r="Y142" s="212">
        <v>5.1194649207569727</v>
      </c>
      <c r="Z142" s="212">
        <v>0.16233984514690156</v>
      </c>
      <c r="AA142" s="212">
        <v>0</v>
      </c>
      <c r="AB142" s="212">
        <v>0</v>
      </c>
      <c r="AC142" s="213">
        <v>9.6068888440183547E-2</v>
      </c>
      <c r="AD142" s="212">
        <v>0</v>
      </c>
      <c r="AE142" s="212">
        <v>0</v>
      </c>
      <c r="AF142" s="212">
        <v>0</v>
      </c>
      <c r="AG142" s="212">
        <v>0</v>
      </c>
      <c r="AH142" s="212">
        <v>9.6068888440183547E-2</v>
      </c>
      <c r="AI142" s="214">
        <f t="shared" si="132"/>
        <v>6.3319963117128539</v>
      </c>
      <c r="AJ142" s="141" t="str">
        <f t="shared" si="133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50"/>
      <c r="G143" s="156">
        <v>0</v>
      </c>
      <c r="H143" s="168">
        <v>0</v>
      </c>
      <c r="I143" s="154">
        <f t="shared" si="130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72.7272759857306</v>
      </c>
      <c r="Q143" s="156">
        <v>0</v>
      </c>
      <c r="R143" s="157">
        <v>0</v>
      </c>
      <c r="S143" s="158">
        <f t="shared" si="131"/>
        <v>72.7272759857306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72.7272759857306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32"/>
        <v>72.7272759857306</v>
      </c>
      <c r="AJ143" s="141" t="str">
        <f t="shared" si="133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130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8.5337995725367044</v>
      </c>
      <c r="Q144" s="164">
        <v>0</v>
      </c>
      <c r="R144" s="165">
        <v>0</v>
      </c>
      <c r="S144" s="166">
        <f t="shared" si="131"/>
        <v>8.5337995725367044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8.5337995725367044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32"/>
        <v>8.5337995725367044</v>
      </c>
      <c r="AJ144" s="141" t="str">
        <f t="shared" si="133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130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31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32"/>
        <v>0</v>
      </c>
      <c r="AJ145" s="141" t="str">
        <f t="shared" si="133"/>
        <v/>
      </c>
      <c r="BA145" s="141"/>
      <c r="BR145" s="141"/>
      <c r="CG145" s="141"/>
    </row>
    <row r="146" spans="1:85" ht="15">
      <c r="A146" s="159" t="s">
        <v>17</v>
      </c>
      <c r="B146" s="160">
        <v>1.8115300786300691E-4</v>
      </c>
      <c r="C146" s="160">
        <v>0.97392040309420824</v>
      </c>
      <c r="D146" s="160">
        <v>0.97555078016497543</v>
      </c>
      <c r="E146" s="160">
        <v>0</v>
      </c>
      <c r="F146" s="350"/>
      <c r="G146" s="160">
        <v>0</v>
      </c>
      <c r="H146" s="161">
        <v>0</v>
      </c>
      <c r="I146" s="162">
        <f t="shared" si="130"/>
        <v>1.9496523362670466</v>
      </c>
      <c r="J146" s="149"/>
      <c r="K146" s="163" t="s">
        <v>17</v>
      </c>
      <c r="L146" s="164">
        <v>1.8115300786300691E-4</v>
      </c>
      <c r="M146" s="164">
        <v>0.97392040309420824</v>
      </c>
      <c r="N146" s="164">
        <v>0.97555078016497543</v>
      </c>
      <c r="O146" s="164">
        <v>0</v>
      </c>
      <c r="P146" s="164">
        <v>5.541954621902851E-5</v>
      </c>
      <c r="Q146" s="164">
        <v>0</v>
      </c>
      <c r="R146" s="165">
        <v>0</v>
      </c>
      <c r="S146" s="166">
        <f t="shared" si="131"/>
        <v>1.9497077558132656</v>
      </c>
      <c r="U146" s="211" t="s">
        <v>17</v>
      </c>
      <c r="V146" s="212">
        <v>1.8115300786300691E-4</v>
      </c>
      <c r="W146" s="212">
        <v>0</v>
      </c>
      <c r="X146" s="212">
        <v>0</v>
      </c>
      <c r="Y146" s="212">
        <v>0.97392040309420824</v>
      </c>
      <c r="Z146" s="212">
        <v>0.97555078016497543</v>
      </c>
      <c r="AA146" s="212">
        <v>0</v>
      </c>
      <c r="AB146" s="212">
        <v>5.541954621902851E-5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32"/>
        <v>1.9497077558132656</v>
      </c>
      <c r="AJ146" s="141" t="str">
        <f t="shared" si="133"/>
        <v/>
      </c>
      <c r="BA146" s="141"/>
      <c r="BR146" s="141"/>
      <c r="CG146" s="141"/>
    </row>
    <row r="147" spans="1:85" ht="15">
      <c r="A147" s="167" t="s">
        <v>140</v>
      </c>
      <c r="B147" s="156">
        <v>109.24436006935258</v>
      </c>
      <c r="C147" s="156">
        <v>1333.0404494039515</v>
      </c>
      <c r="D147" s="156">
        <v>3506.224387358759</v>
      </c>
      <c r="E147" s="156">
        <v>26.389928883101486</v>
      </c>
      <c r="F147" s="350"/>
      <c r="G147" s="156">
        <v>0</v>
      </c>
      <c r="H147" s="168">
        <v>0</v>
      </c>
      <c r="I147" s="154">
        <f t="shared" si="130"/>
        <v>4974.8991257151647</v>
      </c>
      <c r="J147" s="149"/>
      <c r="K147" s="169" t="s">
        <v>140</v>
      </c>
      <c r="L147" s="156">
        <v>109.24436006935258</v>
      </c>
      <c r="M147" s="156">
        <v>1333.0404494039515</v>
      </c>
      <c r="N147" s="156">
        <v>3506.224387358759</v>
      </c>
      <c r="O147" s="156">
        <v>26.389928883101486</v>
      </c>
      <c r="P147" s="156">
        <v>0</v>
      </c>
      <c r="Q147" s="156">
        <v>0</v>
      </c>
      <c r="R147" s="157">
        <v>0</v>
      </c>
      <c r="S147" s="158">
        <f t="shared" si="131"/>
        <v>4974.8991257151647</v>
      </c>
      <c r="U147" s="215" t="s">
        <v>140</v>
      </c>
      <c r="V147" s="207">
        <v>108.42280151666719</v>
      </c>
      <c r="W147" s="207">
        <v>0</v>
      </c>
      <c r="X147" s="207">
        <v>0</v>
      </c>
      <c r="Y147" s="207">
        <v>1333.0404494039515</v>
      </c>
      <c r="Z147" s="207">
        <v>3501.3710528597599</v>
      </c>
      <c r="AA147" s="207">
        <v>0</v>
      </c>
      <c r="AB147" s="207">
        <v>0</v>
      </c>
      <c r="AC147" s="208">
        <v>32.064821934786075</v>
      </c>
      <c r="AD147" s="207">
        <v>0.82155855268538425</v>
      </c>
      <c r="AE147" s="207">
        <v>0</v>
      </c>
      <c r="AF147" s="207">
        <v>0</v>
      </c>
      <c r="AG147" s="207">
        <v>4.8533344989992075</v>
      </c>
      <c r="AH147" s="207">
        <v>26.389928883101486</v>
      </c>
      <c r="AI147" s="210">
        <f t="shared" si="132"/>
        <v>4974.8991257151647</v>
      </c>
      <c r="AJ147" s="141" t="str">
        <f t="shared" si="133"/>
        <v/>
      </c>
      <c r="BA147" s="141"/>
      <c r="BR147" s="141"/>
      <c r="CG147" s="141"/>
    </row>
    <row r="148" spans="1:85" ht="15">
      <c r="A148" s="159" t="s">
        <v>25</v>
      </c>
      <c r="B148" s="160">
        <v>108.42001399917434</v>
      </c>
      <c r="C148" s="160">
        <v>80.203851213062919</v>
      </c>
      <c r="D148" s="160">
        <v>31.93910363284273</v>
      </c>
      <c r="E148" s="160">
        <v>4182.0943425378346</v>
      </c>
      <c r="F148" s="350"/>
      <c r="G148" s="160">
        <v>117.10582288458608</v>
      </c>
      <c r="H148" s="161">
        <v>0</v>
      </c>
      <c r="I148" s="162">
        <f t="shared" si="130"/>
        <v>4519.7631342675004</v>
      </c>
      <c r="J148" s="149"/>
      <c r="K148" s="163" t="s">
        <v>25</v>
      </c>
      <c r="L148" s="164">
        <v>108.42001399917434</v>
      </c>
      <c r="M148" s="164">
        <v>80.203851213062919</v>
      </c>
      <c r="N148" s="164">
        <v>31.93910363284273</v>
      </c>
      <c r="O148" s="164">
        <v>4182.0943425378346</v>
      </c>
      <c r="P148" s="164">
        <v>8.1051202715013079E-2</v>
      </c>
      <c r="Q148" s="164">
        <v>117.10582288458608</v>
      </c>
      <c r="R148" s="165">
        <v>0</v>
      </c>
      <c r="S148" s="166">
        <f t="shared" si="131"/>
        <v>4519.8441854702151</v>
      </c>
      <c r="U148" s="211" t="s">
        <v>25</v>
      </c>
      <c r="V148" s="212">
        <v>20.474725544726311</v>
      </c>
      <c r="W148" s="212">
        <v>87.945288454448033</v>
      </c>
      <c r="X148" s="212">
        <v>117.10582288458608</v>
      </c>
      <c r="Y148" s="212">
        <v>80.203851213062919</v>
      </c>
      <c r="Z148" s="212">
        <v>31.93910363284273</v>
      </c>
      <c r="AA148" s="212">
        <v>4156.0442972688561</v>
      </c>
      <c r="AB148" s="212">
        <v>8.1051202715013079E-2</v>
      </c>
      <c r="AC148" s="213">
        <v>26.050045268978597</v>
      </c>
      <c r="AD148" s="212">
        <v>0</v>
      </c>
      <c r="AE148" s="212">
        <v>0.31228128820156181</v>
      </c>
      <c r="AF148" s="212">
        <v>0</v>
      </c>
      <c r="AG148" s="212">
        <v>0</v>
      </c>
      <c r="AH148" s="212">
        <v>25.737763980777032</v>
      </c>
      <c r="AI148" s="214">
        <f t="shared" si="132"/>
        <v>4519.8441854702151</v>
      </c>
      <c r="AJ148" s="141" t="str">
        <f t="shared" si="133"/>
        <v/>
      </c>
      <c r="BA148" s="141"/>
      <c r="BR148" s="141"/>
      <c r="CG148" s="141"/>
    </row>
    <row r="149" spans="1:85" ht="15">
      <c r="A149" s="167" t="s">
        <v>24</v>
      </c>
      <c r="B149" s="156">
        <v>116.02242665152465</v>
      </c>
      <c r="C149" s="156">
        <v>1147.9750565402501</v>
      </c>
      <c r="D149" s="156">
        <v>62.675108600989994</v>
      </c>
      <c r="E149" s="156">
        <v>0</v>
      </c>
      <c r="F149" s="350"/>
      <c r="G149" s="156">
        <v>0</v>
      </c>
      <c r="H149" s="168">
        <v>0</v>
      </c>
      <c r="I149" s="154">
        <f t="shared" si="130"/>
        <v>1326.6725917927647</v>
      </c>
      <c r="J149" s="149"/>
      <c r="K149" s="169" t="s">
        <v>24</v>
      </c>
      <c r="L149" s="156">
        <v>116.02242665152465</v>
      </c>
      <c r="M149" s="156">
        <v>1147.9750565402501</v>
      </c>
      <c r="N149" s="156">
        <v>62.675108600989994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31"/>
        <v>1326.6725917927647</v>
      </c>
      <c r="U149" s="215" t="s">
        <v>24</v>
      </c>
      <c r="V149" s="207">
        <v>103.7165090638358</v>
      </c>
      <c r="W149" s="207">
        <v>9.1182997439339228</v>
      </c>
      <c r="X149" s="207">
        <v>0</v>
      </c>
      <c r="Y149" s="207">
        <v>1147.9750565402501</v>
      </c>
      <c r="Z149" s="207">
        <v>62.675108600989994</v>
      </c>
      <c r="AA149" s="207">
        <v>0</v>
      </c>
      <c r="AB149" s="207">
        <v>0</v>
      </c>
      <c r="AC149" s="208">
        <v>3.1876178437549396</v>
      </c>
      <c r="AD149" s="207">
        <v>3.1876178437549396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32"/>
        <v>1326.6725917927645</v>
      </c>
      <c r="AJ149" s="141" t="str">
        <f t="shared" si="133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130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31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32"/>
        <v>0</v>
      </c>
      <c r="AJ150" s="141" t="str">
        <f t="shared" si="133"/>
        <v/>
      </c>
      <c r="BA150" s="141"/>
      <c r="BR150" s="141"/>
      <c r="CG150" s="141"/>
    </row>
    <row r="151" spans="1:85" ht="15">
      <c r="A151" s="167" t="s">
        <v>22</v>
      </c>
      <c r="B151" s="156">
        <v>17.1014927471447</v>
      </c>
      <c r="C151" s="156">
        <v>324.92836219574929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130"/>
        <v>342.02985494289396</v>
      </c>
      <c r="J151" s="149"/>
      <c r="K151" s="169" t="s">
        <v>22</v>
      </c>
      <c r="L151" s="156">
        <v>17.1014927471447</v>
      </c>
      <c r="M151" s="156">
        <v>324.92836219574929</v>
      </c>
      <c r="N151" s="156">
        <v>0</v>
      </c>
      <c r="O151" s="156">
        <v>0</v>
      </c>
      <c r="P151" s="156">
        <v>4.2838349058386767</v>
      </c>
      <c r="Q151" s="156">
        <v>0</v>
      </c>
      <c r="R151" s="157">
        <v>0</v>
      </c>
      <c r="S151" s="158">
        <f t="shared" si="131"/>
        <v>346.31368984873262</v>
      </c>
      <c r="U151" s="215" t="s">
        <v>22</v>
      </c>
      <c r="V151" s="207">
        <v>17.1014927471447</v>
      </c>
      <c r="W151" s="207">
        <v>0</v>
      </c>
      <c r="X151" s="207">
        <v>0</v>
      </c>
      <c r="Y151" s="207">
        <v>324.92836219574929</v>
      </c>
      <c r="Z151" s="207">
        <v>0</v>
      </c>
      <c r="AA151" s="207">
        <v>0</v>
      </c>
      <c r="AB151" s="207">
        <v>4.2838349058386767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32"/>
        <v>346.31368984873262</v>
      </c>
      <c r="AJ151" s="141" t="str">
        <f t="shared" si="133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373.41322965273878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130"/>
        <v>373.41322965273878</v>
      </c>
      <c r="J152" s="149"/>
      <c r="K152" s="163" t="s">
        <v>21</v>
      </c>
      <c r="L152" s="164">
        <v>0</v>
      </c>
      <c r="M152" s="164">
        <v>373.41322965273878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31"/>
        <v>373.41322965273878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373.41322965273878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32"/>
        <v>373.41322965273878</v>
      </c>
      <c r="AJ152" s="141" t="str">
        <f t="shared" si="133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130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31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32"/>
        <v>0</v>
      </c>
      <c r="AJ153" s="141" t="str">
        <f t="shared" si="133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130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31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132"/>
        <v>0</v>
      </c>
      <c r="AJ154" s="141" t="str">
        <f t="shared" si="133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130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31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32"/>
        <v>0</v>
      </c>
      <c r="AJ155" s="141" t="str">
        <f t="shared" si="133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130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31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132"/>
        <v>0</v>
      </c>
      <c r="AJ156" s="141" t="str">
        <f t="shared" si="133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130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31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32"/>
        <v>0</v>
      </c>
      <c r="AJ157" s="141" t="str">
        <f t="shared" si="133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509.1700637970963</v>
      </c>
      <c r="C158" s="195">
        <f t="shared" ref="C158:H158" si="134">SUM(C137:C153)</f>
        <v>3871.9536532167108</v>
      </c>
      <c r="D158" s="195">
        <f t="shared" si="134"/>
        <v>3601.9764902179036</v>
      </c>
      <c r="E158" s="195">
        <f t="shared" si="134"/>
        <v>4208.580340309376</v>
      </c>
      <c r="F158" s="195">
        <f t="shared" si="134"/>
        <v>0</v>
      </c>
      <c r="G158" s="195">
        <f t="shared" si="134"/>
        <v>117.10582288458608</v>
      </c>
      <c r="H158" s="197">
        <f t="shared" si="134"/>
        <v>0</v>
      </c>
      <c r="I158" s="154">
        <f t="shared" ref="I158" si="135">SUM(I137:I153)</f>
        <v>12308.786370425672</v>
      </c>
      <c r="J158" s="149"/>
      <c r="K158" s="196" t="s">
        <v>26</v>
      </c>
      <c r="L158" s="195">
        <f>SUM(L137:L153)</f>
        <v>509.1700637970963</v>
      </c>
      <c r="M158" s="195">
        <f t="shared" ref="M158:R158" si="136">SUM(M137:M153)</f>
        <v>3871.9536532167108</v>
      </c>
      <c r="N158" s="195">
        <f t="shared" si="136"/>
        <v>3601.9764902179036</v>
      </c>
      <c r="O158" s="195">
        <f t="shared" si="136"/>
        <v>4208.580340309376</v>
      </c>
      <c r="P158" s="195">
        <f t="shared" si="136"/>
        <v>85.626017086367213</v>
      </c>
      <c r="Q158" s="195">
        <f t="shared" si="136"/>
        <v>117.10582288458608</v>
      </c>
      <c r="R158" s="197">
        <f t="shared" si="136"/>
        <v>0</v>
      </c>
      <c r="S158" s="198">
        <f t="shared" ref="S158" si="137">SUM(S137:S153)</f>
        <v>12394.412387512039</v>
      </c>
      <c r="T158" s="141" t="str">
        <f>IF(ABS(S158-AI158)&gt;0.01,S158-AI158,"")</f>
        <v/>
      </c>
      <c r="U158" s="224" t="s">
        <v>63</v>
      </c>
      <c r="V158" s="225">
        <f>SUM(V137:V153)</f>
        <v>408.09729920227403</v>
      </c>
      <c r="W158" s="225">
        <f t="shared" ref="W158:AH158" si="138">SUM(W137:W153)</f>
        <v>97.06358819838195</v>
      </c>
      <c r="X158" s="225">
        <f t="shared" si="138"/>
        <v>117.10582288458608</v>
      </c>
      <c r="Y158" s="225">
        <f t="shared" si="138"/>
        <v>3871.9536532167108</v>
      </c>
      <c r="Z158" s="225">
        <f t="shared" si="138"/>
        <v>3597.1231557189044</v>
      </c>
      <c r="AA158" s="225">
        <f t="shared" si="138"/>
        <v>4156.0442972688561</v>
      </c>
      <c r="AB158" s="225">
        <f t="shared" si="138"/>
        <v>85.626017086367213</v>
      </c>
      <c r="AC158" s="225">
        <f t="shared" si="138"/>
        <v>61.398553935959804</v>
      </c>
      <c r="AD158" s="226">
        <f t="shared" si="138"/>
        <v>4.0091763964403242</v>
      </c>
      <c r="AE158" s="226">
        <f t="shared" si="138"/>
        <v>0.31228128820156181</v>
      </c>
      <c r="AF158" s="226">
        <f t="shared" si="138"/>
        <v>0</v>
      </c>
      <c r="AG158" s="226">
        <f t="shared" si="138"/>
        <v>4.8533344989992075</v>
      </c>
      <c r="AH158" s="226">
        <f t="shared" si="138"/>
        <v>52.223761752318701</v>
      </c>
      <c r="AI158" s="227">
        <f>SUM(V158:AC158)</f>
        <v>12394.41238751204</v>
      </c>
      <c r="AJ158" s="141" t="str">
        <f t="shared" si="133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4.1366390517628894E-2</v>
      </c>
      <c r="C159" s="48">
        <f t="shared" ref="C159:H159" si="139">IF($I158=0,"-",C158/$I158)</f>
        <v>0.31456827153324035</v>
      </c>
      <c r="D159" s="48">
        <f t="shared" si="139"/>
        <v>0.29263457678267735</v>
      </c>
      <c r="E159" s="48">
        <f t="shared" si="139"/>
        <v>0.34191675878146155</v>
      </c>
      <c r="F159" s="48">
        <f t="shared" si="139"/>
        <v>0</v>
      </c>
      <c r="G159" s="48">
        <f t="shared" si="139"/>
        <v>9.5140023849919347E-3</v>
      </c>
      <c r="H159" s="69">
        <f t="shared" si="139"/>
        <v>0</v>
      </c>
      <c r="I159" s="49">
        <f>SUM(B159:H159)</f>
        <v>1.0000000000000002</v>
      </c>
      <c r="J159" s="141"/>
      <c r="K159" s="78" t="s">
        <v>90</v>
      </c>
      <c r="L159" s="95">
        <f t="shared" ref="L159:R159" si="140">IF($S158=0,"-",L158/$S158)</f>
        <v>4.1080613414969915E-2</v>
      </c>
      <c r="M159" s="95">
        <f t="shared" si="140"/>
        <v>0.31239509644829055</v>
      </c>
      <c r="N159" s="95">
        <f t="shared" si="140"/>
        <v>0.29061292924600979</v>
      </c>
      <c r="O159" s="95">
        <f t="shared" si="140"/>
        <v>0.33955464839541094</v>
      </c>
      <c r="P159" s="95">
        <f t="shared" si="140"/>
        <v>6.908436996387139E-3</v>
      </c>
      <c r="Q159" s="95">
        <f t="shared" si="140"/>
        <v>9.4482754989317422E-3</v>
      </c>
      <c r="R159" s="96">
        <f t="shared" si="140"/>
        <v>0</v>
      </c>
      <c r="S159" s="97">
        <f>SUM(L159:R159)</f>
        <v>1</v>
      </c>
      <c r="U159" s="108" t="s">
        <v>90</v>
      </c>
      <c r="V159" s="130">
        <f>+V158/$AI158</f>
        <v>3.292590938909306E-2</v>
      </c>
      <c r="W159" s="130">
        <f t="shared" ref="W159:AH159" si="141">+W158/$AI158</f>
        <v>7.8312375902691543E-3</v>
      </c>
      <c r="X159" s="130">
        <f t="shared" si="141"/>
        <v>9.4482754989317404E-3</v>
      </c>
      <c r="Y159" s="130">
        <f t="shared" si="141"/>
        <v>0.31239509644829055</v>
      </c>
      <c r="Z159" s="130">
        <f t="shared" si="141"/>
        <v>0.29022135485367401</v>
      </c>
      <c r="AA159" s="130">
        <f t="shared" si="141"/>
        <v>0.33531596071922443</v>
      </c>
      <c r="AB159" s="130">
        <f t="shared" si="141"/>
        <v>6.9084369963871382E-3</v>
      </c>
      <c r="AC159" s="130">
        <f t="shared" si="141"/>
        <v>4.9537285041299549E-3</v>
      </c>
      <c r="AD159" s="130">
        <f t="shared" si="141"/>
        <v>3.2346643560769044E-4</v>
      </c>
      <c r="AE159" s="130">
        <f t="shared" si="141"/>
        <v>2.5195328220335807E-5</v>
      </c>
      <c r="AF159" s="130">
        <f t="shared" si="141"/>
        <v>0</v>
      </c>
      <c r="AG159" s="130">
        <f t="shared" si="141"/>
        <v>3.9157439233578935E-4</v>
      </c>
      <c r="AH159" s="130">
        <f t="shared" si="141"/>
        <v>4.2134923479661386E-3</v>
      </c>
      <c r="AI159" s="131">
        <f>SUM(V159:AC159)</f>
        <v>1</v>
      </c>
      <c r="AJ159" s="22" t="str">
        <f t="shared" si="133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9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14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4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44">SUM(V164:AC164)</f>
        <v>0</v>
      </c>
      <c r="AJ164" s="141" t="str">
        <f t="shared" ref="AJ164:AJ185" si="14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50"/>
      <c r="G165" s="156">
        <v>0</v>
      </c>
      <c r="H165" s="168">
        <v>0</v>
      </c>
      <c r="I165" s="154">
        <f t="shared" si="142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43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44"/>
        <v>0</v>
      </c>
      <c r="AJ165" s="141" t="str">
        <f t="shared" si="145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142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43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44"/>
        <v>0</v>
      </c>
      <c r="AJ166" s="141" t="str">
        <f t="shared" si="145"/>
        <v/>
      </c>
      <c r="BA166" s="141"/>
      <c r="BR166" s="141"/>
      <c r="CG166" s="141"/>
    </row>
    <row r="167" spans="1:85" ht="15">
      <c r="A167" s="167" t="s">
        <v>16</v>
      </c>
      <c r="B167" s="156">
        <v>8.466865295590523</v>
      </c>
      <c r="C167" s="156">
        <v>0</v>
      </c>
      <c r="D167" s="156">
        <v>0</v>
      </c>
      <c r="E167" s="156">
        <v>0</v>
      </c>
      <c r="F167" s="350"/>
      <c r="G167" s="156">
        <v>0</v>
      </c>
      <c r="H167" s="168">
        <v>0</v>
      </c>
      <c r="I167" s="154">
        <f t="shared" si="142"/>
        <v>8.466865295590523</v>
      </c>
      <c r="J167" s="149"/>
      <c r="K167" s="169" t="s">
        <v>16</v>
      </c>
      <c r="L167" s="156">
        <v>8.466865295590523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43"/>
        <v>8.466865295590523</v>
      </c>
      <c r="U167" s="215" t="s">
        <v>16</v>
      </c>
      <c r="V167" s="207">
        <v>8.466865295590523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44"/>
        <v>8.466865295590523</v>
      </c>
      <c r="AJ167" s="141" t="str">
        <f t="shared" si="145"/>
        <v/>
      </c>
      <c r="BA167" s="141"/>
      <c r="BR167" s="141"/>
      <c r="CG167" s="141"/>
    </row>
    <row r="168" spans="1:85" ht="15">
      <c r="A168" s="159" t="s">
        <v>15</v>
      </c>
      <c r="B168" s="160">
        <v>4.8936170298352888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142"/>
        <v>4.8936170298352888</v>
      </c>
      <c r="J168" s="149"/>
      <c r="K168" s="163" t="s">
        <v>15</v>
      </c>
      <c r="L168" s="164">
        <v>4.8936170298352888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43"/>
        <v>4.8936170298352888</v>
      </c>
      <c r="U168" s="211" t="s">
        <v>57</v>
      </c>
      <c r="V168" s="212">
        <v>4.8936170298352888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44"/>
        <v>4.8936170298352888</v>
      </c>
      <c r="AJ168" s="141" t="str">
        <f t="shared" si="145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1.2618528181284816</v>
      </c>
      <c r="F169" s="350"/>
      <c r="G169" s="156">
        <v>0</v>
      </c>
      <c r="H169" s="168">
        <v>0</v>
      </c>
      <c r="I169" s="154">
        <f t="shared" si="142"/>
        <v>1.2618528181284816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1.2618528181284816</v>
      </c>
      <c r="P169" s="156">
        <v>18.603283293570648</v>
      </c>
      <c r="Q169" s="156">
        <v>0</v>
      </c>
      <c r="R169" s="157">
        <v>0</v>
      </c>
      <c r="S169" s="158">
        <f t="shared" si="143"/>
        <v>19.86513611169913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0.6309264090642408</v>
      </c>
      <c r="AB169" s="207">
        <v>18.603283293570648</v>
      </c>
      <c r="AC169" s="208">
        <v>0.6309264090642408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0.6309264090642408</v>
      </c>
      <c r="AI169" s="210">
        <f t="shared" si="144"/>
        <v>19.86513611169913</v>
      </c>
      <c r="AJ169" s="141" t="str">
        <f t="shared" si="14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14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1.469630089792705</v>
      </c>
      <c r="Q170" s="164">
        <v>0</v>
      </c>
      <c r="R170" s="165">
        <v>0</v>
      </c>
      <c r="S170" s="166">
        <f t="shared" si="143"/>
        <v>1.469630089792705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1.469630089792705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44"/>
        <v>1.469630089792705</v>
      </c>
      <c r="AJ170" s="141" t="str">
        <f t="shared" si="145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5.4200000000000017</v>
      </c>
      <c r="E171" s="156">
        <v>0</v>
      </c>
      <c r="F171" s="350"/>
      <c r="G171" s="156">
        <v>0</v>
      </c>
      <c r="H171" s="168">
        <v>0</v>
      </c>
      <c r="I171" s="154">
        <f t="shared" si="142"/>
        <v>5.4200000000000017</v>
      </c>
      <c r="J171" s="149"/>
      <c r="K171" s="169" t="s">
        <v>59</v>
      </c>
      <c r="L171" s="156">
        <v>0</v>
      </c>
      <c r="M171" s="156">
        <v>0</v>
      </c>
      <c r="N171" s="156">
        <v>5.4200000000000017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43"/>
        <v>5.4200000000000017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5.4200000000000017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44"/>
        <v>5.4200000000000017</v>
      </c>
      <c r="AJ171" s="141" t="str">
        <f t="shared" si="145"/>
        <v/>
      </c>
      <c r="BA171" s="141"/>
      <c r="BR171" s="141"/>
      <c r="CG171" s="141"/>
    </row>
    <row r="172" spans="1:85" ht="15">
      <c r="A172" s="159" t="s">
        <v>17</v>
      </c>
      <c r="B172" s="160">
        <v>0.13953492831891603</v>
      </c>
      <c r="C172" s="160">
        <v>0</v>
      </c>
      <c r="D172" s="160">
        <v>0.19268761508517906</v>
      </c>
      <c r="E172" s="160">
        <v>0</v>
      </c>
      <c r="F172" s="350"/>
      <c r="G172" s="160">
        <v>0</v>
      </c>
      <c r="H172" s="161">
        <v>0</v>
      </c>
      <c r="I172" s="162">
        <f t="shared" si="142"/>
        <v>0.33222254340409507</v>
      </c>
      <c r="J172" s="149"/>
      <c r="K172" s="163" t="s">
        <v>17</v>
      </c>
      <c r="L172" s="164">
        <v>0.13953492831891603</v>
      </c>
      <c r="M172" s="164">
        <v>0</v>
      </c>
      <c r="N172" s="164">
        <v>0.19268761508517906</v>
      </c>
      <c r="O172" s="164">
        <v>0</v>
      </c>
      <c r="P172" s="164">
        <v>3.7987096774193671E-3</v>
      </c>
      <c r="Q172" s="164">
        <v>0</v>
      </c>
      <c r="R172" s="165">
        <v>0</v>
      </c>
      <c r="S172" s="166">
        <f t="shared" si="143"/>
        <v>0.33602125308151443</v>
      </c>
      <c r="U172" s="211" t="s">
        <v>17</v>
      </c>
      <c r="V172" s="212">
        <v>0.13953492831891603</v>
      </c>
      <c r="W172" s="212">
        <v>0</v>
      </c>
      <c r="X172" s="212">
        <v>0</v>
      </c>
      <c r="Y172" s="212">
        <v>0</v>
      </c>
      <c r="Z172" s="212">
        <v>0.19268761508517906</v>
      </c>
      <c r="AA172" s="212">
        <v>0</v>
      </c>
      <c r="AB172" s="212">
        <v>3.7987096774193671E-3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144"/>
        <v>0.33602125308151443</v>
      </c>
      <c r="AJ172" s="141" t="str">
        <f t="shared" si="145"/>
        <v/>
      </c>
      <c r="BA172" s="141"/>
      <c r="BR172" s="141"/>
      <c r="CG172" s="141"/>
    </row>
    <row r="173" spans="1:85" ht="15">
      <c r="A173" s="167" t="s">
        <v>140</v>
      </c>
      <c r="B173" s="156">
        <v>184.31879570014155</v>
      </c>
      <c r="C173" s="156">
        <v>0</v>
      </c>
      <c r="D173" s="156">
        <v>496.57027834476492</v>
      </c>
      <c r="E173" s="156">
        <v>0</v>
      </c>
      <c r="F173" s="350"/>
      <c r="G173" s="156">
        <v>0</v>
      </c>
      <c r="H173" s="168">
        <v>0</v>
      </c>
      <c r="I173" s="154">
        <f t="shared" si="142"/>
        <v>680.88907404490647</v>
      </c>
      <c r="J173" s="149"/>
      <c r="K173" s="169" t="s">
        <v>140</v>
      </c>
      <c r="L173" s="156">
        <v>184.31879570014155</v>
      </c>
      <c r="M173" s="156">
        <v>0</v>
      </c>
      <c r="N173" s="156">
        <v>496.57027834476492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43"/>
        <v>680.88907404490647</v>
      </c>
      <c r="U173" s="215" t="s">
        <v>140</v>
      </c>
      <c r="V173" s="207">
        <v>184.31879570014155</v>
      </c>
      <c r="W173" s="207">
        <v>0</v>
      </c>
      <c r="X173" s="207">
        <v>0</v>
      </c>
      <c r="Y173" s="207">
        <v>0</v>
      </c>
      <c r="Z173" s="207">
        <v>496.57027834476492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44"/>
        <v>680.88907404490647</v>
      </c>
      <c r="AJ173" s="141" t="str">
        <f t="shared" si="145"/>
        <v/>
      </c>
      <c r="BA173" s="141"/>
      <c r="BR173" s="141"/>
      <c r="CG173" s="141"/>
    </row>
    <row r="174" spans="1:85" ht="15">
      <c r="A174" s="159" t="s">
        <v>25</v>
      </c>
      <c r="B174" s="160">
        <v>5.5037730469597017</v>
      </c>
      <c r="C174" s="160">
        <v>4.8393849417227717</v>
      </c>
      <c r="D174" s="160">
        <v>473.08654779767841</v>
      </c>
      <c r="E174" s="160">
        <v>251.38085202216413</v>
      </c>
      <c r="F174" s="350"/>
      <c r="G174" s="160">
        <v>25.59303684267044</v>
      </c>
      <c r="H174" s="161">
        <v>0</v>
      </c>
      <c r="I174" s="162">
        <f t="shared" si="142"/>
        <v>760.40359465119548</v>
      </c>
      <c r="J174" s="149"/>
      <c r="K174" s="163" t="s">
        <v>25</v>
      </c>
      <c r="L174" s="164">
        <v>5.5037730469597017</v>
      </c>
      <c r="M174" s="164">
        <v>4.8393849417227717</v>
      </c>
      <c r="N174" s="164">
        <v>473.08654779767841</v>
      </c>
      <c r="O174" s="164">
        <v>251.38085202216413</v>
      </c>
      <c r="P174" s="164">
        <v>0</v>
      </c>
      <c r="Q174" s="164">
        <v>25.59303684267044</v>
      </c>
      <c r="R174" s="165">
        <v>0</v>
      </c>
      <c r="S174" s="166">
        <f t="shared" si="143"/>
        <v>760.40359465119548</v>
      </c>
      <c r="U174" s="211" t="s">
        <v>25</v>
      </c>
      <c r="V174" s="212">
        <v>5.2156901326027141</v>
      </c>
      <c r="W174" s="212">
        <v>0.12346410615299468</v>
      </c>
      <c r="X174" s="212">
        <v>25.59303684267044</v>
      </c>
      <c r="Y174" s="212">
        <v>4.8393849417227717</v>
      </c>
      <c r="Z174" s="212">
        <v>473.08654779767841</v>
      </c>
      <c r="AA174" s="212">
        <v>251.38085202216413</v>
      </c>
      <c r="AB174" s="212">
        <v>0</v>
      </c>
      <c r="AC174" s="213">
        <v>0.16461880820399291</v>
      </c>
      <c r="AD174" s="212">
        <v>0.16461880820399291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144"/>
        <v>760.40359465119536</v>
      </c>
      <c r="AJ174" s="141" t="str">
        <f t="shared" si="145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142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43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44"/>
        <v>0</v>
      </c>
      <c r="AJ175" s="141" t="str">
        <f t="shared" si="145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142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43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44"/>
        <v>0</v>
      </c>
      <c r="AJ176" s="141" t="str">
        <f t="shared" si="145"/>
        <v/>
      </c>
      <c r="BA176" s="141"/>
      <c r="BR176" s="141"/>
      <c r="CG176" s="141"/>
    </row>
    <row r="177" spans="1:85" ht="15">
      <c r="A177" s="167" t="s">
        <v>22</v>
      </c>
      <c r="B177" s="156">
        <v>0.71960709213111829</v>
      </c>
      <c r="C177" s="156">
        <v>0</v>
      </c>
      <c r="D177" s="156">
        <v>0</v>
      </c>
      <c r="E177" s="156">
        <v>0</v>
      </c>
      <c r="F177" s="350"/>
      <c r="G177" s="156">
        <v>0</v>
      </c>
      <c r="H177" s="168">
        <v>0</v>
      </c>
      <c r="I177" s="154">
        <f t="shared" si="142"/>
        <v>0.71960709213111829</v>
      </c>
      <c r="J177" s="149"/>
      <c r="K177" s="169" t="s">
        <v>22</v>
      </c>
      <c r="L177" s="156">
        <v>0.71960709213111829</v>
      </c>
      <c r="M177" s="156">
        <v>0</v>
      </c>
      <c r="N177" s="156">
        <v>0</v>
      </c>
      <c r="O177" s="156">
        <v>0</v>
      </c>
      <c r="P177" s="156">
        <v>1.0907815210738017</v>
      </c>
      <c r="Q177" s="156">
        <v>0</v>
      </c>
      <c r="R177" s="157">
        <v>0</v>
      </c>
      <c r="S177" s="158">
        <f t="shared" si="143"/>
        <v>1.8103886132049198</v>
      </c>
      <c r="U177" s="215" t="s">
        <v>22</v>
      </c>
      <c r="V177" s="207">
        <v>0.71960709213111829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1.0907815210738017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44"/>
        <v>1.8103886132049198</v>
      </c>
      <c r="AJ177" s="141" t="str">
        <f t="shared" si="14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14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43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44"/>
        <v>0</v>
      </c>
      <c r="AJ178" s="141" t="str">
        <f t="shared" si="145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142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43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44"/>
        <v>0</v>
      </c>
      <c r="AJ179" s="141" t="str">
        <f t="shared" si="14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14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43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144"/>
        <v>0</v>
      </c>
      <c r="AJ180" s="141" t="str">
        <f t="shared" si="14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14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4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44"/>
        <v>0</v>
      </c>
      <c r="AJ181" s="141" t="str">
        <f t="shared" si="14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14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4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144"/>
        <v>0</v>
      </c>
      <c r="AJ182" s="141" t="str">
        <f t="shared" si="14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14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4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44"/>
        <v>0</v>
      </c>
      <c r="AJ183" s="141" t="str">
        <f t="shared" si="14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204.0421930929771</v>
      </c>
      <c r="C184" s="195">
        <f t="shared" ref="C184:H184" si="146">SUM(C163:C179)</f>
        <v>4.8393849417227717</v>
      </c>
      <c r="D184" s="195">
        <f t="shared" si="146"/>
        <v>975.26951375752856</v>
      </c>
      <c r="E184" s="195">
        <f t="shared" si="146"/>
        <v>252.64270484029262</v>
      </c>
      <c r="F184" s="195">
        <f t="shared" si="146"/>
        <v>0</v>
      </c>
      <c r="G184" s="195">
        <f t="shared" si="146"/>
        <v>25.59303684267044</v>
      </c>
      <c r="H184" s="197">
        <f t="shared" si="146"/>
        <v>0</v>
      </c>
      <c r="I184" s="154">
        <f t="shared" ref="I184" si="147">SUM(I163:I179)</f>
        <v>1462.3868334751915</v>
      </c>
      <c r="J184" s="149"/>
      <c r="K184" s="196" t="s">
        <v>26</v>
      </c>
      <c r="L184" s="195">
        <f>SUM(L163:L179)</f>
        <v>204.0421930929771</v>
      </c>
      <c r="M184" s="195">
        <f t="shared" ref="M184:R184" si="148">SUM(M163:M179)</f>
        <v>4.8393849417227717</v>
      </c>
      <c r="N184" s="195">
        <f t="shared" si="148"/>
        <v>975.26951375752856</v>
      </c>
      <c r="O184" s="195">
        <f t="shared" si="148"/>
        <v>252.64270484029262</v>
      </c>
      <c r="P184" s="195">
        <f t="shared" si="148"/>
        <v>21.167493614114573</v>
      </c>
      <c r="Q184" s="195">
        <f t="shared" si="148"/>
        <v>25.59303684267044</v>
      </c>
      <c r="R184" s="197">
        <f t="shared" si="148"/>
        <v>0</v>
      </c>
      <c r="S184" s="198">
        <f t="shared" ref="S184" si="149">SUM(S163:S179)</f>
        <v>1483.5543270893058</v>
      </c>
      <c r="T184" s="141" t="str">
        <f>IF(ABS(S184-AI184)&gt;0.01,S184-AI184,"")</f>
        <v/>
      </c>
      <c r="U184" s="224" t="s">
        <v>63</v>
      </c>
      <c r="V184" s="225">
        <f>SUM(V163:V179)</f>
        <v>203.7541101786201</v>
      </c>
      <c r="W184" s="225">
        <f t="shared" ref="W184:AH184" si="150">SUM(W163:W179)</f>
        <v>0.12346410615299468</v>
      </c>
      <c r="X184" s="225">
        <f t="shared" si="150"/>
        <v>25.59303684267044</v>
      </c>
      <c r="Y184" s="225">
        <f t="shared" si="150"/>
        <v>4.8393849417227717</v>
      </c>
      <c r="Z184" s="225">
        <f t="shared" si="150"/>
        <v>975.26951375752856</v>
      </c>
      <c r="AA184" s="225">
        <f t="shared" si="150"/>
        <v>252.01177843122838</v>
      </c>
      <c r="AB184" s="225">
        <f t="shared" si="150"/>
        <v>21.167493614114573</v>
      </c>
      <c r="AC184" s="225">
        <f t="shared" si="150"/>
        <v>0.79554521726823368</v>
      </c>
      <c r="AD184" s="226">
        <f t="shared" si="150"/>
        <v>0.16461880820399291</v>
      </c>
      <c r="AE184" s="226">
        <f t="shared" si="150"/>
        <v>0</v>
      </c>
      <c r="AF184" s="226">
        <f t="shared" si="150"/>
        <v>0</v>
      </c>
      <c r="AG184" s="226">
        <f t="shared" si="150"/>
        <v>0</v>
      </c>
      <c r="AH184" s="226">
        <f t="shared" si="150"/>
        <v>0.6309264090642408</v>
      </c>
      <c r="AI184" s="227">
        <f>SUM(V184:AC184)</f>
        <v>1483.5543270893061</v>
      </c>
      <c r="AJ184" s="141" t="str">
        <f t="shared" si="145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0.13952682588648221</v>
      </c>
      <c r="C185" s="48">
        <f t="shared" ref="C185:H185" si="151">IF($I184=0,"-",C184/$I184)</f>
        <v>3.3092372216060907E-3</v>
      </c>
      <c r="D185" s="48">
        <f t="shared" si="151"/>
        <v>0.66690255371071316</v>
      </c>
      <c r="E185" s="48">
        <f t="shared" si="151"/>
        <v>0.17276051661373124</v>
      </c>
      <c r="F185" s="48">
        <f t="shared" si="151"/>
        <v>0</v>
      </c>
      <c r="G185" s="48">
        <f t="shared" si="151"/>
        <v>1.7500866567467362E-2</v>
      </c>
      <c r="H185" s="69">
        <f t="shared" si="151"/>
        <v>0</v>
      </c>
      <c r="I185" s="49">
        <f>SUM(B185:H185)</f>
        <v>1</v>
      </c>
      <c r="J185" s="141"/>
      <c r="K185" s="78" t="s">
        <v>90</v>
      </c>
      <c r="L185" s="95">
        <f t="shared" ref="L185:R185" si="152">IF($S184=0,"-",L184/$S184)</f>
        <v>0.13753604392317906</v>
      </c>
      <c r="M185" s="95">
        <f t="shared" si="152"/>
        <v>3.2620207115822419E-3</v>
      </c>
      <c r="N185" s="95">
        <f t="shared" si="152"/>
        <v>0.65738712492651441</v>
      </c>
      <c r="O185" s="95">
        <f t="shared" si="152"/>
        <v>0.17029555320429074</v>
      </c>
      <c r="P185" s="95">
        <f t="shared" si="152"/>
        <v>1.4268094688277869E-2</v>
      </c>
      <c r="Q185" s="95">
        <f t="shared" si="152"/>
        <v>1.7251162546155826E-2</v>
      </c>
      <c r="R185" s="96">
        <f t="shared" si="152"/>
        <v>0</v>
      </c>
      <c r="S185" s="97">
        <f>SUM(L185:R185)</f>
        <v>1</v>
      </c>
      <c r="U185" s="108" t="s">
        <v>90</v>
      </c>
      <c r="V185" s="130">
        <f>+V184/$AI184</f>
        <v>0.13734185965294593</v>
      </c>
      <c r="W185" s="130">
        <f t="shared" ref="W185:AH185" si="153">+W184/$AI184</f>
        <v>8.3221830099897967E-5</v>
      </c>
      <c r="X185" s="130">
        <f t="shared" si="153"/>
        <v>1.7251162546155822E-2</v>
      </c>
      <c r="Y185" s="130">
        <f t="shared" si="153"/>
        <v>3.2620207115822415E-3</v>
      </c>
      <c r="Z185" s="130">
        <f t="shared" si="153"/>
        <v>0.6573871249265143</v>
      </c>
      <c r="AA185" s="130">
        <f t="shared" si="153"/>
        <v>0.16987027291792459</v>
      </c>
      <c r="AB185" s="130">
        <f t="shared" si="153"/>
        <v>1.4268094688277867E-2</v>
      </c>
      <c r="AC185" s="130">
        <f t="shared" si="153"/>
        <v>5.3624272649932015E-4</v>
      </c>
      <c r="AD185" s="130">
        <f t="shared" si="153"/>
        <v>1.1096244013319729E-4</v>
      </c>
      <c r="AE185" s="130">
        <f t="shared" si="153"/>
        <v>0</v>
      </c>
      <c r="AF185" s="130">
        <f t="shared" si="153"/>
        <v>0</v>
      </c>
      <c r="AG185" s="130">
        <f t="shared" si="153"/>
        <v>0</v>
      </c>
      <c r="AH185" s="130">
        <f t="shared" si="153"/>
        <v>4.2528028636612287E-4</v>
      </c>
      <c r="AI185" s="131">
        <f>SUM(V185:AC185)</f>
        <v>0.99999999999999989</v>
      </c>
      <c r="AJ185" s="22" t="str">
        <f t="shared" si="14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129.89011920897431</v>
      </c>
      <c r="C189" s="152">
        <v>0</v>
      </c>
      <c r="D189" s="152">
        <v>0</v>
      </c>
      <c r="E189" s="152">
        <v>0</v>
      </c>
      <c r="F189" s="349"/>
      <c r="G189" s="152">
        <v>0</v>
      </c>
      <c r="H189" s="153">
        <v>0</v>
      </c>
      <c r="I189" s="154">
        <f>SUM(B189:H189)</f>
        <v>129.89011920897431</v>
      </c>
      <c r="J189" s="149"/>
      <c r="K189" s="203" t="s">
        <v>7</v>
      </c>
      <c r="L189" s="152">
        <v>129.89011920897431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129.89011920897431</v>
      </c>
      <c r="U189" s="206" t="s">
        <v>7</v>
      </c>
      <c r="V189" s="207">
        <v>129.89011920897431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129.89011920897431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487.53189252277394</v>
      </c>
      <c r="E190" s="160">
        <v>0</v>
      </c>
      <c r="F190" s="350"/>
      <c r="G190" s="160">
        <v>0</v>
      </c>
      <c r="H190" s="161">
        <v>0</v>
      </c>
      <c r="I190" s="162">
        <f t="shared" ref="I190:I209" si="154">SUM(B190:H190)</f>
        <v>487.53189252277394</v>
      </c>
      <c r="J190" s="149"/>
      <c r="K190" s="163" t="s">
        <v>8</v>
      </c>
      <c r="L190" s="164">
        <v>0</v>
      </c>
      <c r="M190" s="164">
        <v>0</v>
      </c>
      <c r="N190" s="164">
        <v>487.53189252277394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55">SUM(L190:R190)</f>
        <v>487.53189252277394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487.53189252277394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56">SUM(V190:AC190)</f>
        <v>487.53189252277394</v>
      </c>
      <c r="AJ190" s="141" t="str">
        <f t="shared" ref="AJ190:AJ211" si="157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</v>
      </c>
      <c r="E191" s="156">
        <v>0</v>
      </c>
      <c r="F191" s="350"/>
      <c r="G191" s="156">
        <v>0</v>
      </c>
      <c r="H191" s="168">
        <v>0</v>
      </c>
      <c r="I191" s="154">
        <f t="shared" si="154"/>
        <v>0</v>
      </c>
      <c r="J191" s="149"/>
      <c r="K191" s="169" t="s">
        <v>10</v>
      </c>
      <c r="L191" s="156">
        <v>0</v>
      </c>
      <c r="M191" s="156">
        <v>0</v>
      </c>
      <c r="N191" s="156">
        <v>0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55"/>
        <v>0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56"/>
        <v>0</v>
      </c>
      <c r="AJ191" s="141" t="str">
        <f t="shared" si="157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1027.239996128</v>
      </c>
      <c r="E192" s="160">
        <v>0</v>
      </c>
      <c r="F192" s="350"/>
      <c r="G192" s="160">
        <v>0</v>
      </c>
      <c r="H192" s="161">
        <v>0</v>
      </c>
      <c r="I192" s="162">
        <f t="shared" si="154"/>
        <v>1027.239996128</v>
      </c>
      <c r="J192" s="149"/>
      <c r="K192" s="163" t="s">
        <v>56</v>
      </c>
      <c r="L192" s="164">
        <v>0</v>
      </c>
      <c r="M192" s="164">
        <v>0</v>
      </c>
      <c r="N192" s="164">
        <v>1027.239996128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55"/>
        <v>1027.239996128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1027.239996128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156"/>
        <v>1027.239996128</v>
      </c>
      <c r="AJ192" s="141" t="str">
        <f t="shared" si="157"/>
        <v/>
      </c>
      <c r="BA192" s="141"/>
      <c r="BR192" s="141"/>
      <c r="CG192" s="141"/>
    </row>
    <row r="193" spans="1:85" ht="15">
      <c r="A193" s="167" t="s">
        <v>16</v>
      </c>
      <c r="B193" s="156">
        <v>5.27373850031932</v>
      </c>
      <c r="C193" s="156">
        <v>0</v>
      </c>
      <c r="D193" s="156">
        <v>239.04866622990804</v>
      </c>
      <c r="E193" s="156">
        <v>0</v>
      </c>
      <c r="F193" s="350"/>
      <c r="G193" s="156">
        <v>0</v>
      </c>
      <c r="H193" s="168">
        <v>0</v>
      </c>
      <c r="I193" s="154">
        <f t="shared" si="154"/>
        <v>244.32240473022736</v>
      </c>
      <c r="J193" s="149"/>
      <c r="K193" s="169" t="s">
        <v>16</v>
      </c>
      <c r="L193" s="156">
        <v>5.27373850031932</v>
      </c>
      <c r="M193" s="156">
        <v>0</v>
      </c>
      <c r="N193" s="156">
        <v>239.04866622990804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55"/>
        <v>244.32240473022736</v>
      </c>
      <c r="U193" s="215" t="s">
        <v>16</v>
      </c>
      <c r="V193" s="207">
        <v>5.27373850031932</v>
      </c>
      <c r="W193" s="207">
        <v>0</v>
      </c>
      <c r="X193" s="207">
        <v>0</v>
      </c>
      <c r="Y193" s="207">
        <v>0</v>
      </c>
      <c r="Z193" s="207">
        <v>239.04866622990804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56"/>
        <v>244.32240473022736</v>
      </c>
      <c r="AJ193" s="141" t="str">
        <f t="shared" si="157"/>
        <v/>
      </c>
      <c r="BA193" s="141"/>
      <c r="BR193" s="141"/>
      <c r="CG193" s="141"/>
    </row>
    <row r="194" spans="1:85" ht="15">
      <c r="A194" s="159" t="s">
        <v>15</v>
      </c>
      <c r="B194" s="160">
        <v>23.30142468236982</v>
      </c>
      <c r="C194" s="160">
        <v>1.418408524092055</v>
      </c>
      <c r="D194" s="160">
        <v>23.394356016024965</v>
      </c>
      <c r="E194" s="160">
        <v>5.4637017183879957</v>
      </c>
      <c r="F194" s="350"/>
      <c r="G194" s="160">
        <v>0</v>
      </c>
      <c r="H194" s="161">
        <v>0</v>
      </c>
      <c r="I194" s="162">
        <f t="shared" si="154"/>
        <v>53.577890940874838</v>
      </c>
      <c r="J194" s="149"/>
      <c r="K194" s="163" t="s">
        <v>15</v>
      </c>
      <c r="L194" s="164">
        <v>23.30142468236982</v>
      </c>
      <c r="M194" s="164">
        <v>1.418408524092055</v>
      </c>
      <c r="N194" s="164">
        <v>23.394356016024965</v>
      </c>
      <c r="O194" s="164">
        <v>5.4637017183879957</v>
      </c>
      <c r="P194" s="164">
        <v>0</v>
      </c>
      <c r="Q194" s="164">
        <v>0</v>
      </c>
      <c r="R194" s="165">
        <v>0</v>
      </c>
      <c r="S194" s="166">
        <f t="shared" si="155"/>
        <v>53.577890940874838</v>
      </c>
      <c r="U194" s="211" t="s">
        <v>57</v>
      </c>
      <c r="V194" s="212">
        <v>16.244548647956478</v>
      </c>
      <c r="W194" s="212">
        <v>0</v>
      </c>
      <c r="X194" s="212">
        <v>0</v>
      </c>
      <c r="Y194" s="212">
        <v>1.418408524092055</v>
      </c>
      <c r="Z194" s="212">
        <v>22.570428817456229</v>
      </c>
      <c r="AA194" s="212">
        <v>3.7352382511994318</v>
      </c>
      <c r="AB194" s="212">
        <v>0</v>
      </c>
      <c r="AC194" s="213">
        <v>9.6092667001706449</v>
      </c>
      <c r="AD194" s="212">
        <v>7.0568760344133423</v>
      </c>
      <c r="AE194" s="212">
        <v>0</v>
      </c>
      <c r="AF194" s="212">
        <v>0</v>
      </c>
      <c r="AG194" s="212">
        <v>0.8239271985687372</v>
      </c>
      <c r="AH194" s="212">
        <v>1.7284634671885641</v>
      </c>
      <c r="AI194" s="214">
        <f t="shared" si="156"/>
        <v>53.577890940874838</v>
      </c>
      <c r="AJ194" s="141" t="str">
        <f t="shared" si="157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8.5840049917126144</v>
      </c>
      <c r="F195" s="350"/>
      <c r="G195" s="156">
        <v>0</v>
      </c>
      <c r="H195" s="168">
        <v>0</v>
      </c>
      <c r="I195" s="154">
        <f t="shared" si="154"/>
        <v>8.5840049917126144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8.5840049917126144</v>
      </c>
      <c r="P195" s="156">
        <v>1309.5230626811847</v>
      </c>
      <c r="Q195" s="156">
        <v>0</v>
      </c>
      <c r="R195" s="157">
        <v>0</v>
      </c>
      <c r="S195" s="158">
        <f t="shared" si="155"/>
        <v>1318.1070676728973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1.2876007487568921</v>
      </c>
      <c r="AB195" s="207">
        <v>1309.5230626811847</v>
      </c>
      <c r="AC195" s="208">
        <v>7.2964042429557221</v>
      </c>
      <c r="AD195" s="207">
        <v>0</v>
      </c>
      <c r="AE195" s="207">
        <v>0</v>
      </c>
      <c r="AF195" s="207">
        <v>0</v>
      </c>
      <c r="AG195" s="207">
        <v>0</v>
      </c>
      <c r="AH195" s="207">
        <v>7.2964042429557221</v>
      </c>
      <c r="AI195" s="210">
        <f t="shared" si="156"/>
        <v>1318.1070676728973</v>
      </c>
      <c r="AJ195" s="141" t="str">
        <f t="shared" si="157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154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3.2117397398349739</v>
      </c>
      <c r="Q196" s="164">
        <v>0</v>
      </c>
      <c r="R196" s="165">
        <v>0</v>
      </c>
      <c r="S196" s="166">
        <f t="shared" si="155"/>
        <v>3.2117397398349739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3.2117397398349739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56"/>
        <v>3.2117397398349739</v>
      </c>
      <c r="AJ196" s="141" t="str">
        <f t="shared" si="157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6.4414261460101901E-3</v>
      </c>
      <c r="E197" s="156">
        <v>0</v>
      </c>
      <c r="F197" s="350"/>
      <c r="G197" s="156">
        <v>0</v>
      </c>
      <c r="H197" s="168">
        <v>0</v>
      </c>
      <c r="I197" s="154">
        <f t="shared" si="154"/>
        <v>6.4414261460101901E-3</v>
      </c>
      <c r="J197" s="149"/>
      <c r="K197" s="169" t="s">
        <v>59</v>
      </c>
      <c r="L197" s="156">
        <v>0</v>
      </c>
      <c r="M197" s="156">
        <v>0</v>
      </c>
      <c r="N197" s="156">
        <v>6.4414261460101901E-3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55"/>
        <v>6.4414261460101901E-3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6.4414261460101901E-3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56"/>
        <v>6.4414261460101901E-3</v>
      </c>
      <c r="AJ197" s="141" t="str">
        <f t="shared" si="157"/>
        <v/>
      </c>
      <c r="BA197" s="141"/>
      <c r="BR197" s="141"/>
      <c r="CG197" s="141"/>
    </row>
    <row r="198" spans="1:85" ht="15">
      <c r="A198" s="159" t="s">
        <v>17</v>
      </c>
      <c r="B198" s="160">
        <v>56.199158320492316</v>
      </c>
      <c r="C198" s="160">
        <v>0</v>
      </c>
      <c r="D198" s="160">
        <v>10.419953416416623</v>
      </c>
      <c r="E198" s="160">
        <v>0.50704936035362058</v>
      </c>
      <c r="F198" s="350"/>
      <c r="G198" s="160">
        <v>0</v>
      </c>
      <c r="H198" s="161">
        <v>0</v>
      </c>
      <c r="I198" s="162">
        <f t="shared" si="154"/>
        <v>67.126161097262553</v>
      </c>
      <c r="J198" s="149"/>
      <c r="K198" s="163" t="s">
        <v>17</v>
      </c>
      <c r="L198" s="164">
        <v>56.199158320492316</v>
      </c>
      <c r="M198" s="164">
        <v>0</v>
      </c>
      <c r="N198" s="164">
        <v>10.419953416416623</v>
      </c>
      <c r="O198" s="164">
        <v>0.50704936035362058</v>
      </c>
      <c r="P198" s="164">
        <v>2.0572000419287237E-2</v>
      </c>
      <c r="Q198" s="164">
        <v>0</v>
      </c>
      <c r="R198" s="165">
        <v>0</v>
      </c>
      <c r="S198" s="166">
        <f t="shared" si="155"/>
        <v>67.146733097681846</v>
      </c>
      <c r="U198" s="211" t="s">
        <v>17</v>
      </c>
      <c r="V198" s="212">
        <v>56.199158320492316</v>
      </c>
      <c r="W198" s="212">
        <v>0</v>
      </c>
      <c r="X198" s="212">
        <v>0</v>
      </c>
      <c r="Y198" s="212">
        <v>0</v>
      </c>
      <c r="Z198" s="212">
        <v>10.419953416416623</v>
      </c>
      <c r="AA198" s="212">
        <v>8.7238812647372432E-2</v>
      </c>
      <c r="AB198" s="212">
        <v>2.0572000419287237E-2</v>
      </c>
      <c r="AC198" s="213">
        <v>0.4198105477062482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0.4198105477062482</v>
      </c>
      <c r="AI198" s="214">
        <f t="shared" si="156"/>
        <v>67.146733097681846</v>
      </c>
      <c r="AJ198" s="141" t="str">
        <f t="shared" si="157"/>
        <v/>
      </c>
      <c r="BA198" s="141"/>
      <c r="BR198" s="141"/>
      <c r="CG198" s="141"/>
    </row>
    <row r="199" spans="1:85" ht="15">
      <c r="A199" s="167" t="s">
        <v>140</v>
      </c>
      <c r="B199" s="156">
        <v>121.6831740919617</v>
      </c>
      <c r="C199" s="156">
        <v>93.149134480379473</v>
      </c>
      <c r="D199" s="156">
        <v>2482.0425882664013</v>
      </c>
      <c r="E199" s="156">
        <v>0</v>
      </c>
      <c r="F199" s="350"/>
      <c r="G199" s="156">
        <v>0</v>
      </c>
      <c r="H199" s="168">
        <v>0</v>
      </c>
      <c r="I199" s="154">
        <f t="shared" si="154"/>
        <v>2696.8748968387426</v>
      </c>
      <c r="J199" s="149"/>
      <c r="K199" s="169" t="s">
        <v>140</v>
      </c>
      <c r="L199" s="156">
        <v>121.6831740919617</v>
      </c>
      <c r="M199" s="156">
        <v>93.149134480379473</v>
      </c>
      <c r="N199" s="156">
        <v>2482.0425882664013</v>
      </c>
      <c r="O199" s="156">
        <v>0</v>
      </c>
      <c r="P199" s="156">
        <v>17.074355439920549</v>
      </c>
      <c r="Q199" s="156">
        <v>0</v>
      </c>
      <c r="R199" s="157">
        <v>0</v>
      </c>
      <c r="S199" s="158">
        <f t="shared" si="155"/>
        <v>2713.9492522786632</v>
      </c>
      <c r="U199" s="215" t="s">
        <v>140</v>
      </c>
      <c r="V199" s="207">
        <v>120.21425992242064</v>
      </c>
      <c r="W199" s="207">
        <v>0</v>
      </c>
      <c r="X199" s="207">
        <v>0</v>
      </c>
      <c r="Y199" s="207">
        <v>93.149134480379473</v>
      </c>
      <c r="Z199" s="207">
        <v>2001.0258131476999</v>
      </c>
      <c r="AA199" s="207">
        <v>0</v>
      </c>
      <c r="AB199" s="207">
        <v>17.074355439920549</v>
      </c>
      <c r="AC199" s="208">
        <v>482.48568928824261</v>
      </c>
      <c r="AD199" s="207">
        <v>1.4689141695410701</v>
      </c>
      <c r="AE199" s="207">
        <v>0</v>
      </c>
      <c r="AF199" s="207">
        <v>0</v>
      </c>
      <c r="AG199" s="207">
        <v>481.0167751187015</v>
      </c>
      <c r="AH199" s="207">
        <v>0</v>
      </c>
      <c r="AI199" s="210">
        <f t="shared" si="156"/>
        <v>2713.9492522786632</v>
      </c>
      <c r="AJ199" s="141" t="str">
        <f t="shared" si="157"/>
        <v/>
      </c>
      <c r="BA199" s="141"/>
      <c r="BR199" s="141"/>
      <c r="CG199" s="141"/>
    </row>
    <row r="200" spans="1:85" ht="15">
      <c r="A200" s="159" t="s">
        <v>25</v>
      </c>
      <c r="B200" s="160">
        <v>32.108793457746316</v>
      </c>
      <c r="C200" s="160">
        <v>17.513887340588898</v>
      </c>
      <c r="D200" s="160">
        <v>478.71292064276327</v>
      </c>
      <c r="E200" s="160">
        <v>920.93857599263299</v>
      </c>
      <c r="F200" s="350"/>
      <c r="G200" s="160">
        <v>10.216434282010191</v>
      </c>
      <c r="H200" s="161">
        <v>0</v>
      </c>
      <c r="I200" s="162">
        <f t="shared" si="154"/>
        <v>1459.4906117157416</v>
      </c>
      <c r="J200" s="149"/>
      <c r="K200" s="163" t="s">
        <v>25</v>
      </c>
      <c r="L200" s="164">
        <v>32.108793457746316</v>
      </c>
      <c r="M200" s="164">
        <v>17.513887340588898</v>
      </c>
      <c r="N200" s="164">
        <v>478.71292064276327</v>
      </c>
      <c r="O200" s="164">
        <v>920.93857599263299</v>
      </c>
      <c r="P200" s="164">
        <v>0</v>
      </c>
      <c r="Q200" s="164">
        <v>10.216434282010191</v>
      </c>
      <c r="R200" s="165">
        <v>0</v>
      </c>
      <c r="S200" s="166">
        <f t="shared" si="155"/>
        <v>1459.4906117157416</v>
      </c>
      <c r="U200" s="211" t="s">
        <v>25</v>
      </c>
      <c r="V200" s="212">
        <v>2.9189812234314831</v>
      </c>
      <c r="W200" s="212">
        <v>29.189812234314832</v>
      </c>
      <c r="X200" s="212">
        <v>10.216434282010191</v>
      </c>
      <c r="Y200" s="212">
        <v>17.513887340588898</v>
      </c>
      <c r="Z200" s="212">
        <v>478.71292064276327</v>
      </c>
      <c r="AA200" s="212">
        <v>915.10061354576999</v>
      </c>
      <c r="AB200" s="212">
        <v>0</v>
      </c>
      <c r="AC200" s="213">
        <v>5.8379624468629663</v>
      </c>
      <c r="AD200" s="212">
        <v>0</v>
      </c>
      <c r="AE200" s="212">
        <v>4.3784718351472245</v>
      </c>
      <c r="AF200" s="212">
        <v>0</v>
      </c>
      <c r="AG200" s="212">
        <v>0</v>
      </c>
      <c r="AH200" s="212">
        <v>1.4594906117157416</v>
      </c>
      <c r="AI200" s="214">
        <f t="shared" si="156"/>
        <v>1459.4906117157416</v>
      </c>
      <c r="AJ200" s="141" t="str">
        <f t="shared" si="157"/>
        <v/>
      </c>
      <c r="BA200" s="141"/>
      <c r="BR200" s="141"/>
      <c r="CG200" s="141"/>
    </row>
    <row r="201" spans="1:85" ht="15">
      <c r="A201" s="167" t="s">
        <v>24</v>
      </c>
      <c r="B201" s="156">
        <v>3.9818195693074117</v>
      </c>
      <c r="C201" s="156">
        <v>0</v>
      </c>
      <c r="D201" s="156">
        <v>0.43386858910258774</v>
      </c>
      <c r="E201" s="156">
        <v>0</v>
      </c>
      <c r="F201" s="350"/>
      <c r="G201" s="156">
        <v>0</v>
      </c>
      <c r="H201" s="168">
        <v>0</v>
      </c>
      <c r="I201" s="154">
        <f t="shared" si="154"/>
        <v>4.4156881584099992</v>
      </c>
      <c r="J201" s="149"/>
      <c r="K201" s="169" t="s">
        <v>24</v>
      </c>
      <c r="L201" s="156">
        <v>3.9818195693074117</v>
      </c>
      <c r="M201" s="156">
        <v>0</v>
      </c>
      <c r="N201" s="156">
        <v>0.43386858910258774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55"/>
        <v>4.4156881584099992</v>
      </c>
      <c r="U201" s="215" t="s">
        <v>24</v>
      </c>
      <c r="V201" s="207">
        <v>3.9818195693074117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0.43386858910258774</v>
      </c>
      <c r="AD201" s="207">
        <v>0</v>
      </c>
      <c r="AE201" s="207">
        <v>0</v>
      </c>
      <c r="AF201" s="207">
        <v>0</v>
      </c>
      <c r="AG201" s="207">
        <v>0.43386858910258774</v>
      </c>
      <c r="AH201" s="207">
        <v>0</v>
      </c>
      <c r="AI201" s="210">
        <f t="shared" si="156"/>
        <v>4.4156881584099992</v>
      </c>
      <c r="AJ201" s="141" t="str">
        <f t="shared" si="157"/>
        <v/>
      </c>
      <c r="BA201" s="141"/>
      <c r="BR201" s="141"/>
      <c r="CG201" s="141"/>
    </row>
    <row r="202" spans="1:85" ht="15">
      <c r="A202" s="159" t="s">
        <v>60</v>
      </c>
      <c r="B202" s="160">
        <v>2.4040232179207869E-2</v>
      </c>
      <c r="C202" s="160">
        <v>4.0769259726594786E-2</v>
      </c>
      <c r="D202" s="160">
        <v>7.4351233543941853E-2</v>
      </c>
      <c r="E202" s="160">
        <v>0</v>
      </c>
      <c r="F202" s="350"/>
      <c r="G202" s="160">
        <v>0</v>
      </c>
      <c r="H202" s="161">
        <v>0</v>
      </c>
      <c r="I202" s="162">
        <f t="shared" si="154"/>
        <v>0.1391607254497445</v>
      </c>
      <c r="J202" s="149"/>
      <c r="K202" s="163" t="s">
        <v>60</v>
      </c>
      <c r="L202" s="164">
        <v>2.4040232179207869E-2</v>
      </c>
      <c r="M202" s="164">
        <v>4.0769259726594786E-2</v>
      </c>
      <c r="N202" s="164">
        <v>7.4351233543941853E-2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55"/>
        <v>0.1391607254497445</v>
      </c>
      <c r="U202" s="211" t="s">
        <v>60</v>
      </c>
      <c r="V202" s="212">
        <v>2.4040232179207869E-2</v>
      </c>
      <c r="W202" s="212">
        <v>0</v>
      </c>
      <c r="X202" s="212">
        <v>0</v>
      </c>
      <c r="Y202" s="212">
        <v>4.0769259726594786E-2</v>
      </c>
      <c r="Z202" s="212">
        <v>7.4351233543941853E-2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56"/>
        <v>0.1391607254497445</v>
      </c>
      <c r="AJ202" s="141" t="str">
        <f t="shared" si="157"/>
        <v/>
      </c>
      <c r="BA202" s="141"/>
      <c r="BR202" s="141"/>
      <c r="CG202" s="141"/>
    </row>
    <row r="203" spans="1:85" ht="15">
      <c r="A203" s="167" t="s">
        <v>22</v>
      </c>
      <c r="B203" s="156">
        <v>78.102194970852153</v>
      </c>
      <c r="C203" s="156">
        <v>0</v>
      </c>
      <c r="D203" s="156">
        <v>1038.764603258493</v>
      </c>
      <c r="E203" s="156">
        <v>0</v>
      </c>
      <c r="F203" s="350"/>
      <c r="G203" s="156">
        <v>0</v>
      </c>
      <c r="H203" s="168">
        <v>0</v>
      </c>
      <c r="I203" s="154">
        <f t="shared" si="154"/>
        <v>1116.8667982293452</v>
      </c>
      <c r="J203" s="149"/>
      <c r="K203" s="169" t="s">
        <v>22</v>
      </c>
      <c r="L203" s="156">
        <v>78.102194970852153</v>
      </c>
      <c r="M203" s="156">
        <v>0</v>
      </c>
      <c r="N203" s="156">
        <v>1038.764603258493</v>
      </c>
      <c r="O203" s="156">
        <v>0</v>
      </c>
      <c r="P203" s="156">
        <v>77.100448679750386</v>
      </c>
      <c r="Q203" s="156">
        <v>0</v>
      </c>
      <c r="R203" s="157">
        <v>0</v>
      </c>
      <c r="S203" s="158">
        <f t="shared" si="155"/>
        <v>1193.9672469090956</v>
      </c>
      <c r="U203" s="215" t="s">
        <v>22</v>
      </c>
      <c r="V203" s="207">
        <v>78.102194970852153</v>
      </c>
      <c r="W203" s="207">
        <v>0</v>
      </c>
      <c r="X203" s="207">
        <v>0</v>
      </c>
      <c r="Y203" s="207">
        <v>0</v>
      </c>
      <c r="Z203" s="207">
        <v>1038.764603258493</v>
      </c>
      <c r="AA203" s="207">
        <v>0</v>
      </c>
      <c r="AB203" s="207">
        <v>77.100448679750386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56"/>
        <v>1193.9672469090956</v>
      </c>
      <c r="AJ203" s="141" t="str">
        <f t="shared" si="157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1915.0667668327894</v>
      </c>
      <c r="E204" s="160">
        <v>0</v>
      </c>
      <c r="F204" s="350"/>
      <c r="G204" s="160">
        <v>0</v>
      </c>
      <c r="H204" s="161">
        <v>0</v>
      </c>
      <c r="I204" s="162">
        <f t="shared" si="154"/>
        <v>1915.0667668327894</v>
      </c>
      <c r="J204" s="149"/>
      <c r="K204" s="163" t="s">
        <v>21</v>
      </c>
      <c r="L204" s="164">
        <v>0</v>
      </c>
      <c r="M204" s="164">
        <v>0</v>
      </c>
      <c r="N204" s="164">
        <v>1915.0667668327894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55"/>
        <v>1915.0667668327894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1915.0667668327894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56"/>
        <v>1915.0667668327894</v>
      </c>
      <c r="AJ204" s="141" t="str">
        <f t="shared" si="157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154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55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56"/>
        <v>0</v>
      </c>
      <c r="AJ205" s="141" t="str">
        <f t="shared" si="157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154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55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156"/>
        <v>0</v>
      </c>
      <c r="AJ206" s="141" t="str">
        <f t="shared" si="157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154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55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56"/>
        <v>0</v>
      </c>
      <c r="AJ207" s="141" t="str">
        <f t="shared" si="157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154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55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156"/>
        <v>0</v>
      </c>
      <c r="AJ208" s="141" t="str">
        <f t="shared" si="157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154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55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56"/>
        <v>0</v>
      </c>
      <c r="AJ209" s="141" t="str">
        <f t="shared" si="157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450.56446303420256</v>
      </c>
      <c r="C210" s="195">
        <f t="shared" ref="C210:H210" si="158">SUM(C189:C205)</f>
        <v>112.12219960478701</v>
      </c>
      <c r="D210" s="195">
        <f t="shared" si="158"/>
        <v>7702.7364045623635</v>
      </c>
      <c r="E210" s="195">
        <f t="shared" si="158"/>
        <v>935.49333206308722</v>
      </c>
      <c r="F210" s="195">
        <f t="shared" si="158"/>
        <v>0</v>
      </c>
      <c r="G210" s="195">
        <f t="shared" si="158"/>
        <v>10.216434282010191</v>
      </c>
      <c r="H210" s="197">
        <f t="shared" si="158"/>
        <v>0</v>
      </c>
      <c r="I210" s="154">
        <f t="shared" ref="I210" si="159">SUM(I189:I205)</f>
        <v>9211.1328335464514</v>
      </c>
      <c r="J210" s="149"/>
      <c r="K210" s="196" t="s">
        <v>26</v>
      </c>
      <c r="L210" s="195">
        <f>SUM(L189:L205)</f>
        <v>450.56446303420256</v>
      </c>
      <c r="M210" s="195">
        <f t="shared" ref="M210:R210" si="160">SUM(M189:M205)</f>
        <v>112.12219960478701</v>
      </c>
      <c r="N210" s="195">
        <f t="shared" si="160"/>
        <v>7702.7364045623635</v>
      </c>
      <c r="O210" s="195">
        <f t="shared" si="160"/>
        <v>935.49333206308722</v>
      </c>
      <c r="P210" s="195">
        <f t="shared" si="160"/>
        <v>1406.9301785411096</v>
      </c>
      <c r="Q210" s="195">
        <f t="shared" si="160"/>
        <v>10.216434282010191</v>
      </c>
      <c r="R210" s="197">
        <f t="shared" si="160"/>
        <v>0</v>
      </c>
      <c r="S210" s="198">
        <f t="shared" ref="S210" si="161">SUM(S189:S205)</f>
        <v>10618.063012087561</v>
      </c>
      <c r="T210" s="141" t="str">
        <f>IF(ABS(S210-AI210)&gt;0.01,S210-AI210,"")</f>
        <v/>
      </c>
      <c r="U210" s="224" t="s">
        <v>63</v>
      </c>
      <c r="V210" s="225">
        <f>SUM(V189:V205)</f>
        <v>412.84886059593333</v>
      </c>
      <c r="W210" s="225">
        <f t="shared" ref="W210:AH210" si="162">SUM(W189:W205)</f>
        <v>29.189812234314832</v>
      </c>
      <c r="X210" s="225">
        <f t="shared" si="162"/>
        <v>10.216434282010191</v>
      </c>
      <c r="Y210" s="225">
        <f t="shared" si="162"/>
        <v>112.12219960478701</v>
      </c>
      <c r="Z210" s="225">
        <f t="shared" si="162"/>
        <v>7220.4618336559906</v>
      </c>
      <c r="AA210" s="225">
        <f t="shared" si="162"/>
        <v>920.21069135837365</v>
      </c>
      <c r="AB210" s="225">
        <f t="shared" si="162"/>
        <v>1406.9301785411096</v>
      </c>
      <c r="AC210" s="225">
        <f t="shared" si="162"/>
        <v>506.08300181504075</v>
      </c>
      <c r="AD210" s="226">
        <f t="shared" si="162"/>
        <v>8.5257902039544131</v>
      </c>
      <c r="AE210" s="226">
        <f t="shared" si="162"/>
        <v>4.3784718351472245</v>
      </c>
      <c r="AF210" s="226">
        <f t="shared" si="162"/>
        <v>0</v>
      </c>
      <c r="AG210" s="226">
        <f t="shared" si="162"/>
        <v>482.27457090637284</v>
      </c>
      <c r="AH210" s="226">
        <f t="shared" si="162"/>
        <v>10.904168869566277</v>
      </c>
      <c r="AI210" s="227">
        <f>SUM(V210:AC210)</f>
        <v>10618.063012087559</v>
      </c>
      <c r="AJ210" s="141" t="str">
        <f t="shared" si="157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4.8915206324380747E-2</v>
      </c>
      <c r="C211" s="48">
        <f t="shared" ref="C211:H211" si="163">IF($I210=0,"-",C210/$I210)</f>
        <v>1.21724658227101E-2</v>
      </c>
      <c r="D211" s="48">
        <f t="shared" si="163"/>
        <v>0.83624202839735529</v>
      </c>
      <c r="E211" s="48">
        <f t="shared" si="163"/>
        <v>0.10156115962806124</v>
      </c>
      <c r="F211" s="48">
        <f t="shared" si="163"/>
        <v>0</v>
      </c>
      <c r="G211" s="48">
        <f t="shared" si="163"/>
        <v>1.1091398274924976E-3</v>
      </c>
      <c r="H211" s="69">
        <f t="shared" si="163"/>
        <v>0</v>
      </c>
      <c r="I211" s="49">
        <f>SUM(B211:H211)</f>
        <v>0.99999999999999989</v>
      </c>
      <c r="J211" s="141"/>
      <c r="K211" s="78" t="s">
        <v>90</v>
      </c>
      <c r="L211" s="95">
        <f t="shared" ref="L211:R211" si="164">IF($S210=0,"-",L210/$S210)</f>
        <v>4.2433771820837921E-2</v>
      </c>
      <c r="M211" s="95">
        <f t="shared" si="164"/>
        <v>1.0559571880214644E-2</v>
      </c>
      <c r="N211" s="95">
        <f t="shared" si="164"/>
        <v>0.72543705907504963</v>
      </c>
      <c r="O211" s="95">
        <f t="shared" si="164"/>
        <v>8.8103953705880755E-2</v>
      </c>
      <c r="P211" s="95">
        <f t="shared" si="164"/>
        <v>0.13250346856479056</v>
      </c>
      <c r="Q211" s="95">
        <f t="shared" si="164"/>
        <v>9.6217495322638812E-4</v>
      </c>
      <c r="R211" s="96">
        <f t="shared" si="164"/>
        <v>0</v>
      </c>
      <c r="S211" s="97">
        <f>SUM(L211:R211)</f>
        <v>0.99999999999999989</v>
      </c>
      <c r="U211" s="108" t="s">
        <v>90</v>
      </c>
      <c r="V211" s="130">
        <f>+V210/$AI210</f>
        <v>3.8881748971158661E-2</v>
      </c>
      <c r="W211" s="130">
        <f t="shared" ref="W211:AH211" si="165">+W210/$AI210</f>
        <v>2.7490712949325381E-3</v>
      </c>
      <c r="X211" s="130">
        <f t="shared" si="165"/>
        <v>9.6217495322638822E-4</v>
      </c>
      <c r="Y211" s="130">
        <f t="shared" si="165"/>
        <v>1.0559571880214646E-2</v>
      </c>
      <c r="Z211" s="130">
        <f t="shared" si="165"/>
        <v>0.68001685669375356</v>
      </c>
      <c r="AA211" s="130">
        <f t="shared" si="165"/>
        <v>8.6664647809191711E-2</v>
      </c>
      <c r="AB211" s="130">
        <f t="shared" si="165"/>
        <v>0.13250346856479059</v>
      </c>
      <c r="AC211" s="130">
        <f t="shared" si="165"/>
        <v>4.7662459832732006E-2</v>
      </c>
      <c r="AD211" s="130">
        <f t="shared" si="165"/>
        <v>8.029515547467263E-4</v>
      </c>
      <c r="AE211" s="130">
        <f t="shared" si="165"/>
        <v>4.1236069423988066E-4</v>
      </c>
      <c r="AF211" s="130">
        <f t="shared" si="165"/>
        <v>0</v>
      </c>
      <c r="AG211" s="130">
        <f t="shared" si="165"/>
        <v>4.5420202381296237E-2</v>
      </c>
      <c r="AH211" s="130">
        <f t="shared" si="165"/>
        <v>1.0269452024491677E-3</v>
      </c>
      <c r="AI211" s="131">
        <f>SUM(V211:AC211)</f>
        <v>1</v>
      </c>
      <c r="AJ211" s="22" t="str">
        <f t="shared" si="157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166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67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68">SUM(V216:AC216)</f>
        <v>0</v>
      </c>
      <c r="AJ216" s="141" t="str">
        <f t="shared" ref="AJ216:AJ237" si="169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166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67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68"/>
        <v>0</v>
      </c>
      <c r="AJ217" s="141" t="str">
        <f t="shared" si="169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166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67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68"/>
        <v>0</v>
      </c>
      <c r="AJ218" s="141" t="str">
        <f t="shared" si="169"/>
        <v/>
      </c>
      <c r="BA218" s="141"/>
      <c r="BR218" s="141"/>
      <c r="CG218" s="141"/>
    </row>
    <row r="219" spans="1:85" ht="15">
      <c r="A219" s="167" t="s">
        <v>16</v>
      </c>
      <c r="B219" s="156">
        <v>11.620370269525919</v>
      </c>
      <c r="C219" s="156">
        <v>0</v>
      </c>
      <c r="D219" s="156">
        <v>0</v>
      </c>
      <c r="E219" s="156">
        <v>0</v>
      </c>
      <c r="F219" s="350"/>
      <c r="G219" s="156">
        <v>0</v>
      </c>
      <c r="H219" s="168">
        <v>0</v>
      </c>
      <c r="I219" s="154">
        <f t="shared" si="166"/>
        <v>11.620370269525919</v>
      </c>
      <c r="J219" s="149"/>
      <c r="K219" s="169" t="s">
        <v>16</v>
      </c>
      <c r="L219" s="156">
        <v>11.620370269525919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67"/>
        <v>11.620370269525919</v>
      </c>
      <c r="U219" s="215" t="s">
        <v>16</v>
      </c>
      <c r="V219" s="207">
        <v>11.620370269525919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168"/>
        <v>11.620370269525919</v>
      </c>
      <c r="AJ219" s="141" t="str">
        <f t="shared" si="169"/>
        <v/>
      </c>
      <c r="BA219" s="141"/>
      <c r="BR219" s="141"/>
      <c r="CG219" s="141"/>
    </row>
    <row r="220" spans="1:85" ht="15">
      <c r="A220" s="159" t="s">
        <v>15</v>
      </c>
      <c r="B220" s="160">
        <v>6.8810530217488779</v>
      </c>
      <c r="C220" s="160">
        <v>0</v>
      </c>
      <c r="D220" s="160">
        <v>0</v>
      </c>
      <c r="E220" s="160">
        <v>0</v>
      </c>
      <c r="F220" s="350"/>
      <c r="G220" s="160">
        <v>0</v>
      </c>
      <c r="H220" s="161">
        <v>0</v>
      </c>
      <c r="I220" s="162">
        <f t="shared" si="166"/>
        <v>6.8810530217488779</v>
      </c>
      <c r="J220" s="149"/>
      <c r="K220" s="163" t="s">
        <v>15</v>
      </c>
      <c r="L220" s="164">
        <v>6.8810530217488779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67"/>
        <v>6.8810530217488779</v>
      </c>
      <c r="U220" s="211" t="s">
        <v>57</v>
      </c>
      <c r="V220" s="212">
        <v>6.8810530217488779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68"/>
        <v>6.8810530217488779</v>
      </c>
      <c r="AJ220" s="141" t="str">
        <f t="shared" si="169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1.8192237536625643E-2</v>
      </c>
      <c r="F221" s="350"/>
      <c r="G221" s="156">
        <v>0</v>
      </c>
      <c r="H221" s="168">
        <v>0</v>
      </c>
      <c r="I221" s="154">
        <f t="shared" si="166"/>
        <v>1.8192237536625643E-2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1.8192237536625643E-2</v>
      </c>
      <c r="P221" s="156">
        <v>27.240546231944382</v>
      </c>
      <c r="Q221" s="156">
        <v>0</v>
      </c>
      <c r="R221" s="157">
        <v>0</v>
      </c>
      <c r="S221" s="158">
        <f t="shared" si="167"/>
        <v>27.258738469481006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27.240546231944382</v>
      </c>
      <c r="AC221" s="208">
        <v>1.8192237536625643E-2</v>
      </c>
      <c r="AD221" s="207">
        <v>0</v>
      </c>
      <c r="AE221" s="207">
        <v>0</v>
      </c>
      <c r="AF221" s="207">
        <v>0</v>
      </c>
      <c r="AG221" s="207">
        <v>0</v>
      </c>
      <c r="AH221" s="207">
        <v>1.8192237536625643E-2</v>
      </c>
      <c r="AI221" s="210">
        <f t="shared" si="168"/>
        <v>27.258738469481006</v>
      </c>
      <c r="AJ221" s="141" t="str">
        <f t="shared" si="169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5.7275154455456727E-19</v>
      </c>
      <c r="F222" s="350"/>
      <c r="G222" s="160">
        <v>0</v>
      </c>
      <c r="H222" s="161">
        <v>0</v>
      </c>
      <c r="I222" s="162">
        <f t="shared" si="166"/>
        <v>5.7275154455456727E-19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5.7275154455456727E-19</v>
      </c>
      <c r="P222" s="164">
        <v>2.8452297838950993</v>
      </c>
      <c r="Q222" s="164">
        <v>0</v>
      </c>
      <c r="R222" s="165">
        <v>0</v>
      </c>
      <c r="S222" s="166">
        <f t="shared" si="167"/>
        <v>2.8452297838950993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2.8452297838950993</v>
      </c>
      <c r="AC222" s="213">
        <v>5.7275154455456727E-19</v>
      </c>
      <c r="AD222" s="212">
        <v>0</v>
      </c>
      <c r="AE222" s="212">
        <v>0</v>
      </c>
      <c r="AF222" s="212">
        <v>0</v>
      </c>
      <c r="AG222" s="212">
        <v>0</v>
      </c>
      <c r="AH222" s="212">
        <v>5.7275154455456727E-19</v>
      </c>
      <c r="AI222" s="214">
        <f t="shared" si="168"/>
        <v>2.8452297838950993</v>
      </c>
      <c r="AJ222" s="141" t="str">
        <f t="shared" si="169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166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67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68"/>
        <v>0</v>
      </c>
      <c r="AJ223" s="141" t="str">
        <f t="shared" si="169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0.69860053675374545</v>
      </c>
      <c r="F224" s="350"/>
      <c r="G224" s="160">
        <v>0</v>
      </c>
      <c r="H224" s="161">
        <v>0</v>
      </c>
      <c r="I224" s="162">
        <f t="shared" si="166"/>
        <v>0.69860053675374545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0.69860053675374545</v>
      </c>
      <c r="P224" s="164">
        <v>0</v>
      </c>
      <c r="Q224" s="164">
        <v>0</v>
      </c>
      <c r="R224" s="165">
        <v>0</v>
      </c>
      <c r="S224" s="166">
        <f t="shared" si="167"/>
        <v>0.69860053675374545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0.69860053675374545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0.69860053675374545</v>
      </c>
      <c r="AI224" s="214">
        <f t="shared" si="168"/>
        <v>0.69860053675374545</v>
      </c>
      <c r="AJ224" s="141" t="str">
        <f t="shared" si="169"/>
        <v/>
      </c>
      <c r="BA224" s="141"/>
      <c r="BR224" s="141"/>
      <c r="CG224" s="141"/>
    </row>
    <row r="225" spans="1:85" ht="15">
      <c r="A225" s="167" t="s">
        <v>140</v>
      </c>
      <c r="B225" s="156">
        <v>207.20669332995641</v>
      </c>
      <c r="C225" s="156">
        <v>0</v>
      </c>
      <c r="D225" s="156">
        <v>2.9294618272151718</v>
      </c>
      <c r="E225" s="156">
        <v>6.8268057278424941</v>
      </c>
      <c r="F225" s="350"/>
      <c r="G225" s="156">
        <v>0</v>
      </c>
      <c r="H225" s="168">
        <v>0</v>
      </c>
      <c r="I225" s="154">
        <f t="shared" si="166"/>
        <v>216.96296088501407</v>
      </c>
      <c r="J225" s="149"/>
      <c r="K225" s="169" t="s">
        <v>140</v>
      </c>
      <c r="L225" s="156">
        <v>207.20669332995641</v>
      </c>
      <c r="M225" s="156">
        <v>0</v>
      </c>
      <c r="N225" s="156">
        <v>2.9294618272151718</v>
      </c>
      <c r="O225" s="156">
        <v>6.8268057278424941</v>
      </c>
      <c r="P225" s="156">
        <v>0</v>
      </c>
      <c r="Q225" s="156">
        <v>0</v>
      </c>
      <c r="R225" s="157">
        <v>0</v>
      </c>
      <c r="S225" s="158">
        <f t="shared" si="167"/>
        <v>216.96296088501407</v>
      </c>
      <c r="U225" s="215" t="s">
        <v>140</v>
      </c>
      <c r="V225" s="207">
        <v>205.85550771447109</v>
      </c>
      <c r="W225" s="207">
        <v>0</v>
      </c>
      <c r="X225" s="207">
        <v>0</v>
      </c>
      <c r="Y225" s="207">
        <v>0</v>
      </c>
      <c r="Z225" s="207">
        <v>2.9294618272151718</v>
      </c>
      <c r="AA225" s="207">
        <v>0</v>
      </c>
      <c r="AB225" s="207">
        <v>0</v>
      </c>
      <c r="AC225" s="208">
        <v>8.1779913433278253</v>
      </c>
      <c r="AD225" s="207">
        <v>1.3511856154853321</v>
      </c>
      <c r="AE225" s="207">
        <v>0</v>
      </c>
      <c r="AF225" s="207">
        <v>0</v>
      </c>
      <c r="AG225" s="207">
        <v>0</v>
      </c>
      <c r="AH225" s="207">
        <v>6.8268057278424941</v>
      </c>
      <c r="AI225" s="210">
        <f t="shared" si="168"/>
        <v>216.96296088501407</v>
      </c>
      <c r="AJ225" s="141" t="str">
        <f t="shared" si="169"/>
        <v/>
      </c>
      <c r="BA225" s="141"/>
      <c r="BR225" s="141"/>
      <c r="CG225" s="141"/>
    </row>
    <row r="226" spans="1:85" ht="15">
      <c r="A226" s="159" t="s">
        <v>25</v>
      </c>
      <c r="B226" s="160">
        <v>11.223364956489409</v>
      </c>
      <c r="C226" s="160">
        <v>0</v>
      </c>
      <c r="D226" s="160">
        <v>34.910688460960223</v>
      </c>
      <c r="E226" s="160">
        <v>136.51349025690942</v>
      </c>
      <c r="F226" s="350"/>
      <c r="G226" s="160">
        <v>26.803815233467759</v>
      </c>
      <c r="H226" s="161">
        <v>0</v>
      </c>
      <c r="I226" s="162">
        <f t="shared" si="166"/>
        <v>209.4513589078268</v>
      </c>
      <c r="J226" s="149"/>
      <c r="K226" s="163" t="s">
        <v>25</v>
      </c>
      <c r="L226" s="164">
        <v>11.223364956489409</v>
      </c>
      <c r="M226" s="164">
        <v>0</v>
      </c>
      <c r="N226" s="164">
        <v>34.910688460960223</v>
      </c>
      <c r="O226" s="164">
        <v>136.51349025690942</v>
      </c>
      <c r="P226" s="164">
        <v>0</v>
      </c>
      <c r="Q226" s="164">
        <v>26.803815233467759</v>
      </c>
      <c r="R226" s="165">
        <v>0</v>
      </c>
      <c r="S226" s="166">
        <f t="shared" si="167"/>
        <v>209.4513589078268</v>
      </c>
      <c r="U226" s="211" t="s">
        <v>25</v>
      </c>
      <c r="V226" s="212">
        <v>3.0942446945456163</v>
      </c>
      <c r="W226" s="212">
        <v>8.1291202619437914</v>
      </c>
      <c r="X226" s="212">
        <v>26.803815233467759</v>
      </c>
      <c r="Y226" s="212">
        <v>0</v>
      </c>
      <c r="Z226" s="212">
        <v>34.910688460960223</v>
      </c>
      <c r="AA226" s="212">
        <v>132.86054594847502</v>
      </c>
      <c r="AB226" s="212">
        <v>0</v>
      </c>
      <c r="AC226" s="213">
        <v>3.6529443084343911</v>
      </c>
      <c r="AD226" s="212">
        <v>0</v>
      </c>
      <c r="AE226" s="212">
        <v>1.4992714342763112</v>
      </c>
      <c r="AF226" s="212">
        <v>0</v>
      </c>
      <c r="AG226" s="212">
        <v>0</v>
      </c>
      <c r="AH226" s="212">
        <v>2.1536728741580795</v>
      </c>
      <c r="AI226" s="214">
        <f t="shared" si="168"/>
        <v>209.4513589078268</v>
      </c>
      <c r="AJ226" s="141" t="str">
        <f t="shared" si="169"/>
        <v/>
      </c>
      <c r="BA226" s="141"/>
      <c r="BR226" s="141"/>
      <c r="CG226" s="141"/>
    </row>
    <row r="227" spans="1:85" ht="15">
      <c r="A227" s="167" t="s">
        <v>24</v>
      </c>
      <c r="B227" s="156">
        <v>30.797418657152445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166"/>
        <v>30.797418657152445</v>
      </c>
      <c r="J227" s="149"/>
      <c r="K227" s="169" t="s">
        <v>24</v>
      </c>
      <c r="L227" s="156">
        <v>30.797418657152445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67"/>
        <v>30.797418657152445</v>
      </c>
      <c r="U227" s="215" t="s">
        <v>24</v>
      </c>
      <c r="V227" s="207">
        <v>30.071727068101001</v>
      </c>
      <c r="W227" s="207">
        <v>0.72569158905144382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168"/>
        <v>30.797418657152445</v>
      </c>
      <c r="AJ227" s="141" t="str">
        <f t="shared" si="169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166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67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68"/>
        <v>0</v>
      </c>
      <c r="AJ228" s="141" t="str">
        <f t="shared" si="169"/>
        <v/>
      </c>
      <c r="BA228" s="141"/>
      <c r="BR228" s="141"/>
      <c r="CG228" s="141"/>
    </row>
    <row r="229" spans="1:85" ht="15">
      <c r="A229" s="167" t="s">
        <v>22</v>
      </c>
      <c r="B229" s="156">
        <v>1.0588181200880389</v>
      </c>
      <c r="C229" s="156">
        <v>0</v>
      </c>
      <c r="D229" s="156">
        <v>0</v>
      </c>
      <c r="E229" s="156">
        <v>0</v>
      </c>
      <c r="F229" s="350"/>
      <c r="G229" s="156">
        <v>0</v>
      </c>
      <c r="H229" s="168">
        <v>0</v>
      </c>
      <c r="I229" s="154">
        <f t="shared" si="166"/>
        <v>1.0588181200880389</v>
      </c>
      <c r="J229" s="149"/>
      <c r="K229" s="169" t="s">
        <v>22</v>
      </c>
      <c r="L229" s="156">
        <v>1.0588181200880389</v>
      </c>
      <c r="M229" s="156">
        <v>0</v>
      </c>
      <c r="N229" s="156">
        <v>0</v>
      </c>
      <c r="O229" s="156">
        <v>0</v>
      </c>
      <c r="P229" s="156">
        <v>1.6044703437145438</v>
      </c>
      <c r="Q229" s="156">
        <v>0</v>
      </c>
      <c r="R229" s="157">
        <v>0</v>
      </c>
      <c r="S229" s="158">
        <f t="shared" si="167"/>
        <v>2.6632884638025827</v>
      </c>
      <c r="U229" s="215" t="s">
        <v>22</v>
      </c>
      <c r="V229" s="207">
        <v>1.0588181200880389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1.6044703437145438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68"/>
        <v>2.6632884638025827</v>
      </c>
      <c r="AJ229" s="141" t="str">
        <f t="shared" si="169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166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67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68"/>
        <v>0</v>
      </c>
      <c r="AJ230" s="141" t="str">
        <f t="shared" si="169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166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67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68"/>
        <v>0</v>
      </c>
      <c r="AJ231" s="141" t="str">
        <f t="shared" si="169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166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67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168"/>
        <v>0</v>
      </c>
      <c r="AJ232" s="141" t="str">
        <f t="shared" si="169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166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67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68"/>
        <v>0</v>
      </c>
      <c r="AJ233" s="141" t="str">
        <f t="shared" si="169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166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67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168"/>
        <v>0</v>
      </c>
      <c r="AJ234" s="141" t="str">
        <f t="shared" si="169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166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67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68"/>
        <v>0</v>
      </c>
      <c r="AJ235" s="141" t="str">
        <f t="shared" si="169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268.7877183549611</v>
      </c>
      <c r="C236" s="195">
        <f t="shared" ref="C236:H236" si="170">SUM(C215:C231)</f>
        <v>0</v>
      </c>
      <c r="D236" s="195">
        <f t="shared" si="170"/>
        <v>37.840150288175394</v>
      </c>
      <c r="E236" s="195">
        <f t="shared" si="170"/>
        <v>144.05708875904227</v>
      </c>
      <c r="F236" s="195">
        <f t="shared" si="170"/>
        <v>0</v>
      </c>
      <c r="G236" s="195">
        <f t="shared" si="170"/>
        <v>26.803815233467759</v>
      </c>
      <c r="H236" s="197">
        <f t="shared" si="170"/>
        <v>0</v>
      </c>
      <c r="I236" s="154">
        <f t="shared" ref="I236" si="171">SUM(I215:I231)</f>
        <v>477.48877263564657</v>
      </c>
      <c r="J236" s="149"/>
      <c r="K236" s="196" t="s">
        <v>26</v>
      </c>
      <c r="L236" s="195">
        <f>SUM(L215:L231)</f>
        <v>268.7877183549611</v>
      </c>
      <c r="M236" s="195">
        <f t="shared" ref="M236:R236" si="172">SUM(M215:M231)</f>
        <v>0</v>
      </c>
      <c r="N236" s="195">
        <f t="shared" si="172"/>
        <v>37.840150288175394</v>
      </c>
      <c r="O236" s="195">
        <f t="shared" si="172"/>
        <v>144.05708875904227</v>
      </c>
      <c r="P236" s="195">
        <f t="shared" si="172"/>
        <v>31.690246359554024</v>
      </c>
      <c r="Q236" s="195">
        <f t="shared" si="172"/>
        <v>26.803815233467759</v>
      </c>
      <c r="R236" s="197">
        <f t="shared" si="172"/>
        <v>0</v>
      </c>
      <c r="S236" s="198">
        <f t="shared" ref="S236" si="173">SUM(S215:S231)</f>
        <v>509.17901899520052</v>
      </c>
      <c r="T236" s="141" t="str">
        <f>IF(ABS(S236-AI236)&gt;0.01,S236-AI236,"")</f>
        <v/>
      </c>
      <c r="U236" s="224" t="s">
        <v>63</v>
      </c>
      <c r="V236" s="225">
        <f>SUM(V215:V231)</f>
        <v>258.58172088848056</v>
      </c>
      <c r="W236" s="225">
        <f t="shared" ref="W236:AH236" si="174">SUM(W215:W231)</f>
        <v>8.8548118509952349</v>
      </c>
      <c r="X236" s="225">
        <f t="shared" si="174"/>
        <v>26.803815233467759</v>
      </c>
      <c r="Y236" s="225">
        <f t="shared" si="174"/>
        <v>0</v>
      </c>
      <c r="Z236" s="225">
        <f t="shared" si="174"/>
        <v>37.840150288175394</v>
      </c>
      <c r="AA236" s="225">
        <f t="shared" si="174"/>
        <v>132.86054594847502</v>
      </c>
      <c r="AB236" s="225">
        <f t="shared" si="174"/>
        <v>31.690246359554024</v>
      </c>
      <c r="AC236" s="225">
        <f t="shared" si="174"/>
        <v>12.547728426052586</v>
      </c>
      <c r="AD236" s="226">
        <f t="shared" si="174"/>
        <v>1.3511856154853321</v>
      </c>
      <c r="AE236" s="226">
        <f t="shared" si="174"/>
        <v>1.4992714342763112</v>
      </c>
      <c r="AF236" s="226">
        <f t="shared" si="174"/>
        <v>0</v>
      </c>
      <c r="AG236" s="226">
        <f t="shared" si="174"/>
        <v>0</v>
      </c>
      <c r="AH236" s="226">
        <f t="shared" si="174"/>
        <v>9.6972713762909457</v>
      </c>
      <c r="AI236" s="227">
        <f>SUM(V236:AC236)</f>
        <v>509.17901899520058</v>
      </c>
      <c r="AJ236" s="141" t="str">
        <f t="shared" si="169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0.56291945226545193</v>
      </c>
      <c r="C237" s="48">
        <f t="shared" ref="C237:H237" si="175">IF($I236=0,"-",C236/$I236)</f>
        <v>0</v>
      </c>
      <c r="D237" s="48">
        <f t="shared" si="175"/>
        <v>7.9248251386739452E-2</v>
      </c>
      <c r="E237" s="48">
        <f t="shared" si="175"/>
        <v>0.30169733198934656</v>
      </c>
      <c r="F237" s="48">
        <f t="shared" si="175"/>
        <v>0</v>
      </c>
      <c r="G237" s="48">
        <f t="shared" si="175"/>
        <v>5.6134964358461943E-2</v>
      </c>
      <c r="H237" s="69">
        <f t="shared" si="175"/>
        <v>0</v>
      </c>
      <c r="I237" s="49">
        <f>SUM(B237:H237)</f>
        <v>0.99999999999999989</v>
      </c>
      <c r="J237" s="141"/>
      <c r="K237" s="78" t="s">
        <v>90</v>
      </c>
      <c r="L237" s="95">
        <f t="shared" ref="L237:R237" si="176">IF($S236=0,"-",L236/$S236)</f>
        <v>0.52788451276994719</v>
      </c>
      <c r="M237" s="95">
        <f t="shared" si="176"/>
        <v>0</v>
      </c>
      <c r="N237" s="95">
        <f t="shared" si="176"/>
        <v>7.4316004541679817E-2</v>
      </c>
      <c r="O237" s="95">
        <f t="shared" si="176"/>
        <v>0.28292031561575426</v>
      </c>
      <c r="P237" s="95">
        <f t="shared" si="176"/>
        <v>6.2237926499977669E-2</v>
      </c>
      <c r="Q237" s="95">
        <f t="shared" si="176"/>
        <v>5.2641240572641135E-2</v>
      </c>
      <c r="R237" s="96">
        <f t="shared" si="176"/>
        <v>0</v>
      </c>
      <c r="S237" s="97">
        <f>SUM(L237:R237)</f>
        <v>1</v>
      </c>
      <c r="U237" s="108" t="s">
        <v>90</v>
      </c>
      <c r="V237" s="130">
        <f>+V236/$AI236</f>
        <v>0.50784048682673211</v>
      </c>
      <c r="W237" s="130">
        <f t="shared" ref="W237:AH237" si="177">+W236/$AI236</f>
        <v>1.7390370617526758E-2</v>
      </c>
      <c r="X237" s="130">
        <f t="shared" si="177"/>
        <v>5.2641240572641128E-2</v>
      </c>
      <c r="Y237" s="130">
        <f t="shared" si="177"/>
        <v>0</v>
      </c>
      <c r="Z237" s="130">
        <f t="shared" si="177"/>
        <v>7.4316004541679803E-2</v>
      </c>
      <c r="AA237" s="130">
        <f t="shared" si="177"/>
        <v>0.26093091229614734</v>
      </c>
      <c r="AB237" s="130">
        <f t="shared" si="177"/>
        <v>6.2237926499977662E-2</v>
      </c>
      <c r="AC237" s="130">
        <f t="shared" si="177"/>
        <v>2.464305864529516E-2</v>
      </c>
      <c r="AD237" s="130">
        <f t="shared" si="177"/>
        <v>2.6536553256882489E-3</v>
      </c>
      <c r="AE237" s="130">
        <f t="shared" si="177"/>
        <v>2.944487848762761E-3</v>
      </c>
      <c r="AF237" s="130">
        <f t="shared" si="177"/>
        <v>0</v>
      </c>
      <c r="AG237" s="130">
        <f t="shared" si="177"/>
        <v>0</v>
      </c>
      <c r="AH237" s="130">
        <f t="shared" si="177"/>
        <v>1.9044915470844154E-2</v>
      </c>
      <c r="AI237" s="131">
        <f>SUM(V237:AC237)</f>
        <v>1</v>
      </c>
      <c r="AJ237" s="22" t="str">
        <f t="shared" si="169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78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79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80">SUM(V242:AC242)</f>
        <v>0</v>
      </c>
      <c r="AJ242" s="141" t="str">
        <f t="shared" ref="AJ242:AJ263" si="181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0.7363196582173358</v>
      </c>
      <c r="E243" s="156">
        <v>0</v>
      </c>
      <c r="F243" s="350"/>
      <c r="G243" s="156">
        <v>0</v>
      </c>
      <c r="H243" s="168">
        <v>0</v>
      </c>
      <c r="I243" s="154">
        <f t="shared" si="178"/>
        <v>0.7363196582173358</v>
      </c>
      <c r="J243" s="149"/>
      <c r="K243" s="169" t="s">
        <v>10</v>
      </c>
      <c r="L243" s="156">
        <v>0</v>
      </c>
      <c r="M243" s="156">
        <v>0</v>
      </c>
      <c r="N243" s="156">
        <v>0.7363196582173358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79"/>
        <v>0.7363196582173358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0.7363196582173358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80"/>
        <v>0.7363196582173358</v>
      </c>
      <c r="AJ243" s="141" t="str">
        <f t="shared" si="181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78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79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80"/>
        <v>0</v>
      </c>
      <c r="AJ244" s="141" t="str">
        <f t="shared" si="181"/>
        <v/>
      </c>
      <c r="BA244" s="141"/>
      <c r="BR244" s="141"/>
      <c r="CG244" s="141"/>
    </row>
    <row r="245" spans="1:85" ht="15">
      <c r="A245" s="167" t="s">
        <v>16</v>
      </c>
      <c r="B245" s="156">
        <v>153.76245204310038</v>
      </c>
      <c r="C245" s="156">
        <v>0</v>
      </c>
      <c r="D245" s="156">
        <v>24.14747739702289</v>
      </c>
      <c r="E245" s="156">
        <v>0</v>
      </c>
      <c r="F245" s="350"/>
      <c r="G245" s="156">
        <v>0</v>
      </c>
      <c r="H245" s="168">
        <v>0</v>
      </c>
      <c r="I245" s="154">
        <f t="shared" si="178"/>
        <v>177.90992944012328</v>
      </c>
      <c r="J245" s="149"/>
      <c r="K245" s="169" t="s">
        <v>16</v>
      </c>
      <c r="L245" s="156">
        <v>153.76245204310038</v>
      </c>
      <c r="M245" s="156">
        <v>0</v>
      </c>
      <c r="N245" s="156">
        <v>24.14747739702289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79"/>
        <v>177.90992944012328</v>
      </c>
      <c r="U245" s="215" t="s">
        <v>16</v>
      </c>
      <c r="V245" s="207">
        <v>153.76245204310038</v>
      </c>
      <c r="W245" s="207">
        <v>0</v>
      </c>
      <c r="X245" s="207">
        <v>0</v>
      </c>
      <c r="Y245" s="207">
        <v>0</v>
      </c>
      <c r="Z245" s="207">
        <v>24.14747739702289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80"/>
        <v>177.90992944012328</v>
      </c>
      <c r="AJ245" s="141" t="str">
        <f t="shared" si="181"/>
        <v/>
      </c>
      <c r="BA245" s="141"/>
      <c r="BR245" s="141"/>
      <c r="CG245" s="141"/>
    </row>
    <row r="246" spans="1:85" ht="15">
      <c r="A246" s="159" t="s">
        <v>15</v>
      </c>
      <c r="B246" s="160">
        <v>39.370464137447463</v>
      </c>
      <c r="C246" s="160">
        <v>0.49400381271743571</v>
      </c>
      <c r="D246" s="160">
        <v>9.8137082288516577</v>
      </c>
      <c r="E246" s="160">
        <v>0.37045540233238172</v>
      </c>
      <c r="F246" s="350"/>
      <c r="G246" s="160">
        <v>0</v>
      </c>
      <c r="H246" s="161">
        <v>0</v>
      </c>
      <c r="I246" s="162">
        <f t="shared" si="178"/>
        <v>50.048631581348943</v>
      </c>
      <c r="J246" s="149"/>
      <c r="K246" s="163" t="s">
        <v>15</v>
      </c>
      <c r="L246" s="164">
        <v>39.370464137447463</v>
      </c>
      <c r="M246" s="164">
        <v>0.49400381271743571</v>
      </c>
      <c r="N246" s="164">
        <v>9.8137082288516577</v>
      </c>
      <c r="O246" s="164">
        <v>0.37045540233238172</v>
      </c>
      <c r="P246" s="164">
        <v>0</v>
      </c>
      <c r="Q246" s="164">
        <v>0</v>
      </c>
      <c r="R246" s="165">
        <v>0</v>
      </c>
      <c r="S246" s="166">
        <f t="shared" si="179"/>
        <v>50.048631581348943</v>
      </c>
      <c r="U246" s="211" t="s">
        <v>57</v>
      </c>
      <c r="V246" s="212">
        <v>38.61630840666222</v>
      </c>
      <c r="W246" s="212">
        <v>0</v>
      </c>
      <c r="X246" s="212">
        <v>0</v>
      </c>
      <c r="Y246" s="212">
        <v>0.49400381271743571</v>
      </c>
      <c r="Z246" s="212">
        <v>9.8137082288516577</v>
      </c>
      <c r="AA246" s="212">
        <v>0.31753320199918428</v>
      </c>
      <c r="AB246" s="212">
        <v>0</v>
      </c>
      <c r="AC246" s="213">
        <v>0.80707793111844262</v>
      </c>
      <c r="AD246" s="212">
        <v>0.75415573078524523</v>
      </c>
      <c r="AE246" s="212">
        <v>0</v>
      </c>
      <c r="AF246" s="212">
        <v>0</v>
      </c>
      <c r="AG246" s="212">
        <v>0</v>
      </c>
      <c r="AH246" s="212">
        <v>5.2922200333197444E-2</v>
      </c>
      <c r="AI246" s="214">
        <f t="shared" si="180"/>
        <v>50.048631581348943</v>
      </c>
      <c r="AJ246" s="141" t="str">
        <f t="shared" si="181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2.1527921770011815</v>
      </c>
      <c r="F247" s="350"/>
      <c r="G247" s="156">
        <v>0</v>
      </c>
      <c r="H247" s="168">
        <v>0</v>
      </c>
      <c r="I247" s="154">
        <f t="shared" si="178"/>
        <v>2.1527921770011815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2.1527921770011815</v>
      </c>
      <c r="P247" s="156">
        <v>401.89283574505305</v>
      </c>
      <c r="Q247" s="156">
        <v>0</v>
      </c>
      <c r="R247" s="157">
        <v>0</v>
      </c>
      <c r="S247" s="158">
        <f t="shared" si="179"/>
        <v>404.04562792205422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0.15069545239008272</v>
      </c>
      <c r="AB247" s="207">
        <v>401.89283574505305</v>
      </c>
      <c r="AC247" s="208">
        <v>2.002096724611099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2.002096724611099</v>
      </c>
      <c r="AI247" s="210">
        <f t="shared" si="180"/>
        <v>404.04562792205422</v>
      </c>
      <c r="AJ247" s="141" t="str">
        <f t="shared" si="181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0.23452732369262613</v>
      </c>
      <c r="F248" s="350"/>
      <c r="G248" s="160">
        <v>0</v>
      </c>
      <c r="H248" s="161">
        <v>0</v>
      </c>
      <c r="I248" s="162">
        <f t="shared" si="178"/>
        <v>0.23452732369262613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0.23452732369262613</v>
      </c>
      <c r="P248" s="164">
        <v>35.129277475118286</v>
      </c>
      <c r="Q248" s="164">
        <v>0</v>
      </c>
      <c r="R248" s="165">
        <v>0</v>
      </c>
      <c r="S248" s="166">
        <f t="shared" si="179"/>
        <v>35.363804798810911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0.23218205045569987</v>
      </c>
      <c r="AB248" s="212">
        <v>35.129277475118286</v>
      </c>
      <c r="AC248" s="213">
        <v>2.3452732369262613E-3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2.3452732369262613E-3</v>
      </c>
      <c r="AI248" s="214">
        <f t="shared" si="180"/>
        <v>35.363804798810911</v>
      </c>
      <c r="AJ248" s="141" t="str">
        <f t="shared" si="181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0.43158740245314681</v>
      </c>
      <c r="E249" s="156">
        <v>0</v>
      </c>
      <c r="F249" s="350"/>
      <c r="G249" s="156">
        <v>0</v>
      </c>
      <c r="H249" s="168">
        <v>0</v>
      </c>
      <c r="I249" s="154">
        <f t="shared" si="178"/>
        <v>0.43158740245314681</v>
      </c>
      <c r="J249" s="149"/>
      <c r="K249" s="169" t="s">
        <v>59</v>
      </c>
      <c r="L249" s="156">
        <v>0</v>
      </c>
      <c r="M249" s="156">
        <v>0</v>
      </c>
      <c r="N249" s="156">
        <v>0.43158740245314681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79"/>
        <v>0.43158740245314681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0.43158740245314681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80"/>
        <v>0.43158740245314681</v>
      </c>
      <c r="AJ249" s="141" t="str">
        <f t="shared" si="181"/>
        <v/>
      </c>
      <c r="BA249" s="141"/>
      <c r="BR249" s="141"/>
      <c r="CG249" s="141"/>
    </row>
    <row r="250" spans="1:85" ht="15">
      <c r="A250" s="159" t="s">
        <v>17</v>
      </c>
      <c r="B250" s="160">
        <v>33.281727214868894</v>
      </c>
      <c r="C250" s="160">
        <v>0</v>
      </c>
      <c r="D250" s="160">
        <v>47.195683872947349</v>
      </c>
      <c r="E250" s="160">
        <v>93.353710903422154</v>
      </c>
      <c r="F250" s="350"/>
      <c r="G250" s="160">
        <v>0</v>
      </c>
      <c r="H250" s="161">
        <v>0</v>
      </c>
      <c r="I250" s="162">
        <f t="shared" si="178"/>
        <v>173.8311219912384</v>
      </c>
      <c r="J250" s="149"/>
      <c r="K250" s="163" t="s">
        <v>17</v>
      </c>
      <c r="L250" s="164">
        <v>33.281727214868894</v>
      </c>
      <c r="M250" s="164">
        <v>0</v>
      </c>
      <c r="N250" s="164">
        <v>47.195683872947349</v>
      </c>
      <c r="O250" s="164">
        <v>93.353710903422154</v>
      </c>
      <c r="P250" s="164">
        <v>9.566202466846753E-2</v>
      </c>
      <c r="Q250" s="164">
        <v>0</v>
      </c>
      <c r="R250" s="165">
        <v>0</v>
      </c>
      <c r="S250" s="166">
        <f t="shared" si="179"/>
        <v>173.92678401590686</v>
      </c>
      <c r="U250" s="211" t="s">
        <v>17</v>
      </c>
      <c r="V250" s="212">
        <v>33.281727214868894</v>
      </c>
      <c r="W250" s="212">
        <v>0</v>
      </c>
      <c r="X250" s="212">
        <v>0</v>
      </c>
      <c r="Y250" s="212">
        <v>0</v>
      </c>
      <c r="Z250" s="212">
        <v>47.195683872947349</v>
      </c>
      <c r="AA250" s="212">
        <v>0.47210806129735106</v>
      </c>
      <c r="AB250" s="212">
        <v>9.566202466846753E-2</v>
      </c>
      <c r="AC250" s="213">
        <v>92.881602842124806</v>
      </c>
      <c r="AD250" s="212">
        <v>0</v>
      </c>
      <c r="AE250" s="212">
        <v>0</v>
      </c>
      <c r="AF250" s="212">
        <v>0</v>
      </c>
      <c r="AG250" s="212">
        <v>0</v>
      </c>
      <c r="AH250" s="212">
        <v>92.881602842124806</v>
      </c>
      <c r="AI250" s="214">
        <f t="shared" si="180"/>
        <v>173.92678401590689</v>
      </c>
      <c r="AJ250" s="141" t="str">
        <f t="shared" si="181"/>
        <v/>
      </c>
      <c r="BA250" s="141"/>
      <c r="BR250" s="141"/>
      <c r="CG250" s="141"/>
    </row>
    <row r="251" spans="1:85" ht="15">
      <c r="A251" s="167" t="s">
        <v>140</v>
      </c>
      <c r="B251" s="156">
        <v>873.81901554474541</v>
      </c>
      <c r="C251" s="156">
        <v>29.164108944107884</v>
      </c>
      <c r="D251" s="156">
        <v>375.90453180840507</v>
      </c>
      <c r="E251" s="156">
        <v>80.312215221578242</v>
      </c>
      <c r="F251" s="350"/>
      <c r="G251" s="156">
        <v>0</v>
      </c>
      <c r="H251" s="168">
        <v>0</v>
      </c>
      <c r="I251" s="154">
        <f t="shared" si="178"/>
        <v>1359.1998715188365</v>
      </c>
      <c r="J251" s="149"/>
      <c r="K251" s="169" t="s">
        <v>140</v>
      </c>
      <c r="L251" s="156">
        <v>873.81901554474541</v>
      </c>
      <c r="M251" s="156">
        <v>29.164108944107884</v>
      </c>
      <c r="N251" s="156">
        <v>375.90453180840507</v>
      </c>
      <c r="O251" s="156">
        <v>80.312215221578242</v>
      </c>
      <c r="P251" s="156">
        <v>0.13462171550977381</v>
      </c>
      <c r="Q251" s="156">
        <v>0</v>
      </c>
      <c r="R251" s="157">
        <v>0</v>
      </c>
      <c r="S251" s="158">
        <f t="shared" si="179"/>
        <v>1359.3344932343464</v>
      </c>
      <c r="U251" s="215" t="s">
        <v>140</v>
      </c>
      <c r="V251" s="207">
        <v>862.23034915058804</v>
      </c>
      <c r="W251" s="207">
        <v>0</v>
      </c>
      <c r="X251" s="207">
        <v>0</v>
      </c>
      <c r="Y251" s="207">
        <v>29.164108944107884</v>
      </c>
      <c r="Z251" s="207">
        <v>375.90453180840507</v>
      </c>
      <c r="AA251" s="207">
        <v>9.3551695617875197</v>
      </c>
      <c r="AB251" s="207">
        <v>0.13462171550977381</v>
      </c>
      <c r="AC251" s="208">
        <v>82.54571205394808</v>
      </c>
      <c r="AD251" s="207">
        <v>11.588666394157363</v>
      </c>
      <c r="AE251" s="207">
        <v>28.698219339681323</v>
      </c>
      <c r="AF251" s="207">
        <v>0</v>
      </c>
      <c r="AG251" s="207">
        <v>0</v>
      </c>
      <c r="AH251" s="207">
        <v>42.258826320109399</v>
      </c>
      <c r="AI251" s="210">
        <f t="shared" si="180"/>
        <v>1359.3344932343464</v>
      </c>
      <c r="AJ251" s="141" t="str">
        <f t="shared" si="181"/>
        <v/>
      </c>
      <c r="BA251" s="141"/>
      <c r="BR251" s="141"/>
      <c r="CG251" s="141"/>
    </row>
    <row r="252" spans="1:85" ht="15">
      <c r="A252" s="159" t="s">
        <v>25</v>
      </c>
      <c r="B252" s="160">
        <v>89.142550388531461</v>
      </c>
      <c r="C252" s="160">
        <v>0.81539622253354305</v>
      </c>
      <c r="D252" s="160">
        <v>596.1645780545465</v>
      </c>
      <c r="E252" s="160">
        <v>1086.6443260478004</v>
      </c>
      <c r="F252" s="350"/>
      <c r="G252" s="160">
        <v>215.47837727667095</v>
      </c>
      <c r="H252" s="161">
        <v>55.721587069625144</v>
      </c>
      <c r="I252" s="162">
        <f t="shared" si="178"/>
        <v>2043.9668150597081</v>
      </c>
      <c r="J252" s="149"/>
      <c r="K252" s="163" t="s">
        <v>25</v>
      </c>
      <c r="L252" s="164">
        <v>89.142550388531461</v>
      </c>
      <c r="M252" s="164">
        <v>0.81539622253354305</v>
      </c>
      <c r="N252" s="164">
        <v>596.1645780545465</v>
      </c>
      <c r="O252" s="164">
        <v>1086.6443260478004</v>
      </c>
      <c r="P252" s="164">
        <v>1.9898918561210521</v>
      </c>
      <c r="Q252" s="164">
        <v>215.47837727667095</v>
      </c>
      <c r="R252" s="165">
        <v>55.721587069625144</v>
      </c>
      <c r="S252" s="166">
        <f t="shared" si="179"/>
        <v>2045.956706915829</v>
      </c>
      <c r="U252" s="211" t="s">
        <v>25</v>
      </c>
      <c r="V252" s="212">
        <v>18.308428100965727</v>
      </c>
      <c r="W252" s="212">
        <v>69.72770751293379</v>
      </c>
      <c r="X252" s="212">
        <v>215.47837727667095</v>
      </c>
      <c r="Y252" s="212">
        <v>0.81539622253354305</v>
      </c>
      <c r="Z252" s="212">
        <v>596.1645780545465</v>
      </c>
      <c r="AA252" s="212">
        <v>1069.6683985600944</v>
      </c>
      <c r="AB252" s="212">
        <v>1.9898918561210521</v>
      </c>
      <c r="AC252" s="213">
        <v>73.803929331963118</v>
      </c>
      <c r="AD252" s="212">
        <v>1.1064147746319426</v>
      </c>
      <c r="AE252" s="212">
        <v>2.6633886865451997</v>
      </c>
      <c r="AF252" s="212">
        <v>55.721587069625144</v>
      </c>
      <c r="AG252" s="212">
        <v>0</v>
      </c>
      <c r="AH252" s="212">
        <v>14.312538801160818</v>
      </c>
      <c r="AI252" s="214">
        <f t="shared" si="180"/>
        <v>2045.956706915829</v>
      </c>
      <c r="AJ252" s="141" t="str">
        <f t="shared" si="181"/>
        <v/>
      </c>
      <c r="BA252" s="141"/>
      <c r="BR252" s="141"/>
      <c r="CG252" s="141"/>
    </row>
    <row r="253" spans="1:85" ht="15">
      <c r="A253" s="167" t="s">
        <v>24</v>
      </c>
      <c r="B253" s="156">
        <v>226.66710732762692</v>
      </c>
      <c r="C253" s="156">
        <v>0</v>
      </c>
      <c r="D253" s="156">
        <v>3.2963659349489629</v>
      </c>
      <c r="E253" s="156">
        <v>0</v>
      </c>
      <c r="F253" s="350"/>
      <c r="G253" s="156">
        <v>0</v>
      </c>
      <c r="H253" s="168">
        <v>0</v>
      </c>
      <c r="I253" s="154">
        <f t="shared" si="178"/>
        <v>229.96347326257589</v>
      </c>
      <c r="J253" s="149"/>
      <c r="K253" s="169" t="s">
        <v>24</v>
      </c>
      <c r="L253" s="156">
        <v>226.66710732762692</v>
      </c>
      <c r="M253" s="156">
        <v>0</v>
      </c>
      <c r="N253" s="156">
        <v>3.2963659349489629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79"/>
        <v>229.96347326257589</v>
      </c>
      <c r="U253" s="215" t="s">
        <v>24</v>
      </c>
      <c r="V253" s="207">
        <v>226.5713434736266</v>
      </c>
      <c r="W253" s="207">
        <v>0</v>
      </c>
      <c r="X253" s="207">
        <v>0</v>
      </c>
      <c r="Y253" s="207">
        <v>0</v>
      </c>
      <c r="Z253" s="207">
        <v>3.2963659349489629</v>
      </c>
      <c r="AA253" s="207">
        <v>0</v>
      </c>
      <c r="AB253" s="207">
        <v>0</v>
      </c>
      <c r="AC253" s="208">
        <v>9.5763854000320392E-2</v>
      </c>
      <c r="AD253" s="207">
        <v>9.5763854000320392E-2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80"/>
        <v>229.96347326257589</v>
      </c>
      <c r="AJ253" s="141" t="str">
        <f t="shared" si="181"/>
        <v/>
      </c>
      <c r="BA253" s="141"/>
      <c r="BR253" s="141"/>
      <c r="CG253" s="141"/>
    </row>
    <row r="254" spans="1:85" ht="15">
      <c r="A254" s="159" t="s">
        <v>60</v>
      </c>
      <c r="B254" s="160">
        <v>7.5660391088896199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78"/>
        <v>7.5660391088896199</v>
      </c>
      <c r="J254" s="149"/>
      <c r="K254" s="163" t="s">
        <v>60</v>
      </c>
      <c r="L254" s="164">
        <v>7.5660391088896199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79"/>
        <v>7.5660391088896199</v>
      </c>
      <c r="U254" s="211" t="s">
        <v>60</v>
      </c>
      <c r="V254" s="212">
        <v>7.5660391088896199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80"/>
        <v>7.5660391088896199</v>
      </c>
      <c r="AJ254" s="141" t="str">
        <f t="shared" si="181"/>
        <v/>
      </c>
      <c r="BA254" s="141"/>
      <c r="BR254" s="141"/>
      <c r="CG254" s="141"/>
    </row>
    <row r="255" spans="1:85" ht="15">
      <c r="A255" s="167" t="s">
        <v>22</v>
      </c>
      <c r="B255" s="156">
        <v>157.8651479248966</v>
      </c>
      <c r="C255" s="156">
        <v>0</v>
      </c>
      <c r="D255" s="156">
        <v>0</v>
      </c>
      <c r="E255" s="156">
        <v>4.0478243057665795</v>
      </c>
      <c r="F255" s="350"/>
      <c r="G255" s="156">
        <v>0</v>
      </c>
      <c r="H255" s="168">
        <v>0</v>
      </c>
      <c r="I255" s="154">
        <f t="shared" si="178"/>
        <v>161.91297223066317</v>
      </c>
      <c r="J255" s="149"/>
      <c r="K255" s="169" t="s">
        <v>22</v>
      </c>
      <c r="L255" s="156">
        <v>157.8651479248966</v>
      </c>
      <c r="M255" s="156">
        <v>0</v>
      </c>
      <c r="N255" s="156">
        <v>0</v>
      </c>
      <c r="O255" s="156">
        <v>4.0478243057665795</v>
      </c>
      <c r="P255" s="156">
        <v>23.664049392752361</v>
      </c>
      <c r="Q255" s="156">
        <v>0</v>
      </c>
      <c r="R255" s="157">
        <v>0</v>
      </c>
      <c r="S255" s="158">
        <f t="shared" si="179"/>
        <v>185.57702162341553</v>
      </c>
      <c r="U255" s="215" t="s">
        <v>22</v>
      </c>
      <c r="V255" s="207">
        <v>157.05558306374328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23.664049392752361</v>
      </c>
      <c r="AC255" s="208">
        <v>4.8573891669198952</v>
      </c>
      <c r="AD255" s="207">
        <v>0.80956486115331583</v>
      </c>
      <c r="AE255" s="207">
        <v>0</v>
      </c>
      <c r="AF255" s="207">
        <v>0</v>
      </c>
      <c r="AG255" s="207">
        <v>0</v>
      </c>
      <c r="AH255" s="207">
        <v>4.0478243057665795</v>
      </c>
      <c r="AI255" s="210">
        <f t="shared" si="180"/>
        <v>185.57702162341553</v>
      </c>
      <c r="AJ255" s="141" t="str">
        <f t="shared" si="181"/>
        <v/>
      </c>
      <c r="BA255" s="141"/>
      <c r="BR255" s="141"/>
      <c r="CG255" s="141"/>
    </row>
    <row r="256" spans="1:85" ht="15">
      <c r="A256" s="159" t="s">
        <v>21</v>
      </c>
      <c r="B256" s="160">
        <v>3.6878314822721054E-3</v>
      </c>
      <c r="C256" s="160">
        <v>0</v>
      </c>
      <c r="D256" s="160">
        <v>9.2195787056802635E-4</v>
      </c>
      <c r="E256" s="160">
        <v>0</v>
      </c>
      <c r="F256" s="350"/>
      <c r="G256" s="160">
        <v>0</v>
      </c>
      <c r="H256" s="161">
        <v>0</v>
      </c>
      <c r="I256" s="162">
        <f t="shared" si="178"/>
        <v>4.6097893528401317E-3</v>
      </c>
      <c r="J256" s="149"/>
      <c r="K256" s="163" t="s">
        <v>21</v>
      </c>
      <c r="L256" s="164">
        <v>3.6878314822721054E-3</v>
      </c>
      <c r="M256" s="164">
        <v>0</v>
      </c>
      <c r="N256" s="164">
        <v>9.2195787056802635E-4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79"/>
        <v>4.6097893528401317E-3</v>
      </c>
      <c r="U256" s="211" t="s">
        <v>61</v>
      </c>
      <c r="V256" s="212">
        <v>3.6878314822721054E-3</v>
      </c>
      <c r="W256" s="212">
        <v>0</v>
      </c>
      <c r="X256" s="212">
        <v>0</v>
      </c>
      <c r="Y256" s="212">
        <v>0</v>
      </c>
      <c r="Z256" s="212">
        <v>9.2195787056802635E-4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80"/>
        <v>4.6097893528401317E-3</v>
      </c>
      <c r="AJ256" s="141" t="str">
        <f t="shared" si="181"/>
        <v/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78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79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80"/>
        <v>0</v>
      </c>
      <c r="AJ257" s="141" t="str">
        <f t="shared" si="181"/>
        <v/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78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79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80"/>
        <v>0</v>
      </c>
      <c r="AJ258" s="141" t="str">
        <f t="shared" si="181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78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79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80"/>
        <v>0</v>
      </c>
      <c r="AJ259" s="141" t="str">
        <f t="shared" si="181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78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79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80"/>
        <v>0</v>
      </c>
      <c r="AJ260" s="141" t="str">
        <f t="shared" si="181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78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79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80"/>
        <v>0</v>
      </c>
      <c r="AJ261" s="141" t="str">
        <f t="shared" si="181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1581.4781915215885</v>
      </c>
      <c r="C262" s="195">
        <f t="shared" ref="C262:H262" si="182">SUM(C241:C257)</f>
        <v>30.473508979358861</v>
      </c>
      <c r="D262" s="195">
        <f t="shared" si="182"/>
        <v>1057.6911743152634</v>
      </c>
      <c r="E262" s="195">
        <f t="shared" si="182"/>
        <v>1267.1158513815938</v>
      </c>
      <c r="F262" s="195">
        <f t="shared" si="182"/>
        <v>0</v>
      </c>
      <c r="G262" s="195">
        <f t="shared" si="182"/>
        <v>215.47837727667095</v>
      </c>
      <c r="H262" s="197">
        <f t="shared" si="182"/>
        <v>55.721587069625144</v>
      </c>
      <c r="I262" s="154">
        <f t="shared" ref="I262" si="183">SUM(I241:I257)</f>
        <v>4207.958690544101</v>
      </c>
      <c r="J262" s="149"/>
      <c r="K262" s="196" t="s">
        <v>26</v>
      </c>
      <c r="L262" s="195">
        <f>SUM(L241:L257)</f>
        <v>1581.4781915215885</v>
      </c>
      <c r="M262" s="195">
        <f t="shared" ref="M262:R262" si="184">SUM(M241:M257)</f>
        <v>30.473508979358861</v>
      </c>
      <c r="N262" s="195">
        <f t="shared" si="184"/>
        <v>1057.6911743152634</v>
      </c>
      <c r="O262" s="195">
        <f t="shared" si="184"/>
        <v>1267.1158513815938</v>
      </c>
      <c r="P262" s="195">
        <f t="shared" si="184"/>
        <v>462.90633820922295</v>
      </c>
      <c r="Q262" s="195">
        <f t="shared" si="184"/>
        <v>215.47837727667095</v>
      </c>
      <c r="R262" s="197">
        <f t="shared" si="184"/>
        <v>55.721587069625144</v>
      </c>
      <c r="S262" s="198">
        <f t="shared" ref="S262" si="185">SUM(S241:S257)</f>
        <v>4670.8650287533237</v>
      </c>
      <c r="T262" s="141" t="str">
        <f>IF(ABS(S262-AI262)&gt;0.01,S262-AI262,"")</f>
        <v/>
      </c>
      <c r="U262" s="224" t="s">
        <v>63</v>
      </c>
      <c r="V262" s="225">
        <f>SUM(V241:V257)</f>
        <v>1497.3959183939271</v>
      </c>
      <c r="W262" s="225">
        <f t="shared" ref="W262:AH262" si="186">SUM(W241:W257)</f>
        <v>69.72770751293379</v>
      </c>
      <c r="X262" s="225">
        <f t="shared" si="186"/>
        <v>215.47837727667095</v>
      </c>
      <c r="Y262" s="225">
        <f t="shared" si="186"/>
        <v>30.473508979358861</v>
      </c>
      <c r="Z262" s="225">
        <f t="shared" si="186"/>
        <v>1057.6911743152634</v>
      </c>
      <c r="AA262" s="225">
        <f t="shared" si="186"/>
        <v>1080.1960868880242</v>
      </c>
      <c r="AB262" s="225">
        <f t="shared" si="186"/>
        <v>462.90633820922295</v>
      </c>
      <c r="AC262" s="225">
        <f t="shared" si="186"/>
        <v>256.99591717792271</v>
      </c>
      <c r="AD262" s="226">
        <f t="shared" si="186"/>
        <v>14.354565614728187</v>
      </c>
      <c r="AE262" s="226">
        <f t="shared" si="186"/>
        <v>31.361608026226524</v>
      </c>
      <c r="AF262" s="226">
        <f t="shared" si="186"/>
        <v>55.721587069625144</v>
      </c>
      <c r="AG262" s="226">
        <f t="shared" si="186"/>
        <v>0</v>
      </c>
      <c r="AH262" s="226">
        <f t="shared" si="186"/>
        <v>155.55815646734283</v>
      </c>
      <c r="AI262" s="227">
        <f>SUM(V262:AC262)</f>
        <v>4670.8650287533237</v>
      </c>
      <c r="AJ262" s="141" t="str">
        <f t="shared" si="181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0.3758302559089759</v>
      </c>
      <c r="C263" s="48">
        <f t="shared" ref="C263:H263" si="187">IF($I262=0,"-",C262/$I262)</f>
        <v>7.241874557332822E-3</v>
      </c>
      <c r="D263" s="48">
        <f t="shared" si="187"/>
        <v>0.25135493290180111</v>
      </c>
      <c r="E263" s="48">
        <f t="shared" si="187"/>
        <v>0.30112364321184726</v>
      </c>
      <c r="F263" s="48">
        <f t="shared" si="187"/>
        <v>0</v>
      </c>
      <c r="G263" s="48">
        <f t="shared" si="187"/>
        <v>5.1207341403061393E-2</v>
      </c>
      <c r="H263" s="69">
        <f t="shared" si="187"/>
        <v>1.3241952016981466E-2</v>
      </c>
      <c r="I263" s="49">
        <f>SUM(B263:H263)</f>
        <v>0.99999999999999989</v>
      </c>
      <c r="J263" s="141"/>
      <c r="K263" s="78" t="s">
        <v>90</v>
      </c>
      <c r="L263" s="95">
        <f t="shared" ref="L263:R263" si="188">IF($S262=0,"-",L262/$S262)</f>
        <v>0.33858357751426882</v>
      </c>
      <c r="M263" s="95">
        <f t="shared" si="188"/>
        <v>6.5241681769366792E-3</v>
      </c>
      <c r="N263" s="95">
        <f t="shared" si="188"/>
        <v>0.22644438831013841</v>
      </c>
      <c r="O263" s="95">
        <f t="shared" si="188"/>
        <v>0.2712807678195302</v>
      </c>
      <c r="P263" s="95">
        <f t="shared" si="188"/>
        <v>9.9105055564573843E-2</v>
      </c>
      <c r="Q263" s="95">
        <f t="shared" si="188"/>
        <v>4.6132434987996893E-2</v>
      </c>
      <c r="R263" s="96">
        <f t="shared" si="188"/>
        <v>1.1929607626555098E-2</v>
      </c>
      <c r="S263" s="97">
        <f>SUM(L263:R263)</f>
        <v>0.99999999999999989</v>
      </c>
      <c r="U263" s="108" t="s">
        <v>90</v>
      </c>
      <c r="V263" s="130">
        <f>+V262/$AI262</f>
        <v>0.32058214253165634</v>
      </c>
      <c r="W263" s="130">
        <f t="shared" ref="W263:AH263" si="189">+W262/$AI262</f>
        <v>1.4928221450137781E-2</v>
      </c>
      <c r="X263" s="130">
        <f t="shared" si="189"/>
        <v>4.6132434987996893E-2</v>
      </c>
      <c r="Y263" s="130">
        <f t="shared" si="189"/>
        <v>6.5241681769366792E-3</v>
      </c>
      <c r="Z263" s="130">
        <f t="shared" si="189"/>
        <v>0.22644438831013841</v>
      </c>
      <c r="AA263" s="130">
        <f t="shared" si="189"/>
        <v>0.23126253493484775</v>
      </c>
      <c r="AB263" s="130">
        <f t="shared" si="189"/>
        <v>9.9105055564573843E-2</v>
      </c>
      <c r="AC263" s="130">
        <f t="shared" si="189"/>
        <v>5.502105404371236E-2</v>
      </c>
      <c r="AD263" s="130">
        <f t="shared" si="189"/>
        <v>3.0732135324748381E-3</v>
      </c>
      <c r="AE263" s="130">
        <f t="shared" si="189"/>
        <v>6.714304059990594E-3</v>
      </c>
      <c r="AF263" s="130">
        <f t="shared" si="189"/>
        <v>1.1929607626555098E-2</v>
      </c>
      <c r="AG263" s="130">
        <f t="shared" si="189"/>
        <v>0</v>
      </c>
      <c r="AH263" s="130">
        <f t="shared" si="189"/>
        <v>3.3303928824691825E-2</v>
      </c>
      <c r="AI263" s="131">
        <f>SUM(V263:AC263)</f>
        <v>1</v>
      </c>
      <c r="AJ263" s="22" t="str">
        <f t="shared" si="181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2.4524990792845341E-2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2.4524990792845341E-2</v>
      </c>
      <c r="J267" s="149"/>
      <c r="K267" s="203" t="s">
        <v>7</v>
      </c>
      <c r="L267" s="152">
        <v>2.4524990792845341E-2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2.4524990792845341E-2</v>
      </c>
      <c r="U267" s="206" t="s">
        <v>7</v>
      </c>
      <c r="V267" s="207">
        <v>2.4524990792845341E-2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2.4524990792845341E-2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90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91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92">SUM(V268:AC268)</f>
        <v>0</v>
      </c>
      <c r="AJ268" s="141" t="str">
        <f t="shared" ref="AJ268:AJ289" si="193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90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91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92"/>
        <v>0</v>
      </c>
      <c r="AJ269" s="141" t="str">
        <f t="shared" si="193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90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91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92"/>
        <v>0</v>
      </c>
      <c r="AJ270" s="141" t="str">
        <f t="shared" si="193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39.721785208409656</v>
      </c>
      <c r="F271" s="350"/>
      <c r="G271" s="156">
        <v>0</v>
      </c>
      <c r="H271" s="168">
        <v>0</v>
      </c>
      <c r="I271" s="154">
        <f t="shared" si="190"/>
        <v>39.721785208409656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39.721785208409656</v>
      </c>
      <c r="P271" s="156">
        <v>0</v>
      </c>
      <c r="Q271" s="156">
        <v>0</v>
      </c>
      <c r="R271" s="157">
        <v>0</v>
      </c>
      <c r="S271" s="158">
        <f t="shared" si="191"/>
        <v>39.721785208409656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39.721785208409656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92"/>
        <v>39.721785208409656</v>
      </c>
      <c r="AJ271" s="141" t="str">
        <f t="shared" si="193"/>
        <v/>
      </c>
      <c r="BA271" s="141"/>
      <c r="BR271" s="141"/>
      <c r="CG271" s="141"/>
    </row>
    <row r="272" spans="1:85" ht="15">
      <c r="A272" s="159" t="s">
        <v>15</v>
      </c>
      <c r="B272" s="160">
        <v>8.2094417617564055</v>
      </c>
      <c r="C272" s="160">
        <v>0.21844828889344714</v>
      </c>
      <c r="D272" s="160">
        <v>5.5598663419637173</v>
      </c>
      <c r="E272" s="160">
        <v>3.1762810422691961</v>
      </c>
      <c r="F272" s="350"/>
      <c r="G272" s="160">
        <v>0</v>
      </c>
      <c r="H272" s="161">
        <v>0</v>
      </c>
      <c r="I272" s="162">
        <f t="shared" si="190"/>
        <v>17.164037434882765</v>
      </c>
      <c r="J272" s="149"/>
      <c r="K272" s="163" t="s">
        <v>15</v>
      </c>
      <c r="L272" s="164">
        <v>8.2094417617564055</v>
      </c>
      <c r="M272" s="164">
        <v>0.21844828889344714</v>
      </c>
      <c r="N272" s="164">
        <v>5.5598663419637173</v>
      </c>
      <c r="O272" s="164">
        <v>3.1762810422691961</v>
      </c>
      <c r="P272" s="164">
        <v>0</v>
      </c>
      <c r="Q272" s="164">
        <v>0</v>
      </c>
      <c r="R272" s="165">
        <v>0</v>
      </c>
      <c r="S272" s="166">
        <f t="shared" si="191"/>
        <v>17.164037434882765</v>
      </c>
      <c r="U272" s="211" t="s">
        <v>57</v>
      </c>
      <c r="V272" s="212">
        <v>7.9119162584687146</v>
      </c>
      <c r="W272" s="212">
        <v>0</v>
      </c>
      <c r="X272" s="212">
        <v>0</v>
      </c>
      <c r="Y272" s="212">
        <v>0.21844828889344714</v>
      </c>
      <c r="Z272" s="212">
        <v>4.187098520230804</v>
      </c>
      <c r="AA272" s="212">
        <v>3.1762810422691961</v>
      </c>
      <c r="AB272" s="212">
        <v>0</v>
      </c>
      <c r="AC272" s="213">
        <v>1.6702933250206038</v>
      </c>
      <c r="AD272" s="212">
        <v>0.2975255032876909</v>
      </c>
      <c r="AE272" s="212">
        <v>0</v>
      </c>
      <c r="AF272" s="212">
        <v>0</v>
      </c>
      <c r="AG272" s="212">
        <v>1.3727678217329129</v>
      </c>
      <c r="AH272" s="212">
        <v>0</v>
      </c>
      <c r="AI272" s="214">
        <f t="shared" si="192"/>
        <v>17.164037434882765</v>
      </c>
      <c r="AJ272" s="141" t="str">
        <f t="shared" si="193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35.301629349747607</v>
      </c>
      <c r="F273" s="350"/>
      <c r="G273" s="156">
        <v>0</v>
      </c>
      <c r="H273" s="168">
        <v>0</v>
      </c>
      <c r="I273" s="154">
        <f t="shared" si="190"/>
        <v>35.301629349747607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35.301629349747607</v>
      </c>
      <c r="P273" s="156">
        <v>484.59140182207636</v>
      </c>
      <c r="Q273" s="156">
        <v>0</v>
      </c>
      <c r="R273" s="157">
        <v>0</v>
      </c>
      <c r="S273" s="158">
        <f t="shared" si="191"/>
        <v>519.89303117182396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5.2952444024621412</v>
      </c>
      <c r="AB273" s="207">
        <v>484.59140182207636</v>
      </c>
      <c r="AC273" s="208">
        <v>30.006384947285465</v>
      </c>
      <c r="AD273" s="207">
        <v>0</v>
      </c>
      <c r="AE273" s="207">
        <v>0</v>
      </c>
      <c r="AF273" s="207">
        <v>0</v>
      </c>
      <c r="AG273" s="207">
        <v>0</v>
      </c>
      <c r="AH273" s="207">
        <v>30.006384947285465</v>
      </c>
      <c r="AI273" s="210">
        <f t="shared" si="192"/>
        <v>519.89303117182396</v>
      </c>
      <c r="AJ273" s="141" t="str">
        <f t="shared" si="193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2.4544922967160198E-3</v>
      </c>
      <c r="F274" s="350"/>
      <c r="G274" s="160">
        <v>0</v>
      </c>
      <c r="H274" s="161">
        <v>0</v>
      </c>
      <c r="I274" s="162">
        <f t="shared" si="190"/>
        <v>2.4544922967160198E-3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2.4544922967160198E-3</v>
      </c>
      <c r="P274" s="164">
        <v>0.34923896640072399</v>
      </c>
      <c r="Q274" s="164">
        <v>0</v>
      </c>
      <c r="R274" s="165">
        <v>0</v>
      </c>
      <c r="S274" s="166">
        <f t="shared" si="191"/>
        <v>0.35169345869744001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0.34923896640072399</v>
      </c>
      <c r="AC274" s="213">
        <v>2.4544922967160198E-3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2.4544922967160198E-3</v>
      </c>
      <c r="AI274" s="214">
        <f t="shared" si="192"/>
        <v>0.35169345869744001</v>
      </c>
      <c r="AJ274" s="141" t="str">
        <f t="shared" si="193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90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91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92"/>
        <v>0</v>
      </c>
      <c r="AJ275" s="141" t="str">
        <f t="shared" si="193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28.2801906606452</v>
      </c>
      <c r="E276" s="160">
        <v>2.5595697740219925</v>
      </c>
      <c r="F276" s="350"/>
      <c r="G276" s="160">
        <v>0</v>
      </c>
      <c r="H276" s="161">
        <v>0</v>
      </c>
      <c r="I276" s="162">
        <f t="shared" si="190"/>
        <v>30.839760434667191</v>
      </c>
      <c r="J276" s="149"/>
      <c r="K276" s="163" t="s">
        <v>17</v>
      </c>
      <c r="L276" s="164">
        <v>0</v>
      </c>
      <c r="M276" s="164">
        <v>0</v>
      </c>
      <c r="N276" s="164">
        <v>28.2801906606452</v>
      </c>
      <c r="O276" s="164">
        <v>2.5595697740219925</v>
      </c>
      <c r="P276" s="164">
        <v>9.3394624064171037</v>
      </c>
      <c r="Q276" s="164">
        <v>0</v>
      </c>
      <c r="R276" s="165">
        <v>0</v>
      </c>
      <c r="S276" s="166">
        <f t="shared" si="191"/>
        <v>40.179222841084297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28.2801906606452</v>
      </c>
      <c r="AA276" s="212">
        <v>0</v>
      </c>
      <c r="AB276" s="212">
        <v>9.3394624064171037</v>
      </c>
      <c r="AC276" s="213">
        <v>2.5595697740219925</v>
      </c>
      <c r="AD276" s="212">
        <v>0</v>
      </c>
      <c r="AE276" s="212">
        <v>0</v>
      </c>
      <c r="AF276" s="212">
        <v>0</v>
      </c>
      <c r="AG276" s="212">
        <v>0</v>
      </c>
      <c r="AH276" s="212">
        <v>2.5595697740219925</v>
      </c>
      <c r="AI276" s="214">
        <f t="shared" si="192"/>
        <v>40.179222841084297</v>
      </c>
      <c r="AJ276" s="141" t="str">
        <f t="shared" si="193"/>
        <v/>
      </c>
      <c r="BA276" s="141"/>
      <c r="BR276" s="141"/>
      <c r="CG276" s="141"/>
    </row>
    <row r="277" spans="1:85" ht="15">
      <c r="A277" s="167" t="s">
        <v>140</v>
      </c>
      <c r="B277" s="156">
        <v>2.2145618808888847</v>
      </c>
      <c r="C277" s="156">
        <v>77.672286424182033</v>
      </c>
      <c r="D277" s="156">
        <v>4.7744223504875389</v>
      </c>
      <c r="E277" s="156">
        <v>5.9542743763080752</v>
      </c>
      <c r="F277" s="350"/>
      <c r="G277" s="156">
        <v>0</v>
      </c>
      <c r="H277" s="168">
        <v>0</v>
      </c>
      <c r="I277" s="154">
        <f t="shared" si="190"/>
        <v>90.615545031866532</v>
      </c>
      <c r="J277" s="149"/>
      <c r="K277" s="169" t="s">
        <v>140</v>
      </c>
      <c r="L277" s="156">
        <v>2.2145618808888847</v>
      </c>
      <c r="M277" s="156">
        <v>77.672286424182033</v>
      </c>
      <c r="N277" s="156">
        <v>4.7744223504875389</v>
      </c>
      <c r="O277" s="156">
        <v>5.9542743763080752</v>
      </c>
      <c r="P277" s="156">
        <v>0</v>
      </c>
      <c r="Q277" s="156">
        <v>0</v>
      </c>
      <c r="R277" s="157">
        <v>0</v>
      </c>
      <c r="S277" s="158">
        <f t="shared" si="191"/>
        <v>90.615545031866532</v>
      </c>
      <c r="U277" s="215" t="s">
        <v>140</v>
      </c>
      <c r="V277" s="207">
        <v>2.2145618808888847</v>
      </c>
      <c r="W277" s="207">
        <v>0</v>
      </c>
      <c r="X277" s="207">
        <v>0</v>
      </c>
      <c r="Y277" s="207">
        <v>77.672286424182033</v>
      </c>
      <c r="Z277" s="207">
        <v>0</v>
      </c>
      <c r="AA277" s="207">
        <v>0</v>
      </c>
      <c r="AB277" s="207">
        <v>0</v>
      </c>
      <c r="AC277" s="208">
        <v>10.728696726795615</v>
      </c>
      <c r="AD277" s="207">
        <v>0</v>
      </c>
      <c r="AE277" s="207">
        <v>0</v>
      </c>
      <c r="AF277" s="207">
        <v>0</v>
      </c>
      <c r="AG277" s="207">
        <v>4.7744223504875389</v>
      </c>
      <c r="AH277" s="207">
        <v>5.9542743763080752</v>
      </c>
      <c r="AI277" s="210">
        <f t="shared" si="192"/>
        <v>90.615545031866532</v>
      </c>
      <c r="AJ277" s="141" t="str">
        <f t="shared" si="193"/>
        <v/>
      </c>
      <c r="BA277" s="141"/>
      <c r="BR277" s="141"/>
      <c r="CG277" s="141"/>
    </row>
    <row r="278" spans="1:85" ht="15">
      <c r="A278" s="159" t="s">
        <v>25</v>
      </c>
      <c r="B278" s="160">
        <v>4.5755130742682155</v>
      </c>
      <c r="C278" s="160">
        <v>0.15892275594112912</v>
      </c>
      <c r="D278" s="160">
        <v>83.427059329389621</v>
      </c>
      <c r="E278" s="160">
        <v>283.72321607159148</v>
      </c>
      <c r="F278" s="350"/>
      <c r="G278" s="160">
        <v>4.6032534186812812</v>
      </c>
      <c r="H278" s="161">
        <v>0</v>
      </c>
      <c r="I278" s="162">
        <f t="shared" si="190"/>
        <v>376.48796464987174</v>
      </c>
      <c r="J278" s="149"/>
      <c r="K278" s="163" t="s">
        <v>25</v>
      </c>
      <c r="L278" s="164">
        <v>4.5755130742682155</v>
      </c>
      <c r="M278" s="164">
        <v>0.15892275594112912</v>
      </c>
      <c r="N278" s="164">
        <v>83.427059329389621</v>
      </c>
      <c r="O278" s="164">
        <v>283.72321607159148</v>
      </c>
      <c r="P278" s="164">
        <v>0</v>
      </c>
      <c r="Q278" s="164">
        <v>4.6032534186812812</v>
      </c>
      <c r="R278" s="165">
        <v>0</v>
      </c>
      <c r="S278" s="166">
        <f t="shared" si="191"/>
        <v>376.48796464987174</v>
      </c>
      <c r="U278" s="211" t="s">
        <v>25</v>
      </c>
      <c r="V278" s="212">
        <v>2.5070880510306899</v>
      </c>
      <c r="W278" s="212">
        <v>2.0684250232375252</v>
      </c>
      <c r="X278" s="212">
        <v>4.6032534186812812</v>
      </c>
      <c r="Y278" s="212">
        <v>0.15892275594112912</v>
      </c>
      <c r="Z278" s="212">
        <v>83.427059329389621</v>
      </c>
      <c r="AA278" s="212">
        <v>283.67394899522895</v>
      </c>
      <c r="AB278" s="212">
        <v>0</v>
      </c>
      <c r="AC278" s="213">
        <v>4.9267076362512839E-2</v>
      </c>
      <c r="AD278" s="212">
        <v>0</v>
      </c>
      <c r="AE278" s="212">
        <v>0</v>
      </c>
      <c r="AF278" s="212">
        <v>0</v>
      </c>
      <c r="AG278" s="212">
        <v>0</v>
      </c>
      <c r="AH278" s="212">
        <v>4.9267076362512839E-2</v>
      </c>
      <c r="AI278" s="214">
        <f t="shared" si="192"/>
        <v>376.48796464987174</v>
      </c>
      <c r="AJ278" s="141" t="str">
        <f t="shared" si="193"/>
        <v/>
      </c>
      <c r="BA278" s="141"/>
      <c r="BR278" s="141"/>
      <c r="CG278" s="141"/>
    </row>
    <row r="279" spans="1:85" ht="15">
      <c r="A279" s="167" t="s">
        <v>24</v>
      </c>
      <c r="B279" s="156">
        <v>0.74565534569449654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90"/>
        <v>0.74565534569449654</v>
      </c>
      <c r="J279" s="149"/>
      <c r="K279" s="169" t="s">
        <v>24</v>
      </c>
      <c r="L279" s="156">
        <v>0.74565534569449654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91"/>
        <v>0.74565534569449654</v>
      </c>
      <c r="U279" s="215" t="s">
        <v>24</v>
      </c>
      <c r="V279" s="207">
        <v>0.74565534569449654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92"/>
        <v>0.74565534569449654</v>
      </c>
      <c r="AJ279" s="141" t="str">
        <f t="shared" si="193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90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91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92"/>
        <v>0</v>
      </c>
      <c r="AJ280" s="141" t="str">
        <f t="shared" si="193"/>
        <v/>
      </c>
      <c r="BA280" s="141"/>
      <c r="BR280" s="141"/>
      <c r="CG280" s="141"/>
    </row>
    <row r="281" spans="1:85" ht="15">
      <c r="A281" s="167" t="s">
        <v>22</v>
      </c>
      <c r="B281" s="156">
        <v>10.601865141680001</v>
      </c>
      <c r="C281" s="156">
        <v>0</v>
      </c>
      <c r="D281" s="156">
        <v>0</v>
      </c>
      <c r="E281" s="156">
        <v>0</v>
      </c>
      <c r="F281" s="350"/>
      <c r="G281" s="156">
        <v>0</v>
      </c>
      <c r="H281" s="168">
        <v>0</v>
      </c>
      <c r="I281" s="154">
        <f t="shared" si="190"/>
        <v>10.601865141680001</v>
      </c>
      <c r="J281" s="149"/>
      <c r="K281" s="169" t="s">
        <v>22</v>
      </c>
      <c r="L281" s="156">
        <v>10.601865141680001</v>
      </c>
      <c r="M281" s="156">
        <v>0</v>
      </c>
      <c r="N281" s="156">
        <v>0</v>
      </c>
      <c r="O281" s="156">
        <v>0</v>
      </c>
      <c r="P281" s="156">
        <v>28.403802270652246</v>
      </c>
      <c r="Q281" s="156">
        <v>0</v>
      </c>
      <c r="R281" s="157">
        <v>0</v>
      </c>
      <c r="S281" s="158">
        <f t="shared" si="191"/>
        <v>39.005667412332244</v>
      </c>
      <c r="U281" s="215" t="s">
        <v>22</v>
      </c>
      <c r="V281" s="207">
        <v>10.601865141680001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28.403802270652246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92"/>
        <v>39.005667412332244</v>
      </c>
      <c r="AJ281" s="141" t="str">
        <f t="shared" si="193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90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91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92"/>
        <v>0</v>
      </c>
      <c r="AJ282" s="141" t="str">
        <f t="shared" si="193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90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91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92"/>
        <v>0</v>
      </c>
      <c r="AJ283" s="141" t="str">
        <f t="shared" si="193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90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91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92"/>
        <v>0</v>
      </c>
      <c r="AJ284" s="141" t="str">
        <f t="shared" si="193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90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91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92"/>
        <v>0</v>
      </c>
      <c r="AJ285" s="141" t="str">
        <f t="shared" si="193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90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91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92"/>
        <v>0</v>
      </c>
      <c r="AJ286" s="141" t="str">
        <f t="shared" si="193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90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91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92"/>
        <v>0</v>
      </c>
      <c r="AJ287" s="141" t="str">
        <f t="shared" si="193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26.371562195080848</v>
      </c>
      <c r="C288" s="195">
        <f t="shared" ref="C288:H288" si="194">SUM(C267:C283)</f>
        <v>78.049657469016609</v>
      </c>
      <c r="D288" s="195">
        <f t="shared" si="194"/>
        <v>122.04153868248608</v>
      </c>
      <c r="E288" s="195">
        <f t="shared" si="194"/>
        <v>370.4392103146447</v>
      </c>
      <c r="F288" s="195">
        <f t="shared" si="194"/>
        <v>0</v>
      </c>
      <c r="G288" s="195">
        <f t="shared" si="194"/>
        <v>4.6032534186812812</v>
      </c>
      <c r="H288" s="197">
        <f t="shared" si="194"/>
        <v>0</v>
      </c>
      <c r="I288" s="154">
        <f t="shared" ref="I288" si="195">SUM(I267:I283)</f>
        <v>601.50522207990957</v>
      </c>
      <c r="J288" s="149"/>
      <c r="K288" s="196" t="s">
        <v>26</v>
      </c>
      <c r="L288" s="195">
        <f>SUM(L267:L283)</f>
        <v>26.371562195080848</v>
      </c>
      <c r="M288" s="195">
        <f t="shared" ref="M288:R288" si="196">SUM(M267:M283)</f>
        <v>78.049657469016609</v>
      </c>
      <c r="N288" s="195">
        <f t="shared" si="196"/>
        <v>122.04153868248608</v>
      </c>
      <c r="O288" s="195">
        <f t="shared" si="196"/>
        <v>370.4392103146447</v>
      </c>
      <c r="P288" s="195">
        <f t="shared" si="196"/>
        <v>522.68390546554645</v>
      </c>
      <c r="Q288" s="195">
        <f t="shared" si="196"/>
        <v>4.6032534186812812</v>
      </c>
      <c r="R288" s="197">
        <f t="shared" si="196"/>
        <v>0</v>
      </c>
      <c r="S288" s="198">
        <f t="shared" ref="S288" si="197">SUM(S267:S283)</f>
        <v>1124.1891275454561</v>
      </c>
      <c r="T288" s="141" t="str">
        <f>IF(ABS(S288-AI288)&gt;0.01,S288-AI288,"")</f>
        <v/>
      </c>
      <c r="U288" s="224" t="s">
        <v>63</v>
      </c>
      <c r="V288" s="225">
        <f>SUM(V267:V283)</f>
        <v>24.00561166855563</v>
      </c>
      <c r="W288" s="225">
        <f t="shared" ref="W288:AH288" si="198">SUM(W267:W283)</f>
        <v>2.0684250232375252</v>
      </c>
      <c r="X288" s="225">
        <f t="shared" si="198"/>
        <v>4.6032534186812812</v>
      </c>
      <c r="Y288" s="225">
        <f t="shared" si="198"/>
        <v>78.049657469016609</v>
      </c>
      <c r="Z288" s="225">
        <f t="shared" si="198"/>
        <v>115.89434851026562</v>
      </c>
      <c r="AA288" s="225">
        <f t="shared" si="198"/>
        <v>331.86725964836995</v>
      </c>
      <c r="AB288" s="225">
        <f t="shared" si="198"/>
        <v>522.68390546554645</v>
      </c>
      <c r="AC288" s="225">
        <f t="shared" si="198"/>
        <v>45.016666341782908</v>
      </c>
      <c r="AD288" s="226">
        <f t="shared" si="198"/>
        <v>0.2975255032876909</v>
      </c>
      <c r="AE288" s="226">
        <f t="shared" si="198"/>
        <v>0</v>
      </c>
      <c r="AF288" s="226">
        <f t="shared" si="198"/>
        <v>0</v>
      </c>
      <c r="AG288" s="226">
        <f t="shared" si="198"/>
        <v>6.1471901722204514</v>
      </c>
      <c r="AH288" s="226">
        <f t="shared" si="198"/>
        <v>38.571950666274766</v>
      </c>
      <c r="AI288" s="227">
        <f>SUM(V288:AC288)</f>
        <v>1124.1891275454559</v>
      </c>
      <c r="AJ288" s="141" t="str">
        <f t="shared" si="193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4.3842615536889562E-2</v>
      </c>
      <c r="C289" s="48">
        <f t="shared" ref="C289:H289" si="199">IF($I288=0,"-",C288/$I288)</f>
        <v>0.12975724001054104</v>
      </c>
      <c r="D289" s="48">
        <f t="shared" si="199"/>
        <v>0.20289356468175923</v>
      </c>
      <c r="E289" s="48">
        <f t="shared" si="199"/>
        <v>0.61585368957184561</v>
      </c>
      <c r="F289" s="48">
        <f t="shared" si="199"/>
        <v>0</v>
      </c>
      <c r="G289" s="48">
        <f t="shared" si="199"/>
        <v>7.6528901989644602E-3</v>
      </c>
      <c r="H289" s="69">
        <f t="shared" si="199"/>
        <v>0</v>
      </c>
      <c r="I289" s="49">
        <f>SUM(B289:H289)</f>
        <v>0.99999999999999989</v>
      </c>
      <c r="J289" s="141"/>
      <c r="K289" s="78" t="s">
        <v>90</v>
      </c>
      <c r="L289" s="95">
        <f t="shared" ref="L289:R289" si="200">IF($S288=0,"-",L288/$S288)</f>
        <v>2.345829678379853E-2</v>
      </c>
      <c r="M289" s="95">
        <f t="shared" si="200"/>
        <v>6.9427514958652459E-2</v>
      </c>
      <c r="N289" s="95">
        <f t="shared" si="200"/>
        <v>0.10855961483006904</v>
      </c>
      <c r="O289" s="95">
        <f t="shared" si="200"/>
        <v>0.32951680570284303</v>
      </c>
      <c r="P289" s="95">
        <f t="shared" si="200"/>
        <v>0.46494303552532085</v>
      </c>
      <c r="Q289" s="95">
        <f t="shared" si="200"/>
        <v>4.0947321993159468E-3</v>
      </c>
      <c r="R289" s="96">
        <f t="shared" si="200"/>
        <v>0</v>
      </c>
      <c r="S289" s="97">
        <f>SUM(L289:R289)</f>
        <v>0.99999999999999989</v>
      </c>
      <c r="U289" s="108" t="s">
        <v>90</v>
      </c>
      <c r="V289" s="130">
        <f>+V288/$AI288</f>
        <v>2.1353712716444127E-2</v>
      </c>
      <c r="W289" s="130">
        <f t="shared" ref="W289:AH289" si="201">+W288/$AI288</f>
        <v>1.8399261944061897E-3</v>
      </c>
      <c r="X289" s="130">
        <f t="shared" si="201"/>
        <v>4.0947321993159477E-3</v>
      </c>
      <c r="Y289" s="130">
        <f t="shared" si="201"/>
        <v>6.9427514958652473E-2</v>
      </c>
      <c r="Z289" s="130">
        <f t="shared" si="201"/>
        <v>0.10309150450806108</v>
      </c>
      <c r="AA289" s="130">
        <f t="shared" si="201"/>
        <v>0.29520589686983173</v>
      </c>
      <c r="AB289" s="130">
        <f t="shared" si="201"/>
        <v>0.4649430355253209</v>
      </c>
      <c r="AC289" s="130">
        <f t="shared" si="201"/>
        <v>4.00436770279676E-2</v>
      </c>
      <c r="AD289" s="130">
        <f t="shared" si="201"/>
        <v>2.6465787294821584E-4</v>
      </c>
      <c r="AE289" s="130">
        <f t="shared" si="201"/>
        <v>0</v>
      </c>
      <c r="AF289" s="130">
        <f t="shared" si="201"/>
        <v>0</v>
      </c>
      <c r="AG289" s="130">
        <f t="shared" si="201"/>
        <v>5.4681103220079784E-3</v>
      </c>
      <c r="AH289" s="130">
        <f t="shared" si="201"/>
        <v>3.4310908833011404E-2</v>
      </c>
      <c r="AI289" s="131">
        <f>SUM(V289:AC289)</f>
        <v>1</v>
      </c>
      <c r="AJ289" s="22" t="str">
        <f t="shared" si="193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8.1044228720697156</v>
      </c>
      <c r="E293" s="152">
        <v>0</v>
      </c>
      <c r="F293" s="349"/>
      <c r="G293" s="152">
        <v>0</v>
      </c>
      <c r="H293" s="153">
        <v>0</v>
      </c>
      <c r="I293" s="154">
        <f>SUM(B293:H293)</f>
        <v>8.1044228720697156</v>
      </c>
      <c r="J293" s="149"/>
      <c r="K293" s="203" t="s">
        <v>7</v>
      </c>
      <c r="L293" s="152">
        <v>0</v>
      </c>
      <c r="M293" s="152">
        <v>0</v>
      </c>
      <c r="N293" s="152">
        <v>8.1044228720697156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8.1044228720697156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8.1044228720697156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8.1044228720697156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20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20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204">SUM(V294:AC294)</f>
        <v>0</v>
      </c>
      <c r="AJ294" s="141" t="str">
        <f t="shared" ref="AJ294:AJ315" si="20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3.0677267589004509E-2</v>
      </c>
      <c r="C295" s="156">
        <v>0</v>
      </c>
      <c r="D295" s="156">
        <v>153.35566067743355</v>
      </c>
      <c r="E295" s="156">
        <v>0</v>
      </c>
      <c r="F295" s="350"/>
      <c r="G295" s="156">
        <v>0</v>
      </c>
      <c r="H295" s="168">
        <v>0</v>
      </c>
      <c r="I295" s="154">
        <f t="shared" si="202"/>
        <v>153.38633794502255</v>
      </c>
      <c r="J295" s="149"/>
      <c r="K295" s="169" t="s">
        <v>10</v>
      </c>
      <c r="L295" s="156">
        <v>3.0677267589004509E-2</v>
      </c>
      <c r="M295" s="156">
        <v>0</v>
      </c>
      <c r="N295" s="156">
        <v>153.35566067743355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203"/>
        <v>153.38633794502255</v>
      </c>
      <c r="U295" s="215" t="s">
        <v>10</v>
      </c>
      <c r="V295" s="207">
        <v>3.0677267589004509E-2</v>
      </c>
      <c r="W295" s="207">
        <v>0</v>
      </c>
      <c r="X295" s="207">
        <v>0</v>
      </c>
      <c r="Y295" s="207">
        <v>0</v>
      </c>
      <c r="Z295" s="207">
        <v>153.35566067743355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204"/>
        <v>153.38633794502255</v>
      </c>
      <c r="AJ295" s="141" t="str">
        <f t="shared" si="205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202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203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204"/>
        <v>0</v>
      </c>
      <c r="AJ296" s="141" t="str">
        <f t="shared" si="205"/>
        <v/>
      </c>
      <c r="BA296" s="141"/>
      <c r="BR296" s="141"/>
      <c r="CG296" s="141"/>
    </row>
    <row r="297" spans="1:85" ht="15">
      <c r="A297" s="167" t="s">
        <v>16</v>
      </c>
      <c r="B297" s="156">
        <v>30.379995092885039</v>
      </c>
      <c r="C297" s="156">
        <v>229.62515161239804</v>
      </c>
      <c r="D297" s="156">
        <v>38.03244510252614</v>
      </c>
      <c r="E297" s="156">
        <v>0.69212234289919694</v>
      </c>
      <c r="F297" s="350"/>
      <c r="G297" s="156">
        <v>0</v>
      </c>
      <c r="H297" s="168">
        <v>0</v>
      </c>
      <c r="I297" s="154">
        <f t="shared" si="202"/>
        <v>298.72971415070845</v>
      </c>
      <c r="J297" s="149"/>
      <c r="K297" s="169" t="s">
        <v>16</v>
      </c>
      <c r="L297" s="156">
        <v>30.379995092885039</v>
      </c>
      <c r="M297" s="156">
        <v>229.62515161239804</v>
      </c>
      <c r="N297" s="156">
        <v>38.03244510252614</v>
      </c>
      <c r="O297" s="156">
        <v>0.69212234289919694</v>
      </c>
      <c r="P297" s="156">
        <v>0</v>
      </c>
      <c r="Q297" s="156">
        <v>0</v>
      </c>
      <c r="R297" s="157">
        <v>0</v>
      </c>
      <c r="S297" s="158">
        <f t="shared" si="203"/>
        <v>298.72971415070845</v>
      </c>
      <c r="U297" s="215" t="s">
        <v>16</v>
      </c>
      <c r="V297" s="207">
        <v>30.379995092885039</v>
      </c>
      <c r="W297" s="207">
        <v>0</v>
      </c>
      <c r="X297" s="207">
        <v>0</v>
      </c>
      <c r="Y297" s="207">
        <v>229.62515161239804</v>
      </c>
      <c r="Z297" s="207">
        <v>38.03244510252614</v>
      </c>
      <c r="AA297" s="207">
        <v>0.69212234289919694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204"/>
        <v>298.72971415070845</v>
      </c>
      <c r="AJ297" s="141" t="str">
        <f t="shared" si="205"/>
        <v/>
      </c>
      <c r="BA297" s="141"/>
      <c r="BR297" s="141"/>
      <c r="CG297" s="141"/>
    </row>
    <row r="298" spans="1:85" ht="15">
      <c r="A298" s="159" t="s">
        <v>15</v>
      </c>
      <c r="B298" s="160">
        <v>58.938601342277728</v>
      </c>
      <c r="C298" s="160">
        <v>101.85949521997975</v>
      </c>
      <c r="D298" s="160">
        <v>41.971252798751003</v>
      </c>
      <c r="E298" s="160">
        <v>0.75094418817885999</v>
      </c>
      <c r="F298" s="350"/>
      <c r="G298" s="160">
        <v>0</v>
      </c>
      <c r="H298" s="161">
        <v>0</v>
      </c>
      <c r="I298" s="162">
        <f t="shared" si="202"/>
        <v>203.52029354918736</v>
      </c>
      <c r="J298" s="149"/>
      <c r="K298" s="163" t="s">
        <v>15</v>
      </c>
      <c r="L298" s="164">
        <v>58.938601342277728</v>
      </c>
      <c r="M298" s="164">
        <v>101.85949521997975</v>
      </c>
      <c r="N298" s="164">
        <v>41.971252798751003</v>
      </c>
      <c r="O298" s="164">
        <v>0.75094418817885999</v>
      </c>
      <c r="P298" s="164">
        <v>0</v>
      </c>
      <c r="Q298" s="164">
        <v>0</v>
      </c>
      <c r="R298" s="165">
        <v>0</v>
      </c>
      <c r="S298" s="166">
        <f t="shared" si="203"/>
        <v>203.52029354918736</v>
      </c>
      <c r="U298" s="211" t="s">
        <v>57</v>
      </c>
      <c r="V298" s="212">
        <v>50.610420128913468</v>
      </c>
      <c r="W298" s="212">
        <v>0</v>
      </c>
      <c r="X298" s="212">
        <v>0</v>
      </c>
      <c r="Y298" s="212">
        <v>101.85949521997975</v>
      </c>
      <c r="Z298" s="212">
        <v>41.971252798751003</v>
      </c>
      <c r="AA298" s="212">
        <v>0.75094418817885999</v>
      </c>
      <c r="AB298" s="212">
        <v>0</v>
      </c>
      <c r="AC298" s="213">
        <v>8.3281812133642603</v>
      </c>
      <c r="AD298" s="212">
        <v>8.3281812133642603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204"/>
        <v>203.52029354918733</v>
      </c>
      <c r="AJ298" s="141" t="str">
        <f t="shared" si="205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1.4629332018002503</v>
      </c>
      <c r="F299" s="350"/>
      <c r="G299" s="156">
        <v>0</v>
      </c>
      <c r="H299" s="168">
        <v>0</v>
      </c>
      <c r="I299" s="154">
        <f t="shared" si="202"/>
        <v>1.4629332018002503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1.4629332018002503</v>
      </c>
      <c r="P299" s="156">
        <v>547.77848031046335</v>
      </c>
      <c r="Q299" s="156">
        <v>0</v>
      </c>
      <c r="R299" s="157">
        <v>0</v>
      </c>
      <c r="S299" s="158">
        <f t="shared" si="203"/>
        <v>549.24141351226365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1.4629332018002503</v>
      </c>
      <c r="AB299" s="207">
        <v>547.77848031046335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204"/>
        <v>549.24141351226365</v>
      </c>
      <c r="AJ299" s="141" t="str">
        <f t="shared" si="20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50"/>
      <c r="G300" s="160">
        <v>0</v>
      </c>
      <c r="H300" s="161">
        <v>0</v>
      </c>
      <c r="I300" s="162">
        <f t="shared" si="20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38.834873701110183</v>
      </c>
      <c r="Q300" s="164">
        <v>0</v>
      </c>
      <c r="R300" s="165">
        <v>0</v>
      </c>
      <c r="S300" s="166">
        <f t="shared" si="203"/>
        <v>38.834873701110183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38.834873701110183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204"/>
        <v>38.834873701110183</v>
      </c>
      <c r="AJ300" s="141" t="str">
        <f t="shared" si="205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202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203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204"/>
        <v>0</v>
      </c>
      <c r="AJ301" s="141" t="str">
        <f t="shared" si="205"/>
        <v/>
      </c>
      <c r="BA301" s="141"/>
      <c r="BR301" s="141"/>
      <c r="CG301" s="141"/>
    </row>
    <row r="302" spans="1:85" ht="15">
      <c r="A302" s="159" t="s">
        <v>17</v>
      </c>
      <c r="B302" s="160">
        <v>0.10986012841019611</v>
      </c>
      <c r="C302" s="160">
        <v>0</v>
      </c>
      <c r="D302" s="160">
        <v>48.128575512368556</v>
      </c>
      <c r="E302" s="160">
        <v>0.6814502103476473</v>
      </c>
      <c r="F302" s="350"/>
      <c r="G302" s="160">
        <v>0</v>
      </c>
      <c r="H302" s="161">
        <v>0</v>
      </c>
      <c r="I302" s="162">
        <f t="shared" si="202"/>
        <v>48.919885851126402</v>
      </c>
      <c r="J302" s="149"/>
      <c r="K302" s="163" t="s">
        <v>17</v>
      </c>
      <c r="L302" s="164">
        <v>0.10986012841019611</v>
      </c>
      <c r="M302" s="164">
        <v>0</v>
      </c>
      <c r="N302" s="164">
        <v>48.128575512368556</v>
      </c>
      <c r="O302" s="164">
        <v>0.6814502103476473</v>
      </c>
      <c r="P302" s="164">
        <v>1.6147049690026589</v>
      </c>
      <c r="Q302" s="164">
        <v>0</v>
      </c>
      <c r="R302" s="165">
        <v>0</v>
      </c>
      <c r="S302" s="166">
        <f t="shared" si="203"/>
        <v>50.534590820129061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48.128575512368556</v>
      </c>
      <c r="AA302" s="212">
        <v>0.31270816532643247</v>
      </c>
      <c r="AB302" s="212">
        <v>1.6147049690026589</v>
      </c>
      <c r="AC302" s="213">
        <v>0.47860217343141093</v>
      </c>
      <c r="AD302" s="212">
        <v>0.10986012841019611</v>
      </c>
      <c r="AE302" s="212">
        <v>0</v>
      </c>
      <c r="AF302" s="212">
        <v>0</v>
      </c>
      <c r="AG302" s="212">
        <v>0</v>
      </c>
      <c r="AH302" s="212">
        <v>0.36874204502121483</v>
      </c>
      <c r="AI302" s="214">
        <f t="shared" si="204"/>
        <v>50.534590820129061</v>
      </c>
      <c r="AJ302" s="141" t="str">
        <f t="shared" si="205"/>
        <v/>
      </c>
      <c r="BA302" s="141"/>
      <c r="BR302" s="141"/>
      <c r="CG302" s="141"/>
    </row>
    <row r="303" spans="1:85" ht="15">
      <c r="A303" s="167" t="s">
        <v>140</v>
      </c>
      <c r="B303" s="156">
        <v>566.4972119166224</v>
      </c>
      <c r="C303" s="156">
        <v>3325.8207238343593</v>
      </c>
      <c r="D303" s="156">
        <v>1179.1622066555608</v>
      </c>
      <c r="E303" s="156">
        <v>191.99576671917734</v>
      </c>
      <c r="F303" s="350"/>
      <c r="G303" s="156">
        <v>0</v>
      </c>
      <c r="H303" s="168">
        <v>0</v>
      </c>
      <c r="I303" s="154">
        <f t="shared" si="202"/>
        <v>5263.4759091257201</v>
      </c>
      <c r="J303" s="149"/>
      <c r="K303" s="169" t="s">
        <v>140</v>
      </c>
      <c r="L303" s="156">
        <v>566.4972119166224</v>
      </c>
      <c r="M303" s="156">
        <v>3325.8207238343593</v>
      </c>
      <c r="N303" s="156">
        <v>1179.1622066555608</v>
      </c>
      <c r="O303" s="156">
        <v>191.99576671917734</v>
      </c>
      <c r="P303" s="156">
        <v>1.457101915838402</v>
      </c>
      <c r="Q303" s="156">
        <v>0</v>
      </c>
      <c r="R303" s="157">
        <v>0</v>
      </c>
      <c r="S303" s="158">
        <f t="shared" si="203"/>
        <v>5264.9330110415585</v>
      </c>
      <c r="U303" s="215" t="s">
        <v>140</v>
      </c>
      <c r="V303" s="207">
        <v>466.98045524526009</v>
      </c>
      <c r="W303" s="207">
        <v>0</v>
      </c>
      <c r="X303" s="207">
        <v>0</v>
      </c>
      <c r="Y303" s="207">
        <v>3325.8207238343593</v>
      </c>
      <c r="Z303" s="207">
        <v>1179.1622066555608</v>
      </c>
      <c r="AA303" s="207">
        <v>175.02840683570093</v>
      </c>
      <c r="AB303" s="207">
        <v>1.457101915838402</v>
      </c>
      <c r="AC303" s="208">
        <v>116.48411655483872</v>
      </c>
      <c r="AD303" s="207">
        <v>99.516756671362316</v>
      </c>
      <c r="AE303" s="207">
        <v>0</v>
      </c>
      <c r="AF303" s="207">
        <v>0</v>
      </c>
      <c r="AG303" s="207">
        <v>0</v>
      </c>
      <c r="AH303" s="207">
        <v>16.967359883476398</v>
      </c>
      <c r="AI303" s="210">
        <f t="shared" si="204"/>
        <v>5264.9330110415585</v>
      </c>
      <c r="AJ303" s="141" t="str">
        <f t="shared" si="205"/>
        <v/>
      </c>
      <c r="BA303" s="141"/>
      <c r="BR303" s="141"/>
      <c r="CG303" s="141"/>
    </row>
    <row r="304" spans="1:85" ht="15">
      <c r="A304" s="159" t="s">
        <v>25</v>
      </c>
      <c r="B304" s="160">
        <v>137.10260257716973</v>
      </c>
      <c r="C304" s="160">
        <v>21.400447369824459</v>
      </c>
      <c r="D304" s="160">
        <v>107.41039526952954</v>
      </c>
      <c r="E304" s="160">
        <v>1758.7495340168712</v>
      </c>
      <c r="F304" s="350"/>
      <c r="G304" s="160">
        <v>172.19899891382329</v>
      </c>
      <c r="H304" s="161">
        <v>0</v>
      </c>
      <c r="I304" s="162">
        <f t="shared" si="202"/>
        <v>2196.861978147218</v>
      </c>
      <c r="J304" s="149"/>
      <c r="K304" s="163" t="s">
        <v>25</v>
      </c>
      <c r="L304" s="164">
        <v>137.10260257716973</v>
      </c>
      <c r="M304" s="164">
        <v>21.400447369824459</v>
      </c>
      <c r="N304" s="164">
        <v>107.41039526952954</v>
      </c>
      <c r="O304" s="164">
        <v>1758.7495340168712</v>
      </c>
      <c r="P304" s="164">
        <v>1.4353757775509808</v>
      </c>
      <c r="Q304" s="164">
        <v>172.19899891382329</v>
      </c>
      <c r="R304" s="165">
        <v>0</v>
      </c>
      <c r="S304" s="166">
        <f t="shared" si="203"/>
        <v>2198.2973539247691</v>
      </c>
      <c r="U304" s="211" t="s">
        <v>25</v>
      </c>
      <c r="V304" s="212">
        <v>12.900253117274316</v>
      </c>
      <c r="W304" s="212">
        <v>118.93655449430165</v>
      </c>
      <c r="X304" s="212">
        <v>172.19899891382329</v>
      </c>
      <c r="Y304" s="212">
        <v>21.400447369824459</v>
      </c>
      <c r="Z304" s="212">
        <v>107.41039526952954</v>
      </c>
      <c r="AA304" s="212">
        <v>1269.3423121013029</v>
      </c>
      <c r="AB304" s="212">
        <v>1.4353757775509808</v>
      </c>
      <c r="AC304" s="213">
        <v>494.67301688116186</v>
      </c>
      <c r="AD304" s="212">
        <v>5.2657949655937895</v>
      </c>
      <c r="AE304" s="212">
        <v>460.2231188528184</v>
      </c>
      <c r="AF304" s="212">
        <v>0</v>
      </c>
      <c r="AG304" s="212">
        <v>0</v>
      </c>
      <c r="AH304" s="212">
        <v>29.184103062749692</v>
      </c>
      <c r="AI304" s="214">
        <f t="shared" si="204"/>
        <v>2198.2973539247687</v>
      </c>
      <c r="AJ304" s="141" t="str">
        <f t="shared" si="205"/>
        <v/>
      </c>
      <c r="BA304" s="141"/>
      <c r="BR304" s="141"/>
      <c r="CG304" s="141"/>
    </row>
    <row r="305" spans="1:85" ht="15">
      <c r="A305" s="167" t="s">
        <v>24</v>
      </c>
      <c r="B305" s="156">
        <v>52.541175898568326</v>
      </c>
      <c r="C305" s="156">
        <v>5.3433146892456271</v>
      </c>
      <c r="D305" s="156">
        <v>340.35284107302903</v>
      </c>
      <c r="E305" s="156">
        <v>0</v>
      </c>
      <c r="F305" s="350"/>
      <c r="G305" s="156">
        <v>0</v>
      </c>
      <c r="H305" s="168">
        <v>0</v>
      </c>
      <c r="I305" s="154">
        <f t="shared" si="202"/>
        <v>398.23733166084298</v>
      </c>
      <c r="J305" s="149"/>
      <c r="K305" s="169" t="s">
        <v>24</v>
      </c>
      <c r="L305" s="156">
        <v>52.541175898568326</v>
      </c>
      <c r="M305" s="156">
        <v>5.3433146892456271</v>
      </c>
      <c r="N305" s="156">
        <v>340.35284107302903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203"/>
        <v>398.23733166084298</v>
      </c>
      <c r="U305" s="215" t="s">
        <v>24</v>
      </c>
      <c r="V305" s="207">
        <v>48.931902883338545</v>
      </c>
      <c r="W305" s="207">
        <v>0.82310072106412091</v>
      </c>
      <c r="X305" s="207">
        <v>0</v>
      </c>
      <c r="Y305" s="207">
        <v>5.3433146892456271</v>
      </c>
      <c r="Z305" s="207">
        <v>340.35284107302903</v>
      </c>
      <c r="AA305" s="207">
        <v>0</v>
      </c>
      <c r="AB305" s="207">
        <v>0</v>
      </c>
      <c r="AC305" s="208">
        <v>2.7861722941656564</v>
      </c>
      <c r="AD305" s="207">
        <v>2.7861722941656564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204"/>
        <v>398.23733166084298</v>
      </c>
      <c r="AJ305" s="141" t="str">
        <f t="shared" si="205"/>
        <v/>
      </c>
      <c r="BA305" s="141"/>
      <c r="BR305" s="141"/>
      <c r="CG305" s="141"/>
    </row>
    <row r="306" spans="1:85" ht="15">
      <c r="A306" s="159" t="s">
        <v>60</v>
      </c>
      <c r="B306" s="160">
        <v>4.6674295757567084</v>
      </c>
      <c r="C306" s="160">
        <v>0.13731870706955146</v>
      </c>
      <c r="D306" s="160">
        <v>5.0711756465855071</v>
      </c>
      <c r="E306" s="160">
        <v>0</v>
      </c>
      <c r="F306" s="350"/>
      <c r="G306" s="160">
        <v>0</v>
      </c>
      <c r="H306" s="161">
        <v>0</v>
      </c>
      <c r="I306" s="162">
        <f t="shared" si="202"/>
        <v>9.8759239294117673</v>
      </c>
      <c r="J306" s="149"/>
      <c r="K306" s="163" t="s">
        <v>60</v>
      </c>
      <c r="L306" s="164">
        <v>4.6674295757567084</v>
      </c>
      <c r="M306" s="164">
        <v>0.13731870706955146</v>
      </c>
      <c r="N306" s="164">
        <v>5.0711756465855071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203"/>
        <v>9.8759239294117673</v>
      </c>
      <c r="U306" s="211" t="s">
        <v>60</v>
      </c>
      <c r="V306" s="212">
        <v>4.3908368036971464</v>
      </c>
      <c r="W306" s="212">
        <v>0</v>
      </c>
      <c r="X306" s="212">
        <v>0</v>
      </c>
      <c r="Y306" s="212">
        <v>0.13731870706955146</v>
      </c>
      <c r="Z306" s="212">
        <v>5.0711756465855071</v>
      </c>
      <c r="AA306" s="212">
        <v>0</v>
      </c>
      <c r="AB306" s="212">
        <v>0</v>
      </c>
      <c r="AC306" s="213">
        <v>0.27659277205956229</v>
      </c>
      <c r="AD306" s="212">
        <v>0.27659277205956229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204"/>
        <v>9.8759239294117673</v>
      </c>
      <c r="AJ306" s="141" t="str">
        <f t="shared" si="205"/>
        <v/>
      </c>
      <c r="BA306" s="141"/>
      <c r="BR306" s="141"/>
      <c r="CG306" s="141"/>
    </row>
    <row r="307" spans="1:85" ht="15">
      <c r="A307" s="167" t="s">
        <v>22</v>
      </c>
      <c r="B307" s="156">
        <v>163.24769080058141</v>
      </c>
      <c r="C307" s="156">
        <v>74.933366269119347</v>
      </c>
      <c r="D307" s="156">
        <v>29.438108177154025</v>
      </c>
      <c r="E307" s="156">
        <v>0</v>
      </c>
      <c r="F307" s="350"/>
      <c r="G307" s="156">
        <v>0</v>
      </c>
      <c r="H307" s="168">
        <v>0</v>
      </c>
      <c r="I307" s="154">
        <f t="shared" si="202"/>
        <v>267.61916524685478</v>
      </c>
      <c r="J307" s="149"/>
      <c r="K307" s="169" t="s">
        <v>22</v>
      </c>
      <c r="L307" s="156">
        <v>163.24769080058141</v>
      </c>
      <c r="M307" s="156">
        <v>74.933366269119347</v>
      </c>
      <c r="N307" s="156">
        <v>29.438108177154025</v>
      </c>
      <c r="O307" s="156">
        <v>0</v>
      </c>
      <c r="P307" s="156">
        <v>32.25984667244191</v>
      </c>
      <c r="Q307" s="156">
        <v>0</v>
      </c>
      <c r="R307" s="157">
        <v>0</v>
      </c>
      <c r="S307" s="158">
        <f t="shared" si="203"/>
        <v>299.87901191929666</v>
      </c>
      <c r="U307" s="215" t="s">
        <v>22</v>
      </c>
      <c r="V307" s="207">
        <v>157.89530749564432</v>
      </c>
      <c r="W307" s="207">
        <v>0</v>
      </c>
      <c r="X307" s="207">
        <v>0</v>
      </c>
      <c r="Y307" s="207">
        <v>74.933366269119347</v>
      </c>
      <c r="Z307" s="207">
        <v>29.438108177154025</v>
      </c>
      <c r="AA307" s="207">
        <v>0</v>
      </c>
      <c r="AB307" s="207">
        <v>32.25984667244191</v>
      </c>
      <c r="AC307" s="208">
        <v>5.3523833049370957</v>
      </c>
      <c r="AD307" s="207">
        <v>5.3523833049370957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204"/>
        <v>299.87901191929677</v>
      </c>
      <c r="AJ307" s="141" t="str">
        <f t="shared" si="205"/>
        <v/>
      </c>
      <c r="BA307" s="141"/>
      <c r="BR307" s="141"/>
      <c r="CG307" s="141"/>
    </row>
    <row r="308" spans="1:85" ht="15">
      <c r="A308" s="159" t="s">
        <v>21</v>
      </c>
      <c r="B308" s="160">
        <v>0.98517538500760837</v>
      </c>
      <c r="C308" s="160">
        <v>1.4777630775114123</v>
      </c>
      <c r="D308" s="160">
        <v>0</v>
      </c>
      <c r="E308" s="160">
        <v>0</v>
      </c>
      <c r="F308" s="350"/>
      <c r="G308" s="160">
        <v>0</v>
      </c>
      <c r="H308" s="161">
        <v>0</v>
      </c>
      <c r="I308" s="162">
        <f t="shared" si="202"/>
        <v>2.4629384625190207</v>
      </c>
      <c r="J308" s="149"/>
      <c r="K308" s="163" t="s">
        <v>21</v>
      </c>
      <c r="L308" s="164">
        <v>0.98517538500760837</v>
      </c>
      <c r="M308" s="164">
        <v>1.4777630775114123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203"/>
        <v>2.4629384625190207</v>
      </c>
      <c r="U308" s="211" t="s">
        <v>61</v>
      </c>
      <c r="V308" s="212">
        <v>0.98517538500760837</v>
      </c>
      <c r="W308" s="212">
        <v>0</v>
      </c>
      <c r="X308" s="212">
        <v>0</v>
      </c>
      <c r="Y308" s="212">
        <v>1.4777630775114123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204"/>
        <v>2.4629384625190207</v>
      </c>
      <c r="AJ308" s="141" t="str">
        <f t="shared" si="205"/>
        <v/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202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203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204"/>
        <v>0</v>
      </c>
      <c r="AJ309" s="141" t="str">
        <f t="shared" si="205"/>
        <v/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202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203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204"/>
        <v>0</v>
      </c>
      <c r="AJ310" s="141" t="str">
        <f t="shared" si="20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20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20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204"/>
        <v>0</v>
      </c>
      <c r="AJ311" s="141" t="str">
        <f t="shared" si="20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20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20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204"/>
        <v>0</v>
      </c>
      <c r="AJ312" s="141" t="str">
        <f t="shared" si="20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20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20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204"/>
        <v>0</v>
      </c>
      <c r="AJ313" s="141" t="str">
        <f t="shared" si="20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1014.5004199848681</v>
      </c>
      <c r="C314" s="195">
        <f t="shared" ref="C314:H314" si="206">SUM(C293:C309)</f>
        <v>3760.5975807795076</v>
      </c>
      <c r="D314" s="195">
        <f t="shared" si="206"/>
        <v>1951.0270837850078</v>
      </c>
      <c r="E314" s="195">
        <f t="shared" si="206"/>
        <v>1954.3327506792743</v>
      </c>
      <c r="F314" s="195">
        <f t="shared" si="206"/>
        <v>0</v>
      </c>
      <c r="G314" s="195">
        <f t="shared" si="206"/>
        <v>172.19899891382329</v>
      </c>
      <c r="H314" s="197">
        <f t="shared" si="206"/>
        <v>0</v>
      </c>
      <c r="I314" s="154">
        <f t="shared" ref="I314" si="207">SUM(I293:I309)</f>
        <v>8852.6568341424827</v>
      </c>
      <c r="J314" s="149"/>
      <c r="K314" s="196" t="s">
        <v>26</v>
      </c>
      <c r="L314" s="195">
        <f>SUM(L293:L309)</f>
        <v>1014.5004199848681</v>
      </c>
      <c r="M314" s="195">
        <f t="shared" ref="M314:R314" si="208">SUM(M293:M309)</f>
        <v>3760.5975807795076</v>
      </c>
      <c r="N314" s="195">
        <f t="shared" si="208"/>
        <v>1951.0270837850078</v>
      </c>
      <c r="O314" s="195">
        <f t="shared" si="208"/>
        <v>1954.3327506792743</v>
      </c>
      <c r="P314" s="195">
        <f t="shared" si="208"/>
        <v>623.38038334640748</v>
      </c>
      <c r="Q314" s="195">
        <f t="shared" si="208"/>
        <v>172.19899891382329</v>
      </c>
      <c r="R314" s="197">
        <f t="shared" si="208"/>
        <v>0</v>
      </c>
      <c r="S314" s="198">
        <f t="shared" ref="S314" si="209">SUM(S293:S309)</f>
        <v>9476.0372174888889</v>
      </c>
      <c r="T314" s="141" t="str">
        <f>IF(ABS(S314-AI314)&gt;0.01,S314-AI314,"")</f>
        <v/>
      </c>
      <c r="U314" s="224" t="s">
        <v>63</v>
      </c>
      <c r="V314" s="225">
        <f>SUM(V293:V309)</f>
        <v>773.10502341960967</v>
      </c>
      <c r="W314" s="225">
        <f t="shared" ref="W314:AH314" si="210">SUM(W293:W309)</f>
        <v>119.75965521536577</v>
      </c>
      <c r="X314" s="225">
        <f t="shared" si="210"/>
        <v>172.19899891382329</v>
      </c>
      <c r="Y314" s="225">
        <f t="shared" si="210"/>
        <v>3760.5975807795076</v>
      </c>
      <c r="Z314" s="225">
        <f t="shared" si="210"/>
        <v>1951.0270837850078</v>
      </c>
      <c r="AA314" s="225">
        <f t="shared" si="210"/>
        <v>1447.5894268352085</v>
      </c>
      <c r="AB314" s="225">
        <f t="shared" si="210"/>
        <v>623.38038334640748</v>
      </c>
      <c r="AC314" s="225">
        <f t="shared" si="210"/>
        <v>628.37906519395858</v>
      </c>
      <c r="AD314" s="226">
        <f t="shared" si="210"/>
        <v>121.63574134989285</v>
      </c>
      <c r="AE314" s="226">
        <f t="shared" si="210"/>
        <v>460.2231188528184</v>
      </c>
      <c r="AF314" s="226">
        <f t="shared" si="210"/>
        <v>0</v>
      </c>
      <c r="AG314" s="226">
        <f t="shared" si="210"/>
        <v>0</v>
      </c>
      <c r="AH314" s="226">
        <f t="shared" si="210"/>
        <v>46.520204991247304</v>
      </c>
      <c r="AI314" s="227">
        <f>SUM(V314:AC314)</f>
        <v>9476.0372174888889</v>
      </c>
      <c r="AJ314" s="141" t="str">
        <f t="shared" si="205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0.11459841254347439</v>
      </c>
      <c r="C315" s="48">
        <f t="shared" ref="C315:H315" si="211">IF($I314=0,"-",C314/$I314)</f>
        <v>0.42479875264969308</v>
      </c>
      <c r="D315" s="48">
        <f t="shared" si="211"/>
        <v>0.22038887537811072</v>
      </c>
      <c r="E315" s="48">
        <f t="shared" si="211"/>
        <v>0.2207622849608156</v>
      </c>
      <c r="F315" s="48">
        <f t="shared" si="211"/>
        <v>0</v>
      </c>
      <c r="G315" s="48">
        <f t="shared" si="211"/>
        <v>1.9451674467906046E-2</v>
      </c>
      <c r="H315" s="69">
        <f t="shared" si="211"/>
        <v>0</v>
      </c>
      <c r="I315" s="49">
        <f>SUM(B315:H315)</f>
        <v>0.99999999999999989</v>
      </c>
      <c r="J315" s="141"/>
      <c r="K315" s="78" t="s">
        <v>90</v>
      </c>
      <c r="L315" s="95">
        <f t="shared" ref="L315:R315" si="212">IF($S314=0,"-",L314/$S314)</f>
        <v>0.10705956474215987</v>
      </c>
      <c r="M315" s="95">
        <f t="shared" si="212"/>
        <v>0.39685339920773871</v>
      </c>
      <c r="N315" s="95">
        <f t="shared" si="212"/>
        <v>0.20589061007318649</v>
      </c>
      <c r="O315" s="95">
        <f t="shared" si="212"/>
        <v>0.20623945493506246</v>
      </c>
      <c r="P315" s="95">
        <f t="shared" si="212"/>
        <v>6.5784923490581307E-2</v>
      </c>
      <c r="Q315" s="95">
        <f t="shared" si="212"/>
        <v>1.8172047551271154E-2</v>
      </c>
      <c r="R315" s="96">
        <f t="shared" si="212"/>
        <v>0</v>
      </c>
      <c r="S315" s="97">
        <f>SUM(L315:R315)</f>
        <v>0.99999999999999989</v>
      </c>
      <c r="U315" s="108" t="s">
        <v>90</v>
      </c>
      <c r="V315" s="130">
        <f>+V314/$AI314</f>
        <v>8.1585266675902671E-2</v>
      </c>
      <c r="W315" s="130">
        <f t="shared" ref="W315:AH315" si="213">+W314/$AI314</f>
        <v>1.2638157962733454E-2</v>
      </c>
      <c r="X315" s="130">
        <f t="shared" si="213"/>
        <v>1.8172047551271154E-2</v>
      </c>
      <c r="Y315" s="130">
        <f t="shared" si="213"/>
        <v>0.39685339920773871</v>
      </c>
      <c r="Z315" s="130">
        <f t="shared" si="213"/>
        <v>0.20589061007318649</v>
      </c>
      <c r="AA315" s="130">
        <f t="shared" si="213"/>
        <v>0.1527631639271689</v>
      </c>
      <c r="AB315" s="130">
        <f t="shared" si="213"/>
        <v>6.5784923490581307E-2</v>
      </c>
      <c r="AC315" s="130">
        <f t="shared" si="213"/>
        <v>6.6312431111417311E-2</v>
      </c>
      <c r="AD315" s="130">
        <f t="shared" si="213"/>
        <v>1.2836140103523762E-2</v>
      </c>
      <c r="AE315" s="130">
        <f t="shared" si="213"/>
        <v>4.8567044249618899E-2</v>
      </c>
      <c r="AF315" s="130">
        <f t="shared" si="213"/>
        <v>0</v>
      </c>
      <c r="AG315" s="130">
        <f t="shared" si="213"/>
        <v>0</v>
      </c>
      <c r="AH315" s="130">
        <f t="shared" si="213"/>
        <v>4.9092467582746548E-3</v>
      </c>
      <c r="AI315" s="131">
        <f>SUM(V315:AC315)</f>
        <v>1</v>
      </c>
      <c r="AJ315" s="22" t="str">
        <f t="shared" si="20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1046.1112860351193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1046.1112860351193</v>
      </c>
      <c r="J319" s="149"/>
      <c r="K319" s="203" t="s">
        <v>7</v>
      </c>
      <c r="L319" s="152">
        <v>0</v>
      </c>
      <c r="M319" s="152">
        <v>1046.1112860351193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1046.1112860351193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1046.1112860351193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1046.1112860351193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214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215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216">SUM(V320:AC320)</f>
        <v>0</v>
      </c>
      <c r="AJ320" s="141" t="str">
        <f t="shared" ref="AJ320:AJ341" si="217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214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215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216"/>
        <v>0</v>
      </c>
      <c r="AJ321" s="141" t="str">
        <f t="shared" si="217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214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215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216"/>
        <v>0</v>
      </c>
      <c r="AJ322" s="141" t="str">
        <f t="shared" si="217"/>
        <v/>
      </c>
      <c r="BA322" s="141"/>
      <c r="BR322" s="141"/>
      <c r="CG322" s="141"/>
    </row>
    <row r="323" spans="1:85" ht="15">
      <c r="A323" s="167" t="s">
        <v>16</v>
      </c>
      <c r="B323" s="156">
        <v>1.5753788925861514</v>
      </c>
      <c r="C323" s="156">
        <v>16.205739027680707</v>
      </c>
      <c r="D323" s="156">
        <v>0</v>
      </c>
      <c r="E323" s="156">
        <v>0</v>
      </c>
      <c r="F323" s="350"/>
      <c r="G323" s="156">
        <v>0</v>
      </c>
      <c r="H323" s="168">
        <v>0</v>
      </c>
      <c r="I323" s="154">
        <f t="shared" si="214"/>
        <v>17.781117920266858</v>
      </c>
      <c r="J323" s="149"/>
      <c r="K323" s="169" t="s">
        <v>16</v>
      </c>
      <c r="L323" s="156">
        <v>1.5753788925861514</v>
      </c>
      <c r="M323" s="156">
        <v>16.205739027680707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215"/>
        <v>17.781117920266858</v>
      </c>
      <c r="U323" s="215" t="s">
        <v>16</v>
      </c>
      <c r="V323" s="207">
        <v>1.5753788925861514</v>
      </c>
      <c r="W323" s="207">
        <v>0</v>
      </c>
      <c r="X323" s="207">
        <v>0</v>
      </c>
      <c r="Y323" s="207">
        <v>16.205739027680707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216"/>
        <v>17.781117920266858</v>
      </c>
      <c r="AJ323" s="141" t="str">
        <f t="shared" si="217"/>
        <v/>
      </c>
      <c r="BA323" s="141"/>
      <c r="BR323" s="141"/>
      <c r="CG323" s="141"/>
    </row>
    <row r="324" spans="1:85" ht="15">
      <c r="A324" s="159" t="s">
        <v>15</v>
      </c>
      <c r="B324" s="160">
        <v>6.1993535736943253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214"/>
        <v>6.1993535736943253</v>
      </c>
      <c r="J324" s="149"/>
      <c r="K324" s="163" t="s">
        <v>15</v>
      </c>
      <c r="L324" s="164">
        <v>6.1993535736943253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215"/>
        <v>6.1993535736943253</v>
      </c>
      <c r="U324" s="211" t="s">
        <v>57</v>
      </c>
      <c r="V324" s="212">
        <v>6.1993535736943253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216"/>
        <v>6.1993535736943253</v>
      </c>
      <c r="AJ324" s="141" t="str">
        <f t="shared" si="217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3.9030591736165992</v>
      </c>
      <c r="F325" s="350"/>
      <c r="G325" s="156">
        <v>0</v>
      </c>
      <c r="H325" s="168">
        <v>0</v>
      </c>
      <c r="I325" s="154">
        <f t="shared" si="214"/>
        <v>3.9030591736165992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3.9030591736165992</v>
      </c>
      <c r="P325" s="156">
        <v>61.051682454858266</v>
      </c>
      <c r="Q325" s="156">
        <v>0</v>
      </c>
      <c r="R325" s="157">
        <v>0</v>
      </c>
      <c r="S325" s="158">
        <f t="shared" si="215"/>
        <v>64.954741628474864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61.051682454858266</v>
      </c>
      <c r="AC325" s="208">
        <v>3.9030591736165992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3.9030591736165992</v>
      </c>
      <c r="AI325" s="210">
        <f t="shared" si="216"/>
        <v>64.954741628474864</v>
      </c>
      <c r="AJ325" s="141" t="str">
        <f t="shared" si="217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214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10.801142773063265</v>
      </c>
      <c r="Q326" s="164">
        <v>0</v>
      </c>
      <c r="R326" s="165">
        <v>0</v>
      </c>
      <c r="S326" s="166">
        <f t="shared" si="215"/>
        <v>10.801142773063265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10.801142773063265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216"/>
        <v>10.801142773063265</v>
      </c>
      <c r="AJ326" s="141" t="str">
        <f t="shared" si="217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214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215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216"/>
        <v>0</v>
      </c>
      <c r="AJ327" s="141" t="str">
        <f t="shared" si="217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4.3558087176958722</v>
      </c>
      <c r="E328" s="160">
        <v>0.12301302058934431</v>
      </c>
      <c r="F328" s="350"/>
      <c r="G328" s="160">
        <v>0</v>
      </c>
      <c r="H328" s="161">
        <v>0</v>
      </c>
      <c r="I328" s="162">
        <f t="shared" si="214"/>
        <v>4.4788217382852169</v>
      </c>
      <c r="J328" s="149"/>
      <c r="K328" s="163" t="s">
        <v>17</v>
      </c>
      <c r="L328" s="164">
        <v>0</v>
      </c>
      <c r="M328" s="164">
        <v>0</v>
      </c>
      <c r="N328" s="164">
        <v>4.3558087176958722</v>
      </c>
      <c r="O328" s="164">
        <v>0.12301302058934431</v>
      </c>
      <c r="P328" s="164">
        <v>1.5275302160908317E-2</v>
      </c>
      <c r="Q328" s="164">
        <v>0</v>
      </c>
      <c r="R328" s="165">
        <v>0</v>
      </c>
      <c r="S328" s="166">
        <f t="shared" si="215"/>
        <v>4.4940970404461256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4.3558087176958722</v>
      </c>
      <c r="AA328" s="212">
        <v>0</v>
      </c>
      <c r="AB328" s="212">
        <v>1.5275302160908317E-2</v>
      </c>
      <c r="AC328" s="213">
        <v>0.12301302058934431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0.12301302058934431</v>
      </c>
      <c r="AI328" s="214">
        <f t="shared" si="216"/>
        <v>4.4940970404461256</v>
      </c>
      <c r="AJ328" s="141" t="str">
        <f t="shared" si="217"/>
        <v/>
      </c>
      <c r="BA328" s="141"/>
      <c r="BR328" s="141"/>
      <c r="CG328" s="141"/>
    </row>
    <row r="329" spans="1:85" ht="15">
      <c r="A329" s="167" t="s">
        <v>140</v>
      </c>
      <c r="B329" s="156">
        <v>122.44867813681826</v>
      </c>
      <c r="C329" s="156">
        <v>4314.673456925173</v>
      </c>
      <c r="D329" s="156">
        <v>128.83706263053509</v>
      </c>
      <c r="E329" s="156">
        <v>0</v>
      </c>
      <c r="F329" s="350"/>
      <c r="G329" s="156">
        <v>0</v>
      </c>
      <c r="H329" s="168">
        <v>0</v>
      </c>
      <c r="I329" s="154">
        <f t="shared" si="214"/>
        <v>4565.9591976925267</v>
      </c>
      <c r="J329" s="149"/>
      <c r="K329" s="169" t="s">
        <v>140</v>
      </c>
      <c r="L329" s="156">
        <v>122.44867813681826</v>
      </c>
      <c r="M329" s="156">
        <v>4314.673456925173</v>
      </c>
      <c r="N329" s="156">
        <v>128.83706263053509</v>
      </c>
      <c r="O329" s="156">
        <v>0</v>
      </c>
      <c r="P329" s="156">
        <v>5.8261565428109813E-2</v>
      </c>
      <c r="Q329" s="156">
        <v>0</v>
      </c>
      <c r="R329" s="157">
        <v>0</v>
      </c>
      <c r="S329" s="158">
        <f t="shared" si="215"/>
        <v>4566.0174592579551</v>
      </c>
      <c r="U329" s="215" t="s">
        <v>140</v>
      </c>
      <c r="V329" s="207">
        <v>122.40821922630481</v>
      </c>
      <c r="W329" s="207">
        <v>0</v>
      </c>
      <c r="X329" s="207">
        <v>0</v>
      </c>
      <c r="Y329" s="207">
        <v>4314.673456925173</v>
      </c>
      <c r="Z329" s="207">
        <v>78.55254513779056</v>
      </c>
      <c r="AA329" s="207">
        <v>0</v>
      </c>
      <c r="AB329" s="207">
        <v>5.8261565428109813E-2</v>
      </c>
      <c r="AC329" s="208">
        <v>50.324976403257978</v>
      </c>
      <c r="AD329" s="207">
        <v>4.0458910513445301E-2</v>
      </c>
      <c r="AE329" s="207">
        <v>0</v>
      </c>
      <c r="AF329" s="207">
        <v>0</v>
      </c>
      <c r="AG329" s="207">
        <v>50.284517492744527</v>
      </c>
      <c r="AH329" s="207">
        <v>0</v>
      </c>
      <c r="AI329" s="210">
        <f t="shared" si="216"/>
        <v>4566.0174592579551</v>
      </c>
      <c r="AJ329" s="141" t="str">
        <f t="shared" si="217"/>
        <v/>
      </c>
      <c r="BA329" s="141"/>
      <c r="BR329" s="141"/>
      <c r="CG329" s="141"/>
    </row>
    <row r="330" spans="1:85" ht="15">
      <c r="A330" s="159" t="s">
        <v>25</v>
      </c>
      <c r="B330" s="160">
        <v>18.017048608283183</v>
      </c>
      <c r="C330" s="160">
        <v>36.289625750101699</v>
      </c>
      <c r="D330" s="160">
        <v>14.051824966645924</v>
      </c>
      <c r="E330" s="160">
        <v>2457.6353489142198</v>
      </c>
      <c r="F330" s="350"/>
      <c r="G330" s="160">
        <v>216.56105778868485</v>
      </c>
      <c r="H330" s="161">
        <v>0</v>
      </c>
      <c r="I330" s="162">
        <f t="shared" si="214"/>
        <v>2742.5549060279354</v>
      </c>
      <c r="J330" s="149"/>
      <c r="K330" s="163" t="s">
        <v>25</v>
      </c>
      <c r="L330" s="164">
        <v>18.017048608283183</v>
      </c>
      <c r="M330" s="164">
        <v>36.289625750101699</v>
      </c>
      <c r="N330" s="164">
        <v>14.051824966645924</v>
      </c>
      <c r="O330" s="164">
        <v>2457.6353489142198</v>
      </c>
      <c r="P330" s="164">
        <v>0</v>
      </c>
      <c r="Q330" s="164">
        <v>216.56105778868485</v>
      </c>
      <c r="R330" s="165">
        <v>0</v>
      </c>
      <c r="S330" s="166">
        <f t="shared" si="215"/>
        <v>2742.5549060279354</v>
      </c>
      <c r="U330" s="211" t="s">
        <v>25</v>
      </c>
      <c r="V330" s="212">
        <v>1.9393881483523006</v>
      </c>
      <c r="W330" s="212">
        <v>15.873572803567106</v>
      </c>
      <c r="X330" s="212">
        <v>216.56105778868485</v>
      </c>
      <c r="Y330" s="212">
        <v>36.289625750101699</v>
      </c>
      <c r="Z330" s="212">
        <v>10.883436794733353</v>
      </c>
      <c r="AA330" s="212">
        <v>2456.660084766675</v>
      </c>
      <c r="AB330" s="212">
        <v>0</v>
      </c>
      <c r="AC330" s="213">
        <v>4.3477399758209927</v>
      </c>
      <c r="AD330" s="212">
        <v>0.20408765636377391</v>
      </c>
      <c r="AE330" s="212">
        <v>0.97526414754464807</v>
      </c>
      <c r="AF330" s="212">
        <v>0</v>
      </c>
      <c r="AG330" s="212">
        <v>3.168388171912571</v>
      </c>
      <c r="AH330" s="212">
        <v>0</v>
      </c>
      <c r="AI330" s="214">
        <f t="shared" si="216"/>
        <v>2742.554906027935</v>
      </c>
      <c r="AJ330" s="141" t="str">
        <f t="shared" si="217"/>
        <v/>
      </c>
      <c r="BA330" s="141"/>
      <c r="BR330" s="141"/>
      <c r="CG330" s="141"/>
    </row>
    <row r="331" spans="1:85" ht="15">
      <c r="A331" s="167" t="s">
        <v>24</v>
      </c>
      <c r="B331" s="156">
        <v>29.265526651140416</v>
      </c>
      <c r="C331" s="156">
        <v>0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214"/>
        <v>29.265526651140416</v>
      </c>
      <c r="J331" s="149"/>
      <c r="K331" s="169" t="s">
        <v>24</v>
      </c>
      <c r="L331" s="156">
        <v>29.265526651140416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215"/>
        <v>29.265526651140416</v>
      </c>
      <c r="U331" s="215" t="s">
        <v>24</v>
      </c>
      <c r="V331" s="207">
        <v>29.182879396448008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8.2647254692408315E-2</v>
      </c>
      <c r="AD331" s="207">
        <v>8.2647254692408315E-2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216"/>
        <v>29.265526651140416</v>
      </c>
      <c r="AJ331" s="141" t="str">
        <f t="shared" si="217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0.57244000000000006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214"/>
        <v>0.57244000000000006</v>
      </c>
      <c r="J332" s="149"/>
      <c r="K332" s="163" t="s">
        <v>60</v>
      </c>
      <c r="L332" s="164">
        <v>0</v>
      </c>
      <c r="M332" s="164">
        <v>0.57244000000000006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215"/>
        <v>0.57244000000000006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0.57244000000000006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216"/>
        <v>0.57244000000000006</v>
      </c>
      <c r="AJ332" s="141" t="str">
        <f t="shared" si="217"/>
        <v/>
      </c>
      <c r="BA332" s="141"/>
      <c r="BR332" s="141"/>
      <c r="CG332" s="141"/>
    </row>
    <row r="333" spans="1:85" ht="15">
      <c r="A333" s="167" t="s">
        <v>22</v>
      </c>
      <c r="B333" s="156">
        <v>158.37702680249632</v>
      </c>
      <c r="C333" s="156">
        <v>760.29817023283613</v>
      </c>
      <c r="D333" s="156">
        <v>0</v>
      </c>
      <c r="E333" s="156">
        <v>52.792342267498775</v>
      </c>
      <c r="F333" s="350"/>
      <c r="G333" s="156">
        <v>0</v>
      </c>
      <c r="H333" s="168">
        <v>0</v>
      </c>
      <c r="I333" s="154">
        <f t="shared" si="214"/>
        <v>971.46753930283114</v>
      </c>
      <c r="J333" s="149"/>
      <c r="K333" s="169" t="s">
        <v>22</v>
      </c>
      <c r="L333" s="156">
        <v>158.37702680249632</v>
      </c>
      <c r="M333" s="156">
        <v>760.29817023283613</v>
      </c>
      <c r="N333" s="156">
        <v>0</v>
      </c>
      <c r="O333" s="156">
        <v>52.792342267498775</v>
      </c>
      <c r="P333" s="156">
        <v>3.5806369676333745</v>
      </c>
      <c r="Q333" s="156">
        <v>0</v>
      </c>
      <c r="R333" s="157">
        <v>0</v>
      </c>
      <c r="S333" s="158">
        <f t="shared" si="215"/>
        <v>975.04817627046452</v>
      </c>
      <c r="U333" s="215" t="s">
        <v>22</v>
      </c>
      <c r="V333" s="207">
        <v>158.37702680249632</v>
      </c>
      <c r="W333" s="207">
        <v>0</v>
      </c>
      <c r="X333" s="207">
        <v>0</v>
      </c>
      <c r="Y333" s="207">
        <v>760.29817023283613</v>
      </c>
      <c r="Z333" s="207">
        <v>0</v>
      </c>
      <c r="AA333" s="207">
        <v>0</v>
      </c>
      <c r="AB333" s="207">
        <v>3.5806369676333745</v>
      </c>
      <c r="AC333" s="208">
        <v>52.792342267498775</v>
      </c>
      <c r="AD333" s="207">
        <v>0</v>
      </c>
      <c r="AE333" s="207">
        <v>0</v>
      </c>
      <c r="AF333" s="207">
        <v>0</v>
      </c>
      <c r="AG333" s="207">
        <v>0</v>
      </c>
      <c r="AH333" s="207">
        <v>52.792342267498775</v>
      </c>
      <c r="AI333" s="210">
        <f t="shared" si="216"/>
        <v>975.04817627046452</v>
      </c>
      <c r="AJ333" s="141" t="str">
        <f t="shared" si="217"/>
        <v/>
      </c>
      <c r="BA333" s="141"/>
      <c r="BR333" s="141"/>
      <c r="CG333" s="141"/>
    </row>
    <row r="334" spans="1:85" ht="15">
      <c r="A334" s="159" t="s">
        <v>21</v>
      </c>
      <c r="B334" s="160">
        <v>0.81485400290960308</v>
      </c>
      <c r="C334" s="160">
        <v>43.867509006195441</v>
      </c>
      <c r="D334" s="160">
        <v>13.657818420449448</v>
      </c>
      <c r="E334" s="160">
        <v>0</v>
      </c>
      <c r="F334" s="350"/>
      <c r="G334" s="160">
        <v>0</v>
      </c>
      <c r="H334" s="161">
        <v>0</v>
      </c>
      <c r="I334" s="162">
        <f t="shared" si="214"/>
        <v>58.340181429554491</v>
      </c>
      <c r="J334" s="149"/>
      <c r="K334" s="163" t="s">
        <v>21</v>
      </c>
      <c r="L334" s="164">
        <v>0.81485400290960308</v>
      </c>
      <c r="M334" s="164">
        <v>43.867509006195441</v>
      </c>
      <c r="N334" s="164">
        <v>13.657818420449448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215"/>
        <v>58.340181429554491</v>
      </c>
      <c r="U334" s="211" t="s">
        <v>61</v>
      </c>
      <c r="V334" s="212">
        <v>0.81485400290960308</v>
      </c>
      <c r="W334" s="212">
        <v>0</v>
      </c>
      <c r="X334" s="212">
        <v>0</v>
      </c>
      <c r="Y334" s="212">
        <v>43.867509006195441</v>
      </c>
      <c r="Z334" s="212">
        <v>13.657818420449448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216"/>
        <v>58.340181429554491</v>
      </c>
      <c r="AJ334" s="141" t="str">
        <f t="shared" si="217"/>
        <v/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214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215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216"/>
        <v>0</v>
      </c>
      <c r="AJ335" s="141" t="str">
        <f t="shared" si="217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214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215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216"/>
        <v>0</v>
      </c>
      <c r="AJ336" s="141" t="str">
        <f t="shared" si="217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214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215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216"/>
        <v>0</v>
      </c>
      <c r="AJ337" s="141" t="str">
        <f t="shared" si="217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214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215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216"/>
        <v>0</v>
      </c>
      <c r="AJ338" s="141" t="str">
        <f t="shared" si="217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214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215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216"/>
        <v>0</v>
      </c>
      <c r="AJ339" s="141" t="str">
        <f t="shared" si="217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336.69786666792828</v>
      </c>
      <c r="C340" s="195">
        <f t="shared" ref="C340:H340" si="218">SUM(C319:C335)</f>
        <v>6218.0182269771058</v>
      </c>
      <c r="D340" s="195">
        <f t="shared" si="218"/>
        <v>160.90251473532632</v>
      </c>
      <c r="E340" s="195">
        <f t="shared" si="218"/>
        <v>2514.4537633759246</v>
      </c>
      <c r="F340" s="195">
        <f t="shared" si="218"/>
        <v>0</v>
      </c>
      <c r="G340" s="195">
        <f t="shared" si="218"/>
        <v>216.56105778868485</v>
      </c>
      <c r="H340" s="197">
        <f t="shared" si="218"/>
        <v>0</v>
      </c>
      <c r="I340" s="154">
        <f t="shared" ref="I340" si="219">SUM(I319:I335)</f>
        <v>9446.6334295449706</v>
      </c>
      <c r="J340" s="149"/>
      <c r="K340" s="196" t="s">
        <v>26</v>
      </c>
      <c r="L340" s="195">
        <f>SUM(L319:L335)</f>
        <v>336.69786666792828</v>
      </c>
      <c r="M340" s="195">
        <f t="shared" ref="M340:R340" si="220">SUM(M319:M335)</f>
        <v>6218.0182269771058</v>
      </c>
      <c r="N340" s="195">
        <f t="shared" si="220"/>
        <v>160.90251473532632</v>
      </c>
      <c r="O340" s="195">
        <f t="shared" si="220"/>
        <v>2514.4537633759246</v>
      </c>
      <c r="P340" s="195">
        <f t="shared" si="220"/>
        <v>75.506999063143923</v>
      </c>
      <c r="Q340" s="195">
        <f t="shared" si="220"/>
        <v>216.56105778868485</v>
      </c>
      <c r="R340" s="197">
        <f t="shared" si="220"/>
        <v>0</v>
      </c>
      <c r="S340" s="198">
        <f t="shared" ref="S340" si="221">SUM(S319:S335)</f>
        <v>9522.1404286081142</v>
      </c>
      <c r="T340" s="141" t="str">
        <f>IF(ABS(S340-AI340)&gt;0.01,S340-AI340,"")</f>
        <v/>
      </c>
      <c r="U340" s="224" t="s">
        <v>63</v>
      </c>
      <c r="V340" s="225">
        <f>SUM(V319:V335)</f>
        <v>320.49710004279149</v>
      </c>
      <c r="W340" s="225">
        <f t="shared" ref="W340:AH340" si="222">SUM(W319:W335)</f>
        <v>15.873572803567106</v>
      </c>
      <c r="X340" s="225">
        <f t="shared" si="222"/>
        <v>216.56105778868485</v>
      </c>
      <c r="Y340" s="225">
        <f t="shared" si="222"/>
        <v>6218.0182269771058</v>
      </c>
      <c r="Z340" s="225">
        <f t="shared" si="222"/>
        <v>107.44960907066924</v>
      </c>
      <c r="AA340" s="225">
        <f t="shared" si="222"/>
        <v>2456.660084766675</v>
      </c>
      <c r="AB340" s="225">
        <f t="shared" si="222"/>
        <v>75.506999063143923</v>
      </c>
      <c r="AC340" s="225">
        <f t="shared" si="222"/>
        <v>111.5737780954761</v>
      </c>
      <c r="AD340" s="226">
        <f t="shared" si="222"/>
        <v>0.32719382156962751</v>
      </c>
      <c r="AE340" s="226">
        <f t="shared" si="222"/>
        <v>0.97526414754464807</v>
      </c>
      <c r="AF340" s="226">
        <f t="shared" si="222"/>
        <v>0</v>
      </c>
      <c r="AG340" s="226">
        <f t="shared" si="222"/>
        <v>53.452905664657095</v>
      </c>
      <c r="AH340" s="226">
        <f t="shared" si="222"/>
        <v>56.81841446170472</v>
      </c>
      <c r="AI340" s="227">
        <f>SUM(V340:AC340)</f>
        <v>9522.1404286081142</v>
      </c>
      <c r="AJ340" s="141" t="str">
        <f t="shared" si="217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3.5642101408834545E-2</v>
      </c>
      <c r="C341" s="48">
        <f t="shared" ref="C341:H341" si="223">IF($I340=0,"-",C340/$I340)</f>
        <v>0.65822584027975961</v>
      </c>
      <c r="D341" s="48">
        <f t="shared" si="223"/>
        <v>1.7032789081461875E-2</v>
      </c>
      <c r="E341" s="48">
        <f t="shared" si="223"/>
        <v>0.26617458824133094</v>
      </c>
      <c r="F341" s="48">
        <f t="shared" si="223"/>
        <v>0</v>
      </c>
      <c r="G341" s="48">
        <f t="shared" si="223"/>
        <v>2.292468098861292E-2</v>
      </c>
      <c r="H341" s="69">
        <f t="shared" si="223"/>
        <v>0</v>
      </c>
      <c r="I341" s="49">
        <f>SUM(B341:H341)</f>
        <v>0.99999999999999989</v>
      </c>
      <c r="J341" s="141"/>
      <c r="K341" s="78" t="s">
        <v>90</v>
      </c>
      <c r="L341" s="95">
        <f t="shared" ref="L341:R341" si="224">IF($S340=0,"-",L340/$S340)</f>
        <v>3.5359472924423638E-2</v>
      </c>
      <c r="M341" s="95">
        <f t="shared" si="224"/>
        <v>0.653006356459082</v>
      </c>
      <c r="N341" s="95">
        <f t="shared" si="224"/>
        <v>1.6897725458019319E-2</v>
      </c>
      <c r="O341" s="95">
        <f t="shared" si="224"/>
        <v>0.2640639236763988</v>
      </c>
      <c r="P341" s="95">
        <f t="shared" si="224"/>
        <v>7.9296246079602357E-3</v>
      </c>
      <c r="Q341" s="95">
        <f t="shared" si="224"/>
        <v>2.2742896874115976E-2</v>
      </c>
      <c r="R341" s="96">
        <f t="shared" si="224"/>
        <v>0</v>
      </c>
      <c r="S341" s="97">
        <f>SUM(L341:R341)</f>
        <v>1</v>
      </c>
      <c r="U341" s="108" t="s">
        <v>90</v>
      </c>
      <c r="V341" s="130">
        <f>+V340/$AI340</f>
        <v>3.3658094253671882E-2</v>
      </c>
      <c r="W341" s="130">
        <f t="shared" ref="W341:AH341" si="225">+W340/$AI340</f>
        <v>1.6670172974845954E-3</v>
      </c>
      <c r="X341" s="130">
        <f t="shared" si="225"/>
        <v>2.2742896874115976E-2</v>
      </c>
      <c r="Y341" s="130">
        <f t="shared" si="225"/>
        <v>0.653006356459082</v>
      </c>
      <c r="Z341" s="130">
        <f t="shared" si="225"/>
        <v>1.1284186562492813E-2</v>
      </c>
      <c r="AA341" s="130">
        <f t="shared" si="225"/>
        <v>0.25799452372976334</v>
      </c>
      <c r="AB341" s="130">
        <f t="shared" si="225"/>
        <v>7.9296246079602357E-3</v>
      </c>
      <c r="AC341" s="130">
        <f t="shared" si="225"/>
        <v>1.171730021542911E-2</v>
      </c>
      <c r="AD341" s="130">
        <f t="shared" si="225"/>
        <v>3.4361373267150463E-5</v>
      </c>
      <c r="AE341" s="130">
        <f t="shared" si="225"/>
        <v>1.0242068522898334E-4</v>
      </c>
      <c r="AF341" s="130">
        <f t="shared" si="225"/>
        <v>0</v>
      </c>
      <c r="AG341" s="130">
        <f t="shared" si="225"/>
        <v>5.6135388955265075E-3</v>
      </c>
      <c r="AH341" s="130">
        <f t="shared" si="225"/>
        <v>5.9669792614064684E-3</v>
      </c>
      <c r="AI341" s="131">
        <f>SUM(V341:AC341)</f>
        <v>1</v>
      </c>
      <c r="AJ341" s="22" t="str">
        <f t="shared" si="217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226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27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28">SUM(V346:AC346)</f>
        <v>0</v>
      </c>
      <c r="AJ346" s="141" t="str">
        <f t="shared" ref="AJ346:AJ367" si="229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226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27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28"/>
        <v>0</v>
      </c>
      <c r="AJ347" s="141" t="str">
        <f t="shared" si="229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226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27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28"/>
        <v>0</v>
      </c>
      <c r="AJ348" s="141" t="str">
        <f t="shared" si="229"/>
        <v/>
      </c>
      <c r="BA348" s="141"/>
      <c r="BR348" s="141"/>
      <c r="CG348" s="141"/>
    </row>
    <row r="349" spans="1:85" ht="15">
      <c r="A349" s="167" t="s">
        <v>16</v>
      </c>
      <c r="B349" s="156">
        <v>5.4622957360082092</v>
      </c>
      <c r="C349" s="156">
        <v>8.3811222012639561</v>
      </c>
      <c r="D349" s="156">
        <v>0</v>
      </c>
      <c r="E349" s="156">
        <v>0</v>
      </c>
      <c r="F349" s="350"/>
      <c r="G349" s="156">
        <v>0</v>
      </c>
      <c r="H349" s="168">
        <v>0</v>
      </c>
      <c r="I349" s="154">
        <f t="shared" si="226"/>
        <v>13.843417937272164</v>
      </c>
      <c r="J349" s="149"/>
      <c r="K349" s="169" t="s">
        <v>16</v>
      </c>
      <c r="L349" s="156">
        <v>5.4622957360082092</v>
      </c>
      <c r="M349" s="156">
        <v>8.3811222012639561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27"/>
        <v>13.843417937272164</v>
      </c>
      <c r="U349" s="215" t="s">
        <v>16</v>
      </c>
      <c r="V349" s="207">
        <v>5.4622957360082092</v>
      </c>
      <c r="W349" s="207">
        <v>0</v>
      </c>
      <c r="X349" s="207">
        <v>0</v>
      </c>
      <c r="Y349" s="207">
        <v>8.3811222012639561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228"/>
        <v>13.843417937272164</v>
      </c>
      <c r="AJ349" s="141" t="str">
        <f t="shared" si="229"/>
        <v/>
      </c>
      <c r="BA349" s="141"/>
      <c r="BR349" s="141"/>
      <c r="CG349" s="141"/>
    </row>
    <row r="350" spans="1:85" ht="15">
      <c r="A350" s="159" t="s">
        <v>15</v>
      </c>
      <c r="B350" s="160">
        <v>1.6126857976905422</v>
      </c>
      <c r="C350" s="160">
        <v>0</v>
      </c>
      <c r="D350" s="160">
        <v>7.7381938441226321</v>
      </c>
      <c r="E350" s="160">
        <v>0.6580752744760523</v>
      </c>
      <c r="F350" s="350"/>
      <c r="G350" s="160">
        <v>0</v>
      </c>
      <c r="H350" s="161">
        <v>0</v>
      </c>
      <c r="I350" s="162">
        <f t="shared" si="226"/>
        <v>10.008954916289227</v>
      </c>
      <c r="J350" s="149"/>
      <c r="K350" s="163" t="s">
        <v>15</v>
      </c>
      <c r="L350" s="164">
        <v>1.6126857976905422</v>
      </c>
      <c r="M350" s="164">
        <v>0</v>
      </c>
      <c r="N350" s="164">
        <v>7.7381938441226321</v>
      </c>
      <c r="O350" s="164">
        <v>0.6580752744760523</v>
      </c>
      <c r="P350" s="164">
        <v>0</v>
      </c>
      <c r="Q350" s="164">
        <v>0</v>
      </c>
      <c r="R350" s="165">
        <v>0</v>
      </c>
      <c r="S350" s="166">
        <f t="shared" si="227"/>
        <v>10.008954916289227</v>
      </c>
      <c r="U350" s="211" t="s">
        <v>57</v>
      </c>
      <c r="V350" s="212">
        <v>1.5761293051427623</v>
      </c>
      <c r="W350" s="212">
        <v>0</v>
      </c>
      <c r="X350" s="212">
        <v>0</v>
      </c>
      <c r="Y350" s="212">
        <v>0</v>
      </c>
      <c r="Z350" s="212">
        <v>0</v>
      </c>
      <c r="AA350" s="212">
        <v>0.60566084268046361</v>
      </c>
      <c r="AB350" s="212">
        <v>0</v>
      </c>
      <c r="AC350" s="213">
        <v>7.827164768466</v>
      </c>
      <c r="AD350" s="212">
        <v>3.6556492547779894E-2</v>
      </c>
      <c r="AE350" s="212">
        <v>0</v>
      </c>
      <c r="AF350" s="212">
        <v>0</v>
      </c>
      <c r="AG350" s="212">
        <v>7.7381938441226321</v>
      </c>
      <c r="AH350" s="212">
        <v>5.2414431795588676E-2</v>
      </c>
      <c r="AI350" s="214">
        <f t="shared" si="228"/>
        <v>10.008954916289227</v>
      </c>
      <c r="AJ350" s="141" t="str">
        <f t="shared" si="229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7.5176201812855465</v>
      </c>
      <c r="F351" s="350"/>
      <c r="G351" s="156">
        <v>0</v>
      </c>
      <c r="H351" s="168">
        <v>0</v>
      </c>
      <c r="I351" s="154">
        <f t="shared" si="226"/>
        <v>7.5176201812855465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7.5176201812855465</v>
      </c>
      <c r="P351" s="156">
        <v>437.6771579992523</v>
      </c>
      <c r="Q351" s="156">
        <v>0</v>
      </c>
      <c r="R351" s="157">
        <v>0</v>
      </c>
      <c r="S351" s="158">
        <f t="shared" si="227"/>
        <v>445.19477818053787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437.6771579992523</v>
      </c>
      <c r="AC351" s="208">
        <v>7.5176201812855465</v>
      </c>
      <c r="AD351" s="207">
        <v>0</v>
      </c>
      <c r="AE351" s="207">
        <v>0</v>
      </c>
      <c r="AF351" s="207">
        <v>0</v>
      </c>
      <c r="AG351" s="207">
        <v>0</v>
      </c>
      <c r="AH351" s="207">
        <v>7.5176201812855465</v>
      </c>
      <c r="AI351" s="210">
        <f t="shared" si="228"/>
        <v>445.19477818053787</v>
      </c>
      <c r="AJ351" s="141" t="str">
        <f t="shared" si="229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226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3.7420263235374276</v>
      </c>
      <c r="Q352" s="164">
        <v>0</v>
      </c>
      <c r="R352" s="165">
        <v>0</v>
      </c>
      <c r="S352" s="166">
        <f t="shared" si="227"/>
        <v>3.7420263235374276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3.7420263235374276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28"/>
        <v>3.7420263235374276</v>
      </c>
      <c r="AJ352" s="141" t="str">
        <f t="shared" si="229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226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27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28"/>
        <v>0</v>
      </c>
      <c r="AJ353" s="141" t="str">
        <f t="shared" si="229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15.251144757804335</v>
      </c>
      <c r="D354" s="160">
        <v>0</v>
      </c>
      <c r="E354" s="160">
        <v>0</v>
      </c>
      <c r="F354" s="350"/>
      <c r="G354" s="160">
        <v>0</v>
      </c>
      <c r="H354" s="161">
        <v>0</v>
      </c>
      <c r="I354" s="162">
        <f t="shared" si="226"/>
        <v>15.251144757804335</v>
      </c>
      <c r="J354" s="149"/>
      <c r="K354" s="163" t="s">
        <v>17</v>
      </c>
      <c r="L354" s="164">
        <v>0</v>
      </c>
      <c r="M354" s="164">
        <v>15.251144757804335</v>
      </c>
      <c r="N354" s="164">
        <v>0</v>
      </c>
      <c r="O354" s="164">
        <v>0</v>
      </c>
      <c r="P354" s="164">
        <v>1.7641319464174374</v>
      </c>
      <c r="Q354" s="164">
        <v>0</v>
      </c>
      <c r="R354" s="165">
        <v>0</v>
      </c>
      <c r="S354" s="166">
        <f t="shared" si="227"/>
        <v>17.015276704221773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15.251144757804335</v>
      </c>
      <c r="Z354" s="212">
        <v>0</v>
      </c>
      <c r="AA354" s="212">
        <v>0</v>
      </c>
      <c r="AB354" s="212">
        <v>1.7641319464174374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28"/>
        <v>17.015276704221773</v>
      </c>
      <c r="AJ354" s="141" t="str">
        <f t="shared" si="229"/>
        <v/>
      </c>
      <c r="BA354" s="141"/>
      <c r="BR354" s="141"/>
      <c r="CG354" s="141"/>
    </row>
    <row r="355" spans="1:85" ht="15">
      <c r="A355" s="167" t="s">
        <v>140</v>
      </c>
      <c r="B355" s="156">
        <v>39.68609264930658</v>
      </c>
      <c r="C355" s="156">
        <v>0</v>
      </c>
      <c r="D355" s="156">
        <v>775.58721499319142</v>
      </c>
      <c r="E355" s="156">
        <v>0</v>
      </c>
      <c r="F355" s="350"/>
      <c r="G355" s="156">
        <v>0</v>
      </c>
      <c r="H355" s="168">
        <v>0</v>
      </c>
      <c r="I355" s="154">
        <f t="shared" si="226"/>
        <v>815.27330764249803</v>
      </c>
      <c r="J355" s="149"/>
      <c r="K355" s="169" t="s">
        <v>140</v>
      </c>
      <c r="L355" s="156">
        <v>39.68609264930658</v>
      </c>
      <c r="M355" s="156">
        <v>0</v>
      </c>
      <c r="N355" s="156">
        <v>775.58721499319142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27"/>
        <v>815.27330764249803</v>
      </c>
      <c r="U355" s="215" t="s">
        <v>140</v>
      </c>
      <c r="V355" s="207">
        <v>39.68609264930658</v>
      </c>
      <c r="W355" s="207">
        <v>0</v>
      </c>
      <c r="X355" s="207">
        <v>0</v>
      </c>
      <c r="Y355" s="207">
        <v>0</v>
      </c>
      <c r="Z355" s="207">
        <v>775.58721499319142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28"/>
        <v>815.27330764249803</v>
      </c>
      <c r="AJ355" s="141" t="str">
        <f t="shared" si="229"/>
        <v/>
      </c>
      <c r="BA355" s="141"/>
      <c r="BR355" s="141"/>
      <c r="CG355" s="141"/>
    </row>
    <row r="356" spans="1:85" ht="15">
      <c r="A356" s="159" t="s">
        <v>25</v>
      </c>
      <c r="B356" s="160">
        <v>23.177322767057102</v>
      </c>
      <c r="C356" s="160">
        <v>11.502420996507386</v>
      </c>
      <c r="D356" s="160">
        <v>7.9567729393415343</v>
      </c>
      <c r="E356" s="160">
        <v>1021.1497739795884</v>
      </c>
      <c r="F356" s="350"/>
      <c r="G356" s="160">
        <v>35.387261984352129</v>
      </c>
      <c r="H356" s="161">
        <v>0</v>
      </c>
      <c r="I356" s="162">
        <f t="shared" si="226"/>
        <v>1099.1735526668465</v>
      </c>
      <c r="J356" s="149"/>
      <c r="K356" s="163" t="s">
        <v>25</v>
      </c>
      <c r="L356" s="164">
        <v>23.177322767057102</v>
      </c>
      <c r="M356" s="164">
        <v>11.502420996507386</v>
      </c>
      <c r="N356" s="164">
        <v>7.9567729393415343</v>
      </c>
      <c r="O356" s="164">
        <v>1021.1497739795884</v>
      </c>
      <c r="P356" s="164">
        <v>3.8303603472448091</v>
      </c>
      <c r="Q356" s="164">
        <v>35.387261984352129</v>
      </c>
      <c r="R356" s="165">
        <v>0</v>
      </c>
      <c r="S356" s="166">
        <f t="shared" si="227"/>
        <v>1103.0039130140913</v>
      </c>
      <c r="U356" s="211" t="s">
        <v>25</v>
      </c>
      <c r="V356" s="212">
        <v>5.6005177571564273</v>
      </c>
      <c r="W356" s="212">
        <v>17.537676460305825</v>
      </c>
      <c r="X356" s="212">
        <v>35.387261984352129</v>
      </c>
      <c r="Y356" s="212">
        <v>11.502420996507386</v>
      </c>
      <c r="Z356" s="212">
        <v>4.0325795214851823</v>
      </c>
      <c r="AA356" s="212">
        <v>1018.8967572356402</v>
      </c>
      <c r="AB356" s="212">
        <v>3.8303603472448091</v>
      </c>
      <c r="AC356" s="213">
        <v>6.2163387113994473</v>
      </c>
      <c r="AD356" s="212">
        <v>3.9128549594848724E-2</v>
      </c>
      <c r="AE356" s="212">
        <v>1.2548010358725754E-2</v>
      </c>
      <c r="AF356" s="212">
        <v>0</v>
      </c>
      <c r="AG356" s="212">
        <v>3.924193417856352</v>
      </c>
      <c r="AH356" s="212">
        <v>2.240468733589521</v>
      </c>
      <c r="AI356" s="214">
        <f t="shared" si="228"/>
        <v>1103.0039130140913</v>
      </c>
      <c r="AJ356" s="141" t="str">
        <f t="shared" si="229"/>
        <v/>
      </c>
      <c r="BA356" s="141"/>
      <c r="BR356" s="141"/>
      <c r="CG356" s="141"/>
    </row>
    <row r="357" spans="1:85" ht="15">
      <c r="A357" s="167" t="s">
        <v>24</v>
      </c>
      <c r="B357" s="156">
        <v>51.446976243323697</v>
      </c>
      <c r="C357" s="156">
        <v>0</v>
      </c>
      <c r="D357" s="156">
        <v>772.92915415759069</v>
      </c>
      <c r="E357" s="156">
        <v>0</v>
      </c>
      <c r="F357" s="350"/>
      <c r="G357" s="156">
        <v>0</v>
      </c>
      <c r="H357" s="168">
        <v>0</v>
      </c>
      <c r="I357" s="154">
        <f t="shared" si="226"/>
        <v>824.37613040091435</v>
      </c>
      <c r="J357" s="149"/>
      <c r="K357" s="169" t="s">
        <v>24</v>
      </c>
      <c r="L357" s="156">
        <v>51.446976243323697</v>
      </c>
      <c r="M357" s="156">
        <v>0</v>
      </c>
      <c r="N357" s="156">
        <v>772.92915415759069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27"/>
        <v>824.37613040091435</v>
      </c>
      <c r="U357" s="215" t="s">
        <v>24</v>
      </c>
      <c r="V357" s="207">
        <v>51.446976243323697</v>
      </c>
      <c r="W357" s="207">
        <v>0</v>
      </c>
      <c r="X357" s="207">
        <v>0</v>
      </c>
      <c r="Y357" s="207">
        <v>0</v>
      </c>
      <c r="Z357" s="207">
        <v>21.522234165964917</v>
      </c>
      <c r="AA357" s="207">
        <v>0</v>
      </c>
      <c r="AB357" s="207">
        <v>0</v>
      </c>
      <c r="AC357" s="208">
        <v>751.40691999162573</v>
      </c>
      <c r="AD357" s="207">
        <v>0</v>
      </c>
      <c r="AE357" s="207">
        <v>0</v>
      </c>
      <c r="AF357" s="207">
        <v>0</v>
      </c>
      <c r="AG357" s="207">
        <v>751.40691999162573</v>
      </c>
      <c r="AH357" s="207">
        <v>0</v>
      </c>
      <c r="AI357" s="210">
        <f t="shared" si="228"/>
        <v>824.37613040091435</v>
      </c>
      <c r="AJ357" s="141" t="str">
        <f t="shared" si="229"/>
        <v/>
      </c>
      <c r="BA357" s="141"/>
      <c r="BR357" s="141"/>
      <c r="CG357" s="141"/>
    </row>
    <row r="358" spans="1:85" ht="15">
      <c r="A358" s="159" t="s">
        <v>60</v>
      </c>
      <c r="B358" s="160">
        <v>6.4836185292154562</v>
      </c>
      <c r="C358" s="160">
        <v>10.99541492841178</v>
      </c>
      <c r="D358" s="160">
        <v>20.052428440872543</v>
      </c>
      <c r="E358" s="160">
        <v>0</v>
      </c>
      <c r="F358" s="350"/>
      <c r="G358" s="160">
        <v>0</v>
      </c>
      <c r="H358" s="161">
        <v>0</v>
      </c>
      <c r="I358" s="162">
        <f t="shared" si="226"/>
        <v>37.531461898499778</v>
      </c>
      <c r="J358" s="149"/>
      <c r="K358" s="163" t="s">
        <v>60</v>
      </c>
      <c r="L358" s="164">
        <v>6.4836185292154562</v>
      </c>
      <c r="M358" s="164">
        <v>10.99541492841178</v>
      </c>
      <c r="N358" s="164">
        <v>20.052428440872543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27"/>
        <v>37.531461898499778</v>
      </c>
      <c r="U358" s="211" t="s">
        <v>60</v>
      </c>
      <c r="V358" s="212">
        <v>6.4836185292154562</v>
      </c>
      <c r="W358" s="212">
        <v>0</v>
      </c>
      <c r="X358" s="212">
        <v>0</v>
      </c>
      <c r="Y358" s="212">
        <v>10.99541492841178</v>
      </c>
      <c r="Z358" s="212">
        <v>20.052428440872543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28"/>
        <v>37.531461898499778</v>
      </c>
      <c r="AJ358" s="141" t="str">
        <f t="shared" si="229"/>
        <v/>
      </c>
      <c r="BA358" s="141"/>
      <c r="BR358" s="141"/>
      <c r="CG358" s="141"/>
    </row>
    <row r="359" spans="1:85" ht="15">
      <c r="A359" s="167" t="s">
        <v>22</v>
      </c>
      <c r="B359" s="156">
        <v>158.130700257852</v>
      </c>
      <c r="C359" s="156">
        <v>781.87132644128963</v>
      </c>
      <c r="D359" s="156">
        <v>445.81874449516692</v>
      </c>
      <c r="E359" s="156">
        <v>11.632072620650174</v>
      </c>
      <c r="F359" s="350"/>
      <c r="G359" s="156">
        <v>0</v>
      </c>
      <c r="H359" s="168">
        <v>0</v>
      </c>
      <c r="I359" s="154">
        <f t="shared" si="226"/>
        <v>1397.4528438149589</v>
      </c>
      <c r="J359" s="149"/>
      <c r="K359" s="169" t="s">
        <v>22</v>
      </c>
      <c r="L359" s="156">
        <v>158.130700257852</v>
      </c>
      <c r="M359" s="156">
        <v>781.87132644128963</v>
      </c>
      <c r="N359" s="156">
        <v>445.81874449516692</v>
      </c>
      <c r="O359" s="156">
        <v>11.632072620650174</v>
      </c>
      <c r="P359" s="156">
        <v>25.750574765646043</v>
      </c>
      <c r="Q359" s="156">
        <v>0</v>
      </c>
      <c r="R359" s="157">
        <v>0</v>
      </c>
      <c r="S359" s="158">
        <f t="shared" si="227"/>
        <v>1423.2034185806049</v>
      </c>
      <c r="U359" s="215" t="s">
        <v>22</v>
      </c>
      <c r="V359" s="207">
        <v>158.130700257852</v>
      </c>
      <c r="W359" s="207">
        <v>0</v>
      </c>
      <c r="X359" s="207">
        <v>0</v>
      </c>
      <c r="Y359" s="207">
        <v>781.87132644128963</v>
      </c>
      <c r="Z359" s="207">
        <v>322.91716350167474</v>
      </c>
      <c r="AA359" s="207">
        <v>0</v>
      </c>
      <c r="AB359" s="207">
        <v>25.750574765646043</v>
      </c>
      <c r="AC359" s="208">
        <v>134.53365361414237</v>
      </c>
      <c r="AD359" s="207">
        <v>0</v>
      </c>
      <c r="AE359" s="207">
        <v>0</v>
      </c>
      <c r="AF359" s="207">
        <v>0</v>
      </c>
      <c r="AG359" s="207">
        <v>122.9015809934922</v>
      </c>
      <c r="AH359" s="207">
        <v>11.632072620650174</v>
      </c>
      <c r="AI359" s="210">
        <f t="shared" si="228"/>
        <v>1423.2034185806049</v>
      </c>
      <c r="AJ359" s="141" t="str">
        <f t="shared" si="229"/>
        <v/>
      </c>
      <c r="BA359" s="141"/>
      <c r="BR359" s="141"/>
      <c r="CG359" s="141"/>
    </row>
    <row r="360" spans="1:85" ht="15">
      <c r="A360" s="159" t="s">
        <v>21</v>
      </c>
      <c r="B360" s="160">
        <v>0.92037174559379875</v>
      </c>
      <c r="C360" s="160">
        <v>49.548036451583563</v>
      </c>
      <c r="D360" s="160">
        <v>15.426407842076589</v>
      </c>
      <c r="E360" s="160">
        <v>0</v>
      </c>
      <c r="F360" s="350"/>
      <c r="G360" s="160">
        <v>0</v>
      </c>
      <c r="H360" s="161">
        <v>0</v>
      </c>
      <c r="I360" s="162">
        <f t="shared" si="226"/>
        <v>65.894816039253953</v>
      </c>
      <c r="J360" s="149"/>
      <c r="K360" s="163" t="s">
        <v>21</v>
      </c>
      <c r="L360" s="164">
        <v>0.92037174559379875</v>
      </c>
      <c r="M360" s="164">
        <v>49.548036451583563</v>
      </c>
      <c r="N360" s="164">
        <v>15.426407842076589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27"/>
        <v>65.894816039253953</v>
      </c>
      <c r="U360" s="211" t="s">
        <v>61</v>
      </c>
      <c r="V360" s="212">
        <v>0.92037174559379875</v>
      </c>
      <c r="W360" s="212">
        <v>0</v>
      </c>
      <c r="X360" s="212">
        <v>0</v>
      </c>
      <c r="Y360" s="212">
        <v>49.548036451583563</v>
      </c>
      <c r="Z360" s="212">
        <v>15.426407842076589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28"/>
        <v>65.894816039253953</v>
      </c>
      <c r="AJ360" s="141" t="str">
        <f t="shared" si="229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226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27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28"/>
        <v>0</v>
      </c>
      <c r="AJ361" s="141" t="str">
        <f t="shared" si="229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226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27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228"/>
        <v>0</v>
      </c>
      <c r="AJ362" s="141" t="str">
        <f t="shared" si="229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226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27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28"/>
        <v>0</v>
      </c>
      <c r="AJ363" s="141" t="str">
        <f t="shared" si="229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226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27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228"/>
        <v>0</v>
      </c>
      <c r="AJ364" s="141" t="str">
        <f t="shared" si="229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226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27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28"/>
        <v>0</v>
      </c>
      <c r="AJ365" s="141" t="str">
        <f t="shared" si="229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286.92006372604737</v>
      </c>
      <c r="C366" s="195">
        <f t="shared" ref="C366:H366" si="230">SUM(C345:C361)</f>
        <v>877.54946577686064</v>
      </c>
      <c r="D366" s="195">
        <f t="shared" si="230"/>
        <v>2045.5089167123624</v>
      </c>
      <c r="E366" s="195">
        <f t="shared" si="230"/>
        <v>1040.9575420560002</v>
      </c>
      <c r="F366" s="195">
        <f t="shared" si="230"/>
        <v>0</v>
      </c>
      <c r="G366" s="195">
        <f t="shared" si="230"/>
        <v>35.387261984352129</v>
      </c>
      <c r="H366" s="197">
        <f t="shared" si="230"/>
        <v>0</v>
      </c>
      <c r="I366" s="154">
        <f t="shared" ref="I366" si="231">SUM(I345:I361)</f>
        <v>4286.323250255623</v>
      </c>
      <c r="J366" s="149"/>
      <c r="K366" s="196" t="s">
        <v>26</v>
      </c>
      <c r="L366" s="195">
        <f>SUM(L345:L361)</f>
        <v>286.92006372604737</v>
      </c>
      <c r="M366" s="195">
        <f t="shared" ref="M366:R366" si="232">SUM(M345:M361)</f>
        <v>877.54946577686064</v>
      </c>
      <c r="N366" s="195">
        <f t="shared" si="232"/>
        <v>2045.5089167123624</v>
      </c>
      <c r="O366" s="195">
        <f t="shared" si="232"/>
        <v>1040.9575420560002</v>
      </c>
      <c r="P366" s="195">
        <f t="shared" si="232"/>
        <v>472.764251382098</v>
      </c>
      <c r="Q366" s="195">
        <f t="shared" si="232"/>
        <v>35.387261984352129</v>
      </c>
      <c r="R366" s="197">
        <f t="shared" si="232"/>
        <v>0</v>
      </c>
      <c r="S366" s="198">
        <f t="shared" ref="S366" si="233">SUM(S345:S361)</f>
        <v>4759.0875016377204</v>
      </c>
      <c r="T366" s="141" t="str">
        <f>IF(ABS(S366-AI366)&gt;0.01,S366-AI366,"")</f>
        <v/>
      </c>
      <c r="U366" s="224" t="s">
        <v>63</v>
      </c>
      <c r="V366" s="225">
        <f>SUM(V345:V361)</f>
        <v>269.3067022235989</v>
      </c>
      <c r="W366" s="225">
        <f t="shared" ref="W366:AH366" si="234">SUM(W345:W361)</f>
        <v>17.537676460305825</v>
      </c>
      <c r="X366" s="225">
        <f t="shared" si="234"/>
        <v>35.387261984352129</v>
      </c>
      <c r="Y366" s="225">
        <f t="shared" si="234"/>
        <v>877.54946577686064</v>
      </c>
      <c r="Z366" s="225">
        <f t="shared" si="234"/>
        <v>1159.5380284652654</v>
      </c>
      <c r="AA366" s="225">
        <f t="shared" si="234"/>
        <v>1019.5024180783206</v>
      </c>
      <c r="AB366" s="225">
        <f t="shared" si="234"/>
        <v>472.764251382098</v>
      </c>
      <c r="AC366" s="225">
        <f t="shared" si="234"/>
        <v>907.50169726691911</v>
      </c>
      <c r="AD366" s="226">
        <f t="shared" si="234"/>
        <v>7.5685042142628611E-2</v>
      </c>
      <c r="AE366" s="226">
        <f t="shared" si="234"/>
        <v>1.2548010358725754E-2</v>
      </c>
      <c r="AF366" s="226">
        <f t="shared" si="234"/>
        <v>0</v>
      </c>
      <c r="AG366" s="226">
        <f t="shared" si="234"/>
        <v>885.97088824709692</v>
      </c>
      <c r="AH366" s="226">
        <f t="shared" si="234"/>
        <v>21.442575967320828</v>
      </c>
      <c r="AI366" s="227">
        <f>SUM(V366:AC366)</f>
        <v>4759.0875016377204</v>
      </c>
      <c r="AJ366" s="141" t="str">
        <f t="shared" si="229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6.6938503461897406E-2</v>
      </c>
      <c r="C367" s="48">
        <f t="shared" ref="C367:H367" si="235">IF($I366=0,"-",C366/$I366)</f>
        <v>0.20473245122717385</v>
      </c>
      <c r="D367" s="48">
        <f t="shared" si="235"/>
        <v>0.47721760522619816</v>
      </c>
      <c r="E367" s="48">
        <f t="shared" si="235"/>
        <v>0.24285558537702931</v>
      </c>
      <c r="F367" s="48">
        <f t="shared" si="235"/>
        <v>0</v>
      </c>
      <c r="G367" s="48">
        <f t="shared" si="235"/>
        <v>8.2558547077012309E-3</v>
      </c>
      <c r="H367" s="69">
        <f t="shared" si="235"/>
        <v>0</v>
      </c>
      <c r="I367" s="49">
        <f>SUM(B367:H367)</f>
        <v>1</v>
      </c>
      <c r="J367" s="141"/>
      <c r="K367" s="78" t="s">
        <v>90</v>
      </c>
      <c r="L367" s="95">
        <f t="shared" ref="L367:R367" si="236">IF($S366=0,"-",L366/$S366)</f>
        <v>6.0288881771413332E-2</v>
      </c>
      <c r="M367" s="95">
        <f t="shared" si="236"/>
        <v>0.18439448013403284</v>
      </c>
      <c r="N367" s="95">
        <f t="shared" si="236"/>
        <v>0.42981115938894837</v>
      </c>
      <c r="O367" s="95">
        <f t="shared" si="236"/>
        <v>0.21873049018278837</v>
      </c>
      <c r="P367" s="95">
        <f t="shared" si="236"/>
        <v>9.9339264348345779E-2</v>
      </c>
      <c r="Q367" s="95">
        <f t="shared" si="236"/>
        <v>7.4357241744713648E-3</v>
      </c>
      <c r="R367" s="96">
        <f t="shared" si="236"/>
        <v>0</v>
      </c>
      <c r="S367" s="97">
        <f>SUM(L367:R367)</f>
        <v>1</v>
      </c>
      <c r="U367" s="108" t="s">
        <v>90</v>
      </c>
      <c r="V367" s="130">
        <f>+V366/$AI366</f>
        <v>5.6587886255700021E-2</v>
      </c>
      <c r="W367" s="130">
        <f t="shared" ref="W367:AH367" si="237">+W366/$AI366</f>
        <v>3.6850922480981228E-3</v>
      </c>
      <c r="X367" s="130">
        <f t="shared" si="237"/>
        <v>7.4357241744713648E-3</v>
      </c>
      <c r="Y367" s="130">
        <f t="shared" si="237"/>
        <v>0.18439448013403284</v>
      </c>
      <c r="Z367" s="130">
        <f t="shared" si="237"/>
        <v>0.24364713362934376</v>
      </c>
      <c r="AA367" s="130">
        <f t="shared" si="237"/>
        <v>0.21422224695962921</v>
      </c>
      <c r="AB367" s="130">
        <f t="shared" si="237"/>
        <v>9.9339264348345779E-2</v>
      </c>
      <c r="AC367" s="130">
        <f t="shared" si="237"/>
        <v>0.19068817225037893</v>
      </c>
      <c r="AD367" s="130">
        <f t="shared" si="237"/>
        <v>1.590326761518537E-5</v>
      </c>
      <c r="AE367" s="130">
        <f t="shared" si="237"/>
        <v>2.6366420777948866E-6</v>
      </c>
      <c r="AF367" s="130">
        <f t="shared" si="237"/>
        <v>0</v>
      </c>
      <c r="AG367" s="130">
        <f t="shared" si="237"/>
        <v>0.18616402575960461</v>
      </c>
      <c r="AH367" s="130">
        <f t="shared" si="237"/>
        <v>4.505606581081332E-3</v>
      </c>
      <c r="AI367" s="131">
        <f>SUM(V367:AC367)</f>
        <v>1</v>
      </c>
      <c r="AJ367" s="22" t="str">
        <f t="shared" si="229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238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39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40">SUM(V372:AC372)</f>
        <v>0</v>
      </c>
      <c r="AJ372" s="141" t="str">
        <f t="shared" ref="AJ372:AJ393" si="241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238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39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40"/>
        <v>0</v>
      </c>
      <c r="AJ373" s="141" t="str">
        <f t="shared" si="241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238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39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40"/>
        <v>0</v>
      </c>
      <c r="AJ374" s="141" t="str">
        <f t="shared" si="241"/>
        <v/>
      </c>
      <c r="BA374" s="141"/>
      <c r="BR374" s="141"/>
      <c r="CG374" s="141"/>
    </row>
    <row r="375" spans="1:85" ht="15">
      <c r="A375" s="167" t="s">
        <v>16</v>
      </c>
      <c r="B375" s="156">
        <v>36.677515832594608</v>
      </c>
      <c r="C375" s="156">
        <v>0</v>
      </c>
      <c r="D375" s="156">
        <v>0</v>
      </c>
      <c r="E375" s="156">
        <v>0</v>
      </c>
      <c r="F375" s="350"/>
      <c r="G375" s="156">
        <v>0</v>
      </c>
      <c r="H375" s="168">
        <v>0</v>
      </c>
      <c r="I375" s="154">
        <f t="shared" si="238"/>
        <v>36.677515832594608</v>
      </c>
      <c r="J375" s="149"/>
      <c r="K375" s="169" t="s">
        <v>16</v>
      </c>
      <c r="L375" s="156">
        <v>36.677515832594608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39"/>
        <v>36.677515832594608</v>
      </c>
      <c r="U375" s="215" t="s">
        <v>16</v>
      </c>
      <c r="V375" s="207">
        <v>36.677515832594608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40"/>
        <v>36.677515832594608</v>
      </c>
      <c r="AJ375" s="141" t="str">
        <f t="shared" si="241"/>
        <v/>
      </c>
      <c r="BA375" s="141"/>
      <c r="BR375" s="141"/>
      <c r="CG375" s="141"/>
    </row>
    <row r="376" spans="1:85" ht="15">
      <c r="A376" s="159" t="s">
        <v>15</v>
      </c>
      <c r="B376" s="160">
        <v>140.49296156691119</v>
      </c>
      <c r="C376" s="160">
        <v>0</v>
      </c>
      <c r="D376" s="160">
        <v>7.1314484389428383</v>
      </c>
      <c r="E376" s="160">
        <v>4.2172184989371733</v>
      </c>
      <c r="F376" s="350"/>
      <c r="G376" s="160">
        <v>0</v>
      </c>
      <c r="H376" s="161">
        <v>0</v>
      </c>
      <c r="I376" s="162">
        <f t="shared" si="238"/>
        <v>151.8416285047912</v>
      </c>
      <c r="J376" s="149"/>
      <c r="K376" s="163" t="s">
        <v>15</v>
      </c>
      <c r="L376" s="164">
        <v>140.49296156691119</v>
      </c>
      <c r="M376" s="164">
        <v>0</v>
      </c>
      <c r="N376" s="164">
        <v>7.1314484389428383</v>
      </c>
      <c r="O376" s="164">
        <v>4.2172184989371733</v>
      </c>
      <c r="P376" s="164">
        <v>0</v>
      </c>
      <c r="Q376" s="164">
        <v>0</v>
      </c>
      <c r="R376" s="165">
        <v>0</v>
      </c>
      <c r="S376" s="166">
        <f t="shared" si="239"/>
        <v>151.8416285047912</v>
      </c>
      <c r="U376" s="211" t="s">
        <v>57</v>
      </c>
      <c r="V376" s="212">
        <v>140.08506124931901</v>
      </c>
      <c r="W376" s="212">
        <v>0</v>
      </c>
      <c r="X376" s="212">
        <v>0</v>
      </c>
      <c r="Y376" s="212">
        <v>0</v>
      </c>
      <c r="Z376" s="212">
        <v>7.1314484389428383</v>
      </c>
      <c r="AA376" s="212">
        <v>4.2172184989371733</v>
      </c>
      <c r="AB376" s="212">
        <v>0</v>
      </c>
      <c r="AC376" s="213">
        <v>0.4079003175921857</v>
      </c>
      <c r="AD376" s="212">
        <v>0.4079003175921857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240"/>
        <v>151.8416285047912</v>
      </c>
      <c r="AJ376" s="141" t="str">
        <f t="shared" si="241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2240.6748703072781</v>
      </c>
      <c r="F377" s="350"/>
      <c r="G377" s="156">
        <v>0</v>
      </c>
      <c r="H377" s="168">
        <v>0</v>
      </c>
      <c r="I377" s="154">
        <f t="shared" si="238"/>
        <v>2240.6748703072781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2240.6748703072781</v>
      </c>
      <c r="P377" s="156">
        <v>1410.7359181091911</v>
      </c>
      <c r="Q377" s="156">
        <v>0</v>
      </c>
      <c r="R377" s="157">
        <v>0</v>
      </c>
      <c r="S377" s="158">
        <f t="shared" si="239"/>
        <v>3651.4107884164691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1120.337435153639</v>
      </c>
      <c r="AB377" s="207">
        <v>1410.7359181091911</v>
      </c>
      <c r="AC377" s="208">
        <v>1120.337435153639</v>
      </c>
      <c r="AD377" s="207">
        <v>0</v>
      </c>
      <c r="AE377" s="207">
        <v>0</v>
      </c>
      <c r="AF377" s="207">
        <v>0</v>
      </c>
      <c r="AG377" s="207">
        <v>0</v>
      </c>
      <c r="AH377" s="207">
        <v>1120.337435153639</v>
      </c>
      <c r="AI377" s="210">
        <f t="shared" si="240"/>
        <v>3651.4107884164691</v>
      </c>
      <c r="AJ377" s="141" t="str">
        <f t="shared" si="241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33.077860037109289</v>
      </c>
      <c r="F378" s="350"/>
      <c r="G378" s="160">
        <v>0</v>
      </c>
      <c r="H378" s="161">
        <v>0</v>
      </c>
      <c r="I378" s="162">
        <f t="shared" si="238"/>
        <v>33.077860037109289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33.077860037109289</v>
      </c>
      <c r="P378" s="164">
        <v>136.77458893794164</v>
      </c>
      <c r="Q378" s="164">
        <v>0</v>
      </c>
      <c r="R378" s="165">
        <v>0</v>
      </c>
      <c r="S378" s="166">
        <f t="shared" si="239"/>
        <v>169.85244897505095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26.462288029687432</v>
      </c>
      <c r="AB378" s="212">
        <v>136.77458893794164</v>
      </c>
      <c r="AC378" s="213">
        <v>6.615572007421858</v>
      </c>
      <c r="AD378" s="212">
        <v>0</v>
      </c>
      <c r="AE378" s="212">
        <v>0</v>
      </c>
      <c r="AF378" s="212">
        <v>0</v>
      </c>
      <c r="AG378" s="212">
        <v>0</v>
      </c>
      <c r="AH378" s="212">
        <v>6.615572007421858</v>
      </c>
      <c r="AI378" s="214">
        <f t="shared" si="240"/>
        <v>169.85244897505095</v>
      </c>
      <c r="AJ378" s="141" t="str">
        <f t="shared" si="241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1.7816638432603584E-2</v>
      </c>
      <c r="F379" s="350"/>
      <c r="G379" s="156">
        <v>0</v>
      </c>
      <c r="H379" s="168">
        <v>0</v>
      </c>
      <c r="I379" s="154">
        <f t="shared" si="238"/>
        <v>1.7816638432603584E-2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1.7816638432603584E-2</v>
      </c>
      <c r="P379" s="156">
        <v>0</v>
      </c>
      <c r="Q379" s="156">
        <v>0</v>
      </c>
      <c r="R379" s="157">
        <v>0</v>
      </c>
      <c r="S379" s="158">
        <f t="shared" si="239"/>
        <v>1.7816638432603584E-2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1.7816638432603584E-2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1.7816638432603584E-2</v>
      </c>
      <c r="AI379" s="210">
        <f t="shared" si="240"/>
        <v>1.7816638432603584E-2</v>
      </c>
      <c r="AJ379" s="141" t="str">
        <f t="shared" si="241"/>
        <v/>
      </c>
      <c r="BA379" s="141"/>
      <c r="BR379" s="141"/>
      <c r="CG379" s="141"/>
    </row>
    <row r="380" spans="1:85" ht="15">
      <c r="A380" s="159" t="s">
        <v>17</v>
      </c>
      <c r="B380" s="160">
        <v>2.4408716010823346</v>
      </c>
      <c r="C380" s="160">
        <v>0</v>
      </c>
      <c r="D380" s="160">
        <v>66.836756817068689</v>
      </c>
      <c r="E380" s="160">
        <v>15.145855082159496</v>
      </c>
      <c r="F380" s="350"/>
      <c r="G380" s="160">
        <v>0</v>
      </c>
      <c r="H380" s="161">
        <v>0</v>
      </c>
      <c r="I380" s="162">
        <f t="shared" si="238"/>
        <v>84.423483500310525</v>
      </c>
      <c r="J380" s="149"/>
      <c r="K380" s="163" t="s">
        <v>17</v>
      </c>
      <c r="L380" s="164">
        <v>2.4408716010823346</v>
      </c>
      <c r="M380" s="164">
        <v>0</v>
      </c>
      <c r="N380" s="164">
        <v>66.836756817068689</v>
      </c>
      <c r="O380" s="164">
        <v>15.145855082159496</v>
      </c>
      <c r="P380" s="164">
        <v>4.2734246022371662</v>
      </c>
      <c r="Q380" s="164">
        <v>0</v>
      </c>
      <c r="R380" s="165">
        <v>0</v>
      </c>
      <c r="S380" s="166">
        <f t="shared" si="239"/>
        <v>88.696908102547695</v>
      </c>
      <c r="U380" s="211" t="s">
        <v>17</v>
      </c>
      <c r="V380" s="212">
        <v>2.4408716010823346</v>
      </c>
      <c r="W380" s="212">
        <v>0</v>
      </c>
      <c r="X380" s="212">
        <v>0</v>
      </c>
      <c r="Y380" s="212">
        <v>0</v>
      </c>
      <c r="Z380" s="212">
        <v>66.825632746383107</v>
      </c>
      <c r="AA380" s="212">
        <v>0</v>
      </c>
      <c r="AB380" s="212">
        <v>4.2734246022371662</v>
      </c>
      <c r="AC380" s="213">
        <v>15.15697915284507</v>
      </c>
      <c r="AD380" s="212">
        <v>0</v>
      </c>
      <c r="AE380" s="212">
        <v>0</v>
      </c>
      <c r="AF380" s="212">
        <v>0</v>
      </c>
      <c r="AG380" s="212">
        <v>1.1124070685576052E-2</v>
      </c>
      <c r="AH380" s="212">
        <v>15.145855082159496</v>
      </c>
      <c r="AI380" s="214">
        <f t="shared" si="240"/>
        <v>88.696908102547681</v>
      </c>
      <c r="AJ380" s="141" t="str">
        <f t="shared" si="241"/>
        <v/>
      </c>
      <c r="BA380" s="141"/>
      <c r="BR380" s="141"/>
      <c r="CG380" s="141"/>
    </row>
    <row r="381" spans="1:85" ht="15">
      <c r="A381" s="167" t="s">
        <v>140</v>
      </c>
      <c r="B381" s="156">
        <v>176.08584780258033</v>
      </c>
      <c r="C381" s="156">
        <v>4.9152722060916574</v>
      </c>
      <c r="D381" s="156">
        <v>143.17822077411554</v>
      </c>
      <c r="E381" s="156">
        <v>0.20041538416051308</v>
      </c>
      <c r="F381" s="350"/>
      <c r="G381" s="156">
        <v>0</v>
      </c>
      <c r="H381" s="168">
        <v>0</v>
      </c>
      <c r="I381" s="154">
        <f t="shared" si="238"/>
        <v>324.37975616694808</v>
      </c>
      <c r="J381" s="149"/>
      <c r="K381" s="169" t="s">
        <v>140</v>
      </c>
      <c r="L381" s="156">
        <v>176.08584780258033</v>
      </c>
      <c r="M381" s="156">
        <v>4.9152722060916574</v>
      </c>
      <c r="N381" s="156">
        <v>143.17822077411554</v>
      </c>
      <c r="O381" s="156">
        <v>0.20041538416051308</v>
      </c>
      <c r="P381" s="156">
        <v>0.33958802897260043</v>
      </c>
      <c r="Q381" s="156">
        <v>0</v>
      </c>
      <c r="R381" s="157">
        <v>0</v>
      </c>
      <c r="S381" s="158">
        <f t="shared" si="239"/>
        <v>324.71934419592071</v>
      </c>
      <c r="U381" s="215" t="s">
        <v>140</v>
      </c>
      <c r="V381" s="207">
        <v>174.96928537476163</v>
      </c>
      <c r="W381" s="207">
        <v>0</v>
      </c>
      <c r="X381" s="207">
        <v>0</v>
      </c>
      <c r="Y381" s="207">
        <v>4.9152722060916574</v>
      </c>
      <c r="Z381" s="207">
        <v>143.17822077411554</v>
      </c>
      <c r="AA381" s="207">
        <v>0.20041538416051308</v>
      </c>
      <c r="AB381" s="207">
        <v>0.33958802897260043</v>
      </c>
      <c r="AC381" s="208">
        <v>1.1165624278186945</v>
      </c>
      <c r="AD381" s="207">
        <v>1.1165624278186945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40"/>
        <v>324.71934419592066</v>
      </c>
      <c r="AJ381" s="141" t="str">
        <f t="shared" si="241"/>
        <v/>
      </c>
      <c r="BA381" s="141"/>
      <c r="BR381" s="141"/>
      <c r="CG381" s="141"/>
    </row>
    <row r="382" spans="1:85" ht="15">
      <c r="A382" s="159" t="s">
        <v>25</v>
      </c>
      <c r="B382" s="160">
        <v>43.956079222170345</v>
      </c>
      <c r="C382" s="160">
        <v>3.5791989683894001</v>
      </c>
      <c r="D382" s="160">
        <v>26.211594866436798</v>
      </c>
      <c r="E382" s="160">
        <v>182.56890553852341</v>
      </c>
      <c r="F382" s="350"/>
      <c r="G382" s="160">
        <v>125.27208140577909</v>
      </c>
      <c r="H382" s="161">
        <v>0</v>
      </c>
      <c r="I382" s="162">
        <f t="shared" si="238"/>
        <v>381.58786000129908</v>
      </c>
      <c r="J382" s="149"/>
      <c r="K382" s="163" t="s">
        <v>25</v>
      </c>
      <c r="L382" s="164">
        <v>43.956079222170345</v>
      </c>
      <c r="M382" s="164">
        <v>3.5791989683894001</v>
      </c>
      <c r="N382" s="164">
        <v>26.211594866436798</v>
      </c>
      <c r="O382" s="164">
        <v>182.56890553852341</v>
      </c>
      <c r="P382" s="164">
        <v>0</v>
      </c>
      <c r="Q382" s="164">
        <v>125.27208140577909</v>
      </c>
      <c r="R382" s="165">
        <v>0</v>
      </c>
      <c r="S382" s="166">
        <f t="shared" si="239"/>
        <v>381.58786000129908</v>
      </c>
      <c r="U382" s="211" t="s">
        <v>25</v>
      </c>
      <c r="V382" s="212">
        <v>29.659933796944426</v>
      </c>
      <c r="W382" s="212">
        <v>11.593361373584969</v>
      </c>
      <c r="X382" s="212">
        <v>125.27208140577909</v>
      </c>
      <c r="Y382" s="212">
        <v>3.5791989683894001</v>
      </c>
      <c r="Z382" s="212">
        <v>26.211594866436798</v>
      </c>
      <c r="AA382" s="212">
        <v>145.73422975032966</v>
      </c>
      <c r="AB382" s="212">
        <v>0</v>
      </c>
      <c r="AC382" s="213">
        <v>39.537459839834696</v>
      </c>
      <c r="AD382" s="212">
        <v>2.7027840516409505</v>
      </c>
      <c r="AE382" s="212">
        <v>2.0678823391509279E-2</v>
      </c>
      <c r="AF382" s="212">
        <v>0</v>
      </c>
      <c r="AG382" s="212">
        <v>0</v>
      </c>
      <c r="AH382" s="212">
        <v>36.813996964802243</v>
      </c>
      <c r="AI382" s="214">
        <f t="shared" si="240"/>
        <v>381.58786000129902</v>
      </c>
      <c r="AJ382" s="141" t="str">
        <f t="shared" si="241"/>
        <v/>
      </c>
      <c r="BA382" s="141"/>
      <c r="BR382" s="141"/>
      <c r="CG382" s="141"/>
    </row>
    <row r="383" spans="1:85" ht="15">
      <c r="A383" s="167" t="s">
        <v>24</v>
      </c>
      <c r="B383" s="156">
        <v>56.463185252079157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238"/>
        <v>56.463185252079157</v>
      </c>
      <c r="J383" s="149"/>
      <c r="K383" s="169" t="s">
        <v>24</v>
      </c>
      <c r="L383" s="156">
        <v>56.463185252079157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39"/>
        <v>56.463185252079157</v>
      </c>
      <c r="U383" s="215" t="s">
        <v>24</v>
      </c>
      <c r="V383" s="207">
        <v>56.463185252079157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40"/>
        <v>56.463185252079157</v>
      </c>
      <c r="AJ383" s="141" t="str">
        <f t="shared" si="241"/>
        <v/>
      </c>
      <c r="BA383" s="141"/>
      <c r="BR383" s="141"/>
      <c r="CG383" s="141"/>
    </row>
    <row r="384" spans="1:85" ht="15">
      <c r="A384" s="159" t="s">
        <v>60</v>
      </c>
      <c r="B384" s="160">
        <v>14.624027678661871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238"/>
        <v>14.624027678661871</v>
      </c>
      <c r="J384" s="149"/>
      <c r="K384" s="163" t="s">
        <v>60</v>
      </c>
      <c r="L384" s="164">
        <v>14.624027678661871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39"/>
        <v>14.624027678661871</v>
      </c>
      <c r="U384" s="211" t="s">
        <v>60</v>
      </c>
      <c r="V384" s="212">
        <v>14.624027678661871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40"/>
        <v>14.624027678661871</v>
      </c>
      <c r="AJ384" s="141" t="str">
        <f t="shared" si="241"/>
        <v/>
      </c>
      <c r="BA384" s="141"/>
      <c r="BR384" s="141"/>
      <c r="CG384" s="141"/>
    </row>
    <row r="385" spans="1:85" ht="15">
      <c r="A385" s="167" t="s">
        <v>22</v>
      </c>
      <c r="B385" s="156">
        <v>333.40415581902926</v>
      </c>
      <c r="C385" s="156">
        <v>0</v>
      </c>
      <c r="D385" s="156">
        <v>35.313688494037066</v>
      </c>
      <c r="E385" s="156">
        <v>0</v>
      </c>
      <c r="F385" s="350"/>
      <c r="G385" s="156">
        <v>0</v>
      </c>
      <c r="H385" s="168">
        <v>0</v>
      </c>
      <c r="I385" s="154">
        <f t="shared" si="238"/>
        <v>368.71784431306634</v>
      </c>
      <c r="J385" s="149"/>
      <c r="K385" s="169" t="s">
        <v>22</v>
      </c>
      <c r="L385" s="156">
        <v>333.40415581902926</v>
      </c>
      <c r="M385" s="156">
        <v>0</v>
      </c>
      <c r="N385" s="156">
        <v>35.313688494037066</v>
      </c>
      <c r="O385" s="156">
        <v>0</v>
      </c>
      <c r="P385" s="156">
        <v>213.4591156962029</v>
      </c>
      <c r="Q385" s="156">
        <v>0</v>
      </c>
      <c r="R385" s="157">
        <v>0</v>
      </c>
      <c r="S385" s="158">
        <f t="shared" si="239"/>
        <v>582.17696000926924</v>
      </c>
      <c r="U385" s="215" t="s">
        <v>22</v>
      </c>
      <c r="V385" s="207">
        <v>330.99348544964607</v>
      </c>
      <c r="W385" s="207">
        <v>0</v>
      </c>
      <c r="X385" s="207">
        <v>0</v>
      </c>
      <c r="Y385" s="207">
        <v>0</v>
      </c>
      <c r="Z385" s="207">
        <v>4.11889415670408</v>
      </c>
      <c r="AA385" s="207">
        <v>0</v>
      </c>
      <c r="AB385" s="207">
        <v>213.4591156962029</v>
      </c>
      <c r="AC385" s="208">
        <v>33.60546470671617</v>
      </c>
      <c r="AD385" s="207">
        <v>2.4106703693831846</v>
      </c>
      <c r="AE385" s="207">
        <v>0</v>
      </c>
      <c r="AF385" s="207">
        <v>0</v>
      </c>
      <c r="AG385" s="207">
        <v>31.194794337332986</v>
      </c>
      <c r="AH385" s="207">
        <v>0</v>
      </c>
      <c r="AI385" s="210">
        <f t="shared" si="240"/>
        <v>582.17696000926924</v>
      </c>
      <c r="AJ385" s="141" t="str">
        <f t="shared" si="241"/>
        <v/>
      </c>
      <c r="BA385" s="141"/>
      <c r="BR385" s="141"/>
      <c r="CG385" s="141"/>
    </row>
    <row r="386" spans="1:85" ht="15">
      <c r="A386" s="159" t="s">
        <v>21</v>
      </c>
      <c r="B386" s="160">
        <v>31.332965003530479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238"/>
        <v>31.332965003530479</v>
      </c>
      <c r="J386" s="149"/>
      <c r="K386" s="163" t="s">
        <v>21</v>
      </c>
      <c r="L386" s="164">
        <v>31.332965003530479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39"/>
        <v>31.332965003530479</v>
      </c>
      <c r="U386" s="211" t="s">
        <v>61</v>
      </c>
      <c r="V386" s="212">
        <v>31.332965003530479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40"/>
        <v>31.332965003530479</v>
      </c>
      <c r="AJ386" s="141" t="str">
        <f t="shared" si="241"/>
        <v/>
      </c>
      <c r="BA386" s="141"/>
      <c r="BR386" s="141"/>
      <c r="CG386" s="141"/>
    </row>
    <row r="387" spans="1:85" ht="15">
      <c r="A387" s="170" t="s">
        <v>64</v>
      </c>
      <c r="B387" s="156">
        <v>0.504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238"/>
        <v>0.504</v>
      </c>
      <c r="J387" s="149"/>
      <c r="K387" s="171" t="s">
        <v>64</v>
      </c>
      <c r="L387" s="156">
        <v>0.504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39"/>
        <v>0.504</v>
      </c>
      <c r="U387" s="216" t="s">
        <v>62</v>
      </c>
      <c r="V387" s="207">
        <v>0.504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40"/>
        <v>0.504</v>
      </c>
      <c r="AJ387" s="141" t="str">
        <f t="shared" si="241"/>
        <v/>
      </c>
      <c r="BA387" s="141"/>
      <c r="BR387" s="141"/>
      <c r="CG387" s="141"/>
    </row>
    <row r="388" spans="1:85">
      <c r="A388" s="172" t="s">
        <v>23</v>
      </c>
      <c r="B388" s="173">
        <v>0.504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238"/>
        <v>0.504</v>
      </c>
      <c r="J388" s="149"/>
      <c r="K388" s="176" t="s">
        <v>23</v>
      </c>
      <c r="L388" s="177">
        <v>0.504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39"/>
        <v>0.504</v>
      </c>
      <c r="U388" s="217" t="s">
        <v>65</v>
      </c>
      <c r="V388" s="218">
        <v>0.504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240"/>
        <v>0.504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238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39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40"/>
        <v>0</v>
      </c>
      <c r="AJ389" s="141" t="str">
        <f t="shared" si="241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238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39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240"/>
        <v>0</v>
      </c>
      <c r="AJ390" s="141" t="str">
        <f t="shared" si="241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238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39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40"/>
        <v>0</v>
      </c>
      <c r="AJ391" s="141" t="str">
        <f t="shared" si="241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835.98160977863961</v>
      </c>
      <c r="C392" s="195">
        <f t="shared" ref="C392:H392" si="242">SUM(C371:C387)</f>
        <v>8.4944711744810579</v>
      </c>
      <c r="D392" s="195">
        <f t="shared" si="242"/>
        <v>278.67170939060094</v>
      </c>
      <c r="E392" s="195">
        <f t="shared" si="242"/>
        <v>2475.9029414866</v>
      </c>
      <c r="F392" s="195">
        <f t="shared" si="242"/>
        <v>0</v>
      </c>
      <c r="G392" s="195">
        <f t="shared" si="242"/>
        <v>125.27208140577909</v>
      </c>
      <c r="H392" s="197">
        <f t="shared" si="242"/>
        <v>0</v>
      </c>
      <c r="I392" s="154">
        <f t="shared" ref="I392" si="243">SUM(I371:I387)</f>
        <v>3724.322813236101</v>
      </c>
      <c r="J392" s="149"/>
      <c r="K392" s="196" t="s">
        <v>26</v>
      </c>
      <c r="L392" s="195">
        <f>SUM(L371:L387)</f>
        <v>835.98160977863961</v>
      </c>
      <c r="M392" s="195">
        <f t="shared" ref="M392:R392" si="244">SUM(M371:M387)</f>
        <v>8.4944711744810579</v>
      </c>
      <c r="N392" s="195">
        <f t="shared" si="244"/>
        <v>278.67170939060094</v>
      </c>
      <c r="O392" s="195">
        <f t="shared" si="244"/>
        <v>2475.9029414866</v>
      </c>
      <c r="P392" s="195">
        <f t="shared" si="244"/>
        <v>1765.5826353745454</v>
      </c>
      <c r="Q392" s="195">
        <f t="shared" si="244"/>
        <v>125.27208140577909</v>
      </c>
      <c r="R392" s="197">
        <f t="shared" si="244"/>
        <v>0</v>
      </c>
      <c r="S392" s="198">
        <f t="shared" ref="S392" si="245">SUM(S371:S387)</f>
        <v>5489.9054486106461</v>
      </c>
      <c r="T392" s="141" t="str">
        <f>IF(ABS(S392-AI392)&gt;0.01,S392-AI392,"")</f>
        <v/>
      </c>
      <c r="U392" s="224" t="s">
        <v>63</v>
      </c>
      <c r="V392" s="225">
        <f>SUM(V371:V387)</f>
        <v>817.75033123861965</v>
      </c>
      <c r="W392" s="225">
        <f t="shared" ref="W392:AH392" si="246">SUM(W371:W387)</f>
        <v>11.593361373584969</v>
      </c>
      <c r="X392" s="225">
        <f t="shared" si="246"/>
        <v>125.27208140577909</v>
      </c>
      <c r="Y392" s="225">
        <f t="shared" si="246"/>
        <v>8.4944711744810579</v>
      </c>
      <c r="Z392" s="225">
        <f t="shared" si="246"/>
        <v>247.46579098258238</v>
      </c>
      <c r="AA392" s="225">
        <f t="shared" si="246"/>
        <v>1296.9515868167539</v>
      </c>
      <c r="AB392" s="225">
        <f t="shared" si="246"/>
        <v>1765.5826353745454</v>
      </c>
      <c r="AC392" s="225">
        <f t="shared" si="246"/>
        <v>1216.7951902443006</v>
      </c>
      <c r="AD392" s="226">
        <f t="shared" si="246"/>
        <v>6.6379171664350149</v>
      </c>
      <c r="AE392" s="226">
        <f t="shared" si="246"/>
        <v>2.0678823391509279E-2</v>
      </c>
      <c r="AF392" s="226">
        <f t="shared" si="246"/>
        <v>0</v>
      </c>
      <c r="AG392" s="226">
        <f t="shared" si="246"/>
        <v>31.205918408018562</v>
      </c>
      <c r="AH392" s="226">
        <f t="shared" si="246"/>
        <v>1178.9306758464552</v>
      </c>
      <c r="AI392" s="227">
        <f>SUM(V392:AC392)</f>
        <v>5489.905448610647</v>
      </c>
      <c r="AJ392" s="141" t="str">
        <f t="shared" si="241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0.22446539993998182</v>
      </c>
      <c r="C393" s="48">
        <f t="shared" ref="C393:H393" si="247">IF($I392=0,"-",C392/$I392)</f>
        <v>2.2808095861862544E-3</v>
      </c>
      <c r="D393" s="48">
        <f t="shared" si="247"/>
        <v>7.4824799934155098E-2</v>
      </c>
      <c r="E393" s="48">
        <f t="shared" si="247"/>
        <v>0.66479278667448893</v>
      </c>
      <c r="F393" s="48">
        <f t="shared" si="247"/>
        <v>0</v>
      </c>
      <c r="G393" s="48">
        <f t="shared" si="247"/>
        <v>3.3636203865187758E-2</v>
      </c>
      <c r="H393" s="69">
        <f t="shared" si="247"/>
        <v>0</v>
      </c>
      <c r="I393" s="49">
        <f>SUM(B393:H393)</f>
        <v>0.99999999999999989</v>
      </c>
      <c r="J393" s="141"/>
      <c r="K393" s="78" t="s">
        <v>90</v>
      </c>
      <c r="L393" s="95">
        <f t="shared" ref="L393:R393" si="248">IF($S392=0,"-",L392/$S392)</f>
        <v>0.1522761398359247</v>
      </c>
      <c r="M393" s="95">
        <f t="shared" si="248"/>
        <v>1.5472891571622221E-3</v>
      </c>
      <c r="N393" s="95">
        <f t="shared" si="248"/>
        <v>5.0760748431673913E-2</v>
      </c>
      <c r="O393" s="95">
        <f t="shared" si="248"/>
        <v>0.45099190954430507</v>
      </c>
      <c r="P393" s="95">
        <f t="shared" si="248"/>
        <v>0.32160529027350898</v>
      </c>
      <c r="Q393" s="95">
        <f t="shared" si="248"/>
        <v>2.2818622757425126E-2</v>
      </c>
      <c r="R393" s="96">
        <f t="shared" si="248"/>
        <v>0</v>
      </c>
      <c r="S393" s="97">
        <f>SUM(L393:R393)</f>
        <v>0.99999999999999989</v>
      </c>
      <c r="U393" s="108" t="s">
        <v>90</v>
      </c>
      <c r="V393" s="130">
        <f>+V392/$AI392</f>
        <v>0.14895526687906274</v>
      </c>
      <c r="W393" s="130">
        <f t="shared" ref="W393:AH393" si="249">+W392/$AI392</f>
        <v>2.1117597528968277E-3</v>
      </c>
      <c r="X393" s="130">
        <f t="shared" si="249"/>
        <v>2.2818622757425123E-2</v>
      </c>
      <c r="Y393" s="130">
        <f t="shared" si="249"/>
        <v>1.5472891571622219E-3</v>
      </c>
      <c r="Z393" s="130">
        <f t="shared" si="249"/>
        <v>4.5076512391522071E-2</v>
      </c>
      <c r="AA393" s="130">
        <f t="shared" si="249"/>
        <v>0.23624297339127739</v>
      </c>
      <c r="AB393" s="130">
        <f t="shared" si="249"/>
        <v>0.32160529027350893</v>
      </c>
      <c r="AC393" s="130">
        <f t="shared" si="249"/>
        <v>0.22164228539714467</v>
      </c>
      <c r="AD393" s="130">
        <f t="shared" si="249"/>
        <v>1.2091132039650882E-3</v>
      </c>
      <c r="AE393" s="130">
        <f t="shared" si="249"/>
        <v>3.7666993694294961E-6</v>
      </c>
      <c r="AF393" s="130">
        <f t="shared" si="249"/>
        <v>0</v>
      </c>
      <c r="AG393" s="130">
        <f t="shared" si="249"/>
        <v>5.6842360401518337E-3</v>
      </c>
      <c r="AH393" s="130">
        <f t="shared" si="249"/>
        <v>0.21474516945365826</v>
      </c>
      <c r="AI393" s="131">
        <f>SUM(V393:AC393)</f>
        <v>1</v>
      </c>
      <c r="AJ393" s="22" t="str">
        <f t="shared" si="241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250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51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52">SUM(V398:AC398)</f>
        <v>0</v>
      </c>
      <c r="AJ398" s="141" t="str">
        <f t="shared" ref="AJ398:AJ419" si="253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250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51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52"/>
        <v>0</v>
      </c>
      <c r="AJ399" s="141" t="str">
        <f t="shared" si="253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250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51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52"/>
        <v>0</v>
      </c>
      <c r="AJ400" s="141" t="str">
        <f t="shared" si="253"/>
        <v/>
      </c>
      <c r="BA400" s="141"/>
      <c r="BR400" s="141"/>
      <c r="CG400" s="141"/>
    </row>
    <row r="401" spans="1:85" ht="15">
      <c r="A401" s="167" t="s">
        <v>16</v>
      </c>
      <c r="B401" s="156">
        <v>16.400410040119429</v>
      </c>
      <c r="C401" s="156">
        <v>0</v>
      </c>
      <c r="D401" s="156">
        <v>11.120024193035373</v>
      </c>
      <c r="E401" s="156">
        <v>0</v>
      </c>
      <c r="F401" s="350"/>
      <c r="G401" s="156">
        <v>0</v>
      </c>
      <c r="H401" s="168">
        <v>0</v>
      </c>
      <c r="I401" s="154">
        <f t="shared" si="250"/>
        <v>27.520434233154802</v>
      </c>
      <c r="J401" s="149"/>
      <c r="K401" s="169" t="s">
        <v>16</v>
      </c>
      <c r="L401" s="156">
        <v>16.400410040119429</v>
      </c>
      <c r="M401" s="156">
        <v>0</v>
      </c>
      <c r="N401" s="156">
        <v>11.120024193035373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51"/>
        <v>27.520434233154802</v>
      </c>
      <c r="U401" s="215" t="s">
        <v>16</v>
      </c>
      <c r="V401" s="207">
        <v>16.400410040119429</v>
      </c>
      <c r="W401" s="207">
        <v>0</v>
      </c>
      <c r="X401" s="207">
        <v>0</v>
      </c>
      <c r="Y401" s="207">
        <v>0</v>
      </c>
      <c r="Z401" s="207">
        <v>11.120024193035373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52"/>
        <v>27.520434233154802</v>
      </c>
      <c r="AJ401" s="141" t="str">
        <f t="shared" si="253"/>
        <v/>
      </c>
      <c r="BA401" s="141"/>
      <c r="BR401" s="141"/>
      <c r="CG401" s="141"/>
    </row>
    <row r="402" spans="1:85" ht="15">
      <c r="A402" s="159" t="s">
        <v>15</v>
      </c>
      <c r="B402" s="160">
        <v>3.7223500159010539</v>
      </c>
      <c r="C402" s="160">
        <v>2.5977176845494121</v>
      </c>
      <c r="D402" s="160">
        <v>1.7398154445256445E-2</v>
      </c>
      <c r="E402" s="160">
        <v>0</v>
      </c>
      <c r="F402" s="350"/>
      <c r="G402" s="160">
        <v>0</v>
      </c>
      <c r="H402" s="161">
        <v>0</v>
      </c>
      <c r="I402" s="162">
        <f t="shared" si="250"/>
        <v>6.3374658548957221</v>
      </c>
      <c r="J402" s="149"/>
      <c r="K402" s="163" t="s">
        <v>15</v>
      </c>
      <c r="L402" s="164">
        <v>3.7223500159010539</v>
      </c>
      <c r="M402" s="164">
        <v>2.5977176845494121</v>
      </c>
      <c r="N402" s="164">
        <v>1.7398154445256445E-2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51"/>
        <v>6.3374658548957221</v>
      </c>
      <c r="U402" s="211" t="s">
        <v>57</v>
      </c>
      <c r="V402" s="212">
        <v>3.7223500159010539</v>
      </c>
      <c r="W402" s="212">
        <v>0</v>
      </c>
      <c r="X402" s="212">
        <v>0</v>
      </c>
      <c r="Y402" s="212">
        <v>2.5977176845494121</v>
      </c>
      <c r="Z402" s="212">
        <v>1.7398154445256445E-2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52"/>
        <v>6.3374658548957221</v>
      </c>
      <c r="AJ402" s="141" t="str">
        <f t="shared" si="253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50"/>
      <c r="G403" s="156">
        <v>0</v>
      </c>
      <c r="H403" s="168">
        <v>0</v>
      </c>
      <c r="I403" s="154">
        <f t="shared" si="250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16.308969455267569</v>
      </c>
      <c r="Q403" s="156">
        <v>0</v>
      </c>
      <c r="R403" s="157">
        <v>0</v>
      </c>
      <c r="S403" s="158">
        <f t="shared" si="251"/>
        <v>16.308969455267569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16.308969455267569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52"/>
        <v>16.308969455267569</v>
      </c>
      <c r="AJ403" s="141" t="str">
        <f t="shared" si="253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0.25873960237911603</v>
      </c>
      <c r="F404" s="350"/>
      <c r="G404" s="160">
        <v>0</v>
      </c>
      <c r="H404" s="161">
        <v>0</v>
      </c>
      <c r="I404" s="162">
        <f t="shared" si="250"/>
        <v>0.25873960237911603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0.25873960237911603</v>
      </c>
      <c r="P404" s="164">
        <v>0.98221118656577278</v>
      </c>
      <c r="Q404" s="164">
        <v>0</v>
      </c>
      <c r="R404" s="165">
        <v>0</v>
      </c>
      <c r="S404" s="166">
        <f t="shared" si="251"/>
        <v>1.2409507889448887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0.20699168190329284</v>
      </c>
      <c r="AB404" s="212">
        <v>0.98221118656577278</v>
      </c>
      <c r="AC404" s="213">
        <v>5.174792047582321E-2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5.174792047582321E-2</v>
      </c>
      <c r="AI404" s="214">
        <f t="shared" si="252"/>
        <v>1.2409507889448887</v>
      </c>
      <c r="AJ404" s="141" t="str">
        <f t="shared" si="253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250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51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52"/>
        <v>0</v>
      </c>
      <c r="AJ405" s="141" t="str">
        <f t="shared" si="253"/>
        <v/>
      </c>
      <c r="BA405" s="141"/>
      <c r="BR405" s="141"/>
      <c r="CG405" s="141"/>
    </row>
    <row r="406" spans="1:85" ht="15">
      <c r="A406" s="159" t="s">
        <v>17</v>
      </c>
      <c r="B406" s="160">
        <v>5.4044186054049537E-2</v>
      </c>
      <c r="C406" s="160">
        <v>0.48639767448644572</v>
      </c>
      <c r="D406" s="160">
        <v>0</v>
      </c>
      <c r="E406" s="160">
        <v>0</v>
      </c>
      <c r="F406" s="350"/>
      <c r="G406" s="160">
        <v>0</v>
      </c>
      <c r="H406" s="161">
        <v>0</v>
      </c>
      <c r="I406" s="162">
        <f t="shared" si="250"/>
        <v>0.54044186054049526</v>
      </c>
      <c r="J406" s="149"/>
      <c r="K406" s="163" t="s">
        <v>17</v>
      </c>
      <c r="L406" s="164">
        <v>5.4044186054049537E-2</v>
      </c>
      <c r="M406" s="164">
        <v>0.48639767448644572</v>
      </c>
      <c r="N406" s="164">
        <v>0</v>
      </c>
      <c r="O406" s="164">
        <v>0</v>
      </c>
      <c r="P406" s="164">
        <v>5.1196265709156363E-2</v>
      </c>
      <c r="Q406" s="164">
        <v>0</v>
      </c>
      <c r="R406" s="165">
        <v>0</v>
      </c>
      <c r="S406" s="166">
        <f t="shared" si="251"/>
        <v>0.59163812624965162</v>
      </c>
      <c r="U406" s="211" t="s">
        <v>17</v>
      </c>
      <c r="V406" s="212">
        <v>5.4044186054049537E-2</v>
      </c>
      <c r="W406" s="212">
        <v>0</v>
      </c>
      <c r="X406" s="212">
        <v>0</v>
      </c>
      <c r="Y406" s="212">
        <v>0.48639767448644572</v>
      </c>
      <c r="Z406" s="212">
        <v>0</v>
      </c>
      <c r="AA406" s="212">
        <v>0</v>
      </c>
      <c r="AB406" s="212">
        <v>5.1196265709156363E-2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52"/>
        <v>0.59163812624965162</v>
      </c>
      <c r="AJ406" s="141" t="str">
        <f t="shared" si="253"/>
        <v/>
      </c>
      <c r="BA406" s="141"/>
      <c r="BR406" s="141"/>
      <c r="CG406" s="141"/>
    </row>
    <row r="407" spans="1:85" ht="15">
      <c r="A407" s="167" t="s">
        <v>140</v>
      </c>
      <c r="B407" s="156">
        <v>17.43814585182448</v>
      </c>
      <c r="C407" s="156">
        <v>78.373142892986536</v>
      </c>
      <c r="D407" s="156">
        <v>41.46209455966229</v>
      </c>
      <c r="E407" s="156">
        <v>6.4031815538628454</v>
      </c>
      <c r="F407" s="350"/>
      <c r="G407" s="156">
        <v>0</v>
      </c>
      <c r="H407" s="168">
        <v>0</v>
      </c>
      <c r="I407" s="154">
        <f t="shared" si="250"/>
        <v>143.67656485833615</v>
      </c>
      <c r="J407" s="149"/>
      <c r="K407" s="169" t="s">
        <v>140</v>
      </c>
      <c r="L407" s="156">
        <v>17.43814585182448</v>
      </c>
      <c r="M407" s="156">
        <v>78.373142892986536</v>
      </c>
      <c r="N407" s="156">
        <v>41.46209455966229</v>
      </c>
      <c r="O407" s="156">
        <v>6.4031815538628454</v>
      </c>
      <c r="P407" s="156">
        <v>0</v>
      </c>
      <c r="Q407" s="156">
        <v>0</v>
      </c>
      <c r="R407" s="157">
        <v>0</v>
      </c>
      <c r="S407" s="158">
        <f t="shared" si="251"/>
        <v>143.67656485833615</v>
      </c>
      <c r="U407" s="215" t="s">
        <v>140</v>
      </c>
      <c r="V407" s="207">
        <v>17.43814585182448</v>
      </c>
      <c r="W407" s="207">
        <v>0</v>
      </c>
      <c r="X407" s="207">
        <v>0</v>
      </c>
      <c r="Y407" s="207">
        <v>78.373142892986536</v>
      </c>
      <c r="Z407" s="207">
        <v>41.46209455966229</v>
      </c>
      <c r="AA407" s="207">
        <v>0.10248626778964273</v>
      </c>
      <c r="AB407" s="207">
        <v>0</v>
      </c>
      <c r="AC407" s="208">
        <v>6.3006952860732026</v>
      </c>
      <c r="AD407" s="207">
        <v>0</v>
      </c>
      <c r="AE407" s="207">
        <v>0</v>
      </c>
      <c r="AF407" s="207">
        <v>0</v>
      </c>
      <c r="AG407" s="207">
        <v>0</v>
      </c>
      <c r="AH407" s="207">
        <v>6.3006952860732026</v>
      </c>
      <c r="AI407" s="210">
        <f t="shared" si="252"/>
        <v>143.67656485833612</v>
      </c>
      <c r="AJ407" s="141" t="str">
        <f t="shared" si="253"/>
        <v/>
      </c>
      <c r="BA407" s="141"/>
      <c r="BR407" s="141"/>
      <c r="CG407" s="141"/>
    </row>
    <row r="408" spans="1:85" ht="15">
      <c r="A408" s="159" t="s">
        <v>25</v>
      </c>
      <c r="B408" s="160">
        <v>6.2879570772878655</v>
      </c>
      <c r="C408" s="160">
        <v>2.6604076209323591</v>
      </c>
      <c r="D408" s="160">
        <v>1.3821102614806238</v>
      </c>
      <c r="E408" s="160">
        <v>87.224808280994424</v>
      </c>
      <c r="F408" s="350"/>
      <c r="G408" s="160">
        <v>11.724525459657832</v>
      </c>
      <c r="H408" s="161">
        <v>0</v>
      </c>
      <c r="I408" s="162">
        <f t="shared" si="250"/>
        <v>109.2798087003531</v>
      </c>
      <c r="J408" s="149"/>
      <c r="K408" s="163" t="s">
        <v>25</v>
      </c>
      <c r="L408" s="164">
        <v>6.2879570772878655</v>
      </c>
      <c r="M408" s="164">
        <v>2.6604076209323591</v>
      </c>
      <c r="N408" s="164">
        <v>1.3821102614806238</v>
      </c>
      <c r="O408" s="164">
        <v>87.224808280994424</v>
      </c>
      <c r="P408" s="164">
        <v>0</v>
      </c>
      <c r="Q408" s="164">
        <v>11.724525459657832</v>
      </c>
      <c r="R408" s="165">
        <v>0</v>
      </c>
      <c r="S408" s="166">
        <f t="shared" si="251"/>
        <v>109.2798087003531</v>
      </c>
      <c r="U408" s="211" t="s">
        <v>25</v>
      </c>
      <c r="V408" s="212">
        <v>1.7567687524225331</v>
      </c>
      <c r="W408" s="212">
        <v>4.1993131154392307</v>
      </c>
      <c r="X408" s="212">
        <v>11.724525459657832</v>
      </c>
      <c r="Y408" s="212">
        <v>2.6604076209323591</v>
      </c>
      <c r="Z408" s="212">
        <v>1.3821102614806238</v>
      </c>
      <c r="AA408" s="212">
        <v>86.452731757987323</v>
      </c>
      <c r="AB408" s="212">
        <v>0</v>
      </c>
      <c r="AC408" s="213">
        <v>1.103951732433202</v>
      </c>
      <c r="AD408" s="212">
        <v>0.33187520942610182</v>
      </c>
      <c r="AE408" s="212">
        <v>0</v>
      </c>
      <c r="AF408" s="212">
        <v>0</v>
      </c>
      <c r="AG408" s="212">
        <v>0</v>
      </c>
      <c r="AH408" s="212">
        <v>0.77207652300710006</v>
      </c>
      <c r="AI408" s="214">
        <f t="shared" si="252"/>
        <v>109.2798087003531</v>
      </c>
      <c r="AJ408" s="141" t="str">
        <f t="shared" si="253"/>
        <v/>
      </c>
      <c r="BA408" s="141"/>
      <c r="BR408" s="141"/>
      <c r="CG408" s="141"/>
    </row>
    <row r="409" spans="1:85" ht="15">
      <c r="A409" s="167" t="s">
        <v>24</v>
      </c>
      <c r="B409" s="156">
        <v>3.7775083716160367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250"/>
        <v>3.7775083716160367</v>
      </c>
      <c r="J409" s="149"/>
      <c r="K409" s="169" t="s">
        <v>24</v>
      </c>
      <c r="L409" s="156">
        <v>3.7775083716160367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51"/>
        <v>3.7775083716160367</v>
      </c>
      <c r="U409" s="215" t="s">
        <v>24</v>
      </c>
      <c r="V409" s="207">
        <v>3.6262773546677693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0.15123101694826749</v>
      </c>
      <c r="AD409" s="207">
        <v>0.15123101694826749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52"/>
        <v>3.7775083716160367</v>
      </c>
      <c r="AJ409" s="141" t="str">
        <f t="shared" si="253"/>
        <v/>
      </c>
      <c r="BA409" s="141"/>
      <c r="BR409" s="141"/>
      <c r="CG409" s="141"/>
    </row>
    <row r="410" spans="1:85" ht="15">
      <c r="A410" s="159" t="s">
        <v>60</v>
      </c>
      <c r="B410" s="160">
        <v>0.54728294921938359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250"/>
        <v>0.54728294921938359</v>
      </c>
      <c r="J410" s="149"/>
      <c r="K410" s="163" t="s">
        <v>60</v>
      </c>
      <c r="L410" s="164">
        <v>0.54728294921938359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51"/>
        <v>0.54728294921938359</v>
      </c>
      <c r="U410" s="211" t="s">
        <v>60</v>
      </c>
      <c r="V410" s="212">
        <v>0.54728294921938359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52"/>
        <v>0.54728294921938359</v>
      </c>
      <c r="AJ410" s="141" t="str">
        <f t="shared" si="253"/>
        <v/>
      </c>
      <c r="BA410" s="141"/>
      <c r="BR410" s="141"/>
      <c r="CG410" s="141"/>
    </row>
    <row r="411" spans="1:85" ht="15">
      <c r="A411" s="167" t="s">
        <v>22</v>
      </c>
      <c r="B411" s="156">
        <v>7.3043119810271619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250"/>
        <v>7.3043119810271619</v>
      </c>
      <c r="J411" s="149"/>
      <c r="K411" s="169" t="s">
        <v>22</v>
      </c>
      <c r="L411" s="156">
        <v>7.3043119810271619</v>
      </c>
      <c r="M411" s="156">
        <v>0</v>
      </c>
      <c r="N411" s="156">
        <v>0</v>
      </c>
      <c r="O411" s="156">
        <v>0</v>
      </c>
      <c r="P411" s="156">
        <v>0.96064278063212205</v>
      </c>
      <c r="Q411" s="156">
        <v>0</v>
      </c>
      <c r="R411" s="157">
        <v>0</v>
      </c>
      <c r="S411" s="158">
        <f t="shared" si="251"/>
        <v>8.2649547616592844</v>
      </c>
      <c r="U411" s="215" t="s">
        <v>22</v>
      </c>
      <c r="V411" s="207">
        <v>6.939096381975804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0.96064278063212205</v>
      </c>
      <c r="AC411" s="208">
        <v>0.36521559905135814</v>
      </c>
      <c r="AD411" s="207">
        <v>0.36521559905135814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52"/>
        <v>8.2649547616592844</v>
      </c>
      <c r="AJ411" s="141" t="str">
        <f t="shared" si="253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250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51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52"/>
        <v>0</v>
      </c>
      <c r="AJ412" s="141" t="str">
        <f t="shared" si="253"/>
        <v/>
      </c>
      <c r="BA412" s="141"/>
      <c r="BR412" s="141"/>
      <c r="CG412" s="141"/>
    </row>
    <row r="413" spans="1:85" ht="15">
      <c r="A413" s="170" t="s">
        <v>64</v>
      </c>
      <c r="B413" s="156">
        <v>0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250"/>
        <v>0</v>
      </c>
      <c r="J413" s="149"/>
      <c r="K413" s="171" t="s">
        <v>64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51"/>
        <v>0</v>
      </c>
      <c r="U413" s="216" t="s">
        <v>62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52"/>
        <v>0</v>
      </c>
      <c r="AJ413" s="141" t="str">
        <f t="shared" si="253"/>
        <v/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250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51"/>
        <v>0</v>
      </c>
      <c r="U414" s="217" t="s">
        <v>65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252"/>
        <v>0</v>
      </c>
      <c r="AJ414" s="141" t="str">
        <f t="shared" si="253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250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51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52"/>
        <v>0</v>
      </c>
      <c r="AJ415" s="141" t="str">
        <f t="shared" si="253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250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51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252"/>
        <v>0</v>
      </c>
      <c r="AJ416" s="141" t="str">
        <f t="shared" si="253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250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51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52"/>
        <v>0</v>
      </c>
      <c r="AJ417" s="141" t="str">
        <f t="shared" si="253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55.532010473049461</v>
      </c>
      <c r="C418" s="195">
        <f t="shared" ref="C418:H418" si="254">SUM(C397:C413)</f>
        <v>84.11766587295476</v>
      </c>
      <c r="D418" s="195">
        <f t="shared" si="254"/>
        <v>53.981627168623547</v>
      </c>
      <c r="E418" s="195">
        <f t="shared" si="254"/>
        <v>93.886729437236383</v>
      </c>
      <c r="F418" s="195">
        <f t="shared" si="254"/>
        <v>0</v>
      </c>
      <c r="G418" s="195">
        <f t="shared" si="254"/>
        <v>11.724525459657832</v>
      </c>
      <c r="H418" s="197">
        <f t="shared" si="254"/>
        <v>0</v>
      </c>
      <c r="I418" s="154">
        <f t="shared" ref="I418" si="255">SUM(I397:I413)</f>
        <v>299.242558411522</v>
      </c>
      <c r="J418" s="149"/>
      <c r="K418" s="196" t="s">
        <v>26</v>
      </c>
      <c r="L418" s="195">
        <f>SUM(L397:L413)</f>
        <v>55.532010473049461</v>
      </c>
      <c r="M418" s="195">
        <f t="shared" ref="M418:R418" si="256">SUM(M397:M413)</f>
        <v>84.11766587295476</v>
      </c>
      <c r="N418" s="195">
        <f t="shared" si="256"/>
        <v>53.981627168623547</v>
      </c>
      <c r="O418" s="195">
        <f t="shared" si="256"/>
        <v>93.886729437236383</v>
      </c>
      <c r="P418" s="195">
        <f t="shared" si="256"/>
        <v>18.303019688174619</v>
      </c>
      <c r="Q418" s="195">
        <f t="shared" si="256"/>
        <v>11.724525459657832</v>
      </c>
      <c r="R418" s="197">
        <f t="shared" si="256"/>
        <v>0</v>
      </c>
      <c r="S418" s="198">
        <f t="shared" ref="S418" si="257">SUM(S397:S413)</f>
        <v>317.54557809969657</v>
      </c>
      <c r="T418" s="141" t="str">
        <f>IF(ABS(S418-AI418)&gt;0.01,S418-AI418,"")</f>
        <v/>
      </c>
      <c r="U418" s="224" t="s">
        <v>63</v>
      </c>
      <c r="V418" s="225">
        <f>SUM(V397:V413)</f>
        <v>50.484375532184501</v>
      </c>
      <c r="W418" s="225">
        <f t="shared" ref="W418:AH418" si="258">SUM(W397:W413)</f>
        <v>4.1993131154392307</v>
      </c>
      <c r="X418" s="225">
        <f t="shared" si="258"/>
        <v>11.724525459657832</v>
      </c>
      <c r="Y418" s="225">
        <f t="shared" si="258"/>
        <v>84.11766587295476</v>
      </c>
      <c r="Z418" s="225">
        <f t="shared" si="258"/>
        <v>53.981627168623547</v>
      </c>
      <c r="AA418" s="225">
        <f t="shared" si="258"/>
        <v>86.762209707680256</v>
      </c>
      <c r="AB418" s="225">
        <f t="shared" si="258"/>
        <v>18.303019688174619</v>
      </c>
      <c r="AC418" s="225">
        <f t="shared" si="258"/>
        <v>7.9728415549818541</v>
      </c>
      <c r="AD418" s="226">
        <f t="shared" si="258"/>
        <v>0.84832182542572743</v>
      </c>
      <c r="AE418" s="226">
        <f t="shared" si="258"/>
        <v>0</v>
      </c>
      <c r="AF418" s="226">
        <f t="shared" si="258"/>
        <v>0</v>
      </c>
      <c r="AG418" s="226">
        <f t="shared" si="258"/>
        <v>0</v>
      </c>
      <c r="AH418" s="226">
        <f t="shared" si="258"/>
        <v>7.124519729556126</v>
      </c>
      <c r="AI418" s="227">
        <f>SUM(V418:AC418)</f>
        <v>317.54557809969663</v>
      </c>
      <c r="AJ418" s="141" t="str">
        <f t="shared" si="253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0.18557524293279556</v>
      </c>
      <c r="C419" s="48">
        <f t="shared" ref="C419:H419" si="259">IF($I418=0,"-",C418/$I418)</f>
        <v>0.28110194726137561</v>
      </c>
      <c r="D419" s="48">
        <f t="shared" si="259"/>
        <v>0.18039421750427409</v>
      </c>
      <c r="E419" s="48">
        <f t="shared" si="259"/>
        <v>0.31374791719339001</v>
      </c>
      <c r="F419" s="48">
        <f t="shared" si="259"/>
        <v>0</v>
      </c>
      <c r="G419" s="48">
        <f t="shared" si="259"/>
        <v>3.918067510816467E-2</v>
      </c>
      <c r="H419" s="69">
        <f t="shared" si="259"/>
        <v>0</v>
      </c>
      <c r="I419" s="49">
        <f>SUM(B419:H419)</f>
        <v>1</v>
      </c>
      <c r="J419" s="141"/>
      <c r="K419" s="78" t="s">
        <v>90</v>
      </c>
      <c r="L419" s="95">
        <f t="shared" ref="L419:R419" si="260">IF($S418=0,"-",L418/$S418)</f>
        <v>0.17487886559583782</v>
      </c>
      <c r="M419" s="95">
        <f t="shared" si="260"/>
        <v>0.26489950317162086</v>
      </c>
      <c r="N419" s="95">
        <f t="shared" si="260"/>
        <v>0.16999646945697819</v>
      </c>
      <c r="O419" s="95">
        <f t="shared" si="260"/>
        <v>0.29566379100312873</v>
      </c>
      <c r="P419" s="95">
        <f t="shared" si="260"/>
        <v>5.7639031844519038E-2</v>
      </c>
      <c r="Q419" s="95">
        <f t="shared" si="260"/>
        <v>3.6922338927915417E-2</v>
      </c>
      <c r="R419" s="96">
        <f t="shared" si="260"/>
        <v>0</v>
      </c>
      <c r="S419" s="97">
        <f>SUM(L419:R419)</f>
        <v>1</v>
      </c>
      <c r="U419" s="108" t="s">
        <v>90</v>
      </c>
      <c r="V419" s="130">
        <f>+V418/$AI418</f>
        <v>0.15898308467811328</v>
      </c>
      <c r="W419" s="130">
        <f t="shared" ref="W419:AH419" si="261">+W418/$AI418</f>
        <v>1.3224284654094014E-2</v>
      </c>
      <c r="X419" s="130">
        <f t="shared" si="261"/>
        <v>3.692233892791541E-2</v>
      </c>
      <c r="Y419" s="130">
        <f t="shared" si="261"/>
        <v>0.26489950317162086</v>
      </c>
      <c r="Z419" s="130">
        <f t="shared" si="261"/>
        <v>0.16999646945697816</v>
      </c>
      <c r="AA419" s="130">
        <f t="shared" si="261"/>
        <v>0.27322757957108251</v>
      </c>
      <c r="AB419" s="130">
        <f t="shared" si="261"/>
        <v>5.7639031844519031E-2</v>
      </c>
      <c r="AC419" s="130">
        <f t="shared" si="261"/>
        <v>2.5107707695676683E-2</v>
      </c>
      <c r="AD419" s="130">
        <f t="shared" si="261"/>
        <v>2.6714962636305022E-3</v>
      </c>
      <c r="AE419" s="130">
        <f t="shared" si="261"/>
        <v>0</v>
      </c>
      <c r="AF419" s="130">
        <f t="shared" si="261"/>
        <v>0</v>
      </c>
      <c r="AG419" s="130">
        <f t="shared" si="261"/>
        <v>0</v>
      </c>
      <c r="AH419" s="130">
        <f t="shared" si="261"/>
        <v>2.2436211432046178E-2</v>
      </c>
      <c r="AI419" s="131">
        <f>SUM(V419:AC419)</f>
        <v>1</v>
      </c>
      <c r="AJ419" s="22" t="str">
        <f t="shared" si="253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26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6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64">SUM(V424:AC424)</f>
        <v>0</v>
      </c>
      <c r="AJ424" s="141" t="str">
        <f t="shared" ref="AJ424:AJ445" si="26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26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6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64"/>
        <v>0</v>
      </c>
      <c r="AJ425" s="141" t="str">
        <f t="shared" si="265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262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63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64"/>
        <v>0</v>
      </c>
      <c r="AJ426" s="141" t="str">
        <f t="shared" si="265"/>
        <v/>
      </c>
      <c r="BA426" s="141"/>
      <c r="BR426" s="141"/>
      <c r="CG426" s="141"/>
    </row>
    <row r="427" spans="1:85" ht="15">
      <c r="A427" s="167" t="s">
        <v>16</v>
      </c>
      <c r="B427" s="156">
        <v>43.954633287934769</v>
      </c>
      <c r="C427" s="156">
        <v>10.597360959639259</v>
      </c>
      <c r="D427" s="156">
        <v>0</v>
      </c>
      <c r="E427" s="156">
        <v>0</v>
      </c>
      <c r="F427" s="350"/>
      <c r="G427" s="156">
        <v>0</v>
      </c>
      <c r="H427" s="168">
        <v>0</v>
      </c>
      <c r="I427" s="154">
        <f t="shared" si="262"/>
        <v>54.551994247574029</v>
      </c>
      <c r="J427" s="149"/>
      <c r="K427" s="169" t="s">
        <v>16</v>
      </c>
      <c r="L427" s="156">
        <v>43.954633287934769</v>
      </c>
      <c r="M427" s="156">
        <v>10.597360959639259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63"/>
        <v>54.551994247574029</v>
      </c>
      <c r="U427" s="215" t="s">
        <v>16</v>
      </c>
      <c r="V427" s="207">
        <v>43.783867676929809</v>
      </c>
      <c r="W427" s="207">
        <v>0</v>
      </c>
      <c r="X427" s="207">
        <v>0</v>
      </c>
      <c r="Y427" s="207">
        <v>10.597360959639259</v>
      </c>
      <c r="Z427" s="207">
        <v>0</v>
      </c>
      <c r="AA427" s="207">
        <v>0</v>
      </c>
      <c r="AB427" s="207">
        <v>0</v>
      </c>
      <c r="AC427" s="208">
        <v>0.17076561100496326</v>
      </c>
      <c r="AD427" s="209">
        <v>0.17076561100496326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264"/>
        <v>54.551994247574029</v>
      </c>
      <c r="AJ427" s="141" t="str">
        <f t="shared" si="265"/>
        <v/>
      </c>
      <c r="BA427" s="141"/>
      <c r="BR427" s="141"/>
      <c r="CG427" s="141"/>
    </row>
    <row r="428" spans="1:85" ht="15">
      <c r="A428" s="159" t="s">
        <v>15</v>
      </c>
      <c r="B428" s="160">
        <v>14.463412385760835</v>
      </c>
      <c r="C428" s="160">
        <v>0</v>
      </c>
      <c r="D428" s="160">
        <v>4.8779573567750134</v>
      </c>
      <c r="E428" s="160">
        <v>4.6558625233428736E-3</v>
      </c>
      <c r="F428" s="350"/>
      <c r="G428" s="160">
        <v>0</v>
      </c>
      <c r="H428" s="161">
        <v>0</v>
      </c>
      <c r="I428" s="162">
        <f t="shared" si="262"/>
        <v>19.346025605059189</v>
      </c>
      <c r="J428" s="149"/>
      <c r="K428" s="163" t="s">
        <v>15</v>
      </c>
      <c r="L428" s="164">
        <v>14.463412385760835</v>
      </c>
      <c r="M428" s="164">
        <v>0</v>
      </c>
      <c r="N428" s="164">
        <v>4.8779573567750134</v>
      </c>
      <c r="O428" s="164">
        <v>4.6558625233428736E-3</v>
      </c>
      <c r="P428" s="164">
        <v>0</v>
      </c>
      <c r="Q428" s="164">
        <v>0</v>
      </c>
      <c r="R428" s="165">
        <v>0</v>
      </c>
      <c r="S428" s="166">
        <f t="shared" si="263"/>
        <v>19.346025605059189</v>
      </c>
      <c r="U428" s="211" t="s">
        <v>57</v>
      </c>
      <c r="V428" s="212">
        <v>14.047869666712899</v>
      </c>
      <c r="W428" s="212">
        <v>0</v>
      </c>
      <c r="X428" s="212">
        <v>0</v>
      </c>
      <c r="Y428" s="212">
        <v>0</v>
      </c>
      <c r="Z428" s="212">
        <v>4.8779573567750134</v>
      </c>
      <c r="AA428" s="212">
        <v>4.6558625233428736E-3</v>
      </c>
      <c r="AB428" s="212">
        <v>0</v>
      </c>
      <c r="AC428" s="213">
        <v>0.41554271904793605</v>
      </c>
      <c r="AD428" s="212">
        <v>0.41554271904793605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64"/>
        <v>19.346025605059189</v>
      </c>
      <c r="AJ428" s="141" t="str">
        <f t="shared" si="265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1.842759370144521E-2</v>
      </c>
      <c r="F429" s="350"/>
      <c r="G429" s="156">
        <v>0</v>
      </c>
      <c r="H429" s="168">
        <v>0</v>
      </c>
      <c r="I429" s="154">
        <f t="shared" si="262"/>
        <v>1.842759370144521E-2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1.842759370144521E-2</v>
      </c>
      <c r="P429" s="156">
        <v>213.48905562841799</v>
      </c>
      <c r="Q429" s="156">
        <v>0</v>
      </c>
      <c r="R429" s="157">
        <v>0</v>
      </c>
      <c r="S429" s="158">
        <f t="shared" si="263"/>
        <v>213.50748322211942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1.8388511201667623E-2</v>
      </c>
      <c r="AB429" s="207">
        <v>213.48905562841799</v>
      </c>
      <c r="AC429" s="208">
        <v>3.9082499777585849E-5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3.9082499777585849E-5</v>
      </c>
      <c r="AI429" s="210">
        <f t="shared" si="264"/>
        <v>213.50748322211942</v>
      </c>
      <c r="AJ429" s="141" t="str">
        <f t="shared" si="26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26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12.240911517977821</v>
      </c>
      <c r="Q430" s="164">
        <v>0</v>
      </c>
      <c r="R430" s="165">
        <v>0</v>
      </c>
      <c r="S430" s="166">
        <f t="shared" si="263"/>
        <v>12.240911517977821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12.240911517977821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64"/>
        <v>12.240911517977821</v>
      </c>
      <c r="AJ430" s="141" t="str">
        <f t="shared" si="265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262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63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64"/>
        <v>0</v>
      </c>
      <c r="AJ431" s="141" t="str">
        <f t="shared" si="265"/>
        <v/>
      </c>
      <c r="BA431" s="141"/>
      <c r="BR431" s="141"/>
      <c r="CG431" s="141"/>
    </row>
    <row r="432" spans="1:85" ht="15">
      <c r="A432" s="159" t="s">
        <v>17</v>
      </c>
      <c r="B432" s="160">
        <v>3.5477810208261076</v>
      </c>
      <c r="C432" s="160">
        <v>0</v>
      </c>
      <c r="D432" s="160">
        <v>1.0847020466858852</v>
      </c>
      <c r="E432" s="160">
        <v>1.4542226506348781</v>
      </c>
      <c r="F432" s="350"/>
      <c r="G432" s="160">
        <v>0</v>
      </c>
      <c r="H432" s="161">
        <v>0</v>
      </c>
      <c r="I432" s="162">
        <f t="shared" si="262"/>
        <v>6.0867057181468711</v>
      </c>
      <c r="J432" s="149"/>
      <c r="K432" s="163" t="s">
        <v>17</v>
      </c>
      <c r="L432" s="164">
        <v>3.5477810208261076</v>
      </c>
      <c r="M432" s="164">
        <v>0</v>
      </c>
      <c r="N432" s="164">
        <v>1.0847020466858852</v>
      </c>
      <c r="O432" s="164">
        <v>1.4542226506348781</v>
      </c>
      <c r="P432" s="164">
        <v>0.26521600979886595</v>
      </c>
      <c r="Q432" s="164">
        <v>0</v>
      </c>
      <c r="R432" s="165">
        <v>0</v>
      </c>
      <c r="S432" s="166">
        <f t="shared" si="263"/>
        <v>6.3519217279457374</v>
      </c>
      <c r="U432" s="211" t="s">
        <v>17</v>
      </c>
      <c r="V432" s="212">
        <v>3.5477810208261076</v>
      </c>
      <c r="W432" s="212">
        <v>0</v>
      </c>
      <c r="X432" s="212">
        <v>0</v>
      </c>
      <c r="Y432" s="212">
        <v>0</v>
      </c>
      <c r="Z432" s="212">
        <v>1.0847020466858852</v>
      </c>
      <c r="AA432" s="212">
        <v>0</v>
      </c>
      <c r="AB432" s="212">
        <v>0.26521600979886595</v>
      </c>
      <c r="AC432" s="213">
        <v>1.4542226506348781</v>
      </c>
      <c r="AD432" s="212">
        <v>0</v>
      </c>
      <c r="AE432" s="212">
        <v>0</v>
      </c>
      <c r="AF432" s="212">
        <v>0</v>
      </c>
      <c r="AG432" s="212">
        <v>0</v>
      </c>
      <c r="AH432" s="212">
        <v>1.4542226506348781</v>
      </c>
      <c r="AI432" s="214">
        <f t="shared" si="264"/>
        <v>6.3519217279457374</v>
      </c>
      <c r="AJ432" s="141" t="str">
        <f t="shared" si="265"/>
        <v/>
      </c>
      <c r="BA432" s="141"/>
      <c r="BR432" s="141"/>
      <c r="CG432" s="141"/>
    </row>
    <row r="433" spans="1:85" ht="15">
      <c r="A433" s="167" t="s">
        <v>140</v>
      </c>
      <c r="B433" s="156">
        <v>287.47889269685822</v>
      </c>
      <c r="C433" s="156">
        <v>227.0547705634626</v>
      </c>
      <c r="D433" s="156">
        <v>89.414938344457099</v>
      </c>
      <c r="E433" s="156">
        <v>89.444674408823204</v>
      </c>
      <c r="F433" s="350"/>
      <c r="G433" s="156">
        <v>0</v>
      </c>
      <c r="H433" s="168">
        <v>0</v>
      </c>
      <c r="I433" s="154">
        <f t="shared" si="262"/>
        <v>693.39327601360117</v>
      </c>
      <c r="J433" s="149"/>
      <c r="K433" s="169" t="s">
        <v>140</v>
      </c>
      <c r="L433" s="156">
        <v>287.47889269685822</v>
      </c>
      <c r="M433" s="156">
        <v>227.0547705634626</v>
      </c>
      <c r="N433" s="156">
        <v>89.414938344457099</v>
      </c>
      <c r="O433" s="156">
        <v>89.444674408823204</v>
      </c>
      <c r="P433" s="156">
        <v>0</v>
      </c>
      <c r="Q433" s="156">
        <v>0</v>
      </c>
      <c r="R433" s="157">
        <v>0</v>
      </c>
      <c r="S433" s="158">
        <f t="shared" si="263"/>
        <v>693.39327601360117</v>
      </c>
      <c r="U433" s="215" t="s">
        <v>140</v>
      </c>
      <c r="V433" s="207">
        <v>287.38546917514191</v>
      </c>
      <c r="W433" s="207">
        <v>0</v>
      </c>
      <c r="X433" s="207">
        <v>0</v>
      </c>
      <c r="Y433" s="207">
        <v>227.0547705634626</v>
      </c>
      <c r="Z433" s="207">
        <v>89.414938344457099</v>
      </c>
      <c r="AA433" s="207">
        <v>0</v>
      </c>
      <c r="AB433" s="207">
        <v>0</v>
      </c>
      <c r="AC433" s="208">
        <v>89.538097930539536</v>
      </c>
      <c r="AD433" s="207">
        <v>9.3423521716330629E-2</v>
      </c>
      <c r="AE433" s="207">
        <v>0</v>
      </c>
      <c r="AF433" s="207">
        <v>0</v>
      </c>
      <c r="AG433" s="207">
        <v>0</v>
      </c>
      <c r="AH433" s="207">
        <v>89.444674408823204</v>
      </c>
      <c r="AI433" s="210">
        <f t="shared" si="264"/>
        <v>693.39327601360117</v>
      </c>
      <c r="AJ433" s="141" t="str">
        <f t="shared" si="265"/>
        <v/>
      </c>
      <c r="BA433" s="141"/>
      <c r="BR433" s="141"/>
      <c r="CG433" s="141"/>
    </row>
    <row r="434" spans="1:85" ht="15">
      <c r="A434" s="159" t="s">
        <v>25</v>
      </c>
      <c r="B434" s="160">
        <v>90.542552323859837</v>
      </c>
      <c r="C434" s="160">
        <v>23.841029210476851</v>
      </c>
      <c r="D434" s="160">
        <v>54.284400212952505</v>
      </c>
      <c r="E434" s="160">
        <v>988.6998655492672</v>
      </c>
      <c r="F434" s="350"/>
      <c r="G434" s="160">
        <v>130.03849559294284</v>
      </c>
      <c r="H434" s="161">
        <v>0</v>
      </c>
      <c r="I434" s="162">
        <f t="shared" si="262"/>
        <v>1287.4063428894992</v>
      </c>
      <c r="J434" s="149"/>
      <c r="K434" s="163" t="s">
        <v>25</v>
      </c>
      <c r="L434" s="164">
        <v>90.542552323859837</v>
      </c>
      <c r="M434" s="164">
        <v>23.841029210476851</v>
      </c>
      <c r="N434" s="164">
        <v>54.284400212952505</v>
      </c>
      <c r="O434" s="164">
        <v>988.6998655492672</v>
      </c>
      <c r="P434" s="164">
        <v>2.3498967932505139</v>
      </c>
      <c r="Q434" s="164">
        <v>130.03849559294284</v>
      </c>
      <c r="R434" s="165">
        <v>0</v>
      </c>
      <c r="S434" s="166">
        <f t="shared" si="263"/>
        <v>1289.7562396827498</v>
      </c>
      <c r="U434" s="211" t="s">
        <v>25</v>
      </c>
      <c r="V434" s="212">
        <v>21.971918459244915</v>
      </c>
      <c r="W434" s="212">
        <v>66.849122279054427</v>
      </c>
      <c r="X434" s="212">
        <v>130.03849559294284</v>
      </c>
      <c r="Y434" s="212">
        <v>23.841029210476851</v>
      </c>
      <c r="Z434" s="212">
        <v>53.215650055442651</v>
      </c>
      <c r="AA434" s="212">
        <v>984.04570563944333</v>
      </c>
      <c r="AB434" s="212">
        <v>2.3498967932505139</v>
      </c>
      <c r="AC434" s="213">
        <v>7.4444216528942198</v>
      </c>
      <c r="AD434" s="212">
        <v>1.7215115855604921</v>
      </c>
      <c r="AE434" s="212">
        <v>2.5489346528144594</v>
      </c>
      <c r="AF434" s="212">
        <v>0</v>
      </c>
      <c r="AG434" s="212">
        <v>1.0687501575098572</v>
      </c>
      <c r="AH434" s="212">
        <v>2.1052252570094101</v>
      </c>
      <c r="AI434" s="214">
        <f t="shared" si="264"/>
        <v>1289.7562396827498</v>
      </c>
      <c r="AJ434" s="141" t="str">
        <f t="shared" si="265"/>
        <v/>
      </c>
      <c r="BA434" s="141"/>
      <c r="BR434" s="141"/>
      <c r="CG434" s="141"/>
    </row>
    <row r="435" spans="1:85" ht="15">
      <c r="A435" s="167" t="s">
        <v>24</v>
      </c>
      <c r="B435" s="156">
        <v>54.225576723919048</v>
      </c>
      <c r="C435" s="156">
        <v>0</v>
      </c>
      <c r="D435" s="156">
        <v>5.1084037322271181</v>
      </c>
      <c r="E435" s="156">
        <v>0</v>
      </c>
      <c r="F435" s="350"/>
      <c r="G435" s="156">
        <v>0</v>
      </c>
      <c r="H435" s="168">
        <v>0</v>
      </c>
      <c r="I435" s="154">
        <f t="shared" si="262"/>
        <v>59.333980456146165</v>
      </c>
      <c r="J435" s="149"/>
      <c r="K435" s="169" t="s">
        <v>24</v>
      </c>
      <c r="L435" s="156">
        <v>54.225576723919048</v>
      </c>
      <c r="M435" s="156">
        <v>0</v>
      </c>
      <c r="N435" s="156">
        <v>5.1084037322271181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63"/>
        <v>59.333980456146165</v>
      </c>
      <c r="U435" s="215" t="s">
        <v>24</v>
      </c>
      <c r="V435" s="207">
        <v>50.909926852582167</v>
      </c>
      <c r="W435" s="207">
        <v>3.0616241429218349</v>
      </c>
      <c r="X435" s="207">
        <v>0</v>
      </c>
      <c r="Y435" s="207">
        <v>0</v>
      </c>
      <c r="Z435" s="207">
        <v>5.1084037322271181</v>
      </c>
      <c r="AA435" s="207">
        <v>0</v>
      </c>
      <c r="AB435" s="207">
        <v>0</v>
      </c>
      <c r="AC435" s="208">
        <v>0.25402572841504278</v>
      </c>
      <c r="AD435" s="207">
        <v>0.25402572841504278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64"/>
        <v>59.333980456146165</v>
      </c>
      <c r="AJ435" s="141" t="str">
        <f t="shared" si="265"/>
        <v/>
      </c>
      <c r="BA435" s="141"/>
      <c r="BR435" s="141"/>
      <c r="CG435" s="141"/>
    </row>
    <row r="436" spans="1:85" ht="15">
      <c r="A436" s="159" t="s">
        <v>60</v>
      </c>
      <c r="B436" s="160">
        <v>3.4747960177987651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262"/>
        <v>3.4747960177987651</v>
      </c>
      <c r="J436" s="149"/>
      <c r="K436" s="163" t="s">
        <v>60</v>
      </c>
      <c r="L436" s="164">
        <v>3.4747960177987651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63"/>
        <v>3.4747960177987651</v>
      </c>
      <c r="U436" s="211" t="s">
        <v>60</v>
      </c>
      <c r="V436" s="212">
        <v>3.2285732853979243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0.24622273240084083</v>
      </c>
      <c r="AD436" s="212">
        <v>0.24622273240084083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64"/>
        <v>3.4747960177987651</v>
      </c>
      <c r="AJ436" s="141" t="str">
        <f t="shared" si="265"/>
        <v/>
      </c>
      <c r="BA436" s="141"/>
      <c r="BR436" s="141"/>
      <c r="CG436" s="141"/>
    </row>
    <row r="437" spans="1:85" ht="15">
      <c r="A437" s="167" t="s">
        <v>22</v>
      </c>
      <c r="B437" s="156">
        <v>313.79688714016049</v>
      </c>
      <c r="C437" s="156">
        <v>0</v>
      </c>
      <c r="D437" s="156">
        <v>19.758567167110257</v>
      </c>
      <c r="E437" s="156">
        <v>0</v>
      </c>
      <c r="F437" s="350"/>
      <c r="G437" s="156">
        <v>0</v>
      </c>
      <c r="H437" s="168">
        <v>0</v>
      </c>
      <c r="I437" s="154">
        <f t="shared" si="262"/>
        <v>333.55545430727074</v>
      </c>
      <c r="J437" s="149"/>
      <c r="K437" s="169" t="s">
        <v>22</v>
      </c>
      <c r="L437" s="156">
        <v>313.79688714016049</v>
      </c>
      <c r="M437" s="156">
        <v>0</v>
      </c>
      <c r="N437" s="156">
        <v>19.758567167110257</v>
      </c>
      <c r="O437" s="156">
        <v>0</v>
      </c>
      <c r="P437" s="156">
        <v>12.575014572679741</v>
      </c>
      <c r="Q437" s="156">
        <v>0</v>
      </c>
      <c r="R437" s="157">
        <v>0</v>
      </c>
      <c r="S437" s="158">
        <f t="shared" si="263"/>
        <v>346.13046887995046</v>
      </c>
      <c r="U437" s="215" t="s">
        <v>22</v>
      </c>
      <c r="V437" s="207">
        <v>312.37439452271735</v>
      </c>
      <c r="W437" s="207">
        <v>0</v>
      </c>
      <c r="X437" s="207">
        <v>0</v>
      </c>
      <c r="Y437" s="207">
        <v>0</v>
      </c>
      <c r="Z437" s="207">
        <v>0.36005742511667232</v>
      </c>
      <c r="AA437" s="207">
        <v>0</v>
      </c>
      <c r="AB437" s="207">
        <v>12.575014572679741</v>
      </c>
      <c r="AC437" s="208">
        <v>20.821002359436694</v>
      </c>
      <c r="AD437" s="207">
        <v>1.4224926174431129</v>
      </c>
      <c r="AE437" s="207">
        <v>0</v>
      </c>
      <c r="AF437" s="207">
        <v>0</v>
      </c>
      <c r="AG437" s="207">
        <v>19.398509741993585</v>
      </c>
      <c r="AH437" s="207">
        <v>0</v>
      </c>
      <c r="AI437" s="210">
        <f t="shared" si="264"/>
        <v>346.13046887995046</v>
      </c>
      <c r="AJ437" s="141" t="str">
        <f t="shared" si="265"/>
        <v/>
      </c>
      <c r="BA437" s="141"/>
      <c r="BR437" s="141"/>
      <c r="CG437" s="141"/>
    </row>
    <row r="438" spans="1:85" ht="15">
      <c r="A438" s="159" t="s">
        <v>21</v>
      </c>
      <c r="B438" s="160">
        <v>3.8418097590444868</v>
      </c>
      <c r="C438" s="160">
        <v>4.4900384248342536E-2</v>
      </c>
      <c r="D438" s="160">
        <v>2.2994626115996657</v>
      </c>
      <c r="E438" s="160">
        <v>0</v>
      </c>
      <c r="F438" s="350"/>
      <c r="G438" s="160">
        <v>0</v>
      </c>
      <c r="H438" s="161">
        <v>0</v>
      </c>
      <c r="I438" s="162">
        <f t="shared" si="262"/>
        <v>6.1861727548924952</v>
      </c>
      <c r="J438" s="149"/>
      <c r="K438" s="163" t="s">
        <v>21</v>
      </c>
      <c r="L438" s="164">
        <v>3.8418097590444868</v>
      </c>
      <c r="M438" s="164">
        <v>4.4900384248342536E-2</v>
      </c>
      <c r="N438" s="164">
        <v>2.2994626115996657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63"/>
        <v>6.1861727548924952</v>
      </c>
      <c r="U438" s="211" t="s">
        <v>61</v>
      </c>
      <c r="V438" s="212">
        <v>3.8418097590444868</v>
      </c>
      <c r="W438" s="212">
        <v>0</v>
      </c>
      <c r="X438" s="212">
        <v>0</v>
      </c>
      <c r="Y438" s="212">
        <v>4.4900384248342536E-2</v>
      </c>
      <c r="Z438" s="212">
        <v>2.2994626115996657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64"/>
        <v>6.1861727548924952</v>
      </c>
      <c r="AJ438" s="141" t="str">
        <f t="shared" si="265"/>
        <v/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262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63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64"/>
        <v>0</v>
      </c>
      <c r="AJ439" s="141" t="str">
        <f t="shared" si="265"/>
        <v/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262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63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264"/>
        <v>0</v>
      </c>
      <c r="AJ440" s="141" t="str">
        <f t="shared" si="265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26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6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64"/>
        <v>0</v>
      </c>
      <c r="AJ441" s="141" t="str">
        <f t="shared" si="26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26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6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264"/>
        <v>0</v>
      </c>
      <c r="AJ442" s="141" t="str">
        <f t="shared" si="26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26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6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64"/>
        <v>0</v>
      </c>
      <c r="AJ443" s="150" t="str">
        <f t="shared" si="265"/>
        <v/>
      </c>
    </row>
    <row r="444" spans="1:85" ht="15">
      <c r="A444" s="194" t="s">
        <v>26</v>
      </c>
      <c r="B444" s="195">
        <f>SUM(B423:B439)</f>
        <v>815.32634135616263</v>
      </c>
      <c r="C444" s="195">
        <f t="shared" ref="C444:H444" si="266">SUM(C423:C439)</f>
        <v>261.53806111782706</v>
      </c>
      <c r="D444" s="195">
        <f t="shared" si="266"/>
        <v>176.82843147180756</v>
      </c>
      <c r="E444" s="195">
        <f t="shared" si="266"/>
        <v>1079.62184606495</v>
      </c>
      <c r="F444" s="195">
        <f t="shared" si="266"/>
        <v>0</v>
      </c>
      <c r="G444" s="195">
        <f t="shared" si="266"/>
        <v>130.03849559294284</v>
      </c>
      <c r="H444" s="197">
        <f t="shared" si="266"/>
        <v>0</v>
      </c>
      <c r="I444" s="154">
        <f t="shared" ref="I444" si="267">SUM(I423:I439)</f>
        <v>2463.35317560369</v>
      </c>
      <c r="J444" s="149"/>
      <c r="K444" s="196" t="s">
        <v>26</v>
      </c>
      <c r="L444" s="195">
        <f>SUM(L423:L439)</f>
        <v>815.32634135616263</v>
      </c>
      <c r="M444" s="195">
        <f t="shared" ref="M444:R444" si="268">SUM(M423:M439)</f>
        <v>261.53806111782706</v>
      </c>
      <c r="N444" s="195">
        <f t="shared" si="268"/>
        <v>176.82843147180756</v>
      </c>
      <c r="O444" s="195">
        <f t="shared" si="268"/>
        <v>1079.62184606495</v>
      </c>
      <c r="P444" s="195">
        <f t="shared" si="268"/>
        <v>240.92009452212494</v>
      </c>
      <c r="Q444" s="195">
        <f t="shared" si="268"/>
        <v>130.03849559294284</v>
      </c>
      <c r="R444" s="197">
        <f t="shared" si="268"/>
        <v>0</v>
      </c>
      <c r="S444" s="198">
        <f t="shared" ref="S444" si="269">SUM(S423:S439)</f>
        <v>2704.2732701258151</v>
      </c>
      <c r="T444" s="141" t="str">
        <f>IF(ABS(S444-AI444)&gt;0.01,S444-AI444,"")</f>
        <v/>
      </c>
      <c r="U444" s="224" t="s">
        <v>63</v>
      </c>
      <c r="V444" s="225">
        <f>SUM(V423:V439)</f>
        <v>741.09161041859761</v>
      </c>
      <c r="W444" s="225">
        <f t="shared" ref="W444:AH444" si="270">SUM(W423:W439)</f>
        <v>69.910746421976256</v>
      </c>
      <c r="X444" s="225">
        <f t="shared" si="270"/>
        <v>130.03849559294284</v>
      </c>
      <c r="Y444" s="225">
        <f t="shared" si="270"/>
        <v>261.53806111782706</v>
      </c>
      <c r="Z444" s="225">
        <f t="shared" si="270"/>
        <v>156.36117157230413</v>
      </c>
      <c r="AA444" s="225">
        <f t="shared" si="270"/>
        <v>984.06875001316837</v>
      </c>
      <c r="AB444" s="225">
        <f t="shared" si="270"/>
        <v>240.92009452212494</v>
      </c>
      <c r="AC444" s="225">
        <f t="shared" si="270"/>
        <v>120.34434046687389</v>
      </c>
      <c r="AD444" s="226">
        <f t="shared" si="270"/>
        <v>4.3239845155887187</v>
      </c>
      <c r="AE444" s="226">
        <f t="shared" si="270"/>
        <v>2.5489346528144594</v>
      </c>
      <c r="AF444" s="226">
        <f t="shared" si="270"/>
        <v>0</v>
      </c>
      <c r="AG444" s="226">
        <f t="shared" si="270"/>
        <v>20.467259899503443</v>
      </c>
      <c r="AH444" s="226">
        <f t="shared" si="270"/>
        <v>93.00416139896727</v>
      </c>
      <c r="AI444" s="227">
        <f>SUM(V444:AC444)</f>
        <v>2704.2732701258151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0.33098231688046598</v>
      </c>
      <c r="C445" s="48">
        <f t="shared" ref="C445:H445" si="271">IF($I444=0,"-",C444/$I444)</f>
        <v>0.10617156472243666</v>
      </c>
      <c r="D445" s="48">
        <f t="shared" si="271"/>
        <v>7.178362941337979E-2</v>
      </c>
      <c r="E445" s="48">
        <f t="shared" si="271"/>
        <v>0.43827326781932874</v>
      </c>
      <c r="F445" s="48">
        <f t="shared" si="271"/>
        <v>0</v>
      </c>
      <c r="G445" s="48">
        <f t="shared" si="271"/>
        <v>5.2789221164388868E-2</v>
      </c>
      <c r="H445" s="69">
        <f t="shared" si="271"/>
        <v>0</v>
      </c>
      <c r="I445" s="49">
        <f>SUM(B445:H445)</f>
        <v>1</v>
      </c>
      <c r="J445" s="141"/>
      <c r="K445" s="78" t="s">
        <v>90</v>
      </c>
      <c r="L445" s="95">
        <f t="shared" ref="L445:R445" si="272">IF($S444=0,"-",L444/$S444)</f>
        <v>0.30149554424218006</v>
      </c>
      <c r="M445" s="95">
        <f t="shared" si="272"/>
        <v>9.6712881796024677E-2</v>
      </c>
      <c r="N445" s="95">
        <f t="shared" si="272"/>
        <v>6.5388521724204562E-2</v>
      </c>
      <c r="O445" s="95">
        <f t="shared" si="272"/>
        <v>0.39922808763136614</v>
      </c>
      <c r="P445" s="95">
        <f t="shared" si="272"/>
        <v>8.9088664664024958E-2</v>
      </c>
      <c r="Q445" s="95">
        <f t="shared" si="272"/>
        <v>4.8086299942199574E-2</v>
      </c>
      <c r="R445" s="96">
        <f t="shared" si="272"/>
        <v>0</v>
      </c>
      <c r="S445" s="97">
        <f>SUM(L445:R445)</f>
        <v>1</v>
      </c>
      <c r="U445" s="108" t="s">
        <v>90</v>
      </c>
      <c r="V445" s="130">
        <f>+V444/$AI444</f>
        <v>0.27404464578541599</v>
      </c>
      <c r="W445" s="130">
        <f t="shared" ref="W445:AH445" si="273">+W444/$AI444</f>
        <v>2.585195334890238E-2</v>
      </c>
      <c r="X445" s="130">
        <f t="shared" si="273"/>
        <v>4.8086299942199574E-2</v>
      </c>
      <c r="Y445" s="130">
        <f t="shared" si="273"/>
        <v>9.6712881796024677E-2</v>
      </c>
      <c r="Z445" s="130">
        <f t="shared" si="273"/>
        <v>5.782003368506819E-2</v>
      </c>
      <c r="AA445" s="130">
        <f t="shared" si="273"/>
        <v>0.36389397509645355</v>
      </c>
      <c r="AB445" s="130">
        <f t="shared" si="273"/>
        <v>8.9088664664024958E-2</v>
      </c>
      <c r="AC445" s="130">
        <f t="shared" si="273"/>
        <v>4.4501545681910663E-2</v>
      </c>
      <c r="AD445" s="130">
        <f t="shared" si="273"/>
        <v>1.5989451078616576E-3</v>
      </c>
      <c r="AE445" s="130">
        <f t="shared" si="273"/>
        <v>9.4255809165908421E-4</v>
      </c>
      <c r="AF445" s="130">
        <f t="shared" si="273"/>
        <v>0</v>
      </c>
      <c r="AG445" s="130">
        <f t="shared" si="273"/>
        <v>7.5684880391363746E-3</v>
      </c>
      <c r="AH445" s="130">
        <f t="shared" si="273"/>
        <v>3.4391554443253543E-2</v>
      </c>
      <c r="AI445" s="131">
        <f>SUM(V445:AC445)</f>
        <v>1</v>
      </c>
      <c r="AJ445" s="141" t="str">
        <f t="shared" si="26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2.1912460229708506</v>
      </c>
      <c r="G449" s="356"/>
      <c r="H449" s="358"/>
      <c r="I449" s="154">
        <f>SUM(B449:H449)</f>
        <v>2.1912460229708506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274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275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274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275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274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275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274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275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274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275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329.63591269003734</v>
      </c>
      <c r="G455" s="359"/>
      <c r="H455" s="361"/>
      <c r="I455" s="154">
        <f t="shared" si="274"/>
        <v>329.63591269003734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275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274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275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274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275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274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275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274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275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1234.7209000919402</v>
      </c>
      <c r="G460" s="359"/>
      <c r="H460" s="361"/>
      <c r="I460" s="162">
        <f t="shared" si="274"/>
        <v>1234.7209000919402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275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274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275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6.0884886764705895E-2</v>
      </c>
      <c r="G462" s="359"/>
      <c r="H462" s="361"/>
      <c r="I462" s="162">
        <f t="shared" si="274"/>
        <v>6.0884886764705895E-2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275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21.236113329557938</v>
      </c>
      <c r="G463" s="359"/>
      <c r="H463" s="361"/>
      <c r="I463" s="154">
        <f t="shared" si="274"/>
        <v>21.236113329557938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275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274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275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274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275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274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275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274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275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274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275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274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275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76">SUM(C449:C465)</f>
        <v>0</v>
      </c>
      <c r="D470" s="195">
        <f t="shared" si="276"/>
        <v>0</v>
      </c>
      <c r="E470" s="195">
        <f t="shared" si="276"/>
        <v>0</v>
      </c>
      <c r="F470" s="195">
        <f t="shared" si="276"/>
        <v>1587.8450570212708</v>
      </c>
      <c r="G470" s="195">
        <f t="shared" si="276"/>
        <v>0</v>
      </c>
      <c r="H470" s="197">
        <f t="shared" si="276"/>
        <v>0</v>
      </c>
      <c r="I470" s="154">
        <f t="shared" ref="I470" si="277">SUM(I449:I465)</f>
        <v>1587.8450570212708</v>
      </c>
      <c r="J470" s="149"/>
      <c r="K470" s="196" t="s">
        <v>26</v>
      </c>
      <c r="L470" s="195">
        <f>SUM(L449:L465)</f>
        <v>0</v>
      </c>
      <c r="M470" s="195">
        <f t="shared" ref="M470:R470" si="278">SUM(M449:M465)</f>
        <v>0</v>
      </c>
      <c r="N470" s="195">
        <f t="shared" si="278"/>
        <v>0</v>
      </c>
      <c r="O470" s="195">
        <f t="shared" si="278"/>
        <v>0</v>
      </c>
      <c r="P470" s="195">
        <f t="shared" si="278"/>
        <v>0</v>
      </c>
      <c r="Q470" s="195">
        <f t="shared" si="278"/>
        <v>0</v>
      </c>
      <c r="R470" s="197">
        <f t="shared" si="278"/>
        <v>0</v>
      </c>
      <c r="S470" s="198">
        <f t="shared" ref="S470" si="279">SUM(S449:S465)</f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280">IF($I470=0,"-",C470/$I470)</f>
        <v>0</v>
      </c>
      <c r="D471" s="48">
        <f t="shared" si="280"/>
        <v>0</v>
      </c>
      <c r="E471" s="48">
        <f t="shared" si="280"/>
        <v>0</v>
      </c>
      <c r="F471" s="48">
        <f t="shared" si="280"/>
        <v>1</v>
      </c>
      <c r="G471" s="48">
        <f t="shared" si="280"/>
        <v>0</v>
      </c>
      <c r="H471" s="69">
        <f t="shared" si="280"/>
        <v>0</v>
      </c>
      <c r="I471" s="49">
        <f>SUM(B471:H471)</f>
        <v>1</v>
      </c>
      <c r="J471" s="22"/>
      <c r="K471" s="78" t="s">
        <v>90</v>
      </c>
      <c r="L471" s="95" t="str">
        <f t="shared" ref="L471:R471" si="281">IF($S470=0,"-",L470/$S470)</f>
        <v>-</v>
      </c>
      <c r="M471" s="95" t="str">
        <f t="shared" si="281"/>
        <v>-</v>
      </c>
      <c r="N471" s="95" t="str">
        <f t="shared" si="281"/>
        <v>-</v>
      </c>
      <c r="O471" s="95" t="str">
        <f t="shared" si="281"/>
        <v>-</v>
      </c>
      <c r="P471" s="95" t="str">
        <f t="shared" si="281"/>
        <v>-</v>
      </c>
      <c r="Q471" s="95" t="str">
        <f t="shared" si="281"/>
        <v>-</v>
      </c>
      <c r="R471" s="96" t="str">
        <f t="shared" si="281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282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283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282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283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282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283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282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283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282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283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46192.631628837007</v>
      </c>
      <c r="G481" s="359"/>
      <c r="H481" s="361"/>
      <c r="I481" s="154">
        <f t="shared" si="282"/>
        <v>46192.631628837007</v>
      </c>
      <c r="J481" s="149"/>
      <c r="K481" s="169" t="s">
        <v>58</v>
      </c>
      <c r="L481" s="359"/>
      <c r="M481" s="360"/>
      <c r="N481" s="360"/>
      <c r="O481" s="361"/>
      <c r="P481" s="156">
        <v>7533.4815801501609</v>
      </c>
      <c r="Q481" s="359"/>
      <c r="R481" s="366"/>
      <c r="S481" s="158">
        <f t="shared" si="283"/>
        <v>7533.4815801501609</v>
      </c>
    </row>
    <row r="482" spans="1:19" ht="15">
      <c r="A482" s="159" t="s">
        <v>12</v>
      </c>
      <c r="B482" s="359"/>
      <c r="C482" s="360"/>
      <c r="D482" s="360"/>
      <c r="E482" s="361"/>
      <c r="F482" s="160">
        <v>15151.636990988845</v>
      </c>
      <c r="G482" s="359"/>
      <c r="H482" s="361"/>
      <c r="I482" s="162">
        <f t="shared" si="282"/>
        <v>15151.636990988845</v>
      </c>
      <c r="J482" s="149"/>
      <c r="K482" s="163" t="s">
        <v>12</v>
      </c>
      <c r="L482" s="359"/>
      <c r="M482" s="360"/>
      <c r="N482" s="360"/>
      <c r="O482" s="361"/>
      <c r="P482" s="164">
        <v>5091.6589709364525</v>
      </c>
      <c r="Q482" s="359"/>
      <c r="R482" s="366"/>
      <c r="S482" s="166">
        <f t="shared" si="283"/>
        <v>5091.6589709364525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282"/>
        <v>0</v>
      </c>
      <c r="J483" s="149"/>
      <c r="K483" s="169" t="s">
        <v>59</v>
      </c>
      <c r="L483" s="359"/>
      <c r="M483" s="360"/>
      <c r="N483" s="360"/>
      <c r="O483" s="361"/>
      <c r="P483" s="156">
        <v>0</v>
      </c>
      <c r="Q483" s="359"/>
      <c r="R483" s="366"/>
      <c r="S483" s="158">
        <f t="shared" si="283"/>
        <v>0</v>
      </c>
    </row>
    <row r="484" spans="1:19" ht="15">
      <c r="A484" s="159" t="s">
        <v>17</v>
      </c>
      <c r="B484" s="359"/>
      <c r="C484" s="360"/>
      <c r="D484" s="360"/>
      <c r="E484" s="361"/>
      <c r="F484" s="160">
        <v>18.248246774562084</v>
      </c>
      <c r="G484" s="359"/>
      <c r="H484" s="361"/>
      <c r="I484" s="162">
        <f t="shared" si="282"/>
        <v>18.248246774562084</v>
      </c>
      <c r="J484" s="149"/>
      <c r="K484" s="163" t="s">
        <v>17</v>
      </c>
      <c r="L484" s="359"/>
      <c r="M484" s="360"/>
      <c r="N484" s="360"/>
      <c r="O484" s="361"/>
      <c r="P484" s="164">
        <v>-0.10787448149231516</v>
      </c>
      <c r="Q484" s="359"/>
      <c r="R484" s="366"/>
      <c r="S484" s="166">
        <f t="shared" si="283"/>
        <v>-0.10787448149231516</v>
      </c>
    </row>
    <row r="485" spans="1:19" ht="15">
      <c r="A485" s="167" t="s">
        <v>140</v>
      </c>
      <c r="B485" s="359"/>
      <c r="C485" s="360"/>
      <c r="D485" s="360"/>
      <c r="E485" s="361"/>
      <c r="F485" s="156">
        <v>101.87566873751479</v>
      </c>
      <c r="G485" s="359"/>
      <c r="H485" s="361"/>
      <c r="I485" s="154">
        <f t="shared" si="282"/>
        <v>101.87566873751479</v>
      </c>
      <c r="J485" s="149"/>
      <c r="K485" s="169" t="s">
        <v>140</v>
      </c>
      <c r="L485" s="359"/>
      <c r="M485" s="360"/>
      <c r="N485" s="360"/>
      <c r="O485" s="361"/>
      <c r="P485" s="156">
        <v>82.811740071844937</v>
      </c>
      <c r="Q485" s="359"/>
      <c r="R485" s="366"/>
      <c r="S485" s="158">
        <f t="shared" si="283"/>
        <v>82.811740071844937</v>
      </c>
    </row>
    <row r="486" spans="1:19" ht="15">
      <c r="A486" s="159" t="s">
        <v>25</v>
      </c>
      <c r="B486" s="359"/>
      <c r="C486" s="360"/>
      <c r="D486" s="360"/>
      <c r="E486" s="361"/>
      <c r="F486" s="160">
        <v>250.457346012946</v>
      </c>
      <c r="G486" s="359"/>
      <c r="H486" s="361"/>
      <c r="I486" s="162">
        <f t="shared" si="282"/>
        <v>250.457346012946</v>
      </c>
      <c r="J486" s="149"/>
      <c r="K486" s="163" t="s">
        <v>25</v>
      </c>
      <c r="L486" s="359"/>
      <c r="M486" s="360"/>
      <c r="N486" s="360"/>
      <c r="O486" s="361"/>
      <c r="P486" s="164">
        <v>-1.8318679906315083E-14</v>
      </c>
      <c r="Q486" s="359"/>
      <c r="R486" s="366"/>
      <c r="S486" s="166">
        <f t="shared" si="283"/>
        <v>-1.8318679906315083E-14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282"/>
        <v>0</v>
      </c>
      <c r="J487" s="149"/>
      <c r="K487" s="169" t="s">
        <v>24</v>
      </c>
      <c r="L487" s="359"/>
      <c r="M487" s="360"/>
      <c r="N487" s="360"/>
      <c r="O487" s="361"/>
      <c r="P487" s="156">
        <v>0</v>
      </c>
      <c r="Q487" s="359"/>
      <c r="R487" s="366"/>
      <c r="S487" s="158">
        <f t="shared" si="283"/>
        <v>0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282"/>
        <v>0</v>
      </c>
      <c r="J488" s="149"/>
      <c r="K488" s="163" t="s">
        <v>60</v>
      </c>
      <c r="L488" s="359"/>
      <c r="M488" s="360"/>
      <c r="N488" s="360"/>
      <c r="O488" s="361"/>
      <c r="P488" s="164">
        <v>0</v>
      </c>
      <c r="Q488" s="359"/>
      <c r="R488" s="366"/>
      <c r="S488" s="166">
        <f t="shared" si="283"/>
        <v>0</v>
      </c>
    </row>
    <row r="489" spans="1:19" ht="15">
      <c r="A489" s="167" t="s">
        <v>22</v>
      </c>
      <c r="B489" s="359"/>
      <c r="C489" s="360"/>
      <c r="D489" s="360"/>
      <c r="E489" s="361"/>
      <c r="F489" s="156">
        <v>4475.4399958931572</v>
      </c>
      <c r="G489" s="359"/>
      <c r="H489" s="361"/>
      <c r="I489" s="154">
        <f t="shared" si="282"/>
        <v>4475.4399958931572</v>
      </c>
      <c r="J489" s="149"/>
      <c r="K489" s="169" t="s">
        <v>22</v>
      </c>
      <c r="L489" s="359"/>
      <c r="M489" s="360"/>
      <c r="N489" s="360"/>
      <c r="O489" s="361"/>
      <c r="P489" s="156">
        <v>1411.8993921598217</v>
      </c>
      <c r="Q489" s="359"/>
      <c r="R489" s="366"/>
      <c r="S489" s="158">
        <f t="shared" si="283"/>
        <v>1411.8993921598217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282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283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282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283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282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283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282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283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282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283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282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283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84">SUM(C475:C491)</f>
        <v>0</v>
      </c>
      <c r="D496" s="195">
        <f t="shared" si="284"/>
        <v>0</v>
      </c>
      <c r="E496" s="195">
        <f t="shared" si="284"/>
        <v>0</v>
      </c>
      <c r="F496" s="195">
        <f t="shared" si="284"/>
        <v>66190.289877244039</v>
      </c>
      <c r="G496" s="195">
        <f t="shared" si="284"/>
        <v>0</v>
      </c>
      <c r="H496" s="197">
        <f t="shared" si="284"/>
        <v>0</v>
      </c>
      <c r="I496" s="154">
        <f t="shared" ref="I496" si="285">SUM(I475:I491)</f>
        <v>66190.289877244039</v>
      </c>
      <c r="J496" s="149"/>
      <c r="K496" s="196" t="s">
        <v>26</v>
      </c>
      <c r="L496" s="195">
        <f>SUM(L475:L491)</f>
        <v>0</v>
      </c>
      <c r="M496" s="195">
        <f t="shared" ref="M496:R496" si="286">SUM(M475:M491)</f>
        <v>0</v>
      </c>
      <c r="N496" s="195">
        <f t="shared" si="286"/>
        <v>0</v>
      </c>
      <c r="O496" s="195">
        <f t="shared" si="286"/>
        <v>0</v>
      </c>
      <c r="P496" s="195">
        <f t="shared" si="286"/>
        <v>14119.743808836787</v>
      </c>
      <c r="Q496" s="195">
        <f t="shared" si="286"/>
        <v>0</v>
      </c>
      <c r="R496" s="197">
        <f t="shared" si="286"/>
        <v>0</v>
      </c>
      <c r="S496" s="198">
        <f t="shared" ref="S496" si="287">SUM(S475:S491)</f>
        <v>14119.743808836787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288">IF($I496=0,"-",C496/$I496)</f>
        <v>0</v>
      </c>
      <c r="D497" s="48">
        <f t="shared" si="288"/>
        <v>0</v>
      </c>
      <c r="E497" s="48">
        <f t="shared" si="288"/>
        <v>0</v>
      </c>
      <c r="F497" s="48">
        <f t="shared" si="288"/>
        <v>1</v>
      </c>
      <c r="G497" s="48">
        <f t="shared" si="288"/>
        <v>0</v>
      </c>
      <c r="H497" s="69">
        <f t="shared" si="288"/>
        <v>0</v>
      </c>
      <c r="I497" s="49">
        <f>SUM(B497:H497)</f>
        <v>1</v>
      </c>
      <c r="J497" s="22"/>
      <c r="K497" s="78" t="s">
        <v>90</v>
      </c>
      <c r="L497" s="95">
        <f t="shared" ref="L497:R497" si="289">IF($S496=0,"-",L496/$S496)</f>
        <v>0</v>
      </c>
      <c r="M497" s="95">
        <f t="shared" si="289"/>
        <v>0</v>
      </c>
      <c r="N497" s="95">
        <f t="shared" si="289"/>
        <v>0</v>
      </c>
      <c r="O497" s="95">
        <f t="shared" si="289"/>
        <v>0</v>
      </c>
      <c r="P497" s="95">
        <f t="shared" si="289"/>
        <v>1</v>
      </c>
      <c r="Q497" s="95">
        <f t="shared" si="289"/>
        <v>0</v>
      </c>
      <c r="R497" s="96">
        <f t="shared" si="289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290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291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290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291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290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291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290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291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290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291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290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291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290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291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290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291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290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291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4654.9795269836832</v>
      </c>
      <c r="G511" s="359"/>
      <c r="H511" s="361"/>
      <c r="I511" s="154">
        <f t="shared" si="290"/>
        <v>4654.9795269836832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291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18.5184</v>
      </c>
      <c r="G512" s="359"/>
      <c r="H512" s="361"/>
      <c r="I512" s="162">
        <f t="shared" si="290"/>
        <v>18.5184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291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290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291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290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291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290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291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290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291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290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291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290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291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290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291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290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291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290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291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92">SUM(C501:C517)</f>
        <v>0</v>
      </c>
      <c r="D522" s="195">
        <f t="shared" si="292"/>
        <v>0</v>
      </c>
      <c r="E522" s="195">
        <f t="shared" si="292"/>
        <v>0</v>
      </c>
      <c r="F522" s="195">
        <f t="shared" si="292"/>
        <v>4673.4979269836831</v>
      </c>
      <c r="G522" s="195">
        <f t="shared" si="292"/>
        <v>0</v>
      </c>
      <c r="H522" s="197">
        <f t="shared" si="292"/>
        <v>0</v>
      </c>
      <c r="I522" s="154">
        <f t="shared" ref="I522" si="293">SUM(I501:I517)</f>
        <v>4673.4979269836831</v>
      </c>
      <c r="J522" s="149"/>
      <c r="K522" s="196" t="s">
        <v>26</v>
      </c>
      <c r="L522" s="195">
        <f>SUM(L501:L517)</f>
        <v>0</v>
      </c>
      <c r="M522" s="195">
        <f t="shared" ref="M522:R522" si="294">SUM(M501:M517)</f>
        <v>0</v>
      </c>
      <c r="N522" s="195">
        <f t="shared" si="294"/>
        <v>0</v>
      </c>
      <c r="O522" s="195">
        <f t="shared" si="294"/>
        <v>0</v>
      </c>
      <c r="P522" s="195">
        <f t="shared" si="294"/>
        <v>0</v>
      </c>
      <c r="Q522" s="195">
        <f t="shared" si="294"/>
        <v>0</v>
      </c>
      <c r="R522" s="197">
        <f t="shared" si="294"/>
        <v>0</v>
      </c>
      <c r="S522" s="198">
        <f t="shared" ref="S522" si="295">SUM(S501:S517)</f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96">IF($I522=0,"-",C522/$I522)</f>
        <v>0</v>
      </c>
      <c r="D523" s="48">
        <f t="shared" si="296"/>
        <v>0</v>
      </c>
      <c r="E523" s="48">
        <f t="shared" si="296"/>
        <v>0</v>
      </c>
      <c r="F523" s="48">
        <f t="shared" si="296"/>
        <v>1</v>
      </c>
      <c r="G523" s="48">
        <f t="shared" si="296"/>
        <v>0</v>
      </c>
      <c r="H523" s="69">
        <f t="shared" si="296"/>
        <v>0</v>
      </c>
      <c r="I523" s="49">
        <f>SUM(B523:H523)</f>
        <v>1</v>
      </c>
      <c r="J523" s="22"/>
      <c r="K523" s="78" t="s">
        <v>90</v>
      </c>
      <c r="L523" s="95" t="str">
        <f t="shared" ref="L523:R523" si="297">IF($S522=0,"-",L522/$S522)</f>
        <v>-</v>
      </c>
      <c r="M523" s="95" t="str">
        <f t="shared" si="297"/>
        <v>-</v>
      </c>
      <c r="N523" s="95" t="str">
        <f t="shared" si="297"/>
        <v>-</v>
      </c>
      <c r="O523" s="95" t="str">
        <f t="shared" si="297"/>
        <v>-</v>
      </c>
      <c r="P523" s="95" t="str">
        <f t="shared" si="297"/>
        <v>-</v>
      </c>
      <c r="Q523" s="95" t="str">
        <f t="shared" si="297"/>
        <v>-</v>
      </c>
      <c r="R523" s="96" t="str">
        <f t="shared" si="297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98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99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98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99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98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99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98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99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98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99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436.79945615176121</v>
      </c>
      <c r="G533" s="359"/>
      <c r="H533" s="361"/>
      <c r="I533" s="154">
        <f t="shared" si="298"/>
        <v>436.79945615176121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99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50.27980167593126</v>
      </c>
      <c r="G534" s="359"/>
      <c r="H534" s="361"/>
      <c r="I534" s="162">
        <f t="shared" si="298"/>
        <v>50.27980167593126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99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98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99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98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99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98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99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98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99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98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99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98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99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98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99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98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99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98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99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98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99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98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99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98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99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98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99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300">SUM(C527:C543)</f>
        <v>0</v>
      </c>
      <c r="D548" s="195">
        <f t="shared" si="300"/>
        <v>0</v>
      </c>
      <c r="E548" s="195">
        <f t="shared" si="300"/>
        <v>0</v>
      </c>
      <c r="F548" s="195">
        <f t="shared" si="300"/>
        <v>487.07925782769246</v>
      </c>
      <c r="G548" s="195">
        <f t="shared" si="300"/>
        <v>0</v>
      </c>
      <c r="H548" s="197">
        <f t="shared" si="300"/>
        <v>0</v>
      </c>
      <c r="I548" s="154">
        <f t="shared" ref="I548" si="301">SUM(I527:I543)</f>
        <v>487.07925782769246</v>
      </c>
      <c r="J548" s="149"/>
      <c r="K548" s="196" t="s">
        <v>26</v>
      </c>
      <c r="L548" s="195">
        <f>SUM(L527:L543)</f>
        <v>0</v>
      </c>
      <c r="M548" s="195">
        <f t="shared" ref="M548:R548" si="302">SUM(M527:M543)</f>
        <v>0</v>
      </c>
      <c r="N548" s="195">
        <f t="shared" si="302"/>
        <v>0</v>
      </c>
      <c r="O548" s="195">
        <f t="shared" si="302"/>
        <v>0</v>
      </c>
      <c r="P548" s="195">
        <f t="shared" si="302"/>
        <v>0</v>
      </c>
      <c r="Q548" s="195">
        <f t="shared" si="302"/>
        <v>0</v>
      </c>
      <c r="R548" s="197">
        <f t="shared" si="302"/>
        <v>0</v>
      </c>
      <c r="S548" s="198">
        <f t="shared" ref="S548" si="303">SUM(S527:S543)</f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304">IF($I548=0,"-",C548/$I548)</f>
        <v>0</v>
      </c>
      <c r="D549" s="48">
        <f t="shared" si="304"/>
        <v>0</v>
      </c>
      <c r="E549" s="48">
        <f t="shared" si="304"/>
        <v>0</v>
      </c>
      <c r="F549" s="48">
        <f t="shared" si="304"/>
        <v>1</v>
      </c>
      <c r="G549" s="48">
        <f t="shared" si="304"/>
        <v>0</v>
      </c>
      <c r="H549" s="69">
        <f t="shared" si="304"/>
        <v>0</v>
      </c>
      <c r="I549" s="49">
        <f>SUM(B549:H549)</f>
        <v>1</v>
      </c>
      <c r="J549" s="22"/>
      <c r="K549" s="78" t="s">
        <v>90</v>
      </c>
      <c r="L549" s="95" t="str">
        <f t="shared" ref="L549:R549" si="305">IF($S548=0,"-",L548/$S548)</f>
        <v>-</v>
      </c>
      <c r="M549" s="95" t="str">
        <f t="shared" si="305"/>
        <v>-</v>
      </c>
      <c r="N549" s="95" t="str">
        <f t="shared" si="305"/>
        <v>-</v>
      </c>
      <c r="O549" s="95" t="str">
        <f t="shared" si="305"/>
        <v>-</v>
      </c>
      <c r="P549" s="95" t="str">
        <f t="shared" si="305"/>
        <v>-</v>
      </c>
      <c r="Q549" s="95" t="str">
        <f t="shared" si="305"/>
        <v>-</v>
      </c>
      <c r="R549" s="96" t="str">
        <f t="shared" si="305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306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307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306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307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306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307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306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307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306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307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306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307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59.000804702019224</v>
      </c>
      <c r="G560" s="359"/>
      <c r="H560" s="361"/>
      <c r="I560" s="162">
        <f t="shared" si="306"/>
        <v>59.000804702019224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307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22933.648910701941</v>
      </c>
      <c r="G561" s="359"/>
      <c r="H561" s="361"/>
      <c r="I561" s="154">
        <f t="shared" si="306"/>
        <v>22933.648910701941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307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306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307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306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307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306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307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306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307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306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307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306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307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306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307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306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307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306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307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306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307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306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307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306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3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308">SUM(C553:C569)</f>
        <v>0</v>
      </c>
      <c r="D574" s="195">
        <f t="shared" si="308"/>
        <v>0</v>
      </c>
      <c r="E574" s="195">
        <f t="shared" si="308"/>
        <v>0</v>
      </c>
      <c r="F574" s="195">
        <f t="shared" si="308"/>
        <v>22992.649715403961</v>
      </c>
      <c r="G574" s="195">
        <f t="shared" si="308"/>
        <v>0</v>
      </c>
      <c r="H574" s="197">
        <f t="shared" si="308"/>
        <v>0</v>
      </c>
      <c r="I574" s="154">
        <f t="shared" ref="I574" si="309">SUM(I553:I569)</f>
        <v>22992.649715403961</v>
      </c>
      <c r="J574" s="149"/>
      <c r="K574" s="196" t="s">
        <v>26</v>
      </c>
      <c r="L574" s="195">
        <f>SUM(L553:L569)</f>
        <v>0</v>
      </c>
      <c r="M574" s="195">
        <f t="shared" ref="M574:R574" si="310">SUM(M553:M569)</f>
        <v>0</v>
      </c>
      <c r="N574" s="195">
        <f t="shared" si="310"/>
        <v>0</v>
      </c>
      <c r="O574" s="195">
        <f t="shared" si="310"/>
        <v>0</v>
      </c>
      <c r="P574" s="195">
        <f t="shared" si="310"/>
        <v>0</v>
      </c>
      <c r="Q574" s="195">
        <f t="shared" si="310"/>
        <v>0</v>
      </c>
      <c r="R574" s="197">
        <f t="shared" si="310"/>
        <v>0</v>
      </c>
      <c r="S574" s="198">
        <f t="shared" ref="S574" si="311">SUM(S553:S569)</f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312">IF($I574=0,"-",C574/$I574)</f>
        <v>0</v>
      </c>
      <c r="D575" s="48">
        <f t="shared" si="312"/>
        <v>0</v>
      </c>
      <c r="E575" s="48">
        <f t="shared" si="312"/>
        <v>0</v>
      </c>
      <c r="F575" s="48">
        <f t="shared" si="312"/>
        <v>1</v>
      </c>
      <c r="G575" s="48">
        <f t="shared" si="312"/>
        <v>0</v>
      </c>
      <c r="H575" s="69">
        <f t="shared" si="312"/>
        <v>0</v>
      </c>
      <c r="I575" s="49">
        <f>SUM(B575:H575)</f>
        <v>1</v>
      </c>
      <c r="J575" s="22"/>
      <c r="K575" s="78" t="s">
        <v>90</v>
      </c>
      <c r="L575" s="95" t="str">
        <f t="shared" ref="L575:R575" si="313">IF($S574=0,"-",L574/$S574)</f>
        <v>-</v>
      </c>
      <c r="M575" s="95" t="str">
        <f t="shared" si="313"/>
        <v>-</v>
      </c>
      <c r="N575" s="95" t="str">
        <f t="shared" si="313"/>
        <v>-</v>
      </c>
      <c r="O575" s="95" t="str">
        <f t="shared" si="313"/>
        <v>-</v>
      </c>
      <c r="P575" s="95" t="str">
        <f t="shared" si="313"/>
        <v>-</v>
      </c>
      <c r="Q575" s="95" t="str">
        <f t="shared" si="313"/>
        <v>-</v>
      </c>
      <c r="R575" s="96" t="str">
        <f t="shared" si="313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1.6024399216351179</v>
      </c>
      <c r="C579" s="152">
        <v>0</v>
      </c>
      <c r="D579" s="152">
        <v>0.30553045562702436</v>
      </c>
      <c r="E579" s="152">
        <v>0</v>
      </c>
      <c r="F579" s="349"/>
      <c r="G579" s="152">
        <v>0</v>
      </c>
      <c r="H579" s="153">
        <v>0</v>
      </c>
      <c r="I579" s="154">
        <f>SUM(B579:H579)</f>
        <v>1.9079703772621424</v>
      </c>
      <c r="J579" s="149"/>
      <c r="K579" s="203" t="s">
        <v>7</v>
      </c>
      <c r="L579" s="152">
        <v>1.6024399216351179</v>
      </c>
      <c r="M579" s="152">
        <v>0</v>
      </c>
      <c r="N579" s="152">
        <v>0.30553045562702436</v>
      </c>
      <c r="O579" s="152">
        <v>0</v>
      </c>
      <c r="P579" s="152">
        <v>2.1912460229708506</v>
      </c>
      <c r="Q579" s="152">
        <v>0</v>
      </c>
      <c r="R579" s="204">
        <v>0</v>
      </c>
      <c r="S579" s="205">
        <f>SUM(L579:R579)</f>
        <v>4.0992164002329927</v>
      </c>
    </row>
    <row r="580" spans="1:19" ht="15">
      <c r="A580" s="159" t="s">
        <v>8</v>
      </c>
      <c r="B580" s="160">
        <v>12.888571494316651</v>
      </c>
      <c r="C580" s="160">
        <v>0</v>
      </c>
      <c r="D580" s="160">
        <v>3.141502917808678</v>
      </c>
      <c r="E580" s="160">
        <v>0</v>
      </c>
      <c r="F580" s="350"/>
      <c r="G580" s="160">
        <v>0</v>
      </c>
      <c r="H580" s="161">
        <v>0</v>
      </c>
      <c r="I580" s="162">
        <f t="shared" ref="I580:I599" si="314">SUM(B580:H580)</f>
        <v>16.03007441212533</v>
      </c>
      <c r="J580" s="149"/>
      <c r="K580" s="163" t="s">
        <v>8</v>
      </c>
      <c r="L580" s="164">
        <v>12.888571494316651</v>
      </c>
      <c r="M580" s="164">
        <v>0</v>
      </c>
      <c r="N580" s="164">
        <v>3.141502917808678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315">SUM(L580:R580)</f>
        <v>16.03007441212533</v>
      </c>
    </row>
    <row r="581" spans="1:19" ht="15">
      <c r="A581" s="167" t="s">
        <v>10</v>
      </c>
      <c r="B581" s="156">
        <v>6.2048142696142126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314"/>
        <v>6.2048142696142126</v>
      </c>
      <c r="J581" s="149"/>
      <c r="K581" s="169" t="s">
        <v>10</v>
      </c>
      <c r="L581" s="156">
        <v>6.2048142696142126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315"/>
        <v>6.2048142696142126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314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315"/>
        <v>0</v>
      </c>
    </row>
    <row r="583" spans="1:19" ht="15">
      <c r="A583" s="167" t="s">
        <v>16</v>
      </c>
      <c r="B583" s="156">
        <v>92.325133637726765</v>
      </c>
      <c r="C583" s="156">
        <v>11.182863255243209</v>
      </c>
      <c r="D583" s="156">
        <v>2.4112704495410355</v>
      </c>
      <c r="E583" s="156">
        <v>5.377817773951965</v>
      </c>
      <c r="F583" s="350"/>
      <c r="G583" s="156">
        <v>0</v>
      </c>
      <c r="H583" s="168">
        <v>0</v>
      </c>
      <c r="I583" s="154">
        <f t="shared" si="314"/>
        <v>111.29708511646297</v>
      </c>
      <c r="J583" s="149"/>
      <c r="K583" s="169" t="s">
        <v>16</v>
      </c>
      <c r="L583" s="156">
        <v>92.325133637726765</v>
      </c>
      <c r="M583" s="156">
        <v>11.182863255243209</v>
      </c>
      <c r="N583" s="156">
        <v>2.4112704495410355</v>
      </c>
      <c r="O583" s="156">
        <v>5.377817773951965</v>
      </c>
      <c r="P583" s="156">
        <v>0</v>
      </c>
      <c r="Q583" s="156">
        <v>0</v>
      </c>
      <c r="R583" s="157">
        <v>0</v>
      </c>
      <c r="S583" s="158">
        <f t="shared" si="315"/>
        <v>111.29708511646297</v>
      </c>
    </row>
    <row r="584" spans="1:19" ht="15">
      <c r="A584" s="159" t="s">
        <v>15</v>
      </c>
      <c r="B584" s="160">
        <v>743.10884855938968</v>
      </c>
      <c r="C584" s="160">
        <v>11.277304638841038</v>
      </c>
      <c r="D584" s="160">
        <v>13.334257347884957</v>
      </c>
      <c r="E584" s="160">
        <v>0</v>
      </c>
      <c r="F584" s="350"/>
      <c r="G584" s="160">
        <v>0</v>
      </c>
      <c r="H584" s="161">
        <v>0</v>
      </c>
      <c r="I584" s="162">
        <f t="shared" si="314"/>
        <v>767.72041054611577</v>
      </c>
      <c r="J584" s="149"/>
      <c r="K584" s="163" t="s">
        <v>15</v>
      </c>
      <c r="L584" s="164">
        <v>743.10884855938968</v>
      </c>
      <c r="M584" s="164">
        <v>11.277304638841038</v>
      </c>
      <c r="N584" s="164">
        <v>13.334257347884957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315"/>
        <v>767.72041054611577</v>
      </c>
    </row>
    <row r="585" spans="1:19" ht="15">
      <c r="A585" s="167" t="s">
        <v>58</v>
      </c>
      <c r="B585" s="156">
        <v>0</v>
      </c>
      <c r="C585" s="156">
        <v>0</v>
      </c>
      <c r="D585" s="156">
        <v>0.47530174735023589</v>
      </c>
      <c r="E585" s="156">
        <v>221.72097154589491</v>
      </c>
      <c r="F585" s="350"/>
      <c r="G585" s="156">
        <v>0</v>
      </c>
      <c r="H585" s="168">
        <v>0</v>
      </c>
      <c r="I585" s="154">
        <f t="shared" si="314"/>
        <v>222.19627329324516</v>
      </c>
      <c r="J585" s="149"/>
      <c r="K585" s="169" t="s">
        <v>58</v>
      </c>
      <c r="L585" s="156">
        <v>0</v>
      </c>
      <c r="M585" s="156">
        <v>0</v>
      </c>
      <c r="N585" s="156">
        <v>0.47530174735023589</v>
      </c>
      <c r="O585" s="156">
        <v>221.72097154589491</v>
      </c>
      <c r="P585" s="156">
        <v>17131.409404252448</v>
      </c>
      <c r="Q585" s="156">
        <v>0</v>
      </c>
      <c r="R585" s="157">
        <v>0</v>
      </c>
      <c r="S585" s="158">
        <f t="shared" si="315"/>
        <v>17353.605677545693</v>
      </c>
    </row>
    <row r="586" spans="1:19" ht="15">
      <c r="A586" s="159" t="s">
        <v>12</v>
      </c>
      <c r="B586" s="160">
        <v>0</v>
      </c>
      <c r="C586" s="160">
        <v>0</v>
      </c>
      <c r="D586" s="160">
        <v>0.13485890720529931</v>
      </c>
      <c r="E586" s="160">
        <v>3.9429385182358705</v>
      </c>
      <c r="F586" s="350"/>
      <c r="G586" s="160">
        <v>0</v>
      </c>
      <c r="H586" s="161">
        <v>0</v>
      </c>
      <c r="I586" s="162">
        <f t="shared" si="314"/>
        <v>4.0777974254411697</v>
      </c>
      <c r="J586" s="149"/>
      <c r="K586" s="163" t="s">
        <v>12</v>
      </c>
      <c r="L586" s="164">
        <v>0</v>
      </c>
      <c r="M586" s="164">
        <v>0</v>
      </c>
      <c r="N586" s="164">
        <v>0.13485890720529931</v>
      </c>
      <c r="O586" s="164">
        <v>3.9429385182358705</v>
      </c>
      <c r="P586" s="164">
        <v>1034.3410319564316</v>
      </c>
      <c r="Q586" s="164">
        <v>0</v>
      </c>
      <c r="R586" s="165">
        <v>0</v>
      </c>
      <c r="S586" s="166">
        <f t="shared" si="315"/>
        <v>1038.4188293818727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314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22933.648910701941</v>
      </c>
      <c r="Q587" s="156">
        <v>0</v>
      </c>
      <c r="R587" s="157">
        <v>0</v>
      </c>
      <c r="S587" s="158">
        <f t="shared" si="315"/>
        <v>22933.648910701941</v>
      </c>
    </row>
    <row r="588" spans="1:19" ht="15">
      <c r="A588" s="159" t="s">
        <v>17</v>
      </c>
      <c r="B588" s="160">
        <v>533.90838293833838</v>
      </c>
      <c r="C588" s="160">
        <v>2.8928729637088781</v>
      </c>
      <c r="D588" s="160">
        <v>67.761735243083393</v>
      </c>
      <c r="E588" s="160">
        <v>9.2370982375337558</v>
      </c>
      <c r="F588" s="350"/>
      <c r="G588" s="160">
        <v>0</v>
      </c>
      <c r="H588" s="161">
        <v>0</v>
      </c>
      <c r="I588" s="162">
        <f t="shared" si="314"/>
        <v>613.8000893826644</v>
      </c>
      <c r="J588" s="149"/>
      <c r="K588" s="163" t="s">
        <v>17</v>
      </c>
      <c r="L588" s="164">
        <v>533.90838293833838</v>
      </c>
      <c r="M588" s="164">
        <v>2.8928729637088781</v>
      </c>
      <c r="N588" s="164">
        <v>67.761735243083393</v>
      </c>
      <c r="O588" s="164">
        <v>9.2370982375337558</v>
      </c>
      <c r="P588" s="164">
        <v>0</v>
      </c>
      <c r="Q588" s="164">
        <v>0</v>
      </c>
      <c r="R588" s="165">
        <v>0</v>
      </c>
      <c r="S588" s="166">
        <f t="shared" si="315"/>
        <v>613.8000893826644</v>
      </c>
    </row>
    <row r="589" spans="1:19" ht="15">
      <c r="A589" s="167" t="s">
        <v>140</v>
      </c>
      <c r="B589" s="156">
        <v>2126.8574390642034</v>
      </c>
      <c r="C589" s="156">
        <v>335.16462297646189</v>
      </c>
      <c r="D589" s="156">
        <v>65.367557698557036</v>
      </c>
      <c r="E589" s="156">
        <v>51.471684851364849</v>
      </c>
      <c r="F589" s="350"/>
      <c r="G589" s="156">
        <v>0</v>
      </c>
      <c r="H589" s="168">
        <v>0</v>
      </c>
      <c r="I589" s="154">
        <f t="shared" si="314"/>
        <v>2578.8613045905872</v>
      </c>
      <c r="J589" s="149"/>
      <c r="K589" s="169" t="s">
        <v>140</v>
      </c>
      <c r="L589" s="156">
        <v>2126.8574390642034</v>
      </c>
      <c r="M589" s="156">
        <v>335.16462297646189</v>
      </c>
      <c r="N589" s="156">
        <v>65.367557698557036</v>
      </c>
      <c r="O589" s="156">
        <v>51.471684851364849</v>
      </c>
      <c r="P589" s="156">
        <v>4654.9795269836832</v>
      </c>
      <c r="Q589" s="156">
        <v>0</v>
      </c>
      <c r="R589" s="157">
        <v>0</v>
      </c>
      <c r="S589" s="158">
        <f t="shared" si="315"/>
        <v>7233.8408315742709</v>
      </c>
    </row>
    <row r="590" spans="1:19" ht="15">
      <c r="A590" s="159" t="s">
        <v>25</v>
      </c>
      <c r="B590" s="160">
        <v>1106.9331862760152</v>
      </c>
      <c r="C590" s="160">
        <v>0</v>
      </c>
      <c r="D590" s="160">
        <v>2441.3738791266833</v>
      </c>
      <c r="E590" s="160">
        <v>537.98948206750629</v>
      </c>
      <c r="F590" s="350"/>
      <c r="G590" s="160">
        <v>1672.6177522931678</v>
      </c>
      <c r="H590" s="161">
        <v>0.43543767763032681</v>
      </c>
      <c r="I590" s="162">
        <f t="shared" si="314"/>
        <v>5759.3497374410026</v>
      </c>
      <c r="J590" s="149"/>
      <c r="K590" s="163" t="s">
        <v>25</v>
      </c>
      <c r="L590" s="164">
        <v>1106.9331862760152</v>
      </c>
      <c r="M590" s="164">
        <v>0</v>
      </c>
      <c r="N590" s="164">
        <v>2441.3738791266833</v>
      </c>
      <c r="O590" s="164">
        <v>537.98948206750629</v>
      </c>
      <c r="P590" s="164">
        <v>1493.1990460886009</v>
      </c>
      <c r="Q590" s="164">
        <v>1672.6177522931678</v>
      </c>
      <c r="R590" s="165">
        <v>0.43543767763032681</v>
      </c>
      <c r="S590" s="166">
        <f t="shared" si="315"/>
        <v>7252.5487835296035</v>
      </c>
    </row>
    <row r="591" spans="1:19" ht="15">
      <c r="A591" s="167" t="s">
        <v>24</v>
      </c>
      <c r="B591" s="156">
        <v>6160.7668039998671</v>
      </c>
      <c r="C591" s="156">
        <v>39.058162122640418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314"/>
        <v>6199.8249661225072</v>
      </c>
      <c r="J591" s="149"/>
      <c r="K591" s="169" t="s">
        <v>24</v>
      </c>
      <c r="L591" s="156">
        <v>6160.7668039998671</v>
      </c>
      <c r="M591" s="156">
        <v>39.058162122640418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315"/>
        <v>6199.8249661225072</v>
      </c>
    </row>
    <row r="592" spans="1:19" ht="15">
      <c r="A592" s="159" t="s">
        <v>60</v>
      </c>
      <c r="B592" s="160">
        <v>66.510297632495863</v>
      </c>
      <c r="C592" s="160">
        <v>0</v>
      </c>
      <c r="D592" s="160">
        <v>11.823572333604508</v>
      </c>
      <c r="E592" s="160">
        <v>0</v>
      </c>
      <c r="F592" s="350"/>
      <c r="G592" s="160">
        <v>0</v>
      </c>
      <c r="H592" s="161">
        <v>0</v>
      </c>
      <c r="I592" s="162">
        <f t="shared" si="314"/>
        <v>78.333869966100366</v>
      </c>
      <c r="J592" s="149"/>
      <c r="K592" s="163" t="s">
        <v>60</v>
      </c>
      <c r="L592" s="164">
        <v>66.510297632495863</v>
      </c>
      <c r="M592" s="164">
        <v>0</v>
      </c>
      <c r="N592" s="164">
        <v>11.823572333604508</v>
      </c>
      <c r="O592" s="164">
        <v>0</v>
      </c>
      <c r="P592" s="164">
        <v>6.0884886764705895E-2</v>
      </c>
      <c r="Q592" s="164">
        <v>0</v>
      </c>
      <c r="R592" s="165">
        <v>0</v>
      </c>
      <c r="S592" s="166">
        <f t="shared" si="315"/>
        <v>78.394754852865077</v>
      </c>
    </row>
    <row r="593" spans="1:85" ht="15">
      <c r="A593" s="167" t="s">
        <v>22</v>
      </c>
      <c r="B593" s="156">
        <v>297.99721180260821</v>
      </c>
      <c r="C593" s="156">
        <v>0</v>
      </c>
      <c r="D593" s="156">
        <v>18.380235042635132</v>
      </c>
      <c r="E593" s="156">
        <v>0</v>
      </c>
      <c r="F593" s="350"/>
      <c r="G593" s="156">
        <v>0</v>
      </c>
      <c r="H593" s="168">
        <v>0</v>
      </c>
      <c r="I593" s="154">
        <f t="shared" si="314"/>
        <v>316.37744684524336</v>
      </c>
      <c r="J593" s="149"/>
      <c r="K593" s="169" t="s">
        <v>22</v>
      </c>
      <c r="L593" s="156">
        <v>297.99721180260821</v>
      </c>
      <c r="M593" s="156">
        <v>0</v>
      </c>
      <c r="N593" s="156">
        <v>18.380235042635132</v>
      </c>
      <c r="O593" s="156">
        <v>0</v>
      </c>
      <c r="P593" s="156">
        <v>1143.7522544604769</v>
      </c>
      <c r="Q593" s="156">
        <v>0</v>
      </c>
      <c r="R593" s="157">
        <v>0</v>
      </c>
      <c r="S593" s="158">
        <f t="shared" si="315"/>
        <v>1460.1297013057203</v>
      </c>
    </row>
    <row r="594" spans="1:85" ht="15">
      <c r="A594" s="159" t="s">
        <v>21</v>
      </c>
      <c r="B594" s="160">
        <v>10.653080359103452</v>
      </c>
      <c r="C594" s="160">
        <v>0</v>
      </c>
      <c r="D594" s="160">
        <v>0.19682905633149603</v>
      </c>
      <c r="E594" s="160">
        <v>0</v>
      </c>
      <c r="F594" s="350"/>
      <c r="G594" s="160">
        <v>0</v>
      </c>
      <c r="H594" s="161">
        <v>0</v>
      </c>
      <c r="I594" s="162">
        <f t="shared" si="314"/>
        <v>10.849909415434947</v>
      </c>
      <c r="J594" s="149"/>
      <c r="K594" s="163" t="s">
        <v>21</v>
      </c>
      <c r="L594" s="164">
        <v>10.653080359103452</v>
      </c>
      <c r="M594" s="164">
        <v>0</v>
      </c>
      <c r="N594" s="164">
        <v>0.19682905633149603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315"/>
        <v>10.849909415434947</v>
      </c>
    </row>
    <row r="595" spans="1:85" ht="15">
      <c r="A595" s="170" t="s">
        <v>64</v>
      </c>
      <c r="B595" s="156">
        <v>1297.3986923772557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314"/>
        <v>1297.3986923772557</v>
      </c>
      <c r="J595" s="149"/>
      <c r="K595" s="171" t="s">
        <v>64</v>
      </c>
      <c r="L595" s="156">
        <v>1297.3986923772557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315"/>
        <v>1297.3986923772557</v>
      </c>
    </row>
    <row r="596" spans="1:85">
      <c r="A596" s="172" t="s">
        <v>23</v>
      </c>
      <c r="B596" s="173">
        <v>1297.3986923772557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314"/>
        <v>1297.3986923772557</v>
      </c>
      <c r="J596" s="149"/>
      <c r="K596" s="176" t="s">
        <v>23</v>
      </c>
      <c r="L596" s="177">
        <v>1297.3986923772557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315"/>
        <v>1297.3986923772557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314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315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314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315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314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315"/>
        <v>0</v>
      </c>
    </row>
    <row r="600" spans="1:85" ht="15">
      <c r="A600" s="194" t="s">
        <v>26</v>
      </c>
      <c r="B600" s="195">
        <f>SUM(B579:B595)</f>
        <v>12457.15490233257</v>
      </c>
      <c r="C600" s="195">
        <f t="shared" ref="C600:H600" si="316">SUM(C579:C595)</f>
        <v>399.57582595689541</v>
      </c>
      <c r="D600" s="195">
        <f t="shared" si="316"/>
        <v>2624.7065303263121</v>
      </c>
      <c r="E600" s="195">
        <f t="shared" si="316"/>
        <v>829.73999299448769</v>
      </c>
      <c r="F600" s="195">
        <f t="shared" si="316"/>
        <v>0</v>
      </c>
      <c r="G600" s="195">
        <f t="shared" si="316"/>
        <v>1672.6177522931678</v>
      </c>
      <c r="H600" s="197">
        <f t="shared" si="316"/>
        <v>0.43543767763032681</v>
      </c>
      <c r="I600" s="154">
        <f t="shared" ref="I600" si="317">SUM(I579:I595)</f>
        <v>17984.230441581065</v>
      </c>
      <c r="J600" s="149"/>
      <c r="K600" s="196" t="s">
        <v>26</v>
      </c>
      <c r="L600" s="195">
        <f>SUM(L579:L595)</f>
        <v>12457.15490233257</v>
      </c>
      <c r="M600" s="195">
        <f t="shared" ref="M600:R600" si="318">SUM(M579:M595)</f>
        <v>399.57582595689541</v>
      </c>
      <c r="N600" s="195">
        <f t="shared" si="318"/>
        <v>2624.7065303263121</v>
      </c>
      <c r="O600" s="195">
        <f t="shared" si="318"/>
        <v>829.73999299448769</v>
      </c>
      <c r="P600" s="195">
        <f t="shared" si="318"/>
        <v>48393.582305353317</v>
      </c>
      <c r="Q600" s="195">
        <f t="shared" si="318"/>
        <v>1672.6177522931678</v>
      </c>
      <c r="R600" s="197">
        <f t="shared" si="318"/>
        <v>0.43543767763032681</v>
      </c>
      <c r="S600" s="198">
        <f t="shared" ref="S600" si="319">SUM(S579:S595)</f>
        <v>66377.812746934374</v>
      </c>
    </row>
    <row r="601" spans="1:85" s="22" customFormat="1" ht="15" thickBot="1">
      <c r="A601" s="58" t="s">
        <v>90</v>
      </c>
      <c r="B601" s="48">
        <f>IF($I600=0,"-",B600/$I600)</f>
        <v>0.69267100100822621</v>
      </c>
      <c r="C601" s="48">
        <f t="shared" ref="C601:H601" si="320">IF($I600=0,"-",C600/$I600)</f>
        <v>2.2218121996092879E-2</v>
      </c>
      <c r="D601" s="48">
        <f t="shared" si="320"/>
        <v>0.14594488982179454</v>
      </c>
      <c r="E601" s="48">
        <f t="shared" si="320"/>
        <v>4.613708635961751E-2</v>
      </c>
      <c r="F601" s="48">
        <f t="shared" si="320"/>
        <v>0</v>
      </c>
      <c r="G601" s="48">
        <f t="shared" si="320"/>
        <v>9.3004688620199935E-2</v>
      </c>
      <c r="H601" s="69">
        <f t="shared" si="320"/>
        <v>2.4212194068841446E-5</v>
      </c>
      <c r="I601" s="49">
        <f>SUM(B601:H601)</f>
        <v>1</v>
      </c>
      <c r="K601" s="78" t="s">
        <v>90</v>
      </c>
      <c r="L601" s="95">
        <f t="shared" ref="L601:R601" si="321">IF($S600=0,"-",L600/$S600)</f>
        <v>0.1876704637711627</v>
      </c>
      <c r="M601" s="95">
        <f t="shared" si="321"/>
        <v>6.0197196837485376E-3</v>
      </c>
      <c r="N601" s="95">
        <f t="shared" si="321"/>
        <v>3.9541925557761509E-2</v>
      </c>
      <c r="O601" s="95">
        <f t="shared" si="321"/>
        <v>1.2500261136320868E-2</v>
      </c>
      <c r="P601" s="95">
        <f t="shared" si="321"/>
        <v>0.72906262352834683</v>
      </c>
      <c r="Q601" s="95">
        <f t="shared" si="321"/>
        <v>2.5198446334319998E-2</v>
      </c>
      <c r="R601" s="96">
        <f t="shared" si="321"/>
        <v>6.5599883396344252E-6</v>
      </c>
      <c r="S601" s="97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123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183.46367822806539</v>
      </c>
      <c r="C605" s="152">
        <v>0</v>
      </c>
      <c r="D605" s="152">
        <v>2.3552544639106379</v>
      </c>
      <c r="E605" s="152">
        <v>0</v>
      </c>
      <c r="F605" s="349"/>
      <c r="G605" s="152">
        <v>0</v>
      </c>
      <c r="H605" s="153">
        <v>0</v>
      </c>
      <c r="I605" s="154">
        <f>SUM(B605:H605)</f>
        <v>185.81893269197602</v>
      </c>
      <c r="J605" s="149"/>
      <c r="K605" s="203" t="s">
        <v>7</v>
      </c>
      <c r="L605" s="152">
        <v>183.46367822806539</v>
      </c>
      <c r="M605" s="152">
        <v>0</v>
      </c>
      <c r="N605" s="152">
        <v>2.3552544639106379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185.81893269197602</v>
      </c>
      <c r="U605" s="101" t="s">
        <v>7</v>
      </c>
      <c r="V605" s="207">
        <v>183.46367822806539</v>
      </c>
      <c r="W605" s="207">
        <v>2.180673072833426</v>
      </c>
      <c r="X605" s="207">
        <v>0.17458139107721179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322">+P605</f>
        <v>0</v>
      </c>
      <c r="AF605" s="210">
        <f t="shared" ref="AF605:AF625" si="323">SUM(V605:AE605)</f>
        <v>185.81893269197604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33.887740535809534</v>
      </c>
      <c r="C606" s="160">
        <v>0</v>
      </c>
      <c r="D606" s="160">
        <v>5.1863299576057411</v>
      </c>
      <c r="E606" s="160">
        <v>0</v>
      </c>
      <c r="F606" s="350"/>
      <c r="G606" s="160">
        <v>0</v>
      </c>
      <c r="H606" s="161">
        <v>0</v>
      </c>
      <c r="I606" s="162">
        <f t="shared" ref="I606:I625" si="324">SUM(B606:H606)</f>
        <v>39.074070493415277</v>
      </c>
      <c r="J606" s="149"/>
      <c r="K606" s="163" t="s">
        <v>8</v>
      </c>
      <c r="L606" s="164">
        <v>33.887740535809534</v>
      </c>
      <c r="M606" s="164">
        <v>0</v>
      </c>
      <c r="N606" s="164">
        <v>5.1863299576057411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25">SUM(L606:R606)</f>
        <v>39.074070493415277</v>
      </c>
      <c r="U606" s="102" t="s">
        <v>8</v>
      </c>
      <c r="V606" s="212">
        <v>33.887740535809534</v>
      </c>
      <c r="W606" s="212">
        <v>4.9777029849370749</v>
      </c>
      <c r="X606" s="212">
        <v>0.20862697266866537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322"/>
        <v>0</v>
      </c>
      <c r="AF606" s="214">
        <f t="shared" si="323"/>
        <v>39.074070493415277</v>
      </c>
      <c r="AG606" s="276" t="str">
        <f t="shared" ref="AG606:AG626" si="326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333.84825838327714</v>
      </c>
      <c r="C607" s="156">
        <v>0</v>
      </c>
      <c r="D607" s="156">
        <v>20.867413345789306</v>
      </c>
      <c r="E607" s="156">
        <v>0</v>
      </c>
      <c r="F607" s="350"/>
      <c r="G607" s="156">
        <v>0</v>
      </c>
      <c r="H607" s="168">
        <v>0</v>
      </c>
      <c r="I607" s="154">
        <f t="shared" si="324"/>
        <v>354.71567172906646</v>
      </c>
      <c r="J607" s="149"/>
      <c r="K607" s="169" t="s">
        <v>10</v>
      </c>
      <c r="L607" s="156">
        <v>333.84825838327714</v>
      </c>
      <c r="M607" s="156">
        <v>0</v>
      </c>
      <c r="N607" s="156">
        <v>20.867413345789306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25"/>
        <v>354.71567172906646</v>
      </c>
      <c r="U607" s="269" t="s">
        <v>10</v>
      </c>
      <c r="V607" s="207">
        <v>333.84825838327714</v>
      </c>
      <c r="W607" s="207">
        <v>20.753901753655438</v>
      </c>
      <c r="X607" s="207">
        <v>0.11351159213386741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322"/>
        <v>0</v>
      </c>
      <c r="AF607" s="210">
        <f t="shared" si="323"/>
        <v>354.71567172906646</v>
      </c>
      <c r="AG607" s="276" t="str">
        <f t="shared" si="326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324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25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322"/>
        <v>0</v>
      </c>
      <c r="AF608" s="214">
        <f t="shared" si="323"/>
        <v>0</v>
      </c>
      <c r="AG608" s="276" t="str">
        <f t="shared" si="326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81.260699715511493</v>
      </c>
      <c r="C609" s="156">
        <v>0</v>
      </c>
      <c r="D609" s="156">
        <v>9.4555393001254799</v>
      </c>
      <c r="E609" s="156">
        <v>0</v>
      </c>
      <c r="F609" s="350"/>
      <c r="G609" s="156">
        <v>0</v>
      </c>
      <c r="H609" s="168">
        <v>0</v>
      </c>
      <c r="I609" s="154">
        <f t="shared" si="324"/>
        <v>90.716239015636972</v>
      </c>
      <c r="J609" s="149"/>
      <c r="K609" s="169" t="s">
        <v>16</v>
      </c>
      <c r="L609" s="156">
        <v>81.260699715511493</v>
      </c>
      <c r="M609" s="156">
        <v>0</v>
      </c>
      <c r="N609" s="156">
        <v>9.4555393001254799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25"/>
        <v>90.716239015636972</v>
      </c>
      <c r="U609" s="269" t="s">
        <v>16</v>
      </c>
      <c r="V609" s="207">
        <v>81.260699715511493</v>
      </c>
      <c r="W609" s="207">
        <v>9.4555393001254799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322"/>
        <v>0</v>
      </c>
      <c r="AF609" s="210">
        <f t="shared" si="323"/>
        <v>90.716239015636972</v>
      </c>
      <c r="AG609" s="276" t="str">
        <f t="shared" si="326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7665.7207044435627</v>
      </c>
      <c r="C610" s="160">
        <v>0</v>
      </c>
      <c r="D610" s="160">
        <v>891.98743843471516</v>
      </c>
      <c r="E610" s="160">
        <v>0</v>
      </c>
      <c r="F610" s="350"/>
      <c r="G610" s="160">
        <v>0</v>
      </c>
      <c r="H610" s="161">
        <v>0</v>
      </c>
      <c r="I610" s="162">
        <f t="shared" si="324"/>
        <v>8557.7081428782785</v>
      </c>
      <c r="J610" s="149"/>
      <c r="K610" s="163" t="s">
        <v>15</v>
      </c>
      <c r="L610" s="164">
        <v>7665.7207044435627</v>
      </c>
      <c r="M610" s="164">
        <v>0</v>
      </c>
      <c r="N610" s="164">
        <v>891.98743843471516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25"/>
        <v>8557.7081428782785</v>
      </c>
      <c r="U610" s="102" t="s">
        <v>15</v>
      </c>
      <c r="V610" s="212">
        <v>7665.7207044435627</v>
      </c>
      <c r="W610" s="212">
        <v>891.98743843471516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322"/>
        <v>0</v>
      </c>
      <c r="AF610" s="214">
        <f t="shared" si="323"/>
        <v>8557.7081428782785</v>
      </c>
      <c r="AG610" s="276" t="str">
        <f t="shared" si="326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324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17104.178023242122</v>
      </c>
      <c r="Q611" s="156">
        <v>0</v>
      </c>
      <c r="R611" s="157">
        <v>0</v>
      </c>
      <c r="S611" s="158">
        <f t="shared" si="325"/>
        <v>17104.178023242122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17104.178023242122</v>
      </c>
      <c r="AF611" s="245">
        <f t="shared" si="323"/>
        <v>17104.178023242122</v>
      </c>
      <c r="AG611" s="276" t="str">
        <f t="shared" si="326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324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8878.5536428716186</v>
      </c>
      <c r="Q612" s="164">
        <v>0</v>
      </c>
      <c r="R612" s="165">
        <v>0</v>
      </c>
      <c r="S612" s="166">
        <f t="shared" si="325"/>
        <v>8878.5536428716186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327">+P612</f>
        <v>8878.5536428716186</v>
      </c>
      <c r="AF612" s="214">
        <f t="shared" si="323"/>
        <v>8878.5536428716186</v>
      </c>
      <c r="AG612" s="276" t="str">
        <f t="shared" si="326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324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25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327"/>
        <v>0</v>
      </c>
      <c r="AF613" s="245">
        <f t="shared" si="323"/>
        <v>0</v>
      </c>
      <c r="AG613" s="276" t="str">
        <f t="shared" si="326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232.99937010576306</v>
      </c>
      <c r="C614" s="160">
        <v>0</v>
      </c>
      <c r="D614" s="160">
        <v>47.249559554902724</v>
      </c>
      <c r="E614" s="160">
        <v>0</v>
      </c>
      <c r="F614" s="350"/>
      <c r="G614" s="160">
        <v>0</v>
      </c>
      <c r="H614" s="161">
        <v>0</v>
      </c>
      <c r="I614" s="162">
        <f t="shared" si="324"/>
        <v>280.24892966066579</v>
      </c>
      <c r="J614" s="149"/>
      <c r="K614" s="163" t="s">
        <v>17</v>
      </c>
      <c r="L614" s="164">
        <v>232.99937010576306</v>
      </c>
      <c r="M614" s="164">
        <v>0</v>
      </c>
      <c r="N614" s="164">
        <v>47.249559554902724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25"/>
        <v>280.24892966066579</v>
      </c>
      <c r="U614" s="102" t="s">
        <v>17</v>
      </c>
      <c r="V614" s="212">
        <v>232.99937010576306</v>
      </c>
      <c r="W614" s="212">
        <v>41.356718063808287</v>
      </c>
      <c r="X614" s="212">
        <v>5.8928414910944396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327"/>
        <v>0</v>
      </c>
      <c r="AF614" s="214">
        <f t="shared" si="323"/>
        <v>280.24892966066579</v>
      </c>
      <c r="AG614" s="276" t="str">
        <f t="shared" si="326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14345.476974929908</v>
      </c>
      <c r="C615" s="156">
        <v>0</v>
      </c>
      <c r="D615" s="156">
        <v>1897.1431077656084</v>
      </c>
      <c r="E615" s="156">
        <v>0</v>
      </c>
      <c r="F615" s="350"/>
      <c r="G615" s="156">
        <v>0</v>
      </c>
      <c r="H615" s="168">
        <v>0</v>
      </c>
      <c r="I615" s="154">
        <f t="shared" si="324"/>
        <v>16242.620082695517</v>
      </c>
      <c r="J615" s="149"/>
      <c r="K615" s="169" t="s">
        <v>140</v>
      </c>
      <c r="L615" s="156">
        <v>14345.476974929908</v>
      </c>
      <c r="M615" s="156">
        <v>0</v>
      </c>
      <c r="N615" s="156">
        <v>1897.1431077656084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25"/>
        <v>16242.620082695517</v>
      </c>
      <c r="U615" s="103" t="s">
        <v>140</v>
      </c>
      <c r="V615" s="207">
        <v>14345.476974929908</v>
      </c>
      <c r="W615" s="207">
        <v>1846.0509521948022</v>
      </c>
      <c r="X615" s="207">
        <v>51.092155570806213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327"/>
        <v>0</v>
      </c>
      <c r="AF615" s="245">
        <f t="shared" si="323"/>
        <v>16242.620082695517</v>
      </c>
      <c r="AG615" s="276" t="str">
        <f t="shared" si="326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1881.5176189718989</v>
      </c>
      <c r="C616" s="160">
        <v>0</v>
      </c>
      <c r="D616" s="160">
        <v>3094.5632140859898</v>
      </c>
      <c r="E616" s="160">
        <v>4651.3629977218998</v>
      </c>
      <c r="F616" s="350"/>
      <c r="G616" s="160">
        <v>2380.6715472687392</v>
      </c>
      <c r="H616" s="161">
        <v>0</v>
      </c>
      <c r="I616" s="162">
        <f t="shared" si="324"/>
        <v>12008.115378048527</v>
      </c>
      <c r="J616" s="149"/>
      <c r="K616" s="163" t="s">
        <v>25</v>
      </c>
      <c r="L616" s="164">
        <v>1881.5176189718989</v>
      </c>
      <c r="M616" s="164">
        <v>0</v>
      </c>
      <c r="N616" s="164">
        <v>3094.5632140859898</v>
      </c>
      <c r="O616" s="164">
        <v>4651.3629977218998</v>
      </c>
      <c r="P616" s="164">
        <v>0</v>
      </c>
      <c r="Q616" s="164">
        <v>2380.6715472687392</v>
      </c>
      <c r="R616" s="165">
        <v>0</v>
      </c>
      <c r="S616" s="166">
        <f t="shared" si="325"/>
        <v>12008.115378048527</v>
      </c>
      <c r="U616" s="102" t="s">
        <v>25</v>
      </c>
      <c r="V616" s="212">
        <v>1881.5176189718989</v>
      </c>
      <c r="W616" s="212">
        <v>1931.1553170233315</v>
      </c>
      <c r="X616" s="212">
        <v>1163.4078970626583</v>
      </c>
      <c r="Y616" s="212">
        <v>1542.6513830548813</v>
      </c>
      <c r="Z616" s="212">
        <v>1531.619901118846</v>
      </c>
      <c r="AA616" s="212">
        <v>448.07112075512782</v>
      </c>
      <c r="AB616" s="212">
        <v>1294.7502569319299</v>
      </c>
      <c r="AC616" s="212">
        <v>1085.9212903368095</v>
      </c>
      <c r="AD616" s="212">
        <v>1129.0205927930444</v>
      </c>
      <c r="AE616" s="243">
        <f t="shared" si="327"/>
        <v>0</v>
      </c>
      <c r="AF616" s="214">
        <f t="shared" si="323"/>
        <v>12008.115378048527</v>
      </c>
      <c r="AG616" s="276" t="str">
        <f t="shared" si="326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2138.2248117237145</v>
      </c>
      <c r="C617" s="156">
        <v>0</v>
      </c>
      <c r="D617" s="156">
        <v>331.26093455036892</v>
      </c>
      <c r="E617" s="156">
        <v>0</v>
      </c>
      <c r="F617" s="350"/>
      <c r="G617" s="156">
        <v>0</v>
      </c>
      <c r="H617" s="168">
        <v>0</v>
      </c>
      <c r="I617" s="154">
        <f t="shared" si="324"/>
        <v>2469.4857462740833</v>
      </c>
      <c r="J617" s="149"/>
      <c r="K617" s="169" t="s">
        <v>24</v>
      </c>
      <c r="L617" s="156">
        <v>2138.2248117237145</v>
      </c>
      <c r="M617" s="156">
        <v>0</v>
      </c>
      <c r="N617" s="156">
        <v>331.26093455036892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25"/>
        <v>2469.4857462740833</v>
      </c>
      <c r="U617" s="271" t="s">
        <v>24</v>
      </c>
      <c r="V617" s="207">
        <v>2138.2248117237145</v>
      </c>
      <c r="W617" s="207">
        <v>331.26093455036892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327"/>
        <v>0</v>
      </c>
      <c r="AF617" s="245">
        <f t="shared" si="323"/>
        <v>2469.4857462740833</v>
      </c>
      <c r="AG617" s="276" t="str">
        <f t="shared" si="326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14843.452123809253</v>
      </c>
      <c r="C618" s="160">
        <v>0</v>
      </c>
      <c r="D618" s="160">
        <v>1461.0899600341388</v>
      </c>
      <c r="E618" s="160">
        <v>0</v>
      </c>
      <c r="F618" s="350"/>
      <c r="G618" s="160">
        <v>0</v>
      </c>
      <c r="H618" s="161">
        <v>0</v>
      </c>
      <c r="I618" s="162">
        <f t="shared" si="324"/>
        <v>16304.542083843391</v>
      </c>
      <c r="J618" s="149"/>
      <c r="K618" s="163" t="s">
        <v>60</v>
      </c>
      <c r="L618" s="164">
        <v>14843.452123809253</v>
      </c>
      <c r="M618" s="164">
        <v>0</v>
      </c>
      <c r="N618" s="164">
        <v>1461.0899600341388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25"/>
        <v>16304.542083843391</v>
      </c>
      <c r="U618" s="102" t="s">
        <v>60</v>
      </c>
      <c r="V618" s="212">
        <v>14843.452123809253</v>
      </c>
      <c r="W618" s="212">
        <v>1382.2720973971425</v>
      </c>
      <c r="X618" s="212">
        <v>78.817862636996267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327"/>
        <v>0</v>
      </c>
      <c r="AF618" s="214">
        <f t="shared" si="323"/>
        <v>16304.542083843391</v>
      </c>
      <c r="AG618" s="276" t="str">
        <f t="shared" si="326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2367.5279669981019</v>
      </c>
      <c r="C619" s="156">
        <v>0</v>
      </c>
      <c r="D619" s="156">
        <v>654.66926614242971</v>
      </c>
      <c r="E619" s="156">
        <v>0</v>
      </c>
      <c r="F619" s="350"/>
      <c r="G619" s="156">
        <v>0</v>
      </c>
      <c r="H619" s="168">
        <v>0</v>
      </c>
      <c r="I619" s="154">
        <f t="shared" si="324"/>
        <v>3022.1972331405314</v>
      </c>
      <c r="J619" s="149"/>
      <c r="K619" s="169" t="s">
        <v>22</v>
      </c>
      <c r="L619" s="156">
        <v>2367.5279669981019</v>
      </c>
      <c r="M619" s="156">
        <v>0</v>
      </c>
      <c r="N619" s="156">
        <v>654.66926614242971</v>
      </c>
      <c r="O619" s="156">
        <v>0</v>
      </c>
      <c r="P619" s="156">
        <v>1505.0733284622279</v>
      </c>
      <c r="Q619" s="156">
        <v>0</v>
      </c>
      <c r="R619" s="157">
        <v>0</v>
      </c>
      <c r="S619" s="158">
        <f t="shared" si="325"/>
        <v>4527.2705616027597</v>
      </c>
      <c r="U619" s="271" t="s">
        <v>22</v>
      </c>
      <c r="V619" s="207">
        <v>2367.5279669981019</v>
      </c>
      <c r="W619" s="207">
        <v>653.54236836744758</v>
      </c>
      <c r="X619" s="207">
        <v>1.1268977749820759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327"/>
        <v>1505.0733284622279</v>
      </c>
      <c r="AF619" s="245">
        <f t="shared" si="323"/>
        <v>4527.2705616027597</v>
      </c>
      <c r="AG619" s="276" t="str">
        <f t="shared" si="326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324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25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327"/>
        <v>0</v>
      </c>
      <c r="AF620" s="214">
        <f t="shared" si="323"/>
        <v>0</v>
      </c>
      <c r="AG620" s="276" t="str">
        <f t="shared" si="326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720.90044454686119</v>
      </c>
      <c r="C621" s="156">
        <v>0</v>
      </c>
      <c r="D621" s="156">
        <v>942.81586217155336</v>
      </c>
      <c r="E621" s="156">
        <v>0</v>
      </c>
      <c r="F621" s="350"/>
      <c r="G621" s="156">
        <v>0</v>
      </c>
      <c r="H621" s="168">
        <v>0</v>
      </c>
      <c r="I621" s="154">
        <f t="shared" si="324"/>
        <v>1663.7163067184147</v>
      </c>
      <c r="J621" s="149"/>
      <c r="K621" s="171" t="s">
        <v>64</v>
      </c>
      <c r="L621" s="156">
        <v>720.90044454686119</v>
      </c>
      <c r="M621" s="156">
        <v>0</v>
      </c>
      <c r="N621" s="156">
        <v>942.81586217155336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25"/>
        <v>1663.7163067184147</v>
      </c>
      <c r="U621" s="272" t="s">
        <v>64</v>
      </c>
      <c r="V621" s="207">
        <v>720.90044454686119</v>
      </c>
      <c r="W621" s="207">
        <v>942.81586217155336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327"/>
        <v>0</v>
      </c>
      <c r="AF621" s="210">
        <f t="shared" si="323"/>
        <v>1663.7163067184147</v>
      </c>
      <c r="AG621" s="276" t="str">
        <f t="shared" si="326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720.90044454686119</v>
      </c>
      <c r="C622" s="173">
        <v>0</v>
      </c>
      <c r="D622" s="173">
        <v>942.81586217155336</v>
      </c>
      <c r="E622" s="173">
        <v>0</v>
      </c>
      <c r="F622" s="350"/>
      <c r="G622" s="173">
        <v>0</v>
      </c>
      <c r="H622" s="174">
        <v>0</v>
      </c>
      <c r="I622" s="175">
        <f t="shared" si="324"/>
        <v>1663.7163067184147</v>
      </c>
      <c r="J622" s="149"/>
      <c r="K622" s="176" t="s">
        <v>23</v>
      </c>
      <c r="L622" s="177">
        <v>720.90044454686119</v>
      </c>
      <c r="M622" s="177">
        <v>0</v>
      </c>
      <c r="N622" s="177">
        <v>942.81586217155336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25"/>
        <v>1663.7163067184147</v>
      </c>
      <c r="U622" s="273" t="s">
        <v>135</v>
      </c>
      <c r="V622" s="212">
        <v>720.90044454686119</v>
      </c>
      <c r="W622" s="212">
        <v>942.81586217155336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327"/>
        <v>0</v>
      </c>
      <c r="AF622" s="214">
        <f t="shared" si="323"/>
        <v>1663.7163067184147</v>
      </c>
      <c r="AG622" s="277" t="str">
        <f t="shared" si="326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324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25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327"/>
        <v>0</v>
      </c>
      <c r="AF623" s="245">
        <f t="shared" si="323"/>
        <v>0</v>
      </c>
      <c r="AG623" s="277" t="str">
        <f t="shared" si="326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324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25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327"/>
        <v>0</v>
      </c>
      <c r="AF624" s="214">
        <f t="shared" si="323"/>
        <v>0</v>
      </c>
      <c r="AG624" s="277" t="str">
        <f t="shared" si="326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324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25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323"/>
        <v>0</v>
      </c>
      <c r="AG625" s="277" t="str">
        <f t="shared" si="326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44828.280392391724</v>
      </c>
      <c r="C626" s="195">
        <f t="shared" ref="C626:H626" si="328">SUM(C605:C621)</f>
        <v>0</v>
      </c>
      <c r="D626" s="195">
        <f t="shared" si="328"/>
        <v>9358.6438798071395</v>
      </c>
      <c r="E626" s="195">
        <f t="shared" si="328"/>
        <v>4651.3629977218998</v>
      </c>
      <c r="F626" s="195">
        <f t="shared" si="328"/>
        <v>0</v>
      </c>
      <c r="G626" s="195">
        <f t="shared" si="328"/>
        <v>2380.6715472687392</v>
      </c>
      <c r="H626" s="197">
        <f t="shared" si="328"/>
        <v>0</v>
      </c>
      <c r="I626" s="154">
        <f t="shared" ref="I626" si="329">SUM(I605:I621)</f>
        <v>61218.958817189508</v>
      </c>
      <c r="J626" s="149"/>
      <c r="K626" s="196" t="s">
        <v>26</v>
      </c>
      <c r="L626" s="195">
        <f>SUM(L605:L621)</f>
        <v>44828.280392391724</v>
      </c>
      <c r="M626" s="195">
        <f t="shared" ref="M626:R626" si="330">SUM(M605:M621)</f>
        <v>0</v>
      </c>
      <c r="N626" s="195">
        <f t="shared" si="330"/>
        <v>9358.6438798071395</v>
      </c>
      <c r="O626" s="195">
        <f t="shared" si="330"/>
        <v>4651.3629977218998</v>
      </c>
      <c r="P626" s="195">
        <f t="shared" si="330"/>
        <v>27487.80499457597</v>
      </c>
      <c r="Q626" s="195">
        <f t="shared" si="330"/>
        <v>2380.6715472687392</v>
      </c>
      <c r="R626" s="197">
        <f t="shared" si="330"/>
        <v>0</v>
      </c>
      <c r="S626" s="198">
        <f t="shared" ref="S626" si="331">SUM(S605:S621)</f>
        <v>88706.763811765471</v>
      </c>
      <c r="U626" s="224" t="s">
        <v>63</v>
      </c>
      <c r="V626" s="225">
        <f>SUM(V605:V621)</f>
        <v>44828.280392391724</v>
      </c>
      <c r="W626" s="225">
        <f t="shared" ref="W626:AE626" si="332">SUM(W605:W621)</f>
        <v>8057.8095053147226</v>
      </c>
      <c r="X626" s="225">
        <f t="shared" si="332"/>
        <v>1300.8343744924171</v>
      </c>
      <c r="Y626" s="225">
        <f t="shared" si="332"/>
        <v>1542.6513830548813</v>
      </c>
      <c r="Z626" s="225">
        <f t="shared" si="332"/>
        <v>1531.619901118846</v>
      </c>
      <c r="AA626" s="225">
        <f t="shared" si="332"/>
        <v>448.07112075512782</v>
      </c>
      <c r="AB626" s="225">
        <f t="shared" si="332"/>
        <v>1294.7502569319299</v>
      </c>
      <c r="AC626" s="225">
        <f t="shared" si="332"/>
        <v>1085.9212903368095</v>
      </c>
      <c r="AD626" s="225">
        <f t="shared" si="332"/>
        <v>1129.0205927930444</v>
      </c>
      <c r="AE626" s="225">
        <f t="shared" si="332"/>
        <v>27487.80499457597</v>
      </c>
      <c r="AF626" s="246">
        <f>SUM(AF605:AF621)</f>
        <v>88706.763811765471</v>
      </c>
      <c r="AG626" s="278" t="str">
        <f t="shared" si="326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0.73226139840530102</v>
      </c>
      <c r="C627" s="48">
        <f t="shared" ref="C627:H627" si="333">IF($I626=0,"-",C626/$I626)</f>
        <v>0</v>
      </c>
      <c r="D627" s="48">
        <f t="shared" si="333"/>
        <v>0.15287166035857752</v>
      </c>
      <c r="E627" s="48">
        <f t="shared" si="333"/>
        <v>7.5979126198661456E-2</v>
      </c>
      <c r="F627" s="48">
        <f t="shared" si="333"/>
        <v>0</v>
      </c>
      <c r="G627" s="48">
        <f t="shared" si="333"/>
        <v>3.8887815037459882E-2</v>
      </c>
      <c r="H627" s="69">
        <f t="shared" si="333"/>
        <v>0</v>
      </c>
      <c r="I627" s="49">
        <f>SUM(B627:H627)</f>
        <v>0.99999999999999989</v>
      </c>
      <c r="K627" s="78" t="s">
        <v>90</v>
      </c>
      <c r="L627" s="95">
        <f t="shared" ref="L627:R627" si="334">IF($S626=0,"-",L626/$S626)</f>
        <v>0.50535357695515437</v>
      </c>
      <c r="M627" s="95">
        <f t="shared" si="334"/>
        <v>0</v>
      </c>
      <c r="N627" s="95">
        <f t="shared" si="334"/>
        <v>0.1055009052034189</v>
      </c>
      <c r="O627" s="95">
        <f t="shared" si="334"/>
        <v>5.2435268719666382E-2</v>
      </c>
      <c r="P627" s="95">
        <f t="shared" si="334"/>
        <v>0.3098727065830596</v>
      </c>
      <c r="Q627" s="95">
        <f t="shared" si="334"/>
        <v>2.6837542538700784E-2</v>
      </c>
      <c r="R627" s="96">
        <f t="shared" si="334"/>
        <v>0</v>
      </c>
      <c r="S627" s="97">
        <f>SUM(L627:R627)</f>
        <v>1.0000000000000002</v>
      </c>
      <c r="U627" s="108" t="s">
        <v>90</v>
      </c>
      <c r="V627" s="130">
        <f>V626/$AF626</f>
        <v>0.50535357695515437</v>
      </c>
      <c r="W627" s="130">
        <f t="shared" ref="W627:AF627" si="335">W626/$AF626</f>
        <v>9.0836472429692991E-2</v>
      </c>
      <c r="X627" s="130">
        <f t="shared" si="335"/>
        <v>1.466443277372591E-2</v>
      </c>
      <c r="Y627" s="130">
        <f t="shared" si="335"/>
        <v>1.7390459495606966E-2</v>
      </c>
      <c r="Z627" s="130">
        <f t="shared" si="335"/>
        <v>1.7266100523844183E-2</v>
      </c>
      <c r="AA627" s="130">
        <f t="shared" si="335"/>
        <v>5.0511494445443705E-3</v>
      </c>
      <c r="AB627" s="130">
        <f t="shared" si="335"/>
        <v>1.4595845923083972E-2</v>
      </c>
      <c r="AC627" s="130">
        <f t="shared" si="335"/>
        <v>1.2241696615616814E-2</v>
      </c>
      <c r="AD627" s="247">
        <f t="shared" si="335"/>
        <v>1.2727559255670859E-2</v>
      </c>
      <c r="AE627" s="247">
        <f t="shared" si="335"/>
        <v>0.3098727065830596</v>
      </c>
      <c r="AF627" s="248">
        <f t="shared" si="335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0.55326901667579831</v>
      </c>
      <c r="C631" s="152">
        <v>0</v>
      </c>
      <c r="D631" s="152">
        <v>0.83077060203976993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1.3840396187155681</v>
      </c>
      <c r="J631" s="149"/>
      <c r="K631" s="203" t="s">
        <v>7</v>
      </c>
      <c r="L631" s="152">
        <v>0.55326901667579831</v>
      </c>
      <c r="M631" s="152">
        <v>0</v>
      </c>
      <c r="N631" s="152">
        <v>0.83077060203976993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1.3840396187155681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1.5968199315558131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36">SUM(B632:H632)</f>
        <v>1.5968199315558131</v>
      </c>
      <c r="J632" s="149"/>
      <c r="K632" s="163" t="s">
        <v>8</v>
      </c>
      <c r="L632" s="164">
        <v>1.5968199315558131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37">SUM(L632:R632)</f>
        <v>1.5968199315558131</v>
      </c>
    </row>
    <row r="633" spans="1:85" ht="15">
      <c r="A633" s="167" t="s">
        <v>10</v>
      </c>
      <c r="B633" s="156">
        <v>8.1681049379623101</v>
      </c>
      <c r="C633" s="156">
        <v>0</v>
      </c>
      <c r="D633" s="156">
        <v>2.6166078510793177E-2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36"/>
        <v>8.1942710164731025</v>
      </c>
      <c r="J633" s="149"/>
      <c r="K633" s="169" t="s">
        <v>10</v>
      </c>
      <c r="L633" s="156">
        <v>8.1681049379623101</v>
      </c>
      <c r="M633" s="156">
        <v>0</v>
      </c>
      <c r="N633" s="156">
        <v>2.6166078510793177E-2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37"/>
        <v>8.1942710164731025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36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37"/>
        <v>0</v>
      </c>
    </row>
    <row r="635" spans="1:85" ht="15">
      <c r="A635" s="167" t="s">
        <v>16</v>
      </c>
      <c r="B635" s="156">
        <v>44.780467955026118</v>
      </c>
      <c r="C635" s="156">
        <v>0.19354398924169106</v>
      </c>
      <c r="D635" s="156">
        <v>3.6083980091237251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36"/>
        <v>48.582409953391533</v>
      </c>
      <c r="J635" s="149"/>
      <c r="K635" s="169" t="s">
        <v>16</v>
      </c>
      <c r="L635" s="156">
        <v>44.780467955026118</v>
      </c>
      <c r="M635" s="156">
        <v>0.19354398924169106</v>
      </c>
      <c r="N635" s="156">
        <v>3.6083980091237251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37"/>
        <v>48.582409953391533</v>
      </c>
    </row>
    <row r="636" spans="1:85" ht="15">
      <c r="A636" s="159" t="s">
        <v>15</v>
      </c>
      <c r="B636" s="160">
        <v>8.0217891355402386</v>
      </c>
      <c r="C636" s="160">
        <v>0.18103418404424693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36"/>
        <v>8.2028233195844855</v>
      </c>
      <c r="J636" s="149"/>
      <c r="K636" s="163" t="s">
        <v>15</v>
      </c>
      <c r="L636" s="164">
        <v>8.0217891355402386</v>
      </c>
      <c r="M636" s="164">
        <v>0.18103418404424693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37"/>
        <v>8.2028233195844855</v>
      </c>
    </row>
    <row r="637" spans="1:85" ht="15">
      <c r="A637" s="167" t="s">
        <v>58</v>
      </c>
      <c r="B637" s="156">
        <v>0</v>
      </c>
      <c r="C637" s="156">
        <v>1.6709635994403289</v>
      </c>
      <c r="D637" s="156">
        <v>0</v>
      </c>
      <c r="E637" s="156">
        <v>81.101322342185796</v>
      </c>
      <c r="F637" s="156">
        <v>3202.9166525798591</v>
      </c>
      <c r="G637" s="156">
        <v>0</v>
      </c>
      <c r="H637" s="168">
        <v>0</v>
      </c>
      <c r="I637" s="154">
        <f t="shared" si="336"/>
        <v>3285.6889385214854</v>
      </c>
      <c r="J637" s="149"/>
      <c r="K637" s="169" t="s">
        <v>58</v>
      </c>
      <c r="L637" s="156">
        <v>0</v>
      </c>
      <c r="M637" s="156">
        <v>1.6709635994403289</v>
      </c>
      <c r="N637" s="156">
        <v>0</v>
      </c>
      <c r="O637" s="156">
        <v>81.101322342185796</v>
      </c>
      <c r="P637" s="156">
        <v>3202.9166525798591</v>
      </c>
      <c r="Q637" s="156">
        <v>0</v>
      </c>
      <c r="R637" s="157">
        <v>0</v>
      </c>
      <c r="S637" s="158">
        <f t="shared" si="337"/>
        <v>3285.6889385214854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33.751583831929956</v>
      </c>
      <c r="F638" s="160">
        <v>0</v>
      </c>
      <c r="G638" s="160">
        <v>0</v>
      </c>
      <c r="H638" s="161">
        <v>0</v>
      </c>
      <c r="I638" s="162">
        <f t="shared" si="336"/>
        <v>33.751583831929956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33.751583831929956</v>
      </c>
      <c r="P638" s="164">
        <v>0</v>
      </c>
      <c r="Q638" s="164">
        <v>0</v>
      </c>
      <c r="R638" s="165">
        <v>0</v>
      </c>
      <c r="S638" s="166">
        <f t="shared" si="337"/>
        <v>33.751583831929956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36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37"/>
        <v>0</v>
      </c>
    </row>
    <row r="640" spans="1:85" ht="15">
      <c r="A640" s="159" t="s">
        <v>17</v>
      </c>
      <c r="B640" s="160">
        <v>27.723751827248975</v>
      </c>
      <c r="C640" s="160">
        <v>0</v>
      </c>
      <c r="D640" s="160">
        <v>0.13421710898614583</v>
      </c>
      <c r="E640" s="160">
        <v>0.81667261877374087</v>
      </c>
      <c r="F640" s="160">
        <v>0</v>
      </c>
      <c r="G640" s="160">
        <v>0</v>
      </c>
      <c r="H640" s="161">
        <v>0</v>
      </c>
      <c r="I640" s="162">
        <f t="shared" si="336"/>
        <v>28.674641555008861</v>
      </c>
      <c r="J640" s="149"/>
      <c r="K640" s="163" t="s">
        <v>17</v>
      </c>
      <c r="L640" s="164">
        <v>27.723751827248975</v>
      </c>
      <c r="M640" s="164">
        <v>0</v>
      </c>
      <c r="N640" s="164">
        <v>0.13421710898614583</v>
      </c>
      <c r="O640" s="164">
        <v>0.81667261877374087</v>
      </c>
      <c r="P640" s="164">
        <v>0</v>
      </c>
      <c r="Q640" s="164">
        <v>0</v>
      </c>
      <c r="R640" s="165">
        <v>0</v>
      </c>
      <c r="S640" s="166">
        <f t="shared" si="337"/>
        <v>28.674641555008861</v>
      </c>
    </row>
    <row r="641" spans="1:70" ht="15">
      <c r="A641" s="167" t="s">
        <v>140</v>
      </c>
      <c r="B641" s="156">
        <v>170.10559521236132</v>
      </c>
      <c r="C641" s="156">
        <v>0</v>
      </c>
      <c r="D641" s="156">
        <v>43.964869031948702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36"/>
        <v>214.07046424431002</v>
      </c>
      <c r="J641" s="149"/>
      <c r="K641" s="169" t="s">
        <v>140</v>
      </c>
      <c r="L641" s="156">
        <v>170.10559521236132</v>
      </c>
      <c r="M641" s="156">
        <v>0</v>
      </c>
      <c r="N641" s="156">
        <v>43.964869031948702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37"/>
        <v>214.07046424431002</v>
      </c>
    </row>
    <row r="642" spans="1:70" ht="15">
      <c r="A642" s="159" t="s">
        <v>25</v>
      </c>
      <c r="B642" s="160">
        <v>345.61279085030344</v>
      </c>
      <c r="C642" s="160">
        <v>0.44906280989369629</v>
      </c>
      <c r="D642" s="160">
        <v>7.1487590704065767</v>
      </c>
      <c r="E642" s="160">
        <v>574.30023789588881</v>
      </c>
      <c r="F642" s="160">
        <v>0</v>
      </c>
      <c r="G642" s="160">
        <v>193.66567177092634</v>
      </c>
      <c r="H642" s="161">
        <v>2.7171276661111534</v>
      </c>
      <c r="I642" s="162">
        <f t="shared" si="336"/>
        <v>1123.89365006353</v>
      </c>
      <c r="J642" s="149"/>
      <c r="K642" s="163" t="s">
        <v>25</v>
      </c>
      <c r="L642" s="164">
        <v>345.61279085030344</v>
      </c>
      <c r="M642" s="164">
        <v>0.44906280989369629</v>
      </c>
      <c r="N642" s="164">
        <v>7.1487590704065767</v>
      </c>
      <c r="O642" s="164">
        <v>574.30023789588881</v>
      </c>
      <c r="P642" s="164">
        <v>0</v>
      </c>
      <c r="Q642" s="164">
        <v>193.66567177092634</v>
      </c>
      <c r="R642" s="165">
        <v>2.7171276661111534</v>
      </c>
      <c r="S642" s="166">
        <f t="shared" si="337"/>
        <v>1123.89365006353</v>
      </c>
    </row>
    <row r="643" spans="1:70" ht="15">
      <c r="A643" s="167" t="s">
        <v>24</v>
      </c>
      <c r="B643" s="156">
        <v>34.909005923300555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36"/>
        <v>34.909005923300555</v>
      </c>
      <c r="J643" s="149"/>
      <c r="K643" s="169" t="s">
        <v>24</v>
      </c>
      <c r="L643" s="156">
        <v>34.909005923300555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37"/>
        <v>34.909005923300555</v>
      </c>
    </row>
    <row r="644" spans="1:70" ht="15">
      <c r="A644" s="159" t="s">
        <v>60</v>
      </c>
      <c r="B644" s="160">
        <v>636.54546681904833</v>
      </c>
      <c r="C644" s="160">
        <v>28.833349229847823</v>
      </c>
      <c r="D644" s="160">
        <v>362.4538245861612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36"/>
        <v>1027.8326406350575</v>
      </c>
      <c r="J644" s="149"/>
      <c r="K644" s="163" t="s">
        <v>60</v>
      </c>
      <c r="L644" s="164">
        <v>636.54546681904833</v>
      </c>
      <c r="M644" s="164">
        <v>28.833349229847823</v>
      </c>
      <c r="N644" s="164">
        <v>362.4538245861612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37"/>
        <v>1027.8326406350575</v>
      </c>
    </row>
    <row r="645" spans="1:70" ht="15">
      <c r="A645" s="167" t="s">
        <v>22</v>
      </c>
      <c r="B645" s="156">
        <v>558.40203230381462</v>
      </c>
      <c r="C645" s="156">
        <v>0</v>
      </c>
      <c r="D645" s="156">
        <v>0.79131775707705754</v>
      </c>
      <c r="E645" s="156">
        <v>5.2274437631014008</v>
      </c>
      <c r="F645" s="156">
        <v>221.42729957276609</v>
      </c>
      <c r="G645" s="156">
        <v>0</v>
      </c>
      <c r="H645" s="168">
        <v>0</v>
      </c>
      <c r="I645" s="154">
        <f t="shared" si="336"/>
        <v>785.84809339675917</v>
      </c>
      <c r="J645" s="149"/>
      <c r="K645" s="169" t="s">
        <v>22</v>
      </c>
      <c r="L645" s="156">
        <v>558.40203230381462</v>
      </c>
      <c r="M645" s="156">
        <v>0</v>
      </c>
      <c r="N645" s="156">
        <v>0.79131775707705754</v>
      </c>
      <c r="O645" s="156">
        <v>5.2274437631014008</v>
      </c>
      <c r="P645" s="156">
        <v>221.42729957276609</v>
      </c>
      <c r="Q645" s="156">
        <v>0</v>
      </c>
      <c r="R645" s="157">
        <v>0</v>
      </c>
      <c r="S645" s="158">
        <f t="shared" si="337"/>
        <v>785.84809339675917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36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37"/>
        <v>0</v>
      </c>
    </row>
    <row r="647" spans="1:70" ht="15">
      <c r="A647" s="170" t="s">
        <v>64</v>
      </c>
      <c r="B647" s="156">
        <v>22.464808589081571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36"/>
        <v>22.464808589081571</v>
      </c>
      <c r="J647" s="149"/>
      <c r="K647" s="171" t="s">
        <v>64</v>
      </c>
      <c r="L647" s="156">
        <v>22.464808589081571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37"/>
        <v>22.464808589081571</v>
      </c>
    </row>
    <row r="648" spans="1:70">
      <c r="A648" s="172" t="s">
        <v>23</v>
      </c>
      <c r="B648" s="173">
        <v>22.464808589081571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36"/>
        <v>22.464808589081571</v>
      </c>
      <c r="J648" s="149"/>
      <c r="K648" s="176" t="s">
        <v>23</v>
      </c>
      <c r="L648" s="177">
        <v>22.464808589081571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37"/>
        <v>22.464808589081571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36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37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36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37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36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37"/>
        <v>0</v>
      </c>
    </row>
    <row r="652" spans="1:70" ht="15">
      <c r="A652" s="194" t="s">
        <v>26</v>
      </c>
      <c r="B652" s="195">
        <f>SUM(B631:B647)</f>
        <v>1858.883902501919</v>
      </c>
      <c r="C652" s="195">
        <f t="shared" ref="C652:H652" si="338">SUM(C631:C647)</f>
        <v>31.327953812467786</v>
      </c>
      <c r="D652" s="195">
        <f t="shared" si="338"/>
        <v>418.95832224425402</v>
      </c>
      <c r="E652" s="195">
        <f t="shared" si="338"/>
        <v>695.19726045187974</v>
      </c>
      <c r="F652" s="195">
        <f t="shared" si="338"/>
        <v>3424.3439521526252</v>
      </c>
      <c r="G652" s="195">
        <f t="shared" si="338"/>
        <v>193.66567177092634</v>
      </c>
      <c r="H652" s="197">
        <f t="shared" si="338"/>
        <v>2.7171276661111534</v>
      </c>
      <c r="I652" s="154">
        <f t="shared" ref="I652" si="339">SUM(I631:I647)</f>
        <v>6625.0941906001826</v>
      </c>
      <c r="J652" s="149"/>
      <c r="K652" s="196" t="s">
        <v>26</v>
      </c>
      <c r="L652" s="195">
        <f>SUM(L631:L647)</f>
        <v>1858.883902501919</v>
      </c>
      <c r="M652" s="195">
        <f t="shared" ref="M652:R652" si="340">SUM(M631:M647)</f>
        <v>31.327953812467786</v>
      </c>
      <c r="N652" s="195">
        <f t="shared" si="340"/>
        <v>418.95832224425402</v>
      </c>
      <c r="O652" s="195">
        <f t="shared" si="340"/>
        <v>695.19726045187974</v>
      </c>
      <c r="P652" s="195">
        <f t="shared" si="340"/>
        <v>3424.3439521526252</v>
      </c>
      <c r="Q652" s="195">
        <f t="shared" si="340"/>
        <v>193.66567177092634</v>
      </c>
      <c r="R652" s="197">
        <f t="shared" si="340"/>
        <v>2.7171276661111534</v>
      </c>
      <c r="S652" s="198">
        <f t="shared" ref="S652" si="341">SUM(S631:S647)</f>
        <v>6625.0941906001826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0.28058226027025263</v>
      </c>
      <c r="C653" s="48">
        <f t="shared" ref="C653:H653" si="342">IF($I652=0,"-",C652/$I652)</f>
        <v>4.7286805155036917E-3</v>
      </c>
      <c r="D653" s="48">
        <f t="shared" si="342"/>
        <v>6.3238092952501795E-2</v>
      </c>
      <c r="E653" s="48">
        <f t="shared" si="342"/>
        <v>0.10493394364690538</v>
      </c>
      <c r="F653" s="48">
        <f t="shared" si="342"/>
        <v>0.51687475734475652</v>
      </c>
      <c r="G653" s="48">
        <f t="shared" si="342"/>
        <v>2.9232138623131291E-2</v>
      </c>
      <c r="H653" s="69">
        <f t="shared" si="342"/>
        <v>4.1012664694884928E-4</v>
      </c>
      <c r="I653" s="49">
        <f>SUM(B653:H653)</f>
        <v>1.0000000000000002</v>
      </c>
      <c r="K653" s="78" t="s">
        <v>90</v>
      </c>
      <c r="L653" s="95">
        <f t="shared" ref="L653:R653" si="343">IF($S652=0,"-",L652/$S652)</f>
        <v>0.28058226027025263</v>
      </c>
      <c r="M653" s="95">
        <f t="shared" si="343"/>
        <v>4.7286805155036917E-3</v>
      </c>
      <c r="N653" s="95">
        <f t="shared" si="343"/>
        <v>6.3238092952501795E-2</v>
      </c>
      <c r="O653" s="95">
        <f t="shared" si="343"/>
        <v>0.10493394364690538</v>
      </c>
      <c r="P653" s="95">
        <f t="shared" si="343"/>
        <v>0.51687475734475652</v>
      </c>
      <c r="Q653" s="95">
        <f t="shared" si="343"/>
        <v>2.9232138623131291E-2</v>
      </c>
      <c r="R653" s="96">
        <f t="shared" si="343"/>
        <v>4.1012664694884928E-4</v>
      </c>
      <c r="S653" s="97">
        <f>SUM(L653:R653)</f>
        <v>1.0000000000000002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375" style="141" customWidth="1"/>
    <col min="2" max="9" width="16.625" style="149" customWidth="1"/>
    <col min="10" max="10" width="11.625" style="141" customWidth="1"/>
    <col min="11" max="11" width="41.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85</v>
      </c>
      <c r="B1" s="315"/>
      <c r="C1" s="315"/>
      <c r="D1" s="315"/>
      <c r="E1" s="315"/>
      <c r="F1" s="315"/>
      <c r="G1" s="315"/>
      <c r="H1" s="315"/>
      <c r="I1" s="316"/>
      <c r="K1" s="323" t="s">
        <v>86</v>
      </c>
      <c r="L1" s="324"/>
      <c r="M1" s="324"/>
      <c r="N1" s="324"/>
      <c r="O1" s="324"/>
      <c r="P1" s="324"/>
      <c r="Q1" s="324"/>
      <c r="R1" s="324"/>
      <c r="S1" s="325"/>
      <c r="U1" s="332" t="s">
        <v>87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5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1089.4870599097658</v>
      </c>
      <c r="C7" s="37">
        <f t="shared" ref="C7:E7" si="0">C33+C85</f>
        <v>1011.8762147020632</v>
      </c>
      <c r="D7" s="37">
        <f t="shared" si="0"/>
        <v>16.751861012140175</v>
      </c>
      <c r="E7" s="37">
        <f t="shared" si="0"/>
        <v>0</v>
      </c>
      <c r="F7" s="37">
        <f>F59+F85</f>
        <v>2.1420867224284295</v>
      </c>
      <c r="G7" s="37">
        <f t="shared" ref="G7:H7" si="1">G33+G85</f>
        <v>0</v>
      </c>
      <c r="H7" s="37">
        <f t="shared" si="1"/>
        <v>0</v>
      </c>
      <c r="I7" s="154">
        <f>SUM(B7:H7)</f>
        <v>2120.2572223463976</v>
      </c>
      <c r="J7" s="149"/>
      <c r="K7" s="155" t="s">
        <v>7</v>
      </c>
      <c r="L7" s="37">
        <f>L33+L85</f>
        <v>1089.4870599097658</v>
      </c>
      <c r="M7" s="37">
        <f t="shared" ref="M7:O7" si="2">M33+M85</f>
        <v>1011.8762147020632</v>
      </c>
      <c r="N7" s="37">
        <f t="shared" si="2"/>
        <v>16.751861012140175</v>
      </c>
      <c r="O7" s="37">
        <f t="shared" si="2"/>
        <v>0</v>
      </c>
      <c r="P7" s="156">
        <f>P33+P59+P85</f>
        <v>2.1420867224284295</v>
      </c>
      <c r="Q7" s="37">
        <f t="shared" ref="Q7:R7" si="3">Q33+Q85</f>
        <v>0</v>
      </c>
      <c r="R7" s="37">
        <f t="shared" si="3"/>
        <v>0</v>
      </c>
      <c r="S7" s="158">
        <f>SUM(L7:R7)</f>
        <v>2120.2572223463976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7" si="4">B34+B86</f>
        <v>90.666709169742077</v>
      </c>
      <c r="C8" s="40">
        <f t="shared" si="4"/>
        <v>0</v>
      </c>
      <c r="D8" s="40">
        <f t="shared" si="4"/>
        <v>555.13837985260602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162">
        <f t="shared" ref="I8:I27" si="7">SUM(B8:H8)</f>
        <v>645.80508902234806</v>
      </c>
      <c r="J8" s="149"/>
      <c r="K8" s="163" t="s">
        <v>8</v>
      </c>
      <c r="L8" s="84">
        <f t="shared" ref="L8:O27" si="8">L34+L86</f>
        <v>90.666709169742077</v>
      </c>
      <c r="M8" s="84">
        <f t="shared" si="8"/>
        <v>0</v>
      </c>
      <c r="N8" s="84">
        <f t="shared" si="8"/>
        <v>555.13837985260602</v>
      </c>
      <c r="O8" s="84">
        <f t="shared" si="8"/>
        <v>0</v>
      </c>
      <c r="P8" s="16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166">
        <f t="shared" ref="S8:S27" si="11">SUM(L8:R8)</f>
        <v>645.80508902234806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596.69805349124306</v>
      </c>
      <c r="C9" s="43">
        <f t="shared" si="4"/>
        <v>0</v>
      </c>
      <c r="D9" s="43">
        <f t="shared" si="4"/>
        <v>278.90556055511229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154">
        <f t="shared" si="7"/>
        <v>875.60361404635535</v>
      </c>
      <c r="J9" s="149"/>
      <c r="K9" s="155" t="s">
        <v>10</v>
      </c>
      <c r="L9" s="43">
        <f t="shared" si="8"/>
        <v>596.69805349124306</v>
      </c>
      <c r="M9" s="43">
        <f t="shared" si="8"/>
        <v>0</v>
      </c>
      <c r="N9" s="43">
        <f t="shared" si="8"/>
        <v>278.90556055511229</v>
      </c>
      <c r="O9" s="43">
        <f t="shared" si="8"/>
        <v>0</v>
      </c>
      <c r="P9" s="156">
        <f t="shared" si="9"/>
        <v>0</v>
      </c>
      <c r="Q9" s="43">
        <f t="shared" ref="Q9:R9" si="14">Q35+Q87</f>
        <v>0</v>
      </c>
      <c r="R9" s="43">
        <f t="shared" si="14"/>
        <v>0</v>
      </c>
      <c r="S9" s="158">
        <f t="shared" si="11"/>
        <v>875.60361404635535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645.74088979999988</v>
      </c>
      <c r="D10" s="40">
        <f t="shared" si="4"/>
        <v>481.42239387500007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162">
        <f t="shared" si="7"/>
        <v>1127.163283675</v>
      </c>
      <c r="J10" s="149"/>
      <c r="K10" s="163" t="s">
        <v>56</v>
      </c>
      <c r="L10" s="84">
        <f t="shared" si="8"/>
        <v>0</v>
      </c>
      <c r="M10" s="84">
        <f t="shared" si="8"/>
        <v>645.74088979999988</v>
      </c>
      <c r="N10" s="84">
        <f t="shared" si="8"/>
        <v>481.42239387500007</v>
      </c>
      <c r="O10" s="84">
        <f t="shared" si="8"/>
        <v>0</v>
      </c>
      <c r="P10" s="164">
        <f t="shared" si="9"/>
        <v>0</v>
      </c>
      <c r="Q10" s="84">
        <f t="shared" ref="Q10:R10" si="16">Q36+Q88</f>
        <v>0</v>
      </c>
      <c r="R10" s="84">
        <f t="shared" si="16"/>
        <v>0</v>
      </c>
      <c r="S10" s="166">
        <f t="shared" si="11"/>
        <v>1127.163283675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716.53217067282139</v>
      </c>
      <c r="C11" s="43">
        <f t="shared" si="4"/>
        <v>281.30458918961034</v>
      </c>
      <c r="D11" s="43">
        <f t="shared" si="4"/>
        <v>418.8398181448739</v>
      </c>
      <c r="E11" s="43">
        <f t="shared" si="4"/>
        <v>41.161911229458759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154">
        <f t="shared" si="7"/>
        <v>1457.8384892367644</v>
      </c>
      <c r="J11" s="149"/>
      <c r="K11" s="155" t="s">
        <v>16</v>
      </c>
      <c r="L11" s="43">
        <f t="shared" si="8"/>
        <v>716.53217067282139</v>
      </c>
      <c r="M11" s="43">
        <f t="shared" si="8"/>
        <v>281.30458918961034</v>
      </c>
      <c r="N11" s="43">
        <f t="shared" si="8"/>
        <v>418.8398181448739</v>
      </c>
      <c r="O11" s="43">
        <f t="shared" si="8"/>
        <v>41.161911229458759</v>
      </c>
      <c r="P11" s="156">
        <f t="shared" si="9"/>
        <v>0</v>
      </c>
      <c r="Q11" s="43">
        <f t="shared" ref="Q11:R11" si="18">Q37+Q89</f>
        <v>0</v>
      </c>
      <c r="R11" s="43">
        <f t="shared" si="18"/>
        <v>0</v>
      </c>
      <c r="S11" s="158">
        <f t="shared" si="11"/>
        <v>1457.8384892367644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10235.025079937435</v>
      </c>
      <c r="C12" s="40">
        <f t="shared" si="4"/>
        <v>136.88494305173614</v>
      </c>
      <c r="D12" s="40">
        <f t="shared" si="4"/>
        <v>950.14104140217569</v>
      </c>
      <c r="E12" s="40">
        <f t="shared" si="4"/>
        <v>16.138179845262552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162">
        <f t="shared" si="7"/>
        <v>11338.18924423661</v>
      </c>
      <c r="J12" s="149"/>
      <c r="K12" s="163" t="s">
        <v>15</v>
      </c>
      <c r="L12" s="84">
        <f t="shared" si="8"/>
        <v>10235.025079937435</v>
      </c>
      <c r="M12" s="84">
        <f t="shared" si="8"/>
        <v>136.88494305173614</v>
      </c>
      <c r="N12" s="84">
        <f t="shared" si="8"/>
        <v>950.14104140217569</v>
      </c>
      <c r="O12" s="84">
        <f t="shared" si="8"/>
        <v>16.138179845262552</v>
      </c>
      <c r="P12" s="164">
        <f t="shared" si="9"/>
        <v>0</v>
      </c>
      <c r="Q12" s="84">
        <f t="shared" ref="Q12:R12" si="20">Q38+Q90</f>
        <v>0</v>
      </c>
      <c r="R12" s="84">
        <f t="shared" si="20"/>
        <v>0</v>
      </c>
      <c r="S12" s="166">
        <f t="shared" si="11"/>
        <v>11338.18924423661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1.6832892112445581</v>
      </c>
      <c r="D13" s="43">
        <f t="shared" si="4"/>
        <v>0.49156095536262295</v>
      </c>
      <c r="E13" s="43">
        <f t="shared" si="4"/>
        <v>2573.520528586977</v>
      </c>
      <c r="F13" s="43">
        <f t="shared" si="5"/>
        <v>52145.67301378955</v>
      </c>
      <c r="G13" s="43">
        <f t="shared" ref="G13:H13" si="21">G39+G91</f>
        <v>0</v>
      </c>
      <c r="H13" s="43">
        <f t="shared" si="21"/>
        <v>0</v>
      </c>
      <c r="I13" s="154">
        <f t="shared" si="7"/>
        <v>54721.368392543132</v>
      </c>
      <c r="J13" s="149"/>
      <c r="K13" s="169" t="s">
        <v>58</v>
      </c>
      <c r="L13" s="43">
        <f t="shared" si="8"/>
        <v>0</v>
      </c>
      <c r="M13" s="43">
        <f t="shared" si="8"/>
        <v>1.6832892112445581</v>
      </c>
      <c r="N13" s="43">
        <f t="shared" si="8"/>
        <v>0.49156095536262295</v>
      </c>
      <c r="O13" s="43">
        <f t="shared" si="8"/>
        <v>2573.520528586977</v>
      </c>
      <c r="P13" s="156">
        <f t="shared" si="9"/>
        <v>52145.673013789543</v>
      </c>
      <c r="Q13" s="43">
        <f t="shared" ref="Q13:R13" si="22">Q39+Q91</f>
        <v>0</v>
      </c>
      <c r="R13" s="43">
        <f t="shared" si="22"/>
        <v>0</v>
      </c>
      <c r="S13" s="158">
        <f t="shared" si="11"/>
        <v>54721.368392543125</v>
      </c>
      <c r="T13" s="149" t="str">
        <f t="shared" si="12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</v>
      </c>
      <c r="D14" s="40">
        <f t="shared" si="4"/>
        <v>0.14374098483384853</v>
      </c>
      <c r="E14" s="40">
        <f t="shared" si="4"/>
        <v>65.664187231992912</v>
      </c>
      <c r="F14" s="40">
        <f t="shared" si="5"/>
        <v>16435.862685532476</v>
      </c>
      <c r="G14" s="40">
        <f t="shared" ref="G14:H14" si="23">G40+G92</f>
        <v>0</v>
      </c>
      <c r="H14" s="40">
        <f t="shared" si="23"/>
        <v>0</v>
      </c>
      <c r="I14" s="162">
        <f t="shared" si="7"/>
        <v>16501.670613749302</v>
      </c>
      <c r="J14" s="149"/>
      <c r="K14" s="163" t="s">
        <v>12</v>
      </c>
      <c r="L14" s="84">
        <f t="shared" si="8"/>
        <v>0</v>
      </c>
      <c r="M14" s="84">
        <f t="shared" si="8"/>
        <v>0</v>
      </c>
      <c r="N14" s="84">
        <f t="shared" si="8"/>
        <v>0.14374098483384853</v>
      </c>
      <c r="O14" s="84">
        <f t="shared" si="8"/>
        <v>65.664187231992912</v>
      </c>
      <c r="P14" s="164">
        <f t="shared" si="9"/>
        <v>16435.862685532476</v>
      </c>
      <c r="Q14" s="84">
        <f t="shared" ref="Q14:R14" si="24">Q40+Q92</f>
        <v>0</v>
      </c>
      <c r="R14" s="84">
        <f t="shared" si="24"/>
        <v>0</v>
      </c>
      <c r="S14" s="166">
        <f t="shared" si="11"/>
        <v>16501.670613749302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3.7303962230271202</v>
      </c>
      <c r="E15" s="43">
        <f t="shared" si="4"/>
        <v>1.3362478824452712E-2</v>
      </c>
      <c r="F15" s="43">
        <f t="shared" si="5"/>
        <v>21878.359245715641</v>
      </c>
      <c r="G15" s="43">
        <f t="shared" ref="G15:H15" si="25">G41+G93</f>
        <v>0</v>
      </c>
      <c r="H15" s="43">
        <f t="shared" si="25"/>
        <v>0</v>
      </c>
      <c r="I15" s="154">
        <f t="shared" si="7"/>
        <v>21882.103004417491</v>
      </c>
      <c r="J15" s="149"/>
      <c r="K15" s="169" t="s">
        <v>59</v>
      </c>
      <c r="L15" s="43">
        <f t="shared" si="8"/>
        <v>0</v>
      </c>
      <c r="M15" s="43">
        <f t="shared" si="8"/>
        <v>0</v>
      </c>
      <c r="N15" s="43">
        <f t="shared" si="8"/>
        <v>3.7303962230271202</v>
      </c>
      <c r="O15" s="43">
        <f t="shared" si="8"/>
        <v>1.3362478824452712E-2</v>
      </c>
      <c r="P15" s="156">
        <f t="shared" si="9"/>
        <v>21878.359245715641</v>
      </c>
      <c r="Q15" s="43">
        <f t="shared" ref="Q15:R15" si="26">Q41+Q93</f>
        <v>0</v>
      </c>
      <c r="R15" s="43">
        <f t="shared" si="26"/>
        <v>0</v>
      </c>
      <c r="S15" s="158">
        <f t="shared" si="11"/>
        <v>21882.103004417491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1217.3605909008161</v>
      </c>
      <c r="C16" s="40">
        <f t="shared" si="4"/>
        <v>18.707271803926087</v>
      </c>
      <c r="D16" s="40">
        <f t="shared" si="4"/>
        <v>331.94912180425342</v>
      </c>
      <c r="E16" s="40">
        <f t="shared" si="4"/>
        <v>98.213333548002112</v>
      </c>
      <c r="F16" s="40">
        <f t="shared" si="5"/>
        <v>17.925917293504718</v>
      </c>
      <c r="G16" s="40">
        <f t="shared" ref="G16:H16" si="27">G42+G94</f>
        <v>0</v>
      </c>
      <c r="H16" s="40">
        <f t="shared" si="27"/>
        <v>0</v>
      </c>
      <c r="I16" s="162">
        <f t="shared" si="7"/>
        <v>1684.1562353505021</v>
      </c>
      <c r="J16" s="149"/>
      <c r="K16" s="163" t="s">
        <v>17</v>
      </c>
      <c r="L16" s="84">
        <f t="shared" si="8"/>
        <v>1217.3605909008161</v>
      </c>
      <c r="M16" s="84">
        <f t="shared" si="8"/>
        <v>18.707271803926087</v>
      </c>
      <c r="N16" s="84">
        <f t="shared" si="8"/>
        <v>331.94912180425342</v>
      </c>
      <c r="O16" s="84">
        <f t="shared" si="8"/>
        <v>98.213333548002112</v>
      </c>
      <c r="P16" s="164">
        <f t="shared" si="9"/>
        <v>17.925917293504554</v>
      </c>
      <c r="Q16" s="84">
        <f t="shared" ref="Q16:R16" si="28">Q42+Q94</f>
        <v>0</v>
      </c>
      <c r="R16" s="84">
        <f t="shared" si="28"/>
        <v>0</v>
      </c>
      <c r="S16" s="166">
        <f t="shared" si="11"/>
        <v>1684.1562353505021</v>
      </c>
      <c r="T16" s="149" t="str">
        <f t="shared" si="12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22084.235364322802</v>
      </c>
      <c r="C17" s="43">
        <f t="shared" si="4"/>
        <v>10234.200389213673</v>
      </c>
      <c r="D17" s="43">
        <f t="shared" si="4"/>
        <v>11394.485249903892</v>
      </c>
      <c r="E17" s="43">
        <f t="shared" si="4"/>
        <v>585.5575375529412</v>
      </c>
      <c r="F17" s="43">
        <f t="shared" si="5"/>
        <v>3825.4652307939355</v>
      </c>
      <c r="G17" s="43">
        <f t="shared" ref="G17:H17" si="29">G43+G95</f>
        <v>0</v>
      </c>
      <c r="H17" s="43">
        <f t="shared" si="29"/>
        <v>0</v>
      </c>
      <c r="I17" s="154">
        <f t="shared" si="7"/>
        <v>48123.943771787242</v>
      </c>
      <c r="J17" s="149"/>
      <c r="K17" s="169" t="s">
        <v>140</v>
      </c>
      <c r="L17" s="43">
        <f t="shared" si="8"/>
        <v>22084.235364322802</v>
      </c>
      <c r="M17" s="43">
        <f t="shared" si="8"/>
        <v>10234.200389213673</v>
      </c>
      <c r="N17" s="43">
        <f t="shared" si="8"/>
        <v>11394.485249903892</v>
      </c>
      <c r="O17" s="43">
        <f t="shared" si="8"/>
        <v>585.5575375529412</v>
      </c>
      <c r="P17" s="156">
        <f t="shared" si="9"/>
        <v>3825.4652307939346</v>
      </c>
      <c r="Q17" s="43">
        <f t="shared" ref="Q17:R17" si="30">Q43+Q95</f>
        <v>0</v>
      </c>
      <c r="R17" s="43">
        <f t="shared" si="30"/>
        <v>0</v>
      </c>
      <c r="S17" s="158">
        <f t="shared" si="11"/>
        <v>48123.943771787242</v>
      </c>
      <c r="T17" s="149" t="str">
        <f t="shared" si="12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4362.3853530592305</v>
      </c>
      <c r="C18" s="40">
        <f t="shared" si="4"/>
        <v>204.00473597637739</v>
      </c>
      <c r="D18" s="40">
        <f t="shared" si="4"/>
        <v>7541.0737542110928</v>
      </c>
      <c r="E18" s="40">
        <f t="shared" si="4"/>
        <v>19644.645095167798</v>
      </c>
      <c r="F18" s="40">
        <f t="shared" si="5"/>
        <v>1558.5521818167799</v>
      </c>
      <c r="G18" s="40">
        <f t="shared" ref="G18:H18" si="31">G44+G96</f>
        <v>5376.9489561940927</v>
      </c>
      <c r="H18" s="40">
        <f t="shared" si="31"/>
        <v>59.286582532603113</v>
      </c>
      <c r="I18" s="162">
        <f t="shared" si="7"/>
        <v>38746.896658957972</v>
      </c>
      <c r="J18" s="149"/>
      <c r="K18" s="163" t="s">
        <v>25</v>
      </c>
      <c r="L18" s="84">
        <f t="shared" si="8"/>
        <v>4362.3853530592305</v>
      </c>
      <c r="M18" s="84">
        <f t="shared" si="8"/>
        <v>204.00473597637739</v>
      </c>
      <c r="N18" s="84">
        <f t="shared" si="8"/>
        <v>7541.0737542110928</v>
      </c>
      <c r="O18" s="84">
        <f t="shared" si="8"/>
        <v>19644.645095167798</v>
      </c>
      <c r="P18" s="164">
        <f t="shared" si="9"/>
        <v>1558.5521818167761</v>
      </c>
      <c r="Q18" s="84">
        <f t="shared" ref="Q18:R18" si="32">Q44+Q96</f>
        <v>5376.9489561940927</v>
      </c>
      <c r="R18" s="84">
        <f t="shared" si="32"/>
        <v>59.286582532603113</v>
      </c>
      <c r="S18" s="166">
        <f t="shared" si="11"/>
        <v>38746.896658957965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8933.0281338339064</v>
      </c>
      <c r="C19" s="43">
        <f t="shared" si="4"/>
        <v>903.68269430896964</v>
      </c>
      <c r="D19" s="43">
        <f t="shared" si="4"/>
        <v>1372.5835096972369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154">
        <f t="shared" si="7"/>
        <v>11209.294337840112</v>
      </c>
      <c r="J19" s="149"/>
      <c r="K19" s="169" t="s">
        <v>24</v>
      </c>
      <c r="L19" s="43">
        <f t="shared" si="8"/>
        <v>8933.0281338339064</v>
      </c>
      <c r="M19" s="43">
        <f t="shared" si="8"/>
        <v>903.68269430896964</v>
      </c>
      <c r="N19" s="43">
        <f t="shared" si="8"/>
        <v>1372.5835096972369</v>
      </c>
      <c r="O19" s="43">
        <f t="shared" si="8"/>
        <v>0</v>
      </c>
      <c r="P19" s="156">
        <f t="shared" si="9"/>
        <v>-1.0462741784067475E-12</v>
      </c>
      <c r="Q19" s="43">
        <f t="shared" ref="Q19:R19" si="34">Q45+Q97</f>
        <v>0</v>
      </c>
      <c r="R19" s="43">
        <f t="shared" si="34"/>
        <v>0</v>
      </c>
      <c r="S19" s="158">
        <f t="shared" si="11"/>
        <v>11209.294337840111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17490.890257878276</v>
      </c>
      <c r="C20" s="40">
        <f t="shared" si="4"/>
        <v>44.856215895236353</v>
      </c>
      <c r="D20" s="40">
        <f t="shared" si="4"/>
        <v>1930.253003310534</v>
      </c>
      <c r="E20" s="40">
        <f t="shared" si="4"/>
        <v>0</v>
      </c>
      <c r="F20" s="40">
        <f t="shared" si="5"/>
        <v>6.0884886764705895E-2</v>
      </c>
      <c r="G20" s="40">
        <f t="shared" ref="G20:H20" si="35">G46+G98</f>
        <v>0</v>
      </c>
      <c r="H20" s="40">
        <f t="shared" si="35"/>
        <v>0</v>
      </c>
      <c r="I20" s="162">
        <f t="shared" si="7"/>
        <v>19466.060361970813</v>
      </c>
      <c r="J20" s="149"/>
      <c r="K20" s="163" t="s">
        <v>60</v>
      </c>
      <c r="L20" s="84">
        <f t="shared" si="8"/>
        <v>17490.890257878276</v>
      </c>
      <c r="M20" s="84">
        <f t="shared" si="8"/>
        <v>44.856215895236353</v>
      </c>
      <c r="N20" s="84">
        <f t="shared" si="8"/>
        <v>1930.253003310534</v>
      </c>
      <c r="O20" s="84">
        <f t="shared" si="8"/>
        <v>0</v>
      </c>
      <c r="P20" s="164">
        <f t="shared" si="9"/>
        <v>6.0884886768761373E-2</v>
      </c>
      <c r="Q20" s="84">
        <f t="shared" ref="Q20:R20" si="36">Q46+Q98</f>
        <v>0</v>
      </c>
      <c r="R20" s="84">
        <f t="shared" si="36"/>
        <v>0</v>
      </c>
      <c r="S20" s="166">
        <f t="shared" si="11"/>
        <v>19466.06036197082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4098.5564701611402</v>
      </c>
      <c r="C21" s="43">
        <f t="shared" si="4"/>
        <v>1727.4323343940032</v>
      </c>
      <c r="D21" s="43">
        <f t="shared" si="4"/>
        <v>2068.7589337242007</v>
      </c>
      <c r="E21" s="43">
        <f t="shared" si="4"/>
        <v>71.362101450524747</v>
      </c>
      <c r="F21" s="43">
        <f t="shared" si="5"/>
        <v>4706.0774480129494</v>
      </c>
      <c r="G21" s="43">
        <f t="shared" ref="G21:H21" si="37">G47+G99</f>
        <v>0</v>
      </c>
      <c r="H21" s="43">
        <f t="shared" si="37"/>
        <v>0</v>
      </c>
      <c r="I21" s="154">
        <f t="shared" si="7"/>
        <v>12672.187287742818</v>
      </c>
      <c r="J21" s="149"/>
      <c r="K21" s="169" t="s">
        <v>22</v>
      </c>
      <c r="L21" s="43">
        <f t="shared" si="8"/>
        <v>4098.5564701611402</v>
      </c>
      <c r="M21" s="43">
        <f t="shared" si="8"/>
        <v>1727.4323343940032</v>
      </c>
      <c r="N21" s="43">
        <f t="shared" si="8"/>
        <v>2068.7589337242007</v>
      </c>
      <c r="O21" s="43">
        <f t="shared" si="8"/>
        <v>71.362101450524747</v>
      </c>
      <c r="P21" s="156">
        <f t="shared" si="9"/>
        <v>4706.0774480129494</v>
      </c>
      <c r="Q21" s="43">
        <f t="shared" ref="Q21:R21" si="38">Q47+Q99</f>
        <v>0</v>
      </c>
      <c r="R21" s="43">
        <f t="shared" si="38"/>
        <v>0</v>
      </c>
      <c r="S21" s="158">
        <f t="shared" si="11"/>
        <v>12672.187287742818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44.290814555471037</v>
      </c>
      <c r="C22" s="40">
        <f t="shared" si="4"/>
        <v>438.50874953843504</v>
      </c>
      <c r="D22" s="40">
        <f t="shared" si="4"/>
        <v>1268.9539823563414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162">
        <f t="shared" si="7"/>
        <v>1751.7535464502475</v>
      </c>
      <c r="J22" s="149"/>
      <c r="K22" s="163" t="s">
        <v>21</v>
      </c>
      <c r="L22" s="84">
        <f t="shared" si="8"/>
        <v>44.290814555471037</v>
      </c>
      <c r="M22" s="84">
        <f t="shared" si="8"/>
        <v>438.50874953843504</v>
      </c>
      <c r="N22" s="84">
        <f t="shared" si="8"/>
        <v>1268.9539823563414</v>
      </c>
      <c r="O22" s="84">
        <f t="shared" si="8"/>
        <v>0</v>
      </c>
      <c r="P22" s="164">
        <f t="shared" si="9"/>
        <v>0</v>
      </c>
      <c r="Q22" s="84">
        <f t="shared" ref="Q22:R22" si="40">Q48+Q100</f>
        <v>0</v>
      </c>
      <c r="R22" s="84">
        <f t="shared" si="40"/>
        <v>0</v>
      </c>
      <c r="S22" s="166">
        <f t="shared" si="11"/>
        <v>1751.7535464502475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1897.5512663477809</v>
      </c>
      <c r="C23" s="43">
        <f t="shared" si="4"/>
        <v>0</v>
      </c>
      <c r="D23" s="43">
        <f t="shared" si="4"/>
        <v>903.31149872369826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154">
        <f t="shared" si="7"/>
        <v>2800.8627650714793</v>
      </c>
      <c r="J23" s="149"/>
      <c r="K23" s="171" t="s">
        <v>64</v>
      </c>
      <c r="L23" s="43">
        <f t="shared" si="8"/>
        <v>1897.5512663477809</v>
      </c>
      <c r="M23" s="43">
        <f t="shared" si="8"/>
        <v>0</v>
      </c>
      <c r="N23" s="43">
        <f t="shared" si="8"/>
        <v>903.31149872369826</v>
      </c>
      <c r="O23" s="43">
        <f t="shared" si="8"/>
        <v>0</v>
      </c>
      <c r="P23" s="156">
        <f t="shared" si="9"/>
        <v>0</v>
      </c>
      <c r="Q23" s="43">
        <f t="shared" ref="Q23:R23" si="42">Q49+Q101</f>
        <v>0</v>
      </c>
      <c r="R23" s="43">
        <f t="shared" si="42"/>
        <v>0</v>
      </c>
      <c r="S23" s="158">
        <f t="shared" si="11"/>
        <v>2800.8627650714793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tr">
        <f>A50</f>
        <v>Umgebungswärme etc.</v>
      </c>
      <c r="B24" s="59">
        <f t="shared" si="4"/>
        <v>1897.5512663477809</v>
      </c>
      <c r="C24" s="59">
        <f t="shared" si="4"/>
        <v>0</v>
      </c>
      <c r="D24" s="59">
        <f t="shared" si="4"/>
        <v>903.31149872369826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175">
        <f t="shared" si="7"/>
        <v>2800.8627650714793</v>
      </c>
      <c r="J24" s="149"/>
      <c r="K24" s="176" t="s">
        <v>23</v>
      </c>
      <c r="L24" s="87">
        <f t="shared" si="8"/>
        <v>1897.5512663477809</v>
      </c>
      <c r="M24" s="87">
        <f t="shared" si="8"/>
        <v>0</v>
      </c>
      <c r="N24" s="87">
        <f t="shared" si="8"/>
        <v>903.31149872369826</v>
      </c>
      <c r="O24" s="87">
        <f t="shared" si="8"/>
        <v>0</v>
      </c>
      <c r="P24" s="177">
        <f t="shared" si="9"/>
        <v>0</v>
      </c>
      <c r="Q24" s="87">
        <f t="shared" ref="Q24:R24" si="44">Q50+Q102</f>
        <v>0</v>
      </c>
      <c r="R24" s="87">
        <f t="shared" si="44"/>
        <v>0</v>
      </c>
      <c r="S24" s="179">
        <f t="shared" si="11"/>
        <v>2800.8627650714793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tr">
        <f>A51</f>
        <v>Gichtgas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183">
        <f t="shared" si="7"/>
        <v>0</v>
      </c>
      <c r="J25" s="149"/>
      <c r="K25" s="184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181">
        <f t="shared" si="9"/>
        <v>0</v>
      </c>
      <c r="Q25" s="62">
        <f t="shared" ref="Q25:R25" si="46">Q51+Q103</f>
        <v>0</v>
      </c>
      <c r="R25" s="62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tr">
        <f>A52</f>
        <v>Kokereigas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175">
        <f t="shared" si="7"/>
        <v>0</v>
      </c>
      <c r="J26" s="149"/>
      <c r="K26" s="176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177">
        <f t="shared" si="9"/>
        <v>0</v>
      </c>
      <c r="Q26" s="87">
        <f t="shared" ref="Q26:R26" si="48">Q52+Q104</f>
        <v>0</v>
      </c>
      <c r="R26" s="87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tr">
        <f>A53</f>
        <v>Brenntorf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190">
        <f t="shared" si="7"/>
        <v>0</v>
      </c>
      <c r="J27" s="149"/>
      <c r="K27" s="191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188">
        <f t="shared" si="9"/>
        <v>0</v>
      </c>
      <c r="Q27" s="52">
        <f t="shared" ref="Q27:R27" si="50">Q53+Q105</f>
        <v>0</v>
      </c>
      <c r="R27" s="52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72856.707324240429</v>
      </c>
      <c r="C28" s="195">
        <f t="shared" ref="C28:H28" si="51">SUM(C7:C23)</f>
        <v>15648.882317085274</v>
      </c>
      <c r="D28" s="195">
        <f t="shared" si="51"/>
        <v>29516.933806736382</v>
      </c>
      <c r="E28" s="195">
        <f t="shared" si="51"/>
        <v>23096.276237091784</v>
      </c>
      <c r="F28" s="195">
        <f t="shared" si="51"/>
        <v>100570.11869456402</v>
      </c>
      <c r="G28" s="195">
        <f t="shared" si="51"/>
        <v>5376.9489561940927</v>
      </c>
      <c r="H28" s="195">
        <f t="shared" si="51"/>
        <v>59.286582532603113</v>
      </c>
      <c r="I28" s="154">
        <f t="shared" ref="I28" si="52">SUM(I7:I23)</f>
        <v>247125.15391844462</v>
      </c>
      <c r="J28" s="236"/>
      <c r="K28" s="196" t="s">
        <v>26</v>
      </c>
      <c r="L28" s="195">
        <f>SUM(L7:L23)</f>
        <v>72856.707324240429</v>
      </c>
      <c r="M28" s="195">
        <f t="shared" ref="M28:R28" si="53">SUM(M7:M23)</f>
        <v>15648.882317085274</v>
      </c>
      <c r="N28" s="195">
        <f t="shared" si="53"/>
        <v>29516.933806736382</v>
      </c>
      <c r="O28" s="195">
        <f t="shared" si="53"/>
        <v>23096.276237091784</v>
      </c>
      <c r="P28" s="195">
        <f t="shared" si="53"/>
        <v>100570.11869456402</v>
      </c>
      <c r="Q28" s="195">
        <f t="shared" si="53"/>
        <v>5376.9489561940927</v>
      </c>
      <c r="R28" s="197">
        <f t="shared" si="53"/>
        <v>59.286582532603113</v>
      </c>
      <c r="S28" s="198">
        <f t="shared" ref="S28" si="54">SUM(S7:S23)</f>
        <v>247125.15391844462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0.2948170437894167</v>
      </c>
      <c r="C29" s="53">
        <f t="shared" ref="C29:H29" si="55">IF($I28=0,"-",C28/$I28)</f>
        <v>6.3323712980871485E-2</v>
      </c>
      <c r="D29" s="53">
        <f t="shared" si="55"/>
        <v>0.11944123590299294</v>
      </c>
      <c r="E29" s="53">
        <f t="shared" si="55"/>
        <v>9.3459835516031431E-2</v>
      </c>
      <c r="F29" s="53">
        <f t="shared" si="55"/>
        <v>0.40696026729741086</v>
      </c>
      <c r="G29" s="53">
        <f t="shared" si="55"/>
        <v>2.175799942230314E-2</v>
      </c>
      <c r="H29" s="53">
        <f t="shared" si="55"/>
        <v>2.3990509097333195E-4</v>
      </c>
      <c r="I29" s="54">
        <f>SUM(B29:H29)</f>
        <v>1</v>
      </c>
      <c r="K29" s="78" t="s">
        <v>90</v>
      </c>
      <c r="L29" s="95">
        <f>IF($S28=0,"-",L28/$S28)</f>
        <v>0.2948170437894167</v>
      </c>
      <c r="M29" s="95">
        <f t="shared" ref="M29:R29" si="56">IF($S28=0,"-",M28/$S28)</f>
        <v>6.3323712980871485E-2</v>
      </c>
      <c r="N29" s="95">
        <f t="shared" si="56"/>
        <v>0.11944123590299294</v>
      </c>
      <c r="O29" s="95">
        <f t="shared" si="56"/>
        <v>9.3459835516031431E-2</v>
      </c>
      <c r="P29" s="95">
        <f t="shared" si="56"/>
        <v>0.40696026729741086</v>
      </c>
      <c r="Q29" s="95">
        <f t="shared" si="56"/>
        <v>2.175799942230314E-2</v>
      </c>
      <c r="R29" s="96">
        <f t="shared" si="56"/>
        <v>2.3990509097333195E-4</v>
      </c>
      <c r="S29" s="97">
        <f>SUM(L29:R29)</f>
        <v>1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793.8746790001793</v>
      </c>
      <c r="C33" s="37">
        <f t="shared" ref="C33:E33" si="57">C111+C137+C163+C189+C215+C241+C267+C293+C319+C345+C371+C397+C423</f>
        <v>1011.8762147020632</v>
      </c>
      <c r="D33" s="37">
        <f t="shared" si="57"/>
        <v>12.730083157718486</v>
      </c>
      <c r="E33" s="37">
        <f t="shared" si="57"/>
        <v>0</v>
      </c>
      <c r="F33" s="349"/>
      <c r="G33" s="37">
        <f t="shared" ref="G33:H48" si="58">G111+G137+G163+G189+G215+G241+G267+G293+G319+G345+G371+G397+G423</f>
        <v>0</v>
      </c>
      <c r="H33" s="37">
        <f t="shared" si="58"/>
        <v>0</v>
      </c>
      <c r="I33" s="154">
        <f>SUM(B33:H33)</f>
        <v>1818.4809768599612</v>
      </c>
      <c r="J33" s="149"/>
      <c r="K33" s="203" t="s">
        <v>7</v>
      </c>
      <c r="L33" s="37">
        <f t="shared" ref="L33:R48" si="59">L111+L137+L163+L189+L215+L241+L267+L293+L319+L345+L371+L397+L423</f>
        <v>793.8746790001793</v>
      </c>
      <c r="M33" s="37">
        <f t="shared" si="59"/>
        <v>1011.8762147020632</v>
      </c>
      <c r="N33" s="37">
        <f t="shared" si="59"/>
        <v>12.730083157718486</v>
      </c>
      <c r="O33" s="37">
        <f t="shared" si="59"/>
        <v>0</v>
      </c>
      <c r="P33" s="37">
        <f t="shared" si="59"/>
        <v>0</v>
      </c>
      <c r="Q33" s="37">
        <f t="shared" si="59"/>
        <v>0</v>
      </c>
      <c r="R33" s="37">
        <f t="shared" si="59"/>
        <v>0</v>
      </c>
      <c r="S33" s="205">
        <f>SUM(L33:R33)</f>
        <v>1818.4809768599612</v>
      </c>
      <c r="T33" s="149"/>
      <c r="U33" s="206" t="s">
        <v>7</v>
      </c>
      <c r="V33" s="114">
        <f t="shared" ref="V33:AH48" si="60">V111+V137+V163+V189+V215+V241+V267+V293+V319+V345+V371+V397+V423</f>
        <v>793.8746790001793</v>
      </c>
      <c r="W33" s="114">
        <f t="shared" si="60"/>
        <v>0</v>
      </c>
      <c r="X33" s="114">
        <f t="shared" si="60"/>
        <v>0</v>
      </c>
      <c r="Y33" s="114">
        <f t="shared" si="60"/>
        <v>1011.8762147020632</v>
      </c>
      <c r="Z33" s="114">
        <f t="shared" si="60"/>
        <v>12.730083157718486</v>
      </c>
      <c r="AA33" s="114">
        <f t="shared" si="60"/>
        <v>0</v>
      </c>
      <c r="AB33" s="114">
        <f t="shared" si="60"/>
        <v>0</v>
      </c>
      <c r="AC33" s="115">
        <f t="shared" si="60"/>
        <v>0</v>
      </c>
      <c r="AD33" s="114">
        <f t="shared" si="60"/>
        <v>0</v>
      </c>
      <c r="AE33" s="114">
        <f t="shared" si="60"/>
        <v>0</v>
      </c>
      <c r="AF33" s="114">
        <f t="shared" si="60"/>
        <v>0</v>
      </c>
      <c r="AG33" s="114">
        <f t="shared" si="60"/>
        <v>0</v>
      </c>
      <c r="AH33" s="114">
        <f t="shared" si="60"/>
        <v>0</v>
      </c>
      <c r="AI33" s="210">
        <f>SUM(V33:AC33)</f>
        <v>1818.4809768599612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61">B112+B138+B164+B190+B216+B242+B268+B294+B320+B346+B372+B398+B424</f>
        <v>0</v>
      </c>
      <c r="C34" s="40">
        <f t="shared" si="61"/>
        <v>0</v>
      </c>
      <c r="D34" s="40">
        <f t="shared" si="61"/>
        <v>541.19668053949988</v>
      </c>
      <c r="E34" s="40">
        <f t="shared" si="61"/>
        <v>0</v>
      </c>
      <c r="F34" s="350"/>
      <c r="G34" s="40">
        <f t="shared" si="58"/>
        <v>0</v>
      </c>
      <c r="H34" s="40">
        <f t="shared" si="58"/>
        <v>0</v>
      </c>
      <c r="I34" s="162">
        <f t="shared" ref="I34:I53" si="62">SUM(B34:H34)</f>
        <v>541.19668053949988</v>
      </c>
      <c r="J34" s="149"/>
      <c r="K34" s="163" t="s">
        <v>8</v>
      </c>
      <c r="L34" s="84">
        <f t="shared" si="59"/>
        <v>0</v>
      </c>
      <c r="M34" s="84">
        <f t="shared" si="59"/>
        <v>0</v>
      </c>
      <c r="N34" s="84">
        <f t="shared" si="59"/>
        <v>541.19668053949988</v>
      </c>
      <c r="O34" s="84">
        <f t="shared" si="59"/>
        <v>0</v>
      </c>
      <c r="P34" s="84">
        <f t="shared" si="59"/>
        <v>0</v>
      </c>
      <c r="Q34" s="84">
        <f t="shared" si="59"/>
        <v>0</v>
      </c>
      <c r="R34" s="84">
        <f t="shared" si="59"/>
        <v>0</v>
      </c>
      <c r="S34" s="166">
        <f t="shared" ref="S34:S53" si="63">SUM(L34:R34)</f>
        <v>541.19668053949988</v>
      </c>
      <c r="T34" s="149"/>
      <c r="U34" s="211" t="s">
        <v>8</v>
      </c>
      <c r="V34" s="118">
        <f t="shared" si="60"/>
        <v>0</v>
      </c>
      <c r="W34" s="118">
        <f t="shared" si="60"/>
        <v>0</v>
      </c>
      <c r="X34" s="118">
        <f t="shared" si="60"/>
        <v>0</v>
      </c>
      <c r="Y34" s="118">
        <f t="shared" si="60"/>
        <v>0</v>
      </c>
      <c r="Z34" s="118">
        <f t="shared" si="60"/>
        <v>541.19668053949988</v>
      </c>
      <c r="AA34" s="118">
        <f t="shared" si="60"/>
        <v>0</v>
      </c>
      <c r="AB34" s="118">
        <f t="shared" si="60"/>
        <v>0</v>
      </c>
      <c r="AC34" s="119">
        <f t="shared" si="60"/>
        <v>0</v>
      </c>
      <c r="AD34" s="118">
        <f t="shared" si="60"/>
        <v>0</v>
      </c>
      <c r="AE34" s="118">
        <f t="shared" si="60"/>
        <v>0</v>
      </c>
      <c r="AF34" s="118">
        <f t="shared" si="60"/>
        <v>0</v>
      </c>
      <c r="AG34" s="118">
        <f t="shared" si="60"/>
        <v>0</v>
      </c>
      <c r="AH34" s="118">
        <f t="shared" si="60"/>
        <v>0</v>
      </c>
      <c r="AI34" s="214">
        <f t="shared" ref="AI34:AI53" si="64">SUM(V34:AC34)</f>
        <v>541.19668053949988</v>
      </c>
      <c r="AJ34" s="141" t="str">
        <f t="shared" ref="AJ34:AJ55" si="65">IF(ABS(S34-AI34)&gt;0.001,S34-AI34,"")</f>
        <v/>
      </c>
    </row>
    <row r="35" spans="1:36" ht="15">
      <c r="A35" s="167" t="s">
        <v>10</v>
      </c>
      <c r="B35" s="43">
        <f t="shared" si="61"/>
        <v>2.8857186788967672E-2</v>
      </c>
      <c r="C35" s="43">
        <f t="shared" si="61"/>
        <v>0</v>
      </c>
      <c r="D35" s="43">
        <f t="shared" si="61"/>
        <v>255.49117229665271</v>
      </c>
      <c r="E35" s="43">
        <f t="shared" si="61"/>
        <v>0</v>
      </c>
      <c r="F35" s="350"/>
      <c r="G35" s="43">
        <f t="shared" si="58"/>
        <v>0</v>
      </c>
      <c r="H35" s="43">
        <f t="shared" si="58"/>
        <v>0</v>
      </c>
      <c r="I35" s="154">
        <f t="shared" si="62"/>
        <v>255.52002948344168</v>
      </c>
      <c r="J35" s="149"/>
      <c r="K35" s="169" t="s">
        <v>10</v>
      </c>
      <c r="L35" s="43">
        <f t="shared" si="59"/>
        <v>2.8857186788967672E-2</v>
      </c>
      <c r="M35" s="43">
        <f t="shared" si="59"/>
        <v>0</v>
      </c>
      <c r="N35" s="43">
        <f t="shared" si="59"/>
        <v>255.49117229665271</v>
      </c>
      <c r="O35" s="43">
        <f t="shared" si="59"/>
        <v>0</v>
      </c>
      <c r="P35" s="43">
        <f t="shared" si="59"/>
        <v>0</v>
      </c>
      <c r="Q35" s="43">
        <f t="shared" si="59"/>
        <v>0</v>
      </c>
      <c r="R35" s="43">
        <f t="shared" si="59"/>
        <v>0</v>
      </c>
      <c r="S35" s="158">
        <f t="shared" si="63"/>
        <v>255.52002948344168</v>
      </c>
      <c r="T35" s="149"/>
      <c r="U35" s="215" t="s">
        <v>10</v>
      </c>
      <c r="V35" s="114">
        <f t="shared" si="60"/>
        <v>2.8857186788967672E-2</v>
      </c>
      <c r="W35" s="114">
        <f t="shared" si="60"/>
        <v>0</v>
      </c>
      <c r="X35" s="114">
        <f t="shared" si="60"/>
        <v>0</v>
      </c>
      <c r="Y35" s="114">
        <f t="shared" si="60"/>
        <v>0</v>
      </c>
      <c r="Z35" s="114">
        <f t="shared" si="60"/>
        <v>255.49117229665271</v>
      </c>
      <c r="AA35" s="114">
        <f t="shared" si="60"/>
        <v>0</v>
      </c>
      <c r="AB35" s="114">
        <f t="shared" si="60"/>
        <v>0</v>
      </c>
      <c r="AC35" s="115">
        <f t="shared" si="60"/>
        <v>0</v>
      </c>
      <c r="AD35" s="114">
        <f t="shared" si="60"/>
        <v>0</v>
      </c>
      <c r="AE35" s="114">
        <f t="shared" si="60"/>
        <v>0</v>
      </c>
      <c r="AF35" s="114">
        <f t="shared" si="60"/>
        <v>0</v>
      </c>
      <c r="AG35" s="114">
        <f t="shared" si="60"/>
        <v>0</v>
      </c>
      <c r="AH35" s="114">
        <f t="shared" si="60"/>
        <v>0</v>
      </c>
      <c r="AI35" s="210">
        <f t="shared" si="64"/>
        <v>255.52002948344168</v>
      </c>
      <c r="AJ35" s="141" t="str">
        <f t="shared" si="65"/>
        <v/>
      </c>
    </row>
    <row r="36" spans="1:36" ht="15">
      <c r="A36" s="159" t="s">
        <v>56</v>
      </c>
      <c r="B36" s="40">
        <f t="shared" si="61"/>
        <v>0</v>
      </c>
      <c r="C36" s="40">
        <f t="shared" si="61"/>
        <v>645.74088979999988</v>
      </c>
      <c r="D36" s="40">
        <f t="shared" si="61"/>
        <v>481.42239387500007</v>
      </c>
      <c r="E36" s="40">
        <f t="shared" si="61"/>
        <v>0</v>
      </c>
      <c r="F36" s="350"/>
      <c r="G36" s="40">
        <f t="shared" si="58"/>
        <v>0</v>
      </c>
      <c r="H36" s="40">
        <f t="shared" si="58"/>
        <v>0</v>
      </c>
      <c r="I36" s="162">
        <f t="shared" si="62"/>
        <v>1127.163283675</v>
      </c>
      <c r="J36" s="149"/>
      <c r="K36" s="163" t="s">
        <v>56</v>
      </c>
      <c r="L36" s="84">
        <f t="shared" si="59"/>
        <v>0</v>
      </c>
      <c r="M36" s="84">
        <f t="shared" si="59"/>
        <v>645.74088979999988</v>
      </c>
      <c r="N36" s="84">
        <f t="shared" si="59"/>
        <v>481.42239387500007</v>
      </c>
      <c r="O36" s="84">
        <f t="shared" si="59"/>
        <v>0</v>
      </c>
      <c r="P36" s="84">
        <f t="shared" si="59"/>
        <v>0</v>
      </c>
      <c r="Q36" s="84">
        <f t="shared" si="59"/>
        <v>0</v>
      </c>
      <c r="R36" s="84">
        <f t="shared" si="59"/>
        <v>0</v>
      </c>
      <c r="S36" s="166">
        <f t="shared" si="63"/>
        <v>1127.163283675</v>
      </c>
      <c r="T36" s="149"/>
      <c r="U36" s="211" t="s">
        <v>56</v>
      </c>
      <c r="V36" s="118">
        <f t="shared" si="60"/>
        <v>0</v>
      </c>
      <c r="W36" s="118">
        <f t="shared" si="60"/>
        <v>0</v>
      </c>
      <c r="X36" s="118">
        <f t="shared" si="60"/>
        <v>0</v>
      </c>
      <c r="Y36" s="118">
        <f t="shared" si="60"/>
        <v>645.74088979999988</v>
      </c>
      <c r="Z36" s="118">
        <f t="shared" si="60"/>
        <v>481.42239387500007</v>
      </c>
      <c r="AA36" s="118">
        <f t="shared" si="60"/>
        <v>0</v>
      </c>
      <c r="AB36" s="118">
        <f t="shared" si="60"/>
        <v>0</v>
      </c>
      <c r="AC36" s="119">
        <f t="shared" si="60"/>
        <v>0</v>
      </c>
      <c r="AD36" s="118">
        <f t="shared" si="60"/>
        <v>0</v>
      </c>
      <c r="AE36" s="118">
        <f t="shared" si="60"/>
        <v>0</v>
      </c>
      <c r="AF36" s="118">
        <f t="shared" si="60"/>
        <v>0</v>
      </c>
      <c r="AG36" s="118">
        <f t="shared" si="60"/>
        <v>0</v>
      </c>
      <c r="AH36" s="118">
        <f t="shared" si="60"/>
        <v>0</v>
      </c>
      <c r="AI36" s="214">
        <f t="shared" si="64"/>
        <v>1127.163283675</v>
      </c>
      <c r="AJ36" s="141" t="str">
        <f t="shared" si="65"/>
        <v/>
      </c>
    </row>
    <row r="37" spans="1:36" ht="15">
      <c r="A37" s="167" t="s">
        <v>16</v>
      </c>
      <c r="B37" s="43">
        <f t="shared" si="61"/>
        <v>440.28989677418645</v>
      </c>
      <c r="C37" s="43">
        <f t="shared" si="61"/>
        <v>277.72303557646029</v>
      </c>
      <c r="D37" s="43">
        <f t="shared" si="61"/>
        <v>396.03643515173297</v>
      </c>
      <c r="E37" s="43">
        <f t="shared" si="61"/>
        <v>39.554778029511212</v>
      </c>
      <c r="F37" s="350"/>
      <c r="G37" s="43">
        <f t="shared" si="58"/>
        <v>0</v>
      </c>
      <c r="H37" s="43">
        <f t="shared" si="58"/>
        <v>0</v>
      </c>
      <c r="I37" s="154">
        <f t="shared" si="62"/>
        <v>1153.6041455318909</v>
      </c>
      <c r="J37" s="149"/>
      <c r="K37" s="169" t="s">
        <v>16</v>
      </c>
      <c r="L37" s="43">
        <f t="shared" si="59"/>
        <v>440.28989677418645</v>
      </c>
      <c r="M37" s="43">
        <f t="shared" si="59"/>
        <v>277.72303557646029</v>
      </c>
      <c r="N37" s="43">
        <f t="shared" si="59"/>
        <v>396.03643515173297</v>
      </c>
      <c r="O37" s="43">
        <f t="shared" si="59"/>
        <v>39.554778029511212</v>
      </c>
      <c r="P37" s="43">
        <f t="shared" si="59"/>
        <v>0</v>
      </c>
      <c r="Q37" s="43">
        <f t="shared" si="59"/>
        <v>0</v>
      </c>
      <c r="R37" s="43">
        <f t="shared" si="59"/>
        <v>0</v>
      </c>
      <c r="S37" s="158">
        <f t="shared" si="63"/>
        <v>1153.6041455318909</v>
      </c>
      <c r="T37" s="149"/>
      <c r="U37" s="215" t="s">
        <v>16</v>
      </c>
      <c r="V37" s="114">
        <f t="shared" si="60"/>
        <v>440.11396956930605</v>
      </c>
      <c r="W37" s="114">
        <f t="shared" si="60"/>
        <v>0</v>
      </c>
      <c r="X37" s="114">
        <f t="shared" si="60"/>
        <v>0</v>
      </c>
      <c r="Y37" s="114">
        <f t="shared" si="60"/>
        <v>277.72303557646029</v>
      </c>
      <c r="Z37" s="114">
        <f t="shared" si="60"/>
        <v>296.58432819716319</v>
      </c>
      <c r="AA37" s="114">
        <f t="shared" si="60"/>
        <v>39.554778029511212</v>
      </c>
      <c r="AB37" s="114">
        <f t="shared" si="60"/>
        <v>0</v>
      </c>
      <c r="AC37" s="115">
        <f t="shared" si="60"/>
        <v>99.628034159450152</v>
      </c>
      <c r="AD37" s="114">
        <f t="shared" si="60"/>
        <v>0.17592720488036037</v>
      </c>
      <c r="AE37" s="114">
        <f t="shared" si="60"/>
        <v>0</v>
      </c>
      <c r="AF37" s="114">
        <f t="shared" si="60"/>
        <v>0</v>
      </c>
      <c r="AG37" s="114">
        <f t="shared" si="60"/>
        <v>99.452106954569786</v>
      </c>
      <c r="AH37" s="114">
        <f t="shared" si="60"/>
        <v>0</v>
      </c>
      <c r="AI37" s="210">
        <f t="shared" si="64"/>
        <v>1153.6041455318909</v>
      </c>
      <c r="AJ37" s="141" t="str">
        <f t="shared" si="65"/>
        <v/>
      </c>
    </row>
    <row r="38" spans="1:36" ht="15">
      <c r="A38" s="159" t="s">
        <v>15</v>
      </c>
      <c r="B38" s="40">
        <f t="shared" si="61"/>
        <v>349.76572522345202</v>
      </c>
      <c r="C38" s="40">
        <f t="shared" si="61"/>
        <v>124.0054794700401</v>
      </c>
      <c r="D38" s="40">
        <f t="shared" si="61"/>
        <v>110.86512062706964</v>
      </c>
      <c r="E38" s="40">
        <f t="shared" si="61"/>
        <v>16.138179845262552</v>
      </c>
      <c r="F38" s="350"/>
      <c r="G38" s="40">
        <f t="shared" si="58"/>
        <v>0</v>
      </c>
      <c r="H38" s="40">
        <f t="shared" si="58"/>
        <v>0</v>
      </c>
      <c r="I38" s="162">
        <f t="shared" si="62"/>
        <v>600.77450516582439</v>
      </c>
      <c r="J38" s="149"/>
      <c r="K38" s="163" t="s">
        <v>15</v>
      </c>
      <c r="L38" s="84">
        <f t="shared" si="59"/>
        <v>349.76572522345202</v>
      </c>
      <c r="M38" s="84">
        <f t="shared" si="59"/>
        <v>124.0054794700401</v>
      </c>
      <c r="N38" s="84">
        <f t="shared" si="59"/>
        <v>110.86512062706964</v>
      </c>
      <c r="O38" s="84">
        <f t="shared" si="59"/>
        <v>16.138179845262552</v>
      </c>
      <c r="P38" s="84">
        <f t="shared" si="59"/>
        <v>0</v>
      </c>
      <c r="Q38" s="84">
        <f t="shared" si="59"/>
        <v>0</v>
      </c>
      <c r="R38" s="84">
        <f t="shared" si="59"/>
        <v>0</v>
      </c>
      <c r="S38" s="166">
        <f t="shared" si="63"/>
        <v>600.77450516582439</v>
      </c>
      <c r="T38" s="149"/>
      <c r="U38" s="211" t="s">
        <v>57</v>
      </c>
      <c r="V38" s="118">
        <f t="shared" si="60"/>
        <v>330.88199614792876</v>
      </c>
      <c r="W38" s="118">
        <f t="shared" si="60"/>
        <v>0</v>
      </c>
      <c r="X38" s="118">
        <f t="shared" si="60"/>
        <v>0</v>
      </c>
      <c r="Y38" s="118">
        <f t="shared" si="60"/>
        <v>124.0054794700401</v>
      </c>
      <c r="Z38" s="118">
        <f t="shared" si="60"/>
        <v>99.925975023133475</v>
      </c>
      <c r="AA38" s="118">
        <f t="shared" si="60"/>
        <v>14.101970166764394</v>
      </c>
      <c r="AB38" s="118">
        <f t="shared" si="60"/>
        <v>0</v>
      </c>
      <c r="AC38" s="119">
        <f t="shared" si="60"/>
        <v>31.859084357957634</v>
      </c>
      <c r="AD38" s="118">
        <f t="shared" si="60"/>
        <v>18.883729075523302</v>
      </c>
      <c r="AE38" s="118">
        <f t="shared" si="60"/>
        <v>0</v>
      </c>
      <c r="AF38" s="118">
        <f t="shared" si="60"/>
        <v>0</v>
      </c>
      <c r="AG38" s="118">
        <f t="shared" si="60"/>
        <v>10.939145603936176</v>
      </c>
      <c r="AH38" s="118">
        <f t="shared" si="60"/>
        <v>2.0362096784981549</v>
      </c>
      <c r="AI38" s="214">
        <f t="shared" si="64"/>
        <v>600.77450516582439</v>
      </c>
      <c r="AJ38" s="141" t="str">
        <f t="shared" si="65"/>
        <v/>
      </c>
    </row>
    <row r="39" spans="1:36" ht="15">
      <c r="A39" s="167" t="s">
        <v>58</v>
      </c>
      <c r="B39" s="43">
        <f t="shared" si="61"/>
        <v>0</v>
      </c>
      <c r="C39" s="43">
        <f t="shared" si="61"/>
        <v>0</v>
      </c>
      <c r="D39" s="43">
        <f t="shared" si="61"/>
        <v>0</v>
      </c>
      <c r="E39" s="43">
        <f t="shared" si="61"/>
        <v>2262.5153319489359</v>
      </c>
      <c r="F39" s="350"/>
      <c r="G39" s="43">
        <f t="shared" si="58"/>
        <v>0</v>
      </c>
      <c r="H39" s="43">
        <f t="shared" si="58"/>
        <v>0</v>
      </c>
      <c r="I39" s="154">
        <f t="shared" si="62"/>
        <v>2262.5153319489359</v>
      </c>
      <c r="J39" s="149"/>
      <c r="K39" s="169" t="s">
        <v>58</v>
      </c>
      <c r="L39" s="43">
        <f t="shared" si="59"/>
        <v>0</v>
      </c>
      <c r="M39" s="43">
        <f t="shared" si="59"/>
        <v>0</v>
      </c>
      <c r="N39" s="43">
        <f t="shared" si="59"/>
        <v>0</v>
      </c>
      <c r="O39" s="43">
        <f t="shared" si="59"/>
        <v>2262.5153319489359</v>
      </c>
      <c r="P39" s="43">
        <f t="shared" si="59"/>
        <v>5141.7271484315424</v>
      </c>
      <c r="Q39" s="43">
        <f t="shared" si="59"/>
        <v>0</v>
      </c>
      <c r="R39" s="43">
        <f t="shared" si="59"/>
        <v>0</v>
      </c>
      <c r="S39" s="158">
        <f t="shared" si="63"/>
        <v>7404.2424803804788</v>
      </c>
      <c r="T39" s="149"/>
      <c r="U39" s="215" t="s">
        <v>58</v>
      </c>
      <c r="V39" s="114">
        <f t="shared" si="60"/>
        <v>0</v>
      </c>
      <c r="W39" s="114">
        <f t="shared" si="60"/>
        <v>0</v>
      </c>
      <c r="X39" s="114">
        <f t="shared" si="60"/>
        <v>0</v>
      </c>
      <c r="Y39" s="114">
        <f t="shared" si="60"/>
        <v>0</v>
      </c>
      <c r="Z39" s="114">
        <f t="shared" si="60"/>
        <v>0</v>
      </c>
      <c r="AA39" s="114">
        <f t="shared" si="60"/>
        <v>1108.8545852851064</v>
      </c>
      <c r="AB39" s="114">
        <f t="shared" si="60"/>
        <v>5141.7271484315424</v>
      </c>
      <c r="AC39" s="115">
        <f t="shared" si="60"/>
        <v>1153.6607466638293</v>
      </c>
      <c r="AD39" s="114">
        <f t="shared" si="60"/>
        <v>0</v>
      </c>
      <c r="AE39" s="114">
        <f t="shared" si="60"/>
        <v>0</v>
      </c>
      <c r="AF39" s="114">
        <f t="shared" si="60"/>
        <v>0</v>
      </c>
      <c r="AG39" s="114">
        <f t="shared" si="60"/>
        <v>0</v>
      </c>
      <c r="AH39" s="114">
        <f t="shared" si="60"/>
        <v>1153.6607466638293</v>
      </c>
      <c r="AI39" s="210">
        <f t="shared" si="64"/>
        <v>7404.2424803804788</v>
      </c>
      <c r="AJ39" s="141" t="str">
        <f t="shared" si="65"/>
        <v/>
      </c>
    </row>
    <row r="40" spans="1:36" ht="15">
      <c r="A40" s="159" t="s">
        <v>12</v>
      </c>
      <c r="B40" s="40">
        <f t="shared" si="61"/>
        <v>0</v>
      </c>
      <c r="C40" s="40">
        <f t="shared" si="61"/>
        <v>0</v>
      </c>
      <c r="D40" s="40">
        <f t="shared" si="61"/>
        <v>0</v>
      </c>
      <c r="E40" s="40">
        <f t="shared" si="61"/>
        <v>33.956418798232434</v>
      </c>
      <c r="F40" s="350"/>
      <c r="G40" s="40">
        <f t="shared" si="58"/>
        <v>0</v>
      </c>
      <c r="H40" s="40">
        <f t="shared" si="58"/>
        <v>0</v>
      </c>
      <c r="I40" s="162">
        <f t="shared" si="62"/>
        <v>33.956418798232434</v>
      </c>
      <c r="J40" s="149"/>
      <c r="K40" s="163" t="s">
        <v>12</v>
      </c>
      <c r="L40" s="84">
        <f t="shared" si="59"/>
        <v>0</v>
      </c>
      <c r="M40" s="84">
        <f t="shared" si="59"/>
        <v>0</v>
      </c>
      <c r="N40" s="84">
        <f t="shared" si="59"/>
        <v>0</v>
      </c>
      <c r="O40" s="84">
        <f t="shared" si="59"/>
        <v>33.956418798232434</v>
      </c>
      <c r="P40" s="84">
        <f t="shared" si="59"/>
        <v>248.74374422051741</v>
      </c>
      <c r="Q40" s="84">
        <f t="shared" si="59"/>
        <v>0</v>
      </c>
      <c r="R40" s="84">
        <f t="shared" si="59"/>
        <v>0</v>
      </c>
      <c r="S40" s="166">
        <f t="shared" si="63"/>
        <v>282.70016301874983</v>
      </c>
      <c r="T40" s="149"/>
      <c r="U40" s="211" t="s">
        <v>12</v>
      </c>
      <c r="V40" s="118">
        <f t="shared" si="60"/>
        <v>0</v>
      </c>
      <c r="W40" s="118">
        <f t="shared" si="60"/>
        <v>0</v>
      </c>
      <c r="X40" s="118">
        <f t="shared" si="60"/>
        <v>0</v>
      </c>
      <c r="Y40" s="118">
        <f t="shared" si="60"/>
        <v>0</v>
      </c>
      <c r="Z40" s="118">
        <f t="shared" si="60"/>
        <v>0</v>
      </c>
      <c r="AA40" s="118">
        <f t="shared" si="60"/>
        <v>27.192961892235086</v>
      </c>
      <c r="AB40" s="118">
        <f t="shared" si="60"/>
        <v>248.74374422051741</v>
      </c>
      <c r="AC40" s="119">
        <f t="shared" si="60"/>
        <v>6.7634569059973542</v>
      </c>
      <c r="AD40" s="118">
        <f t="shared" si="60"/>
        <v>0</v>
      </c>
      <c r="AE40" s="118">
        <f t="shared" si="60"/>
        <v>0</v>
      </c>
      <c r="AF40" s="118">
        <f t="shared" si="60"/>
        <v>0</v>
      </c>
      <c r="AG40" s="118">
        <f t="shared" si="60"/>
        <v>0</v>
      </c>
      <c r="AH40" s="118">
        <f t="shared" si="60"/>
        <v>6.7634569059973542</v>
      </c>
      <c r="AI40" s="214">
        <f t="shared" si="64"/>
        <v>282.70016301874989</v>
      </c>
      <c r="AJ40" s="141" t="str">
        <f t="shared" si="65"/>
        <v/>
      </c>
    </row>
    <row r="41" spans="1:36" ht="15">
      <c r="A41" s="167" t="s">
        <v>59</v>
      </c>
      <c r="B41" s="43">
        <f t="shared" si="61"/>
        <v>0</v>
      </c>
      <c r="C41" s="43">
        <f t="shared" si="61"/>
        <v>0</v>
      </c>
      <c r="D41" s="43">
        <f t="shared" si="61"/>
        <v>3.7303962230271202</v>
      </c>
      <c r="E41" s="43">
        <f t="shared" si="61"/>
        <v>1.3362478824452712E-2</v>
      </c>
      <c r="F41" s="350"/>
      <c r="G41" s="43">
        <f t="shared" si="58"/>
        <v>0</v>
      </c>
      <c r="H41" s="43">
        <f t="shared" si="58"/>
        <v>0</v>
      </c>
      <c r="I41" s="154">
        <f t="shared" si="62"/>
        <v>3.743758701851573</v>
      </c>
      <c r="J41" s="149"/>
      <c r="K41" s="169" t="s">
        <v>59</v>
      </c>
      <c r="L41" s="43">
        <f t="shared" si="59"/>
        <v>0</v>
      </c>
      <c r="M41" s="43">
        <f t="shared" si="59"/>
        <v>0</v>
      </c>
      <c r="N41" s="43">
        <f t="shared" si="59"/>
        <v>3.7303962230271202</v>
      </c>
      <c r="O41" s="43">
        <f t="shared" si="59"/>
        <v>1.3362478824452712E-2</v>
      </c>
      <c r="P41" s="43">
        <f t="shared" si="59"/>
        <v>0</v>
      </c>
      <c r="Q41" s="43">
        <f t="shared" si="59"/>
        <v>0</v>
      </c>
      <c r="R41" s="43">
        <f t="shared" si="59"/>
        <v>0</v>
      </c>
      <c r="S41" s="158">
        <f t="shared" si="63"/>
        <v>3.743758701851573</v>
      </c>
      <c r="T41" s="149"/>
      <c r="U41" s="215" t="s">
        <v>59</v>
      </c>
      <c r="V41" s="114">
        <f t="shared" si="60"/>
        <v>0</v>
      </c>
      <c r="W41" s="114">
        <f t="shared" si="60"/>
        <v>0</v>
      </c>
      <c r="X41" s="114">
        <f t="shared" si="60"/>
        <v>0</v>
      </c>
      <c r="Y41" s="114">
        <f t="shared" si="60"/>
        <v>0</v>
      </c>
      <c r="Z41" s="114">
        <f t="shared" si="60"/>
        <v>3.7303962230271202</v>
      </c>
      <c r="AA41" s="114">
        <f t="shared" si="60"/>
        <v>0</v>
      </c>
      <c r="AB41" s="114">
        <f t="shared" si="60"/>
        <v>0</v>
      </c>
      <c r="AC41" s="115">
        <f t="shared" si="60"/>
        <v>1.3362478824452712E-2</v>
      </c>
      <c r="AD41" s="114">
        <f t="shared" si="60"/>
        <v>0</v>
      </c>
      <c r="AE41" s="114">
        <f t="shared" si="60"/>
        <v>0</v>
      </c>
      <c r="AF41" s="114">
        <f t="shared" si="60"/>
        <v>0</v>
      </c>
      <c r="AG41" s="114">
        <f t="shared" si="60"/>
        <v>0</v>
      </c>
      <c r="AH41" s="114">
        <f t="shared" si="60"/>
        <v>1.3362478824452712E-2</v>
      </c>
      <c r="AI41" s="210">
        <f t="shared" si="64"/>
        <v>3.743758701851573</v>
      </c>
      <c r="AJ41" s="141" t="str">
        <f t="shared" si="65"/>
        <v/>
      </c>
    </row>
    <row r="42" spans="1:36" ht="15">
      <c r="A42" s="159" t="s">
        <v>17</v>
      </c>
      <c r="B42" s="40">
        <f t="shared" si="61"/>
        <v>88.564094478823762</v>
      </c>
      <c r="C42" s="40">
        <f t="shared" si="61"/>
        <v>15.197350276088899</v>
      </c>
      <c r="D42" s="40">
        <f t="shared" si="61"/>
        <v>193.47454206187078</v>
      </c>
      <c r="E42" s="40">
        <f t="shared" si="61"/>
        <v>85.581883857642268</v>
      </c>
      <c r="F42" s="350"/>
      <c r="G42" s="40">
        <f t="shared" si="58"/>
        <v>0</v>
      </c>
      <c r="H42" s="40">
        <f t="shared" si="58"/>
        <v>0</v>
      </c>
      <c r="I42" s="162">
        <f t="shared" si="62"/>
        <v>382.81787067442571</v>
      </c>
      <c r="J42" s="149"/>
      <c r="K42" s="163" t="s">
        <v>17</v>
      </c>
      <c r="L42" s="84">
        <f t="shared" si="59"/>
        <v>88.564094478823762</v>
      </c>
      <c r="M42" s="84">
        <f t="shared" si="59"/>
        <v>15.197350276088899</v>
      </c>
      <c r="N42" s="84">
        <f t="shared" si="59"/>
        <v>193.47454206187078</v>
      </c>
      <c r="O42" s="84">
        <f t="shared" si="59"/>
        <v>85.581883857642268</v>
      </c>
      <c r="P42" s="84">
        <f t="shared" si="59"/>
        <v>18.101687970497871</v>
      </c>
      <c r="Q42" s="84">
        <f t="shared" si="59"/>
        <v>0</v>
      </c>
      <c r="R42" s="84">
        <f t="shared" si="59"/>
        <v>0</v>
      </c>
      <c r="S42" s="166">
        <f t="shared" si="63"/>
        <v>400.9195586449236</v>
      </c>
      <c r="T42" s="149"/>
      <c r="U42" s="211" t="s">
        <v>17</v>
      </c>
      <c r="V42" s="118">
        <f t="shared" si="60"/>
        <v>88.446793504188577</v>
      </c>
      <c r="W42" s="118">
        <f t="shared" si="60"/>
        <v>0</v>
      </c>
      <c r="X42" s="118">
        <f t="shared" si="60"/>
        <v>0</v>
      </c>
      <c r="Y42" s="118">
        <f t="shared" si="60"/>
        <v>15.197350276088899</v>
      </c>
      <c r="Z42" s="118">
        <f t="shared" si="60"/>
        <v>193.46555752118468</v>
      </c>
      <c r="AA42" s="118">
        <f t="shared" si="60"/>
        <v>0.7615573676860492</v>
      </c>
      <c r="AB42" s="118">
        <f t="shared" si="60"/>
        <v>18.101687970497871</v>
      </c>
      <c r="AC42" s="119">
        <f t="shared" si="60"/>
        <v>84.94661200527753</v>
      </c>
      <c r="AD42" s="118">
        <f t="shared" si="60"/>
        <v>0.11730097463518192</v>
      </c>
      <c r="AE42" s="118">
        <f t="shared" si="60"/>
        <v>0</v>
      </c>
      <c r="AF42" s="118">
        <f t="shared" si="60"/>
        <v>0</v>
      </c>
      <c r="AG42" s="118">
        <f t="shared" si="60"/>
        <v>8.9845406861221461E-3</v>
      </c>
      <c r="AH42" s="118">
        <f t="shared" si="60"/>
        <v>84.82032648995623</v>
      </c>
      <c r="AI42" s="214">
        <f t="shared" si="64"/>
        <v>400.91955864492365</v>
      </c>
      <c r="AJ42" s="141" t="str">
        <f t="shared" si="65"/>
        <v/>
      </c>
    </row>
    <row r="43" spans="1:36" ht="15">
      <c r="A43" s="167" t="s">
        <v>140</v>
      </c>
      <c r="B43" s="43">
        <f t="shared" si="61"/>
        <v>3007.2749724794935</v>
      </c>
      <c r="C43" s="43">
        <f t="shared" si="61"/>
        <v>9785.2893812888578</v>
      </c>
      <c r="D43" s="43">
        <f t="shared" si="61"/>
        <v>9374.2522289771896</v>
      </c>
      <c r="E43" s="43">
        <f t="shared" si="61"/>
        <v>516.61766639047266</v>
      </c>
      <c r="F43" s="350"/>
      <c r="G43" s="43">
        <f t="shared" si="58"/>
        <v>0</v>
      </c>
      <c r="H43" s="43">
        <f t="shared" si="58"/>
        <v>0</v>
      </c>
      <c r="I43" s="154">
        <f t="shared" si="62"/>
        <v>22683.434249136015</v>
      </c>
      <c r="J43" s="149"/>
      <c r="K43" s="169" t="s">
        <v>140</v>
      </c>
      <c r="L43" s="43">
        <f t="shared" si="59"/>
        <v>3007.2749724794935</v>
      </c>
      <c r="M43" s="43">
        <f t="shared" si="59"/>
        <v>9785.2893812888578</v>
      </c>
      <c r="N43" s="43">
        <f t="shared" si="59"/>
        <v>9374.2522289771896</v>
      </c>
      <c r="O43" s="43">
        <f t="shared" si="59"/>
        <v>516.61766639047266</v>
      </c>
      <c r="P43" s="43">
        <f t="shared" si="59"/>
        <v>19.015848793246679</v>
      </c>
      <c r="Q43" s="43">
        <f t="shared" si="59"/>
        <v>0</v>
      </c>
      <c r="R43" s="43">
        <f t="shared" si="59"/>
        <v>0</v>
      </c>
      <c r="S43" s="158">
        <f t="shared" si="63"/>
        <v>22702.450097929261</v>
      </c>
      <c r="T43" s="149"/>
      <c r="U43" s="215" t="s">
        <v>140</v>
      </c>
      <c r="V43" s="114">
        <f t="shared" si="60"/>
        <v>2876.7476702383474</v>
      </c>
      <c r="W43" s="114">
        <f t="shared" si="60"/>
        <v>0</v>
      </c>
      <c r="X43" s="114">
        <f t="shared" si="60"/>
        <v>0</v>
      </c>
      <c r="Y43" s="114">
        <f t="shared" si="60"/>
        <v>9785.2893812888578</v>
      </c>
      <c r="Z43" s="114">
        <f t="shared" si="60"/>
        <v>8853.9447328284459</v>
      </c>
      <c r="AA43" s="114">
        <f t="shared" si="60"/>
        <v>292.12306667364595</v>
      </c>
      <c r="AB43" s="114">
        <f t="shared" si="60"/>
        <v>19.015848793246679</v>
      </c>
      <c r="AC43" s="115">
        <f t="shared" si="60"/>
        <v>875.32939810671633</v>
      </c>
      <c r="AD43" s="114">
        <f t="shared" si="60"/>
        <v>130.52730224114615</v>
      </c>
      <c r="AE43" s="114">
        <f t="shared" si="60"/>
        <v>32.52523695284026</v>
      </c>
      <c r="AF43" s="114">
        <f t="shared" si="60"/>
        <v>0</v>
      </c>
      <c r="AG43" s="114">
        <f t="shared" si="60"/>
        <v>520.30749614874367</v>
      </c>
      <c r="AH43" s="114">
        <f t="shared" si="60"/>
        <v>191.96936276398645</v>
      </c>
      <c r="AI43" s="210">
        <f t="shared" si="64"/>
        <v>22702.450097929257</v>
      </c>
      <c r="AJ43" s="141" t="str">
        <f t="shared" si="65"/>
        <v/>
      </c>
    </row>
    <row r="44" spans="1:36" ht="15">
      <c r="A44" s="159" t="s">
        <v>25</v>
      </c>
      <c r="B44" s="40">
        <f t="shared" si="61"/>
        <v>639.84341223246156</v>
      </c>
      <c r="C44" s="40">
        <f t="shared" si="61"/>
        <v>203.54569411440107</v>
      </c>
      <c r="D44" s="40">
        <f t="shared" si="61"/>
        <v>2004.8932472067836</v>
      </c>
      <c r="E44" s="40">
        <f t="shared" si="61"/>
        <v>13840.836091251851</v>
      </c>
      <c r="F44" s="350"/>
      <c r="G44" s="40">
        <f t="shared" si="58"/>
        <v>1127.205622403947</v>
      </c>
      <c r="H44" s="40">
        <f t="shared" si="58"/>
        <v>56.071512968294144</v>
      </c>
      <c r="I44" s="162">
        <f t="shared" si="62"/>
        <v>17872.395580177741</v>
      </c>
      <c r="J44" s="149"/>
      <c r="K44" s="163" t="s">
        <v>25</v>
      </c>
      <c r="L44" s="84">
        <f t="shared" si="59"/>
        <v>639.84341223246156</v>
      </c>
      <c r="M44" s="84">
        <f t="shared" si="59"/>
        <v>203.54569411440107</v>
      </c>
      <c r="N44" s="84">
        <f t="shared" si="59"/>
        <v>2004.8932472067836</v>
      </c>
      <c r="O44" s="84">
        <f t="shared" si="59"/>
        <v>13840.836091251851</v>
      </c>
      <c r="P44" s="84">
        <f t="shared" si="59"/>
        <v>10.172148649177142</v>
      </c>
      <c r="Q44" s="84">
        <f t="shared" si="59"/>
        <v>1127.205622403947</v>
      </c>
      <c r="R44" s="84">
        <f t="shared" si="59"/>
        <v>56.071512968294144</v>
      </c>
      <c r="S44" s="166">
        <f t="shared" si="63"/>
        <v>17882.567728826918</v>
      </c>
      <c r="T44" s="149"/>
      <c r="U44" s="211" t="s">
        <v>25</v>
      </c>
      <c r="V44" s="118">
        <f t="shared" si="60"/>
        <v>193.04800769205718</v>
      </c>
      <c r="W44" s="118">
        <f t="shared" si="60"/>
        <v>434.81973719600359</v>
      </c>
      <c r="X44" s="118">
        <f t="shared" si="60"/>
        <v>1127.205622403947</v>
      </c>
      <c r="Y44" s="118">
        <f t="shared" si="60"/>
        <v>203.54569411440107</v>
      </c>
      <c r="Z44" s="118">
        <f t="shared" si="60"/>
        <v>1996.8925271286043</v>
      </c>
      <c r="AA44" s="118">
        <f t="shared" si="60"/>
        <v>13258.713564467482</v>
      </c>
      <c r="AB44" s="118">
        <f t="shared" si="60"/>
        <v>10.172148649177142</v>
      </c>
      <c r="AC44" s="119">
        <f t="shared" si="60"/>
        <v>658.17042717524396</v>
      </c>
      <c r="AD44" s="118">
        <f t="shared" si="60"/>
        <v>11.975667344400708</v>
      </c>
      <c r="AE44" s="118">
        <f t="shared" si="60"/>
        <v>462.18975688869648</v>
      </c>
      <c r="AF44" s="118">
        <f t="shared" si="60"/>
        <v>56.071512968294144</v>
      </c>
      <c r="AG44" s="118">
        <f t="shared" si="60"/>
        <v>8.0007200781791123</v>
      </c>
      <c r="AH44" s="118">
        <f t="shared" si="60"/>
        <v>119.93276989567354</v>
      </c>
      <c r="AI44" s="214">
        <f t="shared" si="64"/>
        <v>17882.567728826914</v>
      </c>
      <c r="AJ44" s="141" t="str">
        <f t="shared" si="65"/>
        <v/>
      </c>
    </row>
    <row r="45" spans="1:36" ht="15">
      <c r="A45" s="167" t="s">
        <v>24</v>
      </c>
      <c r="B45" s="43">
        <f t="shared" si="61"/>
        <v>640.93168382692681</v>
      </c>
      <c r="C45" s="43">
        <f t="shared" si="61"/>
        <v>865.22858886564711</v>
      </c>
      <c r="D45" s="43">
        <f t="shared" si="61"/>
        <v>1115.9882227797973</v>
      </c>
      <c r="E45" s="43">
        <f t="shared" si="61"/>
        <v>0</v>
      </c>
      <c r="F45" s="350"/>
      <c r="G45" s="43">
        <f t="shared" si="58"/>
        <v>0</v>
      </c>
      <c r="H45" s="43">
        <f t="shared" si="58"/>
        <v>0</v>
      </c>
      <c r="I45" s="154">
        <f t="shared" si="62"/>
        <v>2622.148495472371</v>
      </c>
      <c r="J45" s="149"/>
      <c r="K45" s="169" t="s">
        <v>24</v>
      </c>
      <c r="L45" s="43">
        <f t="shared" si="59"/>
        <v>640.93168382692681</v>
      </c>
      <c r="M45" s="43">
        <f t="shared" si="59"/>
        <v>865.22858886564711</v>
      </c>
      <c r="N45" s="43">
        <f t="shared" si="59"/>
        <v>1115.9882227797973</v>
      </c>
      <c r="O45" s="43">
        <f t="shared" si="59"/>
        <v>0</v>
      </c>
      <c r="P45" s="43">
        <f t="shared" si="59"/>
        <v>0</v>
      </c>
      <c r="Q45" s="43">
        <f t="shared" si="59"/>
        <v>0</v>
      </c>
      <c r="R45" s="43">
        <f t="shared" si="59"/>
        <v>0</v>
      </c>
      <c r="S45" s="158">
        <f t="shared" si="63"/>
        <v>2622.148495472371</v>
      </c>
      <c r="T45" s="149"/>
      <c r="U45" s="215" t="s">
        <v>24</v>
      </c>
      <c r="V45" s="114">
        <f t="shared" si="60"/>
        <v>623.57877812298898</v>
      </c>
      <c r="W45" s="114">
        <f t="shared" si="60"/>
        <v>11.651715684777685</v>
      </c>
      <c r="X45" s="114">
        <f t="shared" si="60"/>
        <v>0</v>
      </c>
      <c r="Y45" s="114">
        <f t="shared" si="60"/>
        <v>865.22858886564711</v>
      </c>
      <c r="Z45" s="114">
        <f t="shared" si="60"/>
        <v>403.1679110935172</v>
      </c>
      <c r="AA45" s="114">
        <f t="shared" si="60"/>
        <v>0</v>
      </c>
      <c r="AB45" s="114">
        <f t="shared" si="60"/>
        <v>0</v>
      </c>
      <c r="AC45" s="115">
        <f t="shared" si="60"/>
        <v>718.52150170544007</v>
      </c>
      <c r="AD45" s="114">
        <f t="shared" si="60"/>
        <v>5.701190019160169</v>
      </c>
      <c r="AE45" s="114">
        <f t="shared" si="60"/>
        <v>0</v>
      </c>
      <c r="AF45" s="114">
        <f t="shared" si="60"/>
        <v>0</v>
      </c>
      <c r="AG45" s="114">
        <f t="shared" si="60"/>
        <v>712.82031168627998</v>
      </c>
      <c r="AH45" s="114">
        <f t="shared" si="60"/>
        <v>0</v>
      </c>
      <c r="AI45" s="210">
        <f t="shared" si="64"/>
        <v>2622.148495472371</v>
      </c>
      <c r="AJ45" s="141" t="str">
        <f t="shared" si="65"/>
        <v/>
      </c>
    </row>
    <row r="46" spans="1:36" ht="15">
      <c r="A46" s="159" t="s">
        <v>60</v>
      </c>
      <c r="B46" s="40">
        <f t="shared" si="61"/>
        <v>42.193163219583155</v>
      </c>
      <c r="C46" s="40">
        <f t="shared" si="61"/>
        <v>12.76159597769192</v>
      </c>
      <c r="D46" s="40">
        <f t="shared" si="61"/>
        <v>28.779347737804994</v>
      </c>
      <c r="E46" s="40">
        <f t="shared" si="61"/>
        <v>0</v>
      </c>
      <c r="F46" s="350"/>
      <c r="G46" s="40">
        <f t="shared" si="58"/>
        <v>0</v>
      </c>
      <c r="H46" s="40">
        <f t="shared" si="58"/>
        <v>0</v>
      </c>
      <c r="I46" s="162">
        <f t="shared" si="62"/>
        <v>83.734106935080064</v>
      </c>
      <c r="J46" s="149"/>
      <c r="K46" s="163" t="s">
        <v>60</v>
      </c>
      <c r="L46" s="84">
        <f t="shared" si="59"/>
        <v>42.193163219583155</v>
      </c>
      <c r="M46" s="84">
        <f t="shared" si="59"/>
        <v>12.76159597769192</v>
      </c>
      <c r="N46" s="84">
        <f t="shared" si="59"/>
        <v>28.779347737804994</v>
      </c>
      <c r="O46" s="84">
        <f t="shared" si="59"/>
        <v>0</v>
      </c>
      <c r="P46" s="84">
        <f t="shared" si="59"/>
        <v>0</v>
      </c>
      <c r="Q46" s="84">
        <f t="shared" si="59"/>
        <v>0</v>
      </c>
      <c r="R46" s="84">
        <f t="shared" si="59"/>
        <v>0</v>
      </c>
      <c r="S46" s="166">
        <f t="shared" si="63"/>
        <v>83.734106935080064</v>
      </c>
      <c r="T46" s="149"/>
      <c r="U46" s="211" t="s">
        <v>60</v>
      </c>
      <c r="V46" s="118">
        <f t="shared" si="60"/>
        <v>41.596039801674671</v>
      </c>
      <c r="W46" s="118">
        <f t="shared" si="60"/>
        <v>0</v>
      </c>
      <c r="X46" s="118">
        <f t="shared" si="60"/>
        <v>0</v>
      </c>
      <c r="Y46" s="118">
        <f t="shared" si="60"/>
        <v>12.76159597769192</v>
      </c>
      <c r="Z46" s="118">
        <f t="shared" si="60"/>
        <v>28.779347737804994</v>
      </c>
      <c r="AA46" s="118">
        <f t="shared" si="60"/>
        <v>0</v>
      </c>
      <c r="AB46" s="118">
        <f t="shared" si="60"/>
        <v>0</v>
      </c>
      <c r="AC46" s="119">
        <f t="shared" si="60"/>
        <v>0.59712341790847989</v>
      </c>
      <c r="AD46" s="118">
        <f t="shared" si="60"/>
        <v>0.59712341790847989</v>
      </c>
      <c r="AE46" s="118">
        <f t="shared" si="60"/>
        <v>0</v>
      </c>
      <c r="AF46" s="118">
        <f t="shared" si="60"/>
        <v>0</v>
      </c>
      <c r="AG46" s="118">
        <f t="shared" si="60"/>
        <v>0</v>
      </c>
      <c r="AH46" s="118">
        <f t="shared" si="60"/>
        <v>0</v>
      </c>
      <c r="AI46" s="214">
        <f t="shared" si="64"/>
        <v>83.734106935080064</v>
      </c>
      <c r="AJ46" s="141" t="str">
        <f t="shared" si="65"/>
        <v/>
      </c>
    </row>
    <row r="47" spans="1:36" ht="15">
      <c r="A47" s="167" t="s">
        <v>22</v>
      </c>
      <c r="B47" s="43">
        <f t="shared" si="61"/>
        <v>1362.8700467793142</v>
      </c>
      <c r="C47" s="43">
        <f t="shared" si="61"/>
        <v>1727.4323343940032</v>
      </c>
      <c r="D47" s="43">
        <f t="shared" si="61"/>
        <v>1469.8684721260645</v>
      </c>
      <c r="E47" s="43">
        <f t="shared" si="61"/>
        <v>66.205170071582657</v>
      </c>
      <c r="F47" s="350"/>
      <c r="G47" s="43">
        <f t="shared" si="58"/>
        <v>0</v>
      </c>
      <c r="H47" s="43">
        <f t="shared" si="58"/>
        <v>0</v>
      </c>
      <c r="I47" s="154">
        <f t="shared" si="62"/>
        <v>4626.3760233709645</v>
      </c>
      <c r="J47" s="149"/>
      <c r="K47" s="169" t="s">
        <v>22</v>
      </c>
      <c r="L47" s="43">
        <f t="shared" si="59"/>
        <v>1362.8700467793142</v>
      </c>
      <c r="M47" s="43">
        <f t="shared" si="59"/>
        <v>1727.4323343940032</v>
      </c>
      <c r="N47" s="43">
        <f t="shared" si="59"/>
        <v>1469.8684721260645</v>
      </c>
      <c r="O47" s="43">
        <f t="shared" si="59"/>
        <v>66.205170071582657</v>
      </c>
      <c r="P47" s="43">
        <f t="shared" si="59"/>
        <v>423.44868292025018</v>
      </c>
      <c r="Q47" s="43">
        <f t="shared" si="59"/>
        <v>0</v>
      </c>
      <c r="R47" s="43">
        <f t="shared" si="59"/>
        <v>0</v>
      </c>
      <c r="S47" s="158">
        <f t="shared" si="63"/>
        <v>5049.8247062912151</v>
      </c>
      <c r="T47" s="149"/>
      <c r="U47" s="215" t="s">
        <v>22</v>
      </c>
      <c r="V47" s="114">
        <f t="shared" si="60"/>
        <v>1353.8617301457314</v>
      </c>
      <c r="W47" s="114">
        <f t="shared" si="60"/>
        <v>0</v>
      </c>
      <c r="X47" s="114">
        <f t="shared" si="60"/>
        <v>0</v>
      </c>
      <c r="Y47" s="114">
        <f t="shared" si="60"/>
        <v>1727.4323343940032</v>
      </c>
      <c r="Z47" s="114">
        <f t="shared" si="60"/>
        <v>1326.9565551841783</v>
      </c>
      <c r="AA47" s="114">
        <f t="shared" si="60"/>
        <v>0</v>
      </c>
      <c r="AB47" s="114">
        <f t="shared" si="60"/>
        <v>423.44868292025018</v>
      </c>
      <c r="AC47" s="115">
        <f t="shared" si="60"/>
        <v>218.12540364705103</v>
      </c>
      <c r="AD47" s="114">
        <f t="shared" si="60"/>
        <v>9.008316633582572</v>
      </c>
      <c r="AE47" s="114">
        <f t="shared" si="60"/>
        <v>0</v>
      </c>
      <c r="AF47" s="114">
        <f t="shared" si="60"/>
        <v>0</v>
      </c>
      <c r="AG47" s="114">
        <f t="shared" si="60"/>
        <v>142.91191694188581</v>
      </c>
      <c r="AH47" s="114">
        <f t="shared" si="60"/>
        <v>66.205170071582657</v>
      </c>
      <c r="AI47" s="210">
        <f t="shared" si="64"/>
        <v>5049.8247062912142</v>
      </c>
      <c r="AJ47" s="141" t="str">
        <f t="shared" si="65"/>
        <v/>
      </c>
    </row>
    <row r="48" spans="1:36" ht="15">
      <c r="A48" s="159" t="s">
        <v>21</v>
      </c>
      <c r="B48" s="40">
        <f t="shared" si="61"/>
        <v>31.675322998003118</v>
      </c>
      <c r="C48" s="40">
        <f t="shared" si="61"/>
        <v>438.50874953843504</v>
      </c>
      <c r="D48" s="40">
        <f t="shared" si="61"/>
        <v>1268.7208952853055</v>
      </c>
      <c r="E48" s="40">
        <f t="shared" si="61"/>
        <v>0</v>
      </c>
      <c r="F48" s="350"/>
      <c r="G48" s="40">
        <f t="shared" si="58"/>
        <v>0</v>
      </c>
      <c r="H48" s="40">
        <f t="shared" si="58"/>
        <v>0</v>
      </c>
      <c r="I48" s="162">
        <f t="shared" si="62"/>
        <v>1738.9049678217436</v>
      </c>
      <c r="J48" s="149"/>
      <c r="K48" s="163" t="s">
        <v>21</v>
      </c>
      <c r="L48" s="84">
        <f t="shared" si="59"/>
        <v>31.675322998003118</v>
      </c>
      <c r="M48" s="84">
        <f t="shared" si="59"/>
        <v>438.50874953843504</v>
      </c>
      <c r="N48" s="84">
        <f t="shared" si="59"/>
        <v>1268.7208952853055</v>
      </c>
      <c r="O48" s="84">
        <f t="shared" si="59"/>
        <v>0</v>
      </c>
      <c r="P48" s="84">
        <f t="shared" si="59"/>
        <v>0</v>
      </c>
      <c r="Q48" s="84">
        <f t="shared" si="59"/>
        <v>0</v>
      </c>
      <c r="R48" s="84">
        <f t="shared" si="59"/>
        <v>0</v>
      </c>
      <c r="S48" s="166">
        <f t="shared" si="63"/>
        <v>1738.9049678217436</v>
      </c>
      <c r="T48" s="149"/>
      <c r="U48" s="211" t="s">
        <v>61</v>
      </c>
      <c r="V48" s="118">
        <f t="shared" si="60"/>
        <v>31.675322998003118</v>
      </c>
      <c r="W48" s="118">
        <f t="shared" si="60"/>
        <v>0</v>
      </c>
      <c r="X48" s="118">
        <f t="shared" si="60"/>
        <v>0</v>
      </c>
      <c r="Y48" s="118">
        <f t="shared" si="60"/>
        <v>438.50874953843504</v>
      </c>
      <c r="Z48" s="118">
        <f t="shared" si="60"/>
        <v>1268.7208952853055</v>
      </c>
      <c r="AA48" s="118">
        <f t="shared" si="60"/>
        <v>0</v>
      </c>
      <c r="AB48" s="118">
        <f t="shared" si="60"/>
        <v>0</v>
      </c>
      <c r="AC48" s="119">
        <f t="shared" si="60"/>
        <v>0</v>
      </c>
      <c r="AD48" s="118">
        <f t="shared" si="60"/>
        <v>0</v>
      </c>
      <c r="AE48" s="118">
        <f t="shared" si="60"/>
        <v>0</v>
      </c>
      <c r="AF48" s="118">
        <f t="shared" si="60"/>
        <v>0</v>
      </c>
      <c r="AG48" s="118">
        <f t="shared" si="60"/>
        <v>0</v>
      </c>
      <c r="AH48" s="118">
        <f t="shared" si="60"/>
        <v>0</v>
      </c>
      <c r="AI48" s="214">
        <f t="shared" si="64"/>
        <v>1738.9049678217436</v>
      </c>
      <c r="AJ48" s="141" t="str">
        <f t="shared" si="65"/>
        <v/>
      </c>
    </row>
    <row r="49" spans="1:36" ht="15">
      <c r="A49" s="170" t="s">
        <v>64</v>
      </c>
      <c r="B49" s="43">
        <f t="shared" si="61"/>
        <v>0.53279999999999994</v>
      </c>
      <c r="C49" s="43">
        <f t="shared" si="61"/>
        <v>0</v>
      </c>
      <c r="D49" s="43">
        <f t="shared" si="61"/>
        <v>0</v>
      </c>
      <c r="E49" s="43">
        <f t="shared" si="61"/>
        <v>0</v>
      </c>
      <c r="F49" s="350"/>
      <c r="G49" s="43">
        <f t="shared" ref="G49:H53" si="66">G127+G153+G179+G205+G231+G257+G283+G309+G335+G361+G387+G413+G439</f>
        <v>0</v>
      </c>
      <c r="H49" s="43">
        <f t="shared" si="66"/>
        <v>0</v>
      </c>
      <c r="I49" s="154">
        <f t="shared" si="62"/>
        <v>0.53279999999999994</v>
      </c>
      <c r="J49" s="149"/>
      <c r="K49" s="171" t="s">
        <v>64</v>
      </c>
      <c r="L49" s="43">
        <f t="shared" ref="L49:R53" si="67">L127+L153+L179+L205+L231+L257+L283+L309+L335+L361+L387+L413+L439</f>
        <v>0.53279999999999994</v>
      </c>
      <c r="M49" s="43">
        <f t="shared" si="67"/>
        <v>0</v>
      </c>
      <c r="N49" s="43">
        <f t="shared" si="67"/>
        <v>0</v>
      </c>
      <c r="O49" s="43">
        <f t="shared" si="67"/>
        <v>0</v>
      </c>
      <c r="P49" s="43">
        <f t="shared" si="67"/>
        <v>0</v>
      </c>
      <c r="Q49" s="43">
        <f t="shared" si="67"/>
        <v>0</v>
      </c>
      <c r="R49" s="43">
        <f t="shared" si="67"/>
        <v>0</v>
      </c>
      <c r="S49" s="158">
        <f t="shared" si="63"/>
        <v>0.53279999999999994</v>
      </c>
      <c r="T49" s="149"/>
      <c r="U49" s="216" t="s">
        <v>62</v>
      </c>
      <c r="V49" s="114">
        <f t="shared" ref="V49:AH53" si="68">V127+V153+V179+V205+V231+V257+V283+V309+V335+V361+V387+V413+V439</f>
        <v>0.53279999999999994</v>
      </c>
      <c r="W49" s="114">
        <f t="shared" si="68"/>
        <v>0</v>
      </c>
      <c r="X49" s="114">
        <f t="shared" si="68"/>
        <v>0</v>
      </c>
      <c r="Y49" s="114">
        <f t="shared" si="68"/>
        <v>0</v>
      </c>
      <c r="Z49" s="114">
        <f t="shared" si="68"/>
        <v>0</v>
      </c>
      <c r="AA49" s="114">
        <f t="shared" si="68"/>
        <v>0</v>
      </c>
      <c r="AB49" s="114">
        <f t="shared" si="68"/>
        <v>0</v>
      </c>
      <c r="AC49" s="115">
        <f t="shared" si="68"/>
        <v>0</v>
      </c>
      <c r="AD49" s="114">
        <f t="shared" si="68"/>
        <v>0</v>
      </c>
      <c r="AE49" s="114">
        <f t="shared" si="68"/>
        <v>0</v>
      </c>
      <c r="AF49" s="114">
        <f t="shared" si="68"/>
        <v>0</v>
      </c>
      <c r="AG49" s="114">
        <f t="shared" si="68"/>
        <v>0</v>
      </c>
      <c r="AH49" s="114">
        <f t="shared" si="68"/>
        <v>0</v>
      </c>
      <c r="AI49" s="210">
        <f t="shared" si="64"/>
        <v>0.53279999999999994</v>
      </c>
      <c r="AJ49" s="141" t="str">
        <f t="shared" si="65"/>
        <v/>
      </c>
    </row>
    <row r="50" spans="1:36">
      <c r="A50" s="172" t="s">
        <v>23</v>
      </c>
      <c r="B50" s="59">
        <f t="shared" ref="B50:E53" si="69">B128+B154+B180+B206+B232+B258+B284+B310+B336+B362+B388+B414+B440</f>
        <v>0.53279999999999994</v>
      </c>
      <c r="C50" s="59">
        <f t="shared" si="69"/>
        <v>0</v>
      </c>
      <c r="D50" s="59">
        <f t="shared" si="69"/>
        <v>0</v>
      </c>
      <c r="E50" s="59">
        <f t="shared" si="69"/>
        <v>0</v>
      </c>
      <c r="F50" s="350"/>
      <c r="G50" s="59">
        <f t="shared" si="66"/>
        <v>0</v>
      </c>
      <c r="H50" s="59">
        <f t="shared" si="66"/>
        <v>0</v>
      </c>
      <c r="I50" s="175">
        <f t="shared" si="62"/>
        <v>0.53279999999999994</v>
      </c>
      <c r="J50" s="149"/>
      <c r="K50" s="176" t="s">
        <v>23</v>
      </c>
      <c r="L50" s="87">
        <f t="shared" si="67"/>
        <v>0.53279999999999994</v>
      </c>
      <c r="M50" s="87">
        <f t="shared" si="67"/>
        <v>0</v>
      </c>
      <c r="N50" s="87">
        <f t="shared" si="67"/>
        <v>0</v>
      </c>
      <c r="O50" s="87">
        <f t="shared" si="67"/>
        <v>0</v>
      </c>
      <c r="P50" s="87">
        <f t="shared" si="67"/>
        <v>0</v>
      </c>
      <c r="Q50" s="87">
        <f t="shared" si="67"/>
        <v>0</v>
      </c>
      <c r="R50" s="87">
        <f t="shared" si="67"/>
        <v>0</v>
      </c>
      <c r="S50" s="250">
        <f t="shared" si="63"/>
        <v>0.53279999999999994</v>
      </c>
      <c r="T50" s="149"/>
      <c r="U50" s="217" t="s">
        <v>65</v>
      </c>
      <c r="V50" s="121">
        <f t="shared" si="68"/>
        <v>0.53279999999999994</v>
      </c>
      <c r="W50" s="121">
        <f t="shared" si="68"/>
        <v>0</v>
      </c>
      <c r="X50" s="121">
        <f t="shared" si="68"/>
        <v>0</v>
      </c>
      <c r="Y50" s="121">
        <f t="shared" si="68"/>
        <v>0</v>
      </c>
      <c r="Z50" s="121">
        <f t="shared" si="68"/>
        <v>0</v>
      </c>
      <c r="AA50" s="121">
        <f t="shared" si="68"/>
        <v>0</v>
      </c>
      <c r="AB50" s="121">
        <f t="shared" si="68"/>
        <v>0</v>
      </c>
      <c r="AC50" s="283">
        <f t="shared" si="68"/>
        <v>0</v>
      </c>
      <c r="AD50" s="121">
        <f t="shared" si="68"/>
        <v>0</v>
      </c>
      <c r="AE50" s="121">
        <f t="shared" si="68"/>
        <v>0</v>
      </c>
      <c r="AF50" s="121">
        <f t="shared" si="68"/>
        <v>0</v>
      </c>
      <c r="AG50" s="121">
        <f t="shared" si="68"/>
        <v>0</v>
      </c>
      <c r="AH50" s="121">
        <f t="shared" si="68"/>
        <v>0</v>
      </c>
      <c r="AI50" s="219">
        <f t="shared" si="64"/>
        <v>0.53279999999999994</v>
      </c>
      <c r="AJ50" s="141" t="str">
        <f>IF(ABS(S50-AI50)&gt;0.1,S50-AI50,"")</f>
        <v/>
      </c>
    </row>
    <row r="51" spans="1:36">
      <c r="A51" s="180" t="s">
        <v>19</v>
      </c>
      <c r="B51" s="62">
        <f t="shared" si="69"/>
        <v>0</v>
      </c>
      <c r="C51" s="62">
        <f t="shared" si="69"/>
        <v>0</v>
      </c>
      <c r="D51" s="62">
        <f t="shared" si="69"/>
        <v>0</v>
      </c>
      <c r="E51" s="62">
        <f t="shared" si="69"/>
        <v>0</v>
      </c>
      <c r="F51" s="350"/>
      <c r="G51" s="62">
        <f t="shared" si="66"/>
        <v>0</v>
      </c>
      <c r="H51" s="62">
        <f t="shared" si="66"/>
        <v>0</v>
      </c>
      <c r="I51" s="183">
        <f t="shared" si="62"/>
        <v>0</v>
      </c>
      <c r="J51" s="149"/>
      <c r="K51" s="184" t="s">
        <v>19</v>
      </c>
      <c r="L51" s="62">
        <f t="shared" si="67"/>
        <v>0</v>
      </c>
      <c r="M51" s="62">
        <f t="shared" si="67"/>
        <v>0</v>
      </c>
      <c r="N51" s="62">
        <f t="shared" si="67"/>
        <v>0</v>
      </c>
      <c r="O51" s="62">
        <f t="shared" si="67"/>
        <v>0</v>
      </c>
      <c r="P51" s="62">
        <f t="shared" si="67"/>
        <v>0</v>
      </c>
      <c r="Q51" s="62">
        <f t="shared" si="67"/>
        <v>0</v>
      </c>
      <c r="R51" s="62">
        <f t="shared" si="67"/>
        <v>0</v>
      </c>
      <c r="S51" s="186">
        <f t="shared" si="63"/>
        <v>0</v>
      </c>
      <c r="T51" s="149"/>
      <c r="U51" s="220" t="s">
        <v>19</v>
      </c>
      <c r="V51" s="124">
        <f t="shared" si="68"/>
        <v>0</v>
      </c>
      <c r="W51" s="124">
        <f t="shared" si="68"/>
        <v>0</v>
      </c>
      <c r="X51" s="124">
        <f t="shared" si="68"/>
        <v>0</v>
      </c>
      <c r="Y51" s="124">
        <f t="shared" si="68"/>
        <v>0</v>
      </c>
      <c r="Z51" s="124">
        <f t="shared" si="68"/>
        <v>0</v>
      </c>
      <c r="AA51" s="124">
        <f t="shared" si="68"/>
        <v>0</v>
      </c>
      <c r="AB51" s="124">
        <f t="shared" si="68"/>
        <v>0</v>
      </c>
      <c r="AC51" s="284">
        <f t="shared" si="68"/>
        <v>0</v>
      </c>
      <c r="AD51" s="124">
        <f t="shared" si="68"/>
        <v>0</v>
      </c>
      <c r="AE51" s="124">
        <f t="shared" si="68"/>
        <v>0</v>
      </c>
      <c r="AF51" s="124">
        <f t="shared" si="68"/>
        <v>0</v>
      </c>
      <c r="AG51" s="124">
        <f t="shared" si="68"/>
        <v>0</v>
      </c>
      <c r="AH51" s="124">
        <f t="shared" si="68"/>
        <v>0</v>
      </c>
      <c r="AI51" s="223">
        <f t="shared" si="64"/>
        <v>0</v>
      </c>
      <c r="AJ51" s="141" t="str">
        <f t="shared" si="65"/>
        <v/>
      </c>
    </row>
    <row r="52" spans="1:36">
      <c r="A52" s="172" t="s">
        <v>20</v>
      </c>
      <c r="B52" s="59">
        <f t="shared" si="69"/>
        <v>0</v>
      </c>
      <c r="C52" s="59">
        <f t="shared" si="69"/>
        <v>0</v>
      </c>
      <c r="D52" s="59">
        <f t="shared" si="69"/>
        <v>0</v>
      </c>
      <c r="E52" s="59">
        <f t="shared" si="69"/>
        <v>0</v>
      </c>
      <c r="F52" s="350"/>
      <c r="G52" s="59">
        <f t="shared" si="66"/>
        <v>0</v>
      </c>
      <c r="H52" s="59">
        <f t="shared" si="66"/>
        <v>0</v>
      </c>
      <c r="I52" s="175">
        <f t="shared" si="62"/>
        <v>0</v>
      </c>
      <c r="J52" s="149"/>
      <c r="K52" s="176" t="s">
        <v>20</v>
      </c>
      <c r="L52" s="87">
        <f t="shared" si="67"/>
        <v>0</v>
      </c>
      <c r="M52" s="87">
        <f t="shared" si="67"/>
        <v>0</v>
      </c>
      <c r="N52" s="87">
        <f t="shared" si="67"/>
        <v>0</v>
      </c>
      <c r="O52" s="87">
        <f t="shared" si="67"/>
        <v>0</v>
      </c>
      <c r="P52" s="87">
        <f t="shared" si="67"/>
        <v>0</v>
      </c>
      <c r="Q52" s="87">
        <f t="shared" si="67"/>
        <v>0</v>
      </c>
      <c r="R52" s="87">
        <f t="shared" si="67"/>
        <v>0</v>
      </c>
      <c r="S52" s="179">
        <f t="shared" si="63"/>
        <v>0</v>
      </c>
      <c r="T52" s="149"/>
      <c r="U52" s="217" t="s">
        <v>20</v>
      </c>
      <c r="V52" s="121">
        <f t="shared" si="68"/>
        <v>0</v>
      </c>
      <c r="W52" s="121">
        <f t="shared" si="68"/>
        <v>0</v>
      </c>
      <c r="X52" s="121">
        <f t="shared" si="68"/>
        <v>0</v>
      </c>
      <c r="Y52" s="121">
        <f t="shared" si="68"/>
        <v>0</v>
      </c>
      <c r="Z52" s="121">
        <f t="shared" si="68"/>
        <v>0</v>
      </c>
      <c r="AA52" s="121">
        <f t="shared" si="68"/>
        <v>0</v>
      </c>
      <c r="AB52" s="121">
        <f t="shared" si="68"/>
        <v>0</v>
      </c>
      <c r="AC52" s="283">
        <f t="shared" si="68"/>
        <v>0</v>
      </c>
      <c r="AD52" s="121">
        <f t="shared" si="68"/>
        <v>0</v>
      </c>
      <c r="AE52" s="121">
        <f t="shared" si="68"/>
        <v>0</v>
      </c>
      <c r="AF52" s="121">
        <f t="shared" si="68"/>
        <v>0</v>
      </c>
      <c r="AG52" s="121">
        <f t="shared" si="68"/>
        <v>0</v>
      </c>
      <c r="AH52" s="121">
        <f t="shared" si="68"/>
        <v>0</v>
      </c>
      <c r="AI52" s="219">
        <f t="shared" si="64"/>
        <v>0</v>
      </c>
      <c r="AJ52" s="141" t="str">
        <f t="shared" si="65"/>
        <v/>
      </c>
    </row>
    <row r="53" spans="1:36" ht="15" thickBot="1">
      <c r="A53" s="187" t="s">
        <v>11</v>
      </c>
      <c r="B53" s="52">
        <f t="shared" si="69"/>
        <v>0</v>
      </c>
      <c r="C53" s="52">
        <f t="shared" si="69"/>
        <v>0</v>
      </c>
      <c r="D53" s="52">
        <f t="shared" si="69"/>
        <v>0</v>
      </c>
      <c r="E53" s="52">
        <f t="shared" si="69"/>
        <v>0</v>
      </c>
      <c r="F53" s="351"/>
      <c r="G53" s="52">
        <f t="shared" si="66"/>
        <v>0</v>
      </c>
      <c r="H53" s="52">
        <f t="shared" si="66"/>
        <v>0</v>
      </c>
      <c r="I53" s="190">
        <f t="shared" si="62"/>
        <v>0</v>
      </c>
      <c r="J53" s="149"/>
      <c r="K53" s="191" t="s">
        <v>11</v>
      </c>
      <c r="L53" s="52">
        <f t="shared" si="67"/>
        <v>0</v>
      </c>
      <c r="M53" s="52">
        <f t="shared" si="67"/>
        <v>0</v>
      </c>
      <c r="N53" s="52">
        <f t="shared" si="67"/>
        <v>0</v>
      </c>
      <c r="O53" s="52">
        <f t="shared" si="67"/>
        <v>0</v>
      </c>
      <c r="P53" s="52">
        <f t="shared" si="67"/>
        <v>0</v>
      </c>
      <c r="Q53" s="52">
        <f t="shared" si="67"/>
        <v>0</v>
      </c>
      <c r="R53" s="52">
        <f t="shared" si="67"/>
        <v>0</v>
      </c>
      <c r="S53" s="193">
        <f t="shared" si="63"/>
        <v>0</v>
      </c>
      <c r="T53" s="149"/>
      <c r="U53" s="220" t="s">
        <v>11</v>
      </c>
      <c r="V53" s="124">
        <f t="shared" si="68"/>
        <v>0</v>
      </c>
      <c r="W53" s="124">
        <f t="shared" si="68"/>
        <v>0</v>
      </c>
      <c r="X53" s="124">
        <f t="shared" si="68"/>
        <v>0</v>
      </c>
      <c r="Y53" s="124">
        <f t="shared" si="68"/>
        <v>0</v>
      </c>
      <c r="Z53" s="124">
        <f t="shared" si="68"/>
        <v>0</v>
      </c>
      <c r="AA53" s="124">
        <f t="shared" si="68"/>
        <v>0</v>
      </c>
      <c r="AB53" s="124">
        <f t="shared" si="68"/>
        <v>0</v>
      </c>
      <c r="AC53" s="284">
        <f t="shared" si="68"/>
        <v>0</v>
      </c>
      <c r="AD53" s="124">
        <f t="shared" si="68"/>
        <v>0</v>
      </c>
      <c r="AE53" s="124">
        <f t="shared" si="68"/>
        <v>0</v>
      </c>
      <c r="AF53" s="124">
        <f t="shared" si="68"/>
        <v>0</v>
      </c>
      <c r="AG53" s="124">
        <f t="shared" si="68"/>
        <v>0</v>
      </c>
      <c r="AH53" s="124">
        <f t="shared" si="68"/>
        <v>0</v>
      </c>
      <c r="AI53" s="223">
        <f t="shared" si="64"/>
        <v>0</v>
      </c>
      <c r="AJ53" s="141" t="str">
        <f t="shared" si="65"/>
        <v/>
      </c>
    </row>
    <row r="54" spans="1:36" ht="15">
      <c r="A54" s="194" t="s">
        <v>26</v>
      </c>
      <c r="B54" s="195">
        <f>SUM(B33:B49)</f>
        <v>7397.8446541992125</v>
      </c>
      <c r="C54" s="195">
        <f t="shared" ref="C54:H54" si="70">SUM(C33:C49)</f>
        <v>15107.309314003687</v>
      </c>
      <c r="D54" s="195">
        <f t="shared" si="70"/>
        <v>17257.449238045519</v>
      </c>
      <c r="E54" s="195">
        <f t="shared" si="70"/>
        <v>16861.418882672315</v>
      </c>
      <c r="F54" s="195">
        <f t="shared" si="70"/>
        <v>0</v>
      </c>
      <c r="G54" s="195">
        <f t="shared" si="70"/>
        <v>1127.205622403947</v>
      </c>
      <c r="H54" s="197">
        <f t="shared" si="70"/>
        <v>56.071512968294144</v>
      </c>
      <c r="I54" s="154">
        <f t="shared" ref="I54" si="71">SUM(I33:I49)</f>
        <v>57807.299224292976</v>
      </c>
      <c r="J54" s="149"/>
      <c r="K54" s="196" t="s">
        <v>26</v>
      </c>
      <c r="L54" s="195">
        <f>SUM(L33:L49)</f>
        <v>7397.8446541992125</v>
      </c>
      <c r="M54" s="195">
        <f t="shared" ref="M54:R54" si="72">SUM(M33:M49)</f>
        <v>15107.309314003687</v>
      </c>
      <c r="N54" s="195">
        <f t="shared" si="72"/>
        <v>17257.449238045519</v>
      </c>
      <c r="O54" s="195">
        <f t="shared" si="72"/>
        <v>16861.418882672315</v>
      </c>
      <c r="P54" s="195">
        <f t="shared" si="72"/>
        <v>5861.2092609852316</v>
      </c>
      <c r="Q54" s="195">
        <f t="shared" si="72"/>
        <v>1127.205622403947</v>
      </c>
      <c r="R54" s="197">
        <f t="shared" si="72"/>
        <v>56.071512968294144</v>
      </c>
      <c r="S54" s="198">
        <f t="shared" ref="S54" si="73">SUM(S33:S49)</f>
        <v>63668.508485278202</v>
      </c>
      <c r="T54" s="149" t="str">
        <f>IF(ABS(S54-AI54)&gt;0.01,S54-AI54,"")</f>
        <v/>
      </c>
      <c r="U54" s="224" t="s">
        <v>63</v>
      </c>
      <c r="V54" s="225">
        <f>SUM(V33:V49)</f>
        <v>6774.3866444071955</v>
      </c>
      <c r="W54" s="225">
        <f t="shared" ref="W54:AH54" si="74">SUM(W33:W49)</f>
        <v>446.47145288078127</v>
      </c>
      <c r="X54" s="225">
        <f t="shared" si="74"/>
        <v>1127.205622403947</v>
      </c>
      <c r="Y54" s="225">
        <f t="shared" si="74"/>
        <v>15107.309314003687</v>
      </c>
      <c r="Z54" s="225">
        <f t="shared" si="74"/>
        <v>15763.008556091236</v>
      </c>
      <c r="AA54" s="225">
        <f t="shared" si="74"/>
        <v>14741.302483882431</v>
      </c>
      <c r="AB54" s="225">
        <f t="shared" si="74"/>
        <v>5861.2092609852316</v>
      </c>
      <c r="AC54" s="225">
        <f t="shared" si="74"/>
        <v>3847.6151506236965</v>
      </c>
      <c r="AD54" s="226">
        <f t="shared" si="74"/>
        <v>176.98655691123693</v>
      </c>
      <c r="AE54" s="226">
        <f t="shared" si="74"/>
        <v>494.71499384153674</v>
      </c>
      <c r="AF54" s="226">
        <f t="shared" si="74"/>
        <v>56.071512968294144</v>
      </c>
      <c r="AG54" s="226">
        <f t="shared" si="74"/>
        <v>1494.4406819542805</v>
      </c>
      <c r="AH54" s="226">
        <f t="shared" si="74"/>
        <v>1625.4014049483483</v>
      </c>
      <c r="AI54" s="227">
        <f>SUM(V54:AC54)</f>
        <v>63668.508485278217</v>
      </c>
      <c r="AJ54" s="141" t="str">
        <f t="shared" si="65"/>
        <v/>
      </c>
    </row>
    <row r="55" spans="1:36" ht="15" thickBot="1">
      <c r="A55" s="32" t="s">
        <v>90</v>
      </c>
      <c r="B55" s="48">
        <f>IF($I54=0,"-",B54/$I54)</f>
        <v>0.12797423082326492</v>
      </c>
      <c r="C55" s="48">
        <f t="shared" ref="C55:H55" si="75">IF($I54=0,"-",C54/$I54)</f>
        <v>0.26133913046840601</v>
      </c>
      <c r="D55" s="48">
        <f t="shared" si="75"/>
        <v>0.29853408599987385</v>
      </c>
      <c r="E55" s="48">
        <f t="shared" si="75"/>
        <v>0.2916832149042255</v>
      </c>
      <c r="F55" s="48">
        <f t="shared" si="75"/>
        <v>0</v>
      </c>
      <c r="G55" s="48">
        <f t="shared" si="75"/>
        <v>1.9499364916364219E-2</v>
      </c>
      <c r="H55" s="69">
        <f t="shared" si="75"/>
        <v>9.6997288786552778E-4</v>
      </c>
      <c r="I55" s="49">
        <f>SUM(B55:H55)</f>
        <v>0.99999999999999989</v>
      </c>
      <c r="K55" s="78" t="s">
        <v>90</v>
      </c>
      <c r="L55" s="95">
        <f>IF($S54=0,"-",L54/$S54)</f>
        <v>0.11619315153125952</v>
      </c>
      <c r="M55" s="95">
        <f t="shared" ref="M55:R55" si="76">IF($S54=0,"-",M54/$S54)</f>
        <v>0.23728071653346311</v>
      </c>
      <c r="N55" s="95">
        <f t="shared" si="76"/>
        <v>0.27105157084111503</v>
      </c>
      <c r="O55" s="95">
        <f t="shared" si="76"/>
        <v>0.26483137871167672</v>
      </c>
      <c r="P55" s="95">
        <f t="shared" si="76"/>
        <v>9.2058215284570297E-2</v>
      </c>
      <c r="Q55" s="95">
        <f t="shared" si="76"/>
        <v>1.7704288182981167E-2</v>
      </c>
      <c r="R55" s="96">
        <f t="shared" si="76"/>
        <v>8.8067891493420682E-4</v>
      </c>
      <c r="S55" s="97">
        <f>SUM(L55:R55)</f>
        <v>1</v>
      </c>
      <c r="U55" s="108" t="s">
        <v>90</v>
      </c>
      <c r="V55" s="130">
        <f>+V54/$AI54</f>
        <v>0.10640090062693405</v>
      </c>
      <c r="W55" s="130">
        <f t="shared" ref="W55:AH55" si="77">+W54/$AI54</f>
        <v>7.0124377577341374E-3</v>
      </c>
      <c r="X55" s="130">
        <f t="shared" si="77"/>
        <v>1.7704288182981164E-2</v>
      </c>
      <c r="Y55" s="130">
        <f t="shared" si="77"/>
        <v>0.23728071653346305</v>
      </c>
      <c r="Z55" s="130">
        <f t="shared" si="77"/>
        <v>0.24757935957830779</v>
      </c>
      <c r="AA55" s="130">
        <f t="shared" si="77"/>
        <v>0.23153208445727916</v>
      </c>
      <c r="AB55" s="130">
        <f t="shared" si="77"/>
        <v>9.2058215284570283E-2</v>
      </c>
      <c r="AC55" s="130">
        <f t="shared" si="77"/>
        <v>6.0431997578730204E-2</v>
      </c>
      <c r="AD55" s="130">
        <f t="shared" si="77"/>
        <v>2.7798131465913128E-3</v>
      </c>
      <c r="AE55" s="130">
        <f t="shared" si="77"/>
        <v>7.7701677895584357E-3</v>
      </c>
      <c r="AF55" s="130">
        <f t="shared" si="77"/>
        <v>8.806789149342066E-4</v>
      </c>
      <c r="AG55" s="130">
        <f t="shared" si="77"/>
        <v>2.3472211262807158E-2</v>
      </c>
      <c r="AH55" s="130">
        <f t="shared" si="77"/>
        <v>2.552912646483909E-2</v>
      </c>
      <c r="AI55" s="131">
        <f>SUM(V55:AC55)</f>
        <v>0.99999999999999978</v>
      </c>
      <c r="AJ55" s="141" t="str">
        <f t="shared" si="65"/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2.1420867224284295</v>
      </c>
      <c r="G59" s="356"/>
      <c r="H59" s="358"/>
      <c r="I59" s="154">
        <f>SUM(B59:H59)</f>
        <v>2.1420867224284295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78">F450+F476+F502+F528+F554</f>
        <v>0</v>
      </c>
      <c r="G60" s="359"/>
      <c r="H60" s="361"/>
      <c r="I60" s="162">
        <f t="shared" ref="I60:I79" si="7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80">P450+P476+P502+P528+P554</f>
        <v>0</v>
      </c>
      <c r="Q60" s="359"/>
      <c r="R60" s="366"/>
      <c r="S60" s="166">
        <f t="shared" ref="S60:S79" si="8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78"/>
        <v>0</v>
      </c>
      <c r="G61" s="359"/>
      <c r="H61" s="361"/>
      <c r="I61" s="154">
        <f t="shared" si="7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80"/>
        <v>0</v>
      </c>
      <c r="Q61" s="359"/>
      <c r="R61" s="366"/>
      <c r="S61" s="158">
        <f t="shared" si="8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78"/>
        <v>0</v>
      </c>
      <c r="G62" s="359"/>
      <c r="H62" s="361"/>
      <c r="I62" s="162">
        <f t="shared" si="7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80"/>
        <v>0</v>
      </c>
      <c r="Q62" s="359"/>
      <c r="R62" s="366"/>
      <c r="S62" s="166">
        <f t="shared" si="8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78"/>
        <v>0</v>
      </c>
      <c r="G63" s="359"/>
      <c r="H63" s="361"/>
      <c r="I63" s="154">
        <f t="shared" si="7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80"/>
        <v>0</v>
      </c>
      <c r="Q63" s="359"/>
      <c r="R63" s="366"/>
      <c r="S63" s="158">
        <f t="shared" si="8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78"/>
        <v>0</v>
      </c>
      <c r="G64" s="359"/>
      <c r="H64" s="361"/>
      <c r="I64" s="162">
        <f t="shared" si="7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80"/>
        <v>0</v>
      </c>
      <c r="Q64" s="359"/>
      <c r="R64" s="366"/>
      <c r="S64" s="166">
        <f t="shared" si="8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78"/>
        <v>48919.13052799931</v>
      </c>
      <c r="G65" s="359"/>
      <c r="H65" s="361"/>
      <c r="I65" s="154">
        <f t="shared" si="79"/>
        <v>48919.13052799931</v>
      </c>
      <c r="J65" s="149"/>
      <c r="K65" s="169" t="s">
        <v>58</v>
      </c>
      <c r="L65" s="359"/>
      <c r="M65" s="360"/>
      <c r="N65" s="360"/>
      <c r="O65" s="361"/>
      <c r="P65" s="43">
        <f t="shared" si="80"/>
        <v>9433.8775685578366</v>
      </c>
      <c r="Q65" s="359"/>
      <c r="R65" s="366"/>
      <c r="S65" s="158">
        <f t="shared" si="81"/>
        <v>9433.8775685578366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78"/>
        <v>16435.862685532476</v>
      </c>
      <c r="G66" s="359"/>
      <c r="H66" s="361"/>
      <c r="I66" s="162">
        <f t="shared" si="79"/>
        <v>16435.862685532476</v>
      </c>
      <c r="J66" s="149"/>
      <c r="K66" s="163" t="s">
        <v>12</v>
      </c>
      <c r="L66" s="359"/>
      <c r="M66" s="360"/>
      <c r="N66" s="360"/>
      <c r="O66" s="361"/>
      <c r="P66" s="84">
        <f t="shared" si="80"/>
        <v>5846.8265800890194</v>
      </c>
      <c r="Q66" s="359"/>
      <c r="R66" s="366"/>
      <c r="S66" s="166">
        <f t="shared" si="81"/>
        <v>5846.8265800890194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78"/>
        <v>21878.359245715641</v>
      </c>
      <c r="G67" s="359"/>
      <c r="H67" s="361"/>
      <c r="I67" s="154">
        <f t="shared" si="79"/>
        <v>21878.359245715641</v>
      </c>
      <c r="J67" s="149"/>
      <c r="K67" s="169" t="s">
        <v>59</v>
      </c>
      <c r="L67" s="359"/>
      <c r="M67" s="360"/>
      <c r="N67" s="360"/>
      <c r="O67" s="361"/>
      <c r="P67" s="43">
        <f t="shared" si="80"/>
        <v>-1.262101534393878E-12</v>
      </c>
      <c r="Q67" s="359"/>
      <c r="R67" s="366"/>
      <c r="S67" s="158">
        <f t="shared" si="81"/>
        <v>-1.262101534393878E-12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78"/>
        <v>17.925917293504718</v>
      </c>
      <c r="G68" s="359"/>
      <c r="H68" s="361"/>
      <c r="I68" s="162">
        <f t="shared" si="79"/>
        <v>17.925917293504718</v>
      </c>
      <c r="J68" s="149"/>
      <c r="K68" s="163" t="s">
        <v>17</v>
      </c>
      <c r="L68" s="359"/>
      <c r="M68" s="360"/>
      <c r="N68" s="360"/>
      <c r="O68" s="361"/>
      <c r="P68" s="84">
        <f t="shared" si="80"/>
        <v>-0.17577067699331494</v>
      </c>
      <c r="Q68" s="359"/>
      <c r="R68" s="366"/>
      <c r="S68" s="166">
        <f t="shared" si="81"/>
        <v>-0.17577067699331494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78"/>
        <v>3825.4652307939355</v>
      </c>
      <c r="G69" s="359"/>
      <c r="H69" s="361"/>
      <c r="I69" s="154">
        <f t="shared" si="79"/>
        <v>3825.4652307939355</v>
      </c>
      <c r="J69" s="149"/>
      <c r="K69" s="169" t="s">
        <v>140</v>
      </c>
      <c r="L69" s="359"/>
      <c r="M69" s="360"/>
      <c r="N69" s="360"/>
      <c r="O69" s="361"/>
      <c r="P69" s="43">
        <f t="shared" si="80"/>
        <v>76.061279138894406</v>
      </c>
      <c r="Q69" s="359"/>
      <c r="R69" s="366"/>
      <c r="S69" s="158">
        <f t="shared" si="81"/>
        <v>76.061279138894406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78"/>
        <v>1558.5521818167799</v>
      </c>
      <c r="G70" s="359"/>
      <c r="H70" s="361"/>
      <c r="I70" s="162">
        <f t="shared" si="79"/>
        <v>1558.5521818167799</v>
      </c>
      <c r="J70" s="149"/>
      <c r="K70" s="163" t="s">
        <v>25</v>
      </c>
      <c r="L70" s="359"/>
      <c r="M70" s="360"/>
      <c r="N70" s="360"/>
      <c r="O70" s="361"/>
      <c r="P70" s="84">
        <f t="shared" si="80"/>
        <v>-3.751665644813329E-12</v>
      </c>
      <c r="Q70" s="359"/>
      <c r="R70" s="366"/>
      <c r="S70" s="166">
        <f t="shared" si="81"/>
        <v>-3.751665644813329E-12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78"/>
        <v>0</v>
      </c>
      <c r="G71" s="359"/>
      <c r="H71" s="361"/>
      <c r="I71" s="154">
        <f t="shared" si="7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80"/>
        <v>-1.0462741784067475E-12</v>
      </c>
      <c r="Q71" s="359"/>
      <c r="R71" s="366"/>
      <c r="S71" s="158">
        <f t="shared" si="81"/>
        <v>-1.0462741784067475E-12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78"/>
        <v>6.0884886764705895E-2</v>
      </c>
      <c r="G72" s="359"/>
      <c r="H72" s="361"/>
      <c r="I72" s="162">
        <f t="shared" si="79"/>
        <v>6.0884886764705895E-2</v>
      </c>
      <c r="J72" s="149"/>
      <c r="K72" s="163" t="s">
        <v>60</v>
      </c>
      <c r="L72" s="359"/>
      <c r="M72" s="360"/>
      <c r="N72" s="360"/>
      <c r="O72" s="361"/>
      <c r="P72" s="84">
        <f t="shared" si="80"/>
        <v>4.0554781755020031E-12</v>
      </c>
      <c r="Q72" s="359"/>
      <c r="R72" s="366"/>
      <c r="S72" s="166">
        <f t="shared" si="81"/>
        <v>4.0554781755020031E-12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78"/>
        <v>4479.441213354813</v>
      </c>
      <c r="G73" s="359"/>
      <c r="H73" s="361"/>
      <c r="I73" s="154">
        <f t="shared" si="79"/>
        <v>4479.441213354813</v>
      </c>
      <c r="J73" s="149"/>
      <c r="K73" s="169" t="s">
        <v>22</v>
      </c>
      <c r="L73" s="359"/>
      <c r="M73" s="360"/>
      <c r="N73" s="360"/>
      <c r="O73" s="361"/>
      <c r="P73" s="43">
        <f t="shared" si="80"/>
        <v>1432.8681270909719</v>
      </c>
      <c r="Q73" s="359"/>
      <c r="R73" s="366"/>
      <c r="S73" s="158">
        <f t="shared" si="81"/>
        <v>1432.8681270909719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78"/>
        <v>0</v>
      </c>
      <c r="G74" s="359"/>
      <c r="H74" s="361"/>
      <c r="I74" s="162">
        <f t="shared" si="7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80"/>
        <v>0</v>
      </c>
      <c r="Q74" s="359"/>
      <c r="R74" s="366"/>
      <c r="S74" s="166">
        <f t="shared" si="8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78"/>
        <v>0</v>
      </c>
      <c r="G75" s="359"/>
      <c r="H75" s="361"/>
      <c r="I75" s="154">
        <f t="shared" si="7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80"/>
        <v>0</v>
      </c>
      <c r="Q75" s="359"/>
      <c r="R75" s="366"/>
      <c r="S75" s="158">
        <f t="shared" si="8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78"/>
        <v>0</v>
      </c>
      <c r="G76" s="359"/>
      <c r="H76" s="361"/>
      <c r="I76" s="175">
        <f t="shared" si="7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80"/>
        <v>0</v>
      </c>
      <c r="Q76" s="359"/>
      <c r="R76" s="366"/>
      <c r="S76" s="179">
        <f t="shared" si="8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78"/>
        <v>0</v>
      </c>
      <c r="G77" s="359"/>
      <c r="H77" s="361"/>
      <c r="I77" s="183">
        <f t="shared" si="7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80"/>
        <v>0</v>
      </c>
      <c r="Q77" s="359"/>
      <c r="R77" s="366"/>
      <c r="S77" s="186">
        <f t="shared" si="8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78"/>
        <v>0</v>
      </c>
      <c r="G78" s="359"/>
      <c r="H78" s="361"/>
      <c r="I78" s="175">
        <f t="shared" si="7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80"/>
        <v>0</v>
      </c>
      <c r="Q78" s="359"/>
      <c r="R78" s="366"/>
      <c r="S78" s="179">
        <f t="shared" si="8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78"/>
        <v>0</v>
      </c>
      <c r="G79" s="362"/>
      <c r="H79" s="364"/>
      <c r="I79" s="190">
        <f t="shared" si="7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80"/>
        <v>0</v>
      </c>
      <c r="Q79" s="362"/>
      <c r="R79" s="367"/>
      <c r="S79" s="193">
        <f t="shared" si="8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82">SUM(C59:C75)</f>
        <v>0</v>
      </c>
      <c r="D80" s="195">
        <f t="shared" si="82"/>
        <v>0</v>
      </c>
      <c r="E80" s="195">
        <f t="shared" si="82"/>
        <v>0</v>
      </c>
      <c r="F80" s="195">
        <f t="shared" si="82"/>
        <v>97116.939974115652</v>
      </c>
      <c r="G80" s="195">
        <f t="shared" si="82"/>
        <v>0</v>
      </c>
      <c r="H80" s="197">
        <f t="shared" si="82"/>
        <v>0</v>
      </c>
      <c r="I80" s="154">
        <f t="shared" ref="I80" si="83">SUM(I59:I75)</f>
        <v>97116.939974115652</v>
      </c>
      <c r="J80" s="149"/>
      <c r="K80" s="196" t="s">
        <v>26</v>
      </c>
      <c r="L80" s="195">
        <f>SUM(L59:L75)</f>
        <v>0</v>
      </c>
      <c r="M80" s="195">
        <f t="shared" ref="M80:R80" si="84">SUM(M59:M75)</f>
        <v>0</v>
      </c>
      <c r="N80" s="195">
        <f t="shared" si="84"/>
        <v>0</v>
      </c>
      <c r="O80" s="195">
        <f t="shared" si="84"/>
        <v>0</v>
      </c>
      <c r="P80" s="195">
        <f t="shared" si="84"/>
        <v>16789.457784199723</v>
      </c>
      <c r="Q80" s="195">
        <f t="shared" si="84"/>
        <v>0</v>
      </c>
      <c r="R80" s="197">
        <f t="shared" si="84"/>
        <v>0</v>
      </c>
      <c r="S80" s="198">
        <f t="shared" ref="S80" si="85">SUM(S59:S75)</f>
        <v>16789.457784199723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86">IF($I80=0,"-",C80/$I80)</f>
        <v>0</v>
      </c>
      <c r="D81" s="48">
        <f t="shared" si="86"/>
        <v>0</v>
      </c>
      <c r="E81" s="48">
        <f t="shared" si="86"/>
        <v>0</v>
      </c>
      <c r="F81" s="48">
        <f t="shared" si="86"/>
        <v>1</v>
      </c>
      <c r="G81" s="48">
        <f t="shared" si="86"/>
        <v>0</v>
      </c>
      <c r="H81" s="48">
        <f t="shared" si="86"/>
        <v>0</v>
      </c>
      <c r="I81" s="49">
        <f>SUM(B81:H81)</f>
        <v>1</v>
      </c>
      <c r="K81" s="78" t="s">
        <v>90</v>
      </c>
      <c r="L81" s="95">
        <f>IF($S80=0,"-",L80/$S80)</f>
        <v>0</v>
      </c>
      <c r="M81" s="95">
        <f t="shared" ref="M81:R81" si="87">IF($S80=0,"-",M80/$S80)</f>
        <v>0</v>
      </c>
      <c r="N81" s="95">
        <f t="shared" si="87"/>
        <v>0</v>
      </c>
      <c r="O81" s="95">
        <f t="shared" si="87"/>
        <v>0</v>
      </c>
      <c r="P81" s="95">
        <f t="shared" si="87"/>
        <v>1</v>
      </c>
      <c r="Q81" s="95">
        <f t="shared" si="87"/>
        <v>0</v>
      </c>
      <c r="R81" s="96">
        <f t="shared" si="87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26.25" customHeight="1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F105" si="88">B579+B605+B631</f>
        <v>295.61238090958642</v>
      </c>
      <c r="C85" s="37">
        <f t="shared" si="88"/>
        <v>0</v>
      </c>
      <c r="D85" s="37">
        <f t="shared" si="88"/>
        <v>4.02177785442169</v>
      </c>
      <c r="E85" s="37">
        <f t="shared" si="88"/>
        <v>0</v>
      </c>
      <c r="F85" s="37">
        <f t="shared" si="88"/>
        <v>0</v>
      </c>
      <c r="G85" s="37">
        <f t="shared" ref="G85:H85" si="89">G579+G605+G631</f>
        <v>0</v>
      </c>
      <c r="H85" s="37">
        <f t="shared" si="89"/>
        <v>0</v>
      </c>
      <c r="I85" s="154">
        <f>SUM(B85:H85)</f>
        <v>299.63415876400813</v>
      </c>
      <c r="J85" s="149"/>
      <c r="K85" s="203" t="s">
        <v>7</v>
      </c>
      <c r="L85" s="37">
        <f t="shared" ref="L85:R105" si="90">L579+L605+L631</f>
        <v>295.61238090958642</v>
      </c>
      <c r="M85" s="37">
        <f t="shared" si="90"/>
        <v>0</v>
      </c>
      <c r="N85" s="37">
        <f t="shared" si="90"/>
        <v>4.02177785442169</v>
      </c>
      <c r="O85" s="37">
        <f t="shared" si="90"/>
        <v>0</v>
      </c>
      <c r="P85" s="37">
        <f t="shared" si="90"/>
        <v>2.1420867224284295</v>
      </c>
      <c r="Q85" s="37">
        <f t="shared" si="90"/>
        <v>0</v>
      </c>
      <c r="R85" s="37">
        <f t="shared" si="90"/>
        <v>0</v>
      </c>
      <c r="S85" s="205">
        <f>SUM(L85:R85)</f>
        <v>301.77624548643655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88"/>
        <v>90.666709169742077</v>
      </c>
      <c r="C86" s="40">
        <f t="shared" si="88"/>
        <v>0</v>
      </c>
      <c r="D86" s="40">
        <f t="shared" si="88"/>
        <v>13.941699313106188</v>
      </c>
      <c r="E86" s="40">
        <f t="shared" si="88"/>
        <v>0</v>
      </c>
      <c r="F86" s="40">
        <f t="shared" si="88"/>
        <v>0</v>
      </c>
      <c r="G86" s="40">
        <f t="shared" ref="G86:H86" si="91">G580+G606+G632</f>
        <v>0</v>
      </c>
      <c r="H86" s="40">
        <f t="shared" si="91"/>
        <v>0</v>
      </c>
      <c r="I86" s="162">
        <f t="shared" ref="I86:I105" si="92">SUM(B86:H86)</f>
        <v>104.60840848284826</v>
      </c>
      <c r="J86" s="149"/>
      <c r="K86" s="163" t="s">
        <v>8</v>
      </c>
      <c r="L86" s="84">
        <f t="shared" si="90"/>
        <v>90.666709169742077</v>
      </c>
      <c r="M86" s="84">
        <f t="shared" si="90"/>
        <v>0</v>
      </c>
      <c r="N86" s="84">
        <f t="shared" si="90"/>
        <v>13.941699313106188</v>
      </c>
      <c r="O86" s="84">
        <f t="shared" si="90"/>
        <v>0</v>
      </c>
      <c r="P86" s="84">
        <f t="shared" si="90"/>
        <v>0</v>
      </c>
      <c r="Q86" s="84">
        <f t="shared" si="90"/>
        <v>0</v>
      </c>
      <c r="R86" s="84">
        <f t="shared" si="90"/>
        <v>0</v>
      </c>
      <c r="S86" s="166">
        <f t="shared" ref="S86:S105" si="93">SUM(L86:R86)</f>
        <v>104.60840848284826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88"/>
        <v>596.66919630445409</v>
      </c>
      <c r="C87" s="43">
        <f t="shared" si="88"/>
        <v>0</v>
      </c>
      <c r="D87" s="43">
        <f t="shared" si="88"/>
        <v>23.414388258459564</v>
      </c>
      <c r="E87" s="43">
        <f t="shared" si="88"/>
        <v>0</v>
      </c>
      <c r="F87" s="43">
        <f t="shared" si="88"/>
        <v>0</v>
      </c>
      <c r="G87" s="43">
        <f t="shared" ref="G87:H87" si="94">G581+G607+G633</f>
        <v>0</v>
      </c>
      <c r="H87" s="43">
        <f t="shared" si="94"/>
        <v>0</v>
      </c>
      <c r="I87" s="154">
        <f t="shared" si="92"/>
        <v>620.08358456291364</v>
      </c>
      <c r="J87" s="149"/>
      <c r="K87" s="169" t="s">
        <v>10</v>
      </c>
      <c r="L87" s="43">
        <f t="shared" si="90"/>
        <v>596.66919630445409</v>
      </c>
      <c r="M87" s="43">
        <f t="shared" si="90"/>
        <v>0</v>
      </c>
      <c r="N87" s="43">
        <f t="shared" si="90"/>
        <v>23.414388258459564</v>
      </c>
      <c r="O87" s="43">
        <f t="shared" si="90"/>
        <v>0</v>
      </c>
      <c r="P87" s="43">
        <f t="shared" si="90"/>
        <v>0</v>
      </c>
      <c r="Q87" s="43">
        <f t="shared" si="90"/>
        <v>0</v>
      </c>
      <c r="R87" s="43">
        <f t="shared" si="90"/>
        <v>0</v>
      </c>
      <c r="S87" s="158">
        <f t="shared" si="93"/>
        <v>620.08358456291364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88"/>
        <v>0</v>
      </c>
      <c r="C88" s="40">
        <f t="shared" si="88"/>
        <v>0</v>
      </c>
      <c r="D88" s="40">
        <f t="shared" si="88"/>
        <v>0</v>
      </c>
      <c r="E88" s="40">
        <f t="shared" si="88"/>
        <v>0</v>
      </c>
      <c r="F88" s="40">
        <f t="shared" si="88"/>
        <v>0</v>
      </c>
      <c r="G88" s="40">
        <f t="shared" ref="G88:H88" si="95">G582+G608+G634</f>
        <v>0</v>
      </c>
      <c r="H88" s="40">
        <f t="shared" si="95"/>
        <v>0</v>
      </c>
      <c r="I88" s="162">
        <f t="shared" si="92"/>
        <v>0</v>
      </c>
      <c r="J88" s="149"/>
      <c r="K88" s="163" t="s">
        <v>56</v>
      </c>
      <c r="L88" s="84">
        <f t="shared" si="90"/>
        <v>0</v>
      </c>
      <c r="M88" s="84">
        <f t="shared" si="90"/>
        <v>0</v>
      </c>
      <c r="N88" s="84">
        <f t="shared" si="90"/>
        <v>0</v>
      </c>
      <c r="O88" s="84">
        <f t="shared" si="90"/>
        <v>0</v>
      </c>
      <c r="P88" s="84">
        <f t="shared" si="90"/>
        <v>0</v>
      </c>
      <c r="Q88" s="84">
        <f t="shared" si="90"/>
        <v>0</v>
      </c>
      <c r="R88" s="84">
        <f t="shared" si="90"/>
        <v>0</v>
      </c>
      <c r="S88" s="166">
        <f t="shared" si="93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88"/>
        <v>276.24227389863489</v>
      </c>
      <c r="C89" s="43">
        <f t="shared" si="88"/>
        <v>3.5815536131500507</v>
      </c>
      <c r="D89" s="43">
        <f t="shared" si="88"/>
        <v>22.803382993140946</v>
      </c>
      <c r="E89" s="43">
        <f t="shared" si="88"/>
        <v>1.6071331999475482</v>
      </c>
      <c r="F89" s="43">
        <f t="shared" si="88"/>
        <v>0</v>
      </c>
      <c r="G89" s="43">
        <f t="shared" ref="G89:H89" si="96">G583+G609+G635</f>
        <v>0</v>
      </c>
      <c r="H89" s="43">
        <f t="shared" si="96"/>
        <v>0</v>
      </c>
      <c r="I89" s="154">
        <f t="shared" si="92"/>
        <v>304.23434370487342</v>
      </c>
      <c r="J89" s="149"/>
      <c r="K89" s="169" t="s">
        <v>16</v>
      </c>
      <c r="L89" s="43">
        <f t="shared" si="90"/>
        <v>276.24227389863489</v>
      </c>
      <c r="M89" s="43">
        <f t="shared" si="90"/>
        <v>3.5815536131500507</v>
      </c>
      <c r="N89" s="43">
        <f t="shared" si="90"/>
        <v>22.803382993140946</v>
      </c>
      <c r="O89" s="43">
        <f t="shared" si="90"/>
        <v>1.6071331999475482</v>
      </c>
      <c r="P89" s="43">
        <f t="shared" si="90"/>
        <v>0</v>
      </c>
      <c r="Q89" s="43">
        <f t="shared" si="90"/>
        <v>0</v>
      </c>
      <c r="R89" s="43">
        <f t="shared" si="90"/>
        <v>0</v>
      </c>
      <c r="S89" s="158">
        <f t="shared" si="93"/>
        <v>304.23434370487342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88"/>
        <v>9885.2593547139841</v>
      </c>
      <c r="C90" s="40">
        <f t="shared" si="88"/>
        <v>12.879463581696047</v>
      </c>
      <c r="D90" s="40">
        <f t="shared" si="88"/>
        <v>839.27592077510599</v>
      </c>
      <c r="E90" s="40">
        <f t="shared" si="88"/>
        <v>0</v>
      </c>
      <c r="F90" s="40">
        <f t="shared" si="88"/>
        <v>0</v>
      </c>
      <c r="G90" s="40">
        <f t="shared" ref="G90:H90" si="97">G584+G610+G636</f>
        <v>0</v>
      </c>
      <c r="H90" s="40">
        <f t="shared" si="97"/>
        <v>0</v>
      </c>
      <c r="I90" s="162">
        <f t="shared" si="92"/>
        <v>10737.414739070786</v>
      </c>
      <c r="J90" s="149"/>
      <c r="K90" s="163" t="s">
        <v>15</v>
      </c>
      <c r="L90" s="84">
        <f t="shared" si="90"/>
        <v>9885.2593547139841</v>
      </c>
      <c r="M90" s="84">
        <f t="shared" si="90"/>
        <v>12.879463581696047</v>
      </c>
      <c r="N90" s="84">
        <f t="shared" si="90"/>
        <v>839.27592077510599</v>
      </c>
      <c r="O90" s="84">
        <f t="shared" si="90"/>
        <v>0</v>
      </c>
      <c r="P90" s="84">
        <f t="shared" si="90"/>
        <v>0</v>
      </c>
      <c r="Q90" s="84">
        <f t="shared" si="90"/>
        <v>0</v>
      </c>
      <c r="R90" s="84">
        <f t="shared" si="90"/>
        <v>0</v>
      </c>
      <c r="S90" s="166">
        <f t="shared" si="93"/>
        <v>10737.414739070786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88"/>
        <v>0</v>
      </c>
      <c r="C91" s="43">
        <f t="shared" si="88"/>
        <v>1.6832892112445581</v>
      </c>
      <c r="D91" s="43">
        <f t="shared" si="88"/>
        <v>0.49156095536262295</v>
      </c>
      <c r="E91" s="43">
        <f t="shared" si="88"/>
        <v>311.00519663804107</v>
      </c>
      <c r="F91" s="43">
        <f t="shared" si="88"/>
        <v>3226.5424857902435</v>
      </c>
      <c r="G91" s="43">
        <f t="shared" ref="G91:H91" si="98">G585+G611+G637</f>
        <v>0</v>
      </c>
      <c r="H91" s="43">
        <f t="shared" si="98"/>
        <v>0</v>
      </c>
      <c r="I91" s="154">
        <f t="shared" si="92"/>
        <v>3539.7225325948916</v>
      </c>
      <c r="J91" s="149"/>
      <c r="K91" s="169" t="s">
        <v>58</v>
      </c>
      <c r="L91" s="43">
        <f t="shared" si="90"/>
        <v>0</v>
      </c>
      <c r="M91" s="43">
        <f t="shared" si="90"/>
        <v>1.6832892112445581</v>
      </c>
      <c r="N91" s="43">
        <f t="shared" si="90"/>
        <v>0.49156095536262295</v>
      </c>
      <c r="O91" s="43">
        <f t="shared" si="90"/>
        <v>311.00519663804107</v>
      </c>
      <c r="P91" s="43">
        <f t="shared" si="90"/>
        <v>37570.068296800164</v>
      </c>
      <c r="Q91" s="43">
        <f t="shared" si="90"/>
        <v>0</v>
      </c>
      <c r="R91" s="43">
        <f t="shared" si="90"/>
        <v>0</v>
      </c>
      <c r="S91" s="158">
        <f t="shared" si="93"/>
        <v>37883.248343604813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88"/>
        <v>0</v>
      </c>
      <c r="C92" s="40">
        <f t="shared" si="88"/>
        <v>0</v>
      </c>
      <c r="D92" s="40">
        <f t="shared" si="88"/>
        <v>0.14374098483384853</v>
      </c>
      <c r="E92" s="40">
        <f t="shared" si="88"/>
        <v>31.707768433760478</v>
      </c>
      <c r="F92" s="40">
        <f t="shared" si="88"/>
        <v>0</v>
      </c>
      <c r="G92" s="40">
        <f t="shared" ref="G92:H92" si="99">G586+G612+G638</f>
        <v>0</v>
      </c>
      <c r="H92" s="40">
        <f t="shared" si="99"/>
        <v>0</v>
      </c>
      <c r="I92" s="162">
        <f t="shared" si="92"/>
        <v>31.851509418594325</v>
      </c>
      <c r="J92" s="149"/>
      <c r="K92" s="163" t="s">
        <v>12</v>
      </c>
      <c r="L92" s="84">
        <f t="shared" si="90"/>
        <v>0</v>
      </c>
      <c r="M92" s="84">
        <f t="shared" si="90"/>
        <v>0</v>
      </c>
      <c r="N92" s="84">
        <f t="shared" si="90"/>
        <v>0.14374098483384853</v>
      </c>
      <c r="O92" s="84">
        <f t="shared" si="90"/>
        <v>31.707768433760478</v>
      </c>
      <c r="P92" s="84">
        <f t="shared" si="90"/>
        <v>10340.292361222939</v>
      </c>
      <c r="Q92" s="84">
        <f t="shared" si="90"/>
        <v>0</v>
      </c>
      <c r="R92" s="84">
        <f t="shared" si="90"/>
        <v>0</v>
      </c>
      <c r="S92" s="166">
        <f t="shared" si="93"/>
        <v>10372.143870641534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88"/>
        <v>0</v>
      </c>
      <c r="C93" s="43">
        <f t="shared" si="88"/>
        <v>0</v>
      </c>
      <c r="D93" s="43">
        <f t="shared" si="88"/>
        <v>0</v>
      </c>
      <c r="E93" s="43">
        <f t="shared" si="88"/>
        <v>0</v>
      </c>
      <c r="F93" s="43">
        <f t="shared" si="88"/>
        <v>0</v>
      </c>
      <c r="G93" s="43">
        <f t="shared" ref="G93:H93" si="100">G587+G613+G639</f>
        <v>0</v>
      </c>
      <c r="H93" s="43">
        <f t="shared" si="100"/>
        <v>0</v>
      </c>
      <c r="I93" s="154">
        <f t="shared" si="92"/>
        <v>0</v>
      </c>
      <c r="J93" s="149"/>
      <c r="K93" s="169" t="s">
        <v>59</v>
      </c>
      <c r="L93" s="43">
        <f t="shared" si="90"/>
        <v>0</v>
      </c>
      <c r="M93" s="43">
        <f t="shared" si="90"/>
        <v>0</v>
      </c>
      <c r="N93" s="43">
        <f t="shared" si="90"/>
        <v>0</v>
      </c>
      <c r="O93" s="43">
        <f t="shared" si="90"/>
        <v>0</v>
      </c>
      <c r="P93" s="43">
        <f t="shared" si="90"/>
        <v>21878.359245715641</v>
      </c>
      <c r="Q93" s="43">
        <f t="shared" si="90"/>
        <v>0</v>
      </c>
      <c r="R93" s="43">
        <f t="shared" si="90"/>
        <v>0</v>
      </c>
      <c r="S93" s="158">
        <f t="shared" si="93"/>
        <v>21878.359245715641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88"/>
        <v>1128.7964964219923</v>
      </c>
      <c r="C94" s="40">
        <f t="shared" si="88"/>
        <v>3.5099215278371871</v>
      </c>
      <c r="D94" s="40">
        <f t="shared" si="88"/>
        <v>138.47457974238262</v>
      </c>
      <c r="E94" s="40">
        <f t="shared" si="88"/>
        <v>12.631449690359851</v>
      </c>
      <c r="F94" s="40">
        <f t="shared" si="88"/>
        <v>0</v>
      </c>
      <c r="G94" s="40">
        <f t="shared" ref="G94:H94" si="101">G588+G614+G640</f>
        <v>0</v>
      </c>
      <c r="H94" s="40">
        <f t="shared" si="101"/>
        <v>0</v>
      </c>
      <c r="I94" s="162">
        <f t="shared" si="92"/>
        <v>1283.4124473825721</v>
      </c>
      <c r="J94" s="149"/>
      <c r="K94" s="163" t="s">
        <v>17</v>
      </c>
      <c r="L94" s="84">
        <f t="shared" si="90"/>
        <v>1128.7964964219923</v>
      </c>
      <c r="M94" s="84">
        <f t="shared" si="90"/>
        <v>3.5099215278371871</v>
      </c>
      <c r="N94" s="84">
        <f t="shared" si="90"/>
        <v>138.47457974238262</v>
      </c>
      <c r="O94" s="84">
        <f t="shared" si="90"/>
        <v>12.631449690359851</v>
      </c>
      <c r="P94" s="84">
        <f t="shared" si="90"/>
        <v>0</v>
      </c>
      <c r="Q94" s="84">
        <f t="shared" si="90"/>
        <v>0</v>
      </c>
      <c r="R94" s="84">
        <f t="shared" si="90"/>
        <v>0</v>
      </c>
      <c r="S94" s="166">
        <f t="shared" si="93"/>
        <v>1283.4124473825721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88"/>
        <v>19076.960391843309</v>
      </c>
      <c r="C95" s="43">
        <f t="shared" si="88"/>
        <v>448.91100792481467</v>
      </c>
      <c r="D95" s="43">
        <f t="shared" si="88"/>
        <v>2020.2330209267018</v>
      </c>
      <c r="E95" s="43">
        <f t="shared" si="88"/>
        <v>68.939871162468492</v>
      </c>
      <c r="F95" s="43">
        <f t="shared" si="88"/>
        <v>0</v>
      </c>
      <c r="G95" s="43">
        <f t="shared" ref="G95:H95" si="102">G589+G615+G641</f>
        <v>0</v>
      </c>
      <c r="H95" s="43">
        <f t="shared" si="102"/>
        <v>0</v>
      </c>
      <c r="I95" s="154">
        <f t="shared" si="92"/>
        <v>21615.044291857292</v>
      </c>
      <c r="J95" s="149"/>
      <c r="K95" s="169" t="s">
        <v>140</v>
      </c>
      <c r="L95" s="43">
        <f t="shared" si="90"/>
        <v>19076.960391843309</v>
      </c>
      <c r="M95" s="43">
        <f t="shared" si="90"/>
        <v>448.91100792481467</v>
      </c>
      <c r="N95" s="43">
        <f t="shared" si="90"/>
        <v>2020.2330209267018</v>
      </c>
      <c r="O95" s="43">
        <f t="shared" si="90"/>
        <v>68.939871162468492</v>
      </c>
      <c r="P95" s="43">
        <f t="shared" si="90"/>
        <v>3730.3881028617934</v>
      </c>
      <c r="Q95" s="43">
        <f t="shared" si="90"/>
        <v>0</v>
      </c>
      <c r="R95" s="43">
        <f t="shared" si="90"/>
        <v>0</v>
      </c>
      <c r="S95" s="158">
        <f t="shared" si="93"/>
        <v>25345.432394719086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88"/>
        <v>3722.541940826769</v>
      </c>
      <c r="C96" s="40">
        <f t="shared" si="88"/>
        <v>0.45904186197633096</v>
      </c>
      <c r="D96" s="40">
        <f t="shared" si="88"/>
        <v>5536.1805070043092</v>
      </c>
      <c r="E96" s="40">
        <f t="shared" si="88"/>
        <v>5803.8090039159451</v>
      </c>
      <c r="F96" s="40">
        <f t="shared" si="88"/>
        <v>0</v>
      </c>
      <c r="G96" s="40">
        <f t="shared" ref="G96:H96" si="103">G590+G616+G642</f>
        <v>4249.7433337901457</v>
      </c>
      <c r="H96" s="40">
        <f t="shared" si="103"/>
        <v>3.2150695643089673</v>
      </c>
      <c r="I96" s="162">
        <f t="shared" si="92"/>
        <v>19315.948896963459</v>
      </c>
      <c r="J96" s="149"/>
      <c r="K96" s="163" t="s">
        <v>25</v>
      </c>
      <c r="L96" s="84">
        <f t="shared" si="90"/>
        <v>3722.541940826769</v>
      </c>
      <c r="M96" s="84">
        <f t="shared" si="90"/>
        <v>0.45904186197633096</v>
      </c>
      <c r="N96" s="84">
        <f t="shared" si="90"/>
        <v>5536.1805070043092</v>
      </c>
      <c r="O96" s="84">
        <f t="shared" si="90"/>
        <v>5803.8090039159451</v>
      </c>
      <c r="P96" s="84">
        <f t="shared" si="90"/>
        <v>1548.3800331676027</v>
      </c>
      <c r="Q96" s="84">
        <f t="shared" si="90"/>
        <v>4249.7433337901457</v>
      </c>
      <c r="R96" s="84">
        <f t="shared" si="90"/>
        <v>3.2150695643089673</v>
      </c>
      <c r="S96" s="166">
        <f t="shared" si="93"/>
        <v>20864.328930131058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88"/>
        <v>8292.0964500069804</v>
      </c>
      <c r="C97" s="43">
        <f t="shared" si="88"/>
        <v>38.454105443322483</v>
      </c>
      <c r="D97" s="43">
        <f t="shared" si="88"/>
        <v>256.59528691743952</v>
      </c>
      <c r="E97" s="43">
        <f t="shared" si="88"/>
        <v>0</v>
      </c>
      <c r="F97" s="43">
        <f t="shared" si="88"/>
        <v>0</v>
      </c>
      <c r="G97" s="43">
        <f t="shared" ref="G97:H97" si="104">G591+G617+G643</f>
        <v>0</v>
      </c>
      <c r="H97" s="43">
        <f t="shared" si="104"/>
        <v>0</v>
      </c>
      <c r="I97" s="154">
        <f t="shared" si="92"/>
        <v>8587.1458423677432</v>
      </c>
      <c r="J97" s="149"/>
      <c r="K97" s="169" t="s">
        <v>24</v>
      </c>
      <c r="L97" s="43">
        <f t="shared" si="90"/>
        <v>8292.0964500069804</v>
      </c>
      <c r="M97" s="43">
        <f t="shared" si="90"/>
        <v>38.454105443322483</v>
      </c>
      <c r="N97" s="43">
        <f t="shared" si="90"/>
        <v>256.59528691743952</v>
      </c>
      <c r="O97" s="43">
        <f t="shared" si="90"/>
        <v>0</v>
      </c>
      <c r="P97" s="43">
        <f t="shared" si="90"/>
        <v>0</v>
      </c>
      <c r="Q97" s="43">
        <f t="shared" si="90"/>
        <v>0</v>
      </c>
      <c r="R97" s="43">
        <f t="shared" si="90"/>
        <v>0</v>
      </c>
      <c r="S97" s="158">
        <f t="shared" si="93"/>
        <v>8587.1458423677432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88"/>
        <v>17448.697094658692</v>
      </c>
      <c r="C98" s="40">
        <f t="shared" si="88"/>
        <v>32.094619917544435</v>
      </c>
      <c r="D98" s="40">
        <f t="shared" si="88"/>
        <v>1901.4736555727291</v>
      </c>
      <c r="E98" s="40">
        <f t="shared" si="88"/>
        <v>0</v>
      </c>
      <c r="F98" s="40">
        <f t="shared" si="88"/>
        <v>0</v>
      </c>
      <c r="G98" s="40">
        <f t="shared" ref="G98:H98" si="105">G592+G618+G644</f>
        <v>0</v>
      </c>
      <c r="H98" s="40">
        <f t="shared" si="105"/>
        <v>0</v>
      </c>
      <c r="I98" s="162">
        <f t="shared" si="92"/>
        <v>19382.265370148965</v>
      </c>
      <c r="J98" s="149"/>
      <c r="K98" s="163" t="s">
        <v>60</v>
      </c>
      <c r="L98" s="84">
        <f t="shared" si="90"/>
        <v>17448.697094658692</v>
      </c>
      <c r="M98" s="84">
        <f t="shared" si="90"/>
        <v>32.094619917544435</v>
      </c>
      <c r="N98" s="84">
        <f t="shared" si="90"/>
        <v>1901.4736555727291</v>
      </c>
      <c r="O98" s="84">
        <f t="shared" si="90"/>
        <v>0</v>
      </c>
      <c r="P98" s="84">
        <f t="shared" si="90"/>
        <v>6.0884886764705895E-2</v>
      </c>
      <c r="Q98" s="84">
        <f t="shared" si="90"/>
        <v>0</v>
      </c>
      <c r="R98" s="84">
        <f t="shared" si="90"/>
        <v>0</v>
      </c>
      <c r="S98" s="166">
        <f t="shared" si="93"/>
        <v>19382.326255035729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88"/>
        <v>2735.6864233818255</v>
      </c>
      <c r="C99" s="43">
        <f t="shared" si="88"/>
        <v>0</v>
      </c>
      <c r="D99" s="43">
        <f t="shared" si="88"/>
        <v>598.89046159813643</v>
      </c>
      <c r="E99" s="43">
        <f t="shared" si="88"/>
        <v>5.156931378942093</v>
      </c>
      <c r="F99" s="43">
        <f t="shared" si="88"/>
        <v>226.63623465813626</v>
      </c>
      <c r="G99" s="43">
        <f t="shared" ref="G99:H99" si="106">G593+G619+G645</f>
        <v>0</v>
      </c>
      <c r="H99" s="43">
        <f t="shared" si="106"/>
        <v>0</v>
      </c>
      <c r="I99" s="154">
        <f t="shared" si="92"/>
        <v>3566.3700510170406</v>
      </c>
      <c r="J99" s="149"/>
      <c r="K99" s="169" t="s">
        <v>22</v>
      </c>
      <c r="L99" s="43">
        <f t="shared" si="90"/>
        <v>2735.6864233818255</v>
      </c>
      <c r="M99" s="43">
        <f t="shared" si="90"/>
        <v>0</v>
      </c>
      <c r="N99" s="43">
        <f t="shared" si="90"/>
        <v>598.89046159813643</v>
      </c>
      <c r="O99" s="43">
        <f t="shared" si="90"/>
        <v>5.156931378942093</v>
      </c>
      <c r="P99" s="43">
        <f t="shared" si="90"/>
        <v>2849.7606380017278</v>
      </c>
      <c r="Q99" s="43">
        <f t="shared" si="90"/>
        <v>0</v>
      </c>
      <c r="R99" s="43">
        <f t="shared" si="90"/>
        <v>0</v>
      </c>
      <c r="S99" s="158">
        <f t="shared" si="93"/>
        <v>6189.4944543606325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88"/>
        <v>12.615491557467919</v>
      </c>
      <c r="C100" s="40">
        <f t="shared" si="88"/>
        <v>0</v>
      </c>
      <c r="D100" s="40">
        <f t="shared" si="88"/>
        <v>0.2330870710359815</v>
      </c>
      <c r="E100" s="40">
        <f t="shared" si="88"/>
        <v>0</v>
      </c>
      <c r="F100" s="40">
        <f t="shared" si="88"/>
        <v>0</v>
      </c>
      <c r="G100" s="40">
        <f t="shared" ref="G100:H100" si="107">G594+G620+G646</f>
        <v>0</v>
      </c>
      <c r="H100" s="40">
        <f t="shared" si="107"/>
        <v>0</v>
      </c>
      <c r="I100" s="162">
        <f t="shared" si="92"/>
        <v>12.848578628503901</v>
      </c>
      <c r="J100" s="149"/>
      <c r="K100" s="163" t="s">
        <v>21</v>
      </c>
      <c r="L100" s="84">
        <f t="shared" si="90"/>
        <v>12.615491557467919</v>
      </c>
      <c r="M100" s="84">
        <f t="shared" si="90"/>
        <v>0</v>
      </c>
      <c r="N100" s="84">
        <f t="shared" si="90"/>
        <v>0.2330870710359815</v>
      </c>
      <c r="O100" s="84">
        <f t="shared" si="90"/>
        <v>0</v>
      </c>
      <c r="P100" s="84">
        <f t="shared" si="90"/>
        <v>0</v>
      </c>
      <c r="Q100" s="84">
        <f t="shared" si="90"/>
        <v>0</v>
      </c>
      <c r="R100" s="84">
        <f t="shared" si="90"/>
        <v>0</v>
      </c>
      <c r="S100" s="166">
        <f t="shared" si="93"/>
        <v>12.848578628503901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si="88"/>
        <v>1897.018466347781</v>
      </c>
      <c r="C101" s="43">
        <f t="shared" si="88"/>
        <v>0</v>
      </c>
      <c r="D101" s="43">
        <f t="shared" si="88"/>
        <v>903.31149872369826</v>
      </c>
      <c r="E101" s="43">
        <f t="shared" si="88"/>
        <v>0</v>
      </c>
      <c r="F101" s="43">
        <f t="shared" si="88"/>
        <v>0</v>
      </c>
      <c r="G101" s="43">
        <f t="shared" ref="G101:H101" si="108">G595+G621+G647</f>
        <v>0</v>
      </c>
      <c r="H101" s="43">
        <f t="shared" si="108"/>
        <v>0</v>
      </c>
      <c r="I101" s="154">
        <f t="shared" si="92"/>
        <v>2800.3299650714794</v>
      </c>
      <c r="J101" s="149"/>
      <c r="K101" s="171" t="s">
        <v>64</v>
      </c>
      <c r="L101" s="43">
        <f t="shared" si="90"/>
        <v>1897.018466347781</v>
      </c>
      <c r="M101" s="43">
        <f t="shared" si="90"/>
        <v>0</v>
      </c>
      <c r="N101" s="43">
        <f t="shared" si="90"/>
        <v>903.31149872369826</v>
      </c>
      <c r="O101" s="43">
        <f t="shared" si="90"/>
        <v>0</v>
      </c>
      <c r="P101" s="43">
        <f t="shared" si="90"/>
        <v>0</v>
      </c>
      <c r="Q101" s="43">
        <f t="shared" si="90"/>
        <v>0</v>
      </c>
      <c r="R101" s="43">
        <f t="shared" si="90"/>
        <v>0</v>
      </c>
      <c r="S101" s="158">
        <f t="shared" si="93"/>
        <v>2800.3299650714794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88"/>
        <v>1897.018466347781</v>
      </c>
      <c r="C102" s="59">
        <f t="shared" si="88"/>
        <v>0</v>
      </c>
      <c r="D102" s="59">
        <f t="shared" si="88"/>
        <v>903.31149872369826</v>
      </c>
      <c r="E102" s="59">
        <f t="shared" si="88"/>
        <v>0</v>
      </c>
      <c r="F102" s="59">
        <f t="shared" si="88"/>
        <v>0</v>
      </c>
      <c r="G102" s="59">
        <f t="shared" ref="G102:H102" si="109">G596+G622+G648</f>
        <v>0</v>
      </c>
      <c r="H102" s="59">
        <f t="shared" si="109"/>
        <v>0</v>
      </c>
      <c r="I102" s="175">
        <f t="shared" si="92"/>
        <v>2800.3299650714794</v>
      </c>
      <c r="J102" s="149"/>
      <c r="K102" s="176" t="s">
        <v>23</v>
      </c>
      <c r="L102" s="87">
        <f t="shared" si="90"/>
        <v>1897.018466347781</v>
      </c>
      <c r="M102" s="87">
        <f t="shared" si="90"/>
        <v>0</v>
      </c>
      <c r="N102" s="87">
        <f t="shared" si="90"/>
        <v>903.31149872369826</v>
      </c>
      <c r="O102" s="87">
        <f t="shared" si="90"/>
        <v>0</v>
      </c>
      <c r="P102" s="87">
        <f t="shared" si="90"/>
        <v>0</v>
      </c>
      <c r="Q102" s="87">
        <f t="shared" si="90"/>
        <v>0</v>
      </c>
      <c r="R102" s="87">
        <f t="shared" si="90"/>
        <v>0</v>
      </c>
      <c r="S102" s="179">
        <f t="shared" si="93"/>
        <v>2800.3299650714794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88"/>
        <v>0</v>
      </c>
      <c r="C103" s="62">
        <f t="shared" si="88"/>
        <v>0</v>
      </c>
      <c r="D103" s="62">
        <f t="shared" si="88"/>
        <v>0</v>
      </c>
      <c r="E103" s="62">
        <f t="shared" si="88"/>
        <v>0</v>
      </c>
      <c r="F103" s="62">
        <f t="shared" si="88"/>
        <v>0</v>
      </c>
      <c r="G103" s="62">
        <f t="shared" ref="G103:H103" si="110">G597+G623+G649</f>
        <v>0</v>
      </c>
      <c r="H103" s="62">
        <f t="shared" si="110"/>
        <v>0</v>
      </c>
      <c r="I103" s="183">
        <f t="shared" si="92"/>
        <v>0</v>
      </c>
      <c r="J103" s="149"/>
      <c r="K103" s="184" t="s">
        <v>19</v>
      </c>
      <c r="L103" s="62">
        <f t="shared" si="90"/>
        <v>0</v>
      </c>
      <c r="M103" s="62">
        <f t="shared" si="90"/>
        <v>0</v>
      </c>
      <c r="N103" s="62">
        <f t="shared" si="90"/>
        <v>0</v>
      </c>
      <c r="O103" s="62">
        <f t="shared" si="90"/>
        <v>0</v>
      </c>
      <c r="P103" s="62">
        <f t="shared" si="90"/>
        <v>0</v>
      </c>
      <c r="Q103" s="62">
        <f t="shared" si="90"/>
        <v>0</v>
      </c>
      <c r="R103" s="62">
        <f t="shared" si="90"/>
        <v>0</v>
      </c>
      <c r="S103" s="186">
        <f t="shared" si="93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88"/>
        <v>0</v>
      </c>
      <c r="C104" s="59">
        <f t="shared" si="88"/>
        <v>0</v>
      </c>
      <c r="D104" s="59">
        <f t="shared" si="88"/>
        <v>0</v>
      </c>
      <c r="E104" s="59">
        <f t="shared" si="88"/>
        <v>0</v>
      </c>
      <c r="F104" s="59">
        <f t="shared" si="88"/>
        <v>0</v>
      </c>
      <c r="G104" s="59">
        <f t="shared" ref="G104:H104" si="111">G598+G624+G650</f>
        <v>0</v>
      </c>
      <c r="H104" s="59">
        <f t="shared" si="111"/>
        <v>0</v>
      </c>
      <c r="I104" s="175">
        <f t="shared" si="92"/>
        <v>0</v>
      </c>
      <c r="J104" s="149"/>
      <c r="K104" s="176" t="s">
        <v>20</v>
      </c>
      <c r="L104" s="87">
        <f t="shared" si="90"/>
        <v>0</v>
      </c>
      <c r="M104" s="87">
        <f t="shared" si="90"/>
        <v>0</v>
      </c>
      <c r="N104" s="87">
        <f t="shared" si="90"/>
        <v>0</v>
      </c>
      <c r="O104" s="87">
        <f t="shared" si="90"/>
        <v>0</v>
      </c>
      <c r="P104" s="87">
        <f t="shared" si="90"/>
        <v>0</v>
      </c>
      <c r="Q104" s="87">
        <f t="shared" si="90"/>
        <v>0</v>
      </c>
      <c r="R104" s="87">
        <f t="shared" si="90"/>
        <v>0</v>
      </c>
      <c r="S104" s="179">
        <f t="shared" si="93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88"/>
        <v>0</v>
      </c>
      <c r="C105" s="52">
        <f t="shared" si="88"/>
        <v>0</v>
      </c>
      <c r="D105" s="52">
        <f t="shared" si="88"/>
        <v>0</v>
      </c>
      <c r="E105" s="52">
        <f t="shared" si="88"/>
        <v>0</v>
      </c>
      <c r="F105" s="52">
        <f t="shared" si="88"/>
        <v>0</v>
      </c>
      <c r="G105" s="52">
        <f t="shared" ref="G105:H105" si="112">G599+G625+G651</f>
        <v>0</v>
      </c>
      <c r="H105" s="52">
        <f t="shared" si="112"/>
        <v>0</v>
      </c>
      <c r="I105" s="190">
        <f t="shared" si="92"/>
        <v>0</v>
      </c>
      <c r="J105" s="149"/>
      <c r="K105" s="191" t="s">
        <v>11</v>
      </c>
      <c r="L105" s="52">
        <f t="shared" si="90"/>
        <v>0</v>
      </c>
      <c r="M105" s="52">
        <f t="shared" si="90"/>
        <v>0</v>
      </c>
      <c r="N105" s="52">
        <f t="shared" si="90"/>
        <v>0</v>
      </c>
      <c r="O105" s="52">
        <f t="shared" si="90"/>
        <v>0</v>
      </c>
      <c r="P105" s="52">
        <f t="shared" si="90"/>
        <v>0</v>
      </c>
      <c r="Q105" s="52">
        <f t="shared" si="90"/>
        <v>0</v>
      </c>
      <c r="R105" s="52">
        <f t="shared" si="90"/>
        <v>0</v>
      </c>
      <c r="S105" s="193">
        <f t="shared" si="93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65458.862670041221</v>
      </c>
      <c r="C106" s="195">
        <f t="shared" ref="C106:H106" si="113">SUM(C85:C101)</f>
        <v>541.57300308158574</v>
      </c>
      <c r="D106" s="195">
        <f t="shared" si="113"/>
        <v>12259.484568690863</v>
      </c>
      <c r="E106" s="195">
        <f t="shared" si="113"/>
        <v>6234.8573544194651</v>
      </c>
      <c r="F106" s="195">
        <f t="shared" si="113"/>
        <v>3453.1787204483799</v>
      </c>
      <c r="G106" s="195">
        <f t="shared" si="113"/>
        <v>4249.7433337901457</v>
      </c>
      <c r="H106" s="197">
        <f t="shared" si="113"/>
        <v>3.2150695643089673</v>
      </c>
      <c r="I106" s="154">
        <f t="shared" ref="I106" si="114">SUM(I85:I101)</f>
        <v>92200.914720035958</v>
      </c>
      <c r="J106" s="149"/>
      <c r="K106" s="196" t="s">
        <v>26</v>
      </c>
      <c r="L106" s="195">
        <f>SUM(L85:L101)</f>
        <v>65458.862670041221</v>
      </c>
      <c r="M106" s="195">
        <f t="shared" ref="M106:R106" si="115">SUM(M85:M101)</f>
        <v>541.57300308158574</v>
      </c>
      <c r="N106" s="195">
        <f t="shared" si="115"/>
        <v>12259.484568690863</v>
      </c>
      <c r="O106" s="195">
        <f t="shared" si="115"/>
        <v>6234.8573544194651</v>
      </c>
      <c r="P106" s="195">
        <f t="shared" si="115"/>
        <v>77919.451649379072</v>
      </c>
      <c r="Q106" s="195">
        <f t="shared" si="115"/>
        <v>4249.7433337901457</v>
      </c>
      <c r="R106" s="197">
        <f t="shared" si="115"/>
        <v>3.2150695643089673</v>
      </c>
      <c r="S106" s="198">
        <f t="shared" ref="S106" si="116">SUM(S85:S101)</f>
        <v>166667.18764896665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0.70995892902802749</v>
      </c>
      <c r="C107" s="48">
        <f t="shared" ref="C107:H107" si="117">IF($I106=0,"-",C106/$I106)</f>
        <v>5.8738354681843281E-3</v>
      </c>
      <c r="D107" s="48">
        <f t="shared" si="117"/>
        <v>0.1329648909223542</v>
      </c>
      <c r="E107" s="48">
        <f t="shared" si="117"/>
        <v>6.7622510832472074E-2</v>
      </c>
      <c r="F107" s="48">
        <f t="shared" si="117"/>
        <v>3.745275988783632E-2</v>
      </c>
      <c r="G107" s="48">
        <f t="shared" si="117"/>
        <v>4.6092203604425244E-2</v>
      </c>
      <c r="H107" s="69">
        <f t="shared" si="117"/>
        <v>3.4870256700504382E-5</v>
      </c>
      <c r="I107" s="49">
        <f>SUM(B107:H107)</f>
        <v>1.0000000000000002</v>
      </c>
      <c r="K107" s="78" t="s">
        <v>90</v>
      </c>
      <c r="L107" s="95">
        <f>IF($S106=0,"-",L106/$S106)</f>
        <v>0.39275194831936716</v>
      </c>
      <c r="M107" s="95">
        <f t="shared" ref="M107:R107" si="118">IF($S106=0,"-",M106/$S106)</f>
        <v>3.2494278611231104E-3</v>
      </c>
      <c r="N107" s="95">
        <f t="shared" si="118"/>
        <v>7.35566774817831E-2</v>
      </c>
      <c r="O107" s="95">
        <f t="shared" si="118"/>
        <v>3.7409027189870638E-2</v>
      </c>
      <c r="P107" s="95">
        <f t="shared" si="118"/>
        <v>0.46751524849325782</v>
      </c>
      <c r="Q107" s="95">
        <f t="shared" si="118"/>
        <v>2.5498380297511995E-2</v>
      </c>
      <c r="R107" s="96">
        <f t="shared" si="118"/>
        <v>1.9290357086246189E-5</v>
      </c>
      <c r="S107" s="97">
        <f>SUM(L107:R107)</f>
        <v>0.99999999999999989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0.10913899771848545</v>
      </c>
      <c r="E111" s="152">
        <v>0</v>
      </c>
      <c r="F111" s="349"/>
      <c r="G111" s="152">
        <v>0</v>
      </c>
      <c r="H111" s="153">
        <v>0</v>
      </c>
      <c r="I111" s="154">
        <f>SUM(B111:H111)</f>
        <v>0.10913899771848545</v>
      </c>
      <c r="J111" s="149"/>
      <c r="K111" s="203" t="s">
        <v>7</v>
      </c>
      <c r="L111" s="152">
        <v>0</v>
      </c>
      <c r="M111" s="152">
        <v>0</v>
      </c>
      <c r="N111" s="152">
        <v>0.10913899771848545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0.10913899771848545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0.10913899771848545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0.10913899771848545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119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120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21">SUM(V112:AC112)</f>
        <v>0</v>
      </c>
      <c r="AJ112" s="141" t="str">
        <f t="shared" ref="AJ112:AJ133" si="122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110.3921072620401</v>
      </c>
      <c r="E113" s="156">
        <v>0</v>
      </c>
      <c r="F113" s="350"/>
      <c r="G113" s="156">
        <v>0</v>
      </c>
      <c r="H113" s="168">
        <v>0</v>
      </c>
      <c r="I113" s="154">
        <f t="shared" si="119"/>
        <v>110.3921072620401</v>
      </c>
      <c r="J113" s="149"/>
      <c r="K113" s="169" t="s">
        <v>10</v>
      </c>
      <c r="L113" s="156">
        <v>0</v>
      </c>
      <c r="M113" s="156">
        <v>0</v>
      </c>
      <c r="N113" s="156">
        <v>110.3921072620401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120"/>
        <v>110.3921072620401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110.3921072620401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21"/>
        <v>110.3921072620401</v>
      </c>
      <c r="AJ113" s="141" t="str">
        <f t="shared" si="122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119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120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21"/>
        <v>0</v>
      </c>
      <c r="AJ114" s="141" t="str">
        <f t="shared" si="122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99.452106954569786</v>
      </c>
      <c r="E115" s="156">
        <v>0</v>
      </c>
      <c r="F115" s="350"/>
      <c r="G115" s="156">
        <v>0</v>
      </c>
      <c r="H115" s="168">
        <v>0</v>
      </c>
      <c r="I115" s="154">
        <f t="shared" si="119"/>
        <v>99.452106954569786</v>
      </c>
      <c r="J115" s="149"/>
      <c r="K115" s="169" t="s">
        <v>16</v>
      </c>
      <c r="L115" s="156">
        <v>0</v>
      </c>
      <c r="M115" s="156">
        <v>0</v>
      </c>
      <c r="N115" s="156">
        <v>99.452106954569786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120"/>
        <v>99.452106954569786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99.452106954569786</v>
      </c>
      <c r="AD115" s="209">
        <v>0</v>
      </c>
      <c r="AE115" s="209">
        <v>0</v>
      </c>
      <c r="AF115" s="209">
        <v>0</v>
      </c>
      <c r="AG115" s="209">
        <v>99.452106954569786</v>
      </c>
      <c r="AH115" s="209">
        <v>0</v>
      </c>
      <c r="AI115" s="210">
        <f t="shared" si="121"/>
        <v>99.452106954569786</v>
      </c>
      <c r="AJ115" s="141" t="str">
        <f t="shared" si="122"/>
        <v/>
      </c>
      <c r="BA115" s="141"/>
      <c r="BR115" s="141"/>
      <c r="CG115" s="141"/>
    </row>
    <row r="116" spans="1:85" ht="15">
      <c r="A116" s="159" t="s">
        <v>15</v>
      </c>
      <c r="B116" s="160">
        <v>0.33295497798091672</v>
      </c>
      <c r="C116" s="160">
        <v>0</v>
      </c>
      <c r="D116" s="160">
        <v>0</v>
      </c>
      <c r="E116" s="160">
        <v>1.6677169648227085E-2</v>
      </c>
      <c r="F116" s="350"/>
      <c r="G116" s="160">
        <v>0</v>
      </c>
      <c r="H116" s="161">
        <v>0</v>
      </c>
      <c r="I116" s="162">
        <f t="shared" si="119"/>
        <v>0.3496321476291438</v>
      </c>
      <c r="J116" s="149"/>
      <c r="K116" s="163" t="s">
        <v>15</v>
      </c>
      <c r="L116" s="164">
        <v>0.33295497798091672</v>
      </c>
      <c r="M116" s="164">
        <v>0</v>
      </c>
      <c r="N116" s="164">
        <v>0</v>
      </c>
      <c r="O116" s="164">
        <v>1.6677169648227085E-2</v>
      </c>
      <c r="P116" s="164">
        <v>0</v>
      </c>
      <c r="Q116" s="164">
        <v>0</v>
      </c>
      <c r="R116" s="165">
        <v>0</v>
      </c>
      <c r="S116" s="166">
        <f t="shared" si="120"/>
        <v>0.3496321476291438</v>
      </c>
      <c r="U116" s="211" t="s">
        <v>57</v>
      </c>
      <c r="V116" s="212">
        <v>0.25375535328853677</v>
      </c>
      <c r="W116" s="212">
        <v>0</v>
      </c>
      <c r="X116" s="212">
        <v>0</v>
      </c>
      <c r="Y116" s="212">
        <v>0</v>
      </c>
      <c r="Z116" s="212">
        <v>0</v>
      </c>
      <c r="AA116" s="212">
        <v>1.6677169648227085E-2</v>
      </c>
      <c r="AB116" s="212">
        <v>0</v>
      </c>
      <c r="AC116" s="213">
        <v>7.9199624692379941E-2</v>
      </c>
      <c r="AD116" s="212">
        <v>7.9199624692379941E-2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21"/>
        <v>0.3496321476291438</v>
      </c>
      <c r="AJ116" s="141" t="str">
        <f t="shared" si="122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2.4292262719383406</v>
      </c>
      <c r="F117" s="350"/>
      <c r="G117" s="156">
        <v>0</v>
      </c>
      <c r="H117" s="168">
        <v>0</v>
      </c>
      <c r="I117" s="154">
        <f t="shared" si="119"/>
        <v>2.4292262719383406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2.4292262719383406</v>
      </c>
      <c r="P117" s="156">
        <v>193.41345544239729</v>
      </c>
      <c r="Q117" s="156">
        <v>0</v>
      </c>
      <c r="R117" s="157">
        <v>0</v>
      </c>
      <c r="S117" s="158">
        <f t="shared" si="120"/>
        <v>195.84268171433564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0.12146131359691703</v>
      </c>
      <c r="AB117" s="207">
        <v>193.41345544239729</v>
      </c>
      <c r="AC117" s="208">
        <v>2.3077649583414237</v>
      </c>
      <c r="AD117" s="207">
        <v>0</v>
      </c>
      <c r="AE117" s="207">
        <v>0</v>
      </c>
      <c r="AF117" s="207">
        <v>0</v>
      </c>
      <c r="AG117" s="207">
        <v>0</v>
      </c>
      <c r="AH117" s="207">
        <v>2.3077649583414237</v>
      </c>
      <c r="AI117" s="210">
        <f t="shared" si="121"/>
        <v>195.84268171433564</v>
      </c>
      <c r="AJ117" s="141" t="str">
        <f t="shared" si="122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119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1.3641616775680943</v>
      </c>
      <c r="Q118" s="164">
        <v>0</v>
      </c>
      <c r="R118" s="165">
        <v>0</v>
      </c>
      <c r="S118" s="166">
        <f t="shared" si="120"/>
        <v>1.3641616775680943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1.3641616775680943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21"/>
        <v>1.3641616775680943</v>
      </c>
      <c r="AJ118" s="141" t="str">
        <f t="shared" si="122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119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120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21"/>
        <v>0</v>
      </c>
      <c r="AJ119" s="141" t="str">
        <f t="shared" si="122"/>
        <v/>
      </c>
      <c r="BA119" s="141"/>
      <c r="BR119" s="141"/>
      <c r="CG119" s="141"/>
    </row>
    <row r="120" spans="1:85" ht="15">
      <c r="A120" s="159" t="s">
        <v>17</v>
      </c>
      <c r="B120" s="160">
        <v>0.38034283087182197</v>
      </c>
      <c r="C120" s="160">
        <v>0</v>
      </c>
      <c r="D120" s="160">
        <v>0.63165716912817826</v>
      </c>
      <c r="E120" s="160">
        <v>0</v>
      </c>
      <c r="F120" s="350"/>
      <c r="G120" s="160">
        <v>0</v>
      </c>
      <c r="H120" s="161">
        <v>0</v>
      </c>
      <c r="I120" s="162">
        <f t="shared" si="119"/>
        <v>1.0120000000000002</v>
      </c>
      <c r="J120" s="149"/>
      <c r="K120" s="163" t="s">
        <v>17</v>
      </c>
      <c r="L120" s="164">
        <v>0.38034283087182197</v>
      </c>
      <c r="M120" s="164">
        <v>0</v>
      </c>
      <c r="N120" s="164">
        <v>0.63165716912817826</v>
      </c>
      <c r="O120" s="164">
        <v>0</v>
      </c>
      <c r="P120" s="164">
        <v>0.91262160000000003</v>
      </c>
      <c r="Q120" s="164">
        <v>0</v>
      </c>
      <c r="R120" s="165">
        <v>0</v>
      </c>
      <c r="S120" s="166">
        <f t="shared" si="120"/>
        <v>1.9246216000000003</v>
      </c>
      <c r="U120" s="211" t="s">
        <v>17</v>
      </c>
      <c r="V120" s="212">
        <v>0.38034283087182197</v>
      </c>
      <c r="W120" s="212">
        <v>0</v>
      </c>
      <c r="X120" s="212">
        <v>0</v>
      </c>
      <c r="Y120" s="212">
        <v>0</v>
      </c>
      <c r="Z120" s="212">
        <v>0.63165716912817826</v>
      </c>
      <c r="AA120" s="212">
        <v>0</v>
      </c>
      <c r="AB120" s="212">
        <v>0.91262160000000003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21"/>
        <v>1.9246216000000003</v>
      </c>
      <c r="AJ120" s="141" t="str">
        <f t="shared" si="122"/>
        <v/>
      </c>
      <c r="BA120" s="141"/>
      <c r="BR120" s="141"/>
      <c r="CG120" s="141"/>
    </row>
    <row r="121" spans="1:85" ht="15">
      <c r="A121" s="167" t="s">
        <v>140</v>
      </c>
      <c r="B121" s="156">
        <v>186.76679766833726</v>
      </c>
      <c r="C121" s="156">
        <v>48.589876682118657</v>
      </c>
      <c r="D121" s="156">
        <v>245.5011026608872</v>
      </c>
      <c r="E121" s="156">
        <v>101.62022488610977</v>
      </c>
      <c r="F121" s="350"/>
      <c r="G121" s="156">
        <v>0</v>
      </c>
      <c r="H121" s="168">
        <v>0</v>
      </c>
      <c r="I121" s="154">
        <f t="shared" si="119"/>
        <v>582.47800189745294</v>
      </c>
      <c r="J121" s="149"/>
      <c r="K121" s="169" t="s">
        <v>140</v>
      </c>
      <c r="L121" s="156">
        <v>186.76679766833726</v>
      </c>
      <c r="M121" s="156">
        <v>48.589876682118657</v>
      </c>
      <c r="N121" s="156">
        <v>245.5011026608872</v>
      </c>
      <c r="O121" s="156">
        <v>101.62022488610977</v>
      </c>
      <c r="P121" s="156">
        <v>0</v>
      </c>
      <c r="Q121" s="156">
        <v>0</v>
      </c>
      <c r="R121" s="157">
        <v>0</v>
      </c>
      <c r="S121" s="158">
        <f t="shared" si="120"/>
        <v>582.47800189745294</v>
      </c>
      <c r="U121" s="215" t="s">
        <v>140</v>
      </c>
      <c r="V121" s="207">
        <v>177.13280231406267</v>
      </c>
      <c r="W121" s="207">
        <v>0</v>
      </c>
      <c r="X121" s="207">
        <v>0</v>
      </c>
      <c r="Y121" s="207">
        <v>48.589876682118657</v>
      </c>
      <c r="Z121" s="207">
        <v>245.5011026608872</v>
      </c>
      <c r="AA121" s="207">
        <v>100.1669440976831</v>
      </c>
      <c r="AB121" s="207">
        <v>0</v>
      </c>
      <c r="AC121" s="208">
        <v>11.087276142701244</v>
      </c>
      <c r="AD121" s="207">
        <v>9.6339953542745818</v>
      </c>
      <c r="AE121" s="207">
        <v>0</v>
      </c>
      <c r="AF121" s="207">
        <v>0</v>
      </c>
      <c r="AG121" s="207">
        <v>0</v>
      </c>
      <c r="AH121" s="207">
        <v>1.4532807884266636</v>
      </c>
      <c r="AI121" s="210">
        <f t="shared" si="121"/>
        <v>582.47800189745294</v>
      </c>
      <c r="AJ121" s="141" t="str">
        <f t="shared" si="122"/>
        <v/>
      </c>
      <c r="BA121" s="141"/>
      <c r="BR121" s="141"/>
      <c r="CG121" s="141"/>
    </row>
    <row r="122" spans="1:85" ht="15">
      <c r="A122" s="159" t="s">
        <v>25</v>
      </c>
      <c r="B122" s="160">
        <v>77.342752490906648</v>
      </c>
      <c r="C122" s="160">
        <v>0.89640815711501376</v>
      </c>
      <c r="D122" s="160">
        <v>113.65565593696932</v>
      </c>
      <c r="E122" s="160">
        <v>516.6622879103146</v>
      </c>
      <c r="F122" s="350"/>
      <c r="G122" s="160">
        <v>49.933356805037739</v>
      </c>
      <c r="H122" s="161">
        <v>0</v>
      </c>
      <c r="I122" s="162">
        <f t="shared" si="119"/>
        <v>758.49046130034333</v>
      </c>
      <c r="J122" s="149"/>
      <c r="K122" s="163" t="s">
        <v>25</v>
      </c>
      <c r="L122" s="164">
        <v>77.342752490906648</v>
      </c>
      <c r="M122" s="164">
        <v>0.89640815711501376</v>
      </c>
      <c r="N122" s="164">
        <v>113.65565593696932</v>
      </c>
      <c r="O122" s="164">
        <v>516.6622879103146</v>
      </c>
      <c r="P122" s="164">
        <v>0.73791381965699587</v>
      </c>
      <c r="Q122" s="164">
        <v>49.933356805037739</v>
      </c>
      <c r="R122" s="165">
        <v>0</v>
      </c>
      <c r="S122" s="166">
        <f t="shared" si="120"/>
        <v>759.22837512000035</v>
      </c>
      <c r="U122" s="211" t="s">
        <v>25</v>
      </c>
      <c r="V122" s="212">
        <v>69.269641303278192</v>
      </c>
      <c r="W122" s="212">
        <v>7.3422241331118885</v>
      </c>
      <c r="X122" s="212">
        <v>49.933356805037739</v>
      </c>
      <c r="Y122" s="212">
        <v>0.89640815711501376</v>
      </c>
      <c r="Z122" s="212">
        <v>113.65565593696932</v>
      </c>
      <c r="AA122" s="212">
        <v>509.55302896681189</v>
      </c>
      <c r="AB122" s="212">
        <v>0.73791381965699587</v>
      </c>
      <c r="AC122" s="213">
        <v>7.8401459980192527</v>
      </c>
      <c r="AD122" s="212">
        <v>0.73088705451657354</v>
      </c>
      <c r="AE122" s="212">
        <v>0</v>
      </c>
      <c r="AF122" s="212">
        <v>0</v>
      </c>
      <c r="AG122" s="212">
        <v>0</v>
      </c>
      <c r="AH122" s="212">
        <v>7.1092589435026801</v>
      </c>
      <c r="AI122" s="214">
        <f t="shared" si="121"/>
        <v>759.22837512000035</v>
      </c>
      <c r="AJ122" s="141" t="str">
        <f t="shared" si="122"/>
        <v/>
      </c>
      <c r="BA122" s="141"/>
      <c r="BR122" s="141"/>
      <c r="CG122" s="141"/>
    </row>
    <row r="123" spans="1:85" ht="15">
      <c r="A123" s="167" t="s">
        <v>24</v>
      </c>
      <c r="B123" s="156">
        <v>11.0952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119"/>
        <v>11.0952</v>
      </c>
      <c r="J123" s="149"/>
      <c r="K123" s="169" t="s">
        <v>24</v>
      </c>
      <c r="L123" s="156">
        <v>11.0952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120"/>
        <v>11.0952</v>
      </c>
      <c r="U123" s="215" t="s">
        <v>24</v>
      </c>
      <c r="V123" s="207">
        <v>11.0952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21"/>
        <v>11.0952</v>
      </c>
      <c r="AJ123" s="141" t="str">
        <f t="shared" si="122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119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120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21"/>
        <v>0</v>
      </c>
      <c r="AJ124" s="141" t="str">
        <f t="shared" si="122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2.3912654604147523</v>
      </c>
      <c r="D125" s="156">
        <v>0</v>
      </c>
      <c r="E125" s="156">
        <v>0</v>
      </c>
      <c r="F125" s="350"/>
      <c r="G125" s="156">
        <v>0</v>
      </c>
      <c r="H125" s="168">
        <v>0</v>
      </c>
      <c r="I125" s="154">
        <f t="shared" si="119"/>
        <v>2.3912654604147523</v>
      </c>
      <c r="J125" s="149"/>
      <c r="K125" s="169" t="s">
        <v>22</v>
      </c>
      <c r="L125" s="156">
        <v>0</v>
      </c>
      <c r="M125" s="156">
        <v>2.3912654604147523</v>
      </c>
      <c r="N125" s="156">
        <v>0</v>
      </c>
      <c r="O125" s="156">
        <v>0</v>
      </c>
      <c r="P125" s="156">
        <v>11.300617793184024</v>
      </c>
      <c r="Q125" s="156">
        <v>0</v>
      </c>
      <c r="R125" s="157">
        <v>0</v>
      </c>
      <c r="S125" s="158">
        <f t="shared" si="120"/>
        <v>13.691883253598776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2.3912654604147523</v>
      </c>
      <c r="Z125" s="207">
        <v>0</v>
      </c>
      <c r="AA125" s="207">
        <v>0</v>
      </c>
      <c r="AB125" s="207">
        <v>11.300617793184024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21"/>
        <v>13.691883253598776</v>
      </c>
      <c r="AJ125" s="141" t="str">
        <f t="shared" si="122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119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120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21"/>
        <v>0</v>
      </c>
      <c r="AJ126" s="141" t="str">
        <f t="shared" si="122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119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120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21"/>
        <v>0</v>
      </c>
      <c r="AJ127" s="141" t="str">
        <f t="shared" si="122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119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120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121"/>
        <v>0</v>
      </c>
      <c r="AJ128" s="141" t="str">
        <f t="shared" si="122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119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120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21"/>
        <v>0</v>
      </c>
      <c r="AJ129" s="141" t="str">
        <f t="shared" si="122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119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120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121"/>
        <v>0</v>
      </c>
      <c r="AJ130" s="141" t="str">
        <f t="shared" si="122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119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120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21"/>
        <v>0</v>
      </c>
      <c r="AJ131" s="141" t="str">
        <f t="shared" si="122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275.91804796809663</v>
      </c>
      <c r="C132" s="195">
        <f t="shared" ref="C132:H132" si="123">SUM(C111:C127)</f>
        <v>51.877550299648419</v>
      </c>
      <c r="D132" s="195">
        <f t="shared" si="123"/>
        <v>569.74176898131304</v>
      </c>
      <c r="E132" s="195">
        <f t="shared" si="123"/>
        <v>620.72841623801094</v>
      </c>
      <c r="F132" s="195">
        <f t="shared" si="123"/>
        <v>0</v>
      </c>
      <c r="G132" s="195">
        <f t="shared" si="123"/>
        <v>49.933356805037739</v>
      </c>
      <c r="H132" s="197">
        <f t="shared" si="123"/>
        <v>0</v>
      </c>
      <c r="I132" s="154">
        <f t="shared" ref="I132" si="124">SUM(I111:I127)</f>
        <v>1568.1991402921071</v>
      </c>
      <c r="J132" s="149"/>
      <c r="K132" s="196" t="s">
        <v>26</v>
      </c>
      <c r="L132" s="195">
        <f>SUM(L111:L127)</f>
        <v>275.91804796809663</v>
      </c>
      <c r="M132" s="195">
        <f t="shared" ref="M132:R132" si="125">SUM(M111:M127)</f>
        <v>51.877550299648419</v>
      </c>
      <c r="N132" s="195">
        <f t="shared" si="125"/>
        <v>569.74176898131304</v>
      </c>
      <c r="O132" s="195">
        <f t="shared" si="125"/>
        <v>620.72841623801094</v>
      </c>
      <c r="P132" s="195">
        <f t="shared" si="125"/>
        <v>207.72877033280639</v>
      </c>
      <c r="Q132" s="195">
        <f t="shared" si="125"/>
        <v>49.933356805037739</v>
      </c>
      <c r="R132" s="197">
        <f t="shared" si="125"/>
        <v>0</v>
      </c>
      <c r="S132" s="198">
        <f t="shared" ref="S132" si="126">SUM(S111:S127)</f>
        <v>1775.9279106249132</v>
      </c>
      <c r="T132" s="141" t="str">
        <f>IF(ABS(S132-AI132)&gt;0.01,S132-AI132,"")</f>
        <v/>
      </c>
      <c r="U132" s="224" t="s">
        <v>63</v>
      </c>
      <c r="V132" s="225">
        <f>SUM(V111:V127)</f>
        <v>258.13174180150122</v>
      </c>
      <c r="W132" s="225">
        <f t="shared" ref="W132:AH132" si="127">SUM(W111:W127)</f>
        <v>7.3422241331118885</v>
      </c>
      <c r="X132" s="225">
        <f t="shared" si="127"/>
        <v>49.933356805037739</v>
      </c>
      <c r="Y132" s="225">
        <f t="shared" si="127"/>
        <v>51.877550299648419</v>
      </c>
      <c r="Z132" s="225">
        <f t="shared" si="127"/>
        <v>470.28966202674326</v>
      </c>
      <c r="AA132" s="225">
        <f t="shared" si="127"/>
        <v>609.85811154774012</v>
      </c>
      <c r="AB132" s="225">
        <f t="shared" si="127"/>
        <v>207.72877033280639</v>
      </c>
      <c r="AC132" s="225">
        <f t="shared" si="127"/>
        <v>120.76649367832408</v>
      </c>
      <c r="AD132" s="226">
        <f t="shared" si="127"/>
        <v>10.444082033483536</v>
      </c>
      <c r="AE132" s="226">
        <f t="shared" si="127"/>
        <v>0</v>
      </c>
      <c r="AF132" s="226">
        <f t="shared" si="127"/>
        <v>0</v>
      </c>
      <c r="AG132" s="226">
        <f t="shared" si="127"/>
        <v>99.452106954569786</v>
      </c>
      <c r="AH132" s="226">
        <f t="shared" si="127"/>
        <v>10.870304690270768</v>
      </c>
      <c r="AI132" s="227">
        <f>SUM(V132:AC132)</f>
        <v>1775.9279106249132</v>
      </c>
      <c r="AJ132" s="141" t="str">
        <f t="shared" si="122"/>
        <v/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0.17594579723892823</v>
      </c>
      <c r="C133" s="48">
        <f t="shared" ref="C133:H133" si="128">IF($I132=0,"-",C132/$I132)</f>
        <v>3.3080971011108469E-2</v>
      </c>
      <c r="D133" s="48">
        <f t="shared" si="128"/>
        <v>0.36330957870260516</v>
      </c>
      <c r="E133" s="48">
        <f t="shared" si="128"/>
        <v>0.39582244390364119</v>
      </c>
      <c r="F133" s="48">
        <f t="shared" si="128"/>
        <v>0</v>
      </c>
      <c r="G133" s="48">
        <f t="shared" si="128"/>
        <v>3.1841209143716721E-2</v>
      </c>
      <c r="H133" s="69">
        <f t="shared" si="128"/>
        <v>0</v>
      </c>
      <c r="I133" s="49">
        <f>SUM(B133:H133)</f>
        <v>0.99999999999999978</v>
      </c>
      <c r="J133" s="141"/>
      <c r="K133" s="78" t="s">
        <v>90</v>
      </c>
      <c r="L133" s="95">
        <f>IF($S132=0,"-",L132/$S132)</f>
        <v>0.15536556766597953</v>
      </c>
      <c r="M133" s="95">
        <f t="shared" ref="M133:R133" si="129">IF($S132=0,"-",M132/$S132)</f>
        <v>2.9211518096696705E-2</v>
      </c>
      <c r="N133" s="95">
        <f t="shared" si="129"/>
        <v>0.32081356769759445</v>
      </c>
      <c r="O133" s="95">
        <f t="shared" si="129"/>
        <v>0.34952343083542681</v>
      </c>
      <c r="P133" s="95">
        <f t="shared" si="129"/>
        <v>0.1169691455886353</v>
      </c>
      <c r="Q133" s="95">
        <f t="shared" si="129"/>
        <v>2.8116770115667138E-2</v>
      </c>
      <c r="R133" s="96">
        <f t="shared" si="129"/>
        <v>0</v>
      </c>
      <c r="S133" s="97">
        <f>SUM(L133:R133)</f>
        <v>0.99999999999999989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22">
        <f t="shared" si="122"/>
        <v>0.99999999999999989</v>
      </c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130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31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32">SUM(V138:AC138)</f>
        <v>0</v>
      </c>
      <c r="AJ138" s="141" t="str">
        <f t="shared" ref="AJ138:AJ159" si="133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130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31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32"/>
        <v>0</v>
      </c>
      <c r="AJ139" s="141" t="str">
        <f t="shared" si="133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645.74088979999988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130"/>
        <v>645.74088979999988</v>
      </c>
      <c r="J140" s="149"/>
      <c r="K140" s="163" t="s">
        <v>56</v>
      </c>
      <c r="L140" s="164">
        <v>0</v>
      </c>
      <c r="M140" s="164">
        <v>645.74088979999988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31"/>
        <v>645.74088979999988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645.74088979999988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32"/>
        <v>645.74088979999988</v>
      </c>
      <c r="AJ140" s="141" t="str">
        <f t="shared" si="133"/>
        <v/>
      </c>
      <c r="BA140" s="141"/>
      <c r="BR140" s="141"/>
      <c r="CG140" s="141"/>
    </row>
    <row r="141" spans="1:85" ht="15">
      <c r="A141" s="167" t="s">
        <v>16</v>
      </c>
      <c r="B141" s="156">
        <v>156.60660442862107</v>
      </c>
      <c r="C141" s="156">
        <v>26.839792246640126</v>
      </c>
      <c r="D141" s="156">
        <v>0</v>
      </c>
      <c r="E141" s="156">
        <v>0</v>
      </c>
      <c r="F141" s="350"/>
      <c r="G141" s="156">
        <v>0</v>
      </c>
      <c r="H141" s="168">
        <v>0</v>
      </c>
      <c r="I141" s="154">
        <f t="shared" si="130"/>
        <v>183.44639667526118</v>
      </c>
      <c r="J141" s="149"/>
      <c r="K141" s="169" t="s">
        <v>16</v>
      </c>
      <c r="L141" s="156">
        <v>156.60660442862107</v>
      </c>
      <c r="M141" s="156">
        <v>26.839792246640126</v>
      </c>
      <c r="N141" s="156">
        <v>0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31"/>
        <v>183.44639667526118</v>
      </c>
      <c r="U141" s="215" t="s">
        <v>16</v>
      </c>
      <c r="V141" s="207">
        <v>156.60660442862107</v>
      </c>
      <c r="W141" s="207">
        <v>0</v>
      </c>
      <c r="X141" s="207">
        <v>0</v>
      </c>
      <c r="Y141" s="207">
        <v>26.839792246640126</v>
      </c>
      <c r="Z141" s="207">
        <v>0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132"/>
        <v>183.44639667526118</v>
      </c>
      <c r="AJ141" s="141" t="str">
        <f t="shared" si="133"/>
        <v/>
      </c>
      <c r="BA141" s="141"/>
      <c r="BR141" s="141"/>
      <c r="CG141" s="141"/>
    </row>
    <row r="142" spans="1:85" ht="15">
      <c r="A142" s="159" t="s">
        <v>15</v>
      </c>
      <c r="B142" s="160">
        <v>1.0595240998248943</v>
      </c>
      <c r="C142" s="160">
        <v>5.6850095947921089</v>
      </c>
      <c r="D142" s="160">
        <v>0.18027344489367816</v>
      </c>
      <c r="E142" s="160">
        <v>0.10668156946032969</v>
      </c>
      <c r="F142" s="350"/>
      <c r="G142" s="160">
        <v>0</v>
      </c>
      <c r="H142" s="161">
        <v>0</v>
      </c>
      <c r="I142" s="162">
        <f t="shared" si="130"/>
        <v>7.0314887089710103</v>
      </c>
      <c r="J142" s="149"/>
      <c r="K142" s="163" t="s">
        <v>15</v>
      </c>
      <c r="L142" s="164">
        <v>1.0595240998248943</v>
      </c>
      <c r="M142" s="164">
        <v>5.6850095947921089</v>
      </c>
      <c r="N142" s="164">
        <v>0.18027344489367816</v>
      </c>
      <c r="O142" s="164">
        <v>0.10668156946032969</v>
      </c>
      <c r="P142" s="164">
        <v>0</v>
      </c>
      <c r="Q142" s="164">
        <v>0</v>
      </c>
      <c r="R142" s="165">
        <v>0</v>
      </c>
      <c r="S142" s="166">
        <f t="shared" si="131"/>
        <v>7.0314887089710103</v>
      </c>
      <c r="U142" s="211" t="s">
        <v>57</v>
      </c>
      <c r="V142" s="212">
        <v>1.0595240998248943</v>
      </c>
      <c r="W142" s="212">
        <v>0</v>
      </c>
      <c r="X142" s="212">
        <v>0</v>
      </c>
      <c r="Y142" s="212">
        <v>5.6850095947921089</v>
      </c>
      <c r="Z142" s="212">
        <v>0.18027344489367816</v>
      </c>
      <c r="AA142" s="212">
        <v>0</v>
      </c>
      <c r="AB142" s="212">
        <v>0</v>
      </c>
      <c r="AC142" s="213">
        <v>0.10668156946032969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0.10668156946032969</v>
      </c>
      <c r="AI142" s="214">
        <f t="shared" si="132"/>
        <v>7.0314887089710103</v>
      </c>
      <c r="AJ142" s="141" t="str">
        <f t="shared" si="133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50"/>
      <c r="G143" s="156">
        <v>0</v>
      </c>
      <c r="H143" s="168">
        <v>0</v>
      </c>
      <c r="I143" s="154">
        <f t="shared" si="130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72.781867342765921</v>
      </c>
      <c r="Q143" s="156">
        <v>0</v>
      </c>
      <c r="R143" s="157">
        <v>0</v>
      </c>
      <c r="S143" s="158">
        <f t="shared" si="131"/>
        <v>72.781867342765921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72.781867342765921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32"/>
        <v>72.781867342765921</v>
      </c>
      <c r="AJ143" s="141" t="str">
        <f t="shared" si="133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130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13.784415792636873</v>
      </c>
      <c r="Q144" s="164">
        <v>0</v>
      </c>
      <c r="R144" s="165">
        <v>0</v>
      </c>
      <c r="S144" s="166">
        <f t="shared" si="131"/>
        <v>13.784415792636873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13.784415792636873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32"/>
        <v>13.784415792636873</v>
      </c>
      <c r="AJ144" s="141" t="str">
        <f t="shared" si="133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130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31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32"/>
        <v>0</v>
      </c>
      <c r="AJ145" s="141" t="str">
        <f t="shared" si="133"/>
        <v/>
      </c>
      <c r="BA145" s="141"/>
      <c r="BR145" s="141"/>
      <c r="CG145" s="141"/>
    </row>
    <row r="146" spans="1:85" ht="15">
      <c r="A146" s="159" t="s">
        <v>17</v>
      </c>
      <c r="B146" s="160">
        <v>1.3309452444807242E-4</v>
      </c>
      <c r="C146" s="160">
        <v>0.71554689833316831</v>
      </c>
      <c r="D146" s="160">
        <v>0.71674474905320107</v>
      </c>
      <c r="E146" s="160">
        <v>0</v>
      </c>
      <c r="F146" s="350"/>
      <c r="G146" s="160">
        <v>0</v>
      </c>
      <c r="H146" s="161">
        <v>0</v>
      </c>
      <c r="I146" s="162">
        <f t="shared" si="130"/>
        <v>1.4324247419108174</v>
      </c>
      <c r="J146" s="149"/>
      <c r="K146" s="163" t="s">
        <v>17</v>
      </c>
      <c r="L146" s="164">
        <v>1.3309452444807242E-4</v>
      </c>
      <c r="M146" s="164">
        <v>0.71554689833316831</v>
      </c>
      <c r="N146" s="164">
        <v>0.71674474905320107</v>
      </c>
      <c r="O146" s="164">
        <v>0</v>
      </c>
      <c r="P146" s="164">
        <v>2.1685909390054637E-5</v>
      </c>
      <c r="Q146" s="164">
        <v>0</v>
      </c>
      <c r="R146" s="165">
        <v>0</v>
      </c>
      <c r="S146" s="166">
        <f t="shared" si="131"/>
        <v>1.4324464278202074</v>
      </c>
      <c r="U146" s="211" t="s">
        <v>17</v>
      </c>
      <c r="V146" s="212">
        <v>1.3309452444807242E-4</v>
      </c>
      <c r="W146" s="212">
        <v>0</v>
      </c>
      <c r="X146" s="212">
        <v>0</v>
      </c>
      <c r="Y146" s="212">
        <v>0.71554689833316831</v>
      </c>
      <c r="Z146" s="212">
        <v>0.71674474905320107</v>
      </c>
      <c r="AA146" s="212">
        <v>0</v>
      </c>
      <c r="AB146" s="212">
        <v>2.1685909390054637E-5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32"/>
        <v>1.4324464278202074</v>
      </c>
      <c r="AJ146" s="141" t="str">
        <f t="shared" si="133"/>
        <v/>
      </c>
      <c r="BA146" s="141"/>
      <c r="BR146" s="141"/>
      <c r="CG146" s="141"/>
    </row>
    <row r="147" spans="1:85" ht="15">
      <c r="A147" s="167" t="s">
        <v>140</v>
      </c>
      <c r="B147" s="156">
        <v>105.72992237588218</v>
      </c>
      <c r="C147" s="156">
        <v>1290.1559691494851</v>
      </c>
      <c r="D147" s="156">
        <v>3393.4276522149398</v>
      </c>
      <c r="E147" s="156">
        <v>25.540953606612188</v>
      </c>
      <c r="F147" s="350"/>
      <c r="G147" s="156">
        <v>0</v>
      </c>
      <c r="H147" s="168">
        <v>0</v>
      </c>
      <c r="I147" s="154">
        <f t="shared" si="130"/>
        <v>4814.8544973469188</v>
      </c>
      <c r="J147" s="149"/>
      <c r="K147" s="169" t="s">
        <v>140</v>
      </c>
      <c r="L147" s="156">
        <v>105.72992237588218</v>
      </c>
      <c r="M147" s="156">
        <v>1290.1559691494851</v>
      </c>
      <c r="N147" s="156">
        <v>3393.4276522149398</v>
      </c>
      <c r="O147" s="156">
        <v>25.540953606612188</v>
      </c>
      <c r="P147" s="156">
        <v>0</v>
      </c>
      <c r="Q147" s="156">
        <v>0</v>
      </c>
      <c r="R147" s="157">
        <v>0</v>
      </c>
      <c r="S147" s="158">
        <f t="shared" si="131"/>
        <v>4814.8544973469188</v>
      </c>
      <c r="U147" s="215" t="s">
        <v>140</v>
      </c>
      <c r="V147" s="207">
        <v>104.93479371251208</v>
      </c>
      <c r="W147" s="207">
        <v>0</v>
      </c>
      <c r="X147" s="207">
        <v>0</v>
      </c>
      <c r="Y147" s="207">
        <v>1290.1559691494851</v>
      </c>
      <c r="Z147" s="207">
        <v>3388.7304515583787</v>
      </c>
      <c r="AA147" s="207">
        <v>0</v>
      </c>
      <c r="AB147" s="207">
        <v>0</v>
      </c>
      <c r="AC147" s="208">
        <v>31.03328292654356</v>
      </c>
      <c r="AD147" s="207">
        <v>0.79512866337011423</v>
      </c>
      <c r="AE147" s="207">
        <v>0</v>
      </c>
      <c r="AF147" s="207">
        <v>0</v>
      </c>
      <c r="AG147" s="207">
        <v>4.6972006565612565</v>
      </c>
      <c r="AH147" s="207">
        <v>25.540953606612188</v>
      </c>
      <c r="AI147" s="210">
        <f t="shared" si="132"/>
        <v>4814.8544973469197</v>
      </c>
      <c r="AJ147" s="141" t="str">
        <f t="shared" si="133"/>
        <v/>
      </c>
      <c r="BA147" s="141"/>
      <c r="BR147" s="141"/>
      <c r="CG147" s="141"/>
    </row>
    <row r="148" spans="1:85" ht="15">
      <c r="A148" s="159" t="s">
        <v>25</v>
      </c>
      <c r="B148" s="160">
        <v>110.29383152023777</v>
      </c>
      <c r="C148" s="160">
        <v>81.590010245111614</v>
      </c>
      <c r="D148" s="160">
        <v>32.49110551687437</v>
      </c>
      <c r="E148" s="160">
        <v>4254.3732637879948</v>
      </c>
      <c r="F148" s="350"/>
      <c r="G148" s="160">
        <v>119.12975679351693</v>
      </c>
      <c r="H148" s="161">
        <v>0</v>
      </c>
      <c r="I148" s="162">
        <f t="shared" si="130"/>
        <v>4597.8779678637356</v>
      </c>
      <c r="J148" s="149"/>
      <c r="K148" s="163" t="s">
        <v>25</v>
      </c>
      <c r="L148" s="164">
        <v>110.29383152023777</v>
      </c>
      <c r="M148" s="164">
        <v>81.590010245111614</v>
      </c>
      <c r="N148" s="164">
        <v>32.49110551687437</v>
      </c>
      <c r="O148" s="164">
        <v>4254.3732637879948</v>
      </c>
      <c r="P148" s="164">
        <v>8.2452006479452833E-2</v>
      </c>
      <c r="Q148" s="164">
        <v>119.12975679351693</v>
      </c>
      <c r="R148" s="165">
        <v>0</v>
      </c>
      <c r="S148" s="166">
        <f t="shared" si="131"/>
        <v>4597.9604198702154</v>
      </c>
      <c r="U148" s="211" t="s">
        <v>25</v>
      </c>
      <c r="V148" s="212">
        <v>20.828589172386103</v>
      </c>
      <c r="W148" s="212">
        <v>89.465242347851671</v>
      </c>
      <c r="X148" s="212">
        <v>119.12975679351693</v>
      </c>
      <c r="Y148" s="212">
        <v>81.590010245111614</v>
      </c>
      <c r="Z148" s="212">
        <v>32.49110551687437</v>
      </c>
      <c r="AA148" s="212">
        <v>4227.87299692755</v>
      </c>
      <c r="AB148" s="212">
        <v>8.2452006479452833E-2</v>
      </c>
      <c r="AC148" s="213">
        <v>26.500266860444906</v>
      </c>
      <c r="AD148" s="212">
        <v>0</v>
      </c>
      <c r="AE148" s="212">
        <v>0.31767842963097354</v>
      </c>
      <c r="AF148" s="212">
        <v>0</v>
      </c>
      <c r="AG148" s="212">
        <v>0</v>
      </c>
      <c r="AH148" s="212">
        <v>26.182588430813929</v>
      </c>
      <c r="AI148" s="214">
        <f t="shared" si="132"/>
        <v>4597.9604198702154</v>
      </c>
      <c r="AJ148" s="141" t="str">
        <f t="shared" si="133"/>
        <v/>
      </c>
      <c r="BA148" s="141"/>
      <c r="BR148" s="141"/>
      <c r="CG148" s="141"/>
    </row>
    <row r="149" spans="1:85" ht="15">
      <c r="A149" s="167" t="s">
        <v>24</v>
      </c>
      <c r="B149" s="156">
        <v>86.927219605626107</v>
      </c>
      <c r="C149" s="156">
        <v>860.09474824533004</v>
      </c>
      <c r="D149" s="156">
        <v>46.957929483136937</v>
      </c>
      <c r="E149" s="156">
        <v>0</v>
      </c>
      <c r="F149" s="350"/>
      <c r="G149" s="156">
        <v>0</v>
      </c>
      <c r="H149" s="168">
        <v>0</v>
      </c>
      <c r="I149" s="154">
        <f t="shared" si="130"/>
        <v>993.97989733409304</v>
      </c>
      <c r="J149" s="149"/>
      <c r="K149" s="169" t="s">
        <v>24</v>
      </c>
      <c r="L149" s="156">
        <v>86.927219605626107</v>
      </c>
      <c r="M149" s="156">
        <v>860.09474824533004</v>
      </c>
      <c r="N149" s="156">
        <v>46.957929483136937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31"/>
        <v>993.97989733409304</v>
      </c>
      <c r="U149" s="215" t="s">
        <v>24</v>
      </c>
      <c r="V149" s="207">
        <v>77.70728487863849</v>
      </c>
      <c r="W149" s="207">
        <v>6.8316830387588894</v>
      </c>
      <c r="X149" s="207">
        <v>0</v>
      </c>
      <c r="Y149" s="207">
        <v>860.09474824533004</v>
      </c>
      <c r="Z149" s="207">
        <v>46.957929483136937</v>
      </c>
      <c r="AA149" s="207">
        <v>0</v>
      </c>
      <c r="AB149" s="207">
        <v>0</v>
      </c>
      <c r="AC149" s="208">
        <v>2.3882516882287317</v>
      </c>
      <c r="AD149" s="207">
        <v>2.3882516882287317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32"/>
        <v>993.97989733409304</v>
      </c>
      <c r="AJ149" s="141" t="str">
        <f t="shared" si="133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130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31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32"/>
        <v>0</v>
      </c>
      <c r="AJ150" s="141" t="str">
        <f t="shared" si="133"/>
        <v/>
      </c>
      <c r="BA150" s="141"/>
      <c r="BR150" s="141"/>
      <c r="CG150" s="141"/>
    </row>
    <row r="151" spans="1:85" ht="15">
      <c r="A151" s="167" t="s">
        <v>22</v>
      </c>
      <c r="B151" s="156">
        <v>18.076276050351577</v>
      </c>
      <c r="C151" s="156">
        <v>343.44924495667999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130"/>
        <v>361.52552100703156</v>
      </c>
      <c r="J151" s="149"/>
      <c r="K151" s="169" t="s">
        <v>22</v>
      </c>
      <c r="L151" s="156">
        <v>18.076276050351577</v>
      </c>
      <c r="M151" s="156">
        <v>343.44924495667999</v>
      </c>
      <c r="N151" s="156">
        <v>0</v>
      </c>
      <c r="O151" s="156">
        <v>0</v>
      </c>
      <c r="P151" s="156">
        <v>4.2052744751883147</v>
      </c>
      <c r="Q151" s="156">
        <v>0</v>
      </c>
      <c r="R151" s="157">
        <v>0</v>
      </c>
      <c r="S151" s="158">
        <f t="shared" si="131"/>
        <v>365.73079548221989</v>
      </c>
      <c r="U151" s="215" t="s">
        <v>22</v>
      </c>
      <c r="V151" s="207">
        <v>18.076276050351577</v>
      </c>
      <c r="W151" s="207">
        <v>0</v>
      </c>
      <c r="X151" s="207">
        <v>0</v>
      </c>
      <c r="Y151" s="207">
        <v>343.44924495667999</v>
      </c>
      <c r="Z151" s="207">
        <v>0</v>
      </c>
      <c r="AA151" s="207">
        <v>0</v>
      </c>
      <c r="AB151" s="207">
        <v>4.2052744751883147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32"/>
        <v>365.73079548221989</v>
      </c>
      <c r="AJ151" s="141" t="str">
        <f t="shared" si="133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333.580804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130"/>
        <v>333.580804</v>
      </c>
      <c r="J152" s="149"/>
      <c r="K152" s="163" t="s">
        <v>21</v>
      </c>
      <c r="L152" s="164">
        <v>0</v>
      </c>
      <c r="M152" s="164">
        <v>333.580804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31"/>
        <v>333.580804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333.580804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32"/>
        <v>333.580804</v>
      </c>
      <c r="AJ152" s="141" t="str">
        <f t="shared" si="133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130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31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32"/>
        <v>0</v>
      </c>
      <c r="AJ153" s="141" t="str">
        <f t="shared" si="133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130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31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132"/>
        <v>0</v>
      </c>
      <c r="AJ154" s="141" t="str">
        <f t="shared" si="133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130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31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32"/>
        <v>0</v>
      </c>
      <c r="AJ155" s="141" t="str">
        <f t="shared" si="133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130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31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132"/>
        <v>0</v>
      </c>
      <c r="AJ156" s="141" t="str">
        <f t="shared" si="133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130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31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32"/>
        <v>0</v>
      </c>
      <c r="AJ157" s="141" t="str">
        <f t="shared" si="133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478.69351117506801</v>
      </c>
      <c r="C158" s="195">
        <f t="shared" ref="C158:H158" si="134">SUM(C137:C153)</f>
        <v>3587.8520151363723</v>
      </c>
      <c r="D158" s="195">
        <f t="shared" si="134"/>
        <v>3473.773705408898</v>
      </c>
      <c r="E158" s="195">
        <f t="shared" si="134"/>
        <v>4280.0208989640669</v>
      </c>
      <c r="F158" s="195">
        <f t="shared" si="134"/>
        <v>0</v>
      </c>
      <c r="G158" s="195">
        <f t="shared" si="134"/>
        <v>119.12975679351693</v>
      </c>
      <c r="H158" s="197">
        <f t="shared" si="134"/>
        <v>0</v>
      </c>
      <c r="I158" s="154">
        <f t="shared" ref="I158" si="135">SUM(I137:I153)</f>
        <v>11939.469887477921</v>
      </c>
      <c r="J158" s="149"/>
      <c r="K158" s="196" t="s">
        <v>26</v>
      </c>
      <c r="L158" s="195">
        <f>SUM(L137:L153)</f>
        <v>478.69351117506801</v>
      </c>
      <c r="M158" s="195">
        <f t="shared" ref="M158:R158" si="136">SUM(M137:M153)</f>
        <v>3587.8520151363723</v>
      </c>
      <c r="N158" s="195">
        <f t="shared" si="136"/>
        <v>3473.773705408898</v>
      </c>
      <c r="O158" s="195">
        <f t="shared" si="136"/>
        <v>4280.0208989640669</v>
      </c>
      <c r="P158" s="195">
        <f t="shared" si="136"/>
        <v>90.854031302979962</v>
      </c>
      <c r="Q158" s="195">
        <f t="shared" si="136"/>
        <v>119.12975679351693</v>
      </c>
      <c r="R158" s="197">
        <f t="shared" si="136"/>
        <v>0</v>
      </c>
      <c r="S158" s="198">
        <f t="shared" ref="S158" si="137">SUM(S137:S153)</f>
        <v>12030.323918780899</v>
      </c>
      <c r="T158" s="141" t="str">
        <f>IF(ABS(S158-AI158)&gt;0.01,S158-AI158,"")</f>
        <v/>
      </c>
      <c r="U158" s="224" t="s">
        <v>63</v>
      </c>
      <c r="V158" s="225">
        <f>SUM(V137:V153)</f>
        <v>379.21320543685863</v>
      </c>
      <c r="W158" s="225">
        <f t="shared" ref="W158:AH158" si="138">SUM(W137:W153)</f>
        <v>96.296925386610553</v>
      </c>
      <c r="X158" s="225">
        <f t="shared" si="138"/>
        <v>119.12975679351693</v>
      </c>
      <c r="Y158" s="225">
        <f t="shared" si="138"/>
        <v>3587.8520151363723</v>
      </c>
      <c r="Z158" s="225">
        <f t="shared" si="138"/>
        <v>3469.0765047523369</v>
      </c>
      <c r="AA158" s="225">
        <f t="shared" si="138"/>
        <v>4227.87299692755</v>
      </c>
      <c r="AB158" s="225">
        <f t="shared" si="138"/>
        <v>90.854031302979962</v>
      </c>
      <c r="AC158" s="225">
        <f t="shared" si="138"/>
        <v>60.028483044677529</v>
      </c>
      <c r="AD158" s="226">
        <f t="shared" si="138"/>
        <v>3.1833803515988457</v>
      </c>
      <c r="AE158" s="226">
        <f t="shared" si="138"/>
        <v>0.31767842963097354</v>
      </c>
      <c r="AF158" s="226">
        <f t="shared" si="138"/>
        <v>0</v>
      </c>
      <c r="AG158" s="226">
        <f t="shared" si="138"/>
        <v>4.6972006565612565</v>
      </c>
      <c r="AH158" s="226">
        <f t="shared" si="138"/>
        <v>51.830223606886449</v>
      </c>
      <c r="AI158" s="227">
        <f>SUM(V158:AC158)</f>
        <v>12030.323918780905</v>
      </c>
      <c r="AJ158" s="141" t="str">
        <f t="shared" si="133"/>
        <v/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4.0093363917029542E-2</v>
      </c>
      <c r="C159" s="48">
        <f t="shared" ref="C159:H159" si="139">IF($I158=0,"-",C158/$I158)</f>
        <v>0.30050346028338332</v>
      </c>
      <c r="D159" s="48">
        <f t="shared" si="139"/>
        <v>0.29094873877542765</v>
      </c>
      <c r="E159" s="48">
        <f t="shared" si="139"/>
        <v>0.35847662746341358</v>
      </c>
      <c r="F159" s="48">
        <f t="shared" si="139"/>
        <v>0</v>
      </c>
      <c r="G159" s="48">
        <f t="shared" si="139"/>
        <v>9.9778095607460648E-3</v>
      </c>
      <c r="H159" s="69">
        <f t="shared" si="139"/>
        <v>0</v>
      </c>
      <c r="I159" s="49">
        <f>SUM(B159:H159)</f>
        <v>1.0000000000000002</v>
      </c>
      <c r="J159" s="141"/>
      <c r="K159" s="78" t="s">
        <v>90</v>
      </c>
      <c r="L159" s="95">
        <f>IF($S158=0,"-",L158/$S158)</f>
        <v>3.9790575416491093E-2</v>
      </c>
      <c r="M159" s="95">
        <f t="shared" ref="M159:R159" si="140">IF($S158=0,"-",M158/$S158)</f>
        <v>0.29823403254631148</v>
      </c>
      <c r="N159" s="95">
        <f t="shared" si="140"/>
        <v>0.28875146910931349</v>
      </c>
      <c r="O159" s="95">
        <f t="shared" si="140"/>
        <v>0.3557693814280759</v>
      </c>
      <c r="P159" s="95">
        <f t="shared" si="140"/>
        <v>7.5520852070445925E-3</v>
      </c>
      <c r="Q159" s="95">
        <f t="shared" si="140"/>
        <v>9.9024562927636471E-3</v>
      </c>
      <c r="R159" s="96">
        <f t="shared" si="140"/>
        <v>0</v>
      </c>
      <c r="S159" s="97">
        <f>SUM(L159:R159)</f>
        <v>1.0000000000000002</v>
      </c>
      <c r="U159" s="108" t="s">
        <v>90</v>
      </c>
      <c r="V159" s="130">
        <f>+V158/$AI158</f>
        <v>3.152144597244446E-2</v>
      </c>
      <c r="W159" s="130">
        <f t="shared" ref="W159:AH159" si="141">+W158/$AI158</f>
        <v>8.0045164233922654E-3</v>
      </c>
      <c r="X159" s="130">
        <f t="shared" si="141"/>
        <v>9.9024562927636419E-3</v>
      </c>
      <c r="Y159" s="130">
        <f t="shared" si="141"/>
        <v>0.29823403254631137</v>
      </c>
      <c r="Z159" s="130">
        <f t="shared" si="141"/>
        <v>0.28836102237751521</v>
      </c>
      <c r="AA159" s="130">
        <f t="shared" si="141"/>
        <v>0.35143467669455591</v>
      </c>
      <c r="AB159" s="130">
        <f t="shared" si="141"/>
        <v>7.552085207044589E-3</v>
      </c>
      <c r="AC159" s="130">
        <f t="shared" si="141"/>
        <v>4.9897644859724219E-3</v>
      </c>
      <c r="AD159" s="130">
        <f t="shared" si="141"/>
        <v>2.6461302065434609E-4</v>
      </c>
      <c r="AE159" s="130">
        <f t="shared" si="141"/>
        <v>2.6406473489465739E-5</v>
      </c>
      <c r="AF159" s="130">
        <f t="shared" si="141"/>
        <v>0</v>
      </c>
      <c r="AG159" s="130">
        <f t="shared" si="141"/>
        <v>3.9044673179816159E-4</v>
      </c>
      <c r="AH159" s="130">
        <f t="shared" si="141"/>
        <v>4.308298260030448E-3</v>
      </c>
      <c r="AI159" s="131">
        <f>SUM(V159:AC159)</f>
        <v>0.99999999999999978</v>
      </c>
      <c r="AJ159" s="22" t="str">
        <f t="shared" si="133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9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142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43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44">SUM(V164:AC164)</f>
        <v>0</v>
      </c>
      <c r="AJ164" s="141" t="str">
        <f t="shared" ref="AJ164:AJ185" si="145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50"/>
      <c r="G165" s="156">
        <v>0</v>
      </c>
      <c r="H165" s="168">
        <v>0</v>
      </c>
      <c r="I165" s="154">
        <f t="shared" si="142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43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44"/>
        <v>0</v>
      </c>
      <c r="AJ165" s="141" t="str">
        <f t="shared" si="145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142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43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44"/>
        <v>0</v>
      </c>
      <c r="AJ166" s="141" t="str">
        <f t="shared" si="145"/>
        <v/>
      </c>
      <c r="BA166" s="141"/>
      <c r="BR166" s="141"/>
      <c r="CG166" s="141"/>
    </row>
    <row r="167" spans="1:85" ht="15">
      <c r="A167" s="167" t="s">
        <v>16</v>
      </c>
      <c r="B167" s="156">
        <v>0.96594207443657643</v>
      </c>
      <c r="C167" s="156">
        <v>0</v>
      </c>
      <c r="D167" s="156">
        <v>0</v>
      </c>
      <c r="E167" s="156">
        <v>0</v>
      </c>
      <c r="F167" s="350"/>
      <c r="G167" s="156">
        <v>0</v>
      </c>
      <c r="H167" s="168">
        <v>0</v>
      </c>
      <c r="I167" s="154">
        <f t="shared" si="142"/>
        <v>0.96594207443657643</v>
      </c>
      <c r="J167" s="149"/>
      <c r="K167" s="169" t="s">
        <v>16</v>
      </c>
      <c r="L167" s="156">
        <v>0.96594207443657643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43"/>
        <v>0.96594207443657643</v>
      </c>
      <c r="U167" s="215" t="s">
        <v>16</v>
      </c>
      <c r="V167" s="207">
        <v>0.96594207443657643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44"/>
        <v>0.96594207443657643</v>
      </c>
      <c r="AJ167" s="141" t="str">
        <f t="shared" si="145"/>
        <v/>
      </c>
      <c r="BA167" s="141"/>
      <c r="BR167" s="141"/>
      <c r="CG167" s="141"/>
    </row>
    <row r="168" spans="1:85" ht="15">
      <c r="A168" s="159" t="s">
        <v>15</v>
      </c>
      <c r="B168" s="160">
        <v>5.4342124027559748</v>
      </c>
      <c r="C168" s="160">
        <v>0</v>
      </c>
      <c r="D168" s="160">
        <v>0</v>
      </c>
      <c r="E168" s="160">
        <v>0</v>
      </c>
      <c r="F168" s="350"/>
      <c r="G168" s="160">
        <v>0</v>
      </c>
      <c r="H168" s="161">
        <v>0</v>
      </c>
      <c r="I168" s="162">
        <f t="shared" si="142"/>
        <v>5.4342124027559748</v>
      </c>
      <c r="J168" s="149"/>
      <c r="K168" s="163" t="s">
        <v>15</v>
      </c>
      <c r="L168" s="164">
        <v>5.4342124027559748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43"/>
        <v>5.4342124027559748</v>
      </c>
      <c r="U168" s="211" t="s">
        <v>57</v>
      </c>
      <c r="V168" s="212">
        <v>5.4342124027559748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44"/>
        <v>5.4342124027559748</v>
      </c>
      <c r="AJ168" s="141" t="str">
        <f t="shared" si="145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1.0929442451499902</v>
      </c>
      <c r="F169" s="350"/>
      <c r="G169" s="156">
        <v>0</v>
      </c>
      <c r="H169" s="168">
        <v>0</v>
      </c>
      <c r="I169" s="154">
        <f t="shared" si="142"/>
        <v>1.0929442451499902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1.0929442451499902</v>
      </c>
      <c r="P169" s="156">
        <v>15.96240583723506</v>
      </c>
      <c r="Q169" s="156">
        <v>0</v>
      </c>
      <c r="R169" s="157">
        <v>0</v>
      </c>
      <c r="S169" s="158">
        <f t="shared" si="143"/>
        <v>17.055350082385051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0.54647212257499511</v>
      </c>
      <c r="AB169" s="207">
        <v>15.96240583723506</v>
      </c>
      <c r="AC169" s="208">
        <v>0.54647212257499511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0.54647212257499511</v>
      </c>
      <c r="AI169" s="210">
        <f t="shared" si="144"/>
        <v>17.055350082385054</v>
      </c>
      <c r="AJ169" s="141" t="str">
        <f t="shared" si="145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142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1.2575063326080116</v>
      </c>
      <c r="Q170" s="164">
        <v>0</v>
      </c>
      <c r="R170" s="165">
        <v>0</v>
      </c>
      <c r="S170" s="166">
        <f t="shared" si="143"/>
        <v>1.2575063326080116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1.2575063326080116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44"/>
        <v>1.2575063326080116</v>
      </c>
      <c r="AJ170" s="141" t="str">
        <f t="shared" si="145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2.8184000000000058</v>
      </c>
      <c r="E171" s="156">
        <v>0</v>
      </c>
      <c r="F171" s="350"/>
      <c r="G171" s="156">
        <v>0</v>
      </c>
      <c r="H171" s="168">
        <v>0</v>
      </c>
      <c r="I171" s="154">
        <f t="shared" si="142"/>
        <v>2.8184000000000058</v>
      </c>
      <c r="J171" s="149"/>
      <c r="K171" s="169" t="s">
        <v>59</v>
      </c>
      <c r="L171" s="156">
        <v>0</v>
      </c>
      <c r="M171" s="156">
        <v>0</v>
      </c>
      <c r="N171" s="156">
        <v>2.8184000000000058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43"/>
        <v>2.8184000000000058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2.8184000000000058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44"/>
        <v>2.8184000000000058</v>
      </c>
      <c r="AJ171" s="141" t="str">
        <f t="shared" si="145"/>
        <v/>
      </c>
      <c r="BA171" s="141"/>
      <c r="BR171" s="141"/>
      <c r="CG171" s="141"/>
    </row>
    <row r="172" spans="1:85" ht="15">
      <c r="A172" s="159" t="s">
        <v>17</v>
      </c>
      <c r="B172" s="160">
        <v>0.15936706659340538</v>
      </c>
      <c r="C172" s="160">
        <v>0</v>
      </c>
      <c r="D172" s="160">
        <v>0.22007435955260574</v>
      </c>
      <c r="E172" s="160">
        <v>0</v>
      </c>
      <c r="F172" s="350"/>
      <c r="G172" s="160">
        <v>0</v>
      </c>
      <c r="H172" s="161">
        <v>0</v>
      </c>
      <c r="I172" s="162">
        <f t="shared" si="142"/>
        <v>0.37944142614601112</v>
      </c>
      <c r="J172" s="149"/>
      <c r="K172" s="163" t="s">
        <v>17</v>
      </c>
      <c r="L172" s="164">
        <v>0.15936706659340538</v>
      </c>
      <c r="M172" s="164">
        <v>0</v>
      </c>
      <c r="N172" s="164">
        <v>0.22007435955260574</v>
      </c>
      <c r="O172" s="164">
        <v>0</v>
      </c>
      <c r="P172" s="164">
        <v>3.7987096774193671E-3</v>
      </c>
      <c r="Q172" s="164">
        <v>0</v>
      </c>
      <c r="R172" s="165">
        <v>0</v>
      </c>
      <c r="S172" s="166">
        <f t="shared" si="143"/>
        <v>0.38324013582343047</v>
      </c>
      <c r="U172" s="211" t="s">
        <v>17</v>
      </c>
      <c r="V172" s="212">
        <v>0.15936706659340538</v>
      </c>
      <c r="W172" s="212">
        <v>0</v>
      </c>
      <c r="X172" s="212">
        <v>0</v>
      </c>
      <c r="Y172" s="212">
        <v>0</v>
      </c>
      <c r="Z172" s="212">
        <v>0.22007435955260574</v>
      </c>
      <c r="AA172" s="212">
        <v>0</v>
      </c>
      <c r="AB172" s="212">
        <v>3.7987096774193671E-3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144"/>
        <v>0.38324013582343047</v>
      </c>
      <c r="AJ172" s="141" t="str">
        <f t="shared" si="145"/>
        <v/>
      </c>
      <c r="BA172" s="141"/>
      <c r="BR172" s="141"/>
      <c r="CG172" s="141"/>
    </row>
    <row r="173" spans="1:85" ht="15">
      <c r="A173" s="167" t="s">
        <v>140</v>
      </c>
      <c r="B173" s="156">
        <v>189.42063545277699</v>
      </c>
      <c r="C173" s="156">
        <v>0</v>
      </c>
      <c r="D173" s="156">
        <v>510.31506208433569</v>
      </c>
      <c r="E173" s="156">
        <v>0</v>
      </c>
      <c r="F173" s="350"/>
      <c r="G173" s="156">
        <v>0</v>
      </c>
      <c r="H173" s="168">
        <v>0</v>
      </c>
      <c r="I173" s="154">
        <f t="shared" si="142"/>
        <v>699.73569753711263</v>
      </c>
      <c r="J173" s="149"/>
      <c r="K173" s="169" t="s">
        <v>140</v>
      </c>
      <c r="L173" s="156">
        <v>189.42063545277699</v>
      </c>
      <c r="M173" s="156">
        <v>0</v>
      </c>
      <c r="N173" s="156">
        <v>510.31506208433569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43"/>
        <v>699.73569753711263</v>
      </c>
      <c r="U173" s="215" t="s">
        <v>140</v>
      </c>
      <c r="V173" s="207">
        <v>189.42063545277699</v>
      </c>
      <c r="W173" s="207">
        <v>0</v>
      </c>
      <c r="X173" s="207">
        <v>0</v>
      </c>
      <c r="Y173" s="207">
        <v>0</v>
      </c>
      <c r="Z173" s="207">
        <v>510.31506208433569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44"/>
        <v>699.73569753711263</v>
      </c>
      <c r="AJ173" s="141" t="str">
        <f t="shared" si="145"/>
        <v/>
      </c>
      <c r="BA173" s="141"/>
      <c r="BR173" s="141"/>
      <c r="CG173" s="141"/>
    </row>
    <row r="174" spans="1:85" ht="15">
      <c r="A174" s="159" t="s">
        <v>25</v>
      </c>
      <c r="B174" s="160">
        <v>5.2724680172971574</v>
      </c>
      <c r="C174" s="160">
        <v>4.6360019046783929</v>
      </c>
      <c r="D174" s="160">
        <v>453.20431482084069</v>
      </c>
      <c r="E174" s="160">
        <v>240.81616213806686</v>
      </c>
      <c r="F174" s="350"/>
      <c r="G174" s="160">
        <v>24.517447770312415</v>
      </c>
      <c r="H174" s="161">
        <v>0</v>
      </c>
      <c r="I174" s="162">
        <f t="shared" si="142"/>
        <v>728.44639465119553</v>
      </c>
      <c r="J174" s="149"/>
      <c r="K174" s="163" t="s">
        <v>25</v>
      </c>
      <c r="L174" s="164">
        <v>5.2724680172971574</v>
      </c>
      <c r="M174" s="164">
        <v>4.6360019046783929</v>
      </c>
      <c r="N174" s="164">
        <v>453.20431482084069</v>
      </c>
      <c r="O174" s="164">
        <v>240.81616213806686</v>
      </c>
      <c r="P174" s="164">
        <v>0</v>
      </c>
      <c r="Q174" s="164">
        <v>24.517447770312415</v>
      </c>
      <c r="R174" s="165">
        <v>0</v>
      </c>
      <c r="S174" s="166">
        <f t="shared" si="143"/>
        <v>728.44639465119553</v>
      </c>
      <c r="U174" s="211" t="s">
        <v>25</v>
      </c>
      <c r="V174" s="212">
        <v>4.9964922567930028</v>
      </c>
      <c r="W174" s="212">
        <v>0.11827532593035206</v>
      </c>
      <c r="X174" s="212">
        <v>24.517447770312415</v>
      </c>
      <c r="Y174" s="212">
        <v>4.6360019046783929</v>
      </c>
      <c r="Z174" s="212">
        <v>453.20431482084069</v>
      </c>
      <c r="AA174" s="212">
        <v>240.81616213806686</v>
      </c>
      <c r="AB174" s="212">
        <v>0</v>
      </c>
      <c r="AC174" s="213">
        <v>0.15770043457380276</v>
      </c>
      <c r="AD174" s="212">
        <v>0.15770043457380276</v>
      </c>
      <c r="AE174" s="212">
        <v>0</v>
      </c>
      <c r="AF174" s="212">
        <v>0</v>
      </c>
      <c r="AG174" s="212">
        <v>0</v>
      </c>
      <c r="AH174" s="212">
        <v>0</v>
      </c>
      <c r="AI174" s="214">
        <f t="shared" si="144"/>
        <v>728.44639465119553</v>
      </c>
      <c r="AJ174" s="141" t="str">
        <f t="shared" si="145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142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43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44"/>
        <v>0</v>
      </c>
      <c r="AJ175" s="141" t="str">
        <f t="shared" si="145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142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43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44"/>
        <v>0</v>
      </c>
      <c r="AJ176" s="141" t="str">
        <f t="shared" si="145"/>
        <v/>
      </c>
      <c r="BA176" s="141"/>
      <c r="BR176" s="141"/>
      <c r="CG176" s="141"/>
    </row>
    <row r="177" spans="1:85" ht="15">
      <c r="A177" s="167" t="s">
        <v>22</v>
      </c>
      <c r="B177" s="156">
        <v>0.27618352118906819</v>
      </c>
      <c r="C177" s="156">
        <v>0</v>
      </c>
      <c r="D177" s="156">
        <v>0</v>
      </c>
      <c r="E177" s="156">
        <v>0</v>
      </c>
      <c r="F177" s="350"/>
      <c r="G177" s="156">
        <v>0</v>
      </c>
      <c r="H177" s="168">
        <v>0</v>
      </c>
      <c r="I177" s="154">
        <f t="shared" si="142"/>
        <v>0.27618352118906819</v>
      </c>
      <c r="J177" s="149"/>
      <c r="K177" s="169" t="s">
        <v>22</v>
      </c>
      <c r="L177" s="156">
        <v>0.27618352118906819</v>
      </c>
      <c r="M177" s="156">
        <v>0</v>
      </c>
      <c r="N177" s="156">
        <v>0</v>
      </c>
      <c r="O177" s="156">
        <v>0</v>
      </c>
      <c r="P177" s="156">
        <v>0.91870029817215848</v>
      </c>
      <c r="Q177" s="156">
        <v>0</v>
      </c>
      <c r="R177" s="157">
        <v>0</v>
      </c>
      <c r="S177" s="158">
        <f t="shared" si="143"/>
        <v>1.1948838193612268</v>
      </c>
      <c r="U177" s="215" t="s">
        <v>22</v>
      </c>
      <c r="V177" s="207">
        <v>0.27618352118906819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0.91870029817215848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44"/>
        <v>1.1948838193612268</v>
      </c>
      <c r="AJ177" s="141" t="str">
        <f t="shared" si="145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142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43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44"/>
        <v>0</v>
      </c>
      <c r="AJ178" s="141" t="str">
        <f t="shared" si="145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142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43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44"/>
        <v>0</v>
      </c>
      <c r="AJ179" s="141" t="str">
        <f t="shared" si="145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142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43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144"/>
        <v>0</v>
      </c>
      <c r="AJ180" s="141" t="str">
        <f t="shared" si="145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142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43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44"/>
        <v>0</v>
      </c>
      <c r="AJ181" s="141" t="str">
        <f t="shared" si="145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142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43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144"/>
        <v>0</v>
      </c>
      <c r="AJ182" s="141" t="str">
        <f t="shared" si="145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142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43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44"/>
        <v>0</v>
      </c>
      <c r="AJ183" s="141" t="str">
        <f t="shared" si="145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201.52880853504917</v>
      </c>
      <c r="C184" s="195">
        <f t="shared" ref="C184:H184" si="146">SUM(C163:C179)</f>
        <v>4.6360019046783929</v>
      </c>
      <c r="D184" s="195">
        <f t="shared" si="146"/>
        <v>966.55785126472892</v>
      </c>
      <c r="E184" s="195">
        <f t="shared" si="146"/>
        <v>241.90910638321685</v>
      </c>
      <c r="F184" s="195">
        <f t="shared" si="146"/>
        <v>0</v>
      </c>
      <c r="G184" s="195">
        <f t="shared" si="146"/>
        <v>24.517447770312415</v>
      </c>
      <c r="H184" s="197">
        <f t="shared" si="146"/>
        <v>0</v>
      </c>
      <c r="I184" s="154">
        <f t="shared" ref="I184" si="147">SUM(I163:I179)</f>
        <v>1439.1492158579858</v>
      </c>
      <c r="J184" s="149"/>
      <c r="K184" s="196" t="s">
        <v>26</v>
      </c>
      <c r="L184" s="195">
        <f>SUM(L163:L179)</f>
        <v>201.52880853504917</v>
      </c>
      <c r="M184" s="195">
        <f t="shared" ref="M184:R184" si="148">SUM(M163:M179)</f>
        <v>4.6360019046783929</v>
      </c>
      <c r="N184" s="195">
        <f t="shared" si="148"/>
        <v>966.55785126472892</v>
      </c>
      <c r="O184" s="195">
        <f t="shared" si="148"/>
        <v>241.90910638321685</v>
      </c>
      <c r="P184" s="195">
        <f t="shared" si="148"/>
        <v>18.142411177692647</v>
      </c>
      <c r="Q184" s="195">
        <f t="shared" si="148"/>
        <v>24.517447770312415</v>
      </c>
      <c r="R184" s="197">
        <f t="shared" si="148"/>
        <v>0</v>
      </c>
      <c r="S184" s="198">
        <f t="shared" ref="S184" si="149">SUM(S163:S179)</f>
        <v>1457.2916270356784</v>
      </c>
      <c r="T184" s="141" t="str">
        <f>IF(ABS(S184-AI184)&gt;0.01,S184-AI184,"")</f>
        <v/>
      </c>
      <c r="U184" s="224" t="s">
        <v>63</v>
      </c>
      <c r="V184" s="225">
        <f>SUM(V163:V179)</f>
        <v>201.25283277454503</v>
      </c>
      <c r="W184" s="225">
        <f t="shared" ref="W184:AH184" si="150">SUM(W163:W179)</f>
        <v>0.11827532593035206</v>
      </c>
      <c r="X184" s="225">
        <f t="shared" si="150"/>
        <v>24.517447770312415</v>
      </c>
      <c r="Y184" s="225">
        <f t="shared" si="150"/>
        <v>4.6360019046783929</v>
      </c>
      <c r="Z184" s="225">
        <f t="shared" si="150"/>
        <v>966.55785126472892</v>
      </c>
      <c r="AA184" s="225">
        <f t="shared" si="150"/>
        <v>241.36263426064184</v>
      </c>
      <c r="AB184" s="225">
        <f t="shared" si="150"/>
        <v>18.142411177692647</v>
      </c>
      <c r="AC184" s="225">
        <f t="shared" si="150"/>
        <v>0.7041725571487979</v>
      </c>
      <c r="AD184" s="226">
        <f t="shared" si="150"/>
        <v>0.15770043457380276</v>
      </c>
      <c r="AE184" s="226">
        <f t="shared" si="150"/>
        <v>0</v>
      </c>
      <c r="AF184" s="226">
        <f t="shared" si="150"/>
        <v>0</v>
      </c>
      <c r="AG184" s="226">
        <f t="shared" si="150"/>
        <v>0</v>
      </c>
      <c r="AH184" s="226">
        <f t="shared" si="150"/>
        <v>0.54647212257499511</v>
      </c>
      <c r="AI184" s="227">
        <f>SUM(V184:AC184)</f>
        <v>1457.2916270356784</v>
      </c>
      <c r="AJ184" s="141" t="str">
        <f t="shared" si="145"/>
        <v/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0.14003329627977637</v>
      </c>
      <c r="C185" s="48">
        <f t="shared" ref="C185:H185" si="151">IF($I184=0,"-",C184/$I184)</f>
        <v>3.2213490120373105E-3</v>
      </c>
      <c r="D185" s="48">
        <f t="shared" si="151"/>
        <v>0.67161753667668889</v>
      </c>
      <c r="E185" s="48">
        <f t="shared" si="151"/>
        <v>0.16809174734462576</v>
      </c>
      <c r="F185" s="48">
        <f t="shared" si="151"/>
        <v>0</v>
      </c>
      <c r="G185" s="48">
        <f t="shared" si="151"/>
        <v>1.7036070686871553E-2</v>
      </c>
      <c r="H185" s="69">
        <f t="shared" si="151"/>
        <v>0</v>
      </c>
      <c r="I185" s="49">
        <f>SUM(B185:H185)</f>
        <v>0.99999999999999978</v>
      </c>
      <c r="J185" s="141"/>
      <c r="K185" s="78" t="s">
        <v>90</v>
      </c>
      <c r="L185" s="95">
        <f>IF($S184=0,"-",L184/$S184)</f>
        <v>0.13828996530020907</v>
      </c>
      <c r="M185" s="95">
        <f t="shared" ref="M185:R185" si="152">IF($S184=0,"-",M184/$S184)</f>
        <v>3.181245139045111E-3</v>
      </c>
      <c r="N185" s="95">
        <f t="shared" si="152"/>
        <v>0.66325629910523398</v>
      </c>
      <c r="O185" s="95">
        <f t="shared" si="152"/>
        <v>0.16599910539202889</v>
      </c>
      <c r="P185" s="95">
        <f t="shared" si="152"/>
        <v>1.2449403291087785E-2</v>
      </c>
      <c r="Q185" s="95">
        <f t="shared" si="152"/>
        <v>1.6823981772395212E-2</v>
      </c>
      <c r="R185" s="96">
        <f t="shared" si="152"/>
        <v>0</v>
      </c>
      <c r="S185" s="97">
        <f>SUM(L185:R185)</f>
        <v>1</v>
      </c>
      <c r="U185" s="108" t="s">
        <v>90</v>
      </c>
      <c r="V185" s="130">
        <f>+V184/$AI184</f>
        <v>0.13810058950514909</v>
      </c>
      <c r="W185" s="130">
        <f t="shared" ref="W185:AH185" si="153">+W184/$AI184</f>
        <v>8.1161055025711992E-5</v>
      </c>
      <c r="X185" s="130">
        <f t="shared" si="153"/>
        <v>1.6823981772395212E-2</v>
      </c>
      <c r="Y185" s="130">
        <f t="shared" si="153"/>
        <v>3.181245139045111E-3</v>
      </c>
      <c r="Z185" s="130">
        <f t="shared" si="153"/>
        <v>0.66325629910523398</v>
      </c>
      <c r="AA185" s="130">
        <f t="shared" si="153"/>
        <v>0.16562411378949934</v>
      </c>
      <c r="AB185" s="130">
        <f t="shared" si="153"/>
        <v>1.2449403291087785E-2</v>
      </c>
      <c r="AC185" s="130">
        <f t="shared" si="153"/>
        <v>4.8320634256382634E-4</v>
      </c>
      <c r="AD185" s="130">
        <f t="shared" si="153"/>
        <v>1.0821474003428266E-4</v>
      </c>
      <c r="AE185" s="130">
        <f t="shared" si="153"/>
        <v>0</v>
      </c>
      <c r="AF185" s="130">
        <f t="shared" si="153"/>
        <v>0</v>
      </c>
      <c r="AG185" s="130">
        <f t="shared" si="153"/>
        <v>0</v>
      </c>
      <c r="AH185" s="130">
        <f t="shared" si="153"/>
        <v>3.7499160252954365E-4</v>
      </c>
      <c r="AI185" s="131">
        <f>SUM(V185:AC185)</f>
        <v>1.0000000000000002</v>
      </c>
      <c r="AJ185" s="22" t="str">
        <f t="shared" si="145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793.84698424996952</v>
      </c>
      <c r="C189" s="152">
        <v>0</v>
      </c>
      <c r="D189" s="152">
        <v>0</v>
      </c>
      <c r="E189" s="152">
        <v>0</v>
      </c>
      <c r="F189" s="349"/>
      <c r="G189" s="152">
        <v>0</v>
      </c>
      <c r="H189" s="153">
        <v>0</v>
      </c>
      <c r="I189" s="154">
        <f>SUM(B189:H189)</f>
        <v>793.84698424996952</v>
      </c>
      <c r="J189" s="149"/>
      <c r="K189" s="203" t="s">
        <v>7</v>
      </c>
      <c r="L189" s="152">
        <v>793.84698424996952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793.84698424996952</v>
      </c>
      <c r="U189" s="206" t="s">
        <v>7</v>
      </c>
      <c r="V189" s="207">
        <v>793.84698424996952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793.84698424996952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541.19668053949988</v>
      </c>
      <c r="E190" s="160">
        <v>0</v>
      </c>
      <c r="F190" s="350"/>
      <c r="G190" s="160">
        <v>0</v>
      </c>
      <c r="H190" s="161">
        <v>0</v>
      </c>
      <c r="I190" s="162">
        <f t="shared" ref="I190:I209" si="154">SUM(B190:H190)</f>
        <v>541.19668053949988</v>
      </c>
      <c r="J190" s="149"/>
      <c r="K190" s="163" t="s">
        <v>8</v>
      </c>
      <c r="L190" s="164">
        <v>0</v>
      </c>
      <c r="M190" s="164">
        <v>0</v>
      </c>
      <c r="N190" s="164">
        <v>541.19668053949988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55">SUM(L190:R190)</f>
        <v>541.19668053949988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541.19668053949988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56">SUM(V190:AC190)</f>
        <v>541.19668053949988</v>
      </c>
      <c r="AJ190" s="141" t="str">
        <f t="shared" ref="AJ190:AJ211" si="157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</v>
      </c>
      <c r="E191" s="156">
        <v>0</v>
      </c>
      <c r="F191" s="350"/>
      <c r="G191" s="156">
        <v>0</v>
      </c>
      <c r="H191" s="168">
        <v>0</v>
      </c>
      <c r="I191" s="154">
        <f t="shared" si="154"/>
        <v>0</v>
      </c>
      <c r="J191" s="149"/>
      <c r="K191" s="169" t="s">
        <v>10</v>
      </c>
      <c r="L191" s="156">
        <v>0</v>
      </c>
      <c r="M191" s="156">
        <v>0</v>
      </c>
      <c r="N191" s="156">
        <v>0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55"/>
        <v>0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56"/>
        <v>0</v>
      </c>
      <c r="AJ191" s="141" t="str">
        <f t="shared" si="157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481.42239387500007</v>
      </c>
      <c r="E192" s="160">
        <v>0</v>
      </c>
      <c r="F192" s="350"/>
      <c r="G192" s="160">
        <v>0</v>
      </c>
      <c r="H192" s="161">
        <v>0</v>
      </c>
      <c r="I192" s="162">
        <f t="shared" si="154"/>
        <v>481.42239387500007</v>
      </c>
      <c r="J192" s="149"/>
      <c r="K192" s="163" t="s">
        <v>56</v>
      </c>
      <c r="L192" s="164">
        <v>0</v>
      </c>
      <c r="M192" s="164">
        <v>0</v>
      </c>
      <c r="N192" s="164">
        <v>481.42239387500007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55"/>
        <v>481.42239387500007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481.42239387500007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156"/>
        <v>481.42239387500007</v>
      </c>
      <c r="AJ192" s="141" t="str">
        <f t="shared" si="157"/>
        <v/>
      </c>
      <c r="BA192" s="141"/>
      <c r="BR192" s="141"/>
      <c r="CG192" s="141"/>
    </row>
    <row r="193" spans="1:85" ht="15">
      <c r="A193" s="167" t="s">
        <v>16</v>
      </c>
      <c r="B193" s="156">
        <v>5.0469916998506097</v>
      </c>
      <c r="C193" s="156">
        <v>0</v>
      </c>
      <c r="D193" s="156">
        <v>228.77065941924374</v>
      </c>
      <c r="E193" s="156">
        <v>0</v>
      </c>
      <c r="F193" s="350"/>
      <c r="G193" s="156">
        <v>0</v>
      </c>
      <c r="H193" s="168">
        <v>0</v>
      </c>
      <c r="I193" s="154">
        <f t="shared" si="154"/>
        <v>233.81765111909436</v>
      </c>
      <c r="J193" s="149"/>
      <c r="K193" s="169" t="s">
        <v>16</v>
      </c>
      <c r="L193" s="156">
        <v>5.0469916998506097</v>
      </c>
      <c r="M193" s="156">
        <v>0</v>
      </c>
      <c r="N193" s="156">
        <v>228.77065941924374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55"/>
        <v>233.81765111909436</v>
      </c>
      <c r="U193" s="215" t="s">
        <v>16</v>
      </c>
      <c r="V193" s="207">
        <v>5.0469916998506097</v>
      </c>
      <c r="W193" s="207">
        <v>0</v>
      </c>
      <c r="X193" s="207">
        <v>0</v>
      </c>
      <c r="Y193" s="207">
        <v>0</v>
      </c>
      <c r="Z193" s="207">
        <v>228.77065941924374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56"/>
        <v>233.81765111909436</v>
      </c>
      <c r="AJ193" s="141" t="str">
        <f t="shared" si="157"/>
        <v/>
      </c>
      <c r="BA193" s="141"/>
      <c r="BR193" s="141"/>
      <c r="CG193" s="141"/>
    </row>
    <row r="194" spans="1:85" ht="15">
      <c r="A194" s="159" t="s">
        <v>15</v>
      </c>
      <c r="B194" s="160">
        <v>24.405898147937631</v>
      </c>
      <c r="C194" s="160">
        <v>1.4856402320047553</v>
      </c>
      <c r="D194" s="160">
        <v>24.503234370716122</v>
      </c>
      <c r="E194" s="160">
        <v>5.7226778820344428</v>
      </c>
      <c r="F194" s="350"/>
      <c r="G194" s="160">
        <v>0</v>
      </c>
      <c r="H194" s="161">
        <v>0</v>
      </c>
      <c r="I194" s="162">
        <f t="shared" si="154"/>
        <v>56.11745063269295</v>
      </c>
      <c r="J194" s="149"/>
      <c r="K194" s="163" t="s">
        <v>15</v>
      </c>
      <c r="L194" s="164">
        <v>24.405898147937631</v>
      </c>
      <c r="M194" s="164">
        <v>1.4856402320047553</v>
      </c>
      <c r="N194" s="164">
        <v>24.503234370716122</v>
      </c>
      <c r="O194" s="164">
        <v>5.7226778820344428</v>
      </c>
      <c r="P194" s="164">
        <v>0</v>
      </c>
      <c r="Q194" s="164">
        <v>0</v>
      </c>
      <c r="R194" s="165">
        <v>0</v>
      </c>
      <c r="S194" s="166">
        <f t="shared" si="155"/>
        <v>56.11745063269295</v>
      </c>
      <c r="U194" s="211" t="s">
        <v>57</v>
      </c>
      <c r="V194" s="212">
        <v>17.014530448913408</v>
      </c>
      <c r="W194" s="212">
        <v>0</v>
      </c>
      <c r="X194" s="212">
        <v>0</v>
      </c>
      <c r="Y194" s="212">
        <v>1.4856402320047553</v>
      </c>
      <c r="Z194" s="212">
        <v>23.640253520244833</v>
      </c>
      <c r="AA194" s="212">
        <v>3.9122862897747321</v>
      </c>
      <c r="AB194" s="212">
        <v>0</v>
      </c>
      <c r="AC194" s="213">
        <v>10.064740141755221</v>
      </c>
      <c r="AD194" s="212">
        <v>7.3913676990242214</v>
      </c>
      <c r="AE194" s="212">
        <v>0</v>
      </c>
      <c r="AF194" s="212">
        <v>0</v>
      </c>
      <c r="AG194" s="212">
        <v>0.86298085047128847</v>
      </c>
      <c r="AH194" s="212">
        <v>1.8103915922597109</v>
      </c>
      <c r="AI194" s="214">
        <f t="shared" si="156"/>
        <v>56.117450632692957</v>
      </c>
      <c r="AJ194" s="141" t="str">
        <f t="shared" si="157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8.8214616897802518</v>
      </c>
      <c r="F195" s="350"/>
      <c r="G195" s="156">
        <v>0</v>
      </c>
      <c r="H195" s="168">
        <v>0</v>
      </c>
      <c r="I195" s="154">
        <f t="shared" si="154"/>
        <v>8.8214616897802518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8.8214616897802518</v>
      </c>
      <c r="P195" s="156">
        <v>1333.971657220859</v>
      </c>
      <c r="Q195" s="156">
        <v>0</v>
      </c>
      <c r="R195" s="157">
        <v>0</v>
      </c>
      <c r="S195" s="158">
        <f t="shared" si="155"/>
        <v>1342.7931189106394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1.3232192534670377</v>
      </c>
      <c r="AB195" s="207">
        <v>1333.971657220859</v>
      </c>
      <c r="AC195" s="208">
        <v>7.4982424363132134</v>
      </c>
      <c r="AD195" s="207">
        <v>0</v>
      </c>
      <c r="AE195" s="207">
        <v>0</v>
      </c>
      <c r="AF195" s="207">
        <v>0</v>
      </c>
      <c r="AG195" s="207">
        <v>0</v>
      </c>
      <c r="AH195" s="207">
        <v>7.4982424363132134</v>
      </c>
      <c r="AI195" s="210">
        <f t="shared" si="156"/>
        <v>1342.7931189106391</v>
      </c>
      <c r="AJ195" s="141" t="str">
        <f t="shared" si="157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154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3.5917242979998609</v>
      </c>
      <c r="Q196" s="164">
        <v>0</v>
      </c>
      <c r="R196" s="165">
        <v>0</v>
      </c>
      <c r="S196" s="166">
        <f t="shared" si="155"/>
        <v>3.5917242979998609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3.5917242979998609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56"/>
        <v>3.5917242979998609</v>
      </c>
      <c r="AJ196" s="141" t="str">
        <f t="shared" si="157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7.054895302773076E-3</v>
      </c>
      <c r="E197" s="156">
        <v>0</v>
      </c>
      <c r="F197" s="350"/>
      <c r="G197" s="156">
        <v>0</v>
      </c>
      <c r="H197" s="168">
        <v>0</v>
      </c>
      <c r="I197" s="154">
        <f t="shared" si="154"/>
        <v>7.054895302773076E-3</v>
      </c>
      <c r="J197" s="149"/>
      <c r="K197" s="169" t="s">
        <v>59</v>
      </c>
      <c r="L197" s="156">
        <v>0</v>
      </c>
      <c r="M197" s="156">
        <v>0</v>
      </c>
      <c r="N197" s="156">
        <v>7.054895302773076E-3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55"/>
        <v>7.054895302773076E-3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7.054895302773076E-3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56"/>
        <v>7.054895302773076E-3</v>
      </c>
      <c r="AJ197" s="141" t="str">
        <f t="shared" si="157"/>
        <v/>
      </c>
      <c r="BA197" s="141"/>
      <c r="BR197" s="141"/>
      <c r="CG197" s="141"/>
    </row>
    <row r="198" spans="1:85" ht="15">
      <c r="A198" s="159" t="s">
        <v>17</v>
      </c>
      <c r="B198" s="160">
        <v>58.094460320618687</v>
      </c>
      <c r="C198" s="160">
        <v>0</v>
      </c>
      <c r="D198" s="160">
        <v>10.771363635742931</v>
      </c>
      <c r="E198" s="160">
        <v>0.52414946817659835</v>
      </c>
      <c r="F198" s="350"/>
      <c r="G198" s="160">
        <v>0</v>
      </c>
      <c r="H198" s="161">
        <v>0</v>
      </c>
      <c r="I198" s="162">
        <f t="shared" si="154"/>
        <v>69.389973424538226</v>
      </c>
      <c r="J198" s="149"/>
      <c r="K198" s="163" t="s">
        <v>17</v>
      </c>
      <c r="L198" s="164">
        <v>58.094460320618687</v>
      </c>
      <c r="M198" s="164">
        <v>0</v>
      </c>
      <c r="N198" s="164">
        <v>10.771363635742931</v>
      </c>
      <c r="O198" s="164">
        <v>0.52414946817659835</v>
      </c>
      <c r="P198" s="164">
        <v>2.0572000419287237E-2</v>
      </c>
      <c r="Q198" s="164">
        <v>0</v>
      </c>
      <c r="R198" s="165">
        <v>0</v>
      </c>
      <c r="S198" s="166">
        <f t="shared" si="155"/>
        <v>69.410545424957519</v>
      </c>
      <c r="U198" s="211" t="s">
        <v>17</v>
      </c>
      <c r="V198" s="212">
        <v>58.094460320618687</v>
      </c>
      <c r="W198" s="212">
        <v>0</v>
      </c>
      <c r="X198" s="212">
        <v>0</v>
      </c>
      <c r="Y198" s="212">
        <v>0</v>
      </c>
      <c r="Z198" s="212">
        <v>10.771363635742931</v>
      </c>
      <c r="AA198" s="212">
        <v>9.0180918918008959E-2</v>
      </c>
      <c r="AB198" s="212">
        <v>2.0572000419287237E-2</v>
      </c>
      <c r="AC198" s="213">
        <v>0.43396854925858941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0.43396854925858941</v>
      </c>
      <c r="AI198" s="214">
        <f t="shared" si="156"/>
        <v>69.410545424957519</v>
      </c>
      <c r="AJ198" s="141" t="str">
        <f t="shared" si="157"/>
        <v/>
      </c>
      <c r="BA198" s="141"/>
      <c r="BR198" s="141"/>
      <c r="CG198" s="141"/>
    </row>
    <row r="199" spans="1:85" ht="15">
      <c r="A199" s="167" t="s">
        <v>140</v>
      </c>
      <c r="B199" s="156">
        <v>115.86954335357105</v>
      </c>
      <c r="C199" s="156">
        <v>88.698768392292749</v>
      </c>
      <c r="D199" s="156">
        <v>2363.4585753753909</v>
      </c>
      <c r="E199" s="156">
        <v>0</v>
      </c>
      <c r="F199" s="350"/>
      <c r="G199" s="156">
        <v>0</v>
      </c>
      <c r="H199" s="168">
        <v>0</v>
      </c>
      <c r="I199" s="154">
        <f t="shared" si="154"/>
        <v>2568.0268871212547</v>
      </c>
      <c r="J199" s="149"/>
      <c r="K199" s="169" t="s">
        <v>140</v>
      </c>
      <c r="L199" s="156">
        <v>115.86954335357105</v>
      </c>
      <c r="M199" s="156">
        <v>88.698768392292749</v>
      </c>
      <c r="N199" s="156">
        <v>2363.4585753753909</v>
      </c>
      <c r="O199" s="156">
        <v>0</v>
      </c>
      <c r="P199" s="156">
        <v>17.074355439920549</v>
      </c>
      <c r="Q199" s="156">
        <v>0</v>
      </c>
      <c r="R199" s="157">
        <v>0</v>
      </c>
      <c r="S199" s="158">
        <f t="shared" si="155"/>
        <v>2585.1012425611752</v>
      </c>
      <c r="U199" s="215" t="s">
        <v>140</v>
      </c>
      <c r="V199" s="207">
        <v>114.47080917918402</v>
      </c>
      <c r="W199" s="207">
        <v>0</v>
      </c>
      <c r="X199" s="207">
        <v>0</v>
      </c>
      <c r="Y199" s="207">
        <v>88.698768392292749</v>
      </c>
      <c r="Z199" s="207">
        <v>1905.4232348747428</v>
      </c>
      <c r="AA199" s="207">
        <v>0</v>
      </c>
      <c r="AB199" s="207">
        <v>17.074355439920549</v>
      </c>
      <c r="AC199" s="208">
        <v>459.43407467503511</v>
      </c>
      <c r="AD199" s="207">
        <v>1.3987341743870343</v>
      </c>
      <c r="AE199" s="207">
        <v>0</v>
      </c>
      <c r="AF199" s="207">
        <v>0</v>
      </c>
      <c r="AG199" s="207">
        <v>458.03534050064809</v>
      </c>
      <c r="AH199" s="207">
        <v>0</v>
      </c>
      <c r="AI199" s="210">
        <f t="shared" si="156"/>
        <v>2585.1012425611748</v>
      </c>
      <c r="AJ199" s="141" t="str">
        <f t="shared" si="157"/>
        <v/>
      </c>
      <c r="BA199" s="141"/>
      <c r="BR199" s="141"/>
      <c r="CG199" s="141"/>
    </row>
    <row r="200" spans="1:85" ht="15">
      <c r="A200" s="159" t="s">
        <v>25</v>
      </c>
      <c r="B200" s="160">
        <v>32.583976553937113</v>
      </c>
      <c r="C200" s="160">
        <v>17.77307812032933</v>
      </c>
      <c r="D200" s="160">
        <v>485.79746862233509</v>
      </c>
      <c r="E200" s="160">
        <v>934.56769116065072</v>
      </c>
      <c r="F200" s="350"/>
      <c r="G200" s="160">
        <v>10.367628903525445</v>
      </c>
      <c r="H200" s="161">
        <v>0</v>
      </c>
      <c r="I200" s="162">
        <f t="shared" si="154"/>
        <v>1481.0898433607776</v>
      </c>
      <c r="J200" s="149"/>
      <c r="K200" s="163" t="s">
        <v>25</v>
      </c>
      <c r="L200" s="164">
        <v>32.583976553937113</v>
      </c>
      <c r="M200" s="164">
        <v>17.77307812032933</v>
      </c>
      <c r="N200" s="164">
        <v>485.79746862233509</v>
      </c>
      <c r="O200" s="164">
        <v>934.56769116065072</v>
      </c>
      <c r="P200" s="164">
        <v>0</v>
      </c>
      <c r="Q200" s="164">
        <v>10.367628903525445</v>
      </c>
      <c r="R200" s="165">
        <v>0</v>
      </c>
      <c r="S200" s="166">
        <f t="shared" si="155"/>
        <v>1481.0898433607776</v>
      </c>
      <c r="U200" s="211" t="s">
        <v>25</v>
      </c>
      <c r="V200" s="212">
        <v>2.9621796867215555</v>
      </c>
      <c r="W200" s="212">
        <v>29.621796867215554</v>
      </c>
      <c r="X200" s="212">
        <v>10.367628903525445</v>
      </c>
      <c r="Y200" s="212">
        <v>17.77307812032933</v>
      </c>
      <c r="Z200" s="212">
        <v>485.79746862233509</v>
      </c>
      <c r="AA200" s="212">
        <v>928.64333178720756</v>
      </c>
      <c r="AB200" s="212">
        <v>0</v>
      </c>
      <c r="AC200" s="213">
        <v>5.924359373443111</v>
      </c>
      <c r="AD200" s="212">
        <v>0</v>
      </c>
      <c r="AE200" s="212">
        <v>4.4432695300823326</v>
      </c>
      <c r="AF200" s="212">
        <v>0</v>
      </c>
      <c r="AG200" s="212">
        <v>0</v>
      </c>
      <c r="AH200" s="212">
        <v>1.4810898433607778</v>
      </c>
      <c r="AI200" s="214">
        <f t="shared" si="156"/>
        <v>1481.0898433607776</v>
      </c>
      <c r="AJ200" s="141" t="str">
        <f t="shared" si="157"/>
        <v/>
      </c>
      <c r="BA200" s="141"/>
      <c r="BR200" s="141"/>
      <c r="CG200" s="141"/>
    </row>
    <row r="201" spans="1:85" ht="15">
      <c r="A201" s="167" t="s">
        <v>24</v>
      </c>
      <c r="B201" s="156">
        <v>4.7210823320317656</v>
      </c>
      <c r="C201" s="156">
        <v>0</v>
      </c>
      <c r="D201" s="156">
        <v>0.51442042884732175</v>
      </c>
      <c r="E201" s="156">
        <v>0</v>
      </c>
      <c r="F201" s="350"/>
      <c r="G201" s="156">
        <v>0</v>
      </c>
      <c r="H201" s="168">
        <v>0</v>
      </c>
      <c r="I201" s="154">
        <f t="shared" si="154"/>
        <v>5.2355027608790872</v>
      </c>
      <c r="J201" s="149"/>
      <c r="K201" s="169" t="s">
        <v>24</v>
      </c>
      <c r="L201" s="156">
        <v>4.7210823320317656</v>
      </c>
      <c r="M201" s="156">
        <v>0</v>
      </c>
      <c r="N201" s="156">
        <v>0.51442042884732175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55"/>
        <v>5.2355027608790872</v>
      </c>
      <c r="U201" s="215" t="s">
        <v>24</v>
      </c>
      <c r="V201" s="207">
        <v>4.7210823320317656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0.51442042884732175</v>
      </c>
      <c r="AD201" s="207">
        <v>0</v>
      </c>
      <c r="AE201" s="207">
        <v>0</v>
      </c>
      <c r="AF201" s="207">
        <v>0</v>
      </c>
      <c r="AG201" s="207">
        <v>0.51442042884732175</v>
      </c>
      <c r="AH201" s="207">
        <v>0</v>
      </c>
      <c r="AI201" s="210">
        <f t="shared" si="156"/>
        <v>5.2355027608790872</v>
      </c>
      <c r="AJ201" s="141" t="str">
        <f t="shared" si="157"/>
        <v/>
      </c>
      <c r="BA201" s="141"/>
      <c r="BR201" s="141"/>
      <c r="CG201" s="141"/>
    </row>
    <row r="202" spans="1:85" ht="15">
      <c r="A202" s="159" t="s">
        <v>60</v>
      </c>
      <c r="B202" s="160">
        <v>2.7457077083009956E-2</v>
      </c>
      <c r="C202" s="160">
        <v>4.6563805980980803E-2</v>
      </c>
      <c r="D202" s="160">
        <v>8.4918795102092645E-2</v>
      </c>
      <c r="E202" s="160">
        <v>0</v>
      </c>
      <c r="F202" s="350"/>
      <c r="G202" s="160">
        <v>0</v>
      </c>
      <c r="H202" s="161">
        <v>0</v>
      </c>
      <c r="I202" s="162">
        <f t="shared" si="154"/>
        <v>0.1589396781660834</v>
      </c>
      <c r="J202" s="149"/>
      <c r="K202" s="163" t="s">
        <v>60</v>
      </c>
      <c r="L202" s="164">
        <v>2.7457077083009956E-2</v>
      </c>
      <c r="M202" s="164">
        <v>4.6563805980980803E-2</v>
      </c>
      <c r="N202" s="164">
        <v>8.4918795102092645E-2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55"/>
        <v>0.1589396781660834</v>
      </c>
      <c r="U202" s="211" t="s">
        <v>60</v>
      </c>
      <c r="V202" s="212">
        <v>2.7457077083009956E-2</v>
      </c>
      <c r="W202" s="212">
        <v>0</v>
      </c>
      <c r="X202" s="212">
        <v>0</v>
      </c>
      <c r="Y202" s="212">
        <v>4.6563805980980803E-2</v>
      </c>
      <c r="Z202" s="212">
        <v>8.4918795102092645E-2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56"/>
        <v>0.1589396781660834</v>
      </c>
      <c r="AJ202" s="141" t="str">
        <f t="shared" si="157"/>
        <v/>
      </c>
      <c r="BA202" s="141"/>
      <c r="BR202" s="141"/>
      <c r="CG202" s="141"/>
    </row>
    <row r="203" spans="1:85" ht="15">
      <c r="A203" s="167" t="s">
        <v>22</v>
      </c>
      <c r="B203" s="156">
        <v>80.328276234440835</v>
      </c>
      <c r="C203" s="156">
        <v>0</v>
      </c>
      <c r="D203" s="156">
        <v>1068.3716382650744</v>
      </c>
      <c r="E203" s="156">
        <v>0</v>
      </c>
      <c r="F203" s="350"/>
      <c r="G203" s="156">
        <v>0</v>
      </c>
      <c r="H203" s="168">
        <v>0</v>
      </c>
      <c r="I203" s="154">
        <f t="shared" si="154"/>
        <v>1148.6999144995152</v>
      </c>
      <c r="J203" s="149"/>
      <c r="K203" s="169" t="s">
        <v>22</v>
      </c>
      <c r="L203" s="156">
        <v>80.328276234440835</v>
      </c>
      <c r="M203" s="156">
        <v>0</v>
      </c>
      <c r="N203" s="156">
        <v>1068.3716382650744</v>
      </c>
      <c r="O203" s="156">
        <v>0</v>
      </c>
      <c r="P203" s="156">
        <v>77.046741489153504</v>
      </c>
      <c r="Q203" s="156">
        <v>0</v>
      </c>
      <c r="R203" s="157">
        <v>0</v>
      </c>
      <c r="S203" s="158">
        <f t="shared" si="155"/>
        <v>1225.7466559886686</v>
      </c>
      <c r="U203" s="215" t="s">
        <v>22</v>
      </c>
      <c r="V203" s="207">
        <v>80.328276234440835</v>
      </c>
      <c r="W203" s="207">
        <v>0</v>
      </c>
      <c r="X203" s="207">
        <v>0</v>
      </c>
      <c r="Y203" s="207">
        <v>0</v>
      </c>
      <c r="Z203" s="207">
        <v>1068.3716382650744</v>
      </c>
      <c r="AA203" s="207">
        <v>0</v>
      </c>
      <c r="AB203" s="207">
        <v>77.046741489153504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56"/>
        <v>1225.7466559886686</v>
      </c>
      <c r="AJ203" s="141" t="str">
        <f t="shared" si="157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1236.274178553854</v>
      </c>
      <c r="E204" s="160">
        <v>0</v>
      </c>
      <c r="F204" s="350"/>
      <c r="G204" s="160">
        <v>0</v>
      </c>
      <c r="H204" s="161">
        <v>0</v>
      </c>
      <c r="I204" s="162">
        <f t="shared" si="154"/>
        <v>1236.274178553854</v>
      </c>
      <c r="J204" s="149"/>
      <c r="K204" s="163" t="s">
        <v>21</v>
      </c>
      <c r="L204" s="164">
        <v>0</v>
      </c>
      <c r="M204" s="164">
        <v>0</v>
      </c>
      <c r="N204" s="164">
        <v>1236.274178553854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55"/>
        <v>1236.274178553854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1236.274178553854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56"/>
        <v>1236.274178553854</v>
      </c>
      <c r="AJ204" s="141" t="str">
        <f t="shared" si="157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154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55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56"/>
        <v>0</v>
      </c>
      <c r="AJ205" s="141" t="str">
        <f t="shared" si="157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154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55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156"/>
        <v>0</v>
      </c>
      <c r="AJ206" s="141" t="str">
        <f t="shared" si="157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154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55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56"/>
        <v>0</v>
      </c>
      <c r="AJ207" s="141" t="str">
        <f t="shared" si="157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154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55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156"/>
        <v>0</v>
      </c>
      <c r="AJ208" s="141" t="str">
        <f t="shared" si="157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154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55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56"/>
        <v>0</v>
      </c>
      <c r="AJ209" s="141" t="str">
        <f t="shared" si="157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1114.9246699694404</v>
      </c>
      <c r="C210" s="195">
        <f t="shared" ref="C210:H210" si="158">SUM(C189:C205)</f>
        <v>108.00405055060781</v>
      </c>
      <c r="D210" s="195">
        <f t="shared" si="158"/>
        <v>6441.1725867761088</v>
      </c>
      <c r="E210" s="195">
        <f t="shared" si="158"/>
        <v>949.63598020064205</v>
      </c>
      <c r="F210" s="195">
        <f t="shared" si="158"/>
        <v>0</v>
      </c>
      <c r="G210" s="195">
        <f t="shared" si="158"/>
        <v>10.367628903525445</v>
      </c>
      <c r="H210" s="197">
        <f t="shared" si="158"/>
        <v>0</v>
      </c>
      <c r="I210" s="154">
        <f t="shared" ref="I210" si="159">SUM(I189:I205)</f>
        <v>8624.1049164003252</v>
      </c>
      <c r="J210" s="149"/>
      <c r="K210" s="196" t="s">
        <v>26</v>
      </c>
      <c r="L210" s="195">
        <f>SUM(L189:L205)</f>
        <v>1114.9246699694404</v>
      </c>
      <c r="M210" s="195">
        <f t="shared" ref="M210:R210" si="160">SUM(M189:M205)</f>
        <v>108.00405055060781</v>
      </c>
      <c r="N210" s="195">
        <f t="shared" si="160"/>
        <v>6441.1725867761088</v>
      </c>
      <c r="O210" s="195">
        <f t="shared" si="160"/>
        <v>949.63598020064205</v>
      </c>
      <c r="P210" s="195">
        <f t="shared" si="160"/>
        <v>1431.705050448352</v>
      </c>
      <c r="Q210" s="195">
        <f t="shared" si="160"/>
        <v>10.367628903525445</v>
      </c>
      <c r="R210" s="197">
        <f t="shared" si="160"/>
        <v>0</v>
      </c>
      <c r="S210" s="198">
        <f t="shared" ref="S210" si="161">SUM(S189:S205)</f>
        <v>10055.809966848678</v>
      </c>
      <c r="T210" s="141" t="str">
        <f>IF(ABS(S210-AI210)&gt;0.01,S210-AI210,"")</f>
        <v/>
      </c>
      <c r="U210" s="224" t="s">
        <v>63</v>
      </c>
      <c r="V210" s="225">
        <f>SUM(V189:V205)</f>
        <v>1076.5127712288136</v>
      </c>
      <c r="W210" s="225">
        <f t="shared" ref="W210:AH210" si="162">SUM(W189:W205)</f>
        <v>29.621796867215554</v>
      </c>
      <c r="X210" s="225">
        <f t="shared" si="162"/>
        <v>10.367628903525445</v>
      </c>
      <c r="Y210" s="225">
        <f t="shared" si="162"/>
        <v>108.00405055060781</v>
      </c>
      <c r="Z210" s="225">
        <f t="shared" si="162"/>
        <v>5981.7598449961424</v>
      </c>
      <c r="AA210" s="225">
        <f t="shared" si="162"/>
        <v>933.96901824936731</v>
      </c>
      <c r="AB210" s="225">
        <f t="shared" si="162"/>
        <v>1431.705050448352</v>
      </c>
      <c r="AC210" s="225">
        <f t="shared" si="162"/>
        <v>483.86980560465253</v>
      </c>
      <c r="AD210" s="226">
        <f t="shared" si="162"/>
        <v>8.7901018734112562</v>
      </c>
      <c r="AE210" s="226">
        <f t="shared" si="162"/>
        <v>4.4432695300823326</v>
      </c>
      <c r="AF210" s="226">
        <f t="shared" si="162"/>
        <v>0</v>
      </c>
      <c r="AG210" s="226">
        <f t="shared" si="162"/>
        <v>459.41274177996667</v>
      </c>
      <c r="AH210" s="226">
        <f t="shared" si="162"/>
        <v>11.223692421192291</v>
      </c>
      <c r="AI210" s="227">
        <f>SUM(V210:AC210)</f>
        <v>10055.809966848678</v>
      </c>
      <c r="AJ210" s="141" t="str">
        <f t="shared" si="157"/>
        <v/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0.12928004480200672</v>
      </c>
      <c r="C211" s="48">
        <f t="shared" ref="C211:H211" si="163">IF($I210=0,"-",C210/$I210)</f>
        <v>1.252350842175148E-2</v>
      </c>
      <c r="D211" s="48">
        <f t="shared" si="163"/>
        <v>0.74688012833969952</v>
      </c>
      <c r="E211" s="48">
        <f t="shared" si="163"/>
        <v>0.11011414974726642</v>
      </c>
      <c r="F211" s="48">
        <f t="shared" si="163"/>
        <v>0</v>
      </c>
      <c r="G211" s="48">
        <f t="shared" si="163"/>
        <v>1.20216868927574E-3</v>
      </c>
      <c r="H211" s="69">
        <f t="shared" si="163"/>
        <v>0</v>
      </c>
      <c r="I211" s="49">
        <f>SUM(B211:H211)</f>
        <v>0.99999999999999989</v>
      </c>
      <c r="J211" s="141"/>
      <c r="K211" s="78" t="s">
        <v>90</v>
      </c>
      <c r="L211" s="95">
        <f>IF($S210=0,"-",L210/$S210)</f>
        <v>0.11087368134889676</v>
      </c>
      <c r="M211" s="95">
        <f t="shared" ref="M211:R211" si="164">IF($S210=0,"-",M210/$S210)</f>
        <v>1.0740462569068862E-2</v>
      </c>
      <c r="N211" s="95">
        <f t="shared" si="164"/>
        <v>0.64054239370184363</v>
      </c>
      <c r="O211" s="95">
        <f t="shared" si="164"/>
        <v>9.4436547958974812E-2</v>
      </c>
      <c r="P211" s="95">
        <f t="shared" si="164"/>
        <v>0.14237590558774496</v>
      </c>
      <c r="Q211" s="95">
        <f t="shared" si="164"/>
        <v>1.0310088334708741E-3</v>
      </c>
      <c r="R211" s="96">
        <f t="shared" si="164"/>
        <v>0</v>
      </c>
      <c r="S211" s="97">
        <f>SUM(L211:R211)</f>
        <v>0.99999999999999989</v>
      </c>
      <c r="U211" s="108" t="s">
        <v>90</v>
      </c>
      <c r="V211" s="130">
        <f>+V210/$AI210</f>
        <v>0.10705381016325775</v>
      </c>
      <c r="W211" s="130">
        <f t="shared" ref="W211:AH211" si="165">+W210/$AI210</f>
        <v>2.9457395242024976E-3</v>
      </c>
      <c r="X211" s="130">
        <f t="shared" si="165"/>
        <v>1.0310088334708741E-3</v>
      </c>
      <c r="Y211" s="130">
        <f t="shared" si="165"/>
        <v>1.0740462569068862E-2</v>
      </c>
      <c r="Z211" s="130">
        <f t="shared" si="165"/>
        <v>0.59485609460763567</v>
      </c>
      <c r="AA211" s="130">
        <f t="shared" si="165"/>
        <v>9.2878546962245109E-2</v>
      </c>
      <c r="AB211" s="130">
        <f t="shared" si="165"/>
        <v>0.14237590558774496</v>
      </c>
      <c r="AC211" s="130">
        <f t="shared" si="165"/>
        <v>4.8118431752374215E-2</v>
      </c>
      <c r="AD211" s="130">
        <f t="shared" si="165"/>
        <v>8.7413166143651049E-4</v>
      </c>
      <c r="AE211" s="130">
        <f t="shared" si="165"/>
        <v>4.4186092863037456E-4</v>
      </c>
      <c r="AF211" s="130">
        <f t="shared" si="165"/>
        <v>0</v>
      </c>
      <c r="AG211" s="130">
        <f t="shared" si="165"/>
        <v>4.5686299094208016E-2</v>
      </c>
      <c r="AH211" s="130">
        <f t="shared" si="165"/>
        <v>1.1161400680993188E-3</v>
      </c>
      <c r="AI211" s="131">
        <f>SUM(V211:AC211)</f>
        <v>0.99999999999999989</v>
      </c>
      <c r="AJ211" s="22" t="str">
        <f t="shared" si="157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166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67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68">SUM(V216:AC216)</f>
        <v>0</v>
      </c>
      <c r="AJ216" s="141" t="str">
        <f t="shared" ref="AJ216:AJ237" si="169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166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67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68"/>
        <v>0</v>
      </c>
      <c r="AJ217" s="141" t="str">
        <f t="shared" si="169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166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67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68"/>
        <v>0</v>
      </c>
      <c r="AJ218" s="141" t="str">
        <f t="shared" si="169"/>
        <v/>
      </c>
      <c r="BA218" s="141"/>
      <c r="BR218" s="141"/>
      <c r="CG218" s="141"/>
    </row>
    <row r="219" spans="1:85" ht="15">
      <c r="A219" s="167" t="s">
        <v>16</v>
      </c>
      <c r="B219" s="156">
        <v>12.762030703124086</v>
      </c>
      <c r="C219" s="156">
        <v>0</v>
      </c>
      <c r="D219" s="156">
        <v>0</v>
      </c>
      <c r="E219" s="156">
        <v>0</v>
      </c>
      <c r="F219" s="350"/>
      <c r="G219" s="156">
        <v>0</v>
      </c>
      <c r="H219" s="168">
        <v>0</v>
      </c>
      <c r="I219" s="154">
        <f t="shared" si="166"/>
        <v>12.762030703124086</v>
      </c>
      <c r="J219" s="149"/>
      <c r="K219" s="169" t="s">
        <v>16</v>
      </c>
      <c r="L219" s="156">
        <v>12.762030703124086</v>
      </c>
      <c r="M219" s="156">
        <v>0</v>
      </c>
      <c r="N219" s="156">
        <v>0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67"/>
        <v>12.762030703124086</v>
      </c>
      <c r="U219" s="215" t="s">
        <v>16</v>
      </c>
      <c r="V219" s="207">
        <v>12.762030703124086</v>
      </c>
      <c r="W219" s="207">
        <v>0</v>
      </c>
      <c r="X219" s="207">
        <v>0</v>
      </c>
      <c r="Y219" s="207">
        <v>0</v>
      </c>
      <c r="Z219" s="207">
        <v>0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168"/>
        <v>12.762030703124086</v>
      </c>
      <c r="AJ219" s="141" t="str">
        <f t="shared" si="169"/>
        <v/>
      </c>
      <c r="BA219" s="141"/>
      <c r="BR219" s="141"/>
      <c r="CG219" s="141"/>
    </row>
    <row r="220" spans="1:85" ht="15">
      <c r="A220" s="159" t="s">
        <v>15</v>
      </c>
      <c r="B220" s="160">
        <v>7.7887589625694318</v>
      </c>
      <c r="C220" s="160">
        <v>0</v>
      </c>
      <c r="D220" s="160">
        <v>0</v>
      </c>
      <c r="E220" s="160">
        <v>0</v>
      </c>
      <c r="F220" s="350"/>
      <c r="G220" s="160">
        <v>0</v>
      </c>
      <c r="H220" s="161">
        <v>0</v>
      </c>
      <c r="I220" s="162">
        <f t="shared" si="166"/>
        <v>7.7887589625694318</v>
      </c>
      <c r="J220" s="149"/>
      <c r="K220" s="163" t="s">
        <v>15</v>
      </c>
      <c r="L220" s="164">
        <v>7.7887589625694318</v>
      </c>
      <c r="M220" s="164">
        <v>0</v>
      </c>
      <c r="N220" s="164">
        <v>0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67"/>
        <v>7.7887589625694318</v>
      </c>
      <c r="U220" s="211" t="s">
        <v>57</v>
      </c>
      <c r="V220" s="212">
        <v>7.7887589625694318</v>
      </c>
      <c r="W220" s="212">
        <v>0</v>
      </c>
      <c r="X220" s="212">
        <v>0</v>
      </c>
      <c r="Y220" s="212">
        <v>0</v>
      </c>
      <c r="Z220" s="212">
        <v>0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68"/>
        <v>7.7887589625694318</v>
      </c>
      <c r="AJ220" s="141" t="str">
        <f t="shared" si="169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1.8556793966990569E-2</v>
      </c>
      <c r="F221" s="350"/>
      <c r="G221" s="156">
        <v>0</v>
      </c>
      <c r="H221" s="168">
        <v>0</v>
      </c>
      <c r="I221" s="154">
        <f t="shared" si="166"/>
        <v>1.8556793966990569E-2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1.8556793966990569E-2</v>
      </c>
      <c r="P221" s="156">
        <v>27.544874646719514</v>
      </c>
      <c r="Q221" s="156">
        <v>0</v>
      </c>
      <c r="R221" s="157">
        <v>0</v>
      </c>
      <c r="S221" s="158">
        <f t="shared" si="167"/>
        <v>27.563431440686504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0</v>
      </c>
      <c r="AB221" s="207">
        <v>27.544874646719514</v>
      </c>
      <c r="AC221" s="208">
        <v>1.8556793966990569E-2</v>
      </c>
      <c r="AD221" s="207">
        <v>0</v>
      </c>
      <c r="AE221" s="207">
        <v>0</v>
      </c>
      <c r="AF221" s="207">
        <v>0</v>
      </c>
      <c r="AG221" s="207">
        <v>0</v>
      </c>
      <c r="AH221" s="207">
        <v>1.8556793966990569E-2</v>
      </c>
      <c r="AI221" s="210">
        <f t="shared" si="168"/>
        <v>27.563431440686504</v>
      </c>
      <c r="AJ221" s="141" t="str">
        <f t="shared" si="169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7.4992193946813394E-19</v>
      </c>
      <c r="F222" s="350"/>
      <c r="G222" s="160">
        <v>0</v>
      </c>
      <c r="H222" s="161">
        <v>0</v>
      </c>
      <c r="I222" s="162">
        <f t="shared" si="166"/>
        <v>7.4992193946813394E-19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7.4992193946813394E-19</v>
      </c>
      <c r="P222" s="164">
        <v>1.9130217244738359</v>
      </c>
      <c r="Q222" s="164">
        <v>0</v>
      </c>
      <c r="R222" s="165">
        <v>0</v>
      </c>
      <c r="S222" s="166">
        <f t="shared" si="167"/>
        <v>1.9130217244738359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</v>
      </c>
      <c r="AB222" s="212">
        <v>1.9130217244738359</v>
      </c>
      <c r="AC222" s="213">
        <v>7.4992193946813394E-19</v>
      </c>
      <c r="AD222" s="212">
        <v>0</v>
      </c>
      <c r="AE222" s="212">
        <v>0</v>
      </c>
      <c r="AF222" s="212">
        <v>0</v>
      </c>
      <c r="AG222" s="212">
        <v>0</v>
      </c>
      <c r="AH222" s="212">
        <v>7.4992193946813394E-19</v>
      </c>
      <c r="AI222" s="214">
        <f t="shared" si="168"/>
        <v>1.9130217244738359</v>
      </c>
      <c r="AJ222" s="141" t="str">
        <f t="shared" si="169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166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67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68"/>
        <v>0</v>
      </c>
      <c r="AJ223" s="141" t="str">
        <f t="shared" si="169"/>
        <v/>
      </c>
      <c r="BA223" s="141"/>
      <c r="BR223" s="141"/>
      <c r="CG223" s="141"/>
    </row>
    <row r="224" spans="1:85" ht="15">
      <c r="A224" s="159" t="s">
        <v>17</v>
      </c>
      <c r="B224" s="160">
        <v>0</v>
      </c>
      <c r="C224" s="160">
        <v>0</v>
      </c>
      <c r="D224" s="160">
        <v>0</v>
      </c>
      <c r="E224" s="160">
        <v>0.79135483303521414</v>
      </c>
      <c r="F224" s="350"/>
      <c r="G224" s="160">
        <v>0</v>
      </c>
      <c r="H224" s="161">
        <v>0</v>
      </c>
      <c r="I224" s="162">
        <f t="shared" si="166"/>
        <v>0.79135483303521414</v>
      </c>
      <c r="J224" s="149"/>
      <c r="K224" s="163" t="s">
        <v>17</v>
      </c>
      <c r="L224" s="164">
        <v>0</v>
      </c>
      <c r="M224" s="164">
        <v>0</v>
      </c>
      <c r="N224" s="164">
        <v>0</v>
      </c>
      <c r="O224" s="164">
        <v>0.79135483303521414</v>
      </c>
      <c r="P224" s="164">
        <v>0</v>
      </c>
      <c r="Q224" s="164">
        <v>0</v>
      </c>
      <c r="R224" s="165">
        <v>0</v>
      </c>
      <c r="S224" s="166">
        <f t="shared" si="167"/>
        <v>0.79135483303521414</v>
      </c>
      <c r="U224" s="211" t="s">
        <v>17</v>
      </c>
      <c r="V224" s="212">
        <v>0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0.79135483303521414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0.79135483303521414</v>
      </c>
      <c r="AI224" s="214">
        <f t="shared" si="168"/>
        <v>0.79135483303521414</v>
      </c>
      <c r="AJ224" s="141" t="str">
        <f t="shared" si="169"/>
        <v/>
      </c>
      <c r="BA224" s="141"/>
      <c r="BR224" s="141"/>
      <c r="CG224" s="141"/>
    </row>
    <row r="225" spans="1:85" ht="15">
      <c r="A225" s="167" t="s">
        <v>140</v>
      </c>
      <c r="B225" s="156">
        <v>221.10368217852874</v>
      </c>
      <c r="C225" s="156">
        <v>0</v>
      </c>
      <c r="D225" s="156">
        <v>3.1259356847478519</v>
      </c>
      <c r="E225" s="156">
        <v>7.2846675929518527</v>
      </c>
      <c r="F225" s="350"/>
      <c r="G225" s="156">
        <v>0</v>
      </c>
      <c r="H225" s="168">
        <v>0</v>
      </c>
      <c r="I225" s="154">
        <f t="shared" si="166"/>
        <v>231.51428545622844</v>
      </c>
      <c r="J225" s="149"/>
      <c r="K225" s="169" t="s">
        <v>140</v>
      </c>
      <c r="L225" s="156">
        <v>221.10368217852874</v>
      </c>
      <c r="M225" s="156">
        <v>0</v>
      </c>
      <c r="N225" s="156">
        <v>3.1259356847478519</v>
      </c>
      <c r="O225" s="156">
        <v>7.2846675929518527</v>
      </c>
      <c r="P225" s="156">
        <v>0</v>
      </c>
      <c r="Q225" s="156">
        <v>0</v>
      </c>
      <c r="R225" s="157">
        <v>0</v>
      </c>
      <c r="S225" s="158">
        <f t="shared" si="167"/>
        <v>231.51428545622844</v>
      </c>
      <c r="U225" s="215" t="s">
        <v>140</v>
      </c>
      <c r="V225" s="207">
        <v>219.66187491791706</v>
      </c>
      <c r="W225" s="207">
        <v>0</v>
      </c>
      <c r="X225" s="207">
        <v>0</v>
      </c>
      <c r="Y225" s="207">
        <v>0</v>
      </c>
      <c r="Z225" s="207">
        <v>3.1259356847478519</v>
      </c>
      <c r="AA225" s="207">
        <v>0</v>
      </c>
      <c r="AB225" s="207">
        <v>0</v>
      </c>
      <c r="AC225" s="208">
        <v>8.7264748535635306</v>
      </c>
      <c r="AD225" s="207">
        <v>1.4418072606116783</v>
      </c>
      <c r="AE225" s="207">
        <v>0</v>
      </c>
      <c r="AF225" s="207">
        <v>0</v>
      </c>
      <c r="AG225" s="207">
        <v>0</v>
      </c>
      <c r="AH225" s="207">
        <v>7.2846675929518527</v>
      </c>
      <c r="AI225" s="210">
        <f t="shared" si="168"/>
        <v>231.51428545622844</v>
      </c>
      <c r="AJ225" s="141" t="str">
        <f t="shared" si="169"/>
        <v/>
      </c>
      <c r="BA225" s="141"/>
      <c r="BR225" s="141"/>
      <c r="CG225" s="141"/>
    </row>
    <row r="226" spans="1:85" ht="15">
      <c r="A226" s="159" t="s">
        <v>25</v>
      </c>
      <c r="B226" s="160">
        <v>9.8718758897072529</v>
      </c>
      <c r="C226" s="160">
        <v>0</v>
      </c>
      <c r="D226" s="160">
        <v>30.706832135184666</v>
      </c>
      <c r="E226" s="160">
        <v>120.07488291715534</v>
      </c>
      <c r="F226" s="350"/>
      <c r="G226" s="160">
        <v>23.576167965779547</v>
      </c>
      <c r="H226" s="161">
        <v>0</v>
      </c>
      <c r="I226" s="162">
        <f t="shared" si="166"/>
        <v>184.22975890782681</v>
      </c>
      <c r="J226" s="149"/>
      <c r="K226" s="163" t="s">
        <v>25</v>
      </c>
      <c r="L226" s="164">
        <v>9.8718758897072529</v>
      </c>
      <c r="M226" s="164">
        <v>0</v>
      </c>
      <c r="N226" s="164">
        <v>30.706832135184666</v>
      </c>
      <c r="O226" s="164">
        <v>120.07488291715534</v>
      </c>
      <c r="P226" s="164">
        <v>0</v>
      </c>
      <c r="Q226" s="164">
        <v>23.576167965779547</v>
      </c>
      <c r="R226" s="165">
        <v>0</v>
      </c>
      <c r="S226" s="166">
        <f t="shared" si="167"/>
        <v>184.22975890782681</v>
      </c>
      <c r="U226" s="211" t="s">
        <v>25</v>
      </c>
      <c r="V226" s="212">
        <v>2.7216436171647076</v>
      </c>
      <c r="W226" s="212">
        <v>7.1502322725425458</v>
      </c>
      <c r="X226" s="212">
        <v>23.576167965779547</v>
      </c>
      <c r="Y226" s="212">
        <v>0</v>
      </c>
      <c r="Z226" s="212">
        <v>30.706832135184666</v>
      </c>
      <c r="AA226" s="212">
        <v>116.86181687282021</v>
      </c>
      <c r="AB226" s="212">
        <v>0</v>
      </c>
      <c r="AC226" s="213">
        <v>3.2130660443351173</v>
      </c>
      <c r="AD226" s="212">
        <v>0</v>
      </c>
      <c r="AE226" s="212">
        <v>1.3187329808429094</v>
      </c>
      <c r="AF226" s="212">
        <v>0</v>
      </c>
      <c r="AG226" s="212">
        <v>0</v>
      </c>
      <c r="AH226" s="212">
        <v>1.8943330634922078</v>
      </c>
      <c r="AI226" s="214">
        <f t="shared" si="168"/>
        <v>184.22975890782681</v>
      </c>
      <c r="AJ226" s="141" t="str">
        <f t="shared" si="169"/>
        <v/>
      </c>
      <c r="BA226" s="141"/>
      <c r="BR226" s="141"/>
      <c r="CG226" s="141"/>
    </row>
    <row r="227" spans="1:85" ht="15">
      <c r="A227" s="167" t="s">
        <v>24</v>
      </c>
      <c r="B227" s="156">
        <v>38.03865201864388</v>
      </c>
      <c r="C227" s="156">
        <v>0</v>
      </c>
      <c r="D227" s="156">
        <v>0</v>
      </c>
      <c r="E227" s="156">
        <v>0</v>
      </c>
      <c r="F227" s="350"/>
      <c r="G227" s="156">
        <v>0</v>
      </c>
      <c r="H227" s="168">
        <v>0</v>
      </c>
      <c r="I227" s="154">
        <f t="shared" si="166"/>
        <v>38.03865201864388</v>
      </c>
      <c r="J227" s="149"/>
      <c r="K227" s="169" t="s">
        <v>24</v>
      </c>
      <c r="L227" s="156">
        <v>38.03865201864388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67"/>
        <v>38.03865201864388</v>
      </c>
      <c r="U227" s="215" t="s">
        <v>24</v>
      </c>
      <c r="V227" s="207">
        <v>37.142332423287996</v>
      </c>
      <c r="W227" s="207">
        <v>0.89631959535588257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168"/>
        <v>38.03865201864388</v>
      </c>
      <c r="AJ227" s="141" t="str">
        <f t="shared" si="169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166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67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68"/>
        <v>0</v>
      </c>
      <c r="AJ228" s="141" t="str">
        <f t="shared" si="169"/>
        <v/>
      </c>
      <c r="BA228" s="141"/>
      <c r="BR228" s="141"/>
      <c r="CG228" s="141"/>
    </row>
    <row r="229" spans="1:85" ht="15">
      <c r="A229" s="167" t="s">
        <v>22</v>
      </c>
      <c r="B229" s="156">
        <v>1.1493739121127975</v>
      </c>
      <c r="C229" s="156">
        <v>0</v>
      </c>
      <c r="D229" s="156">
        <v>0</v>
      </c>
      <c r="E229" s="156">
        <v>0</v>
      </c>
      <c r="F229" s="350"/>
      <c r="G229" s="156">
        <v>0</v>
      </c>
      <c r="H229" s="168">
        <v>0</v>
      </c>
      <c r="I229" s="154">
        <f t="shared" si="166"/>
        <v>1.1493739121127975</v>
      </c>
      <c r="J229" s="149"/>
      <c r="K229" s="169" t="s">
        <v>22</v>
      </c>
      <c r="L229" s="156">
        <v>1.1493739121127975</v>
      </c>
      <c r="M229" s="156">
        <v>0</v>
      </c>
      <c r="N229" s="156">
        <v>0</v>
      </c>
      <c r="O229" s="156">
        <v>0</v>
      </c>
      <c r="P229" s="156">
        <v>1.5914584401468297</v>
      </c>
      <c r="Q229" s="156">
        <v>0</v>
      </c>
      <c r="R229" s="157">
        <v>0</v>
      </c>
      <c r="S229" s="158">
        <f t="shared" si="167"/>
        <v>2.740832352259627</v>
      </c>
      <c r="U229" s="215" t="s">
        <v>22</v>
      </c>
      <c r="V229" s="207">
        <v>1.1493739121127975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1.5914584401468297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68"/>
        <v>2.740832352259627</v>
      </c>
      <c r="AJ229" s="141" t="str">
        <f t="shared" si="169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166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67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68"/>
        <v>0</v>
      </c>
      <c r="AJ230" s="141" t="str">
        <f t="shared" si="169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166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67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68"/>
        <v>0</v>
      </c>
      <c r="AJ231" s="141" t="str">
        <f t="shared" si="169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166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67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168"/>
        <v>0</v>
      </c>
      <c r="AJ232" s="141" t="str">
        <f t="shared" si="169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166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67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68"/>
        <v>0</v>
      </c>
      <c r="AJ233" s="141" t="str">
        <f t="shared" si="169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166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67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168"/>
        <v>0</v>
      </c>
      <c r="AJ234" s="141" t="str">
        <f t="shared" si="169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166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67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68"/>
        <v>0</v>
      </c>
      <c r="AJ235" s="141" t="str">
        <f t="shared" si="169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290.71437366468621</v>
      </c>
      <c r="C236" s="195">
        <f t="shared" ref="C236:H236" si="170">SUM(C215:C231)</f>
        <v>0</v>
      </c>
      <c r="D236" s="195">
        <f t="shared" si="170"/>
        <v>33.832767819932521</v>
      </c>
      <c r="E236" s="195">
        <f t="shared" si="170"/>
        <v>128.16946213710941</v>
      </c>
      <c r="F236" s="195">
        <f t="shared" si="170"/>
        <v>0</v>
      </c>
      <c r="G236" s="195">
        <f t="shared" si="170"/>
        <v>23.576167965779547</v>
      </c>
      <c r="H236" s="197">
        <f t="shared" si="170"/>
        <v>0</v>
      </c>
      <c r="I236" s="154">
        <f t="shared" ref="I236" si="171">SUM(I215:I231)</f>
        <v>476.29277158750767</v>
      </c>
      <c r="J236" s="149"/>
      <c r="K236" s="196" t="s">
        <v>26</v>
      </c>
      <c r="L236" s="195">
        <f>SUM(L215:L231)</f>
        <v>290.71437366468621</v>
      </c>
      <c r="M236" s="195">
        <f t="shared" ref="M236:R236" si="172">SUM(M215:M231)</f>
        <v>0</v>
      </c>
      <c r="N236" s="195">
        <f t="shared" si="172"/>
        <v>33.832767819932521</v>
      </c>
      <c r="O236" s="195">
        <f t="shared" si="172"/>
        <v>128.16946213710941</v>
      </c>
      <c r="P236" s="195">
        <f t="shared" si="172"/>
        <v>31.04935481134018</v>
      </c>
      <c r="Q236" s="195">
        <f t="shared" si="172"/>
        <v>23.576167965779547</v>
      </c>
      <c r="R236" s="197">
        <f t="shared" si="172"/>
        <v>0</v>
      </c>
      <c r="S236" s="198">
        <f t="shared" ref="S236" si="173">SUM(S215:S231)</f>
        <v>507.34212639884782</v>
      </c>
      <c r="T236" s="141" t="str">
        <f>IF(ABS(S236-AI236)&gt;0.01,S236-AI236,"")</f>
        <v/>
      </c>
      <c r="U236" s="224" t="s">
        <v>63</v>
      </c>
      <c r="V236" s="225">
        <f>SUM(V215:V231)</f>
        <v>281.22601453617614</v>
      </c>
      <c r="W236" s="225">
        <f t="shared" ref="W236:AH236" si="174">SUM(W215:W231)</f>
        <v>8.0465518678984278</v>
      </c>
      <c r="X236" s="225">
        <f t="shared" si="174"/>
        <v>23.576167965779547</v>
      </c>
      <c r="Y236" s="225">
        <f t="shared" si="174"/>
        <v>0</v>
      </c>
      <c r="Z236" s="225">
        <f t="shared" si="174"/>
        <v>33.832767819932521</v>
      </c>
      <c r="AA236" s="225">
        <f t="shared" si="174"/>
        <v>116.86181687282021</v>
      </c>
      <c r="AB236" s="225">
        <f t="shared" si="174"/>
        <v>31.04935481134018</v>
      </c>
      <c r="AC236" s="225">
        <f t="shared" si="174"/>
        <v>12.749452524900853</v>
      </c>
      <c r="AD236" s="226">
        <f t="shared" si="174"/>
        <v>1.4418072606116783</v>
      </c>
      <c r="AE236" s="226">
        <f t="shared" si="174"/>
        <v>1.3187329808429094</v>
      </c>
      <c r="AF236" s="226">
        <f t="shared" si="174"/>
        <v>0</v>
      </c>
      <c r="AG236" s="226">
        <f t="shared" si="174"/>
        <v>0</v>
      </c>
      <c r="AH236" s="226">
        <f t="shared" si="174"/>
        <v>9.9889122834462665</v>
      </c>
      <c r="AI236" s="227">
        <f>SUM(V236:AC236)</f>
        <v>507.34212639884794</v>
      </c>
      <c r="AJ236" s="141" t="str">
        <f t="shared" si="169"/>
        <v/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0.61036906500957522</v>
      </c>
      <c r="C237" s="48">
        <f t="shared" ref="C237:H237" si="175">IF($I236=0,"-",C236/$I236)</f>
        <v>0</v>
      </c>
      <c r="D237" s="48">
        <f t="shared" si="175"/>
        <v>7.1033552970300617E-2</v>
      </c>
      <c r="E237" s="48">
        <f t="shared" si="175"/>
        <v>0.26909806275227349</v>
      </c>
      <c r="F237" s="48">
        <f t="shared" si="175"/>
        <v>0</v>
      </c>
      <c r="G237" s="48">
        <f t="shared" si="175"/>
        <v>4.9499319267850735E-2</v>
      </c>
      <c r="H237" s="69">
        <f t="shared" si="175"/>
        <v>0</v>
      </c>
      <c r="I237" s="49">
        <f>SUM(B237:H237)</f>
        <v>1</v>
      </c>
      <c r="J237" s="141"/>
      <c r="K237" s="78" t="s">
        <v>90</v>
      </c>
      <c r="L237" s="95">
        <f>IF($S236=0,"-",L236/$S236)</f>
        <v>0.57301445816888585</v>
      </c>
      <c r="M237" s="95">
        <f t="shared" ref="M237:R237" si="176">IF($S236=0,"-",M236/$S236)</f>
        <v>0</v>
      </c>
      <c r="N237" s="95">
        <f t="shared" si="176"/>
        <v>6.6686297193730051E-2</v>
      </c>
      <c r="O237" s="95">
        <f t="shared" si="176"/>
        <v>0.25262925246690193</v>
      </c>
      <c r="P237" s="95">
        <f t="shared" si="176"/>
        <v>6.1200032868807507E-2</v>
      </c>
      <c r="Q237" s="95">
        <f t="shared" si="176"/>
        <v>4.6469959301674676E-2</v>
      </c>
      <c r="R237" s="96">
        <f t="shared" si="176"/>
        <v>0</v>
      </c>
      <c r="S237" s="97">
        <f>SUM(L237:R237)</f>
        <v>1</v>
      </c>
      <c r="U237" s="108" t="s">
        <v>90</v>
      </c>
      <c r="V237" s="130">
        <f>+V236/$AI236</f>
        <v>0.55431236615878765</v>
      </c>
      <c r="W237" s="130">
        <f t="shared" ref="W237:AH237" si="177">+W236/$AI236</f>
        <v>1.5860208425847563E-2</v>
      </c>
      <c r="X237" s="130">
        <f t="shared" si="177"/>
        <v>4.6469959301674663E-2</v>
      </c>
      <c r="Y237" s="130">
        <f t="shared" si="177"/>
        <v>0</v>
      </c>
      <c r="Z237" s="130">
        <f t="shared" si="177"/>
        <v>6.6686297193730038E-2</v>
      </c>
      <c r="AA237" s="130">
        <f t="shared" si="177"/>
        <v>0.23034124467903752</v>
      </c>
      <c r="AB237" s="130">
        <f t="shared" si="177"/>
        <v>6.1200032868807493E-2</v>
      </c>
      <c r="AC237" s="130">
        <f t="shared" si="177"/>
        <v>2.5129891372114934E-2</v>
      </c>
      <c r="AD237" s="130">
        <f t="shared" si="177"/>
        <v>2.8418835842505988E-3</v>
      </c>
      <c r="AE237" s="130">
        <f t="shared" si="177"/>
        <v>2.5992972241500501E-3</v>
      </c>
      <c r="AF237" s="130">
        <f t="shared" si="177"/>
        <v>0</v>
      </c>
      <c r="AG237" s="130">
        <f t="shared" si="177"/>
        <v>0</v>
      </c>
      <c r="AH237" s="130">
        <f t="shared" si="177"/>
        <v>1.9688710563714289E-2</v>
      </c>
      <c r="AI237" s="131">
        <f>SUM(V237:AC237)</f>
        <v>0.99999999999999978</v>
      </c>
      <c r="AJ237" s="22" t="str">
        <f t="shared" si="169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78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79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80">SUM(V242:AC242)</f>
        <v>0</v>
      </c>
      <c r="AJ242" s="141" t="str">
        <f t="shared" ref="AJ242:AJ263" si="181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0.84198827656322295</v>
      </c>
      <c r="E243" s="156">
        <v>0</v>
      </c>
      <c r="F243" s="350"/>
      <c r="G243" s="156">
        <v>0</v>
      </c>
      <c r="H243" s="168">
        <v>0</v>
      </c>
      <c r="I243" s="154">
        <f t="shared" si="178"/>
        <v>0.84198827656322295</v>
      </c>
      <c r="J243" s="149"/>
      <c r="K243" s="169" t="s">
        <v>10</v>
      </c>
      <c r="L243" s="156">
        <v>0</v>
      </c>
      <c r="M243" s="156">
        <v>0</v>
      </c>
      <c r="N243" s="156">
        <v>0.84198827656322295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79"/>
        <v>0.84198827656322295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0.84198827656322295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80"/>
        <v>0.84198827656322295</v>
      </c>
      <c r="AJ243" s="141" t="str">
        <f t="shared" si="181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78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79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80"/>
        <v>0</v>
      </c>
      <c r="AJ244" s="141" t="str">
        <f t="shared" si="181"/>
        <v/>
      </c>
      <c r="BA244" s="141"/>
      <c r="BR244" s="141"/>
      <c r="CG244" s="141"/>
    </row>
    <row r="245" spans="1:85" ht="15">
      <c r="A245" s="167" t="s">
        <v>16</v>
      </c>
      <c r="B245" s="156">
        <v>134.70549220656429</v>
      </c>
      <c r="C245" s="156">
        <v>0</v>
      </c>
      <c r="D245" s="156">
        <v>21.154695343965237</v>
      </c>
      <c r="E245" s="156">
        <v>0</v>
      </c>
      <c r="F245" s="350"/>
      <c r="G245" s="156">
        <v>0</v>
      </c>
      <c r="H245" s="168">
        <v>0</v>
      </c>
      <c r="I245" s="154">
        <f t="shared" si="178"/>
        <v>155.86018755052953</v>
      </c>
      <c r="J245" s="149"/>
      <c r="K245" s="169" t="s">
        <v>16</v>
      </c>
      <c r="L245" s="156">
        <v>134.70549220656429</v>
      </c>
      <c r="M245" s="156">
        <v>0</v>
      </c>
      <c r="N245" s="156">
        <v>21.154695343965237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79"/>
        <v>155.86018755052953</v>
      </c>
      <c r="U245" s="215" t="s">
        <v>16</v>
      </c>
      <c r="V245" s="207">
        <v>134.70549220656429</v>
      </c>
      <c r="W245" s="207">
        <v>0</v>
      </c>
      <c r="X245" s="207">
        <v>0</v>
      </c>
      <c r="Y245" s="207">
        <v>0</v>
      </c>
      <c r="Z245" s="207">
        <v>21.154695343965237</v>
      </c>
      <c r="AA245" s="207">
        <v>0</v>
      </c>
      <c r="AB245" s="207">
        <v>0</v>
      </c>
      <c r="AC245" s="208">
        <v>0</v>
      </c>
      <c r="AD245" s="209">
        <v>0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80"/>
        <v>155.86018755052953</v>
      </c>
      <c r="AJ245" s="141" t="str">
        <f t="shared" si="181"/>
        <v/>
      </c>
      <c r="BA245" s="141"/>
      <c r="BR245" s="141"/>
      <c r="CG245" s="141"/>
    </row>
    <row r="246" spans="1:85" ht="15">
      <c r="A246" s="159" t="s">
        <v>15</v>
      </c>
      <c r="B246" s="160">
        <v>45.329120002768988</v>
      </c>
      <c r="C246" s="160">
        <v>0.56877048820958764</v>
      </c>
      <c r="D246" s="160">
        <v>11.298997045723407</v>
      </c>
      <c r="E246" s="160">
        <v>0.42652322638041706</v>
      </c>
      <c r="F246" s="350"/>
      <c r="G246" s="160">
        <v>0</v>
      </c>
      <c r="H246" s="161">
        <v>0</v>
      </c>
      <c r="I246" s="162">
        <f t="shared" si="178"/>
        <v>57.623410763082397</v>
      </c>
      <c r="J246" s="149"/>
      <c r="K246" s="163" t="s">
        <v>15</v>
      </c>
      <c r="L246" s="164">
        <v>45.329120002768988</v>
      </c>
      <c r="M246" s="164">
        <v>0.56877048820958764</v>
      </c>
      <c r="N246" s="164">
        <v>11.298997045723407</v>
      </c>
      <c r="O246" s="164">
        <v>0.42652322638041706</v>
      </c>
      <c r="P246" s="164">
        <v>0</v>
      </c>
      <c r="Q246" s="164">
        <v>0</v>
      </c>
      <c r="R246" s="165">
        <v>0</v>
      </c>
      <c r="S246" s="166">
        <f t="shared" si="179"/>
        <v>57.623410763082397</v>
      </c>
      <c r="U246" s="211" t="s">
        <v>57</v>
      </c>
      <c r="V246" s="212">
        <v>44.460824025810339</v>
      </c>
      <c r="W246" s="212">
        <v>0</v>
      </c>
      <c r="X246" s="212">
        <v>0</v>
      </c>
      <c r="Y246" s="212">
        <v>0.56877048820958764</v>
      </c>
      <c r="Z246" s="212">
        <v>11.298997045723407</v>
      </c>
      <c r="AA246" s="212">
        <v>0.36559133689750029</v>
      </c>
      <c r="AB246" s="212">
        <v>0</v>
      </c>
      <c r="AC246" s="213">
        <v>0.92922786644156363</v>
      </c>
      <c r="AD246" s="212">
        <v>0.86829597695864691</v>
      </c>
      <c r="AE246" s="212">
        <v>0</v>
      </c>
      <c r="AF246" s="212">
        <v>0</v>
      </c>
      <c r="AG246" s="212">
        <v>0</v>
      </c>
      <c r="AH246" s="212">
        <v>6.0931889482916779E-2</v>
      </c>
      <c r="AI246" s="214">
        <f t="shared" si="180"/>
        <v>57.623410763082397</v>
      </c>
      <c r="AJ246" s="141" t="str">
        <f t="shared" si="181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2.2116603035421947</v>
      </c>
      <c r="F247" s="350"/>
      <c r="G247" s="156">
        <v>0</v>
      </c>
      <c r="H247" s="168">
        <v>0</v>
      </c>
      <c r="I247" s="154">
        <f t="shared" si="178"/>
        <v>2.2116603035421947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2.2116603035421947</v>
      </c>
      <c r="P247" s="156">
        <v>409.27441007413631</v>
      </c>
      <c r="Q247" s="156">
        <v>0</v>
      </c>
      <c r="R247" s="157">
        <v>0</v>
      </c>
      <c r="S247" s="158">
        <f t="shared" si="179"/>
        <v>411.48607037767852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0.15481622124795363</v>
      </c>
      <c r="AB247" s="207">
        <v>409.27441007413631</v>
      </c>
      <c r="AC247" s="208">
        <v>2.0568440822942411</v>
      </c>
      <c r="AD247" s="207">
        <v>0</v>
      </c>
      <c r="AE247" s="207">
        <v>0</v>
      </c>
      <c r="AF247" s="207">
        <v>0</v>
      </c>
      <c r="AG247" s="207">
        <v>0</v>
      </c>
      <c r="AH247" s="207">
        <v>2.0568440822942411</v>
      </c>
      <c r="AI247" s="210">
        <f t="shared" si="180"/>
        <v>411.48607037767846</v>
      </c>
      <c r="AJ247" s="141" t="str">
        <f t="shared" si="181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0.15707251192101898</v>
      </c>
      <c r="F248" s="350"/>
      <c r="G248" s="160">
        <v>0</v>
      </c>
      <c r="H248" s="161">
        <v>0</v>
      </c>
      <c r="I248" s="162">
        <f t="shared" si="178"/>
        <v>0.15707251192101898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0.15707251192101898</v>
      </c>
      <c r="P248" s="164">
        <v>35.915286164612034</v>
      </c>
      <c r="Q248" s="164">
        <v>0</v>
      </c>
      <c r="R248" s="165">
        <v>0</v>
      </c>
      <c r="S248" s="166">
        <f t="shared" si="179"/>
        <v>36.072358676533057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0.15550178680180879</v>
      </c>
      <c r="AB248" s="212">
        <v>35.915286164612034</v>
      </c>
      <c r="AC248" s="213">
        <v>1.5707251192101899E-3</v>
      </c>
      <c r="AD248" s="212">
        <v>0</v>
      </c>
      <c r="AE248" s="212">
        <v>0</v>
      </c>
      <c r="AF248" s="212">
        <v>0</v>
      </c>
      <c r="AG248" s="212">
        <v>0</v>
      </c>
      <c r="AH248" s="212">
        <v>1.5707251192101899E-3</v>
      </c>
      <c r="AI248" s="214">
        <f t="shared" si="180"/>
        <v>36.07235867653305</v>
      </c>
      <c r="AJ248" s="141" t="str">
        <f t="shared" si="181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0.90494132772434155</v>
      </c>
      <c r="E249" s="156">
        <v>0</v>
      </c>
      <c r="F249" s="350"/>
      <c r="G249" s="156">
        <v>0</v>
      </c>
      <c r="H249" s="168">
        <v>0</v>
      </c>
      <c r="I249" s="154">
        <f t="shared" si="178"/>
        <v>0.90494132772434155</v>
      </c>
      <c r="J249" s="149"/>
      <c r="K249" s="169" t="s">
        <v>59</v>
      </c>
      <c r="L249" s="156">
        <v>0</v>
      </c>
      <c r="M249" s="156">
        <v>0</v>
      </c>
      <c r="N249" s="156">
        <v>0.90494132772434155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79"/>
        <v>0.90494132772434155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0.90494132772434155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80"/>
        <v>0.90494132772434155</v>
      </c>
      <c r="AJ249" s="141" t="str">
        <f t="shared" si="181"/>
        <v/>
      </c>
      <c r="BA249" s="141"/>
      <c r="BR249" s="141"/>
      <c r="CG249" s="141"/>
    </row>
    <row r="250" spans="1:85" ht="15">
      <c r="A250" s="159" t="s">
        <v>17</v>
      </c>
      <c r="B250" s="160">
        <v>23.791587613379292</v>
      </c>
      <c r="C250" s="160">
        <v>0</v>
      </c>
      <c r="D250" s="160">
        <v>33.738040113943711</v>
      </c>
      <c r="E250" s="160">
        <v>66.734306715926209</v>
      </c>
      <c r="F250" s="350"/>
      <c r="G250" s="160">
        <v>0</v>
      </c>
      <c r="H250" s="161">
        <v>0</v>
      </c>
      <c r="I250" s="162">
        <f t="shared" si="178"/>
        <v>124.26393444324921</v>
      </c>
      <c r="J250" s="149"/>
      <c r="K250" s="163" t="s">
        <v>17</v>
      </c>
      <c r="L250" s="164">
        <v>23.791587613379292</v>
      </c>
      <c r="M250" s="164">
        <v>0</v>
      </c>
      <c r="N250" s="164">
        <v>33.738040113943711</v>
      </c>
      <c r="O250" s="164">
        <v>66.734306715926209</v>
      </c>
      <c r="P250" s="164">
        <v>9.566202466846753E-2</v>
      </c>
      <c r="Q250" s="164">
        <v>0</v>
      </c>
      <c r="R250" s="165">
        <v>0</v>
      </c>
      <c r="S250" s="166">
        <f t="shared" si="179"/>
        <v>124.35959646791768</v>
      </c>
      <c r="U250" s="211" t="s">
        <v>17</v>
      </c>
      <c r="V250" s="212">
        <v>23.791587613379292</v>
      </c>
      <c r="W250" s="212">
        <v>0</v>
      </c>
      <c r="X250" s="212">
        <v>0</v>
      </c>
      <c r="Y250" s="212">
        <v>0</v>
      </c>
      <c r="Z250" s="212">
        <v>33.738040113943711</v>
      </c>
      <c r="AA250" s="212">
        <v>0.33748850325053104</v>
      </c>
      <c r="AB250" s="212">
        <v>9.566202466846753E-2</v>
      </c>
      <c r="AC250" s="213">
        <v>66.396818212675683</v>
      </c>
      <c r="AD250" s="212">
        <v>0</v>
      </c>
      <c r="AE250" s="212">
        <v>0</v>
      </c>
      <c r="AF250" s="212">
        <v>0</v>
      </c>
      <c r="AG250" s="212">
        <v>0</v>
      </c>
      <c r="AH250" s="212">
        <v>66.396818212675683</v>
      </c>
      <c r="AI250" s="214">
        <f t="shared" si="180"/>
        <v>124.3595964679177</v>
      </c>
      <c r="AJ250" s="141" t="str">
        <f t="shared" si="181"/>
        <v/>
      </c>
      <c r="BA250" s="141"/>
      <c r="BR250" s="141"/>
      <c r="CG250" s="141"/>
    </row>
    <row r="251" spans="1:85" ht="15">
      <c r="A251" s="167" t="s">
        <v>140</v>
      </c>
      <c r="B251" s="156">
        <v>990.34613256273383</v>
      </c>
      <c r="C251" s="156">
        <v>33.053254722809925</v>
      </c>
      <c r="D251" s="156">
        <v>426.03284280461628</v>
      </c>
      <c r="E251" s="156">
        <v>91.022157137026852</v>
      </c>
      <c r="F251" s="350"/>
      <c r="G251" s="156">
        <v>0</v>
      </c>
      <c r="H251" s="168">
        <v>0</v>
      </c>
      <c r="I251" s="154">
        <f t="shared" si="178"/>
        <v>1540.4543872271868</v>
      </c>
      <c r="J251" s="149"/>
      <c r="K251" s="169" t="s">
        <v>140</v>
      </c>
      <c r="L251" s="156">
        <v>990.34613256273383</v>
      </c>
      <c r="M251" s="156">
        <v>33.053254722809925</v>
      </c>
      <c r="N251" s="156">
        <v>426.03284280461628</v>
      </c>
      <c r="O251" s="156">
        <v>91.022157137026852</v>
      </c>
      <c r="P251" s="156">
        <v>0.13462171550977381</v>
      </c>
      <c r="Q251" s="156">
        <v>0</v>
      </c>
      <c r="R251" s="157">
        <v>0</v>
      </c>
      <c r="S251" s="158">
        <f t="shared" si="179"/>
        <v>1540.5890089426966</v>
      </c>
      <c r="U251" s="215" t="s">
        <v>140</v>
      </c>
      <c r="V251" s="207">
        <v>977.21207305973849</v>
      </c>
      <c r="W251" s="207">
        <v>0</v>
      </c>
      <c r="X251" s="207">
        <v>0</v>
      </c>
      <c r="Y251" s="207">
        <v>33.053254722809925</v>
      </c>
      <c r="Z251" s="207">
        <v>426.03284280461628</v>
      </c>
      <c r="AA251" s="207">
        <v>10.602717302059505</v>
      </c>
      <c r="AB251" s="207">
        <v>0.13462171550977381</v>
      </c>
      <c r="AC251" s="208">
        <v>93.553499337962663</v>
      </c>
      <c r="AD251" s="207">
        <v>13.134059502995305</v>
      </c>
      <c r="AE251" s="207">
        <v>32.52523695284026</v>
      </c>
      <c r="AF251" s="207">
        <v>0</v>
      </c>
      <c r="AG251" s="207">
        <v>0</v>
      </c>
      <c r="AH251" s="207">
        <v>47.89420288212709</v>
      </c>
      <c r="AI251" s="210">
        <f t="shared" si="180"/>
        <v>1540.5890089426969</v>
      </c>
      <c r="AJ251" s="141" t="str">
        <f t="shared" si="181"/>
        <v/>
      </c>
      <c r="BA251" s="141"/>
      <c r="BR251" s="141"/>
      <c r="CG251" s="141"/>
    </row>
    <row r="252" spans="1:85" ht="15">
      <c r="A252" s="159" t="s">
        <v>25</v>
      </c>
      <c r="B252" s="160">
        <v>89.702356537185779</v>
      </c>
      <c r="C252" s="160">
        <v>0.82051682786707081</v>
      </c>
      <c r="D252" s="160">
        <v>599.90843096149433</v>
      </c>
      <c r="E252" s="160">
        <v>1093.4683418794157</v>
      </c>
      <c r="F252" s="350"/>
      <c r="G252" s="160">
        <v>216.83155956701134</v>
      </c>
      <c r="H252" s="161">
        <v>56.071512968294144</v>
      </c>
      <c r="I252" s="162">
        <f t="shared" si="178"/>
        <v>2056.8027187412681</v>
      </c>
      <c r="J252" s="149"/>
      <c r="K252" s="163" t="s">
        <v>25</v>
      </c>
      <c r="L252" s="164">
        <v>89.702356537185779</v>
      </c>
      <c r="M252" s="164">
        <v>0.82051682786707081</v>
      </c>
      <c r="N252" s="164">
        <v>599.90843096149433</v>
      </c>
      <c r="O252" s="164">
        <v>1093.4683418794157</v>
      </c>
      <c r="P252" s="164">
        <v>2.0023881745611067</v>
      </c>
      <c r="Q252" s="164">
        <v>216.83155956701134</v>
      </c>
      <c r="R252" s="165">
        <v>56.071512968294144</v>
      </c>
      <c r="S252" s="166">
        <f t="shared" si="179"/>
        <v>2058.8051069158291</v>
      </c>
      <c r="U252" s="211" t="s">
        <v>25</v>
      </c>
      <c r="V252" s="212">
        <v>18.423403167064293</v>
      </c>
      <c r="W252" s="212">
        <v>70.165590423251913</v>
      </c>
      <c r="X252" s="212">
        <v>216.83155956701134</v>
      </c>
      <c r="Y252" s="212">
        <v>0.82051682786707081</v>
      </c>
      <c r="Z252" s="212">
        <v>599.90843096149433</v>
      </c>
      <c r="AA252" s="212">
        <v>1076.3858072939172</v>
      </c>
      <c r="AB252" s="212">
        <v>2.0023881745611067</v>
      </c>
      <c r="AC252" s="213">
        <v>74.267410500662081</v>
      </c>
      <c r="AD252" s="212">
        <v>1.1133629468695707</v>
      </c>
      <c r="AE252" s="212">
        <v>2.6801144965706687</v>
      </c>
      <c r="AF252" s="212">
        <v>56.071512968294144</v>
      </c>
      <c r="AG252" s="212">
        <v>0</v>
      </c>
      <c r="AH252" s="212">
        <v>14.402420088927679</v>
      </c>
      <c r="AI252" s="214">
        <f t="shared" si="180"/>
        <v>2058.8051069158291</v>
      </c>
      <c r="AJ252" s="141" t="str">
        <f t="shared" si="181"/>
        <v/>
      </c>
      <c r="BA252" s="141"/>
      <c r="BR252" s="141"/>
      <c r="CG252" s="141"/>
    </row>
    <row r="253" spans="1:85" ht="15">
      <c r="A253" s="167" t="s">
        <v>24</v>
      </c>
      <c r="B253" s="156">
        <v>245.5120249188659</v>
      </c>
      <c r="C253" s="156">
        <v>0</v>
      </c>
      <c r="D253" s="156">
        <v>3.5704230980153806</v>
      </c>
      <c r="E253" s="156">
        <v>0</v>
      </c>
      <c r="F253" s="350"/>
      <c r="G253" s="156">
        <v>0</v>
      </c>
      <c r="H253" s="168">
        <v>0</v>
      </c>
      <c r="I253" s="154">
        <f t="shared" si="178"/>
        <v>249.08244801688127</v>
      </c>
      <c r="J253" s="149"/>
      <c r="K253" s="169" t="s">
        <v>24</v>
      </c>
      <c r="L253" s="156">
        <v>245.5120249188659</v>
      </c>
      <c r="M253" s="156">
        <v>0</v>
      </c>
      <c r="N253" s="156">
        <v>3.5704230980153806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79"/>
        <v>249.08244801688127</v>
      </c>
      <c r="U253" s="215" t="s">
        <v>24</v>
      </c>
      <c r="V253" s="207">
        <v>245.40829933650485</v>
      </c>
      <c r="W253" s="207">
        <v>0</v>
      </c>
      <c r="X253" s="207">
        <v>0</v>
      </c>
      <c r="Y253" s="207">
        <v>0</v>
      </c>
      <c r="Z253" s="207">
        <v>3.5704230980153806</v>
      </c>
      <c r="AA253" s="207">
        <v>0</v>
      </c>
      <c r="AB253" s="207">
        <v>0</v>
      </c>
      <c r="AC253" s="208">
        <v>0.10372558236105252</v>
      </c>
      <c r="AD253" s="207">
        <v>0.10372558236105252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80"/>
        <v>249.08244801688127</v>
      </c>
      <c r="AJ253" s="141" t="str">
        <f t="shared" si="181"/>
        <v/>
      </c>
      <c r="BA253" s="141"/>
      <c r="BR253" s="141"/>
      <c r="CG253" s="141"/>
    </row>
    <row r="254" spans="1:85" ht="15">
      <c r="A254" s="159" t="s">
        <v>60</v>
      </c>
      <c r="B254" s="160">
        <v>8.5356329835105367</v>
      </c>
      <c r="C254" s="160">
        <v>0</v>
      </c>
      <c r="D254" s="160">
        <v>0</v>
      </c>
      <c r="E254" s="160">
        <v>0</v>
      </c>
      <c r="F254" s="350"/>
      <c r="G254" s="160">
        <v>0</v>
      </c>
      <c r="H254" s="161">
        <v>0</v>
      </c>
      <c r="I254" s="162">
        <f t="shared" si="178"/>
        <v>8.5356329835105367</v>
      </c>
      <c r="J254" s="149"/>
      <c r="K254" s="163" t="s">
        <v>60</v>
      </c>
      <c r="L254" s="164">
        <v>8.5356329835105367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79"/>
        <v>8.5356329835105367</v>
      </c>
      <c r="U254" s="211" t="s">
        <v>60</v>
      </c>
      <c r="V254" s="212">
        <v>8.5356329835105367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80"/>
        <v>8.5356329835105367</v>
      </c>
      <c r="AJ254" s="141" t="str">
        <f t="shared" si="181"/>
        <v/>
      </c>
      <c r="BA254" s="141"/>
      <c r="BR254" s="141"/>
      <c r="CG254" s="141"/>
    </row>
    <row r="255" spans="1:85" ht="15">
      <c r="A255" s="167" t="s">
        <v>22</v>
      </c>
      <c r="B255" s="156">
        <v>181.41384527779283</v>
      </c>
      <c r="C255" s="156">
        <v>0</v>
      </c>
      <c r="D255" s="156">
        <v>0</v>
      </c>
      <c r="E255" s="156">
        <v>4.6516370584049449</v>
      </c>
      <c r="F255" s="350"/>
      <c r="G255" s="156">
        <v>0</v>
      </c>
      <c r="H255" s="168">
        <v>0</v>
      </c>
      <c r="I255" s="154">
        <f t="shared" si="178"/>
        <v>186.06548233619779</v>
      </c>
      <c r="J255" s="149"/>
      <c r="K255" s="169" t="s">
        <v>22</v>
      </c>
      <c r="L255" s="156">
        <v>181.41384527779283</v>
      </c>
      <c r="M255" s="156">
        <v>0</v>
      </c>
      <c r="N255" s="156">
        <v>0</v>
      </c>
      <c r="O255" s="156">
        <v>4.6516370584049449</v>
      </c>
      <c r="P255" s="156">
        <v>23.640255130501021</v>
      </c>
      <c r="Q255" s="156">
        <v>0</v>
      </c>
      <c r="R255" s="157">
        <v>0</v>
      </c>
      <c r="S255" s="158">
        <f t="shared" si="179"/>
        <v>209.70573746669882</v>
      </c>
      <c r="U255" s="215" t="s">
        <v>22</v>
      </c>
      <c r="V255" s="207">
        <v>180.48351786611184</v>
      </c>
      <c r="W255" s="207">
        <v>0</v>
      </c>
      <c r="X255" s="207">
        <v>0</v>
      </c>
      <c r="Y255" s="207">
        <v>0</v>
      </c>
      <c r="Z255" s="207">
        <v>0</v>
      </c>
      <c r="AA255" s="207">
        <v>0</v>
      </c>
      <c r="AB255" s="207">
        <v>23.640255130501021</v>
      </c>
      <c r="AC255" s="208">
        <v>5.5819644700859339</v>
      </c>
      <c r="AD255" s="207">
        <v>0.93032741168098898</v>
      </c>
      <c r="AE255" s="207">
        <v>0</v>
      </c>
      <c r="AF255" s="207">
        <v>0</v>
      </c>
      <c r="AG255" s="207">
        <v>0</v>
      </c>
      <c r="AH255" s="207">
        <v>4.6516370584049449</v>
      </c>
      <c r="AI255" s="210">
        <f t="shared" si="180"/>
        <v>209.70573746669879</v>
      </c>
      <c r="AJ255" s="141" t="str">
        <f t="shared" si="181"/>
        <v/>
      </c>
      <c r="BA255" s="141"/>
      <c r="BR255" s="141"/>
      <c r="CG255" s="141"/>
    </row>
    <row r="256" spans="1:85" ht="15">
      <c r="A256" s="159" t="s">
        <v>21</v>
      </c>
      <c r="B256" s="160">
        <v>4.3671694347270961E-3</v>
      </c>
      <c r="C256" s="160">
        <v>0</v>
      </c>
      <c r="D256" s="160">
        <v>1.091792358681774E-3</v>
      </c>
      <c r="E256" s="160">
        <v>0</v>
      </c>
      <c r="F256" s="350"/>
      <c r="G256" s="160">
        <v>0</v>
      </c>
      <c r="H256" s="161">
        <v>0</v>
      </c>
      <c r="I256" s="162">
        <f t="shared" si="178"/>
        <v>5.4589617934088699E-3</v>
      </c>
      <c r="J256" s="149"/>
      <c r="K256" s="163" t="s">
        <v>21</v>
      </c>
      <c r="L256" s="164">
        <v>4.3671694347270961E-3</v>
      </c>
      <c r="M256" s="164">
        <v>0</v>
      </c>
      <c r="N256" s="164">
        <v>1.091792358681774E-3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79"/>
        <v>5.4589617934088699E-3</v>
      </c>
      <c r="U256" s="211" t="s">
        <v>61</v>
      </c>
      <c r="V256" s="212">
        <v>4.3671694347270961E-3</v>
      </c>
      <c r="W256" s="212">
        <v>0</v>
      </c>
      <c r="X256" s="212">
        <v>0</v>
      </c>
      <c r="Y256" s="212">
        <v>0</v>
      </c>
      <c r="Z256" s="212">
        <v>1.091792358681774E-3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80"/>
        <v>5.4589617934088699E-3</v>
      </c>
      <c r="AJ256" s="141" t="str">
        <f t="shared" si="181"/>
        <v/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78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79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80"/>
        <v>0</v>
      </c>
      <c r="AJ257" s="141" t="str">
        <f t="shared" si="181"/>
        <v/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78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79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80"/>
        <v>0</v>
      </c>
      <c r="AJ258" s="141" t="str">
        <f t="shared" si="181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78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79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80"/>
        <v>0</v>
      </c>
      <c r="AJ259" s="141" t="str">
        <f t="shared" si="181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78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79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80"/>
        <v>0</v>
      </c>
      <c r="AJ260" s="141" t="str">
        <f t="shared" si="181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78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79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80"/>
        <v>0</v>
      </c>
      <c r="AJ261" s="141" t="str">
        <f t="shared" si="181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1719.3405592722363</v>
      </c>
      <c r="C262" s="195">
        <f t="shared" ref="C262:H262" si="182">SUM(C241:C257)</f>
        <v>34.442542038886586</v>
      </c>
      <c r="D262" s="195">
        <f t="shared" si="182"/>
        <v>1097.4514507644046</v>
      </c>
      <c r="E262" s="195">
        <f t="shared" si="182"/>
        <v>1258.6716988326173</v>
      </c>
      <c r="F262" s="195">
        <f t="shared" si="182"/>
        <v>0</v>
      </c>
      <c r="G262" s="195">
        <f t="shared" si="182"/>
        <v>216.83155956701134</v>
      </c>
      <c r="H262" s="197">
        <f t="shared" si="182"/>
        <v>56.071512968294144</v>
      </c>
      <c r="I262" s="154">
        <f t="shared" ref="I262" si="183">SUM(I241:I257)</f>
        <v>4382.8093234434491</v>
      </c>
      <c r="J262" s="149"/>
      <c r="K262" s="196" t="s">
        <v>26</v>
      </c>
      <c r="L262" s="195">
        <f>SUM(L241:L257)</f>
        <v>1719.3405592722363</v>
      </c>
      <c r="M262" s="195">
        <f t="shared" ref="M262:R262" si="184">SUM(M241:M257)</f>
        <v>34.442542038886586</v>
      </c>
      <c r="N262" s="195">
        <f t="shared" si="184"/>
        <v>1097.4514507644046</v>
      </c>
      <c r="O262" s="195">
        <f t="shared" si="184"/>
        <v>1258.6716988326173</v>
      </c>
      <c r="P262" s="195">
        <f t="shared" si="184"/>
        <v>471.06262328398873</v>
      </c>
      <c r="Q262" s="195">
        <f t="shared" si="184"/>
        <v>216.83155956701134</v>
      </c>
      <c r="R262" s="197">
        <f t="shared" si="184"/>
        <v>56.071512968294144</v>
      </c>
      <c r="S262" s="198">
        <f t="shared" ref="S262" si="185">SUM(S241:S257)</f>
        <v>4853.8719467274386</v>
      </c>
      <c r="T262" s="141" t="str">
        <f>IF(ABS(S262-AI262)&gt;0.01,S262-AI262,"")</f>
        <v/>
      </c>
      <c r="U262" s="224" t="s">
        <v>63</v>
      </c>
      <c r="V262" s="225">
        <f>SUM(V241:V257)</f>
        <v>1633.0251974281186</v>
      </c>
      <c r="W262" s="225">
        <f t="shared" ref="W262:AH262" si="186">SUM(W241:W257)</f>
        <v>70.165590423251913</v>
      </c>
      <c r="X262" s="225">
        <f t="shared" si="186"/>
        <v>216.83155956701134</v>
      </c>
      <c r="Y262" s="225">
        <f t="shared" si="186"/>
        <v>34.442542038886586</v>
      </c>
      <c r="Z262" s="225">
        <f t="shared" si="186"/>
        <v>1097.4514507644046</v>
      </c>
      <c r="AA262" s="225">
        <f t="shared" si="186"/>
        <v>1088.0019224441744</v>
      </c>
      <c r="AB262" s="225">
        <f t="shared" si="186"/>
        <v>471.06262328398873</v>
      </c>
      <c r="AC262" s="225">
        <f t="shared" si="186"/>
        <v>242.89106077760241</v>
      </c>
      <c r="AD262" s="226">
        <f t="shared" si="186"/>
        <v>16.149771420865566</v>
      </c>
      <c r="AE262" s="226">
        <f t="shared" si="186"/>
        <v>35.205351449410927</v>
      </c>
      <c r="AF262" s="226">
        <f t="shared" si="186"/>
        <v>56.071512968294144</v>
      </c>
      <c r="AG262" s="226">
        <f t="shared" si="186"/>
        <v>0</v>
      </c>
      <c r="AH262" s="226">
        <f t="shared" si="186"/>
        <v>135.46442493903177</v>
      </c>
      <c r="AI262" s="227">
        <f>SUM(V262:AC262)</f>
        <v>4853.8719467274386</v>
      </c>
      <c r="AJ262" s="141" t="str">
        <f t="shared" si="181"/>
        <v/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0.39229189143035753</v>
      </c>
      <c r="C263" s="48">
        <f t="shared" ref="C263:H263" si="187">IF($I262=0,"-",C262/$I262)</f>
        <v>7.8585536118705845E-3</v>
      </c>
      <c r="D263" s="48">
        <f t="shared" si="187"/>
        <v>0.25039908647044862</v>
      </c>
      <c r="E263" s="48">
        <f t="shared" si="187"/>
        <v>0.28718376866181222</v>
      </c>
      <c r="F263" s="48">
        <f t="shared" si="187"/>
        <v>0</v>
      </c>
      <c r="G263" s="48">
        <f t="shared" si="187"/>
        <v>4.9473190267983851E-2</v>
      </c>
      <c r="H263" s="69">
        <f t="shared" si="187"/>
        <v>1.2793509557527441E-2</v>
      </c>
      <c r="I263" s="49">
        <f>SUM(B263:H263)</f>
        <v>1.0000000000000002</v>
      </c>
      <c r="J263" s="141"/>
      <c r="K263" s="78" t="s">
        <v>90</v>
      </c>
      <c r="L263" s="95">
        <f>IF($S262=0,"-",L262/$S262)</f>
        <v>0.35422041993329562</v>
      </c>
      <c r="M263" s="95">
        <f t="shared" ref="M263:R263" si="188">IF($S262=0,"-",M262/$S262)</f>
        <v>7.0958901299628067E-3</v>
      </c>
      <c r="N263" s="95">
        <f t="shared" si="188"/>
        <v>0.2260981465537682</v>
      </c>
      <c r="O263" s="95">
        <f t="shared" si="188"/>
        <v>0.25931291815006258</v>
      </c>
      <c r="P263" s="95">
        <f t="shared" si="188"/>
        <v>9.7048836156789636E-2</v>
      </c>
      <c r="Q263" s="95">
        <f t="shared" si="188"/>
        <v>4.4671874731512601E-2</v>
      </c>
      <c r="R263" s="96">
        <f t="shared" si="188"/>
        <v>1.1551914344608637E-2</v>
      </c>
      <c r="S263" s="97">
        <f>SUM(L263:R263)</f>
        <v>1</v>
      </c>
      <c r="U263" s="108" t="s">
        <v>90</v>
      </c>
      <c r="V263" s="130">
        <f>+V262/$AI262</f>
        <v>0.33643763481010897</v>
      </c>
      <c r="W263" s="130">
        <f t="shared" ref="W263:AH263" si="189">+W262/$AI262</f>
        <v>1.4455591575826125E-2</v>
      </c>
      <c r="X263" s="130">
        <f t="shared" si="189"/>
        <v>4.4671874731512601E-2</v>
      </c>
      <c r="Y263" s="130">
        <f t="shared" si="189"/>
        <v>7.0958901299628067E-3</v>
      </c>
      <c r="Z263" s="130">
        <f t="shared" si="189"/>
        <v>0.2260981465537682</v>
      </c>
      <c r="AA263" s="130">
        <f t="shared" si="189"/>
        <v>0.22415134440819426</v>
      </c>
      <c r="AB263" s="130">
        <f t="shared" si="189"/>
        <v>9.7048836156789636E-2</v>
      </c>
      <c r="AC263" s="130">
        <f t="shared" si="189"/>
        <v>5.0040681633837417E-2</v>
      </c>
      <c r="AD263" s="130">
        <f t="shared" si="189"/>
        <v>3.3271935473604759E-3</v>
      </c>
      <c r="AE263" s="130">
        <f t="shared" si="189"/>
        <v>7.2530449578808859E-3</v>
      </c>
      <c r="AF263" s="130">
        <f t="shared" si="189"/>
        <v>1.1551914344608637E-2</v>
      </c>
      <c r="AG263" s="130">
        <f t="shared" si="189"/>
        <v>0</v>
      </c>
      <c r="AH263" s="130">
        <f t="shared" si="189"/>
        <v>2.7908528783987419E-2</v>
      </c>
      <c r="AI263" s="131">
        <f>SUM(V263:AC263)</f>
        <v>1</v>
      </c>
      <c r="AJ263" s="22" t="str">
        <f t="shared" si="181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2.769475020982036E-2</v>
      </c>
      <c r="C267" s="152">
        <v>0</v>
      </c>
      <c r="D267" s="152">
        <v>0</v>
      </c>
      <c r="E267" s="152">
        <v>0</v>
      </c>
      <c r="F267" s="349"/>
      <c r="G267" s="152">
        <v>0</v>
      </c>
      <c r="H267" s="153">
        <v>0</v>
      </c>
      <c r="I267" s="154">
        <f>SUM(B267:H267)</f>
        <v>2.769475020982036E-2</v>
      </c>
      <c r="J267" s="149"/>
      <c r="K267" s="203" t="s">
        <v>7</v>
      </c>
      <c r="L267" s="152">
        <v>2.769475020982036E-2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2.769475020982036E-2</v>
      </c>
      <c r="U267" s="206" t="s">
        <v>7</v>
      </c>
      <c r="V267" s="207">
        <v>2.769475020982036E-2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2.769475020982036E-2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90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91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92">SUM(V268:AC268)</f>
        <v>0</v>
      </c>
      <c r="AJ268" s="141" t="str">
        <f t="shared" ref="AJ268:AJ289" si="193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90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91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92"/>
        <v>0</v>
      </c>
      <c r="AJ269" s="141" t="str">
        <f t="shared" si="193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90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91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92"/>
        <v>0</v>
      </c>
      <c r="AJ270" s="141" t="str">
        <f t="shared" si="193"/>
        <v/>
      </c>
      <c r="BA270" s="141"/>
      <c r="BR270" s="141"/>
      <c r="CG270" s="141"/>
    </row>
    <row r="271" spans="1:85" ht="15">
      <c r="A271" s="167" t="s">
        <v>16</v>
      </c>
      <c r="B271" s="156">
        <v>0</v>
      </c>
      <c r="C271" s="156">
        <v>0</v>
      </c>
      <c r="D271" s="156">
        <v>0</v>
      </c>
      <c r="E271" s="156">
        <v>38.902007806217867</v>
      </c>
      <c r="F271" s="350"/>
      <c r="G271" s="156">
        <v>0</v>
      </c>
      <c r="H271" s="168">
        <v>0</v>
      </c>
      <c r="I271" s="154">
        <f t="shared" si="190"/>
        <v>38.902007806217867</v>
      </c>
      <c r="J271" s="149"/>
      <c r="K271" s="169" t="s">
        <v>16</v>
      </c>
      <c r="L271" s="156">
        <v>0</v>
      </c>
      <c r="M271" s="156">
        <v>0</v>
      </c>
      <c r="N271" s="156">
        <v>0</v>
      </c>
      <c r="O271" s="156">
        <v>38.902007806217867</v>
      </c>
      <c r="P271" s="156">
        <v>0</v>
      </c>
      <c r="Q271" s="156">
        <v>0</v>
      </c>
      <c r="R271" s="157">
        <v>0</v>
      </c>
      <c r="S271" s="158">
        <f t="shared" si="191"/>
        <v>38.902007806217867</v>
      </c>
      <c r="U271" s="215" t="s">
        <v>16</v>
      </c>
      <c r="V271" s="207">
        <v>0</v>
      </c>
      <c r="W271" s="207">
        <v>0</v>
      </c>
      <c r="X271" s="207">
        <v>0</v>
      </c>
      <c r="Y271" s="207">
        <v>0</v>
      </c>
      <c r="Z271" s="207">
        <v>0</v>
      </c>
      <c r="AA271" s="207">
        <v>38.902007806217867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92"/>
        <v>38.902007806217867</v>
      </c>
      <c r="AJ271" s="141" t="str">
        <f t="shared" si="193"/>
        <v/>
      </c>
      <c r="BA271" s="141"/>
      <c r="BR271" s="141"/>
      <c r="CG271" s="141"/>
    </row>
    <row r="272" spans="1:85" ht="15">
      <c r="A272" s="159" t="s">
        <v>15</v>
      </c>
      <c r="B272" s="160">
        <v>8.8694703217392039</v>
      </c>
      <c r="C272" s="160">
        <v>0.23601125038745752</v>
      </c>
      <c r="D272" s="160">
        <v>6.0068724456525526</v>
      </c>
      <c r="E272" s="160">
        <v>3.4316499532462887</v>
      </c>
      <c r="F272" s="350"/>
      <c r="G272" s="160">
        <v>0</v>
      </c>
      <c r="H272" s="161">
        <v>0</v>
      </c>
      <c r="I272" s="162">
        <f t="shared" si="190"/>
        <v>18.544003971025504</v>
      </c>
      <c r="J272" s="149"/>
      <c r="K272" s="163" t="s">
        <v>15</v>
      </c>
      <c r="L272" s="164">
        <v>8.8694703217392039</v>
      </c>
      <c r="M272" s="164">
        <v>0.23601125038745752</v>
      </c>
      <c r="N272" s="164">
        <v>6.0068724456525526</v>
      </c>
      <c r="O272" s="164">
        <v>3.4316499532462887</v>
      </c>
      <c r="P272" s="164">
        <v>0</v>
      </c>
      <c r="Q272" s="164">
        <v>0</v>
      </c>
      <c r="R272" s="165">
        <v>0</v>
      </c>
      <c r="S272" s="166">
        <f t="shared" si="191"/>
        <v>18.544003971025504</v>
      </c>
      <c r="U272" s="211" t="s">
        <v>57</v>
      </c>
      <c r="V272" s="212">
        <v>8.5480241506165893</v>
      </c>
      <c r="W272" s="212">
        <v>0</v>
      </c>
      <c r="X272" s="212">
        <v>0</v>
      </c>
      <c r="Y272" s="212">
        <v>0.23601125038745752</v>
      </c>
      <c r="Z272" s="212">
        <v>4.5237358564852936</v>
      </c>
      <c r="AA272" s="212">
        <v>3.4316499532462887</v>
      </c>
      <c r="AB272" s="212">
        <v>0</v>
      </c>
      <c r="AC272" s="213">
        <v>1.8045827602898741</v>
      </c>
      <c r="AD272" s="212">
        <v>0.32144617112261537</v>
      </c>
      <c r="AE272" s="212">
        <v>0</v>
      </c>
      <c r="AF272" s="212">
        <v>0</v>
      </c>
      <c r="AG272" s="212">
        <v>1.4831365891672588</v>
      </c>
      <c r="AH272" s="212">
        <v>0</v>
      </c>
      <c r="AI272" s="214">
        <f t="shared" si="192"/>
        <v>18.544003971025504</v>
      </c>
      <c r="AJ272" s="141" t="str">
        <f t="shared" si="193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35.611961503784094</v>
      </c>
      <c r="F273" s="350"/>
      <c r="G273" s="156">
        <v>0</v>
      </c>
      <c r="H273" s="168">
        <v>0</v>
      </c>
      <c r="I273" s="154">
        <f t="shared" si="190"/>
        <v>35.611961503784094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35.611961503784094</v>
      </c>
      <c r="P273" s="156">
        <v>484.25566453738065</v>
      </c>
      <c r="Q273" s="156">
        <v>0</v>
      </c>
      <c r="R273" s="157">
        <v>0</v>
      </c>
      <c r="S273" s="158">
        <f t="shared" si="191"/>
        <v>519.86762604116473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5.3417942255676136</v>
      </c>
      <c r="AB273" s="207">
        <v>484.25566453738065</v>
      </c>
      <c r="AC273" s="208">
        <v>30.27016727821648</v>
      </c>
      <c r="AD273" s="207">
        <v>0</v>
      </c>
      <c r="AE273" s="207">
        <v>0</v>
      </c>
      <c r="AF273" s="207">
        <v>0</v>
      </c>
      <c r="AG273" s="207">
        <v>0</v>
      </c>
      <c r="AH273" s="207">
        <v>30.27016727821648</v>
      </c>
      <c r="AI273" s="210">
        <f t="shared" si="192"/>
        <v>519.86762604116473</v>
      </c>
      <c r="AJ273" s="141" t="str">
        <f t="shared" si="193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2.521154519824602E-3</v>
      </c>
      <c r="F274" s="350"/>
      <c r="G274" s="160">
        <v>0</v>
      </c>
      <c r="H274" s="161">
        <v>0</v>
      </c>
      <c r="I274" s="162">
        <f t="shared" si="190"/>
        <v>2.521154519824602E-3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2.521154519824602E-3</v>
      </c>
      <c r="P274" s="164">
        <v>0.30672942280297016</v>
      </c>
      <c r="Q274" s="164">
        <v>0</v>
      </c>
      <c r="R274" s="165">
        <v>0</v>
      </c>
      <c r="S274" s="166">
        <f t="shared" si="191"/>
        <v>0.30925057732279476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0.30672942280297016</v>
      </c>
      <c r="AC274" s="213">
        <v>2.521154519824602E-3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2.521154519824602E-3</v>
      </c>
      <c r="AI274" s="214">
        <f t="shared" si="192"/>
        <v>0.30925057732279476</v>
      </c>
      <c r="AJ274" s="141" t="str">
        <f t="shared" si="193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90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91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92"/>
        <v>0</v>
      </c>
      <c r="AJ275" s="141" t="str">
        <f t="shared" si="193"/>
        <v/>
      </c>
      <c r="BA275" s="141"/>
      <c r="BR275" s="141"/>
      <c r="CG275" s="141"/>
    </row>
    <row r="276" spans="1:85" ht="15">
      <c r="A276" s="159" t="s">
        <v>17</v>
      </c>
      <c r="B276" s="160">
        <v>0</v>
      </c>
      <c r="C276" s="160">
        <v>0</v>
      </c>
      <c r="D276" s="160">
        <v>28.661547368090357</v>
      </c>
      <c r="E276" s="160">
        <v>2.5940854218551426</v>
      </c>
      <c r="F276" s="350"/>
      <c r="G276" s="160">
        <v>0</v>
      </c>
      <c r="H276" s="161">
        <v>0</v>
      </c>
      <c r="I276" s="162">
        <f t="shared" si="190"/>
        <v>31.255632789945501</v>
      </c>
      <c r="J276" s="149"/>
      <c r="K276" s="163" t="s">
        <v>17</v>
      </c>
      <c r="L276" s="164">
        <v>0</v>
      </c>
      <c r="M276" s="164">
        <v>0</v>
      </c>
      <c r="N276" s="164">
        <v>28.661547368090357</v>
      </c>
      <c r="O276" s="164">
        <v>2.5940854218551426</v>
      </c>
      <c r="P276" s="164">
        <v>9.3394624064171037</v>
      </c>
      <c r="Q276" s="164">
        <v>0</v>
      </c>
      <c r="R276" s="165">
        <v>0</v>
      </c>
      <c r="S276" s="166">
        <f t="shared" si="191"/>
        <v>40.595095196362607</v>
      </c>
      <c r="U276" s="211" t="s">
        <v>17</v>
      </c>
      <c r="V276" s="212">
        <v>0</v>
      </c>
      <c r="W276" s="212">
        <v>0</v>
      </c>
      <c r="X276" s="212">
        <v>0</v>
      </c>
      <c r="Y276" s="212">
        <v>0</v>
      </c>
      <c r="Z276" s="212">
        <v>28.661547368090357</v>
      </c>
      <c r="AA276" s="212">
        <v>0</v>
      </c>
      <c r="AB276" s="212">
        <v>9.3394624064171037</v>
      </c>
      <c r="AC276" s="213">
        <v>2.5940854218551426</v>
      </c>
      <c r="AD276" s="212">
        <v>0</v>
      </c>
      <c r="AE276" s="212">
        <v>0</v>
      </c>
      <c r="AF276" s="212">
        <v>0</v>
      </c>
      <c r="AG276" s="212">
        <v>0</v>
      </c>
      <c r="AH276" s="212">
        <v>2.5940854218551426</v>
      </c>
      <c r="AI276" s="214">
        <f t="shared" si="192"/>
        <v>40.5950951963626</v>
      </c>
      <c r="AJ276" s="141" t="str">
        <f t="shared" si="193"/>
        <v/>
      </c>
      <c r="BA276" s="141"/>
      <c r="BR276" s="141"/>
      <c r="CG276" s="141"/>
    </row>
    <row r="277" spans="1:85" ht="15">
      <c r="A277" s="167" t="s">
        <v>140</v>
      </c>
      <c r="B277" s="156">
        <v>2.3005509606775774</v>
      </c>
      <c r="C277" s="156">
        <v>80.688218601258228</v>
      </c>
      <c r="D277" s="156">
        <v>4.9598080865935907</v>
      </c>
      <c r="E277" s="156">
        <v>6.185472510280567</v>
      </c>
      <c r="F277" s="350"/>
      <c r="G277" s="156">
        <v>0</v>
      </c>
      <c r="H277" s="168">
        <v>0</v>
      </c>
      <c r="I277" s="154">
        <f t="shared" si="190"/>
        <v>94.13405015880997</v>
      </c>
      <c r="J277" s="149"/>
      <c r="K277" s="169" t="s">
        <v>140</v>
      </c>
      <c r="L277" s="156">
        <v>2.3005509606775774</v>
      </c>
      <c r="M277" s="156">
        <v>80.688218601258228</v>
      </c>
      <c r="N277" s="156">
        <v>4.9598080865935907</v>
      </c>
      <c r="O277" s="156">
        <v>6.185472510280567</v>
      </c>
      <c r="P277" s="156">
        <v>0</v>
      </c>
      <c r="Q277" s="156">
        <v>0</v>
      </c>
      <c r="R277" s="157">
        <v>0</v>
      </c>
      <c r="S277" s="158">
        <f t="shared" si="191"/>
        <v>94.13405015880997</v>
      </c>
      <c r="U277" s="215" t="s">
        <v>140</v>
      </c>
      <c r="V277" s="207">
        <v>2.3005509606775774</v>
      </c>
      <c r="W277" s="207">
        <v>0</v>
      </c>
      <c r="X277" s="207">
        <v>0</v>
      </c>
      <c r="Y277" s="207">
        <v>80.688218601258228</v>
      </c>
      <c r="Z277" s="207">
        <v>0</v>
      </c>
      <c r="AA277" s="207">
        <v>0</v>
      </c>
      <c r="AB277" s="207">
        <v>0</v>
      </c>
      <c r="AC277" s="208">
        <v>11.145280596874159</v>
      </c>
      <c r="AD277" s="207">
        <v>0</v>
      </c>
      <c r="AE277" s="207">
        <v>0</v>
      </c>
      <c r="AF277" s="207">
        <v>0</v>
      </c>
      <c r="AG277" s="207">
        <v>4.9598080865935907</v>
      </c>
      <c r="AH277" s="207">
        <v>6.185472510280567</v>
      </c>
      <c r="AI277" s="210">
        <f t="shared" si="192"/>
        <v>94.13405015880997</v>
      </c>
      <c r="AJ277" s="141" t="str">
        <f t="shared" si="193"/>
        <v/>
      </c>
      <c r="BA277" s="141"/>
      <c r="BR277" s="141"/>
      <c r="CG277" s="141"/>
    </row>
    <row r="278" spans="1:85" ht="15">
      <c r="A278" s="159" t="s">
        <v>25</v>
      </c>
      <c r="B278" s="160">
        <v>4.5751630636731591</v>
      </c>
      <c r="C278" s="160">
        <v>0.1589105989114207</v>
      </c>
      <c r="D278" s="160">
        <v>83.420677453913413</v>
      </c>
      <c r="E278" s="160">
        <v>283.70151224732592</v>
      </c>
      <c r="F278" s="350"/>
      <c r="G278" s="160">
        <v>4.6029012860478211</v>
      </c>
      <c r="H278" s="161">
        <v>0</v>
      </c>
      <c r="I278" s="162">
        <f t="shared" si="190"/>
        <v>376.45916464987175</v>
      </c>
      <c r="J278" s="149"/>
      <c r="K278" s="163" t="s">
        <v>25</v>
      </c>
      <c r="L278" s="164">
        <v>4.5751630636731591</v>
      </c>
      <c r="M278" s="164">
        <v>0.1589105989114207</v>
      </c>
      <c r="N278" s="164">
        <v>83.420677453913413</v>
      </c>
      <c r="O278" s="164">
        <v>283.70151224732592</v>
      </c>
      <c r="P278" s="164">
        <v>0</v>
      </c>
      <c r="Q278" s="164">
        <v>4.6029012860478211</v>
      </c>
      <c r="R278" s="165">
        <v>0</v>
      </c>
      <c r="S278" s="166">
        <f t="shared" si="191"/>
        <v>376.45916464987175</v>
      </c>
      <c r="U278" s="211" t="s">
        <v>25</v>
      </c>
      <c r="V278" s="212">
        <v>2.5068962676467597</v>
      </c>
      <c r="W278" s="212">
        <v>2.068266796026399</v>
      </c>
      <c r="X278" s="212">
        <v>4.6029012860478211</v>
      </c>
      <c r="Y278" s="212">
        <v>0.1589105989114207</v>
      </c>
      <c r="Z278" s="212">
        <v>83.420677453913413</v>
      </c>
      <c r="AA278" s="212">
        <v>283.65224893972078</v>
      </c>
      <c r="AB278" s="212">
        <v>0</v>
      </c>
      <c r="AC278" s="213">
        <v>4.9263307605122257E-2</v>
      </c>
      <c r="AD278" s="212">
        <v>0</v>
      </c>
      <c r="AE278" s="212">
        <v>0</v>
      </c>
      <c r="AF278" s="212">
        <v>0</v>
      </c>
      <c r="AG278" s="212">
        <v>0</v>
      </c>
      <c r="AH278" s="212">
        <v>4.9263307605122257E-2</v>
      </c>
      <c r="AI278" s="214">
        <f t="shared" si="192"/>
        <v>376.45916464987175</v>
      </c>
      <c r="AJ278" s="141" t="str">
        <f t="shared" si="193"/>
        <v/>
      </c>
      <c r="BA278" s="141"/>
      <c r="BR278" s="141"/>
      <c r="CG278" s="141"/>
    </row>
    <row r="279" spans="1:85" ht="15">
      <c r="A279" s="167" t="s">
        <v>24</v>
      </c>
      <c r="B279" s="156">
        <v>0.85163554792118645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90"/>
        <v>0.85163554792118645</v>
      </c>
      <c r="J279" s="149"/>
      <c r="K279" s="169" t="s">
        <v>24</v>
      </c>
      <c r="L279" s="156">
        <v>0.85163554792118645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91"/>
        <v>0.85163554792118645</v>
      </c>
      <c r="U279" s="215" t="s">
        <v>24</v>
      </c>
      <c r="V279" s="207">
        <v>0.85163554792118645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92"/>
        <v>0.85163554792118645</v>
      </c>
      <c r="AJ279" s="141" t="str">
        <f t="shared" si="193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90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91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92"/>
        <v>0</v>
      </c>
      <c r="AJ280" s="141" t="str">
        <f t="shared" si="193"/>
        <v/>
      </c>
      <c r="BA280" s="141"/>
      <c r="BR280" s="141"/>
      <c r="CG280" s="141"/>
    </row>
    <row r="281" spans="1:85" ht="15">
      <c r="A281" s="167" t="s">
        <v>22</v>
      </c>
      <c r="B281" s="156">
        <v>11.656733578300759</v>
      </c>
      <c r="C281" s="156">
        <v>0</v>
      </c>
      <c r="D281" s="156">
        <v>0</v>
      </c>
      <c r="E281" s="156">
        <v>0</v>
      </c>
      <c r="F281" s="350"/>
      <c r="G281" s="156">
        <v>0</v>
      </c>
      <c r="H281" s="168">
        <v>0</v>
      </c>
      <c r="I281" s="154">
        <f t="shared" si="190"/>
        <v>11.656733578300759</v>
      </c>
      <c r="J281" s="149"/>
      <c r="K281" s="169" t="s">
        <v>22</v>
      </c>
      <c r="L281" s="156">
        <v>11.656733578300759</v>
      </c>
      <c r="M281" s="156">
        <v>0</v>
      </c>
      <c r="N281" s="156">
        <v>0</v>
      </c>
      <c r="O281" s="156">
        <v>0</v>
      </c>
      <c r="P281" s="156">
        <v>27.862777372252708</v>
      </c>
      <c r="Q281" s="156">
        <v>0</v>
      </c>
      <c r="R281" s="157">
        <v>0</v>
      </c>
      <c r="S281" s="158">
        <f t="shared" si="191"/>
        <v>39.519510950553467</v>
      </c>
      <c r="U281" s="215" t="s">
        <v>22</v>
      </c>
      <c r="V281" s="207">
        <v>11.656733578300759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27.862777372252708</v>
      </c>
      <c r="AC281" s="208">
        <v>0</v>
      </c>
      <c r="AD281" s="207">
        <v>0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92"/>
        <v>39.519510950553467</v>
      </c>
      <c r="AJ281" s="141" t="str">
        <f t="shared" si="193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90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91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92"/>
        <v>0</v>
      </c>
      <c r="AJ282" s="141" t="str">
        <f t="shared" si="193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90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91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92"/>
        <v>0</v>
      </c>
      <c r="AJ283" s="141" t="str">
        <f t="shared" si="193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90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91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92"/>
        <v>0</v>
      </c>
      <c r="AJ284" s="141" t="str">
        <f t="shared" si="193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90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91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92"/>
        <v>0</v>
      </c>
      <c r="AJ285" s="141" t="str">
        <f t="shared" si="193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90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91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92"/>
        <v>0</v>
      </c>
      <c r="AJ286" s="141" t="str">
        <f t="shared" si="193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90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91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92"/>
        <v>0</v>
      </c>
      <c r="AJ287" s="141" t="str">
        <f t="shared" si="193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28.281248222521707</v>
      </c>
      <c r="C288" s="195">
        <f t="shared" ref="C288:H288" si="194">SUM(C267:C283)</f>
        <v>81.08314045055711</v>
      </c>
      <c r="D288" s="195">
        <f t="shared" si="194"/>
        <v>123.04890535424991</v>
      </c>
      <c r="E288" s="195">
        <f t="shared" si="194"/>
        <v>370.42921059722971</v>
      </c>
      <c r="F288" s="195">
        <f t="shared" si="194"/>
        <v>0</v>
      </c>
      <c r="G288" s="195">
        <f t="shared" si="194"/>
        <v>4.6029012860478211</v>
      </c>
      <c r="H288" s="197">
        <f t="shared" si="194"/>
        <v>0</v>
      </c>
      <c r="I288" s="154">
        <f t="shared" ref="I288" si="195">SUM(I267:I283)</f>
        <v>607.44540591060627</v>
      </c>
      <c r="J288" s="149"/>
      <c r="K288" s="196" t="s">
        <v>26</v>
      </c>
      <c r="L288" s="195">
        <f>SUM(L267:L283)</f>
        <v>28.281248222521707</v>
      </c>
      <c r="M288" s="195">
        <f t="shared" ref="M288:R288" si="196">SUM(M267:M283)</f>
        <v>81.08314045055711</v>
      </c>
      <c r="N288" s="195">
        <f t="shared" si="196"/>
        <v>123.04890535424991</v>
      </c>
      <c r="O288" s="195">
        <f t="shared" si="196"/>
        <v>370.42921059722971</v>
      </c>
      <c r="P288" s="195">
        <f t="shared" si="196"/>
        <v>521.76463373885349</v>
      </c>
      <c r="Q288" s="195">
        <f t="shared" si="196"/>
        <v>4.6029012860478211</v>
      </c>
      <c r="R288" s="197">
        <f t="shared" si="196"/>
        <v>0</v>
      </c>
      <c r="S288" s="198">
        <f t="shared" ref="S288" si="197">SUM(S267:S283)</f>
        <v>1129.2100396494598</v>
      </c>
      <c r="T288" s="141" t="str">
        <f>IF(ABS(S288-AI288)&gt;0.01,S288-AI288,"")</f>
        <v/>
      </c>
      <c r="U288" s="224" t="s">
        <v>63</v>
      </c>
      <c r="V288" s="225">
        <f>SUM(V267:V283)</f>
        <v>25.891535255372691</v>
      </c>
      <c r="W288" s="225">
        <f t="shared" ref="W288:AH288" si="198">SUM(W267:W283)</f>
        <v>2.068266796026399</v>
      </c>
      <c r="X288" s="225">
        <f t="shared" si="198"/>
        <v>4.6029012860478211</v>
      </c>
      <c r="Y288" s="225">
        <f t="shared" si="198"/>
        <v>81.08314045055711</v>
      </c>
      <c r="Z288" s="225">
        <f t="shared" si="198"/>
        <v>116.60596067848905</v>
      </c>
      <c r="AA288" s="225">
        <f t="shared" si="198"/>
        <v>331.32770092475255</v>
      </c>
      <c r="AB288" s="225">
        <f t="shared" si="198"/>
        <v>521.76463373885349</v>
      </c>
      <c r="AC288" s="225">
        <f t="shared" si="198"/>
        <v>45.865900519360601</v>
      </c>
      <c r="AD288" s="226">
        <f t="shared" si="198"/>
        <v>0.32144617112261537</v>
      </c>
      <c r="AE288" s="226">
        <f t="shared" si="198"/>
        <v>0</v>
      </c>
      <c r="AF288" s="226">
        <f t="shared" si="198"/>
        <v>0</v>
      </c>
      <c r="AG288" s="226">
        <f t="shared" si="198"/>
        <v>6.4429446757608497</v>
      </c>
      <c r="AH288" s="226">
        <f t="shared" si="198"/>
        <v>39.101509672477142</v>
      </c>
      <c r="AI288" s="227">
        <f>SUM(V288:AC288)</f>
        <v>1129.2100396494598</v>
      </c>
      <c r="AJ288" s="141" t="str">
        <f t="shared" si="193"/>
        <v/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4.6557679006767681E-2</v>
      </c>
      <c r="C289" s="48">
        <f t="shared" ref="C289:H289" si="199">IF($I288=0,"-",C288/$I288)</f>
        <v>0.13348218566079595</v>
      </c>
      <c r="D289" s="48">
        <f t="shared" si="199"/>
        <v>0.20256784256980323</v>
      </c>
      <c r="E289" s="48">
        <f t="shared" si="199"/>
        <v>0.60981481955885153</v>
      </c>
      <c r="F289" s="48">
        <f t="shared" si="199"/>
        <v>0</v>
      </c>
      <c r="G289" s="48">
        <f t="shared" si="199"/>
        <v>7.5774732037815424E-3</v>
      </c>
      <c r="H289" s="69">
        <f t="shared" si="199"/>
        <v>0</v>
      </c>
      <c r="I289" s="49">
        <f>SUM(B289:H289)</f>
        <v>0.99999999999999989</v>
      </c>
      <c r="J289" s="141"/>
      <c r="K289" s="78" t="s">
        <v>90</v>
      </c>
      <c r="L289" s="95">
        <f>IF($S288=0,"-",L288/$S288)</f>
        <v>2.5045161864927314E-2</v>
      </c>
      <c r="M289" s="95">
        <f t="shared" ref="M289:R289" si="200">IF($S288=0,"-",M288/$S288)</f>
        <v>7.1805189117631049E-2</v>
      </c>
      <c r="N289" s="95">
        <f t="shared" si="200"/>
        <v>0.1089690146506738</v>
      </c>
      <c r="O289" s="95">
        <f t="shared" si="200"/>
        <v>0.32804278884397975</v>
      </c>
      <c r="P289" s="95">
        <f t="shared" si="200"/>
        <v>0.46206163195363076</v>
      </c>
      <c r="Q289" s="95">
        <f t="shared" si="200"/>
        <v>4.0762135691573363E-3</v>
      </c>
      <c r="R289" s="96">
        <f t="shared" si="200"/>
        <v>0</v>
      </c>
      <c r="S289" s="97">
        <f>SUM(L289:R289)</f>
        <v>1.0000000000000002</v>
      </c>
      <c r="U289" s="108" t="s">
        <v>90</v>
      </c>
      <c r="V289" s="130">
        <f>+V288/$AI288</f>
        <v>2.2928892186798295E-2</v>
      </c>
      <c r="W289" s="130">
        <f t="shared" ref="W289:AH289" si="201">+W288/$AI288</f>
        <v>1.8316050366222836E-3</v>
      </c>
      <c r="X289" s="130">
        <f t="shared" si="201"/>
        <v>4.0762135691573363E-3</v>
      </c>
      <c r="Y289" s="130">
        <f t="shared" si="201"/>
        <v>7.1805189117631049E-2</v>
      </c>
      <c r="Z289" s="130">
        <f t="shared" si="201"/>
        <v>0.10326330495138619</v>
      </c>
      <c r="AA289" s="130">
        <f t="shared" si="201"/>
        <v>0.29341547567856063</v>
      </c>
      <c r="AB289" s="130">
        <f t="shared" si="201"/>
        <v>0.46206163195363076</v>
      </c>
      <c r="AC289" s="130">
        <f t="shared" si="201"/>
        <v>4.0617687506213404E-2</v>
      </c>
      <c r="AD289" s="130">
        <f t="shared" si="201"/>
        <v>2.8466464150673137E-4</v>
      </c>
      <c r="AE289" s="130">
        <f t="shared" si="201"/>
        <v>0</v>
      </c>
      <c r="AF289" s="130">
        <f t="shared" si="201"/>
        <v>0</v>
      </c>
      <c r="AG289" s="130">
        <f t="shared" si="201"/>
        <v>5.7057096992875929E-3</v>
      </c>
      <c r="AH289" s="130">
        <f t="shared" si="201"/>
        <v>3.4627313165419081E-2</v>
      </c>
      <c r="AI289" s="131">
        <f>SUM(V289:AC289)</f>
        <v>1</v>
      </c>
      <c r="AJ289" s="22" t="str">
        <f t="shared" si="193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12.620944160000001</v>
      </c>
      <c r="E293" s="152">
        <v>0</v>
      </c>
      <c r="F293" s="349"/>
      <c r="G293" s="152">
        <v>0</v>
      </c>
      <c r="H293" s="153">
        <v>0</v>
      </c>
      <c r="I293" s="154">
        <f>SUM(B293:H293)</f>
        <v>12.620944160000001</v>
      </c>
      <c r="J293" s="149"/>
      <c r="K293" s="203" t="s">
        <v>7</v>
      </c>
      <c r="L293" s="152">
        <v>0</v>
      </c>
      <c r="M293" s="152">
        <v>0</v>
      </c>
      <c r="N293" s="152">
        <v>12.620944160000001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12.620944160000001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12.620944160000001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12.620944160000001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202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203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204">SUM(V294:AC294)</f>
        <v>0</v>
      </c>
      <c r="AJ294" s="141" t="str">
        <f t="shared" ref="AJ294:AJ315" si="205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2.8857186788967672E-2</v>
      </c>
      <c r="C295" s="156">
        <v>0</v>
      </c>
      <c r="D295" s="156">
        <v>144.25707675804938</v>
      </c>
      <c r="E295" s="156">
        <v>0</v>
      </c>
      <c r="F295" s="350"/>
      <c r="G295" s="156">
        <v>0</v>
      </c>
      <c r="H295" s="168">
        <v>0</v>
      </c>
      <c r="I295" s="154">
        <f t="shared" si="202"/>
        <v>144.28593394483835</v>
      </c>
      <c r="J295" s="149"/>
      <c r="K295" s="169" t="s">
        <v>10</v>
      </c>
      <c r="L295" s="156">
        <v>2.8857186788967672E-2</v>
      </c>
      <c r="M295" s="156">
        <v>0</v>
      </c>
      <c r="N295" s="156">
        <v>144.25707675804938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203"/>
        <v>144.28593394483835</v>
      </c>
      <c r="U295" s="215" t="s">
        <v>10</v>
      </c>
      <c r="V295" s="207">
        <v>2.8857186788967672E-2</v>
      </c>
      <c r="W295" s="207">
        <v>0</v>
      </c>
      <c r="X295" s="207">
        <v>0</v>
      </c>
      <c r="Y295" s="207">
        <v>0</v>
      </c>
      <c r="Z295" s="207">
        <v>144.25707675804938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204"/>
        <v>144.28593394483835</v>
      </c>
      <c r="AJ295" s="141" t="str">
        <f t="shared" si="205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202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203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204"/>
        <v>0</v>
      </c>
      <c r="AJ296" s="141" t="str">
        <f t="shared" si="205"/>
        <v/>
      </c>
      <c r="BA296" s="141"/>
      <c r="BR296" s="141"/>
      <c r="CG296" s="141"/>
    </row>
    <row r="297" spans="1:85" ht="15">
      <c r="A297" s="167" t="s">
        <v>16</v>
      </c>
      <c r="B297" s="156">
        <v>28.652674464117844</v>
      </c>
      <c r="C297" s="156">
        <v>216.5693147022472</v>
      </c>
      <c r="D297" s="156">
        <v>35.870027801694029</v>
      </c>
      <c r="E297" s="156">
        <v>0.65277022329334311</v>
      </c>
      <c r="F297" s="350"/>
      <c r="G297" s="156">
        <v>0</v>
      </c>
      <c r="H297" s="168">
        <v>0</v>
      </c>
      <c r="I297" s="154">
        <f t="shared" si="202"/>
        <v>281.74478719135237</v>
      </c>
      <c r="J297" s="149"/>
      <c r="K297" s="169" t="s">
        <v>16</v>
      </c>
      <c r="L297" s="156">
        <v>28.652674464117844</v>
      </c>
      <c r="M297" s="156">
        <v>216.5693147022472</v>
      </c>
      <c r="N297" s="156">
        <v>35.870027801694029</v>
      </c>
      <c r="O297" s="156">
        <v>0.65277022329334311</v>
      </c>
      <c r="P297" s="156">
        <v>0</v>
      </c>
      <c r="Q297" s="156">
        <v>0</v>
      </c>
      <c r="R297" s="157">
        <v>0</v>
      </c>
      <c r="S297" s="158">
        <f t="shared" si="203"/>
        <v>281.74478719135237</v>
      </c>
      <c r="U297" s="215" t="s">
        <v>16</v>
      </c>
      <c r="V297" s="207">
        <v>28.652674464117844</v>
      </c>
      <c r="W297" s="207">
        <v>0</v>
      </c>
      <c r="X297" s="207">
        <v>0</v>
      </c>
      <c r="Y297" s="207">
        <v>216.5693147022472</v>
      </c>
      <c r="Z297" s="207">
        <v>35.870027801694029</v>
      </c>
      <c r="AA297" s="207">
        <v>0.65277022329334311</v>
      </c>
      <c r="AB297" s="207">
        <v>0</v>
      </c>
      <c r="AC297" s="208">
        <v>0</v>
      </c>
      <c r="AD297" s="209">
        <v>0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204"/>
        <v>281.74478719135237</v>
      </c>
      <c r="AJ297" s="141" t="str">
        <f t="shared" si="205"/>
        <v/>
      </c>
      <c r="BA297" s="141"/>
      <c r="BR297" s="141"/>
      <c r="CG297" s="141"/>
    </row>
    <row r="298" spans="1:85" ht="15">
      <c r="A298" s="159" t="s">
        <v>15</v>
      </c>
      <c r="B298" s="160">
        <v>65.468902541441665</v>
      </c>
      <c r="C298" s="160">
        <v>113.14536167477338</v>
      </c>
      <c r="D298" s="160">
        <v>46.621599366875124</v>
      </c>
      <c r="E298" s="160">
        <v>0.83414758325250515</v>
      </c>
      <c r="F298" s="350"/>
      <c r="G298" s="160">
        <v>0</v>
      </c>
      <c r="H298" s="161">
        <v>0</v>
      </c>
      <c r="I298" s="162">
        <f t="shared" si="202"/>
        <v>226.07001116634268</v>
      </c>
      <c r="J298" s="149"/>
      <c r="K298" s="163" t="s">
        <v>15</v>
      </c>
      <c r="L298" s="164">
        <v>65.468902541441665</v>
      </c>
      <c r="M298" s="164">
        <v>113.14536167477338</v>
      </c>
      <c r="N298" s="164">
        <v>46.621599366875124</v>
      </c>
      <c r="O298" s="164">
        <v>0.83414758325250515</v>
      </c>
      <c r="P298" s="164">
        <v>0</v>
      </c>
      <c r="Q298" s="164">
        <v>0</v>
      </c>
      <c r="R298" s="165">
        <v>0</v>
      </c>
      <c r="S298" s="166">
        <f t="shared" si="203"/>
        <v>226.07001116634268</v>
      </c>
      <c r="U298" s="211" t="s">
        <v>57</v>
      </c>
      <c r="V298" s="212">
        <v>56.217972390608551</v>
      </c>
      <c r="W298" s="212">
        <v>0</v>
      </c>
      <c r="X298" s="212">
        <v>0</v>
      </c>
      <c r="Y298" s="212">
        <v>113.14536167477338</v>
      </c>
      <c r="Z298" s="212">
        <v>46.621599366875124</v>
      </c>
      <c r="AA298" s="212">
        <v>0.83414758325250515</v>
      </c>
      <c r="AB298" s="212">
        <v>0</v>
      </c>
      <c r="AC298" s="213">
        <v>9.250930150833117</v>
      </c>
      <c r="AD298" s="212">
        <v>9.250930150833117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204"/>
        <v>226.07001116634268</v>
      </c>
      <c r="AJ298" s="141" t="str">
        <f t="shared" si="205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1.492872592548099</v>
      </c>
      <c r="F299" s="350"/>
      <c r="G299" s="156">
        <v>0</v>
      </c>
      <c r="H299" s="168">
        <v>0</v>
      </c>
      <c r="I299" s="154">
        <f t="shared" si="202"/>
        <v>1.492872592548099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1.492872592548099</v>
      </c>
      <c r="P299" s="156">
        <v>554.11865162471622</v>
      </c>
      <c r="Q299" s="156">
        <v>0</v>
      </c>
      <c r="R299" s="157">
        <v>0</v>
      </c>
      <c r="S299" s="158">
        <f t="shared" si="203"/>
        <v>555.61152421726433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1.492872592548099</v>
      </c>
      <c r="AB299" s="207">
        <v>554.11865162471622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204"/>
        <v>555.61152421726433</v>
      </c>
      <c r="AJ299" s="141" t="str">
        <f t="shared" si="205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50"/>
      <c r="G300" s="160">
        <v>0</v>
      </c>
      <c r="H300" s="161">
        <v>0</v>
      </c>
      <c r="I300" s="162">
        <f t="shared" si="202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33.827450077614714</v>
      </c>
      <c r="Q300" s="164">
        <v>0</v>
      </c>
      <c r="R300" s="165">
        <v>0</v>
      </c>
      <c r="S300" s="166">
        <f t="shared" si="203"/>
        <v>33.827450077614714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33.827450077614714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204"/>
        <v>33.827450077614714</v>
      </c>
      <c r="AJ300" s="141" t="str">
        <f t="shared" si="205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202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203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204"/>
        <v>0</v>
      </c>
      <c r="AJ301" s="141" t="str">
        <f t="shared" si="205"/>
        <v/>
      </c>
      <c r="BA301" s="141"/>
      <c r="BR301" s="141"/>
      <c r="CG301" s="141"/>
    </row>
    <row r="302" spans="1:85" ht="15">
      <c r="A302" s="159" t="s">
        <v>17</v>
      </c>
      <c r="B302" s="160">
        <v>0.11730097463518192</v>
      </c>
      <c r="C302" s="160">
        <v>0</v>
      </c>
      <c r="D302" s="160">
        <v>51.388332574348418</v>
      </c>
      <c r="E302" s="160">
        <v>0.72760495546362391</v>
      </c>
      <c r="F302" s="350"/>
      <c r="G302" s="160">
        <v>0</v>
      </c>
      <c r="H302" s="161">
        <v>0</v>
      </c>
      <c r="I302" s="162">
        <f t="shared" si="202"/>
        <v>52.233238504447229</v>
      </c>
      <c r="J302" s="149"/>
      <c r="K302" s="163" t="s">
        <v>17</v>
      </c>
      <c r="L302" s="164">
        <v>0.11730097463518192</v>
      </c>
      <c r="M302" s="164">
        <v>0</v>
      </c>
      <c r="N302" s="164">
        <v>51.388332574348418</v>
      </c>
      <c r="O302" s="164">
        <v>0.72760495546362391</v>
      </c>
      <c r="P302" s="164">
        <v>1.5918317591684832</v>
      </c>
      <c r="Q302" s="164">
        <v>0</v>
      </c>
      <c r="R302" s="165">
        <v>0</v>
      </c>
      <c r="S302" s="166">
        <f t="shared" si="203"/>
        <v>53.825070263615714</v>
      </c>
      <c r="U302" s="211" t="s">
        <v>17</v>
      </c>
      <c r="V302" s="212">
        <v>0</v>
      </c>
      <c r="W302" s="212">
        <v>0</v>
      </c>
      <c r="X302" s="212">
        <v>0</v>
      </c>
      <c r="Y302" s="212">
        <v>0</v>
      </c>
      <c r="Z302" s="212">
        <v>51.388332574348418</v>
      </c>
      <c r="AA302" s="212">
        <v>0.33388794551750922</v>
      </c>
      <c r="AB302" s="212">
        <v>1.5918317591684832</v>
      </c>
      <c r="AC302" s="213">
        <v>0.51101798458129666</v>
      </c>
      <c r="AD302" s="212">
        <v>0.11730097463518192</v>
      </c>
      <c r="AE302" s="212">
        <v>0</v>
      </c>
      <c r="AF302" s="212">
        <v>0</v>
      </c>
      <c r="AG302" s="212">
        <v>0</v>
      </c>
      <c r="AH302" s="212">
        <v>0.39371700994611475</v>
      </c>
      <c r="AI302" s="214">
        <f t="shared" si="204"/>
        <v>53.825070263615707</v>
      </c>
      <c r="AJ302" s="141" t="str">
        <f t="shared" si="205"/>
        <v/>
      </c>
      <c r="BA302" s="141"/>
      <c r="BR302" s="141"/>
      <c r="CG302" s="141"/>
    </row>
    <row r="303" spans="1:85" ht="15">
      <c r="A303" s="167" t="s">
        <v>140</v>
      </c>
      <c r="B303" s="156">
        <v>586.00508748997242</v>
      </c>
      <c r="C303" s="156">
        <v>3440.3485546780857</v>
      </c>
      <c r="D303" s="156">
        <v>1219.7677897446779</v>
      </c>
      <c r="E303" s="156">
        <v>198.60732534467488</v>
      </c>
      <c r="F303" s="350"/>
      <c r="G303" s="156">
        <v>0</v>
      </c>
      <c r="H303" s="168">
        <v>0</v>
      </c>
      <c r="I303" s="154">
        <f t="shared" si="202"/>
        <v>5444.7287572574105</v>
      </c>
      <c r="J303" s="149"/>
      <c r="K303" s="169" t="s">
        <v>140</v>
      </c>
      <c r="L303" s="156">
        <v>586.00508748997242</v>
      </c>
      <c r="M303" s="156">
        <v>3440.3485546780857</v>
      </c>
      <c r="N303" s="156">
        <v>1219.7677897446779</v>
      </c>
      <c r="O303" s="156">
        <v>198.60732534467488</v>
      </c>
      <c r="P303" s="156">
        <v>1.457101915838402</v>
      </c>
      <c r="Q303" s="156">
        <v>0</v>
      </c>
      <c r="R303" s="157">
        <v>0</v>
      </c>
      <c r="S303" s="158">
        <f t="shared" si="203"/>
        <v>5446.1858591732489</v>
      </c>
      <c r="U303" s="215" t="s">
        <v>140</v>
      </c>
      <c r="V303" s="207">
        <v>483.06137572373842</v>
      </c>
      <c r="W303" s="207">
        <v>0</v>
      </c>
      <c r="X303" s="207">
        <v>0</v>
      </c>
      <c r="Y303" s="207">
        <v>3440.3485546780857</v>
      </c>
      <c r="Z303" s="207">
        <v>1219.7677897446779</v>
      </c>
      <c r="AA303" s="207">
        <v>181.05567812764701</v>
      </c>
      <c r="AB303" s="207">
        <v>1.457101915838402</v>
      </c>
      <c r="AC303" s="208">
        <v>120.49535898326191</v>
      </c>
      <c r="AD303" s="207">
        <v>102.94371176623403</v>
      </c>
      <c r="AE303" s="207">
        <v>0</v>
      </c>
      <c r="AF303" s="207">
        <v>0</v>
      </c>
      <c r="AG303" s="207">
        <v>0</v>
      </c>
      <c r="AH303" s="207">
        <v>17.551647217027874</v>
      </c>
      <c r="AI303" s="210">
        <f t="shared" si="204"/>
        <v>5446.1858591732498</v>
      </c>
      <c r="AJ303" s="141" t="str">
        <f t="shared" si="205"/>
        <v/>
      </c>
      <c r="BA303" s="141"/>
      <c r="BR303" s="141"/>
      <c r="CG303" s="141"/>
    </row>
    <row r="304" spans="1:85" ht="15">
      <c r="A304" s="159" t="s">
        <v>25</v>
      </c>
      <c r="B304" s="160">
        <v>134.04391922586288</v>
      </c>
      <c r="C304" s="160">
        <v>20.923015206975784</v>
      </c>
      <c r="D304" s="160">
        <v>105.01412866632427</v>
      </c>
      <c r="E304" s="160">
        <v>1719.512803147461</v>
      </c>
      <c r="F304" s="350"/>
      <c r="G304" s="160">
        <v>168.35733434153366</v>
      </c>
      <c r="H304" s="161">
        <v>0</v>
      </c>
      <c r="I304" s="162">
        <f t="shared" si="202"/>
        <v>2147.8512005881576</v>
      </c>
      <c r="J304" s="149"/>
      <c r="K304" s="163" t="s">
        <v>25</v>
      </c>
      <c r="L304" s="164">
        <v>134.04391922586288</v>
      </c>
      <c r="M304" s="164">
        <v>20.923015206975784</v>
      </c>
      <c r="N304" s="164">
        <v>105.01412866632427</v>
      </c>
      <c r="O304" s="164">
        <v>1719.512803147461</v>
      </c>
      <c r="P304" s="164">
        <v>1.4033533366115887</v>
      </c>
      <c r="Q304" s="164">
        <v>168.35733434153366</v>
      </c>
      <c r="R304" s="165">
        <v>0</v>
      </c>
      <c r="S304" s="166">
        <f t="shared" si="203"/>
        <v>2149.254553924769</v>
      </c>
      <c r="U304" s="211" t="s">
        <v>25</v>
      </c>
      <c r="V304" s="212">
        <v>12.612455594136549</v>
      </c>
      <c r="W304" s="212">
        <v>116.28314564388425</v>
      </c>
      <c r="X304" s="212">
        <v>168.35733434153366</v>
      </c>
      <c r="Y304" s="212">
        <v>20.923015206975784</v>
      </c>
      <c r="Z304" s="212">
        <v>105.01412866632427</v>
      </c>
      <c r="AA304" s="212">
        <v>1241.0239860874092</v>
      </c>
      <c r="AB304" s="212">
        <v>1.4033533366115887</v>
      </c>
      <c r="AC304" s="213">
        <v>483.63713504789393</v>
      </c>
      <c r="AD304" s="212">
        <v>5.1483179878420984</v>
      </c>
      <c r="AE304" s="212">
        <v>449.95579522029067</v>
      </c>
      <c r="AF304" s="212">
        <v>0</v>
      </c>
      <c r="AG304" s="212">
        <v>0</v>
      </c>
      <c r="AH304" s="212">
        <v>28.533021839761151</v>
      </c>
      <c r="AI304" s="214">
        <f t="shared" si="204"/>
        <v>2149.2545539247694</v>
      </c>
      <c r="AJ304" s="141" t="str">
        <f t="shared" si="205"/>
        <v/>
      </c>
      <c r="BA304" s="141"/>
      <c r="BR304" s="141"/>
      <c r="CG304" s="141"/>
    </row>
    <row r="305" spans="1:85" ht="15">
      <c r="A305" s="167" t="s">
        <v>24</v>
      </c>
      <c r="B305" s="156">
        <v>50.481403165377863</v>
      </c>
      <c r="C305" s="156">
        <v>5.133840620317069</v>
      </c>
      <c r="D305" s="156">
        <v>327.00998207307975</v>
      </c>
      <c r="E305" s="156">
        <v>0</v>
      </c>
      <c r="F305" s="350"/>
      <c r="G305" s="156">
        <v>0</v>
      </c>
      <c r="H305" s="168">
        <v>0</v>
      </c>
      <c r="I305" s="154">
        <f t="shared" si="202"/>
        <v>382.62522585877468</v>
      </c>
      <c r="J305" s="149"/>
      <c r="K305" s="169" t="s">
        <v>24</v>
      </c>
      <c r="L305" s="156">
        <v>50.481403165377863</v>
      </c>
      <c r="M305" s="156">
        <v>5.133840620317069</v>
      </c>
      <c r="N305" s="156">
        <v>327.00998207307975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203"/>
        <v>382.62522585877468</v>
      </c>
      <c r="U305" s="215" t="s">
        <v>24</v>
      </c>
      <c r="V305" s="207">
        <v>47.013624549850192</v>
      </c>
      <c r="W305" s="207">
        <v>0.79083268760422498</v>
      </c>
      <c r="X305" s="207">
        <v>0</v>
      </c>
      <c r="Y305" s="207">
        <v>5.133840620317069</v>
      </c>
      <c r="Z305" s="207">
        <v>327.00998207307975</v>
      </c>
      <c r="AA305" s="207">
        <v>0</v>
      </c>
      <c r="AB305" s="207">
        <v>0</v>
      </c>
      <c r="AC305" s="208">
        <v>2.6769459279234513</v>
      </c>
      <c r="AD305" s="207">
        <v>2.6769459279234513</v>
      </c>
      <c r="AE305" s="207">
        <v>0</v>
      </c>
      <c r="AF305" s="207">
        <v>0</v>
      </c>
      <c r="AG305" s="207">
        <v>0</v>
      </c>
      <c r="AH305" s="207">
        <v>0</v>
      </c>
      <c r="AI305" s="210">
        <f t="shared" si="204"/>
        <v>382.62522585877468</v>
      </c>
      <c r="AJ305" s="141" t="str">
        <f t="shared" si="205"/>
        <v/>
      </c>
      <c r="BA305" s="141"/>
      <c r="BR305" s="141"/>
      <c r="CG305" s="141"/>
    </row>
    <row r="306" spans="1:85" ht="15">
      <c r="A306" s="159" t="s">
        <v>60</v>
      </c>
      <c r="B306" s="160">
        <v>5.330812642979021</v>
      </c>
      <c r="C306" s="160">
        <v>0.15683585319982438</v>
      </c>
      <c r="D306" s="160">
        <v>5.7919432554485883</v>
      </c>
      <c r="E306" s="160">
        <v>0</v>
      </c>
      <c r="F306" s="350"/>
      <c r="G306" s="160">
        <v>0</v>
      </c>
      <c r="H306" s="161">
        <v>0</v>
      </c>
      <c r="I306" s="162">
        <f t="shared" si="202"/>
        <v>11.279591751627434</v>
      </c>
      <c r="J306" s="149"/>
      <c r="K306" s="163" t="s">
        <v>60</v>
      </c>
      <c r="L306" s="164">
        <v>5.330812642979021</v>
      </c>
      <c r="M306" s="164">
        <v>0.15683585319982438</v>
      </c>
      <c r="N306" s="164">
        <v>5.7919432554485883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203"/>
        <v>11.279591751627434</v>
      </c>
      <c r="U306" s="211" t="s">
        <v>60</v>
      </c>
      <c r="V306" s="212">
        <v>5.0149076630923819</v>
      </c>
      <c r="W306" s="212">
        <v>0</v>
      </c>
      <c r="X306" s="212">
        <v>0</v>
      </c>
      <c r="Y306" s="212">
        <v>0.15683585319982438</v>
      </c>
      <c r="Z306" s="212">
        <v>5.7919432554485883</v>
      </c>
      <c r="AA306" s="212">
        <v>0</v>
      </c>
      <c r="AB306" s="212">
        <v>0</v>
      </c>
      <c r="AC306" s="213">
        <v>0.31590497988663946</v>
      </c>
      <c r="AD306" s="212">
        <v>0.31590497988663946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204"/>
        <v>11.279591751627434</v>
      </c>
      <c r="AJ306" s="141" t="str">
        <f t="shared" si="205"/>
        <v/>
      </c>
      <c r="BA306" s="141"/>
      <c r="BR306" s="141"/>
      <c r="CG306" s="141"/>
    </row>
    <row r="307" spans="1:85" ht="15">
      <c r="A307" s="167" t="s">
        <v>22</v>
      </c>
      <c r="B307" s="156">
        <v>109.10785309475784</v>
      </c>
      <c r="C307" s="156">
        <v>50.082293223823285</v>
      </c>
      <c r="D307" s="156">
        <v>19.675186623644858</v>
      </c>
      <c r="E307" s="156">
        <v>0</v>
      </c>
      <c r="F307" s="350"/>
      <c r="G307" s="156">
        <v>0</v>
      </c>
      <c r="H307" s="168">
        <v>0</v>
      </c>
      <c r="I307" s="154">
        <f t="shared" si="202"/>
        <v>178.86533294222599</v>
      </c>
      <c r="J307" s="149"/>
      <c r="K307" s="169" t="s">
        <v>22</v>
      </c>
      <c r="L307" s="156">
        <v>109.10785309475784</v>
      </c>
      <c r="M307" s="156">
        <v>50.082293223823285</v>
      </c>
      <c r="N307" s="156">
        <v>19.675186623644858</v>
      </c>
      <c r="O307" s="156">
        <v>0</v>
      </c>
      <c r="P307" s="156">
        <v>32.011595984280412</v>
      </c>
      <c r="Q307" s="156">
        <v>0</v>
      </c>
      <c r="R307" s="157">
        <v>0</v>
      </c>
      <c r="S307" s="158">
        <f t="shared" si="203"/>
        <v>210.87692892650639</v>
      </c>
      <c r="U307" s="215" t="s">
        <v>22</v>
      </c>
      <c r="V307" s="207">
        <v>105.53054643591332</v>
      </c>
      <c r="W307" s="207">
        <v>0</v>
      </c>
      <c r="X307" s="207">
        <v>0</v>
      </c>
      <c r="Y307" s="207">
        <v>50.082293223823285</v>
      </c>
      <c r="Z307" s="207">
        <v>19.675186623644858</v>
      </c>
      <c r="AA307" s="207">
        <v>0</v>
      </c>
      <c r="AB307" s="207">
        <v>32.011595984280412</v>
      </c>
      <c r="AC307" s="208">
        <v>3.5773066588445199</v>
      </c>
      <c r="AD307" s="207">
        <v>3.5773066588445199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204"/>
        <v>210.87692892650639</v>
      </c>
      <c r="AJ307" s="141" t="str">
        <f t="shared" si="205"/>
        <v/>
      </c>
      <c r="BA307" s="141"/>
      <c r="BR307" s="141"/>
      <c r="CG307" s="141"/>
    </row>
    <row r="308" spans="1:85" ht="15">
      <c r="A308" s="159" t="s">
        <v>21</v>
      </c>
      <c r="B308" s="160">
        <v>0.4772886789793922</v>
      </c>
      <c r="C308" s="160">
        <v>0.71593301846908819</v>
      </c>
      <c r="D308" s="160">
        <v>0</v>
      </c>
      <c r="E308" s="160">
        <v>0</v>
      </c>
      <c r="F308" s="350"/>
      <c r="G308" s="160">
        <v>0</v>
      </c>
      <c r="H308" s="161">
        <v>0</v>
      </c>
      <c r="I308" s="162">
        <f t="shared" si="202"/>
        <v>1.1932216974484804</v>
      </c>
      <c r="J308" s="149"/>
      <c r="K308" s="163" t="s">
        <v>21</v>
      </c>
      <c r="L308" s="164">
        <v>0.4772886789793922</v>
      </c>
      <c r="M308" s="164">
        <v>0.71593301846908819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203"/>
        <v>1.1932216974484804</v>
      </c>
      <c r="U308" s="211" t="s">
        <v>61</v>
      </c>
      <c r="V308" s="212">
        <v>0.4772886789793922</v>
      </c>
      <c r="W308" s="212">
        <v>0</v>
      </c>
      <c r="X308" s="212">
        <v>0</v>
      </c>
      <c r="Y308" s="212">
        <v>0.71593301846908819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204"/>
        <v>1.1932216974484804</v>
      </c>
      <c r="AJ308" s="141" t="str">
        <f t="shared" si="205"/>
        <v/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202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203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204"/>
        <v>0</v>
      </c>
      <c r="AJ309" s="141" t="str">
        <f t="shared" si="205"/>
        <v/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202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203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204"/>
        <v>0</v>
      </c>
      <c r="AJ310" s="141" t="str">
        <f t="shared" si="205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202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203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204"/>
        <v>0</v>
      </c>
      <c r="AJ311" s="141" t="str">
        <f t="shared" si="205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202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203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204"/>
        <v>0</v>
      </c>
      <c r="AJ312" s="141" t="str">
        <f t="shared" si="205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202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203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204"/>
        <v>0</v>
      </c>
      <c r="AJ313" s="141" t="str">
        <f t="shared" si="205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979.71409946491315</v>
      </c>
      <c r="C314" s="195">
        <f t="shared" ref="C314:H314" si="206">SUM(C293:C309)</f>
        <v>3847.0751489778918</v>
      </c>
      <c r="D314" s="195">
        <f t="shared" si="206"/>
        <v>1968.0170110241422</v>
      </c>
      <c r="E314" s="195">
        <f t="shared" si="206"/>
        <v>1921.8275238466936</v>
      </c>
      <c r="F314" s="195">
        <f t="shared" si="206"/>
        <v>0</v>
      </c>
      <c r="G314" s="195">
        <f t="shared" si="206"/>
        <v>168.35733434153366</v>
      </c>
      <c r="H314" s="197">
        <f t="shared" si="206"/>
        <v>0</v>
      </c>
      <c r="I314" s="154">
        <f t="shared" ref="I314" si="207">SUM(I293:I309)</f>
        <v>8884.9911176551723</v>
      </c>
      <c r="J314" s="149"/>
      <c r="K314" s="196" t="s">
        <v>26</v>
      </c>
      <c r="L314" s="195">
        <f>SUM(L293:L309)</f>
        <v>979.71409946491315</v>
      </c>
      <c r="M314" s="195">
        <f t="shared" ref="M314:R314" si="208">SUM(M293:M309)</f>
        <v>3847.0751489778918</v>
      </c>
      <c r="N314" s="195">
        <f t="shared" si="208"/>
        <v>1968.0170110241422</v>
      </c>
      <c r="O314" s="195">
        <f t="shared" si="208"/>
        <v>1921.8275238466936</v>
      </c>
      <c r="P314" s="195">
        <f t="shared" si="208"/>
        <v>624.40998469822989</v>
      </c>
      <c r="Q314" s="195">
        <f t="shared" si="208"/>
        <v>168.35733434153366</v>
      </c>
      <c r="R314" s="197">
        <f t="shared" si="208"/>
        <v>0</v>
      </c>
      <c r="S314" s="198">
        <f t="shared" ref="S314" si="209">SUM(S293:S309)</f>
        <v>9509.4011023534022</v>
      </c>
      <c r="T314" s="141" t="str">
        <f>IF(ABS(S314-AI314)&gt;0.01,S314-AI314,"")</f>
        <v/>
      </c>
      <c r="U314" s="224" t="s">
        <v>63</v>
      </c>
      <c r="V314" s="225">
        <f>SUM(V293:V309)</f>
        <v>738.60970268722576</v>
      </c>
      <c r="W314" s="225">
        <f t="shared" ref="W314:AH314" si="210">SUM(W293:W309)</f>
        <v>117.07397833148848</v>
      </c>
      <c r="X314" s="225">
        <f t="shared" si="210"/>
        <v>168.35733434153366</v>
      </c>
      <c r="Y314" s="225">
        <f t="shared" si="210"/>
        <v>3847.0751489778918</v>
      </c>
      <c r="Z314" s="225">
        <f t="shared" si="210"/>
        <v>1968.0170110241422</v>
      </c>
      <c r="AA314" s="225">
        <f t="shared" si="210"/>
        <v>1425.3933425596676</v>
      </c>
      <c r="AB314" s="225">
        <f t="shared" si="210"/>
        <v>624.40998469822989</v>
      </c>
      <c r="AC314" s="225">
        <f t="shared" si="210"/>
        <v>620.46459973322487</v>
      </c>
      <c r="AD314" s="226">
        <f t="shared" si="210"/>
        <v>124.03041844619904</v>
      </c>
      <c r="AE314" s="226">
        <f t="shared" si="210"/>
        <v>449.95579522029067</v>
      </c>
      <c r="AF314" s="226">
        <f t="shared" si="210"/>
        <v>0</v>
      </c>
      <c r="AG314" s="226">
        <f t="shared" si="210"/>
        <v>0</v>
      </c>
      <c r="AH314" s="226">
        <f t="shared" si="210"/>
        <v>46.478386066735141</v>
      </c>
      <c r="AI314" s="227">
        <f>SUM(V314:AC314)</f>
        <v>9509.401102353404</v>
      </c>
      <c r="AJ314" s="141" t="str">
        <f t="shared" si="205"/>
        <v/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0.11026618783198833</v>
      </c>
      <c r="C315" s="48">
        <f t="shared" ref="C315:H315" si="211">IF($I314=0,"-",C314/$I314)</f>
        <v>0.43298581822253629</v>
      </c>
      <c r="D315" s="48">
        <f t="shared" si="211"/>
        <v>0.22149904090658443</v>
      </c>
      <c r="E315" s="48">
        <f t="shared" si="211"/>
        <v>0.21630044401821313</v>
      </c>
      <c r="F315" s="48">
        <f t="shared" si="211"/>
        <v>0</v>
      </c>
      <c r="G315" s="48">
        <f t="shared" si="211"/>
        <v>1.894850902067808E-2</v>
      </c>
      <c r="H315" s="69">
        <f t="shared" si="211"/>
        <v>0</v>
      </c>
      <c r="I315" s="49">
        <f>SUM(B315:H315)</f>
        <v>1.0000000000000002</v>
      </c>
      <c r="J315" s="141"/>
      <c r="K315" s="78" t="s">
        <v>90</v>
      </c>
      <c r="L315" s="95">
        <f>IF($S314=0,"-",L314/$S314)</f>
        <v>0.10302584662481551</v>
      </c>
      <c r="M315" s="95">
        <f t="shared" ref="M315:R315" si="212">IF($S314=0,"-",M314/$S314)</f>
        <v>0.40455493543392668</v>
      </c>
      <c r="N315" s="95">
        <f t="shared" si="212"/>
        <v>0.20695488494402597</v>
      </c>
      <c r="O315" s="95">
        <f t="shared" si="212"/>
        <v>0.20209764034152231</v>
      </c>
      <c r="P315" s="95">
        <f t="shared" si="212"/>
        <v>6.5662387986105658E-2</v>
      </c>
      <c r="Q315" s="95">
        <f t="shared" si="212"/>
        <v>1.7704304669604095E-2</v>
      </c>
      <c r="R315" s="96">
        <f t="shared" si="212"/>
        <v>0</v>
      </c>
      <c r="S315" s="97">
        <f>SUM(L315:R315)</f>
        <v>1.0000000000000002</v>
      </c>
      <c r="U315" s="108" t="s">
        <v>90</v>
      </c>
      <c r="V315" s="130">
        <f>+V314/$AI314</f>
        <v>7.7671526811970662E-2</v>
      </c>
      <c r="W315" s="130">
        <f t="shared" ref="W315:AH315" si="213">+W314/$AI314</f>
        <v>1.2311393438069911E-2</v>
      </c>
      <c r="X315" s="130">
        <f t="shared" si="213"/>
        <v>1.7704304669604091E-2</v>
      </c>
      <c r="Y315" s="130">
        <f t="shared" si="213"/>
        <v>0.40455493543392662</v>
      </c>
      <c r="Z315" s="130">
        <f t="shared" si="213"/>
        <v>0.20695488494402595</v>
      </c>
      <c r="AA315" s="130">
        <f t="shared" si="213"/>
        <v>0.14989307183676465</v>
      </c>
      <c r="AB315" s="130">
        <f t="shared" si="213"/>
        <v>6.5662387986105644E-2</v>
      </c>
      <c r="AC315" s="130">
        <f t="shared" si="213"/>
        <v>6.5247494879532547E-2</v>
      </c>
      <c r="AD315" s="130">
        <f t="shared" si="213"/>
        <v>1.3042926374774933E-2</v>
      </c>
      <c r="AE315" s="130">
        <f t="shared" si="213"/>
        <v>4.7316943556932813E-2</v>
      </c>
      <c r="AF315" s="130">
        <f t="shared" si="213"/>
        <v>0</v>
      </c>
      <c r="AG315" s="130">
        <f t="shared" si="213"/>
        <v>0</v>
      </c>
      <c r="AH315" s="130">
        <f t="shared" si="213"/>
        <v>4.8876249478247988E-3</v>
      </c>
      <c r="AI315" s="131">
        <f>SUM(V315:AC315)</f>
        <v>1.0000000000000002</v>
      </c>
      <c r="AJ315" s="22" t="str">
        <f t="shared" si="205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1011.8762147020632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1011.8762147020632</v>
      </c>
      <c r="J319" s="149"/>
      <c r="K319" s="203" t="s">
        <v>7</v>
      </c>
      <c r="L319" s="152">
        <v>0</v>
      </c>
      <c r="M319" s="152">
        <v>1011.8762147020632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1011.8762147020632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1011.8762147020632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1011.8762147020632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214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215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216">SUM(V320:AC320)</f>
        <v>0</v>
      </c>
      <c r="AJ320" s="141" t="str">
        <f t="shared" ref="AJ320:AJ341" si="217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214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215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216"/>
        <v>0</v>
      </c>
      <c r="AJ321" s="141" t="str">
        <f t="shared" si="217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214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215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216"/>
        <v>0</v>
      </c>
      <c r="AJ322" s="141" t="str">
        <f t="shared" si="217"/>
        <v/>
      </c>
      <c r="BA322" s="141"/>
      <c r="BR322" s="141"/>
      <c r="CG322" s="141"/>
    </row>
    <row r="323" spans="1:85" ht="15">
      <c r="A323" s="167" t="s">
        <v>16</v>
      </c>
      <c r="B323" s="156">
        <v>1.4914157948702411</v>
      </c>
      <c r="C323" s="156">
        <v>15.342020428972058</v>
      </c>
      <c r="D323" s="156">
        <v>0</v>
      </c>
      <c r="E323" s="156">
        <v>0</v>
      </c>
      <c r="F323" s="350"/>
      <c r="G323" s="156">
        <v>0</v>
      </c>
      <c r="H323" s="168">
        <v>0</v>
      </c>
      <c r="I323" s="154">
        <f t="shared" si="214"/>
        <v>16.833436223842298</v>
      </c>
      <c r="J323" s="149"/>
      <c r="K323" s="169" t="s">
        <v>16</v>
      </c>
      <c r="L323" s="156">
        <v>1.4914157948702411</v>
      </c>
      <c r="M323" s="156">
        <v>15.342020428972058</v>
      </c>
      <c r="N323" s="156">
        <v>0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215"/>
        <v>16.833436223842298</v>
      </c>
      <c r="U323" s="215" t="s">
        <v>16</v>
      </c>
      <c r="V323" s="207">
        <v>1.4914157948702411</v>
      </c>
      <c r="W323" s="207">
        <v>0</v>
      </c>
      <c r="X323" s="207">
        <v>0</v>
      </c>
      <c r="Y323" s="207">
        <v>15.342020428972058</v>
      </c>
      <c r="Z323" s="207">
        <v>0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216"/>
        <v>16.833436223842298</v>
      </c>
      <c r="AJ323" s="141" t="str">
        <f t="shared" si="217"/>
        <v/>
      </c>
      <c r="BA323" s="141"/>
      <c r="BR323" s="141"/>
      <c r="CG323" s="141"/>
    </row>
    <row r="324" spans="1:85" ht="15">
      <c r="A324" s="159" t="s">
        <v>15</v>
      </c>
      <c r="B324" s="160">
        <v>7.0553929954566108</v>
      </c>
      <c r="C324" s="160">
        <v>0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214"/>
        <v>7.0553929954566108</v>
      </c>
      <c r="J324" s="149"/>
      <c r="K324" s="163" t="s">
        <v>15</v>
      </c>
      <c r="L324" s="164">
        <v>7.0553929954566108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215"/>
        <v>7.0553929954566108</v>
      </c>
      <c r="U324" s="211" t="s">
        <v>57</v>
      </c>
      <c r="V324" s="212">
        <v>7.0553929954566108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216"/>
        <v>7.0553929954566108</v>
      </c>
      <c r="AJ324" s="141" t="str">
        <f t="shared" si="217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3.7147799920010827</v>
      </c>
      <c r="F325" s="350"/>
      <c r="G325" s="156">
        <v>0</v>
      </c>
      <c r="H325" s="168">
        <v>0</v>
      </c>
      <c r="I325" s="154">
        <f t="shared" si="214"/>
        <v>3.7147799920010827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3.7147799920010827</v>
      </c>
      <c r="P325" s="156">
        <v>57.565437414272559</v>
      </c>
      <c r="Q325" s="156">
        <v>0</v>
      </c>
      <c r="R325" s="157">
        <v>0</v>
      </c>
      <c r="S325" s="158">
        <f t="shared" si="215"/>
        <v>61.280217406273643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0</v>
      </c>
      <c r="AB325" s="207">
        <v>57.565437414272559</v>
      </c>
      <c r="AC325" s="208">
        <v>3.7147799920010827</v>
      </c>
      <c r="AD325" s="207">
        <v>0</v>
      </c>
      <c r="AE325" s="207">
        <v>0</v>
      </c>
      <c r="AF325" s="207">
        <v>0</v>
      </c>
      <c r="AG325" s="207">
        <v>0</v>
      </c>
      <c r="AH325" s="207">
        <v>3.7147799920010827</v>
      </c>
      <c r="AI325" s="210">
        <f t="shared" si="216"/>
        <v>61.280217406273643</v>
      </c>
      <c r="AJ325" s="141" t="str">
        <f t="shared" si="217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214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10.247430343712114</v>
      </c>
      <c r="Q326" s="164">
        <v>0</v>
      </c>
      <c r="R326" s="165">
        <v>0</v>
      </c>
      <c r="S326" s="166">
        <f t="shared" si="215"/>
        <v>10.247430343712114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10.247430343712114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216"/>
        <v>10.247430343712114</v>
      </c>
      <c r="AJ326" s="141" t="str">
        <f t="shared" si="217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214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215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216"/>
        <v>0</v>
      </c>
      <c r="AJ327" s="141" t="str">
        <f t="shared" si="217"/>
        <v/>
      </c>
      <c r="BA327" s="141"/>
      <c r="BR327" s="141"/>
      <c r="CG327" s="141"/>
    </row>
    <row r="328" spans="1:85" ht="15">
      <c r="A328" s="159" t="s">
        <v>17</v>
      </c>
      <c r="B328" s="160">
        <v>0</v>
      </c>
      <c r="C328" s="160">
        <v>0</v>
      </c>
      <c r="D328" s="160">
        <v>12.145740282392195</v>
      </c>
      <c r="E328" s="160">
        <v>0.34300959850713497</v>
      </c>
      <c r="F328" s="350"/>
      <c r="G328" s="160">
        <v>0</v>
      </c>
      <c r="H328" s="161">
        <v>0</v>
      </c>
      <c r="I328" s="162">
        <f t="shared" si="214"/>
        <v>12.488749880899331</v>
      </c>
      <c r="J328" s="149"/>
      <c r="K328" s="163" t="s">
        <v>17</v>
      </c>
      <c r="L328" s="164">
        <v>0</v>
      </c>
      <c r="M328" s="164">
        <v>0</v>
      </c>
      <c r="N328" s="164">
        <v>12.145740282392195</v>
      </c>
      <c r="O328" s="164">
        <v>0.34300959850713497</v>
      </c>
      <c r="P328" s="164">
        <v>4.6365034794286421E-2</v>
      </c>
      <c r="Q328" s="164">
        <v>0</v>
      </c>
      <c r="R328" s="165">
        <v>0</v>
      </c>
      <c r="S328" s="166">
        <f t="shared" si="215"/>
        <v>12.535114915693617</v>
      </c>
      <c r="U328" s="211" t="s">
        <v>17</v>
      </c>
      <c r="V328" s="212">
        <v>0</v>
      </c>
      <c r="W328" s="212">
        <v>0</v>
      </c>
      <c r="X328" s="212">
        <v>0</v>
      </c>
      <c r="Y328" s="212">
        <v>0</v>
      </c>
      <c r="Z328" s="212">
        <v>12.145740282392195</v>
      </c>
      <c r="AA328" s="212">
        <v>0</v>
      </c>
      <c r="AB328" s="212">
        <v>4.6365034794286421E-2</v>
      </c>
      <c r="AC328" s="213">
        <v>0.34300959850713497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0.34300959850713497</v>
      </c>
      <c r="AI328" s="214">
        <f t="shared" si="216"/>
        <v>12.535114915693617</v>
      </c>
      <c r="AJ328" s="141" t="str">
        <f t="shared" si="217"/>
        <v/>
      </c>
      <c r="BA328" s="141"/>
      <c r="BR328" s="141"/>
      <c r="CG328" s="141"/>
    </row>
    <row r="329" spans="1:85" ht="15">
      <c r="A329" s="167" t="s">
        <v>140</v>
      </c>
      <c r="B329" s="156">
        <v>128.12403319598502</v>
      </c>
      <c r="C329" s="156">
        <v>4514.6535972175161</v>
      </c>
      <c r="D329" s="156">
        <v>134.80851194574444</v>
      </c>
      <c r="E329" s="156">
        <v>0</v>
      </c>
      <c r="F329" s="350"/>
      <c r="G329" s="156">
        <v>0</v>
      </c>
      <c r="H329" s="168">
        <v>0</v>
      </c>
      <c r="I329" s="154">
        <f t="shared" si="214"/>
        <v>4777.586142359246</v>
      </c>
      <c r="J329" s="149"/>
      <c r="K329" s="169" t="s">
        <v>140</v>
      </c>
      <c r="L329" s="156">
        <v>128.12403319598502</v>
      </c>
      <c r="M329" s="156">
        <v>4514.6535972175161</v>
      </c>
      <c r="N329" s="156">
        <v>134.80851194574444</v>
      </c>
      <c r="O329" s="156">
        <v>0</v>
      </c>
      <c r="P329" s="156">
        <v>5.8261565428109813E-2</v>
      </c>
      <c r="Q329" s="156">
        <v>0</v>
      </c>
      <c r="R329" s="157">
        <v>0</v>
      </c>
      <c r="S329" s="158">
        <f t="shared" si="215"/>
        <v>4777.6444039246744</v>
      </c>
      <c r="U329" s="215" t="s">
        <v>140</v>
      </c>
      <c r="V329" s="207">
        <v>128.08169906161481</v>
      </c>
      <c r="W329" s="207">
        <v>0</v>
      </c>
      <c r="X329" s="207">
        <v>0</v>
      </c>
      <c r="Y329" s="207">
        <v>4514.6535972175161</v>
      </c>
      <c r="Z329" s="207">
        <v>82.193365040803755</v>
      </c>
      <c r="AA329" s="207">
        <v>0</v>
      </c>
      <c r="AB329" s="207">
        <v>5.8261565428109813E-2</v>
      </c>
      <c r="AC329" s="208">
        <v>52.657481039310881</v>
      </c>
      <c r="AD329" s="207">
        <v>4.233413437020505E-2</v>
      </c>
      <c r="AE329" s="207">
        <v>0</v>
      </c>
      <c r="AF329" s="207">
        <v>0</v>
      </c>
      <c r="AG329" s="207">
        <v>52.615146904940673</v>
      </c>
      <c r="AH329" s="207">
        <v>0</v>
      </c>
      <c r="AI329" s="210">
        <f t="shared" si="216"/>
        <v>4777.6444039246744</v>
      </c>
      <c r="AJ329" s="141" t="str">
        <f t="shared" si="217"/>
        <v/>
      </c>
      <c r="BA329" s="141"/>
      <c r="BR329" s="141"/>
      <c r="CG329" s="141"/>
    </row>
    <row r="330" spans="1:85" ht="15">
      <c r="A330" s="159" t="s">
        <v>25</v>
      </c>
      <c r="B330" s="160">
        <v>18.1947782252827</v>
      </c>
      <c r="C330" s="160">
        <v>36.647605651574366</v>
      </c>
      <c r="D330" s="160">
        <v>14.190439537975774</v>
      </c>
      <c r="E330" s="160">
        <v>2481.8787529690985</v>
      </c>
      <c r="F330" s="350"/>
      <c r="G330" s="160">
        <v>218.69732964400407</v>
      </c>
      <c r="H330" s="161">
        <v>0</v>
      </c>
      <c r="I330" s="162">
        <f t="shared" si="214"/>
        <v>2769.6089060279355</v>
      </c>
      <c r="J330" s="149"/>
      <c r="K330" s="163" t="s">
        <v>25</v>
      </c>
      <c r="L330" s="164">
        <v>18.1947782252827</v>
      </c>
      <c r="M330" s="164">
        <v>36.647605651574366</v>
      </c>
      <c r="N330" s="164">
        <v>14.190439537975774</v>
      </c>
      <c r="O330" s="164">
        <v>2481.8787529690985</v>
      </c>
      <c r="P330" s="164">
        <v>0</v>
      </c>
      <c r="Q330" s="164">
        <v>218.69732964400407</v>
      </c>
      <c r="R330" s="165">
        <v>0</v>
      </c>
      <c r="S330" s="166">
        <f t="shared" si="215"/>
        <v>2769.6089060279355</v>
      </c>
      <c r="U330" s="211" t="s">
        <v>25</v>
      </c>
      <c r="V330" s="212">
        <v>1.9585192902121049</v>
      </c>
      <c r="W330" s="212">
        <v>16.030158051025168</v>
      </c>
      <c r="X330" s="212">
        <v>218.69732964400407</v>
      </c>
      <c r="Y330" s="212">
        <v>36.647605651574366</v>
      </c>
      <c r="Z330" s="212">
        <v>10.990796723388767</v>
      </c>
      <c r="AA330" s="212">
        <v>2480.8938683044989</v>
      </c>
      <c r="AB330" s="212">
        <v>0</v>
      </c>
      <c r="AC330" s="213">
        <v>4.3906283632320644</v>
      </c>
      <c r="AD330" s="212">
        <v>0.20610088404542579</v>
      </c>
      <c r="AE330" s="212">
        <v>0.98488466459963242</v>
      </c>
      <c r="AF330" s="212">
        <v>0</v>
      </c>
      <c r="AG330" s="212">
        <v>3.1996428145870066</v>
      </c>
      <c r="AH330" s="212">
        <v>0</v>
      </c>
      <c r="AI330" s="214">
        <f t="shared" si="216"/>
        <v>2769.6089060279355</v>
      </c>
      <c r="AJ330" s="141" t="str">
        <f t="shared" si="217"/>
        <v/>
      </c>
      <c r="BA330" s="141"/>
      <c r="BR330" s="141"/>
      <c r="CG330" s="141"/>
    </row>
    <row r="331" spans="1:85" ht="15">
      <c r="A331" s="167" t="s">
        <v>24</v>
      </c>
      <c r="B331" s="156">
        <v>35.26971648694029</v>
      </c>
      <c r="C331" s="156">
        <v>0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214"/>
        <v>35.26971648694029</v>
      </c>
      <c r="J331" s="149"/>
      <c r="K331" s="169" t="s">
        <v>24</v>
      </c>
      <c r="L331" s="156">
        <v>35.26971648694029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215"/>
        <v>35.26971648694029</v>
      </c>
      <c r="U331" s="215" t="s">
        <v>24</v>
      </c>
      <c r="V331" s="207">
        <v>35.17011311139975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9.9603375540538844E-2</v>
      </c>
      <c r="AD331" s="207">
        <v>9.9603375540538844E-2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216"/>
        <v>35.26971648694029</v>
      </c>
      <c r="AJ331" s="141" t="str">
        <f t="shared" si="217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214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215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216"/>
        <v>0</v>
      </c>
      <c r="AJ332" s="141" t="str">
        <f t="shared" si="217"/>
        <v/>
      </c>
      <c r="BA332" s="141"/>
      <c r="BR332" s="141"/>
      <c r="CG332" s="141"/>
    </row>
    <row r="333" spans="1:85" ht="15">
      <c r="A333" s="167" t="s">
        <v>22</v>
      </c>
      <c r="B333" s="156">
        <v>159.38175604946164</v>
      </c>
      <c r="C333" s="156">
        <v>765.1214316834994</v>
      </c>
      <c r="D333" s="156">
        <v>0</v>
      </c>
      <c r="E333" s="156">
        <v>53.127252016487219</v>
      </c>
      <c r="F333" s="350"/>
      <c r="G333" s="156">
        <v>0</v>
      </c>
      <c r="H333" s="168">
        <v>0</v>
      </c>
      <c r="I333" s="154">
        <f t="shared" si="214"/>
        <v>977.63043974944821</v>
      </c>
      <c r="J333" s="149"/>
      <c r="K333" s="169" t="s">
        <v>22</v>
      </c>
      <c r="L333" s="156">
        <v>159.38175604946164</v>
      </c>
      <c r="M333" s="156">
        <v>765.1214316834994</v>
      </c>
      <c r="N333" s="156">
        <v>0</v>
      </c>
      <c r="O333" s="156">
        <v>53.127252016487219</v>
      </c>
      <c r="P333" s="156">
        <v>3.3138666848878233</v>
      </c>
      <c r="Q333" s="156">
        <v>0</v>
      </c>
      <c r="R333" s="157">
        <v>0</v>
      </c>
      <c r="S333" s="158">
        <f t="shared" si="215"/>
        <v>980.944306434336</v>
      </c>
      <c r="U333" s="215" t="s">
        <v>22</v>
      </c>
      <c r="V333" s="207">
        <v>159.38175604946164</v>
      </c>
      <c r="W333" s="207">
        <v>0</v>
      </c>
      <c r="X333" s="207">
        <v>0</v>
      </c>
      <c r="Y333" s="207">
        <v>765.1214316834994</v>
      </c>
      <c r="Z333" s="207">
        <v>0</v>
      </c>
      <c r="AA333" s="207">
        <v>0</v>
      </c>
      <c r="AB333" s="207">
        <v>3.3138666848878233</v>
      </c>
      <c r="AC333" s="208">
        <v>53.127252016487219</v>
      </c>
      <c r="AD333" s="207">
        <v>0</v>
      </c>
      <c r="AE333" s="207">
        <v>0</v>
      </c>
      <c r="AF333" s="207">
        <v>0</v>
      </c>
      <c r="AG333" s="207">
        <v>0</v>
      </c>
      <c r="AH333" s="207">
        <v>53.127252016487219</v>
      </c>
      <c r="AI333" s="210">
        <f t="shared" si="216"/>
        <v>980.944306434336</v>
      </c>
      <c r="AJ333" s="141" t="str">
        <f t="shared" si="217"/>
        <v/>
      </c>
      <c r="BA333" s="141"/>
      <c r="BR333" s="141"/>
      <c r="CG333" s="141"/>
    </row>
    <row r="334" spans="1:85" ht="15">
      <c r="A334" s="159" t="s">
        <v>21</v>
      </c>
      <c r="B334" s="160">
        <v>0.97628978736352046</v>
      </c>
      <c r="C334" s="160">
        <v>52.558373508508105</v>
      </c>
      <c r="D334" s="160">
        <v>16.363653604128384</v>
      </c>
      <c r="E334" s="160">
        <v>0</v>
      </c>
      <c r="F334" s="350"/>
      <c r="G334" s="160">
        <v>0</v>
      </c>
      <c r="H334" s="161">
        <v>0</v>
      </c>
      <c r="I334" s="162">
        <f t="shared" si="214"/>
        <v>69.898316900000012</v>
      </c>
      <c r="J334" s="149"/>
      <c r="K334" s="163" t="s">
        <v>21</v>
      </c>
      <c r="L334" s="164">
        <v>0.97628978736352046</v>
      </c>
      <c r="M334" s="164">
        <v>52.558373508508105</v>
      </c>
      <c r="N334" s="164">
        <v>16.363653604128384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215"/>
        <v>69.898316900000012</v>
      </c>
      <c r="U334" s="211" t="s">
        <v>61</v>
      </c>
      <c r="V334" s="212">
        <v>0.97628978736352046</v>
      </c>
      <c r="W334" s="212">
        <v>0</v>
      </c>
      <c r="X334" s="212">
        <v>0</v>
      </c>
      <c r="Y334" s="212">
        <v>52.558373508508105</v>
      </c>
      <c r="Z334" s="212">
        <v>16.363653604128384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216"/>
        <v>69.898316900000012</v>
      </c>
      <c r="AJ334" s="141" t="str">
        <f t="shared" si="217"/>
        <v/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214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215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216"/>
        <v>0</v>
      </c>
      <c r="AJ335" s="141" t="str">
        <f t="shared" si="217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214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215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216"/>
        <v>0</v>
      </c>
      <c r="AJ336" s="141" t="str">
        <f t="shared" si="217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214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215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216"/>
        <v>0</v>
      </c>
      <c r="AJ337" s="141" t="str">
        <f t="shared" si="217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214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215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216"/>
        <v>0</v>
      </c>
      <c r="AJ338" s="141" t="str">
        <f t="shared" si="217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214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215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216"/>
        <v>0</v>
      </c>
      <c r="AJ339" s="141" t="str">
        <f t="shared" si="217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350.49338253536001</v>
      </c>
      <c r="C340" s="195">
        <f t="shared" ref="C340:H340" si="218">SUM(C319:C335)</f>
        <v>6396.1992431921335</v>
      </c>
      <c r="D340" s="195">
        <f t="shared" si="218"/>
        <v>177.50834537024079</v>
      </c>
      <c r="E340" s="195">
        <f t="shared" si="218"/>
        <v>2539.0637945760936</v>
      </c>
      <c r="F340" s="195">
        <f t="shared" si="218"/>
        <v>0</v>
      </c>
      <c r="G340" s="195">
        <f t="shared" si="218"/>
        <v>218.69732964400407</v>
      </c>
      <c r="H340" s="197">
        <f t="shared" si="218"/>
        <v>0</v>
      </c>
      <c r="I340" s="154">
        <f t="shared" ref="I340" si="219">SUM(I319:I335)</f>
        <v>9681.9620953178328</v>
      </c>
      <c r="J340" s="149"/>
      <c r="K340" s="196" t="s">
        <v>26</v>
      </c>
      <c r="L340" s="195">
        <f>SUM(L319:L335)</f>
        <v>350.49338253536001</v>
      </c>
      <c r="M340" s="195">
        <f t="shared" ref="M340:R340" si="220">SUM(M319:M335)</f>
        <v>6396.1992431921335</v>
      </c>
      <c r="N340" s="195">
        <f t="shared" si="220"/>
        <v>177.50834537024079</v>
      </c>
      <c r="O340" s="195">
        <f t="shared" si="220"/>
        <v>2539.0637945760936</v>
      </c>
      <c r="P340" s="195">
        <f t="shared" si="220"/>
        <v>71.231361043094907</v>
      </c>
      <c r="Q340" s="195">
        <f t="shared" si="220"/>
        <v>218.69732964400407</v>
      </c>
      <c r="R340" s="197">
        <f t="shared" si="220"/>
        <v>0</v>
      </c>
      <c r="S340" s="198">
        <f t="shared" ref="S340" si="221">SUM(S319:S335)</f>
        <v>9753.1934563609284</v>
      </c>
      <c r="T340" s="141" t="str">
        <f>IF(ABS(S340-AI340)&gt;0.01,S340-AI340,"")</f>
        <v/>
      </c>
      <c r="U340" s="224" t="s">
        <v>63</v>
      </c>
      <c r="V340" s="225">
        <f>SUM(V319:V335)</f>
        <v>334.11518609037864</v>
      </c>
      <c r="W340" s="225">
        <f t="shared" ref="W340:AH340" si="222">SUM(W319:W335)</f>
        <v>16.030158051025168</v>
      </c>
      <c r="X340" s="225">
        <f t="shared" si="222"/>
        <v>218.69732964400407</v>
      </c>
      <c r="Y340" s="225">
        <f t="shared" si="222"/>
        <v>6396.1992431921335</v>
      </c>
      <c r="Z340" s="225">
        <f t="shared" si="222"/>
        <v>121.69355565071311</v>
      </c>
      <c r="AA340" s="225">
        <f t="shared" si="222"/>
        <v>2480.8938683044989</v>
      </c>
      <c r="AB340" s="225">
        <f t="shared" si="222"/>
        <v>71.231361043094907</v>
      </c>
      <c r="AC340" s="225">
        <f t="shared" si="222"/>
        <v>114.33275438507893</v>
      </c>
      <c r="AD340" s="226">
        <f t="shared" si="222"/>
        <v>0.3480383939561697</v>
      </c>
      <c r="AE340" s="226">
        <f t="shared" si="222"/>
        <v>0.98488466459963242</v>
      </c>
      <c r="AF340" s="226">
        <f t="shared" si="222"/>
        <v>0</v>
      </c>
      <c r="AG340" s="226">
        <f t="shared" si="222"/>
        <v>55.814789719527681</v>
      </c>
      <c r="AH340" s="226">
        <f t="shared" si="222"/>
        <v>57.185041606995441</v>
      </c>
      <c r="AI340" s="227">
        <f>SUM(V340:AC340)</f>
        <v>9753.1934563609284</v>
      </c>
      <c r="AJ340" s="141" t="str">
        <f t="shared" si="217"/>
        <v/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3.6200656342670202E-2</v>
      </c>
      <c r="C341" s="48">
        <f t="shared" ref="C341:H341" si="223">IF($I340=0,"-",C340/$I340)</f>
        <v>0.66063047760590965</v>
      </c>
      <c r="D341" s="48">
        <f t="shared" si="223"/>
        <v>1.8333922775434462E-2</v>
      </c>
      <c r="E341" s="48">
        <f t="shared" si="223"/>
        <v>0.26224682244975706</v>
      </c>
      <c r="F341" s="48">
        <f t="shared" si="223"/>
        <v>0</v>
      </c>
      <c r="G341" s="48">
        <f t="shared" si="223"/>
        <v>2.2588120826228544E-2</v>
      </c>
      <c r="H341" s="69">
        <f t="shared" si="223"/>
        <v>0</v>
      </c>
      <c r="I341" s="49">
        <f>SUM(B341:H341)</f>
        <v>0.99999999999999989</v>
      </c>
      <c r="J341" s="141"/>
      <c r="K341" s="78" t="s">
        <v>90</v>
      </c>
      <c r="L341" s="95">
        <f>IF($S340=0,"-",L340/$S340)</f>
        <v>3.5936268885015499E-2</v>
      </c>
      <c r="M341" s="95">
        <f t="shared" ref="M341:R341" si="224">IF($S340=0,"-",M340/$S340)</f>
        <v>0.65580563656518065</v>
      </c>
      <c r="N341" s="95">
        <f t="shared" si="224"/>
        <v>1.82000230144591E-2</v>
      </c>
      <c r="O341" s="95">
        <f t="shared" si="224"/>
        <v>0.26033153201940679</v>
      </c>
      <c r="P341" s="95">
        <f t="shared" si="224"/>
        <v>7.303388511855937E-3</v>
      </c>
      <c r="Q341" s="95">
        <f t="shared" si="224"/>
        <v>2.2423151004081848E-2</v>
      </c>
      <c r="R341" s="96">
        <f t="shared" si="224"/>
        <v>0</v>
      </c>
      <c r="S341" s="97">
        <f>SUM(L341:R341)</f>
        <v>0.99999999999999978</v>
      </c>
      <c r="U341" s="108" t="s">
        <v>90</v>
      </c>
      <c r="V341" s="130">
        <f>+V340/$AI340</f>
        <v>3.425700388137716E-2</v>
      </c>
      <c r="W341" s="130">
        <f t="shared" ref="W341:AH341" si="225">+W340/$AI340</f>
        <v>1.6435804460097601E-3</v>
      </c>
      <c r="X341" s="130">
        <f t="shared" si="225"/>
        <v>2.2423151004081848E-2</v>
      </c>
      <c r="Y341" s="130">
        <f t="shared" si="225"/>
        <v>0.65580563656518065</v>
      </c>
      <c r="Z341" s="130">
        <f t="shared" si="225"/>
        <v>1.247730358217655E-2</v>
      </c>
      <c r="AA341" s="130">
        <f t="shared" si="225"/>
        <v>0.25436733921098287</v>
      </c>
      <c r="AB341" s="130">
        <f t="shared" si="225"/>
        <v>7.303388511855937E-3</v>
      </c>
      <c r="AC341" s="130">
        <f t="shared" si="225"/>
        <v>1.1722596798335044E-2</v>
      </c>
      <c r="AD341" s="130">
        <f t="shared" si="225"/>
        <v>3.5684557628576804E-5</v>
      </c>
      <c r="AE341" s="130">
        <f t="shared" si="225"/>
        <v>1.0098073713049352E-4</v>
      </c>
      <c r="AF341" s="130">
        <f t="shared" si="225"/>
        <v>0</v>
      </c>
      <c r="AG341" s="130">
        <f t="shared" si="225"/>
        <v>5.7227194322825485E-3</v>
      </c>
      <c r="AH341" s="130">
        <f t="shared" si="225"/>
        <v>5.8632120712934256E-3</v>
      </c>
      <c r="AI341" s="131">
        <f>SUM(V341:AC341)</f>
        <v>0.99999999999999989</v>
      </c>
      <c r="AJ341" s="22" t="str">
        <f t="shared" si="217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226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27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28">SUM(V346:AC346)</f>
        <v>0</v>
      </c>
      <c r="AJ346" s="141" t="str">
        <f t="shared" ref="AJ346:AJ367" si="229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50"/>
      <c r="G347" s="156">
        <v>0</v>
      </c>
      <c r="H347" s="168">
        <v>0</v>
      </c>
      <c r="I347" s="154">
        <f t="shared" si="226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27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28"/>
        <v>0</v>
      </c>
      <c r="AJ347" s="141" t="str">
        <f t="shared" si="229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226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27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28"/>
        <v>0</v>
      </c>
      <c r="AJ348" s="141" t="str">
        <f t="shared" si="229"/>
        <v/>
      </c>
      <c r="BA348" s="141"/>
      <c r="BR348" s="141"/>
      <c r="CG348" s="141"/>
    </row>
    <row r="349" spans="1:85" ht="15">
      <c r="A349" s="167" t="s">
        <v>16</v>
      </c>
      <c r="B349" s="156">
        <v>5.2492472714224396</v>
      </c>
      <c r="C349" s="156">
        <v>8.0542293886477943</v>
      </c>
      <c r="D349" s="156">
        <v>0</v>
      </c>
      <c r="E349" s="156">
        <v>0</v>
      </c>
      <c r="F349" s="350"/>
      <c r="G349" s="156">
        <v>0</v>
      </c>
      <c r="H349" s="168">
        <v>0</v>
      </c>
      <c r="I349" s="154">
        <f t="shared" si="226"/>
        <v>13.303476660070235</v>
      </c>
      <c r="J349" s="149"/>
      <c r="K349" s="169" t="s">
        <v>16</v>
      </c>
      <c r="L349" s="156">
        <v>5.2492472714224396</v>
      </c>
      <c r="M349" s="156">
        <v>8.0542293886477943</v>
      </c>
      <c r="N349" s="156">
        <v>0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27"/>
        <v>13.303476660070235</v>
      </c>
      <c r="U349" s="215" t="s">
        <v>16</v>
      </c>
      <c r="V349" s="207">
        <v>5.2492472714224396</v>
      </c>
      <c r="W349" s="207">
        <v>0</v>
      </c>
      <c r="X349" s="207">
        <v>0</v>
      </c>
      <c r="Y349" s="207">
        <v>8.0542293886477943</v>
      </c>
      <c r="Z349" s="207">
        <v>0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228"/>
        <v>13.303476660070235</v>
      </c>
      <c r="AJ349" s="141" t="str">
        <f t="shared" si="229"/>
        <v/>
      </c>
      <c r="BA349" s="141"/>
      <c r="BR349" s="141"/>
      <c r="CG349" s="141"/>
    </row>
    <row r="350" spans="1:85" ht="15">
      <c r="A350" s="159" t="s">
        <v>15</v>
      </c>
      <c r="B350" s="160">
        <v>1.7908383737689686</v>
      </c>
      <c r="C350" s="160">
        <v>0</v>
      </c>
      <c r="D350" s="160">
        <v>8.5930281642976283</v>
      </c>
      <c r="E350" s="160">
        <v>0.73077251380768005</v>
      </c>
      <c r="F350" s="350"/>
      <c r="G350" s="160">
        <v>0</v>
      </c>
      <c r="H350" s="161">
        <v>0</v>
      </c>
      <c r="I350" s="162">
        <f t="shared" si="226"/>
        <v>11.114639051874278</v>
      </c>
      <c r="J350" s="149"/>
      <c r="K350" s="163" t="s">
        <v>15</v>
      </c>
      <c r="L350" s="164">
        <v>1.7908383737689686</v>
      </c>
      <c r="M350" s="164">
        <v>0</v>
      </c>
      <c r="N350" s="164">
        <v>8.5930281642976283</v>
      </c>
      <c r="O350" s="164">
        <v>0.73077251380768005</v>
      </c>
      <c r="P350" s="164">
        <v>0</v>
      </c>
      <c r="Q350" s="164">
        <v>0</v>
      </c>
      <c r="R350" s="165">
        <v>0</v>
      </c>
      <c r="S350" s="166">
        <f t="shared" si="227"/>
        <v>11.114639051874278</v>
      </c>
      <c r="U350" s="211" t="s">
        <v>57</v>
      </c>
      <c r="V350" s="212">
        <v>1.7502435041677631</v>
      </c>
      <c r="W350" s="212">
        <v>0</v>
      </c>
      <c r="X350" s="212">
        <v>0</v>
      </c>
      <c r="Y350" s="212">
        <v>0</v>
      </c>
      <c r="Z350" s="212">
        <v>0</v>
      </c>
      <c r="AA350" s="212">
        <v>0.67256788651248234</v>
      </c>
      <c r="AB350" s="212">
        <v>0</v>
      </c>
      <c r="AC350" s="213">
        <v>8.6918276611940311</v>
      </c>
      <c r="AD350" s="212">
        <v>4.0594869601205452E-2</v>
      </c>
      <c r="AE350" s="212">
        <v>0</v>
      </c>
      <c r="AF350" s="212">
        <v>0</v>
      </c>
      <c r="AG350" s="212">
        <v>8.5930281642976283</v>
      </c>
      <c r="AH350" s="212">
        <v>5.820462729519766E-2</v>
      </c>
      <c r="AI350" s="214">
        <f t="shared" si="228"/>
        <v>11.114639051874276</v>
      </c>
      <c r="AJ350" s="141" t="str">
        <f t="shared" si="229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7.3901568211011845</v>
      </c>
      <c r="F351" s="350"/>
      <c r="G351" s="156">
        <v>0</v>
      </c>
      <c r="H351" s="168">
        <v>0</v>
      </c>
      <c r="I351" s="154">
        <f t="shared" si="226"/>
        <v>7.3901568211011845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7.3901568211011845</v>
      </c>
      <c r="P351" s="156">
        <v>426.44631700020892</v>
      </c>
      <c r="Q351" s="156">
        <v>0</v>
      </c>
      <c r="R351" s="157">
        <v>0</v>
      </c>
      <c r="S351" s="158">
        <f t="shared" si="227"/>
        <v>433.83647382131011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426.44631700020892</v>
      </c>
      <c r="AC351" s="208">
        <v>7.3901568211011845</v>
      </c>
      <c r="AD351" s="207">
        <v>0</v>
      </c>
      <c r="AE351" s="207">
        <v>0</v>
      </c>
      <c r="AF351" s="207">
        <v>0</v>
      </c>
      <c r="AG351" s="207">
        <v>0</v>
      </c>
      <c r="AH351" s="207">
        <v>7.3901568211011845</v>
      </c>
      <c r="AI351" s="210">
        <f t="shared" si="228"/>
        <v>433.83647382131011</v>
      </c>
      <c r="AJ351" s="141" t="str">
        <f t="shared" si="229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226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3.6138543988037766</v>
      </c>
      <c r="Q352" s="164">
        <v>0</v>
      </c>
      <c r="R352" s="165">
        <v>0</v>
      </c>
      <c r="S352" s="166">
        <f t="shared" si="227"/>
        <v>3.6138543988037766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3.6138543988037766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28"/>
        <v>3.6138543988037766</v>
      </c>
      <c r="AJ352" s="141" t="str">
        <f t="shared" si="229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226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27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28"/>
        <v>0</v>
      </c>
      <c r="AJ353" s="141" t="str">
        <f t="shared" si="229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13.926273866151357</v>
      </c>
      <c r="D354" s="160">
        <v>0</v>
      </c>
      <c r="E354" s="160">
        <v>0</v>
      </c>
      <c r="F354" s="350"/>
      <c r="G354" s="160">
        <v>0</v>
      </c>
      <c r="H354" s="161">
        <v>0</v>
      </c>
      <c r="I354" s="162">
        <f t="shared" si="226"/>
        <v>13.926273866151357</v>
      </c>
      <c r="J354" s="149"/>
      <c r="K354" s="163" t="s">
        <v>17</v>
      </c>
      <c r="L354" s="164">
        <v>0</v>
      </c>
      <c r="M354" s="164">
        <v>13.926273866151357</v>
      </c>
      <c r="N354" s="164">
        <v>0</v>
      </c>
      <c r="O354" s="164">
        <v>0</v>
      </c>
      <c r="P354" s="164">
        <v>1.762013427498045</v>
      </c>
      <c r="Q354" s="164">
        <v>0</v>
      </c>
      <c r="R354" s="165">
        <v>0</v>
      </c>
      <c r="S354" s="166">
        <f t="shared" si="227"/>
        <v>15.688287293649402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13.926273866151357</v>
      </c>
      <c r="Z354" s="212">
        <v>0</v>
      </c>
      <c r="AA354" s="212">
        <v>0</v>
      </c>
      <c r="AB354" s="212">
        <v>1.762013427498045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28"/>
        <v>15.688287293649402</v>
      </c>
      <c r="AJ354" s="141" t="str">
        <f t="shared" si="229"/>
        <v/>
      </c>
      <c r="BA354" s="141"/>
      <c r="BR354" s="141"/>
      <c r="CG354" s="141"/>
    </row>
    <row r="355" spans="1:85" ht="15">
      <c r="A355" s="167" t="s">
        <v>140</v>
      </c>
      <c r="B355" s="156">
        <v>41.671453567610747</v>
      </c>
      <c r="C355" s="156">
        <v>0</v>
      </c>
      <c r="D355" s="156">
        <v>814.38721878773879</v>
      </c>
      <c r="E355" s="156">
        <v>0</v>
      </c>
      <c r="F355" s="350"/>
      <c r="G355" s="156">
        <v>0</v>
      </c>
      <c r="H355" s="168">
        <v>0</v>
      </c>
      <c r="I355" s="154">
        <f t="shared" si="226"/>
        <v>856.05867235534959</v>
      </c>
      <c r="J355" s="149"/>
      <c r="K355" s="169" t="s">
        <v>140</v>
      </c>
      <c r="L355" s="156">
        <v>41.671453567610747</v>
      </c>
      <c r="M355" s="156">
        <v>0</v>
      </c>
      <c r="N355" s="156">
        <v>814.38721878773879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27"/>
        <v>856.05867235534959</v>
      </c>
      <c r="U355" s="215" t="s">
        <v>140</v>
      </c>
      <c r="V355" s="207">
        <v>41.671453567610747</v>
      </c>
      <c r="W355" s="207">
        <v>0</v>
      </c>
      <c r="X355" s="207">
        <v>0</v>
      </c>
      <c r="Y355" s="207">
        <v>0</v>
      </c>
      <c r="Z355" s="207">
        <v>814.38721878773879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28"/>
        <v>856.05867235534959</v>
      </c>
      <c r="AJ355" s="141" t="str">
        <f t="shared" si="229"/>
        <v/>
      </c>
      <c r="BA355" s="141"/>
      <c r="BR355" s="141"/>
      <c r="CG355" s="141"/>
    </row>
    <row r="356" spans="1:85" ht="15">
      <c r="A356" s="159" t="s">
        <v>25</v>
      </c>
      <c r="B356" s="160">
        <v>22.270851013342888</v>
      </c>
      <c r="C356" s="160">
        <v>11.052558005968935</v>
      </c>
      <c r="D356" s="160">
        <v>7.6455812632053117</v>
      </c>
      <c r="E356" s="160">
        <v>981.21231287904209</v>
      </c>
      <c r="F356" s="350"/>
      <c r="G356" s="160">
        <v>34.003255999170221</v>
      </c>
      <c r="H356" s="161">
        <v>0</v>
      </c>
      <c r="I356" s="162">
        <f t="shared" si="226"/>
        <v>1056.1845591607293</v>
      </c>
      <c r="J356" s="149"/>
      <c r="K356" s="163" t="s">
        <v>25</v>
      </c>
      <c r="L356" s="164">
        <v>22.270851013342888</v>
      </c>
      <c r="M356" s="164">
        <v>11.052558005968935</v>
      </c>
      <c r="N356" s="164">
        <v>7.6455812632053117</v>
      </c>
      <c r="O356" s="164">
        <v>981.21231287904209</v>
      </c>
      <c r="P356" s="164">
        <v>3.6805538533619413</v>
      </c>
      <c r="Q356" s="164">
        <v>34.003255999170221</v>
      </c>
      <c r="R356" s="165">
        <v>0</v>
      </c>
      <c r="S356" s="166">
        <f t="shared" si="227"/>
        <v>1059.8651130140913</v>
      </c>
      <c r="U356" s="211" t="s">
        <v>25</v>
      </c>
      <c r="V356" s="212">
        <v>5.381479898294967</v>
      </c>
      <c r="W356" s="212">
        <v>16.851772894271807</v>
      </c>
      <c r="X356" s="212">
        <v>34.003255999170221</v>
      </c>
      <c r="Y356" s="212">
        <v>11.052558005968935</v>
      </c>
      <c r="Z356" s="212">
        <v>3.8748641775875559</v>
      </c>
      <c r="AA356" s="212">
        <v>979.04741226738236</v>
      </c>
      <c r="AB356" s="212">
        <v>3.6805538533619413</v>
      </c>
      <c r="AC356" s="213">
        <v>5.9732159180536613</v>
      </c>
      <c r="AD356" s="212">
        <v>3.7598220776114334E-2</v>
      </c>
      <c r="AE356" s="212">
        <v>1.2057254067767715E-2</v>
      </c>
      <c r="AF356" s="212">
        <v>0</v>
      </c>
      <c r="AG356" s="212">
        <v>3.7707170856177563</v>
      </c>
      <c r="AH356" s="212">
        <v>2.1528433575920225</v>
      </c>
      <c r="AI356" s="214">
        <f t="shared" si="228"/>
        <v>1059.8651130140915</v>
      </c>
      <c r="AJ356" s="141" t="str">
        <f t="shared" si="229"/>
        <v/>
      </c>
      <c r="BA356" s="141"/>
      <c r="BR356" s="141"/>
      <c r="CG356" s="141"/>
    </row>
    <row r="357" spans="1:85" ht="15">
      <c r="A357" s="167" t="s">
        <v>24</v>
      </c>
      <c r="B357" s="156">
        <v>48.769825364276741</v>
      </c>
      <c r="C357" s="156">
        <v>0</v>
      </c>
      <c r="D357" s="156">
        <v>732.70817100967349</v>
      </c>
      <c r="E357" s="156">
        <v>0</v>
      </c>
      <c r="F357" s="350"/>
      <c r="G357" s="156">
        <v>0</v>
      </c>
      <c r="H357" s="168">
        <v>0</v>
      </c>
      <c r="I357" s="154">
        <f t="shared" si="226"/>
        <v>781.47799637395019</v>
      </c>
      <c r="J357" s="149"/>
      <c r="K357" s="169" t="s">
        <v>24</v>
      </c>
      <c r="L357" s="156">
        <v>48.769825364276741</v>
      </c>
      <c r="M357" s="156">
        <v>0</v>
      </c>
      <c r="N357" s="156">
        <v>732.70817100967349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27"/>
        <v>781.47799637395019</v>
      </c>
      <c r="U357" s="215" t="s">
        <v>24</v>
      </c>
      <c r="V357" s="207">
        <v>48.769825364276741</v>
      </c>
      <c r="W357" s="207">
        <v>0</v>
      </c>
      <c r="X357" s="207">
        <v>0</v>
      </c>
      <c r="Y357" s="207">
        <v>0</v>
      </c>
      <c r="Z357" s="207">
        <v>20.402279752240855</v>
      </c>
      <c r="AA357" s="207">
        <v>0</v>
      </c>
      <c r="AB357" s="207">
        <v>0</v>
      </c>
      <c r="AC357" s="208">
        <v>712.30589125743268</v>
      </c>
      <c r="AD357" s="207">
        <v>0</v>
      </c>
      <c r="AE357" s="207">
        <v>0</v>
      </c>
      <c r="AF357" s="207">
        <v>0</v>
      </c>
      <c r="AG357" s="207">
        <v>712.30589125743268</v>
      </c>
      <c r="AH357" s="207">
        <v>0</v>
      </c>
      <c r="AI357" s="210">
        <f t="shared" si="228"/>
        <v>781.4779963739503</v>
      </c>
      <c r="AJ357" s="141" t="str">
        <f t="shared" si="229"/>
        <v/>
      </c>
      <c r="BA357" s="141"/>
      <c r="BR357" s="141"/>
      <c r="CG357" s="141"/>
    </row>
    <row r="358" spans="1:85" ht="15">
      <c r="A358" s="159" t="s">
        <v>60</v>
      </c>
      <c r="B358" s="160">
        <v>7.4051370388788937</v>
      </c>
      <c r="C358" s="160">
        <v>12.558196318511115</v>
      </c>
      <c r="D358" s="160">
        <v>22.902485687254313</v>
      </c>
      <c r="E358" s="160">
        <v>0</v>
      </c>
      <c r="F358" s="350"/>
      <c r="G358" s="160">
        <v>0</v>
      </c>
      <c r="H358" s="161">
        <v>0</v>
      </c>
      <c r="I358" s="162">
        <f t="shared" si="226"/>
        <v>42.865819044644326</v>
      </c>
      <c r="J358" s="149"/>
      <c r="K358" s="163" t="s">
        <v>60</v>
      </c>
      <c r="L358" s="164">
        <v>7.4051370388788937</v>
      </c>
      <c r="M358" s="164">
        <v>12.558196318511115</v>
      </c>
      <c r="N358" s="164">
        <v>22.902485687254313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27"/>
        <v>42.865819044644326</v>
      </c>
      <c r="U358" s="211" t="s">
        <v>60</v>
      </c>
      <c r="V358" s="212">
        <v>7.4051370388788937</v>
      </c>
      <c r="W358" s="212">
        <v>0</v>
      </c>
      <c r="X358" s="212">
        <v>0</v>
      </c>
      <c r="Y358" s="212">
        <v>12.558196318511115</v>
      </c>
      <c r="Z358" s="212">
        <v>22.902485687254313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28"/>
        <v>42.865819044644326</v>
      </c>
      <c r="AJ358" s="141" t="str">
        <f t="shared" si="229"/>
        <v/>
      </c>
      <c r="BA358" s="141"/>
      <c r="BR358" s="141"/>
      <c r="CG358" s="141"/>
    </row>
    <row r="359" spans="1:85" ht="15">
      <c r="A359" s="167" t="s">
        <v>22</v>
      </c>
      <c r="B359" s="156">
        <v>114.54998245201989</v>
      </c>
      <c r="C359" s="156">
        <v>566.38809906958568</v>
      </c>
      <c r="D359" s="156">
        <v>322.95138942298524</v>
      </c>
      <c r="E359" s="156">
        <v>8.4262809966904904</v>
      </c>
      <c r="F359" s="350"/>
      <c r="G359" s="156">
        <v>0</v>
      </c>
      <c r="H359" s="168">
        <v>0</v>
      </c>
      <c r="I359" s="154">
        <f t="shared" si="226"/>
        <v>1012.3157519412813</v>
      </c>
      <c r="J359" s="149"/>
      <c r="K359" s="169" t="s">
        <v>22</v>
      </c>
      <c r="L359" s="156">
        <v>114.54998245201989</v>
      </c>
      <c r="M359" s="156">
        <v>566.38809906958568</v>
      </c>
      <c r="N359" s="156">
        <v>322.95138942298524</v>
      </c>
      <c r="O359" s="156">
        <v>8.4262809966904904</v>
      </c>
      <c r="P359" s="156">
        <v>24.615404761869094</v>
      </c>
      <c r="Q359" s="156">
        <v>0</v>
      </c>
      <c r="R359" s="157">
        <v>0</v>
      </c>
      <c r="S359" s="158">
        <f t="shared" si="227"/>
        <v>1036.9311567031505</v>
      </c>
      <c r="U359" s="215" t="s">
        <v>22</v>
      </c>
      <c r="V359" s="207">
        <v>114.54998245201989</v>
      </c>
      <c r="W359" s="207">
        <v>0</v>
      </c>
      <c r="X359" s="207">
        <v>0</v>
      </c>
      <c r="Y359" s="207">
        <v>566.38809906958568</v>
      </c>
      <c r="Z359" s="207">
        <v>233.92140395417067</v>
      </c>
      <c r="AA359" s="207">
        <v>0</v>
      </c>
      <c r="AB359" s="207">
        <v>24.615404761869094</v>
      </c>
      <c r="AC359" s="208">
        <v>97.456266465505038</v>
      </c>
      <c r="AD359" s="207">
        <v>0</v>
      </c>
      <c r="AE359" s="207">
        <v>0</v>
      </c>
      <c r="AF359" s="207">
        <v>0</v>
      </c>
      <c r="AG359" s="207">
        <v>89.029985468814544</v>
      </c>
      <c r="AH359" s="207">
        <v>8.4262809966904904</v>
      </c>
      <c r="AI359" s="210">
        <f t="shared" si="228"/>
        <v>1036.9311567031502</v>
      </c>
      <c r="AJ359" s="141" t="str">
        <f t="shared" si="229"/>
        <v/>
      </c>
      <c r="BA359" s="141"/>
      <c r="BR359" s="141"/>
      <c r="CG359" s="141"/>
    </row>
    <row r="360" spans="1:85" ht="15">
      <c r="A360" s="159" t="s">
        <v>21</v>
      </c>
      <c r="B360" s="160">
        <v>0.95948403424022954</v>
      </c>
      <c r="C360" s="160">
        <v>51.653639011457784</v>
      </c>
      <c r="D360" s="160">
        <v>16.08197133496455</v>
      </c>
      <c r="E360" s="160">
        <v>0</v>
      </c>
      <c r="F360" s="350"/>
      <c r="G360" s="160">
        <v>0</v>
      </c>
      <c r="H360" s="161">
        <v>0</v>
      </c>
      <c r="I360" s="162">
        <f t="shared" si="226"/>
        <v>68.695094380662567</v>
      </c>
      <c r="J360" s="149"/>
      <c r="K360" s="163" t="s">
        <v>21</v>
      </c>
      <c r="L360" s="164">
        <v>0.95948403424022954</v>
      </c>
      <c r="M360" s="164">
        <v>51.653639011457784</v>
      </c>
      <c r="N360" s="164">
        <v>16.08197133496455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27"/>
        <v>68.695094380662567</v>
      </c>
      <c r="U360" s="211" t="s">
        <v>61</v>
      </c>
      <c r="V360" s="212">
        <v>0.95948403424022954</v>
      </c>
      <c r="W360" s="212">
        <v>0</v>
      </c>
      <c r="X360" s="212">
        <v>0</v>
      </c>
      <c r="Y360" s="212">
        <v>51.653639011457784</v>
      </c>
      <c r="Z360" s="212">
        <v>16.08197133496455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28"/>
        <v>68.695094380662567</v>
      </c>
      <c r="AJ360" s="141" t="str">
        <f t="shared" si="229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226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27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28"/>
        <v>0</v>
      </c>
      <c r="AJ361" s="141" t="str">
        <f t="shared" si="229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226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27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228"/>
        <v>0</v>
      </c>
      <c r="AJ362" s="141" t="str">
        <f t="shared" si="229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226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27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28"/>
        <v>0</v>
      </c>
      <c r="AJ363" s="141" t="str">
        <f t="shared" si="229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226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27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228"/>
        <v>0</v>
      </c>
      <c r="AJ364" s="141" t="str">
        <f t="shared" si="229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226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27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28"/>
        <v>0</v>
      </c>
      <c r="AJ365" s="141" t="str">
        <f t="shared" si="229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242.6668191155608</v>
      </c>
      <c r="C366" s="195">
        <f t="shared" ref="C366:H366" si="230">SUM(C345:C361)</f>
        <v>663.63299566032265</v>
      </c>
      <c r="D366" s="195">
        <f t="shared" si="230"/>
        <v>1925.2698456701194</v>
      </c>
      <c r="E366" s="195">
        <f t="shared" si="230"/>
        <v>997.75952321064142</v>
      </c>
      <c r="F366" s="195">
        <f t="shared" si="230"/>
        <v>0</v>
      </c>
      <c r="G366" s="195">
        <f t="shared" si="230"/>
        <v>34.003255999170221</v>
      </c>
      <c r="H366" s="197">
        <f t="shared" si="230"/>
        <v>0</v>
      </c>
      <c r="I366" s="154">
        <f t="shared" ref="I366" si="231">SUM(I345:I361)</f>
        <v>3863.3324396558146</v>
      </c>
      <c r="J366" s="149"/>
      <c r="K366" s="196" t="s">
        <v>26</v>
      </c>
      <c r="L366" s="195">
        <f>SUM(L345:L361)</f>
        <v>242.6668191155608</v>
      </c>
      <c r="M366" s="195">
        <f t="shared" ref="M366:R366" si="232">SUM(M345:M361)</f>
        <v>663.63299566032265</v>
      </c>
      <c r="N366" s="195">
        <f t="shared" si="232"/>
        <v>1925.2698456701194</v>
      </c>
      <c r="O366" s="195">
        <f t="shared" si="232"/>
        <v>997.75952321064142</v>
      </c>
      <c r="P366" s="195">
        <f t="shared" si="232"/>
        <v>460.11814344174178</v>
      </c>
      <c r="Q366" s="195">
        <f t="shared" si="232"/>
        <v>34.003255999170221</v>
      </c>
      <c r="R366" s="197">
        <f t="shared" si="232"/>
        <v>0</v>
      </c>
      <c r="S366" s="198">
        <f t="shared" ref="S366" si="233">SUM(S345:S361)</f>
        <v>4323.4505830975559</v>
      </c>
      <c r="T366" s="141" t="str">
        <f>IF(ABS(S366-AI366)&gt;0.01,S366-AI366,"")</f>
        <v/>
      </c>
      <c r="U366" s="224" t="s">
        <v>63</v>
      </c>
      <c r="V366" s="225">
        <f>SUM(V345:V361)</f>
        <v>225.7368531309117</v>
      </c>
      <c r="W366" s="225">
        <f t="shared" ref="W366:AH366" si="234">SUM(W345:W361)</f>
        <v>16.851772894271807</v>
      </c>
      <c r="X366" s="225">
        <f t="shared" si="234"/>
        <v>34.003255999170221</v>
      </c>
      <c r="Y366" s="225">
        <f t="shared" si="234"/>
        <v>663.63299566032265</v>
      </c>
      <c r="Z366" s="225">
        <f t="shared" si="234"/>
        <v>1111.5702236939567</v>
      </c>
      <c r="AA366" s="225">
        <f t="shared" si="234"/>
        <v>979.71998015389488</v>
      </c>
      <c r="AB366" s="225">
        <f t="shared" si="234"/>
        <v>460.11814344174178</v>
      </c>
      <c r="AC366" s="225">
        <f t="shared" si="234"/>
        <v>831.81735812328657</v>
      </c>
      <c r="AD366" s="226">
        <f t="shared" si="234"/>
        <v>7.8193090377319779E-2</v>
      </c>
      <c r="AE366" s="226">
        <f t="shared" si="234"/>
        <v>1.2057254067767715E-2</v>
      </c>
      <c r="AF366" s="226">
        <f t="shared" si="234"/>
        <v>0</v>
      </c>
      <c r="AG366" s="226">
        <f t="shared" si="234"/>
        <v>813.69962197616258</v>
      </c>
      <c r="AH366" s="226">
        <f t="shared" si="234"/>
        <v>18.027485802678896</v>
      </c>
      <c r="AI366" s="227">
        <f>SUM(V366:AC366)</f>
        <v>4323.4505830975568</v>
      </c>
      <c r="AJ366" s="141" t="str">
        <f t="shared" si="229"/>
        <v/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6.2812823619491587E-2</v>
      </c>
      <c r="C367" s="48">
        <f t="shared" ref="C367:H367" si="235">IF($I366=0,"-",C366/$I366)</f>
        <v>0.17177734663689617</v>
      </c>
      <c r="D367" s="48">
        <f t="shared" si="235"/>
        <v>0.49834433762620806</v>
      </c>
      <c r="E367" s="48">
        <f t="shared" si="235"/>
        <v>0.25826395703589311</v>
      </c>
      <c r="F367" s="48">
        <f t="shared" si="235"/>
        <v>0</v>
      </c>
      <c r="G367" s="48">
        <f t="shared" si="235"/>
        <v>8.8015350815110228E-3</v>
      </c>
      <c r="H367" s="69">
        <f t="shared" si="235"/>
        <v>0</v>
      </c>
      <c r="I367" s="49">
        <f>SUM(B367:H367)</f>
        <v>1</v>
      </c>
      <c r="J367" s="141"/>
      <c r="K367" s="78" t="s">
        <v>90</v>
      </c>
      <c r="L367" s="95">
        <f>IF($S366=0,"-",L366/$S366)</f>
        <v>5.6128042740736281E-2</v>
      </c>
      <c r="M367" s="95">
        <f t="shared" ref="M367:R367" si="236">IF($S366=0,"-",M366/$S366)</f>
        <v>0.15349614455055474</v>
      </c>
      <c r="N367" s="95">
        <f t="shared" si="236"/>
        <v>0.44530862760336004</v>
      </c>
      <c r="O367" s="95">
        <f t="shared" si="236"/>
        <v>0.23077851915582484</v>
      </c>
      <c r="P367" s="95">
        <f t="shared" si="236"/>
        <v>0.10642382388746723</v>
      </c>
      <c r="Q367" s="95">
        <f t="shared" si="236"/>
        <v>7.8648420620569311E-3</v>
      </c>
      <c r="R367" s="96">
        <f t="shared" si="236"/>
        <v>0</v>
      </c>
      <c r="S367" s="97">
        <f>SUM(L367:R367)</f>
        <v>1</v>
      </c>
      <c r="U367" s="108" t="s">
        <v>90</v>
      </c>
      <c r="V367" s="130">
        <f>+V366/$AI366</f>
        <v>5.2212196899722965E-2</v>
      </c>
      <c r="W367" s="130">
        <f t="shared" ref="W367:AH367" si="237">+W366/$AI366</f>
        <v>3.8977600345782774E-3</v>
      </c>
      <c r="X367" s="130">
        <f t="shared" si="237"/>
        <v>7.8648420620569294E-3</v>
      </c>
      <c r="Y367" s="130">
        <f t="shared" si="237"/>
        <v>0.15349614455055471</v>
      </c>
      <c r="Z367" s="130">
        <f t="shared" si="237"/>
        <v>0.2571025624855337</v>
      </c>
      <c r="AA367" s="130">
        <f t="shared" si="237"/>
        <v>0.22660603176178085</v>
      </c>
      <c r="AB367" s="130">
        <f t="shared" si="237"/>
        <v>0.10642382388746721</v>
      </c>
      <c r="AC367" s="130">
        <f t="shared" si="237"/>
        <v>0.19239663831830525</v>
      </c>
      <c r="AD367" s="130">
        <f t="shared" si="237"/>
        <v>1.8085806435029951E-5</v>
      </c>
      <c r="AE367" s="130">
        <f t="shared" si="237"/>
        <v>2.7888034883306654E-6</v>
      </c>
      <c r="AF367" s="130">
        <f t="shared" si="237"/>
        <v>0</v>
      </c>
      <c r="AG367" s="130">
        <f t="shared" si="237"/>
        <v>0.18820606511782623</v>
      </c>
      <c r="AH367" s="130">
        <f t="shared" si="237"/>
        <v>4.1696985905556525E-3</v>
      </c>
      <c r="AI367" s="131">
        <f>SUM(V367:AC367)</f>
        <v>0.99999999999999978</v>
      </c>
      <c r="AJ367" s="22" t="str">
        <f t="shared" si="229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238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39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40">SUM(V372:AC372)</f>
        <v>0</v>
      </c>
      <c r="AJ372" s="141" t="str">
        <f t="shared" ref="AJ372:AJ393" si="241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238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39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40"/>
        <v>0</v>
      </c>
      <c r="AJ373" s="141" t="str">
        <f t="shared" si="241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238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39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40"/>
        <v>0</v>
      </c>
      <c r="AJ374" s="141" t="str">
        <f t="shared" si="241"/>
        <v/>
      </c>
      <c r="BA374" s="141"/>
      <c r="BR374" s="141"/>
      <c r="CG374" s="141"/>
    </row>
    <row r="375" spans="1:85" ht="15">
      <c r="A375" s="167" t="s">
        <v>16</v>
      </c>
      <c r="B375" s="156">
        <v>33.614166164051909</v>
      </c>
      <c r="C375" s="156">
        <v>0</v>
      </c>
      <c r="D375" s="156">
        <v>0</v>
      </c>
      <c r="E375" s="156">
        <v>0</v>
      </c>
      <c r="F375" s="350"/>
      <c r="G375" s="156">
        <v>0</v>
      </c>
      <c r="H375" s="168">
        <v>0</v>
      </c>
      <c r="I375" s="154">
        <f t="shared" si="238"/>
        <v>33.614166164051909</v>
      </c>
      <c r="J375" s="149"/>
      <c r="K375" s="169" t="s">
        <v>16</v>
      </c>
      <c r="L375" s="156">
        <v>33.614166164051909</v>
      </c>
      <c r="M375" s="156">
        <v>0</v>
      </c>
      <c r="N375" s="156">
        <v>0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39"/>
        <v>33.614166164051909</v>
      </c>
      <c r="U375" s="215" t="s">
        <v>16</v>
      </c>
      <c r="V375" s="207">
        <v>33.614166164051909</v>
      </c>
      <c r="W375" s="207">
        <v>0</v>
      </c>
      <c r="X375" s="207">
        <v>0</v>
      </c>
      <c r="Y375" s="207">
        <v>0</v>
      </c>
      <c r="Z375" s="207">
        <v>0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40"/>
        <v>33.614166164051909</v>
      </c>
      <c r="AJ375" s="141" t="str">
        <f t="shared" si="241"/>
        <v/>
      </c>
      <c r="BA375" s="141"/>
      <c r="BR375" s="141"/>
      <c r="CG375" s="141"/>
    </row>
    <row r="376" spans="1:85" ht="15">
      <c r="A376" s="159" t="s">
        <v>15</v>
      </c>
      <c r="B376" s="160">
        <v>162.035918114944</v>
      </c>
      <c r="C376" s="160">
        <v>0</v>
      </c>
      <c r="D376" s="160">
        <v>8.2249728556198463</v>
      </c>
      <c r="E376" s="160">
        <v>4.8638797541552483</v>
      </c>
      <c r="F376" s="350"/>
      <c r="G376" s="160">
        <v>0</v>
      </c>
      <c r="H376" s="161">
        <v>0</v>
      </c>
      <c r="I376" s="162">
        <f t="shared" si="238"/>
        <v>175.1247707247191</v>
      </c>
      <c r="J376" s="149"/>
      <c r="K376" s="163" t="s">
        <v>15</v>
      </c>
      <c r="L376" s="164">
        <v>162.035918114944</v>
      </c>
      <c r="M376" s="164">
        <v>0</v>
      </c>
      <c r="N376" s="164">
        <v>8.2249728556198463</v>
      </c>
      <c r="O376" s="164">
        <v>4.8638797541552483</v>
      </c>
      <c r="P376" s="164">
        <v>0</v>
      </c>
      <c r="Q376" s="164">
        <v>0</v>
      </c>
      <c r="R376" s="165">
        <v>0</v>
      </c>
      <c r="S376" s="166">
        <f t="shared" si="239"/>
        <v>175.1247707247191</v>
      </c>
      <c r="U376" s="211" t="s">
        <v>57</v>
      </c>
      <c r="V376" s="212">
        <v>161.56547104255489</v>
      </c>
      <c r="W376" s="212">
        <v>0</v>
      </c>
      <c r="X376" s="212">
        <v>0</v>
      </c>
      <c r="Y376" s="212">
        <v>0</v>
      </c>
      <c r="Z376" s="212">
        <v>8.2249728556198463</v>
      </c>
      <c r="AA376" s="212">
        <v>4.8638797541552483</v>
      </c>
      <c r="AB376" s="212">
        <v>0</v>
      </c>
      <c r="AC376" s="213">
        <v>0.47044707238909528</v>
      </c>
      <c r="AD376" s="212">
        <v>0.47044707238909528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240"/>
        <v>175.1247707247191</v>
      </c>
      <c r="AJ376" s="141" t="str">
        <f t="shared" si="241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2199.7154554029594</v>
      </c>
      <c r="F377" s="350"/>
      <c r="G377" s="156">
        <v>0</v>
      </c>
      <c r="H377" s="168">
        <v>0</v>
      </c>
      <c r="I377" s="154">
        <f t="shared" si="238"/>
        <v>2199.7154554029594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2199.7154554029594</v>
      </c>
      <c r="P377" s="156">
        <v>1363.3138732670304</v>
      </c>
      <c r="Q377" s="156">
        <v>0</v>
      </c>
      <c r="R377" s="157">
        <v>0</v>
      </c>
      <c r="S377" s="158">
        <f t="shared" si="239"/>
        <v>3563.0293286699898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1099.8577277014797</v>
      </c>
      <c r="AB377" s="207">
        <v>1363.3138732670304</v>
      </c>
      <c r="AC377" s="208">
        <v>1099.8577277014797</v>
      </c>
      <c r="AD377" s="207">
        <v>0</v>
      </c>
      <c r="AE377" s="207">
        <v>0</v>
      </c>
      <c r="AF377" s="207">
        <v>0</v>
      </c>
      <c r="AG377" s="207">
        <v>0</v>
      </c>
      <c r="AH377" s="207">
        <v>1099.8577277014797</v>
      </c>
      <c r="AI377" s="210">
        <f t="shared" si="240"/>
        <v>3563.0293286699898</v>
      </c>
      <c r="AJ377" s="141" t="str">
        <f t="shared" si="241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33.540106488170153</v>
      </c>
      <c r="F378" s="350"/>
      <c r="G378" s="160">
        <v>0</v>
      </c>
      <c r="H378" s="161">
        <v>0</v>
      </c>
      <c r="I378" s="162">
        <f t="shared" si="238"/>
        <v>33.540106488170153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33.540106488170153</v>
      </c>
      <c r="P378" s="164">
        <v>130.71347728410706</v>
      </c>
      <c r="Q378" s="164">
        <v>0</v>
      </c>
      <c r="R378" s="165">
        <v>0</v>
      </c>
      <c r="S378" s="166">
        <f t="shared" si="239"/>
        <v>164.25358377227721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26.832085190536123</v>
      </c>
      <c r="AB378" s="212">
        <v>130.71347728410706</v>
      </c>
      <c r="AC378" s="213">
        <v>6.7080212976340308</v>
      </c>
      <c r="AD378" s="212">
        <v>0</v>
      </c>
      <c r="AE378" s="212">
        <v>0</v>
      </c>
      <c r="AF378" s="212">
        <v>0</v>
      </c>
      <c r="AG378" s="212">
        <v>0</v>
      </c>
      <c r="AH378" s="212">
        <v>6.7080212976340308</v>
      </c>
      <c r="AI378" s="214">
        <f t="shared" si="240"/>
        <v>164.25358377227721</v>
      </c>
      <c r="AJ378" s="141" t="str">
        <f t="shared" si="241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1.3362478824452712E-2</v>
      </c>
      <c r="F379" s="350"/>
      <c r="G379" s="156">
        <v>0</v>
      </c>
      <c r="H379" s="168">
        <v>0</v>
      </c>
      <c r="I379" s="154">
        <f t="shared" si="238"/>
        <v>1.3362478824452712E-2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1.3362478824452712E-2</v>
      </c>
      <c r="P379" s="156">
        <v>0</v>
      </c>
      <c r="Q379" s="156">
        <v>0</v>
      </c>
      <c r="R379" s="157">
        <v>0</v>
      </c>
      <c r="S379" s="158">
        <f t="shared" si="239"/>
        <v>1.3362478824452712E-2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1.3362478824452712E-2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1.3362478824452712E-2</v>
      </c>
      <c r="AI379" s="210">
        <f t="shared" si="240"/>
        <v>1.3362478824452712E-2</v>
      </c>
      <c r="AJ379" s="141" t="str">
        <f t="shared" si="241"/>
        <v/>
      </c>
      <c r="BA379" s="141"/>
      <c r="BR379" s="141"/>
      <c r="CG379" s="141"/>
    </row>
    <row r="380" spans="1:85" ht="15">
      <c r="A380" s="159" t="s">
        <v>17</v>
      </c>
      <c r="B380" s="160">
        <v>1.9714105411034344</v>
      </c>
      <c r="C380" s="160">
        <v>0</v>
      </c>
      <c r="D380" s="160">
        <v>53.981818160328324</v>
      </c>
      <c r="E380" s="160">
        <v>12.232801737606465</v>
      </c>
      <c r="F380" s="350"/>
      <c r="G380" s="160">
        <v>0</v>
      </c>
      <c r="H380" s="161">
        <v>0</v>
      </c>
      <c r="I380" s="162">
        <f t="shared" si="238"/>
        <v>68.18603043903822</v>
      </c>
      <c r="J380" s="149"/>
      <c r="K380" s="163" t="s">
        <v>17</v>
      </c>
      <c r="L380" s="164">
        <v>1.9714105411034344</v>
      </c>
      <c r="M380" s="164">
        <v>0</v>
      </c>
      <c r="N380" s="164">
        <v>53.981818160328324</v>
      </c>
      <c r="O380" s="164">
        <v>12.232801737606465</v>
      </c>
      <c r="P380" s="164">
        <v>4.0133938782490794</v>
      </c>
      <c r="Q380" s="164">
        <v>0</v>
      </c>
      <c r="R380" s="165">
        <v>0</v>
      </c>
      <c r="S380" s="166">
        <f t="shared" si="239"/>
        <v>72.199424317287296</v>
      </c>
      <c r="U380" s="211" t="s">
        <v>17</v>
      </c>
      <c r="V380" s="212">
        <v>1.9714105411034344</v>
      </c>
      <c r="W380" s="212">
        <v>0</v>
      </c>
      <c r="X380" s="212">
        <v>0</v>
      </c>
      <c r="Y380" s="212">
        <v>0</v>
      </c>
      <c r="Z380" s="212">
        <v>53.972833619642202</v>
      </c>
      <c r="AA380" s="212">
        <v>0</v>
      </c>
      <c r="AB380" s="212">
        <v>4.0133938782490794</v>
      </c>
      <c r="AC380" s="213">
        <v>12.241786278292585</v>
      </c>
      <c r="AD380" s="212">
        <v>0</v>
      </c>
      <c r="AE380" s="212">
        <v>0</v>
      </c>
      <c r="AF380" s="212">
        <v>0</v>
      </c>
      <c r="AG380" s="212">
        <v>8.9845406861221461E-3</v>
      </c>
      <c r="AH380" s="212">
        <v>12.232801737606465</v>
      </c>
      <c r="AI380" s="214">
        <f t="shared" si="240"/>
        <v>72.199424317287296</v>
      </c>
      <c r="AJ380" s="141" t="str">
        <f t="shared" si="241"/>
        <v/>
      </c>
      <c r="BA380" s="141"/>
      <c r="BR380" s="141"/>
      <c r="CG380" s="141"/>
    </row>
    <row r="381" spans="1:85" ht="15">
      <c r="A381" s="167" t="s">
        <v>140</v>
      </c>
      <c r="B381" s="156">
        <v>166.31522516293262</v>
      </c>
      <c r="C381" s="156">
        <v>4.6425343881682419</v>
      </c>
      <c r="D381" s="156">
        <v>135.23357114521133</v>
      </c>
      <c r="E381" s="156">
        <v>0.18929476819819094</v>
      </c>
      <c r="F381" s="350"/>
      <c r="G381" s="156">
        <v>0</v>
      </c>
      <c r="H381" s="168">
        <v>0</v>
      </c>
      <c r="I381" s="154">
        <f t="shared" si="238"/>
        <v>306.38062546451039</v>
      </c>
      <c r="J381" s="149"/>
      <c r="K381" s="169" t="s">
        <v>140</v>
      </c>
      <c r="L381" s="156">
        <v>166.31522516293262</v>
      </c>
      <c r="M381" s="156">
        <v>4.6425343881682419</v>
      </c>
      <c r="N381" s="156">
        <v>135.23357114521133</v>
      </c>
      <c r="O381" s="156">
        <v>0.18929476819819094</v>
      </c>
      <c r="P381" s="156">
        <v>0.29150815654984491</v>
      </c>
      <c r="Q381" s="156">
        <v>0</v>
      </c>
      <c r="R381" s="157">
        <v>0</v>
      </c>
      <c r="S381" s="158">
        <f t="shared" si="239"/>
        <v>306.67213362106025</v>
      </c>
      <c r="U381" s="215" t="s">
        <v>140</v>
      </c>
      <c r="V381" s="207">
        <v>165.26061836795989</v>
      </c>
      <c r="W381" s="207">
        <v>0</v>
      </c>
      <c r="X381" s="207">
        <v>0</v>
      </c>
      <c r="Y381" s="207">
        <v>4.6425343881682419</v>
      </c>
      <c r="Z381" s="207">
        <v>135.23357114521133</v>
      </c>
      <c r="AA381" s="207">
        <v>0.18929476819819094</v>
      </c>
      <c r="AB381" s="207">
        <v>0.29150815654984491</v>
      </c>
      <c r="AC381" s="208">
        <v>1.0546067949727398</v>
      </c>
      <c r="AD381" s="207">
        <v>1.0546067949727398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40"/>
        <v>306.67213362106025</v>
      </c>
      <c r="AJ381" s="141" t="str">
        <f t="shared" si="241"/>
        <v/>
      </c>
      <c r="BA381" s="141"/>
      <c r="BR381" s="141"/>
      <c r="CG381" s="141"/>
    </row>
    <row r="382" spans="1:85" ht="15">
      <c r="A382" s="159" t="s">
        <v>25</v>
      </c>
      <c r="B382" s="160">
        <v>42.191145024819015</v>
      </c>
      <c r="C382" s="160">
        <v>3.4354861812114006</v>
      </c>
      <c r="D382" s="160">
        <v>25.159141122483231</v>
      </c>
      <c r="E382" s="160">
        <v>175.23835853661009</v>
      </c>
      <c r="F382" s="350"/>
      <c r="G382" s="160">
        <v>120.24212913617531</v>
      </c>
      <c r="H382" s="161">
        <v>0</v>
      </c>
      <c r="I382" s="162">
        <f t="shared" si="238"/>
        <v>366.26626000129903</v>
      </c>
      <c r="J382" s="149"/>
      <c r="K382" s="163" t="s">
        <v>25</v>
      </c>
      <c r="L382" s="164">
        <v>42.191145024819015</v>
      </c>
      <c r="M382" s="164">
        <v>3.4354861812114006</v>
      </c>
      <c r="N382" s="164">
        <v>25.159141122483231</v>
      </c>
      <c r="O382" s="164">
        <v>175.23835853661009</v>
      </c>
      <c r="P382" s="164">
        <v>0</v>
      </c>
      <c r="Q382" s="164">
        <v>120.24212913617531</v>
      </c>
      <c r="R382" s="165">
        <v>0</v>
      </c>
      <c r="S382" s="166">
        <f t="shared" si="239"/>
        <v>366.26626000129903</v>
      </c>
      <c r="U382" s="211" t="s">
        <v>25</v>
      </c>
      <c r="V382" s="212">
        <v>28.469021586944571</v>
      </c>
      <c r="W382" s="212">
        <v>11.127862168183322</v>
      </c>
      <c r="X382" s="212">
        <v>120.24212913617531</v>
      </c>
      <c r="Y382" s="212">
        <v>3.4354861812114006</v>
      </c>
      <c r="Z382" s="212">
        <v>25.159141122483231</v>
      </c>
      <c r="AA382" s="212">
        <v>139.88267678285567</v>
      </c>
      <c r="AB382" s="212">
        <v>0</v>
      </c>
      <c r="AC382" s="213">
        <v>37.949943023445549</v>
      </c>
      <c r="AD382" s="212">
        <v>2.594261269691124</v>
      </c>
      <c r="AE382" s="212">
        <v>1.984852270931706E-2</v>
      </c>
      <c r="AF382" s="212">
        <v>0</v>
      </c>
      <c r="AG382" s="212">
        <v>0</v>
      </c>
      <c r="AH382" s="212">
        <v>35.335833231045108</v>
      </c>
      <c r="AI382" s="214">
        <f t="shared" si="240"/>
        <v>366.26626000129903</v>
      </c>
      <c r="AJ382" s="141" t="str">
        <f t="shared" si="241"/>
        <v/>
      </c>
      <c r="BA382" s="141"/>
      <c r="BR382" s="141"/>
      <c r="CG382" s="141"/>
    </row>
    <row r="383" spans="1:85" ht="15">
      <c r="A383" s="167" t="s">
        <v>24</v>
      </c>
      <c r="B383" s="156">
        <v>59.462895257891638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238"/>
        <v>59.462895257891638</v>
      </c>
      <c r="J383" s="149"/>
      <c r="K383" s="169" t="s">
        <v>24</v>
      </c>
      <c r="L383" s="156">
        <v>59.462895257891638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39"/>
        <v>59.462895257891638</v>
      </c>
      <c r="U383" s="215" t="s">
        <v>24</v>
      </c>
      <c r="V383" s="207">
        <v>59.462895257891638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40"/>
        <v>59.462895257891638</v>
      </c>
      <c r="AJ383" s="141" t="str">
        <f t="shared" si="241"/>
        <v/>
      </c>
      <c r="BA383" s="141"/>
      <c r="BR383" s="141"/>
      <c r="CG383" s="141"/>
    </row>
    <row r="384" spans="1:85" ht="15">
      <c r="A384" s="159" t="s">
        <v>60</v>
      </c>
      <c r="B384" s="160">
        <v>16.300385304882091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238"/>
        <v>16.300385304882091</v>
      </c>
      <c r="J384" s="149"/>
      <c r="K384" s="163" t="s">
        <v>60</v>
      </c>
      <c r="L384" s="164">
        <v>16.300385304882091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39"/>
        <v>16.300385304882091</v>
      </c>
      <c r="U384" s="211" t="s">
        <v>60</v>
      </c>
      <c r="V384" s="212">
        <v>16.300385304882091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40"/>
        <v>16.300385304882091</v>
      </c>
      <c r="AJ384" s="141" t="str">
        <f t="shared" si="241"/>
        <v/>
      </c>
      <c r="BA384" s="141"/>
      <c r="BR384" s="141"/>
      <c r="CG384" s="141"/>
    </row>
    <row r="385" spans="1:85" ht="15">
      <c r="A385" s="167" t="s">
        <v>22</v>
      </c>
      <c r="B385" s="156">
        <v>375.63053075983481</v>
      </c>
      <c r="C385" s="156">
        <v>0</v>
      </c>
      <c r="D385" s="156">
        <v>39.786245373926178</v>
      </c>
      <c r="E385" s="156">
        <v>0</v>
      </c>
      <c r="F385" s="350"/>
      <c r="G385" s="156">
        <v>0</v>
      </c>
      <c r="H385" s="168">
        <v>0</v>
      </c>
      <c r="I385" s="154">
        <f t="shared" si="238"/>
        <v>415.416776133761</v>
      </c>
      <c r="J385" s="149"/>
      <c r="K385" s="169" t="s">
        <v>22</v>
      </c>
      <c r="L385" s="156">
        <v>375.63053075983481</v>
      </c>
      <c r="M385" s="156">
        <v>0</v>
      </c>
      <c r="N385" s="156">
        <v>39.786245373926178</v>
      </c>
      <c r="O385" s="156">
        <v>0</v>
      </c>
      <c r="P385" s="156">
        <v>205.20833874277758</v>
      </c>
      <c r="Q385" s="156">
        <v>0</v>
      </c>
      <c r="R385" s="157">
        <v>0</v>
      </c>
      <c r="S385" s="158">
        <f t="shared" si="239"/>
        <v>620.62511487653865</v>
      </c>
      <c r="U385" s="215" t="s">
        <v>22</v>
      </c>
      <c r="V385" s="207">
        <v>372.91454364769476</v>
      </c>
      <c r="W385" s="207">
        <v>0</v>
      </c>
      <c r="X385" s="207">
        <v>0</v>
      </c>
      <c r="Y385" s="207">
        <v>0</v>
      </c>
      <c r="Z385" s="207">
        <v>4.640561226435767</v>
      </c>
      <c r="AA385" s="207">
        <v>0</v>
      </c>
      <c r="AB385" s="207">
        <v>205.20833874277758</v>
      </c>
      <c r="AC385" s="208">
        <v>37.861671259630448</v>
      </c>
      <c r="AD385" s="207">
        <v>2.7159871121400387</v>
      </c>
      <c r="AE385" s="207">
        <v>0</v>
      </c>
      <c r="AF385" s="207">
        <v>0</v>
      </c>
      <c r="AG385" s="207">
        <v>35.145684147490414</v>
      </c>
      <c r="AH385" s="207">
        <v>0</v>
      </c>
      <c r="AI385" s="210">
        <f t="shared" si="240"/>
        <v>620.62511487653853</v>
      </c>
      <c r="AJ385" s="141" t="str">
        <f t="shared" si="241"/>
        <v/>
      </c>
      <c r="BA385" s="141"/>
      <c r="BR385" s="141"/>
      <c r="CG385" s="141"/>
    </row>
    <row r="386" spans="1:85" ht="15">
      <c r="A386" s="159" t="s">
        <v>21</v>
      </c>
      <c r="B386" s="160">
        <v>29.257893327985251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238"/>
        <v>29.257893327985251</v>
      </c>
      <c r="J386" s="149"/>
      <c r="K386" s="163" t="s">
        <v>21</v>
      </c>
      <c r="L386" s="164">
        <v>29.257893327985251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39"/>
        <v>29.257893327985251</v>
      </c>
      <c r="U386" s="211" t="s">
        <v>61</v>
      </c>
      <c r="V386" s="212">
        <v>29.257893327985251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40"/>
        <v>29.257893327985251</v>
      </c>
      <c r="AJ386" s="141" t="str">
        <f t="shared" si="241"/>
        <v/>
      </c>
      <c r="BA386" s="141"/>
      <c r="BR386" s="141"/>
      <c r="CG386" s="141"/>
    </row>
    <row r="387" spans="1:85" ht="15">
      <c r="A387" s="170" t="s">
        <v>64</v>
      </c>
      <c r="B387" s="156">
        <v>0.53279999999999994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238"/>
        <v>0.53279999999999994</v>
      </c>
      <c r="J387" s="149"/>
      <c r="K387" s="171" t="s">
        <v>64</v>
      </c>
      <c r="L387" s="156">
        <v>0.53279999999999994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39"/>
        <v>0.53279999999999994</v>
      </c>
      <c r="U387" s="216" t="s">
        <v>62</v>
      </c>
      <c r="V387" s="207">
        <v>0.53279999999999994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40"/>
        <v>0.53279999999999994</v>
      </c>
      <c r="AJ387" s="141" t="str">
        <f t="shared" si="241"/>
        <v/>
      </c>
      <c r="BA387" s="141"/>
      <c r="BR387" s="141"/>
      <c r="CG387" s="141"/>
    </row>
    <row r="388" spans="1:85">
      <c r="A388" s="172" t="s">
        <v>23</v>
      </c>
      <c r="B388" s="173">
        <v>0.53279999999999994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238"/>
        <v>0.53279999999999994</v>
      </c>
      <c r="J388" s="149"/>
      <c r="K388" s="176" t="s">
        <v>23</v>
      </c>
      <c r="L388" s="177">
        <v>0.53279999999999994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39"/>
        <v>0.53279999999999994</v>
      </c>
      <c r="U388" s="217" t="s">
        <v>65</v>
      </c>
      <c r="V388" s="218">
        <v>0.53279999999999994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240"/>
        <v>0.53279999999999994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238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39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40"/>
        <v>0</v>
      </c>
      <c r="AJ389" s="141" t="str">
        <f t="shared" si="241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238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39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240"/>
        <v>0</v>
      </c>
      <c r="AJ390" s="141" t="str">
        <f t="shared" si="241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238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39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40"/>
        <v>0</v>
      </c>
      <c r="AJ391" s="141" t="str">
        <f t="shared" si="241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887.31236965844471</v>
      </c>
      <c r="C392" s="195">
        <f t="shared" ref="C392:H392" si="242">SUM(C371:C387)</f>
        <v>8.0780205693796425</v>
      </c>
      <c r="D392" s="195">
        <f t="shared" si="242"/>
        <v>262.38574865756891</v>
      </c>
      <c r="E392" s="195">
        <f t="shared" si="242"/>
        <v>2425.7932591665244</v>
      </c>
      <c r="F392" s="195">
        <f t="shared" si="242"/>
        <v>0</v>
      </c>
      <c r="G392" s="195">
        <f t="shared" si="242"/>
        <v>120.24212913617531</v>
      </c>
      <c r="H392" s="197">
        <f t="shared" si="242"/>
        <v>0</v>
      </c>
      <c r="I392" s="154">
        <f t="shared" ref="I392" si="243">SUM(I371:I387)</f>
        <v>3703.8115271880929</v>
      </c>
      <c r="J392" s="149"/>
      <c r="K392" s="196" t="s">
        <v>26</v>
      </c>
      <c r="L392" s="195">
        <f>SUM(L371:L387)</f>
        <v>887.31236965844471</v>
      </c>
      <c r="M392" s="195">
        <f t="shared" ref="M392:R392" si="244">SUM(M371:M387)</f>
        <v>8.0780205693796425</v>
      </c>
      <c r="N392" s="195">
        <f t="shared" si="244"/>
        <v>262.38574865756891</v>
      </c>
      <c r="O392" s="195">
        <f t="shared" si="244"/>
        <v>2425.7932591665244</v>
      </c>
      <c r="P392" s="195">
        <f t="shared" si="244"/>
        <v>1703.5405913287141</v>
      </c>
      <c r="Q392" s="195">
        <f t="shared" si="244"/>
        <v>120.24212913617531</v>
      </c>
      <c r="R392" s="197">
        <f t="shared" si="244"/>
        <v>0</v>
      </c>
      <c r="S392" s="198">
        <f t="shared" ref="S392" si="245">SUM(S371:S387)</f>
        <v>5407.3521185168065</v>
      </c>
      <c r="T392" s="141" t="str">
        <f>IF(ABS(S392-AI392)&gt;0.01,S392-AI392,"")</f>
        <v/>
      </c>
      <c r="U392" s="224" t="s">
        <v>63</v>
      </c>
      <c r="V392" s="225">
        <f>SUM(V371:V387)</f>
        <v>869.34920524106838</v>
      </c>
      <c r="W392" s="225">
        <f t="shared" ref="W392:AH392" si="246">SUM(W371:W387)</f>
        <v>11.127862168183322</v>
      </c>
      <c r="X392" s="225">
        <f t="shared" si="246"/>
        <v>120.24212913617531</v>
      </c>
      <c r="Y392" s="225">
        <f t="shared" si="246"/>
        <v>8.0780205693796425</v>
      </c>
      <c r="Z392" s="225">
        <f t="shared" si="246"/>
        <v>227.23107996939237</v>
      </c>
      <c r="AA392" s="225">
        <f t="shared" si="246"/>
        <v>1271.625664197225</v>
      </c>
      <c r="AB392" s="225">
        <f t="shared" si="246"/>
        <v>1703.5405913287141</v>
      </c>
      <c r="AC392" s="225">
        <f t="shared" si="246"/>
        <v>1196.1575659066687</v>
      </c>
      <c r="AD392" s="226">
        <f t="shared" si="246"/>
        <v>6.8353022491929982</v>
      </c>
      <c r="AE392" s="226">
        <f t="shared" si="246"/>
        <v>1.984852270931706E-2</v>
      </c>
      <c r="AF392" s="226">
        <f t="shared" si="246"/>
        <v>0</v>
      </c>
      <c r="AG392" s="226">
        <f t="shared" si="246"/>
        <v>35.154668688176535</v>
      </c>
      <c r="AH392" s="226">
        <f t="shared" si="246"/>
        <v>1154.14774644659</v>
      </c>
      <c r="AI392" s="227">
        <f>SUM(V392:AC392)</f>
        <v>5407.3521185168065</v>
      </c>
      <c r="AJ392" s="141" t="str">
        <f t="shared" si="241"/>
        <v/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0.23956736544099638</v>
      </c>
      <c r="C393" s="48">
        <f t="shared" ref="C393:H393" si="247">IF($I392=0,"-",C392/$I392)</f>
        <v>2.18100205965729E-3</v>
      </c>
      <c r="D393" s="48">
        <f t="shared" si="247"/>
        <v>7.0842089758484633E-2</v>
      </c>
      <c r="E393" s="48">
        <f t="shared" si="247"/>
        <v>0.65494511298963676</v>
      </c>
      <c r="F393" s="48">
        <f t="shared" si="247"/>
        <v>0</v>
      </c>
      <c r="G393" s="48">
        <f t="shared" si="247"/>
        <v>3.2464429751225023E-2</v>
      </c>
      <c r="H393" s="69">
        <f t="shared" si="247"/>
        <v>0</v>
      </c>
      <c r="I393" s="49">
        <f>SUM(B393:H393)</f>
        <v>1.0000000000000002</v>
      </c>
      <c r="J393" s="141"/>
      <c r="K393" s="78" t="s">
        <v>90</v>
      </c>
      <c r="L393" s="95">
        <f>IF($S392=0,"-",L392/$S392)</f>
        <v>0.16409369136882238</v>
      </c>
      <c r="M393" s="95">
        <f t="shared" ref="M393:R393" si="248">IF($S392=0,"-",M392/$S392)</f>
        <v>1.4938957908284655E-3</v>
      </c>
      <c r="N393" s="95">
        <f t="shared" si="248"/>
        <v>4.8523888015182412E-2</v>
      </c>
      <c r="O393" s="95">
        <f t="shared" si="248"/>
        <v>0.44861018960827359</v>
      </c>
      <c r="P393" s="95">
        <f t="shared" si="248"/>
        <v>0.31504154972544707</v>
      </c>
      <c r="Q393" s="95">
        <f t="shared" si="248"/>
        <v>2.2236785491446184E-2</v>
      </c>
      <c r="R393" s="96">
        <f t="shared" si="248"/>
        <v>0</v>
      </c>
      <c r="S393" s="97">
        <f>SUM(L393:R393)</f>
        <v>1.0000000000000002</v>
      </c>
      <c r="U393" s="108" t="s">
        <v>90</v>
      </c>
      <c r="V393" s="130">
        <f>+V392/$AI392</f>
        <v>0.16077170233913377</v>
      </c>
      <c r="W393" s="130">
        <f t="shared" ref="W393:AH393" si="249">+W392/$AI392</f>
        <v>2.0579133602336231E-3</v>
      </c>
      <c r="X393" s="130">
        <f t="shared" si="249"/>
        <v>2.2236785491446184E-2</v>
      </c>
      <c r="Y393" s="130">
        <f t="shared" si="249"/>
        <v>1.4938957908284655E-3</v>
      </c>
      <c r="Z393" s="130">
        <f t="shared" si="249"/>
        <v>4.202261568860436E-2</v>
      </c>
      <c r="AA393" s="130">
        <f t="shared" si="249"/>
        <v>0.23516605472070159</v>
      </c>
      <c r="AB393" s="130">
        <f t="shared" si="249"/>
        <v>0.31504154972544707</v>
      </c>
      <c r="AC393" s="130">
        <f t="shared" si="249"/>
        <v>0.22120948288360498</v>
      </c>
      <c r="AD393" s="130">
        <f t="shared" si="249"/>
        <v>1.2640756694549914E-3</v>
      </c>
      <c r="AE393" s="130">
        <f t="shared" si="249"/>
        <v>3.6706547445557053E-6</v>
      </c>
      <c r="AF393" s="130">
        <f t="shared" si="249"/>
        <v>0</v>
      </c>
      <c r="AG393" s="130">
        <f t="shared" si="249"/>
        <v>6.5012723265780552E-3</v>
      </c>
      <c r="AH393" s="130">
        <f t="shared" si="249"/>
        <v>0.21344046423282742</v>
      </c>
      <c r="AI393" s="131">
        <f>SUM(V393:AC393)</f>
        <v>1</v>
      </c>
      <c r="AJ393" s="22" t="str">
        <f t="shared" si="241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250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51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52">SUM(V398:AC398)</f>
        <v>0</v>
      </c>
      <c r="AJ398" s="141" t="str">
        <f t="shared" ref="AJ398:AJ419" si="253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50"/>
      <c r="G399" s="156">
        <v>0</v>
      </c>
      <c r="H399" s="168">
        <v>0</v>
      </c>
      <c r="I399" s="154">
        <f t="shared" si="250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51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52"/>
        <v>0</v>
      </c>
      <c r="AJ399" s="141" t="str">
        <f t="shared" si="253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250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51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52"/>
        <v>0</v>
      </c>
      <c r="AJ400" s="141" t="str">
        <f t="shared" si="253"/>
        <v/>
      </c>
      <c r="BA400" s="141"/>
      <c r="BR400" s="141"/>
      <c r="CG400" s="141"/>
    </row>
    <row r="401" spans="1:85" ht="15">
      <c r="A401" s="167" t="s">
        <v>16</v>
      </c>
      <c r="B401" s="156">
        <v>15.912117563597013</v>
      </c>
      <c r="C401" s="156">
        <v>0</v>
      </c>
      <c r="D401" s="156">
        <v>10.788945632260141</v>
      </c>
      <c r="E401" s="156">
        <v>0</v>
      </c>
      <c r="F401" s="350"/>
      <c r="G401" s="156">
        <v>0</v>
      </c>
      <c r="H401" s="168">
        <v>0</v>
      </c>
      <c r="I401" s="154">
        <f t="shared" si="250"/>
        <v>26.701063195857152</v>
      </c>
      <c r="J401" s="149"/>
      <c r="K401" s="169" t="s">
        <v>16</v>
      </c>
      <c r="L401" s="156">
        <v>15.912117563597013</v>
      </c>
      <c r="M401" s="156">
        <v>0</v>
      </c>
      <c r="N401" s="156">
        <v>10.788945632260141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51"/>
        <v>26.701063195857152</v>
      </c>
      <c r="U401" s="215" t="s">
        <v>16</v>
      </c>
      <c r="V401" s="207">
        <v>15.912117563597013</v>
      </c>
      <c r="W401" s="207">
        <v>0</v>
      </c>
      <c r="X401" s="207">
        <v>0</v>
      </c>
      <c r="Y401" s="207">
        <v>0</v>
      </c>
      <c r="Z401" s="207">
        <v>10.788945632260141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52"/>
        <v>26.701063195857152</v>
      </c>
      <c r="AJ401" s="141" t="str">
        <f t="shared" si="253"/>
        <v/>
      </c>
      <c r="BA401" s="141"/>
      <c r="BR401" s="141"/>
      <c r="CG401" s="141"/>
    </row>
    <row r="402" spans="1:85" ht="15">
      <c r="A402" s="159" t="s">
        <v>15</v>
      </c>
      <c r="B402" s="160">
        <v>4.1335561202445081</v>
      </c>
      <c r="C402" s="160">
        <v>2.8846862298728126</v>
      </c>
      <c r="D402" s="160">
        <v>1.9320119677337894E-2</v>
      </c>
      <c r="E402" s="160">
        <v>0</v>
      </c>
      <c r="F402" s="350"/>
      <c r="G402" s="160">
        <v>0</v>
      </c>
      <c r="H402" s="161">
        <v>0</v>
      </c>
      <c r="I402" s="162">
        <f t="shared" si="250"/>
        <v>7.0375624697946586</v>
      </c>
      <c r="J402" s="149"/>
      <c r="K402" s="163" t="s">
        <v>15</v>
      </c>
      <c r="L402" s="164">
        <v>4.1335561202445081</v>
      </c>
      <c r="M402" s="164">
        <v>2.8846862298728126</v>
      </c>
      <c r="N402" s="164">
        <v>1.9320119677337894E-2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51"/>
        <v>7.0375624697946586</v>
      </c>
      <c r="U402" s="211" t="s">
        <v>57</v>
      </c>
      <c r="V402" s="212">
        <v>4.1335561202445081</v>
      </c>
      <c r="W402" s="212">
        <v>0</v>
      </c>
      <c r="X402" s="212">
        <v>0</v>
      </c>
      <c r="Y402" s="212">
        <v>2.8846862298728126</v>
      </c>
      <c r="Z402" s="212">
        <v>1.9320119677337894E-2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52"/>
        <v>7.0375624697946586</v>
      </c>
      <c r="AJ402" s="141" t="str">
        <f t="shared" si="253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50"/>
      <c r="G403" s="156">
        <v>0</v>
      </c>
      <c r="H403" s="168">
        <v>0</v>
      </c>
      <c r="I403" s="154">
        <f t="shared" si="250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16.380299106738448</v>
      </c>
      <c r="Q403" s="156">
        <v>0</v>
      </c>
      <c r="R403" s="157">
        <v>0</v>
      </c>
      <c r="S403" s="158">
        <f t="shared" si="251"/>
        <v>16.380299106738448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16.380299106738448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52"/>
        <v>16.380299106738448</v>
      </c>
      <c r="AJ403" s="141" t="str">
        <f t="shared" si="253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0.2567186436214387</v>
      </c>
      <c r="F404" s="350"/>
      <c r="G404" s="160">
        <v>0</v>
      </c>
      <c r="H404" s="161">
        <v>0</v>
      </c>
      <c r="I404" s="162">
        <f t="shared" si="250"/>
        <v>0.2567186436214387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0.2567186436214387</v>
      </c>
      <c r="P404" s="164">
        <v>1.0261751856002537</v>
      </c>
      <c r="Q404" s="164">
        <v>0</v>
      </c>
      <c r="R404" s="165">
        <v>0</v>
      </c>
      <c r="S404" s="166">
        <f t="shared" si="251"/>
        <v>1.2828938292216923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0.20537491489715098</v>
      </c>
      <c r="AB404" s="212">
        <v>1.0261751856002537</v>
      </c>
      <c r="AC404" s="213">
        <v>5.1343728724287746E-2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5.1343728724287746E-2</v>
      </c>
      <c r="AI404" s="214">
        <f t="shared" si="252"/>
        <v>1.2828938292216923</v>
      </c>
      <c r="AJ404" s="141" t="str">
        <f t="shared" si="253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250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51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52"/>
        <v>0</v>
      </c>
      <c r="AJ405" s="141" t="str">
        <f t="shared" si="253"/>
        <v/>
      </c>
      <c r="BA405" s="141"/>
      <c r="BR405" s="141"/>
      <c r="CG405" s="141"/>
    </row>
    <row r="406" spans="1:85" ht="15">
      <c r="A406" s="159" t="s">
        <v>17</v>
      </c>
      <c r="B406" s="160">
        <v>6.1725501289375019E-2</v>
      </c>
      <c r="C406" s="160">
        <v>0.55552951160437503</v>
      </c>
      <c r="D406" s="160">
        <v>0</v>
      </c>
      <c r="E406" s="160">
        <v>0</v>
      </c>
      <c r="F406" s="350"/>
      <c r="G406" s="160">
        <v>0</v>
      </c>
      <c r="H406" s="161">
        <v>0</v>
      </c>
      <c r="I406" s="162">
        <f t="shared" si="250"/>
        <v>0.61725501289375007</v>
      </c>
      <c r="J406" s="149"/>
      <c r="K406" s="163" t="s">
        <v>17</v>
      </c>
      <c r="L406" s="164">
        <v>6.1725501289375019E-2</v>
      </c>
      <c r="M406" s="164">
        <v>0.55552951160437503</v>
      </c>
      <c r="N406" s="164">
        <v>0</v>
      </c>
      <c r="O406" s="164">
        <v>0</v>
      </c>
      <c r="P406" s="164">
        <v>5.1196265709156363E-2</v>
      </c>
      <c r="Q406" s="164">
        <v>0</v>
      </c>
      <c r="R406" s="165">
        <v>0</v>
      </c>
      <c r="S406" s="166">
        <f t="shared" si="251"/>
        <v>0.66845127860290643</v>
      </c>
      <c r="U406" s="211" t="s">
        <v>17</v>
      </c>
      <c r="V406" s="212">
        <v>6.1725501289375019E-2</v>
      </c>
      <c r="W406" s="212">
        <v>0</v>
      </c>
      <c r="X406" s="212">
        <v>0</v>
      </c>
      <c r="Y406" s="212">
        <v>0.55552951160437503</v>
      </c>
      <c r="Z406" s="212">
        <v>0</v>
      </c>
      <c r="AA406" s="212">
        <v>0</v>
      </c>
      <c r="AB406" s="212">
        <v>5.1196265709156363E-2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52"/>
        <v>0.66845127860290643</v>
      </c>
      <c r="AJ406" s="141" t="str">
        <f t="shared" si="253"/>
        <v/>
      </c>
      <c r="BA406" s="141"/>
      <c r="BR406" s="141"/>
      <c r="CG406" s="141"/>
    </row>
    <row r="407" spans="1:85" ht="15">
      <c r="A407" s="167" t="s">
        <v>140</v>
      </c>
      <c r="B407" s="156">
        <v>18.449882744486711</v>
      </c>
      <c r="C407" s="156">
        <v>82.920243297610526</v>
      </c>
      <c r="D407" s="156">
        <v>43.867667438195788</v>
      </c>
      <c r="E407" s="156">
        <v>6.7746852139139238</v>
      </c>
      <c r="F407" s="350"/>
      <c r="G407" s="156">
        <v>0</v>
      </c>
      <c r="H407" s="168">
        <v>0</v>
      </c>
      <c r="I407" s="154">
        <f t="shared" si="250"/>
        <v>152.01247869420695</v>
      </c>
      <c r="J407" s="149"/>
      <c r="K407" s="169" t="s">
        <v>140</v>
      </c>
      <c r="L407" s="156">
        <v>18.449882744486711</v>
      </c>
      <c r="M407" s="156">
        <v>82.920243297610526</v>
      </c>
      <c r="N407" s="156">
        <v>43.867667438195788</v>
      </c>
      <c r="O407" s="156">
        <v>6.7746852139139238</v>
      </c>
      <c r="P407" s="156">
        <v>0</v>
      </c>
      <c r="Q407" s="156">
        <v>0</v>
      </c>
      <c r="R407" s="157">
        <v>0</v>
      </c>
      <c r="S407" s="158">
        <f t="shared" si="251"/>
        <v>152.01247869420695</v>
      </c>
      <c r="U407" s="215" t="s">
        <v>140</v>
      </c>
      <c r="V407" s="207">
        <v>18.449882744486711</v>
      </c>
      <c r="W407" s="207">
        <v>0</v>
      </c>
      <c r="X407" s="207">
        <v>0</v>
      </c>
      <c r="Y407" s="207">
        <v>82.920243297610526</v>
      </c>
      <c r="Z407" s="207">
        <v>43.867667438195788</v>
      </c>
      <c r="AA407" s="207">
        <v>0.10843237805819482</v>
      </c>
      <c r="AB407" s="207">
        <v>0</v>
      </c>
      <c r="AC407" s="208">
        <v>6.6662528358557287</v>
      </c>
      <c r="AD407" s="207">
        <v>0</v>
      </c>
      <c r="AE407" s="207">
        <v>0</v>
      </c>
      <c r="AF407" s="207">
        <v>0</v>
      </c>
      <c r="AG407" s="207">
        <v>0</v>
      </c>
      <c r="AH407" s="207">
        <v>6.6662528358557287</v>
      </c>
      <c r="AI407" s="210">
        <f t="shared" si="252"/>
        <v>152.01247869420692</v>
      </c>
      <c r="AJ407" s="141" t="str">
        <f t="shared" si="253"/>
        <v/>
      </c>
      <c r="BA407" s="141"/>
      <c r="BR407" s="141"/>
      <c r="CG407" s="141"/>
    </row>
    <row r="408" spans="1:85" ht="15">
      <c r="A408" s="159" t="s">
        <v>25</v>
      </c>
      <c r="B408" s="160">
        <v>6.2100709718760667</v>
      </c>
      <c r="C408" s="160">
        <v>2.627454344398279</v>
      </c>
      <c r="D408" s="160">
        <v>1.3649906812746404</v>
      </c>
      <c r="E408" s="160">
        <v>86.144393683885284</v>
      </c>
      <c r="F408" s="350"/>
      <c r="G408" s="160">
        <v>11.579299018918816</v>
      </c>
      <c r="H408" s="161">
        <v>0</v>
      </c>
      <c r="I408" s="162">
        <f t="shared" si="250"/>
        <v>107.92620870035309</v>
      </c>
      <c r="J408" s="149"/>
      <c r="K408" s="163" t="s">
        <v>25</v>
      </c>
      <c r="L408" s="164">
        <v>6.2100709718760667</v>
      </c>
      <c r="M408" s="164">
        <v>2.627454344398279</v>
      </c>
      <c r="N408" s="164">
        <v>1.3649906812746404</v>
      </c>
      <c r="O408" s="164">
        <v>86.144393683885284</v>
      </c>
      <c r="P408" s="164">
        <v>0</v>
      </c>
      <c r="Q408" s="164">
        <v>11.579299018918816</v>
      </c>
      <c r="R408" s="165">
        <v>0</v>
      </c>
      <c r="S408" s="166">
        <f t="shared" si="251"/>
        <v>107.92620870035309</v>
      </c>
      <c r="U408" s="211" t="s">
        <v>25</v>
      </c>
      <c r="V408" s="212">
        <v>1.7350084454494528</v>
      </c>
      <c r="W408" s="212">
        <v>4.1472981064393091</v>
      </c>
      <c r="X408" s="212">
        <v>11.579299018918816</v>
      </c>
      <c r="Y408" s="212">
        <v>2.627454344398279</v>
      </c>
      <c r="Z408" s="212">
        <v>1.3649906812746404</v>
      </c>
      <c r="AA408" s="212">
        <v>85.381880526645119</v>
      </c>
      <c r="AB408" s="212">
        <v>0</v>
      </c>
      <c r="AC408" s="213">
        <v>1.0902775772274675</v>
      </c>
      <c r="AD408" s="212">
        <v>0.32776441998730477</v>
      </c>
      <c r="AE408" s="212">
        <v>0</v>
      </c>
      <c r="AF408" s="212">
        <v>0</v>
      </c>
      <c r="AG408" s="212">
        <v>0</v>
      </c>
      <c r="AH408" s="212">
        <v>0.76251315724016266</v>
      </c>
      <c r="AI408" s="214">
        <f t="shared" si="252"/>
        <v>107.92620870035309</v>
      </c>
      <c r="AJ408" s="141" t="str">
        <f t="shared" si="253"/>
        <v/>
      </c>
      <c r="BA408" s="141"/>
      <c r="BR408" s="141"/>
      <c r="CG408" s="141"/>
    </row>
    <row r="409" spans="1:85" ht="15">
      <c r="A409" s="167" t="s">
        <v>24</v>
      </c>
      <c r="B409" s="156">
        <v>4.3144066899188545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250"/>
        <v>4.3144066899188545</v>
      </c>
      <c r="J409" s="149"/>
      <c r="K409" s="169" t="s">
        <v>24</v>
      </c>
      <c r="L409" s="156">
        <v>4.3144066899188545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51"/>
        <v>4.3144066899188545</v>
      </c>
      <c r="U409" s="215" t="s">
        <v>24</v>
      </c>
      <c r="V409" s="207">
        <v>4.1416811663574844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0.17272552356136966</v>
      </c>
      <c r="AD409" s="207">
        <v>0.17272552356136966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52"/>
        <v>4.3144066899188545</v>
      </c>
      <c r="AJ409" s="141" t="str">
        <f t="shared" si="253"/>
        <v/>
      </c>
      <c r="BA409" s="141"/>
      <c r="BR409" s="141"/>
      <c r="CG409" s="141"/>
    </row>
    <row r="410" spans="1:85" ht="15">
      <c r="A410" s="159" t="s">
        <v>60</v>
      </c>
      <c r="B410" s="160">
        <v>0.62506842741436353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250"/>
        <v>0.62506842741436353</v>
      </c>
      <c r="J410" s="149"/>
      <c r="K410" s="163" t="s">
        <v>60</v>
      </c>
      <c r="L410" s="164">
        <v>0.62506842741436353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51"/>
        <v>0.62506842741436353</v>
      </c>
      <c r="U410" s="211" t="s">
        <v>60</v>
      </c>
      <c r="V410" s="212">
        <v>0.62506842741436353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52"/>
        <v>0.62506842741436353</v>
      </c>
      <c r="AJ410" s="141" t="str">
        <f t="shared" si="253"/>
        <v/>
      </c>
      <c r="BA410" s="141"/>
      <c r="BR410" s="141"/>
      <c r="CG410" s="141"/>
    </row>
    <row r="411" spans="1:85" ht="15">
      <c r="A411" s="167" t="s">
        <v>22</v>
      </c>
      <c r="B411" s="156">
        <v>8.2153306597866784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250"/>
        <v>8.2153306597866784</v>
      </c>
      <c r="J411" s="149"/>
      <c r="K411" s="169" t="s">
        <v>22</v>
      </c>
      <c r="L411" s="156">
        <v>8.2153306597866784</v>
      </c>
      <c r="M411" s="156">
        <v>0</v>
      </c>
      <c r="N411" s="156">
        <v>0</v>
      </c>
      <c r="O411" s="156">
        <v>0</v>
      </c>
      <c r="P411" s="156">
        <v>0.94643976919566852</v>
      </c>
      <c r="Q411" s="156">
        <v>0</v>
      </c>
      <c r="R411" s="157">
        <v>0</v>
      </c>
      <c r="S411" s="158">
        <f t="shared" si="251"/>
        <v>9.1617704289823472</v>
      </c>
      <c r="U411" s="215" t="s">
        <v>22</v>
      </c>
      <c r="V411" s="207">
        <v>7.8045641267973442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0.94643976919566852</v>
      </c>
      <c r="AC411" s="208">
        <v>0.41076653298933397</v>
      </c>
      <c r="AD411" s="207">
        <v>0.41076653298933397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52"/>
        <v>9.1617704289823454</v>
      </c>
      <c r="AJ411" s="141" t="str">
        <f t="shared" si="253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250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51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52"/>
        <v>0</v>
      </c>
      <c r="AJ412" s="141" t="str">
        <f t="shared" si="253"/>
        <v/>
      </c>
      <c r="BA412" s="141"/>
      <c r="BR412" s="141"/>
      <c r="CG412" s="141"/>
    </row>
    <row r="413" spans="1:85" ht="15">
      <c r="A413" s="170" t="s">
        <v>64</v>
      </c>
      <c r="B413" s="156">
        <v>0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250"/>
        <v>0</v>
      </c>
      <c r="J413" s="149"/>
      <c r="K413" s="171" t="s">
        <v>64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51"/>
        <v>0</v>
      </c>
      <c r="U413" s="216" t="s">
        <v>62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52"/>
        <v>0</v>
      </c>
      <c r="AJ413" s="141" t="str">
        <f t="shared" si="253"/>
        <v/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250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51"/>
        <v>0</v>
      </c>
      <c r="U414" s="217" t="s">
        <v>65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252"/>
        <v>0</v>
      </c>
      <c r="AJ414" s="141" t="str">
        <f t="shared" si="253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250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51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52"/>
        <v>0</v>
      </c>
      <c r="AJ415" s="141" t="str">
        <f t="shared" si="253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250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51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252"/>
        <v>0</v>
      </c>
      <c r="AJ416" s="141" t="str">
        <f t="shared" si="253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250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51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52"/>
        <v>0</v>
      </c>
      <c r="AJ417" s="141" t="str">
        <f t="shared" si="253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57.922158678613563</v>
      </c>
      <c r="C418" s="195">
        <f t="shared" ref="C418:H418" si="254">SUM(C397:C413)</f>
        <v>88.987913383485989</v>
      </c>
      <c r="D418" s="195">
        <f t="shared" si="254"/>
        <v>56.040923871407905</v>
      </c>
      <c r="E418" s="195">
        <f t="shared" si="254"/>
        <v>93.17579754142065</v>
      </c>
      <c r="F418" s="195">
        <f t="shared" si="254"/>
        <v>0</v>
      </c>
      <c r="G418" s="195">
        <f t="shared" si="254"/>
        <v>11.579299018918816</v>
      </c>
      <c r="H418" s="197">
        <f t="shared" si="254"/>
        <v>0</v>
      </c>
      <c r="I418" s="154">
        <f t="shared" ref="I418" si="255">SUM(I397:I413)</f>
        <v>307.70609249384688</v>
      </c>
      <c r="J418" s="149"/>
      <c r="K418" s="196" t="s">
        <v>26</v>
      </c>
      <c r="L418" s="195">
        <f>SUM(L397:L413)</f>
        <v>57.922158678613563</v>
      </c>
      <c r="M418" s="195">
        <f t="shared" ref="M418:R418" si="256">SUM(M397:M413)</f>
        <v>88.987913383485989</v>
      </c>
      <c r="N418" s="195">
        <f t="shared" si="256"/>
        <v>56.040923871407905</v>
      </c>
      <c r="O418" s="195">
        <f t="shared" si="256"/>
        <v>93.17579754142065</v>
      </c>
      <c r="P418" s="195">
        <f t="shared" si="256"/>
        <v>18.404110327243522</v>
      </c>
      <c r="Q418" s="195">
        <f t="shared" si="256"/>
        <v>11.579299018918816</v>
      </c>
      <c r="R418" s="197">
        <f t="shared" si="256"/>
        <v>0</v>
      </c>
      <c r="S418" s="198">
        <f t="shared" ref="S418" si="257">SUM(S397:S413)</f>
        <v>326.11020282109041</v>
      </c>
      <c r="T418" s="141" t="str">
        <f>IF(ABS(S418-AI418)&gt;0.01,S418-AI418,"")</f>
        <v/>
      </c>
      <c r="U418" s="224" t="s">
        <v>63</v>
      </c>
      <c r="V418" s="225">
        <f>SUM(V397:V413)</f>
        <v>52.863604095636248</v>
      </c>
      <c r="W418" s="225">
        <f t="shared" ref="W418:AH418" si="258">SUM(W397:W413)</f>
        <v>4.1472981064393091</v>
      </c>
      <c r="X418" s="225">
        <f t="shared" si="258"/>
        <v>11.579299018918816</v>
      </c>
      <c r="Y418" s="225">
        <f t="shared" si="258"/>
        <v>88.987913383485989</v>
      </c>
      <c r="Z418" s="225">
        <f t="shared" si="258"/>
        <v>56.040923871407905</v>
      </c>
      <c r="AA418" s="225">
        <f t="shared" si="258"/>
        <v>85.695687819600465</v>
      </c>
      <c r="AB418" s="225">
        <f t="shared" si="258"/>
        <v>18.404110327243522</v>
      </c>
      <c r="AC418" s="225">
        <f t="shared" si="258"/>
        <v>8.3913661983581882</v>
      </c>
      <c r="AD418" s="226">
        <f t="shared" si="258"/>
        <v>0.91125647653800845</v>
      </c>
      <c r="AE418" s="226">
        <f t="shared" si="258"/>
        <v>0</v>
      </c>
      <c r="AF418" s="226">
        <f t="shared" si="258"/>
        <v>0</v>
      </c>
      <c r="AG418" s="226">
        <f t="shared" si="258"/>
        <v>0</v>
      </c>
      <c r="AH418" s="226">
        <f t="shared" si="258"/>
        <v>7.4801097218201793</v>
      </c>
      <c r="AI418" s="227">
        <f>SUM(V418:AC418)</f>
        <v>326.11020282109047</v>
      </c>
      <c r="AJ418" s="141" t="str">
        <f t="shared" si="253"/>
        <v/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0.18823858250311315</v>
      </c>
      <c r="C419" s="48">
        <f t="shared" ref="C419:H419" si="259">IF($I418=0,"-",C418/$I418)</f>
        <v>0.28919776226161481</v>
      </c>
      <c r="D419" s="48">
        <f t="shared" si="259"/>
        <v>0.18212484327891085</v>
      </c>
      <c r="E419" s="48">
        <f t="shared" si="259"/>
        <v>0.3028077760380512</v>
      </c>
      <c r="F419" s="48">
        <f t="shared" si="259"/>
        <v>0</v>
      </c>
      <c r="G419" s="48">
        <f t="shared" si="259"/>
        <v>3.7631035918310143E-2</v>
      </c>
      <c r="H419" s="69">
        <f t="shared" si="259"/>
        <v>0</v>
      </c>
      <c r="I419" s="49">
        <f>SUM(B419:H419)</f>
        <v>1.0000000000000002</v>
      </c>
      <c r="J419" s="141"/>
      <c r="K419" s="78" t="s">
        <v>90</v>
      </c>
      <c r="L419" s="95">
        <f>IF($S418=0,"-",L418/$S418)</f>
        <v>0.17761529132650486</v>
      </c>
      <c r="M419" s="95">
        <f t="shared" ref="M419:R419" si="260">IF($S418=0,"-",M418/$S418)</f>
        <v>0.27287681468925479</v>
      </c>
      <c r="N419" s="95">
        <f t="shared" si="260"/>
        <v>0.17184658249454682</v>
      </c>
      <c r="O419" s="95">
        <f t="shared" si="260"/>
        <v>0.28571874395643632</v>
      </c>
      <c r="P419" s="95">
        <f t="shared" si="260"/>
        <v>5.6435248477461251E-2</v>
      </c>
      <c r="Q419" s="95">
        <f t="shared" si="260"/>
        <v>3.5507319055796044E-2</v>
      </c>
      <c r="R419" s="96">
        <f t="shared" si="260"/>
        <v>0</v>
      </c>
      <c r="S419" s="97">
        <f>SUM(L419:R419)</f>
        <v>1</v>
      </c>
      <c r="U419" s="108" t="s">
        <v>90</v>
      </c>
      <c r="V419" s="130">
        <f>+V418/$AI418</f>
        <v>0.16210349642031319</v>
      </c>
      <c r="W419" s="130">
        <f t="shared" ref="W419:AH419" si="261">+W418/$AI418</f>
        <v>1.271747424815956E-2</v>
      </c>
      <c r="X419" s="130">
        <f t="shared" si="261"/>
        <v>3.5507319055796037E-2</v>
      </c>
      <c r="Y419" s="130">
        <f t="shared" si="261"/>
        <v>0.27287681468925479</v>
      </c>
      <c r="Z419" s="130">
        <f t="shared" si="261"/>
        <v>0.17184658249454679</v>
      </c>
      <c r="AA419" s="130">
        <f t="shared" si="261"/>
        <v>0.26278137598354923</v>
      </c>
      <c r="AB419" s="130">
        <f t="shared" si="261"/>
        <v>5.6435248477461238E-2</v>
      </c>
      <c r="AC419" s="130">
        <f t="shared" si="261"/>
        <v>2.5731688630919139E-2</v>
      </c>
      <c r="AD419" s="130">
        <f t="shared" si="261"/>
        <v>2.7943206580320918E-3</v>
      </c>
      <c r="AE419" s="130">
        <f t="shared" si="261"/>
        <v>0</v>
      </c>
      <c r="AF419" s="130">
        <f t="shared" si="261"/>
        <v>0</v>
      </c>
      <c r="AG419" s="130">
        <f t="shared" si="261"/>
        <v>0</v>
      </c>
      <c r="AH419" s="130">
        <f t="shared" si="261"/>
        <v>2.2937367972887045E-2</v>
      </c>
      <c r="AI419" s="131">
        <f>SUM(V419:AC419)</f>
        <v>1</v>
      </c>
      <c r="AJ419" s="22" t="str">
        <f t="shared" si="253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262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63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64">SUM(V424:AC424)</f>
        <v>0</v>
      </c>
      <c r="AJ424" s="141" t="str">
        <f t="shared" ref="AJ424:AJ445" si="265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262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63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64"/>
        <v>0</v>
      </c>
      <c r="AJ425" s="141" t="str">
        <f t="shared" si="265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262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63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64"/>
        <v>0</v>
      </c>
      <c r="AJ426" s="141" t="str">
        <f t="shared" si="265"/>
        <v/>
      </c>
      <c r="BA426" s="141"/>
      <c r="BR426" s="141"/>
      <c r="CG426" s="141"/>
    </row>
    <row r="427" spans="1:85" ht="15">
      <c r="A427" s="167" t="s">
        <v>16</v>
      </c>
      <c r="B427" s="156">
        <v>45.283214403530323</v>
      </c>
      <c r="C427" s="156">
        <v>10.91767880995314</v>
      </c>
      <c r="D427" s="156">
        <v>0</v>
      </c>
      <c r="E427" s="156">
        <v>0</v>
      </c>
      <c r="F427" s="350"/>
      <c r="G427" s="156">
        <v>0</v>
      </c>
      <c r="H427" s="168">
        <v>0</v>
      </c>
      <c r="I427" s="154">
        <f t="shared" si="262"/>
        <v>56.200893213483461</v>
      </c>
      <c r="J427" s="149"/>
      <c r="K427" s="169" t="s">
        <v>16</v>
      </c>
      <c r="L427" s="156">
        <v>45.283214403530323</v>
      </c>
      <c r="M427" s="156">
        <v>10.91767880995314</v>
      </c>
      <c r="N427" s="156">
        <v>0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63"/>
        <v>56.200893213483461</v>
      </c>
      <c r="U427" s="215" t="s">
        <v>16</v>
      </c>
      <c r="V427" s="207">
        <v>45.107287198649963</v>
      </c>
      <c r="W427" s="207">
        <v>0</v>
      </c>
      <c r="X427" s="207">
        <v>0</v>
      </c>
      <c r="Y427" s="207">
        <v>10.91767880995314</v>
      </c>
      <c r="Z427" s="207">
        <v>0</v>
      </c>
      <c r="AA427" s="207">
        <v>0</v>
      </c>
      <c r="AB427" s="207">
        <v>0</v>
      </c>
      <c r="AC427" s="208">
        <v>0.17592720488036037</v>
      </c>
      <c r="AD427" s="209">
        <v>0.17592720488036037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264"/>
        <v>56.200893213483461</v>
      </c>
      <c r="AJ427" s="141" t="str">
        <f t="shared" si="265"/>
        <v/>
      </c>
      <c r="BA427" s="141"/>
      <c r="BR427" s="141"/>
      <c r="CG427" s="141"/>
    </row>
    <row r="428" spans="1:85" ht="15">
      <c r="A428" s="159" t="s">
        <v>15</v>
      </c>
      <c r="B428" s="160">
        <v>16.061178162019225</v>
      </c>
      <c r="C428" s="160">
        <v>0</v>
      </c>
      <c r="D428" s="160">
        <v>5.4168228136139502</v>
      </c>
      <c r="E428" s="160">
        <v>5.1701932774106283E-3</v>
      </c>
      <c r="F428" s="350"/>
      <c r="G428" s="160">
        <v>0</v>
      </c>
      <c r="H428" s="161">
        <v>0</v>
      </c>
      <c r="I428" s="162">
        <f t="shared" si="262"/>
        <v>21.483171168910587</v>
      </c>
      <c r="J428" s="149"/>
      <c r="K428" s="163" t="s">
        <v>15</v>
      </c>
      <c r="L428" s="164">
        <v>16.061178162019225</v>
      </c>
      <c r="M428" s="164">
        <v>0</v>
      </c>
      <c r="N428" s="164">
        <v>5.4168228136139502</v>
      </c>
      <c r="O428" s="164">
        <v>5.1701932774106283E-3</v>
      </c>
      <c r="P428" s="164">
        <v>0</v>
      </c>
      <c r="Q428" s="164">
        <v>0</v>
      </c>
      <c r="R428" s="165">
        <v>0</v>
      </c>
      <c r="S428" s="166">
        <f t="shared" si="263"/>
        <v>21.483171168910587</v>
      </c>
      <c r="U428" s="211" t="s">
        <v>57</v>
      </c>
      <c r="V428" s="212">
        <v>15.599730651117202</v>
      </c>
      <c r="W428" s="212">
        <v>0</v>
      </c>
      <c r="X428" s="212">
        <v>0</v>
      </c>
      <c r="Y428" s="212">
        <v>0</v>
      </c>
      <c r="Z428" s="212">
        <v>5.4168228136139502</v>
      </c>
      <c r="AA428" s="212">
        <v>5.1701932774106283E-3</v>
      </c>
      <c r="AB428" s="212">
        <v>0</v>
      </c>
      <c r="AC428" s="213">
        <v>0.46144751090202113</v>
      </c>
      <c r="AD428" s="212">
        <v>0.46144751090202113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64"/>
        <v>21.483171168910587</v>
      </c>
      <c r="AJ428" s="141" t="str">
        <f t="shared" si="265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1.625633216398497E-2</v>
      </c>
      <c r="F429" s="350"/>
      <c r="G429" s="156">
        <v>0</v>
      </c>
      <c r="H429" s="168">
        <v>0</v>
      </c>
      <c r="I429" s="154">
        <f t="shared" si="262"/>
        <v>1.625633216398497E-2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1.625633216398497E-2</v>
      </c>
      <c r="P429" s="156">
        <v>186.6982349170809</v>
      </c>
      <c r="Q429" s="156">
        <v>0</v>
      </c>
      <c r="R429" s="157">
        <v>0</v>
      </c>
      <c r="S429" s="158">
        <f t="shared" si="263"/>
        <v>186.71449124924487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1.6221854624026321E-2</v>
      </c>
      <c r="AB429" s="207">
        <v>186.6982349170809</v>
      </c>
      <c r="AC429" s="208">
        <v>3.447753995864783E-5</v>
      </c>
      <c r="AD429" s="207">
        <v>0</v>
      </c>
      <c r="AE429" s="207">
        <v>0</v>
      </c>
      <c r="AF429" s="207">
        <v>0</v>
      </c>
      <c r="AG429" s="207">
        <v>0</v>
      </c>
      <c r="AH429" s="207">
        <v>3.447753995864783E-5</v>
      </c>
      <c r="AI429" s="210">
        <f t="shared" si="264"/>
        <v>186.7144912492449</v>
      </c>
      <c r="AJ429" s="141" t="str">
        <f t="shared" si="265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262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11.182511517977821</v>
      </c>
      <c r="Q430" s="164">
        <v>0</v>
      </c>
      <c r="R430" s="165">
        <v>0</v>
      </c>
      <c r="S430" s="166">
        <f t="shared" si="263"/>
        <v>11.182511517977821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11.182511517977821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64"/>
        <v>11.182511517977821</v>
      </c>
      <c r="AJ430" s="141" t="str">
        <f t="shared" si="265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262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63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64"/>
        <v>0</v>
      </c>
      <c r="AJ431" s="141" t="str">
        <f t="shared" si="265"/>
        <v/>
      </c>
      <c r="BA431" s="141"/>
      <c r="BR431" s="141"/>
      <c r="CG431" s="141"/>
    </row>
    <row r="432" spans="1:85" ht="15">
      <c r="A432" s="159" t="s">
        <v>17</v>
      </c>
      <c r="B432" s="160">
        <v>3.9877665358081122</v>
      </c>
      <c r="C432" s="160">
        <v>0</v>
      </c>
      <c r="D432" s="160">
        <v>1.219223649290883</v>
      </c>
      <c r="E432" s="160">
        <v>1.6345711270718752</v>
      </c>
      <c r="F432" s="350"/>
      <c r="G432" s="160">
        <v>0</v>
      </c>
      <c r="H432" s="161">
        <v>0</v>
      </c>
      <c r="I432" s="162">
        <f t="shared" si="262"/>
        <v>6.84156131217087</v>
      </c>
      <c r="J432" s="149"/>
      <c r="K432" s="163" t="s">
        <v>17</v>
      </c>
      <c r="L432" s="164">
        <v>3.9877665358081122</v>
      </c>
      <c r="M432" s="164">
        <v>0</v>
      </c>
      <c r="N432" s="164">
        <v>1.219223649290883</v>
      </c>
      <c r="O432" s="164">
        <v>1.6345711270718752</v>
      </c>
      <c r="P432" s="164">
        <v>0.26474917798715103</v>
      </c>
      <c r="Q432" s="164">
        <v>0</v>
      </c>
      <c r="R432" s="165">
        <v>0</v>
      </c>
      <c r="S432" s="166">
        <f t="shared" si="263"/>
        <v>7.1063104901580214</v>
      </c>
      <c r="U432" s="211" t="s">
        <v>17</v>
      </c>
      <c r="V432" s="212">
        <v>3.9877665358081122</v>
      </c>
      <c r="W432" s="212">
        <v>0</v>
      </c>
      <c r="X432" s="212">
        <v>0</v>
      </c>
      <c r="Y432" s="212">
        <v>0</v>
      </c>
      <c r="Z432" s="212">
        <v>1.219223649290883</v>
      </c>
      <c r="AA432" s="212">
        <v>0</v>
      </c>
      <c r="AB432" s="212">
        <v>0.26474917798715103</v>
      </c>
      <c r="AC432" s="213">
        <v>1.6345711270718752</v>
      </c>
      <c r="AD432" s="212">
        <v>0</v>
      </c>
      <c r="AE432" s="212">
        <v>0</v>
      </c>
      <c r="AF432" s="212">
        <v>0</v>
      </c>
      <c r="AG432" s="212">
        <v>0</v>
      </c>
      <c r="AH432" s="212">
        <v>1.6345711270718752</v>
      </c>
      <c r="AI432" s="214">
        <f t="shared" si="264"/>
        <v>7.1063104901580214</v>
      </c>
      <c r="AJ432" s="141" t="str">
        <f t="shared" si="265"/>
        <v/>
      </c>
      <c r="BA432" s="141"/>
      <c r="BR432" s="141"/>
      <c r="CG432" s="141"/>
    </row>
    <row r="433" spans="1:85" ht="15">
      <c r="A433" s="167" t="s">
        <v>140</v>
      </c>
      <c r="B433" s="156">
        <v>255.17202576599823</v>
      </c>
      <c r="C433" s="156">
        <v>201.53836415951204</v>
      </c>
      <c r="D433" s="156">
        <v>79.36649100411087</v>
      </c>
      <c r="E433" s="156">
        <v>79.392885330704473</v>
      </c>
      <c r="F433" s="350"/>
      <c r="G433" s="156">
        <v>0</v>
      </c>
      <c r="H433" s="168">
        <v>0</v>
      </c>
      <c r="I433" s="154">
        <f t="shared" si="262"/>
        <v>615.46976626032574</v>
      </c>
      <c r="J433" s="149"/>
      <c r="K433" s="169" t="s">
        <v>140</v>
      </c>
      <c r="L433" s="156">
        <v>255.17202576599823</v>
      </c>
      <c r="M433" s="156">
        <v>201.53836415951204</v>
      </c>
      <c r="N433" s="156">
        <v>79.36649100411087</v>
      </c>
      <c r="O433" s="156">
        <v>79.392885330704473</v>
      </c>
      <c r="P433" s="156">
        <v>0</v>
      </c>
      <c r="Q433" s="156">
        <v>0</v>
      </c>
      <c r="R433" s="157">
        <v>0</v>
      </c>
      <c r="S433" s="158">
        <f t="shared" si="263"/>
        <v>615.46976626032574</v>
      </c>
      <c r="U433" s="215" t="s">
        <v>140</v>
      </c>
      <c r="V433" s="207">
        <v>255.08910117606777</v>
      </c>
      <c r="W433" s="207">
        <v>0</v>
      </c>
      <c r="X433" s="207">
        <v>0</v>
      </c>
      <c r="Y433" s="207">
        <v>201.53836415951204</v>
      </c>
      <c r="Z433" s="207">
        <v>79.36649100411087</v>
      </c>
      <c r="AA433" s="207">
        <v>0</v>
      </c>
      <c r="AB433" s="207">
        <v>0</v>
      </c>
      <c r="AC433" s="208">
        <v>79.47580992063493</v>
      </c>
      <c r="AD433" s="207">
        <v>8.2924589930460479E-2</v>
      </c>
      <c r="AE433" s="207">
        <v>0</v>
      </c>
      <c r="AF433" s="207">
        <v>0</v>
      </c>
      <c r="AG433" s="207">
        <v>0</v>
      </c>
      <c r="AH433" s="207">
        <v>79.392885330704473</v>
      </c>
      <c r="AI433" s="210">
        <f t="shared" si="264"/>
        <v>615.46976626032563</v>
      </c>
      <c r="AJ433" s="141" t="str">
        <f t="shared" si="265"/>
        <v/>
      </c>
      <c r="BA433" s="141"/>
      <c r="BR433" s="141"/>
      <c r="CG433" s="141"/>
    </row>
    <row r="434" spans="1:85" ht="15">
      <c r="A434" s="159" t="s">
        <v>25</v>
      </c>
      <c r="B434" s="160">
        <v>87.290223698333023</v>
      </c>
      <c r="C434" s="160">
        <v>22.984648870259491</v>
      </c>
      <c r="D434" s="160">
        <v>52.334480487908323</v>
      </c>
      <c r="E434" s="160">
        <v>953.18532799482909</v>
      </c>
      <c r="F434" s="350"/>
      <c r="G434" s="160">
        <v>125.36745517291351</v>
      </c>
      <c r="H434" s="161">
        <v>0</v>
      </c>
      <c r="I434" s="162">
        <f t="shared" si="262"/>
        <v>1241.1621362242433</v>
      </c>
      <c r="J434" s="149"/>
      <c r="K434" s="163" t="s">
        <v>25</v>
      </c>
      <c r="L434" s="164">
        <v>87.290223698333023</v>
      </c>
      <c r="M434" s="164">
        <v>22.984648870259491</v>
      </c>
      <c r="N434" s="164">
        <v>52.334480487908323</v>
      </c>
      <c r="O434" s="164">
        <v>953.18532799482909</v>
      </c>
      <c r="P434" s="164">
        <v>2.265487458506056</v>
      </c>
      <c r="Q434" s="164">
        <v>125.36745517291351</v>
      </c>
      <c r="R434" s="165">
        <v>0</v>
      </c>
      <c r="S434" s="166">
        <f t="shared" si="263"/>
        <v>1243.4276236827493</v>
      </c>
      <c r="U434" s="211" t="s">
        <v>25</v>
      </c>
      <c r="V434" s="212">
        <v>21.182677405964906</v>
      </c>
      <c r="W434" s="212">
        <v>64.44787216626942</v>
      </c>
      <c r="X434" s="212">
        <v>125.36745517291351</v>
      </c>
      <c r="Y434" s="212">
        <v>22.984648870259491</v>
      </c>
      <c r="Z434" s="212">
        <v>51.304120309933971</v>
      </c>
      <c r="AA434" s="212">
        <v>948.69834757259412</v>
      </c>
      <c r="AB434" s="212">
        <v>2.265487458506056</v>
      </c>
      <c r="AC434" s="213">
        <v>7.1770147263079531</v>
      </c>
      <c r="AD434" s="212">
        <v>1.6596741260986936</v>
      </c>
      <c r="AE434" s="212">
        <v>2.4573757899022071</v>
      </c>
      <c r="AF434" s="212">
        <v>0</v>
      </c>
      <c r="AG434" s="212">
        <v>1.0303601779743494</v>
      </c>
      <c r="AH434" s="212">
        <v>2.0296046323327026</v>
      </c>
      <c r="AI434" s="214">
        <f t="shared" si="264"/>
        <v>1243.4276236827493</v>
      </c>
      <c r="AJ434" s="141" t="str">
        <f t="shared" si="265"/>
        <v/>
      </c>
      <c r="BA434" s="141"/>
      <c r="BR434" s="141"/>
      <c r="CG434" s="141"/>
    </row>
    <row r="435" spans="1:85" ht="15">
      <c r="A435" s="167" t="s">
        <v>24</v>
      </c>
      <c r="B435" s="156">
        <v>55.487622439432592</v>
      </c>
      <c r="C435" s="156">
        <v>0</v>
      </c>
      <c r="D435" s="156">
        <v>5.227296687044265</v>
      </c>
      <c r="E435" s="156">
        <v>0</v>
      </c>
      <c r="F435" s="350"/>
      <c r="G435" s="156">
        <v>0</v>
      </c>
      <c r="H435" s="168">
        <v>0</v>
      </c>
      <c r="I435" s="154">
        <f t="shared" si="262"/>
        <v>60.714919126476858</v>
      </c>
      <c r="J435" s="149"/>
      <c r="K435" s="169" t="s">
        <v>24</v>
      </c>
      <c r="L435" s="156">
        <v>55.487622439432592</v>
      </c>
      <c r="M435" s="156">
        <v>0</v>
      </c>
      <c r="N435" s="156">
        <v>5.227296687044265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63"/>
        <v>60.714919126476858</v>
      </c>
      <c r="U435" s="215" t="s">
        <v>24</v>
      </c>
      <c r="V435" s="207">
        <v>52.094804154828878</v>
      </c>
      <c r="W435" s="207">
        <v>3.1328803630586868</v>
      </c>
      <c r="X435" s="207">
        <v>0</v>
      </c>
      <c r="Y435" s="207">
        <v>0</v>
      </c>
      <c r="Z435" s="207">
        <v>5.227296687044265</v>
      </c>
      <c r="AA435" s="207">
        <v>0</v>
      </c>
      <c r="AB435" s="207">
        <v>0</v>
      </c>
      <c r="AC435" s="208">
        <v>0.25993792154502376</v>
      </c>
      <c r="AD435" s="207">
        <v>0.25993792154502376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64"/>
        <v>60.714919126476858</v>
      </c>
      <c r="AJ435" s="141" t="str">
        <f t="shared" si="265"/>
        <v/>
      </c>
      <c r="BA435" s="141"/>
      <c r="BR435" s="141"/>
      <c r="CG435" s="141"/>
    </row>
    <row r="436" spans="1:85" ht="15">
      <c r="A436" s="159" t="s">
        <v>60</v>
      </c>
      <c r="B436" s="160">
        <v>3.9686697448352373</v>
      </c>
      <c r="C436" s="160">
        <v>0</v>
      </c>
      <c r="D436" s="160">
        <v>0</v>
      </c>
      <c r="E436" s="160">
        <v>0</v>
      </c>
      <c r="F436" s="350"/>
      <c r="G436" s="160">
        <v>0</v>
      </c>
      <c r="H436" s="161">
        <v>0</v>
      </c>
      <c r="I436" s="162">
        <f t="shared" si="262"/>
        <v>3.9686697448352373</v>
      </c>
      <c r="J436" s="149"/>
      <c r="K436" s="163" t="s">
        <v>60</v>
      </c>
      <c r="L436" s="164">
        <v>3.9686697448352373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63"/>
        <v>3.9686697448352373</v>
      </c>
      <c r="U436" s="211" t="s">
        <v>60</v>
      </c>
      <c r="V436" s="212">
        <v>3.6874513068133967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0.28121843802184038</v>
      </c>
      <c r="AD436" s="212">
        <v>0.28121843802184038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64"/>
        <v>3.9686697448352373</v>
      </c>
      <c r="AJ436" s="141" t="str">
        <f t="shared" si="265"/>
        <v/>
      </c>
      <c r="BA436" s="141"/>
      <c r="BR436" s="141"/>
      <c r="CG436" s="141"/>
    </row>
    <row r="437" spans="1:85" ht="15">
      <c r="A437" s="167" t="s">
        <v>22</v>
      </c>
      <c r="B437" s="156">
        <v>303.08390518926524</v>
      </c>
      <c r="C437" s="156">
        <v>0</v>
      </c>
      <c r="D437" s="156">
        <v>19.084012440433646</v>
      </c>
      <c r="E437" s="156">
        <v>0</v>
      </c>
      <c r="F437" s="350"/>
      <c r="G437" s="156">
        <v>0</v>
      </c>
      <c r="H437" s="168">
        <v>0</v>
      </c>
      <c r="I437" s="154">
        <f t="shared" si="262"/>
        <v>322.16791762969888</v>
      </c>
      <c r="J437" s="149"/>
      <c r="K437" s="169" t="s">
        <v>22</v>
      </c>
      <c r="L437" s="156">
        <v>303.08390518926524</v>
      </c>
      <c r="M437" s="156">
        <v>0</v>
      </c>
      <c r="N437" s="156">
        <v>19.084012440433646</v>
      </c>
      <c r="O437" s="156">
        <v>0</v>
      </c>
      <c r="P437" s="156">
        <v>10.787211978641091</v>
      </c>
      <c r="Q437" s="156">
        <v>0</v>
      </c>
      <c r="R437" s="157">
        <v>0</v>
      </c>
      <c r="S437" s="158">
        <f t="shared" si="263"/>
        <v>332.95512960833997</v>
      </c>
      <c r="U437" s="215" t="s">
        <v>22</v>
      </c>
      <c r="V437" s="207">
        <v>301.70997627133755</v>
      </c>
      <c r="W437" s="207">
        <v>0</v>
      </c>
      <c r="X437" s="207">
        <v>0</v>
      </c>
      <c r="Y437" s="207">
        <v>0</v>
      </c>
      <c r="Z437" s="207">
        <v>0.34776511485281109</v>
      </c>
      <c r="AA437" s="207">
        <v>0</v>
      </c>
      <c r="AB437" s="207">
        <v>10.787211978641091</v>
      </c>
      <c r="AC437" s="208">
        <v>20.110176243508523</v>
      </c>
      <c r="AD437" s="207">
        <v>1.3739289179276903</v>
      </c>
      <c r="AE437" s="207">
        <v>0</v>
      </c>
      <c r="AF437" s="207">
        <v>0</v>
      </c>
      <c r="AG437" s="207">
        <v>18.736247325580834</v>
      </c>
      <c r="AH437" s="207">
        <v>0</v>
      </c>
      <c r="AI437" s="210">
        <f t="shared" si="264"/>
        <v>332.95512960833997</v>
      </c>
      <c r="AJ437" s="141" t="str">
        <f t="shared" si="265"/>
        <v/>
      </c>
      <c r="BA437" s="141"/>
      <c r="BR437" s="141"/>
      <c r="CG437" s="141"/>
    </row>
    <row r="438" spans="1:85" ht="15">
      <c r="A438" s="159" t="s">
        <v>21</v>
      </c>
      <c r="B438" s="160">
        <v>0</v>
      </c>
      <c r="C438" s="160">
        <v>0</v>
      </c>
      <c r="D438" s="160">
        <v>0</v>
      </c>
      <c r="E438" s="160">
        <v>0</v>
      </c>
      <c r="F438" s="350"/>
      <c r="G438" s="160">
        <v>0</v>
      </c>
      <c r="H438" s="161">
        <v>0</v>
      </c>
      <c r="I438" s="162">
        <f t="shared" si="262"/>
        <v>0</v>
      </c>
      <c r="J438" s="149"/>
      <c r="K438" s="163" t="s">
        <v>21</v>
      </c>
      <c r="L438" s="164">
        <v>0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63"/>
        <v>0</v>
      </c>
      <c r="U438" s="211" t="s">
        <v>61</v>
      </c>
      <c r="V438" s="212">
        <v>0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64"/>
        <v>0</v>
      </c>
      <c r="AJ438" s="141" t="str">
        <f t="shared" si="265"/>
        <v/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262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63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64"/>
        <v>0</v>
      </c>
      <c r="AJ439" s="141" t="str">
        <f t="shared" si="265"/>
        <v/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262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63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264"/>
        <v>0</v>
      </c>
      <c r="AJ440" s="141" t="str">
        <f t="shared" si="265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262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63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64"/>
        <v>0</v>
      </c>
      <c r="AJ441" s="141" t="str">
        <f t="shared" si="265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262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63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264"/>
        <v>0</v>
      </c>
      <c r="AJ442" s="141" t="str">
        <f t="shared" si="265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262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63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64"/>
        <v>0</v>
      </c>
      <c r="AJ443" s="150" t="str">
        <f t="shared" si="265"/>
        <v/>
      </c>
    </row>
    <row r="444" spans="1:85" ht="15">
      <c r="A444" s="194" t="s">
        <v>26</v>
      </c>
      <c r="B444" s="195">
        <f>SUM(B423:B439)</f>
        <v>770.334605939222</v>
      </c>
      <c r="C444" s="195">
        <f t="shared" ref="C444:H444" si="266">SUM(C423:C439)</f>
        <v>235.44069183972468</v>
      </c>
      <c r="D444" s="195">
        <f t="shared" si="266"/>
        <v>162.64832708240192</v>
      </c>
      <c r="E444" s="195">
        <f t="shared" si="266"/>
        <v>1034.2342109780468</v>
      </c>
      <c r="F444" s="195">
        <f t="shared" si="266"/>
        <v>0</v>
      </c>
      <c r="G444" s="195">
        <f t="shared" si="266"/>
        <v>125.36745517291351</v>
      </c>
      <c r="H444" s="197">
        <f t="shared" si="266"/>
        <v>0</v>
      </c>
      <c r="I444" s="154">
        <f t="shared" ref="I444" si="267">SUM(I423:I439)</f>
        <v>2328.025291012309</v>
      </c>
      <c r="J444" s="149"/>
      <c r="K444" s="196" t="s">
        <v>26</v>
      </c>
      <c r="L444" s="195">
        <f>SUM(L423:L439)</f>
        <v>770.334605939222</v>
      </c>
      <c r="M444" s="195">
        <f t="shared" ref="M444:R444" si="268">SUM(M423:M439)</f>
        <v>235.44069183972468</v>
      </c>
      <c r="N444" s="195">
        <f t="shared" si="268"/>
        <v>162.64832708240192</v>
      </c>
      <c r="O444" s="195">
        <f t="shared" si="268"/>
        <v>1034.2342109780468</v>
      </c>
      <c r="P444" s="195">
        <f t="shared" si="268"/>
        <v>211.19819505019299</v>
      </c>
      <c r="Q444" s="195">
        <f t="shared" si="268"/>
        <v>125.36745517291351</v>
      </c>
      <c r="R444" s="197">
        <f t="shared" si="268"/>
        <v>0</v>
      </c>
      <c r="S444" s="198">
        <f t="shared" ref="S444" si="269">SUM(S423:S439)</f>
        <v>2539.2234860625022</v>
      </c>
      <c r="T444" s="141" t="str">
        <f>IF(ABS(S444-AI444)&gt;0.01,S444-AI444,"")</f>
        <v/>
      </c>
      <c r="U444" s="224" t="s">
        <v>63</v>
      </c>
      <c r="V444" s="225">
        <f>SUM(V423:V439)</f>
        <v>698.45879470058776</v>
      </c>
      <c r="W444" s="225">
        <f t="shared" ref="W444:AH444" si="270">SUM(W423:W439)</f>
        <v>67.580752529328109</v>
      </c>
      <c r="X444" s="225">
        <f t="shared" si="270"/>
        <v>125.36745517291351</v>
      </c>
      <c r="Y444" s="225">
        <f t="shared" si="270"/>
        <v>235.44069183972468</v>
      </c>
      <c r="Z444" s="225">
        <f t="shared" si="270"/>
        <v>142.88171957884674</v>
      </c>
      <c r="AA444" s="225">
        <f t="shared" si="270"/>
        <v>948.7197396204956</v>
      </c>
      <c r="AB444" s="225">
        <f t="shared" si="270"/>
        <v>211.19819505019299</v>
      </c>
      <c r="AC444" s="225">
        <f t="shared" si="270"/>
        <v>109.57613757041248</v>
      </c>
      <c r="AD444" s="226">
        <f t="shared" si="270"/>
        <v>4.2950587093060903</v>
      </c>
      <c r="AE444" s="226">
        <f t="shared" si="270"/>
        <v>2.4573757899022071</v>
      </c>
      <c r="AF444" s="226">
        <f t="shared" si="270"/>
        <v>0</v>
      </c>
      <c r="AG444" s="226">
        <f t="shared" si="270"/>
        <v>19.766607503555182</v>
      </c>
      <c r="AH444" s="226">
        <f t="shared" si="270"/>
        <v>83.057095567649014</v>
      </c>
      <c r="AI444" s="227">
        <f>SUM(V444:AC444)</f>
        <v>2539.2234860625022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0.33089615001744799</v>
      </c>
      <c r="C445" s="48">
        <f t="shared" ref="C445:H445" si="271">IF($I444=0,"-",C444/$I444)</f>
        <v>0.10113321910577124</v>
      </c>
      <c r="D445" s="48">
        <f t="shared" si="271"/>
        <v>6.9865360874871163E-2</v>
      </c>
      <c r="E445" s="48">
        <f t="shared" si="271"/>
        <v>0.44425385539017259</v>
      </c>
      <c r="F445" s="48">
        <f t="shared" si="271"/>
        <v>0</v>
      </c>
      <c r="G445" s="48">
        <f t="shared" si="271"/>
        <v>5.3851414611736988E-2</v>
      </c>
      <c r="H445" s="69">
        <f t="shared" si="271"/>
        <v>0</v>
      </c>
      <c r="I445" s="49">
        <f>SUM(B445:H445)</f>
        <v>1</v>
      </c>
      <c r="J445" s="141"/>
      <c r="K445" s="78" t="s">
        <v>90</v>
      </c>
      <c r="L445" s="95">
        <f>IF($S444=0,"-",L444/$S444)</f>
        <v>0.30337408667157406</v>
      </c>
      <c r="M445" s="95">
        <f t="shared" ref="M445:R445" si="272">IF($S444=0,"-",M444/$S444)</f>
        <v>9.2721532047900013E-2</v>
      </c>
      <c r="N445" s="95">
        <f t="shared" si="272"/>
        <v>6.4054356765034418E-2</v>
      </c>
      <c r="O445" s="95">
        <f t="shared" si="272"/>
        <v>0.40730334161401555</v>
      </c>
      <c r="P445" s="95">
        <f t="shared" si="272"/>
        <v>8.317432325647385E-2</v>
      </c>
      <c r="Q445" s="95">
        <f t="shared" si="272"/>
        <v>4.9372359645001973E-2</v>
      </c>
      <c r="R445" s="96">
        <f t="shared" si="272"/>
        <v>0</v>
      </c>
      <c r="S445" s="97">
        <f>SUM(L445:R445)</f>
        <v>0.99999999999999989</v>
      </c>
      <c r="U445" s="108" t="s">
        <v>90</v>
      </c>
      <c r="V445" s="130">
        <f>+V444/$AI444</f>
        <v>0.2750678695807382</v>
      </c>
      <c r="W445" s="130">
        <f t="shared" ref="W445:AH445" si="273">+W444/$AI444</f>
        <v>2.6614731984116749E-2</v>
      </c>
      <c r="X445" s="130">
        <f t="shared" si="273"/>
        <v>4.9372359645001973E-2</v>
      </c>
      <c r="Y445" s="130">
        <f t="shared" si="273"/>
        <v>9.2721532047900013E-2</v>
      </c>
      <c r="Z445" s="130">
        <f t="shared" si="273"/>
        <v>5.6269847992154932E-2</v>
      </c>
      <c r="AA445" s="130">
        <f t="shared" si="273"/>
        <v>0.37362593124547966</v>
      </c>
      <c r="AB445" s="130">
        <f t="shared" si="273"/>
        <v>8.317432325647385E-2</v>
      </c>
      <c r="AC445" s="130">
        <f t="shared" si="273"/>
        <v>4.3153404248134505E-2</v>
      </c>
      <c r="AD445" s="130">
        <f t="shared" si="273"/>
        <v>1.6914851067191055E-3</v>
      </c>
      <c r="AE445" s="130">
        <f t="shared" si="273"/>
        <v>9.6776664338151116E-4</v>
      </c>
      <c r="AF445" s="130">
        <f t="shared" si="273"/>
        <v>0</v>
      </c>
      <c r="AG445" s="130">
        <f t="shared" si="273"/>
        <v>7.7845087728794869E-3</v>
      </c>
      <c r="AH445" s="130">
        <f t="shared" si="273"/>
        <v>3.2709643725154405E-2</v>
      </c>
      <c r="AI445" s="131">
        <f>SUM(V445:AC445)</f>
        <v>1</v>
      </c>
      <c r="AJ445" s="141" t="str">
        <f t="shared" si="265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2.1420867224284295</v>
      </c>
      <c r="G449" s="356"/>
      <c r="H449" s="358"/>
      <c r="I449" s="154">
        <f>SUM(B449:H449)</f>
        <v>2.1420867224284295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274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275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274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275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274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275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274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275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274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275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392.63141565278136</v>
      </c>
      <c r="G455" s="359"/>
      <c r="H455" s="361"/>
      <c r="I455" s="154">
        <f t="shared" si="274"/>
        <v>392.63141565278136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275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274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275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274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275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274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275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274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275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1300.5437483100809</v>
      </c>
      <c r="G460" s="359"/>
      <c r="H460" s="361"/>
      <c r="I460" s="162">
        <f t="shared" si="274"/>
        <v>1300.5437483100809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275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274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275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6.0884886764705895E-2</v>
      </c>
      <c r="G462" s="359"/>
      <c r="H462" s="361"/>
      <c r="I462" s="162">
        <f t="shared" si="274"/>
        <v>6.0884886764705895E-2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275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24.770558130692844</v>
      </c>
      <c r="G463" s="359"/>
      <c r="H463" s="361"/>
      <c r="I463" s="154">
        <f t="shared" si="274"/>
        <v>24.770558130692844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275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274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275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274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275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274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275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274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275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274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275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274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275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76">SUM(C449:C465)</f>
        <v>0</v>
      </c>
      <c r="D470" s="195">
        <f t="shared" si="276"/>
        <v>0</v>
      </c>
      <c r="E470" s="195">
        <f t="shared" si="276"/>
        <v>0</v>
      </c>
      <c r="F470" s="195">
        <f t="shared" si="276"/>
        <v>1720.148693702748</v>
      </c>
      <c r="G470" s="195">
        <f t="shared" si="276"/>
        <v>0</v>
      </c>
      <c r="H470" s="197">
        <f t="shared" si="276"/>
        <v>0</v>
      </c>
      <c r="I470" s="154">
        <f t="shared" ref="I470" si="277">SUM(I449:I465)</f>
        <v>1720.148693702748</v>
      </c>
      <c r="J470" s="149"/>
      <c r="K470" s="196" t="s">
        <v>26</v>
      </c>
      <c r="L470" s="195">
        <f>SUM(L449:L465)</f>
        <v>0</v>
      </c>
      <c r="M470" s="195">
        <f t="shared" ref="M470:R470" si="278">SUM(M449:M465)</f>
        <v>0</v>
      </c>
      <c r="N470" s="195">
        <f t="shared" si="278"/>
        <v>0</v>
      </c>
      <c r="O470" s="195">
        <f t="shared" si="278"/>
        <v>0</v>
      </c>
      <c r="P470" s="195">
        <f t="shared" si="278"/>
        <v>0</v>
      </c>
      <c r="Q470" s="195">
        <f t="shared" si="278"/>
        <v>0</v>
      </c>
      <c r="R470" s="197">
        <f t="shared" si="278"/>
        <v>0</v>
      </c>
      <c r="S470" s="198">
        <f t="shared" ref="S470" si="279">SUM(S449:S465)</f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280">IF($I470=0,"-",C470/$I470)</f>
        <v>0</v>
      </c>
      <c r="D471" s="48">
        <f t="shared" si="280"/>
        <v>0</v>
      </c>
      <c r="E471" s="48">
        <f t="shared" si="280"/>
        <v>0</v>
      </c>
      <c r="F471" s="48">
        <f t="shared" si="280"/>
        <v>1</v>
      </c>
      <c r="G471" s="48">
        <f t="shared" si="280"/>
        <v>0</v>
      </c>
      <c r="H471" s="69">
        <f t="shared" si="280"/>
        <v>0</v>
      </c>
      <c r="I471" s="49">
        <f>SUM(B471:H471)</f>
        <v>1</v>
      </c>
      <c r="J471" s="22"/>
      <c r="K471" s="78" t="s">
        <v>90</v>
      </c>
      <c r="L471" s="95" t="str">
        <f>IF($S470=0,"-",L470/$S470)</f>
        <v>-</v>
      </c>
      <c r="M471" s="95" t="str">
        <f t="shared" ref="M471:R471" si="281">IF($S470=0,"-",M470/$S470)</f>
        <v>-</v>
      </c>
      <c r="N471" s="95" t="str">
        <f t="shared" si="281"/>
        <v>-</v>
      </c>
      <c r="O471" s="95" t="str">
        <f t="shared" si="281"/>
        <v>-</v>
      </c>
      <c r="P471" s="95" t="str">
        <f t="shared" si="281"/>
        <v>-</v>
      </c>
      <c r="Q471" s="95" t="str">
        <f t="shared" si="281"/>
        <v>-</v>
      </c>
      <c r="R471" s="96" t="str">
        <f t="shared" si="281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282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283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282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283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282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283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282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283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282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283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48029.217264427331</v>
      </c>
      <c r="G481" s="359"/>
      <c r="H481" s="361"/>
      <c r="I481" s="154">
        <f t="shared" si="282"/>
        <v>48029.217264427331</v>
      </c>
      <c r="J481" s="149"/>
      <c r="K481" s="169" t="s">
        <v>58</v>
      </c>
      <c r="L481" s="359"/>
      <c r="M481" s="360"/>
      <c r="N481" s="360"/>
      <c r="O481" s="361"/>
      <c r="P481" s="156">
        <v>9433.8775685578366</v>
      </c>
      <c r="Q481" s="359"/>
      <c r="R481" s="366"/>
      <c r="S481" s="158">
        <f t="shared" si="283"/>
        <v>9433.8775685578366</v>
      </c>
    </row>
    <row r="482" spans="1:19" ht="15">
      <c r="A482" s="159" t="s">
        <v>12</v>
      </c>
      <c r="B482" s="359"/>
      <c r="C482" s="360"/>
      <c r="D482" s="360"/>
      <c r="E482" s="361"/>
      <c r="F482" s="160">
        <v>16342.886408931767</v>
      </c>
      <c r="G482" s="359"/>
      <c r="H482" s="361"/>
      <c r="I482" s="162">
        <f t="shared" si="282"/>
        <v>16342.886408931767</v>
      </c>
      <c r="J482" s="149"/>
      <c r="K482" s="163" t="s">
        <v>12</v>
      </c>
      <c r="L482" s="359"/>
      <c r="M482" s="360"/>
      <c r="N482" s="360"/>
      <c r="O482" s="361"/>
      <c r="P482" s="164">
        <v>5846.8265800890194</v>
      </c>
      <c r="Q482" s="359"/>
      <c r="R482" s="366"/>
      <c r="S482" s="166">
        <f t="shared" si="283"/>
        <v>5846.8265800890194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282"/>
        <v>0</v>
      </c>
      <c r="J483" s="149"/>
      <c r="K483" s="169" t="s">
        <v>59</v>
      </c>
      <c r="L483" s="359"/>
      <c r="M483" s="360"/>
      <c r="N483" s="360"/>
      <c r="O483" s="361"/>
      <c r="P483" s="156">
        <v>-1.262101534393878E-12</v>
      </c>
      <c r="Q483" s="359"/>
      <c r="R483" s="366"/>
      <c r="S483" s="158">
        <f t="shared" si="283"/>
        <v>-1.262101534393878E-12</v>
      </c>
    </row>
    <row r="484" spans="1:19" ht="15">
      <c r="A484" s="159" t="s">
        <v>17</v>
      </c>
      <c r="B484" s="359"/>
      <c r="C484" s="360"/>
      <c r="D484" s="360"/>
      <c r="E484" s="361"/>
      <c r="F484" s="160">
        <v>17.925917293504718</v>
      </c>
      <c r="G484" s="359"/>
      <c r="H484" s="361"/>
      <c r="I484" s="162">
        <f t="shared" si="282"/>
        <v>17.925917293504718</v>
      </c>
      <c r="J484" s="149"/>
      <c r="K484" s="163" t="s">
        <v>17</v>
      </c>
      <c r="L484" s="359"/>
      <c r="M484" s="360"/>
      <c r="N484" s="360"/>
      <c r="O484" s="361"/>
      <c r="P484" s="164">
        <v>-0.17577067699331494</v>
      </c>
      <c r="Q484" s="359"/>
      <c r="R484" s="366"/>
      <c r="S484" s="166">
        <f t="shared" si="283"/>
        <v>-0.17577067699331494</v>
      </c>
    </row>
    <row r="485" spans="1:19" ht="15">
      <c r="A485" s="167" t="s">
        <v>140</v>
      </c>
      <c r="B485" s="359"/>
      <c r="C485" s="360"/>
      <c r="D485" s="360"/>
      <c r="E485" s="361"/>
      <c r="F485" s="156">
        <v>95.077127932141977</v>
      </c>
      <c r="G485" s="359"/>
      <c r="H485" s="361"/>
      <c r="I485" s="154">
        <f t="shared" si="282"/>
        <v>95.077127932141977</v>
      </c>
      <c r="J485" s="149"/>
      <c r="K485" s="169" t="s">
        <v>140</v>
      </c>
      <c r="L485" s="359"/>
      <c r="M485" s="360"/>
      <c r="N485" s="360"/>
      <c r="O485" s="361"/>
      <c r="P485" s="156">
        <v>76.061279138894406</v>
      </c>
      <c r="Q485" s="359"/>
      <c r="R485" s="366"/>
      <c r="S485" s="158">
        <f t="shared" si="283"/>
        <v>76.061279138894406</v>
      </c>
    </row>
    <row r="486" spans="1:19" ht="15">
      <c r="A486" s="159" t="s">
        <v>25</v>
      </c>
      <c r="B486" s="359"/>
      <c r="C486" s="360"/>
      <c r="D486" s="360"/>
      <c r="E486" s="361"/>
      <c r="F486" s="160">
        <v>250.77603350669889</v>
      </c>
      <c r="G486" s="359"/>
      <c r="H486" s="361"/>
      <c r="I486" s="162">
        <f t="shared" si="282"/>
        <v>250.77603350669889</v>
      </c>
      <c r="J486" s="149"/>
      <c r="K486" s="163" t="s">
        <v>25</v>
      </c>
      <c r="L486" s="359"/>
      <c r="M486" s="360"/>
      <c r="N486" s="360"/>
      <c r="O486" s="361"/>
      <c r="P486" s="164">
        <v>-3.751665644813329E-12</v>
      </c>
      <c r="Q486" s="359"/>
      <c r="R486" s="366"/>
      <c r="S486" s="166">
        <f t="shared" si="283"/>
        <v>-3.751665644813329E-12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282"/>
        <v>0</v>
      </c>
      <c r="J487" s="149"/>
      <c r="K487" s="169" t="s">
        <v>24</v>
      </c>
      <c r="L487" s="359"/>
      <c r="M487" s="360"/>
      <c r="N487" s="360"/>
      <c r="O487" s="361"/>
      <c r="P487" s="156">
        <v>-1.0462741784067475E-12</v>
      </c>
      <c r="Q487" s="359"/>
      <c r="R487" s="366"/>
      <c r="S487" s="158">
        <f t="shared" si="283"/>
        <v>-1.0462741784067475E-12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282"/>
        <v>0</v>
      </c>
      <c r="J488" s="149"/>
      <c r="K488" s="163" t="s">
        <v>60</v>
      </c>
      <c r="L488" s="359"/>
      <c r="M488" s="360"/>
      <c r="N488" s="360"/>
      <c r="O488" s="361"/>
      <c r="P488" s="164">
        <v>4.0554781755020031E-12</v>
      </c>
      <c r="Q488" s="359"/>
      <c r="R488" s="366"/>
      <c r="S488" s="166">
        <f t="shared" si="283"/>
        <v>4.0554781755020031E-12</v>
      </c>
    </row>
    <row r="489" spans="1:19" ht="15">
      <c r="A489" s="167" t="s">
        <v>22</v>
      </c>
      <c r="B489" s="359"/>
      <c r="C489" s="360"/>
      <c r="D489" s="360"/>
      <c r="E489" s="361"/>
      <c r="F489" s="156">
        <v>4454.6706552241203</v>
      </c>
      <c r="G489" s="359"/>
      <c r="H489" s="361"/>
      <c r="I489" s="154">
        <f t="shared" si="282"/>
        <v>4454.6706552241203</v>
      </c>
      <c r="J489" s="149"/>
      <c r="K489" s="169" t="s">
        <v>22</v>
      </c>
      <c r="L489" s="359"/>
      <c r="M489" s="360"/>
      <c r="N489" s="360"/>
      <c r="O489" s="361"/>
      <c r="P489" s="156">
        <v>1432.8681270909719</v>
      </c>
      <c r="Q489" s="359"/>
      <c r="R489" s="366"/>
      <c r="S489" s="158">
        <f t="shared" si="283"/>
        <v>1432.8681270909719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282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283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282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283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282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283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282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283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282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283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282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283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84">SUM(C475:C491)</f>
        <v>0</v>
      </c>
      <c r="D496" s="195">
        <f t="shared" si="284"/>
        <v>0</v>
      </c>
      <c r="E496" s="195">
        <f t="shared" si="284"/>
        <v>0</v>
      </c>
      <c r="F496" s="195">
        <f t="shared" si="284"/>
        <v>69190.553407315558</v>
      </c>
      <c r="G496" s="195">
        <f t="shared" si="284"/>
        <v>0</v>
      </c>
      <c r="H496" s="197">
        <f t="shared" si="284"/>
        <v>0</v>
      </c>
      <c r="I496" s="154">
        <f t="shared" ref="I496" si="285">SUM(I475:I491)</f>
        <v>69190.553407315558</v>
      </c>
      <c r="J496" s="149"/>
      <c r="K496" s="196" t="s">
        <v>26</v>
      </c>
      <c r="L496" s="195">
        <f>SUM(L475:L491)</f>
        <v>0</v>
      </c>
      <c r="M496" s="195">
        <f t="shared" ref="M496:R496" si="286">SUM(M475:M491)</f>
        <v>0</v>
      </c>
      <c r="N496" s="195">
        <f t="shared" si="286"/>
        <v>0</v>
      </c>
      <c r="O496" s="195">
        <f t="shared" si="286"/>
        <v>0</v>
      </c>
      <c r="P496" s="195">
        <f t="shared" si="286"/>
        <v>16789.457784199723</v>
      </c>
      <c r="Q496" s="195">
        <f t="shared" si="286"/>
        <v>0</v>
      </c>
      <c r="R496" s="197">
        <f t="shared" si="286"/>
        <v>0</v>
      </c>
      <c r="S496" s="198">
        <f t="shared" ref="S496" si="287">SUM(S475:S491)</f>
        <v>16789.457784199723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288">IF($I496=0,"-",C496/$I496)</f>
        <v>0</v>
      </c>
      <c r="D497" s="48">
        <f t="shared" si="288"/>
        <v>0</v>
      </c>
      <c r="E497" s="48">
        <f t="shared" si="288"/>
        <v>0</v>
      </c>
      <c r="F497" s="48">
        <f t="shared" si="288"/>
        <v>1</v>
      </c>
      <c r="G497" s="48">
        <f t="shared" si="288"/>
        <v>0</v>
      </c>
      <c r="H497" s="69">
        <f t="shared" si="288"/>
        <v>0</v>
      </c>
      <c r="I497" s="49">
        <f>SUM(B497:H497)</f>
        <v>1</v>
      </c>
      <c r="J497" s="22"/>
      <c r="K497" s="78" t="s">
        <v>90</v>
      </c>
      <c r="L497" s="95">
        <f>IF($S496=0,"-",L496/$S496)</f>
        <v>0</v>
      </c>
      <c r="M497" s="95">
        <f t="shared" ref="M497:R497" si="289">IF($S496=0,"-",M496/$S496)</f>
        <v>0</v>
      </c>
      <c r="N497" s="95">
        <f t="shared" si="289"/>
        <v>0</v>
      </c>
      <c r="O497" s="95">
        <f t="shared" si="289"/>
        <v>0</v>
      </c>
      <c r="P497" s="95">
        <f t="shared" si="289"/>
        <v>1</v>
      </c>
      <c r="Q497" s="95">
        <f t="shared" si="289"/>
        <v>0</v>
      </c>
      <c r="R497" s="96">
        <f t="shared" si="289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290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291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290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291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290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291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290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291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290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291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290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291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290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291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290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291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290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291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3730.3881028617934</v>
      </c>
      <c r="G511" s="359"/>
      <c r="H511" s="361"/>
      <c r="I511" s="154">
        <f t="shared" si="290"/>
        <v>3730.3881028617934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291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7.2324000000000002</v>
      </c>
      <c r="G512" s="359"/>
      <c r="H512" s="361"/>
      <c r="I512" s="162">
        <f t="shared" si="290"/>
        <v>7.2324000000000002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291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290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291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290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291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290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291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290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291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290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291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290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291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290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291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290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291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290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291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92">SUM(C501:C517)</f>
        <v>0</v>
      </c>
      <c r="D522" s="195">
        <f t="shared" si="292"/>
        <v>0</v>
      </c>
      <c r="E522" s="195">
        <f t="shared" si="292"/>
        <v>0</v>
      </c>
      <c r="F522" s="195">
        <f t="shared" si="292"/>
        <v>3737.6205028617933</v>
      </c>
      <c r="G522" s="195">
        <f t="shared" si="292"/>
        <v>0</v>
      </c>
      <c r="H522" s="197">
        <f t="shared" si="292"/>
        <v>0</v>
      </c>
      <c r="I522" s="154">
        <f t="shared" ref="I522" si="293">SUM(I501:I517)</f>
        <v>3737.6205028617933</v>
      </c>
      <c r="J522" s="149"/>
      <c r="K522" s="196" t="s">
        <v>26</v>
      </c>
      <c r="L522" s="195">
        <f>SUM(L501:L517)</f>
        <v>0</v>
      </c>
      <c r="M522" s="195">
        <f t="shared" ref="M522:R522" si="294">SUM(M501:M517)</f>
        <v>0</v>
      </c>
      <c r="N522" s="195">
        <f t="shared" si="294"/>
        <v>0</v>
      </c>
      <c r="O522" s="195">
        <f t="shared" si="294"/>
        <v>0</v>
      </c>
      <c r="P522" s="195">
        <f t="shared" si="294"/>
        <v>0</v>
      </c>
      <c r="Q522" s="195">
        <f t="shared" si="294"/>
        <v>0</v>
      </c>
      <c r="R522" s="197">
        <f t="shared" si="294"/>
        <v>0</v>
      </c>
      <c r="S522" s="198">
        <f t="shared" ref="S522" si="295">SUM(S501:S517)</f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96">IF($I522=0,"-",C522/$I522)</f>
        <v>0</v>
      </c>
      <c r="D523" s="48">
        <f t="shared" si="296"/>
        <v>0</v>
      </c>
      <c r="E523" s="48">
        <f t="shared" si="296"/>
        <v>0</v>
      </c>
      <c r="F523" s="48">
        <f t="shared" si="296"/>
        <v>1</v>
      </c>
      <c r="G523" s="48">
        <f t="shared" si="296"/>
        <v>0</v>
      </c>
      <c r="H523" s="69">
        <f t="shared" si="296"/>
        <v>0</v>
      </c>
      <c r="I523" s="49">
        <f>SUM(B523:H523)</f>
        <v>1</v>
      </c>
      <c r="J523" s="22"/>
      <c r="K523" s="78" t="s">
        <v>90</v>
      </c>
      <c r="L523" s="95" t="str">
        <f>IF($S522=0,"-",L522/$S522)</f>
        <v>-</v>
      </c>
      <c r="M523" s="95" t="str">
        <f t="shared" ref="M523:R523" si="297">IF($S522=0,"-",M522/$S522)</f>
        <v>-</v>
      </c>
      <c r="N523" s="95" t="str">
        <f t="shared" si="297"/>
        <v>-</v>
      </c>
      <c r="O523" s="95" t="str">
        <f t="shared" si="297"/>
        <v>-</v>
      </c>
      <c r="P523" s="95" t="str">
        <f t="shared" si="297"/>
        <v>-</v>
      </c>
      <c r="Q523" s="95" t="str">
        <f t="shared" si="297"/>
        <v>-</v>
      </c>
      <c r="R523" s="96" t="str">
        <f t="shared" si="297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98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99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98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99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98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99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98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99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98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99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497.28184791920222</v>
      </c>
      <c r="G533" s="359"/>
      <c r="H533" s="361"/>
      <c r="I533" s="154">
        <f t="shared" si="298"/>
        <v>497.28184791920222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99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51.66327640633282</v>
      </c>
      <c r="G534" s="359"/>
      <c r="H534" s="361"/>
      <c r="I534" s="162">
        <f t="shared" si="298"/>
        <v>51.66327640633282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99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98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99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98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99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98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99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98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99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98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99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98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99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98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99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98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99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98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99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98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99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98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99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98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99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98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99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300">SUM(C527:C543)</f>
        <v>0</v>
      </c>
      <c r="D548" s="195">
        <f t="shared" si="300"/>
        <v>0</v>
      </c>
      <c r="E548" s="195">
        <f t="shared" si="300"/>
        <v>0</v>
      </c>
      <c r="F548" s="195">
        <f t="shared" si="300"/>
        <v>548.94512432553506</v>
      </c>
      <c r="G548" s="195">
        <f t="shared" si="300"/>
        <v>0</v>
      </c>
      <c r="H548" s="197">
        <f t="shared" si="300"/>
        <v>0</v>
      </c>
      <c r="I548" s="154">
        <f t="shared" ref="I548" si="301">SUM(I527:I543)</f>
        <v>548.94512432553506</v>
      </c>
      <c r="J548" s="149"/>
      <c r="K548" s="196" t="s">
        <v>26</v>
      </c>
      <c r="L548" s="195">
        <f>SUM(L527:L543)</f>
        <v>0</v>
      </c>
      <c r="M548" s="195">
        <f t="shared" ref="M548:R548" si="302">SUM(M527:M543)</f>
        <v>0</v>
      </c>
      <c r="N548" s="195">
        <f t="shared" si="302"/>
        <v>0</v>
      </c>
      <c r="O548" s="195">
        <f t="shared" si="302"/>
        <v>0</v>
      </c>
      <c r="P548" s="195">
        <f t="shared" si="302"/>
        <v>0</v>
      </c>
      <c r="Q548" s="195">
        <f t="shared" si="302"/>
        <v>0</v>
      </c>
      <c r="R548" s="197">
        <f t="shared" si="302"/>
        <v>0</v>
      </c>
      <c r="S548" s="198">
        <f t="shared" ref="S548" si="303">SUM(S527:S543)</f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304">IF($I548=0,"-",C548/$I548)</f>
        <v>0</v>
      </c>
      <c r="D549" s="48">
        <f t="shared" si="304"/>
        <v>0</v>
      </c>
      <c r="E549" s="48">
        <f t="shared" si="304"/>
        <v>0</v>
      </c>
      <c r="F549" s="48">
        <f t="shared" si="304"/>
        <v>1</v>
      </c>
      <c r="G549" s="48">
        <f t="shared" si="304"/>
        <v>0</v>
      </c>
      <c r="H549" s="69">
        <f t="shared" si="304"/>
        <v>0</v>
      </c>
      <c r="I549" s="49">
        <f>SUM(B549:H549)</f>
        <v>1</v>
      </c>
      <c r="J549" s="22"/>
      <c r="K549" s="78" t="s">
        <v>90</v>
      </c>
      <c r="L549" s="95" t="str">
        <f>IF($S548=0,"-",L548/$S548)</f>
        <v>-</v>
      </c>
      <c r="M549" s="95" t="str">
        <f t="shared" ref="M549:R549" si="305">IF($S548=0,"-",M548/$S548)</f>
        <v>-</v>
      </c>
      <c r="N549" s="95" t="str">
        <f t="shared" si="305"/>
        <v>-</v>
      </c>
      <c r="O549" s="95" t="str">
        <f t="shared" si="305"/>
        <v>-</v>
      </c>
      <c r="P549" s="95" t="str">
        <f t="shared" si="305"/>
        <v>-</v>
      </c>
      <c r="Q549" s="95" t="str">
        <f t="shared" si="305"/>
        <v>-</v>
      </c>
      <c r="R549" s="96" t="str">
        <f t="shared" si="305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306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307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306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307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306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307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306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307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306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307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306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307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41.31300019437532</v>
      </c>
      <c r="G560" s="359"/>
      <c r="H560" s="361"/>
      <c r="I560" s="162">
        <f t="shared" si="306"/>
        <v>41.31300019437532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307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21878.359245715641</v>
      </c>
      <c r="G561" s="359"/>
      <c r="H561" s="361"/>
      <c r="I561" s="154">
        <f t="shared" si="306"/>
        <v>21878.359245715641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307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306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307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306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307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306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307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306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307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306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307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306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307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306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307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306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307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306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307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306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307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306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307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306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307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308">SUM(C553:C569)</f>
        <v>0</v>
      </c>
      <c r="D574" s="195">
        <f t="shared" si="308"/>
        <v>0</v>
      </c>
      <c r="E574" s="195">
        <f t="shared" si="308"/>
        <v>0</v>
      </c>
      <c r="F574" s="195">
        <f t="shared" si="308"/>
        <v>21919.672245910016</v>
      </c>
      <c r="G574" s="195">
        <f t="shared" si="308"/>
        <v>0</v>
      </c>
      <c r="H574" s="197">
        <f t="shared" si="308"/>
        <v>0</v>
      </c>
      <c r="I574" s="154">
        <f t="shared" ref="I574" si="309">SUM(I553:I569)</f>
        <v>21919.672245910016</v>
      </c>
      <c r="J574" s="149"/>
      <c r="K574" s="196" t="s">
        <v>26</v>
      </c>
      <c r="L574" s="195">
        <f>SUM(L553:L569)</f>
        <v>0</v>
      </c>
      <c r="M574" s="195">
        <f t="shared" ref="M574:R574" si="310">SUM(M553:M569)</f>
        <v>0</v>
      </c>
      <c r="N574" s="195">
        <f t="shared" si="310"/>
        <v>0</v>
      </c>
      <c r="O574" s="195">
        <f t="shared" si="310"/>
        <v>0</v>
      </c>
      <c r="P574" s="195">
        <f t="shared" si="310"/>
        <v>0</v>
      </c>
      <c r="Q574" s="195">
        <f t="shared" si="310"/>
        <v>0</v>
      </c>
      <c r="R574" s="197">
        <f t="shared" si="310"/>
        <v>0</v>
      </c>
      <c r="S574" s="198">
        <f t="shared" ref="S574" si="311">SUM(S553:S569)</f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312">IF($I574=0,"-",C574/$I574)</f>
        <v>0</v>
      </c>
      <c r="D575" s="48">
        <f t="shared" si="312"/>
        <v>0</v>
      </c>
      <c r="E575" s="48">
        <f t="shared" si="312"/>
        <v>0</v>
      </c>
      <c r="F575" s="48">
        <f t="shared" si="312"/>
        <v>1</v>
      </c>
      <c r="G575" s="48">
        <f t="shared" si="312"/>
        <v>0</v>
      </c>
      <c r="H575" s="69">
        <f t="shared" si="312"/>
        <v>0</v>
      </c>
      <c r="I575" s="49">
        <f>SUM(B575:H575)</f>
        <v>1</v>
      </c>
      <c r="J575" s="22"/>
      <c r="K575" s="78" t="s">
        <v>90</v>
      </c>
      <c r="L575" s="95" t="str">
        <f>IF($S574=0,"-",L574/$S574)</f>
        <v>-</v>
      </c>
      <c r="M575" s="95" t="str">
        <f t="shared" ref="M575:R575" si="313">IF($S574=0,"-",M574/$S574)</f>
        <v>-</v>
      </c>
      <c r="N575" s="95" t="str">
        <f t="shared" si="313"/>
        <v>-</v>
      </c>
      <c r="O575" s="95" t="str">
        <f t="shared" si="313"/>
        <v>-</v>
      </c>
      <c r="P575" s="95" t="str">
        <f t="shared" si="313"/>
        <v>-</v>
      </c>
      <c r="Q575" s="95" t="str">
        <f t="shared" si="313"/>
        <v>-</v>
      </c>
      <c r="R575" s="96" t="str">
        <f t="shared" si="313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1.8085535664971875</v>
      </c>
      <c r="C579" s="152">
        <v>0</v>
      </c>
      <c r="D579" s="152">
        <v>0.34482927424444654</v>
      </c>
      <c r="E579" s="152">
        <v>0</v>
      </c>
      <c r="F579" s="349"/>
      <c r="G579" s="152">
        <v>0</v>
      </c>
      <c r="H579" s="153">
        <v>0</v>
      </c>
      <c r="I579" s="154">
        <f>SUM(B579:H579)</f>
        <v>2.1533828407416342</v>
      </c>
      <c r="J579" s="149"/>
      <c r="K579" s="203" t="s">
        <v>7</v>
      </c>
      <c r="L579" s="152">
        <v>1.8085535664971875</v>
      </c>
      <c r="M579" s="152">
        <v>0</v>
      </c>
      <c r="N579" s="152">
        <v>0.34482927424444654</v>
      </c>
      <c r="O579" s="152">
        <v>0</v>
      </c>
      <c r="P579" s="152">
        <v>2.1420867224284295</v>
      </c>
      <c r="Q579" s="152">
        <v>0</v>
      </c>
      <c r="R579" s="204">
        <v>0</v>
      </c>
      <c r="S579" s="205">
        <f>SUM(L579:R579)</f>
        <v>4.2954695631700641</v>
      </c>
    </row>
    <row r="580" spans="1:19" ht="15">
      <c r="A580" s="159" t="s">
        <v>8</v>
      </c>
      <c r="B580" s="160">
        <v>20.436287063392609</v>
      </c>
      <c r="C580" s="160">
        <v>0</v>
      </c>
      <c r="D580" s="160">
        <v>4.9906727886900786</v>
      </c>
      <c r="E580" s="160">
        <v>0</v>
      </c>
      <c r="F580" s="350"/>
      <c r="G580" s="160">
        <v>0</v>
      </c>
      <c r="H580" s="161">
        <v>0</v>
      </c>
      <c r="I580" s="162">
        <f t="shared" ref="I580:I599" si="314">SUM(B580:H580)</f>
        <v>25.426959852082689</v>
      </c>
      <c r="J580" s="149"/>
      <c r="K580" s="163" t="s">
        <v>8</v>
      </c>
      <c r="L580" s="164">
        <v>20.436287063392609</v>
      </c>
      <c r="M580" s="164">
        <v>0</v>
      </c>
      <c r="N580" s="164">
        <v>4.9906727886900786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315">SUM(L580:R580)</f>
        <v>25.426959852082689</v>
      </c>
    </row>
    <row r="581" spans="1:19" ht="15">
      <c r="A581" s="167" t="s">
        <v>10</v>
      </c>
      <c r="B581" s="156">
        <v>7.0913587437178549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314"/>
        <v>7.0913587437178549</v>
      </c>
      <c r="J581" s="149"/>
      <c r="K581" s="169" t="s">
        <v>10</v>
      </c>
      <c r="L581" s="156">
        <v>7.0913587437178549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315"/>
        <v>7.0913587437178549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314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315"/>
        <v>0</v>
      </c>
    </row>
    <row r="583" spans="1:19" ht="15">
      <c r="A583" s="167" t="s">
        <v>16</v>
      </c>
      <c r="B583" s="156">
        <v>27.590891639629991</v>
      </c>
      <c r="C583" s="156">
        <v>3.3419412042977501</v>
      </c>
      <c r="D583" s="156">
        <v>0.72059577999833901</v>
      </c>
      <c r="E583" s="156">
        <v>1.6071331999475482</v>
      </c>
      <c r="F583" s="350"/>
      <c r="G583" s="156">
        <v>0</v>
      </c>
      <c r="H583" s="168">
        <v>0</v>
      </c>
      <c r="I583" s="154">
        <f t="shared" si="314"/>
        <v>33.26056182387363</v>
      </c>
      <c r="J583" s="149"/>
      <c r="K583" s="169" t="s">
        <v>16</v>
      </c>
      <c r="L583" s="156">
        <v>27.590891639629991</v>
      </c>
      <c r="M583" s="156">
        <v>3.3419412042977501</v>
      </c>
      <c r="N583" s="156">
        <v>0.72059577999833901</v>
      </c>
      <c r="O583" s="156">
        <v>1.6071331999475482</v>
      </c>
      <c r="P583" s="156">
        <v>0</v>
      </c>
      <c r="Q583" s="156">
        <v>0</v>
      </c>
      <c r="R583" s="157">
        <v>0</v>
      </c>
      <c r="S583" s="158">
        <f t="shared" si="315"/>
        <v>33.26056182387363</v>
      </c>
    </row>
    <row r="584" spans="1:19" ht="15">
      <c r="A584" s="159" t="s">
        <v>15</v>
      </c>
      <c r="B584" s="160">
        <v>834.77698948913212</v>
      </c>
      <c r="C584" s="160">
        <v>12.66844612900767</v>
      </c>
      <c r="D584" s="160">
        <v>14.979139634146259</v>
      </c>
      <c r="E584" s="160">
        <v>0</v>
      </c>
      <c r="F584" s="350"/>
      <c r="G584" s="160">
        <v>0</v>
      </c>
      <c r="H584" s="161">
        <v>0</v>
      </c>
      <c r="I584" s="162">
        <f t="shared" si="314"/>
        <v>862.42457525228599</v>
      </c>
      <c r="J584" s="149"/>
      <c r="K584" s="163" t="s">
        <v>15</v>
      </c>
      <c r="L584" s="164">
        <v>834.77698948913212</v>
      </c>
      <c r="M584" s="164">
        <v>12.66844612900767</v>
      </c>
      <c r="N584" s="164">
        <v>14.979139634146259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315"/>
        <v>862.42457525228599</v>
      </c>
    </row>
    <row r="585" spans="1:19" ht="15">
      <c r="A585" s="167" t="s">
        <v>58</v>
      </c>
      <c r="B585" s="156">
        <v>0</v>
      </c>
      <c r="C585" s="156">
        <v>0</v>
      </c>
      <c r="D585" s="156">
        <v>0.49156095536262295</v>
      </c>
      <c r="E585" s="156">
        <v>229.30564258312722</v>
      </c>
      <c r="F585" s="350"/>
      <c r="G585" s="156">
        <v>0</v>
      </c>
      <c r="H585" s="168">
        <v>0</v>
      </c>
      <c r="I585" s="154">
        <f t="shared" si="314"/>
        <v>229.79720353848984</v>
      </c>
      <c r="J585" s="149"/>
      <c r="K585" s="169" t="s">
        <v>58</v>
      </c>
      <c r="L585" s="156">
        <v>0</v>
      </c>
      <c r="M585" s="156">
        <v>0</v>
      </c>
      <c r="N585" s="156">
        <v>0.49156095536262295</v>
      </c>
      <c r="O585" s="156">
        <v>229.30564258312722</v>
      </c>
      <c r="P585" s="156">
        <v>17734.962674804312</v>
      </c>
      <c r="Q585" s="156">
        <v>0</v>
      </c>
      <c r="R585" s="157">
        <v>0</v>
      </c>
      <c r="S585" s="158">
        <f t="shared" si="315"/>
        <v>17964.7598783428</v>
      </c>
    </row>
    <row r="586" spans="1:19" ht="15">
      <c r="A586" s="159" t="s">
        <v>12</v>
      </c>
      <c r="B586" s="160">
        <v>0</v>
      </c>
      <c r="C586" s="160">
        <v>0</v>
      </c>
      <c r="D586" s="160">
        <v>0.14374098483384853</v>
      </c>
      <c r="E586" s="160">
        <v>4.202628343174565</v>
      </c>
      <c r="F586" s="350"/>
      <c r="G586" s="160">
        <v>0</v>
      </c>
      <c r="H586" s="161">
        <v>0</v>
      </c>
      <c r="I586" s="162">
        <f t="shared" si="314"/>
        <v>4.3463693280084135</v>
      </c>
      <c r="J586" s="149"/>
      <c r="K586" s="163" t="s">
        <v>12</v>
      </c>
      <c r="L586" s="164">
        <v>0</v>
      </c>
      <c r="M586" s="164">
        <v>0</v>
      </c>
      <c r="N586" s="164">
        <v>0.14374098483384853</v>
      </c>
      <c r="O586" s="164">
        <v>4.202628343174565</v>
      </c>
      <c r="P586" s="164">
        <v>1059.8368742743987</v>
      </c>
      <c r="Q586" s="164">
        <v>0</v>
      </c>
      <c r="R586" s="165">
        <v>0</v>
      </c>
      <c r="S586" s="166">
        <f t="shared" si="315"/>
        <v>1064.1832436024072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314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21878.359245715641</v>
      </c>
      <c r="Q587" s="156">
        <v>0</v>
      </c>
      <c r="R587" s="157">
        <v>0</v>
      </c>
      <c r="S587" s="158">
        <f t="shared" si="315"/>
        <v>21878.359245715641</v>
      </c>
    </row>
    <row r="588" spans="1:19" ht="15">
      <c r="A588" s="159" t="s">
        <v>17</v>
      </c>
      <c r="B588" s="160">
        <v>647.79081234367015</v>
      </c>
      <c r="C588" s="160">
        <v>3.5099215278371871</v>
      </c>
      <c r="D588" s="160">
        <v>82.21528434777025</v>
      </c>
      <c r="E588" s="160">
        <v>11.207367335308049</v>
      </c>
      <c r="F588" s="350"/>
      <c r="G588" s="160">
        <v>0</v>
      </c>
      <c r="H588" s="161">
        <v>0</v>
      </c>
      <c r="I588" s="162">
        <f t="shared" si="314"/>
        <v>744.72338555458566</v>
      </c>
      <c r="J588" s="149"/>
      <c r="K588" s="163" t="s">
        <v>17</v>
      </c>
      <c r="L588" s="164">
        <v>647.79081234367015</v>
      </c>
      <c r="M588" s="164">
        <v>3.5099215278371871</v>
      </c>
      <c r="N588" s="164">
        <v>82.21528434777025</v>
      </c>
      <c r="O588" s="164">
        <v>11.207367335308049</v>
      </c>
      <c r="P588" s="164">
        <v>0</v>
      </c>
      <c r="Q588" s="164">
        <v>0</v>
      </c>
      <c r="R588" s="165">
        <v>0</v>
      </c>
      <c r="S588" s="166">
        <f t="shared" si="315"/>
        <v>744.72338555458566</v>
      </c>
    </row>
    <row r="589" spans="1:19" ht="15">
      <c r="A589" s="167" t="s">
        <v>140</v>
      </c>
      <c r="B589" s="156">
        <v>2848.6589909274339</v>
      </c>
      <c r="C589" s="156">
        <v>448.91100792481467</v>
      </c>
      <c r="D589" s="156">
        <v>87.551651339119758</v>
      </c>
      <c r="E589" s="156">
        <v>68.939871162468492</v>
      </c>
      <c r="F589" s="350"/>
      <c r="G589" s="156">
        <v>0</v>
      </c>
      <c r="H589" s="168">
        <v>0</v>
      </c>
      <c r="I589" s="154">
        <f t="shared" si="314"/>
        <v>3454.0615213538372</v>
      </c>
      <c r="J589" s="149"/>
      <c r="K589" s="169" t="s">
        <v>140</v>
      </c>
      <c r="L589" s="156">
        <v>2848.6589909274339</v>
      </c>
      <c r="M589" s="156">
        <v>448.91100792481467</v>
      </c>
      <c r="N589" s="156">
        <v>87.551651339119758</v>
      </c>
      <c r="O589" s="156">
        <v>68.939871162468492</v>
      </c>
      <c r="P589" s="156">
        <v>3730.3881028617934</v>
      </c>
      <c r="Q589" s="156">
        <v>0</v>
      </c>
      <c r="R589" s="157">
        <v>0</v>
      </c>
      <c r="S589" s="158">
        <f t="shared" si="315"/>
        <v>7184.449624215631</v>
      </c>
    </row>
    <row r="590" spans="1:19" ht="15">
      <c r="A590" s="159" t="s">
        <v>25</v>
      </c>
      <c r="B590" s="160">
        <v>1112.3335073495919</v>
      </c>
      <c r="C590" s="160">
        <v>0</v>
      </c>
      <c r="D590" s="160">
        <v>2453.2844469652737</v>
      </c>
      <c r="E590" s="160">
        <v>540.61413545525579</v>
      </c>
      <c r="F590" s="350"/>
      <c r="G590" s="160">
        <v>1680.7778409125499</v>
      </c>
      <c r="H590" s="161">
        <v>0.43756201837274084</v>
      </c>
      <c r="I590" s="162">
        <f t="shared" si="314"/>
        <v>5787.4474927010433</v>
      </c>
      <c r="J590" s="149"/>
      <c r="K590" s="163" t="s">
        <v>25</v>
      </c>
      <c r="L590" s="164">
        <v>1112.3335073495919</v>
      </c>
      <c r="M590" s="164">
        <v>0</v>
      </c>
      <c r="N590" s="164">
        <v>2453.2844469652737</v>
      </c>
      <c r="O590" s="164">
        <v>540.61413545525579</v>
      </c>
      <c r="P590" s="164">
        <v>1548.3800331676027</v>
      </c>
      <c r="Q590" s="164">
        <v>1680.7778409125499</v>
      </c>
      <c r="R590" s="165">
        <v>0.43756201837274084</v>
      </c>
      <c r="S590" s="166">
        <f t="shared" si="315"/>
        <v>7335.8275258686463</v>
      </c>
    </row>
    <row r="591" spans="1:19" ht="15">
      <c r="A591" s="167" t="s">
        <v>24</v>
      </c>
      <c r="B591" s="156">
        <v>6065.4870433702918</v>
      </c>
      <c r="C591" s="156">
        <v>38.454105443322483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314"/>
        <v>6103.9411488136138</v>
      </c>
      <c r="J591" s="149"/>
      <c r="K591" s="169" t="s">
        <v>24</v>
      </c>
      <c r="L591" s="156">
        <v>6065.4870433702918</v>
      </c>
      <c r="M591" s="156">
        <v>38.454105443322483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315"/>
        <v>6103.9411488136138</v>
      </c>
    </row>
    <row r="592" spans="1:19" ht="15">
      <c r="A592" s="159" t="s">
        <v>60</v>
      </c>
      <c r="B592" s="160">
        <v>75.96342478292766</v>
      </c>
      <c r="C592" s="160">
        <v>0</v>
      </c>
      <c r="D592" s="160">
        <v>13.504059966654612</v>
      </c>
      <c r="E592" s="160">
        <v>0</v>
      </c>
      <c r="F592" s="350"/>
      <c r="G592" s="160">
        <v>0</v>
      </c>
      <c r="H592" s="161">
        <v>0</v>
      </c>
      <c r="I592" s="162">
        <f t="shared" si="314"/>
        <v>89.467484749582269</v>
      </c>
      <c r="J592" s="149"/>
      <c r="K592" s="163" t="s">
        <v>60</v>
      </c>
      <c r="L592" s="164">
        <v>75.96342478292766</v>
      </c>
      <c r="M592" s="164">
        <v>0</v>
      </c>
      <c r="N592" s="164">
        <v>13.504059966654612</v>
      </c>
      <c r="O592" s="164">
        <v>0</v>
      </c>
      <c r="P592" s="164">
        <v>6.0884886764705895E-2</v>
      </c>
      <c r="Q592" s="164">
        <v>0</v>
      </c>
      <c r="R592" s="165">
        <v>0</v>
      </c>
      <c r="S592" s="166">
        <f t="shared" si="315"/>
        <v>89.52836963634698</v>
      </c>
    </row>
    <row r="593" spans="1:85" ht="15">
      <c r="A593" s="167" t="s">
        <v>22</v>
      </c>
      <c r="B593" s="156">
        <v>368.02568497189844</v>
      </c>
      <c r="C593" s="156">
        <v>0</v>
      </c>
      <c r="D593" s="156">
        <v>22.699536517781205</v>
      </c>
      <c r="E593" s="156">
        <v>0</v>
      </c>
      <c r="F593" s="350"/>
      <c r="G593" s="156">
        <v>0</v>
      </c>
      <c r="H593" s="168">
        <v>0</v>
      </c>
      <c r="I593" s="154">
        <f t="shared" si="314"/>
        <v>390.72522148967965</v>
      </c>
      <c r="J593" s="149"/>
      <c r="K593" s="169" t="s">
        <v>22</v>
      </c>
      <c r="L593" s="156">
        <v>368.02568497189844</v>
      </c>
      <c r="M593" s="156">
        <v>0</v>
      </c>
      <c r="N593" s="156">
        <v>22.699536517781205</v>
      </c>
      <c r="O593" s="156">
        <v>0</v>
      </c>
      <c r="P593" s="156">
        <v>1161.1069127760966</v>
      </c>
      <c r="Q593" s="156">
        <v>0</v>
      </c>
      <c r="R593" s="157">
        <v>0</v>
      </c>
      <c r="S593" s="158">
        <f t="shared" si="315"/>
        <v>1551.8321342657762</v>
      </c>
    </row>
    <row r="594" spans="1:85" ht="15">
      <c r="A594" s="159" t="s">
        <v>21</v>
      </c>
      <c r="B594" s="160">
        <v>12.615491557467919</v>
      </c>
      <c r="C594" s="160">
        <v>0</v>
      </c>
      <c r="D594" s="160">
        <v>0.2330870710359815</v>
      </c>
      <c r="E594" s="160">
        <v>0</v>
      </c>
      <c r="F594" s="350"/>
      <c r="G594" s="160">
        <v>0</v>
      </c>
      <c r="H594" s="161">
        <v>0</v>
      </c>
      <c r="I594" s="162">
        <f t="shared" si="314"/>
        <v>12.848578628503901</v>
      </c>
      <c r="J594" s="149"/>
      <c r="K594" s="163" t="s">
        <v>21</v>
      </c>
      <c r="L594" s="164">
        <v>12.615491557467919</v>
      </c>
      <c r="M594" s="164">
        <v>0</v>
      </c>
      <c r="N594" s="164">
        <v>0.2330870710359815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315"/>
        <v>12.848578628503901</v>
      </c>
    </row>
    <row r="595" spans="1:85" ht="15">
      <c r="A595" s="170" t="s">
        <v>64</v>
      </c>
      <c r="B595" s="156">
        <v>1087.2326806047213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314"/>
        <v>1087.2326806047213</v>
      </c>
      <c r="J595" s="149"/>
      <c r="K595" s="171" t="s">
        <v>64</v>
      </c>
      <c r="L595" s="156">
        <v>1087.2326806047213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315"/>
        <v>1087.2326806047213</v>
      </c>
    </row>
    <row r="596" spans="1:85">
      <c r="A596" s="172" t="s">
        <v>23</v>
      </c>
      <c r="B596" s="173">
        <v>1087.2326806047213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314"/>
        <v>1087.2326806047213</v>
      </c>
      <c r="J596" s="149"/>
      <c r="K596" s="176" t="s">
        <v>23</v>
      </c>
      <c r="L596" s="177">
        <v>1087.2326806047213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315"/>
        <v>1087.2326806047213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314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315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314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315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314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315"/>
        <v>0</v>
      </c>
    </row>
    <row r="600" spans="1:85" ht="15">
      <c r="A600" s="194" t="s">
        <v>26</v>
      </c>
      <c r="B600" s="195">
        <f>SUM(B579:B595)</f>
        <v>13109.811716410371</v>
      </c>
      <c r="C600" s="195">
        <f t="shared" ref="C600:H600" si="316">SUM(C579:C595)</f>
        <v>506.88542222927975</v>
      </c>
      <c r="D600" s="195">
        <f t="shared" si="316"/>
        <v>2681.1586056249112</v>
      </c>
      <c r="E600" s="195">
        <f t="shared" si="316"/>
        <v>855.87677807928162</v>
      </c>
      <c r="F600" s="195">
        <f t="shared" si="316"/>
        <v>0</v>
      </c>
      <c r="G600" s="195">
        <f t="shared" si="316"/>
        <v>1680.7778409125499</v>
      </c>
      <c r="H600" s="197">
        <f t="shared" si="316"/>
        <v>0.43756201837274084</v>
      </c>
      <c r="I600" s="154">
        <f t="shared" ref="I600" si="317">SUM(I579:I595)</f>
        <v>18834.947925274766</v>
      </c>
      <c r="J600" s="149"/>
      <c r="K600" s="196" t="s">
        <v>26</v>
      </c>
      <c r="L600" s="195">
        <f>SUM(L579:L595)</f>
        <v>13109.811716410371</v>
      </c>
      <c r="M600" s="195">
        <f t="shared" ref="M600:R600" si="318">SUM(M579:M595)</f>
        <v>506.88542222927975</v>
      </c>
      <c r="N600" s="195">
        <f t="shared" si="318"/>
        <v>2681.1586056249112</v>
      </c>
      <c r="O600" s="195">
        <f t="shared" si="318"/>
        <v>855.87677807928162</v>
      </c>
      <c r="P600" s="195">
        <f t="shared" si="318"/>
        <v>47115.236815209035</v>
      </c>
      <c r="Q600" s="195">
        <f t="shared" si="318"/>
        <v>1680.7778409125499</v>
      </c>
      <c r="R600" s="197">
        <f t="shared" si="318"/>
        <v>0.43756201837274084</v>
      </c>
      <c r="S600" s="198">
        <f t="shared" ref="S600" si="319">SUM(S579:S595)</f>
        <v>65950.184740483804</v>
      </c>
    </row>
    <row r="601" spans="1:85" s="22" customFormat="1" ht="15" thickBot="1">
      <c r="A601" s="58" t="s">
        <v>90</v>
      </c>
      <c r="B601" s="48">
        <f>IF($I600=0,"-",B600/$I600)</f>
        <v>0.69603652574044084</v>
      </c>
      <c r="C601" s="48">
        <f t="shared" ref="C601:H601" si="320">IF($I600=0,"-",C600/$I600)</f>
        <v>2.6911963029591719E-2</v>
      </c>
      <c r="D601" s="48">
        <f t="shared" si="320"/>
        <v>0.14235020007817717</v>
      </c>
      <c r="E601" s="48">
        <f t="shared" si="320"/>
        <v>4.5440889004570793E-2</v>
      </c>
      <c r="F601" s="48">
        <f t="shared" si="320"/>
        <v>0</v>
      </c>
      <c r="G601" s="48">
        <f t="shared" si="320"/>
        <v>8.9237190757352758E-2</v>
      </c>
      <c r="H601" s="69">
        <f t="shared" si="320"/>
        <v>2.3231389866789749E-5</v>
      </c>
      <c r="I601" s="49">
        <f>SUM(B601:H601)</f>
        <v>1</v>
      </c>
      <c r="K601" s="78" t="s">
        <v>90</v>
      </c>
      <c r="L601" s="95">
        <f>IF($S600=0,"-",L600/$S600)</f>
        <v>0.198783548037021</v>
      </c>
      <c r="M601" s="95">
        <f t="shared" ref="M601:R601" si="321">IF($S600=0,"-",M600/$S600)</f>
        <v>7.6858832802954372E-3</v>
      </c>
      <c r="N601" s="95">
        <f t="shared" si="321"/>
        <v>4.0654300153598666E-2</v>
      </c>
      <c r="O601" s="95">
        <f t="shared" si="321"/>
        <v>1.297762517947729E-2</v>
      </c>
      <c r="P601" s="95">
        <f t="shared" si="321"/>
        <v>0.71440644178039947</v>
      </c>
      <c r="Q601" s="95">
        <f t="shared" si="321"/>
        <v>2.5485566833913616E-2</v>
      </c>
      <c r="R601" s="96">
        <f t="shared" si="321"/>
        <v>6.6347352944432546E-6</v>
      </c>
      <c r="S601" s="97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71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292.98672909325734</v>
      </c>
      <c r="C605" s="152">
        <v>0</v>
      </c>
      <c r="D605" s="152">
        <v>2.4500206581746453</v>
      </c>
      <c r="E605" s="152">
        <v>0</v>
      </c>
      <c r="F605" s="349"/>
      <c r="G605" s="152">
        <v>0</v>
      </c>
      <c r="H605" s="153">
        <v>0</v>
      </c>
      <c r="I605" s="154">
        <f>SUM(B605:H605)</f>
        <v>295.43674975143199</v>
      </c>
      <c r="J605" s="149"/>
      <c r="K605" s="203" t="s">
        <v>7</v>
      </c>
      <c r="L605" s="152">
        <v>292.98672909325734</v>
      </c>
      <c r="M605" s="152">
        <v>0</v>
      </c>
      <c r="N605" s="152">
        <v>2.4500206581746453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295.43674975143199</v>
      </c>
      <c r="U605" s="101" t="s">
        <v>7</v>
      </c>
      <c r="V605" s="207">
        <v>292.98672909325734</v>
      </c>
      <c r="W605" s="207">
        <v>2.2967698268961687</v>
      </c>
      <c r="X605" s="207">
        <v>0.15325083127847666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322">+P605</f>
        <v>0</v>
      </c>
      <c r="AF605" s="210">
        <f t="shared" ref="AF605:AF625" si="323">SUM(V605:AE605)</f>
        <v>295.43674975143199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66.979880597735814</v>
      </c>
      <c r="C606" s="160">
        <v>0</v>
      </c>
      <c r="D606" s="160">
        <v>8.9510265244161094</v>
      </c>
      <c r="E606" s="160">
        <v>0</v>
      </c>
      <c r="F606" s="350"/>
      <c r="G606" s="160">
        <v>0</v>
      </c>
      <c r="H606" s="161">
        <v>0</v>
      </c>
      <c r="I606" s="162">
        <f t="shared" ref="I606:I625" si="324">SUM(B606:H606)</f>
        <v>75.930907122151922</v>
      </c>
      <c r="J606" s="149"/>
      <c r="K606" s="163" t="s">
        <v>8</v>
      </c>
      <c r="L606" s="164">
        <v>66.979880597735814</v>
      </c>
      <c r="M606" s="164">
        <v>0</v>
      </c>
      <c r="N606" s="164">
        <v>8.9510265244161094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25">SUM(L606:R606)</f>
        <v>75.930907122151922</v>
      </c>
      <c r="U606" s="102" t="s">
        <v>8</v>
      </c>
      <c r="V606" s="212">
        <v>66.979880597735814</v>
      </c>
      <c r="W606" s="212">
        <v>8.6243449301820565</v>
      </c>
      <c r="X606" s="212">
        <v>0.32668159423405324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322"/>
        <v>0</v>
      </c>
      <c r="AF606" s="214">
        <f t="shared" si="323"/>
        <v>75.930907122151936</v>
      </c>
      <c r="AG606" s="276" t="str">
        <f t="shared" ref="AG606:AG626" si="326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575.78106806809933</v>
      </c>
      <c r="C607" s="156">
        <v>0</v>
      </c>
      <c r="D607" s="156">
        <v>23.370191060152056</v>
      </c>
      <c r="E607" s="156">
        <v>0</v>
      </c>
      <c r="F607" s="350"/>
      <c r="G607" s="156">
        <v>0</v>
      </c>
      <c r="H607" s="168">
        <v>0</v>
      </c>
      <c r="I607" s="154">
        <f t="shared" si="324"/>
        <v>599.15125912825135</v>
      </c>
      <c r="J607" s="149"/>
      <c r="K607" s="169" t="s">
        <v>10</v>
      </c>
      <c r="L607" s="156">
        <v>575.78106806809933</v>
      </c>
      <c r="M607" s="156">
        <v>0</v>
      </c>
      <c r="N607" s="156">
        <v>23.370191060152056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25"/>
        <v>599.15125912825135</v>
      </c>
      <c r="U607" s="269" t="s">
        <v>10</v>
      </c>
      <c r="V607" s="207">
        <v>575.78106806809933</v>
      </c>
      <c r="W607" s="207">
        <v>23.370191060152056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322"/>
        <v>0</v>
      </c>
      <c r="AF607" s="210">
        <f t="shared" si="323"/>
        <v>599.15125912825135</v>
      </c>
      <c r="AG607" s="276" t="str">
        <f t="shared" si="326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324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25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322"/>
        <v>0</v>
      </c>
      <c r="AF608" s="214">
        <f t="shared" si="323"/>
        <v>0</v>
      </c>
      <c r="AG608" s="276" t="str">
        <f t="shared" si="326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193.21201760460653</v>
      </c>
      <c r="C609" s="156">
        <v>0</v>
      </c>
      <c r="D609" s="156">
        <v>17.615498187781672</v>
      </c>
      <c r="E609" s="156">
        <v>0</v>
      </c>
      <c r="F609" s="350"/>
      <c r="G609" s="156">
        <v>0</v>
      </c>
      <c r="H609" s="168">
        <v>0</v>
      </c>
      <c r="I609" s="154">
        <f t="shared" si="324"/>
        <v>210.8275157923882</v>
      </c>
      <c r="J609" s="149"/>
      <c r="K609" s="169" t="s">
        <v>16</v>
      </c>
      <c r="L609" s="156">
        <v>193.21201760460653</v>
      </c>
      <c r="M609" s="156">
        <v>0</v>
      </c>
      <c r="N609" s="156">
        <v>17.615498187781672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25"/>
        <v>210.8275157923882</v>
      </c>
      <c r="U609" s="269" t="s">
        <v>16</v>
      </c>
      <c r="V609" s="207">
        <v>193.21201760460653</v>
      </c>
      <c r="W609" s="207">
        <v>17.615498187781672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322"/>
        <v>0</v>
      </c>
      <c r="AF609" s="210">
        <f t="shared" si="323"/>
        <v>210.8275157923882</v>
      </c>
      <c r="AG609" s="276" t="str">
        <f t="shared" si="326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9041.1319902206978</v>
      </c>
      <c r="C610" s="160">
        <v>0</v>
      </c>
      <c r="D610" s="160">
        <v>824.29678114095975</v>
      </c>
      <c r="E610" s="160">
        <v>0</v>
      </c>
      <c r="F610" s="350"/>
      <c r="G610" s="160">
        <v>0</v>
      </c>
      <c r="H610" s="161">
        <v>0</v>
      </c>
      <c r="I610" s="162">
        <f t="shared" si="324"/>
        <v>9865.4287713616577</v>
      </c>
      <c r="J610" s="149"/>
      <c r="K610" s="163" t="s">
        <v>15</v>
      </c>
      <c r="L610" s="164">
        <v>9041.1319902206978</v>
      </c>
      <c r="M610" s="164">
        <v>0</v>
      </c>
      <c r="N610" s="164">
        <v>824.29678114095975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25"/>
        <v>9865.4287713616577</v>
      </c>
      <c r="U610" s="102" t="s">
        <v>15</v>
      </c>
      <c r="V610" s="212">
        <v>9041.1319902206978</v>
      </c>
      <c r="W610" s="212">
        <v>824.29678114095975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322"/>
        <v>0</v>
      </c>
      <c r="AF610" s="214">
        <f t="shared" si="323"/>
        <v>9865.4287713616577</v>
      </c>
      <c r="AG610" s="276" t="str">
        <f t="shared" si="326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324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16608.563136205616</v>
      </c>
      <c r="Q611" s="156">
        <v>0</v>
      </c>
      <c r="R611" s="157">
        <v>0</v>
      </c>
      <c r="S611" s="158">
        <f t="shared" si="325"/>
        <v>16608.563136205616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16608.563136205616</v>
      </c>
      <c r="AF611" s="245">
        <f t="shared" si="323"/>
        <v>16608.563136205616</v>
      </c>
      <c r="AG611" s="276" t="str">
        <f t="shared" si="326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324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9280.4554869485401</v>
      </c>
      <c r="Q612" s="164">
        <v>0</v>
      </c>
      <c r="R612" s="165">
        <v>0</v>
      </c>
      <c r="S612" s="166">
        <f t="shared" si="325"/>
        <v>9280.4554869485401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327">+P612</f>
        <v>9280.4554869485401</v>
      </c>
      <c r="AF612" s="214">
        <f t="shared" si="323"/>
        <v>9280.4554869485401</v>
      </c>
      <c r="AG612" s="276" t="str">
        <f t="shared" si="326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324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25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327"/>
        <v>0</v>
      </c>
      <c r="AF613" s="245">
        <f t="shared" si="323"/>
        <v>0</v>
      </c>
      <c r="AG613" s="276" t="str">
        <f t="shared" si="326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432.66207014364369</v>
      </c>
      <c r="C614" s="160">
        <v>0</v>
      </c>
      <c r="D614" s="160">
        <v>56.025252753461714</v>
      </c>
      <c r="E614" s="160">
        <v>0</v>
      </c>
      <c r="F614" s="350"/>
      <c r="G614" s="160">
        <v>0</v>
      </c>
      <c r="H614" s="161">
        <v>0</v>
      </c>
      <c r="I614" s="162">
        <f t="shared" si="324"/>
        <v>488.68732289710539</v>
      </c>
      <c r="J614" s="149"/>
      <c r="K614" s="163" t="s">
        <v>17</v>
      </c>
      <c r="L614" s="164">
        <v>432.66207014364369</v>
      </c>
      <c r="M614" s="164">
        <v>0</v>
      </c>
      <c r="N614" s="164">
        <v>56.025252753461714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25"/>
        <v>488.68732289710539</v>
      </c>
      <c r="U614" s="102" t="s">
        <v>17</v>
      </c>
      <c r="V614" s="212">
        <v>432.66207014364369</v>
      </c>
      <c r="W614" s="212">
        <v>50.712134623476473</v>
      </c>
      <c r="X614" s="212">
        <v>5.3131181299852397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327"/>
        <v>0</v>
      </c>
      <c r="AF614" s="214">
        <f t="shared" si="323"/>
        <v>488.68732289710539</v>
      </c>
      <c r="AG614" s="276" t="str">
        <f t="shared" si="326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16031.325074734012</v>
      </c>
      <c r="C615" s="156">
        <v>0</v>
      </c>
      <c r="D615" s="156">
        <v>1881.7715898582987</v>
      </c>
      <c r="E615" s="156">
        <v>0</v>
      </c>
      <c r="F615" s="350"/>
      <c r="G615" s="156">
        <v>0</v>
      </c>
      <c r="H615" s="168">
        <v>0</v>
      </c>
      <c r="I615" s="154">
        <f t="shared" si="324"/>
        <v>17913.096664592311</v>
      </c>
      <c r="J615" s="149"/>
      <c r="K615" s="169" t="s">
        <v>140</v>
      </c>
      <c r="L615" s="156">
        <v>16031.325074734012</v>
      </c>
      <c r="M615" s="156">
        <v>0</v>
      </c>
      <c r="N615" s="156">
        <v>1881.7715898582987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25"/>
        <v>17913.096664592311</v>
      </c>
      <c r="U615" s="103" t="s">
        <v>140</v>
      </c>
      <c r="V615" s="207">
        <v>16031.325074734012</v>
      </c>
      <c r="W615" s="207">
        <v>1829.5440315751296</v>
      </c>
      <c r="X615" s="207">
        <v>52.22755828316923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327"/>
        <v>0</v>
      </c>
      <c r="AF615" s="245">
        <f t="shared" si="323"/>
        <v>17913.096664592311</v>
      </c>
      <c r="AG615" s="276" t="str">
        <f t="shared" si="326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2256.9154518732989</v>
      </c>
      <c r="C616" s="160">
        <v>0</v>
      </c>
      <c r="D616" s="160">
        <v>3075.588441589678</v>
      </c>
      <c r="E616" s="160">
        <v>4676.1325584030265</v>
      </c>
      <c r="F616" s="350"/>
      <c r="G616" s="160">
        <v>2370.9961918979225</v>
      </c>
      <c r="H616" s="161">
        <v>0</v>
      </c>
      <c r="I616" s="162">
        <f t="shared" si="324"/>
        <v>12379.632643763927</v>
      </c>
      <c r="J616" s="149"/>
      <c r="K616" s="163" t="s">
        <v>25</v>
      </c>
      <c r="L616" s="164">
        <v>2256.9154518732989</v>
      </c>
      <c r="M616" s="164">
        <v>0</v>
      </c>
      <c r="N616" s="164">
        <v>3075.588441589678</v>
      </c>
      <c r="O616" s="164">
        <v>4676.1325584030265</v>
      </c>
      <c r="P616" s="164">
        <v>0</v>
      </c>
      <c r="Q616" s="164">
        <v>2370.9961918979225</v>
      </c>
      <c r="R616" s="165">
        <v>0</v>
      </c>
      <c r="S616" s="166">
        <f t="shared" si="325"/>
        <v>12379.632643763927</v>
      </c>
      <c r="U616" s="102" t="s">
        <v>25</v>
      </c>
      <c r="V616" s="212">
        <v>2256.9154518732989</v>
      </c>
      <c r="W616" s="212">
        <v>1917.5497570977793</v>
      </c>
      <c r="X616" s="212">
        <v>1158.0386844918989</v>
      </c>
      <c r="Y616" s="212">
        <v>1536.3818494178443</v>
      </c>
      <c r="Z616" s="212">
        <v>1525.3952008432698</v>
      </c>
      <c r="AA616" s="212">
        <v>446.25010208933168</v>
      </c>
      <c r="AB616" s="212">
        <v>1289.4882253565768</v>
      </c>
      <c r="AC616" s="212">
        <v>1081.5079665413457</v>
      </c>
      <c r="AD616" s="212">
        <v>1168.1054060525807</v>
      </c>
      <c r="AE616" s="243">
        <f t="shared" si="327"/>
        <v>0</v>
      </c>
      <c r="AF616" s="214">
        <f t="shared" si="323"/>
        <v>12379.632643763925</v>
      </c>
      <c r="AG616" s="276" t="str">
        <f t="shared" si="326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2191.995771034718</v>
      </c>
      <c r="C617" s="156">
        <v>0</v>
      </c>
      <c r="D617" s="156">
        <v>256.59528691743952</v>
      </c>
      <c r="E617" s="156">
        <v>0</v>
      </c>
      <c r="F617" s="350"/>
      <c r="G617" s="156">
        <v>0</v>
      </c>
      <c r="H617" s="168">
        <v>0</v>
      </c>
      <c r="I617" s="154">
        <f t="shared" si="324"/>
        <v>2448.5910579521574</v>
      </c>
      <c r="J617" s="149"/>
      <c r="K617" s="169" t="s">
        <v>24</v>
      </c>
      <c r="L617" s="156">
        <v>2191.995771034718</v>
      </c>
      <c r="M617" s="156">
        <v>0</v>
      </c>
      <c r="N617" s="156">
        <v>256.59528691743952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25"/>
        <v>2448.5910579521574</v>
      </c>
      <c r="U617" s="271" t="s">
        <v>24</v>
      </c>
      <c r="V617" s="207">
        <v>2191.995771034718</v>
      </c>
      <c r="W617" s="207">
        <v>256.59528691743952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327"/>
        <v>0</v>
      </c>
      <c r="AF617" s="245">
        <f t="shared" si="323"/>
        <v>2448.5910579521574</v>
      </c>
      <c r="AG617" s="276" t="str">
        <f t="shared" si="326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16664.190078392996</v>
      </c>
      <c r="C618" s="160">
        <v>0</v>
      </c>
      <c r="D618" s="160">
        <v>1484.519491873031</v>
      </c>
      <c r="E618" s="160">
        <v>0</v>
      </c>
      <c r="F618" s="350"/>
      <c r="G618" s="160">
        <v>0</v>
      </c>
      <c r="H618" s="161">
        <v>0</v>
      </c>
      <c r="I618" s="162">
        <f t="shared" si="324"/>
        <v>18148.709570266026</v>
      </c>
      <c r="J618" s="149"/>
      <c r="K618" s="163" t="s">
        <v>60</v>
      </c>
      <c r="L618" s="164">
        <v>16664.190078392996</v>
      </c>
      <c r="M618" s="164">
        <v>0</v>
      </c>
      <c r="N618" s="164">
        <v>1484.519491873031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25"/>
        <v>18148.709570266026</v>
      </c>
      <c r="U618" s="102" t="s">
        <v>60</v>
      </c>
      <c r="V618" s="212">
        <v>16664.190078392996</v>
      </c>
      <c r="W618" s="212">
        <v>1422.6248357196455</v>
      </c>
      <c r="X618" s="212">
        <v>61.894656153385611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327"/>
        <v>0</v>
      </c>
      <c r="AF618" s="214">
        <f t="shared" si="323"/>
        <v>18148.709570266026</v>
      </c>
      <c r="AG618" s="276" t="str">
        <f t="shared" si="326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1944.1681569316065</v>
      </c>
      <c r="C619" s="156">
        <v>0</v>
      </c>
      <c r="D619" s="156">
        <v>575.53041330075052</v>
      </c>
      <c r="E619" s="156">
        <v>0</v>
      </c>
      <c r="F619" s="350"/>
      <c r="G619" s="156">
        <v>0</v>
      </c>
      <c r="H619" s="168">
        <v>0</v>
      </c>
      <c r="I619" s="154">
        <f t="shared" si="324"/>
        <v>2519.6985702323573</v>
      </c>
      <c r="J619" s="149"/>
      <c r="K619" s="169" t="s">
        <v>22</v>
      </c>
      <c r="L619" s="156">
        <v>1944.1681569316065</v>
      </c>
      <c r="M619" s="156">
        <v>0</v>
      </c>
      <c r="N619" s="156">
        <v>575.53041330075052</v>
      </c>
      <c r="O619" s="156">
        <v>0</v>
      </c>
      <c r="P619" s="156">
        <v>1462.0174905674951</v>
      </c>
      <c r="Q619" s="156">
        <v>0</v>
      </c>
      <c r="R619" s="157">
        <v>0</v>
      </c>
      <c r="S619" s="158">
        <f t="shared" si="325"/>
        <v>3981.7160607998521</v>
      </c>
      <c r="U619" s="271" t="s">
        <v>22</v>
      </c>
      <c r="V619" s="207">
        <v>1944.1681569316065</v>
      </c>
      <c r="W619" s="207">
        <v>574.32982816184381</v>
      </c>
      <c r="X619" s="207">
        <v>1.2005851389067466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327"/>
        <v>1462.0174905674951</v>
      </c>
      <c r="AF619" s="245">
        <f t="shared" si="323"/>
        <v>3981.7160607998521</v>
      </c>
      <c r="AG619" s="276" t="str">
        <f t="shared" si="326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324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25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327"/>
        <v>0</v>
      </c>
      <c r="AF620" s="214">
        <f t="shared" si="323"/>
        <v>0</v>
      </c>
      <c r="AG620" s="276" t="str">
        <f t="shared" si="326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786.96237594404579</v>
      </c>
      <c r="C621" s="156">
        <v>0</v>
      </c>
      <c r="D621" s="156">
        <v>903.31149872369826</v>
      </c>
      <c r="E621" s="156">
        <v>0</v>
      </c>
      <c r="F621" s="350"/>
      <c r="G621" s="156">
        <v>0</v>
      </c>
      <c r="H621" s="168">
        <v>0</v>
      </c>
      <c r="I621" s="154">
        <f t="shared" si="324"/>
        <v>1690.2738746677442</v>
      </c>
      <c r="J621" s="149"/>
      <c r="K621" s="171" t="s">
        <v>64</v>
      </c>
      <c r="L621" s="156">
        <v>786.96237594404579</v>
      </c>
      <c r="M621" s="156">
        <v>0</v>
      </c>
      <c r="N621" s="156">
        <v>903.31149872369826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25"/>
        <v>1690.2738746677442</v>
      </c>
      <c r="U621" s="272" t="s">
        <v>64</v>
      </c>
      <c r="V621" s="207">
        <v>786.96237594404579</v>
      </c>
      <c r="W621" s="207">
        <v>903.31149872369826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327"/>
        <v>0</v>
      </c>
      <c r="AF621" s="210">
        <f t="shared" si="323"/>
        <v>1690.2738746677442</v>
      </c>
      <c r="AG621" s="276" t="str">
        <f t="shared" si="326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786.96237594404579</v>
      </c>
      <c r="C622" s="173">
        <v>0</v>
      </c>
      <c r="D622" s="173">
        <v>903.31149872369826</v>
      </c>
      <c r="E622" s="173">
        <v>0</v>
      </c>
      <c r="F622" s="350"/>
      <c r="G622" s="173">
        <v>0</v>
      </c>
      <c r="H622" s="174">
        <v>0</v>
      </c>
      <c r="I622" s="175">
        <f t="shared" si="324"/>
        <v>1690.2738746677442</v>
      </c>
      <c r="J622" s="149"/>
      <c r="K622" s="176" t="s">
        <v>23</v>
      </c>
      <c r="L622" s="177">
        <v>786.96237594404579</v>
      </c>
      <c r="M622" s="177">
        <v>0</v>
      </c>
      <c r="N622" s="177">
        <v>903.31149872369826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25"/>
        <v>1690.2738746677442</v>
      </c>
      <c r="U622" s="273" t="s">
        <v>135</v>
      </c>
      <c r="V622" s="212">
        <v>786.96237594404579</v>
      </c>
      <c r="W622" s="212">
        <v>903.31149872369826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327"/>
        <v>0</v>
      </c>
      <c r="AF622" s="214">
        <f t="shared" si="323"/>
        <v>1690.2738746677442</v>
      </c>
      <c r="AG622" s="277" t="str">
        <f t="shared" si="326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324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25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327"/>
        <v>0</v>
      </c>
      <c r="AF623" s="245">
        <f t="shared" si="323"/>
        <v>0</v>
      </c>
      <c r="AG623" s="277" t="str">
        <f t="shared" si="326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324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25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327"/>
        <v>0</v>
      </c>
      <c r="AF624" s="214">
        <f t="shared" si="323"/>
        <v>0</v>
      </c>
      <c r="AG624" s="277" t="str">
        <f t="shared" si="326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324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25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323"/>
        <v>0</v>
      </c>
      <c r="AG625" s="277" t="str">
        <f t="shared" si="326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50478.31066463871</v>
      </c>
      <c r="C626" s="195">
        <f t="shared" ref="C626:H626" si="328">SUM(C605:C621)</f>
        <v>0</v>
      </c>
      <c r="D626" s="195">
        <f t="shared" si="328"/>
        <v>9110.0254925878435</v>
      </c>
      <c r="E626" s="195">
        <f t="shared" si="328"/>
        <v>4676.1325584030265</v>
      </c>
      <c r="F626" s="195">
        <f t="shared" si="328"/>
        <v>0</v>
      </c>
      <c r="G626" s="195">
        <f t="shared" si="328"/>
        <v>2370.9961918979225</v>
      </c>
      <c r="H626" s="197">
        <f t="shared" si="328"/>
        <v>0</v>
      </c>
      <c r="I626" s="154">
        <f t="shared" ref="I626" si="329">SUM(I605:I621)</f>
        <v>66635.464907527523</v>
      </c>
      <c r="J626" s="149"/>
      <c r="K626" s="196" t="s">
        <v>26</v>
      </c>
      <c r="L626" s="195">
        <f>SUM(L605:L621)</f>
        <v>50478.31066463871</v>
      </c>
      <c r="M626" s="195">
        <f t="shared" ref="M626:R626" si="330">SUM(M605:M621)</f>
        <v>0</v>
      </c>
      <c r="N626" s="195">
        <f t="shared" si="330"/>
        <v>9110.0254925878435</v>
      </c>
      <c r="O626" s="195">
        <f t="shared" si="330"/>
        <v>4676.1325584030265</v>
      </c>
      <c r="P626" s="195">
        <f t="shared" si="330"/>
        <v>27351.03611372165</v>
      </c>
      <c r="Q626" s="195">
        <f t="shared" si="330"/>
        <v>2370.9961918979225</v>
      </c>
      <c r="R626" s="197">
        <f t="shared" si="330"/>
        <v>0</v>
      </c>
      <c r="S626" s="198">
        <f t="shared" ref="S626" si="331">SUM(S605:S621)</f>
        <v>93986.501021249176</v>
      </c>
      <c r="U626" s="224" t="s">
        <v>63</v>
      </c>
      <c r="V626" s="225">
        <f>SUM(V605:V621)</f>
        <v>50478.31066463871</v>
      </c>
      <c r="W626" s="225">
        <f t="shared" ref="W626:AE626" si="332">SUM(W605:W621)</f>
        <v>7830.8709579649849</v>
      </c>
      <c r="X626" s="225">
        <f t="shared" si="332"/>
        <v>1279.1545346228581</v>
      </c>
      <c r="Y626" s="225">
        <f t="shared" si="332"/>
        <v>1536.3818494178443</v>
      </c>
      <c r="Z626" s="225">
        <f t="shared" si="332"/>
        <v>1525.3952008432698</v>
      </c>
      <c r="AA626" s="225">
        <f t="shared" si="332"/>
        <v>446.25010208933168</v>
      </c>
      <c r="AB626" s="225">
        <f t="shared" si="332"/>
        <v>1289.4882253565768</v>
      </c>
      <c r="AC626" s="225">
        <f t="shared" si="332"/>
        <v>1081.5079665413457</v>
      </c>
      <c r="AD626" s="225">
        <f t="shared" si="332"/>
        <v>1168.1054060525807</v>
      </c>
      <c r="AE626" s="225">
        <f t="shared" si="332"/>
        <v>27351.03611372165</v>
      </c>
      <c r="AF626" s="246">
        <f>SUM(AF605:AF621)</f>
        <v>93986.501021249176</v>
      </c>
      <c r="AG626" s="278" t="str">
        <f t="shared" si="326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0.75752920362586662</v>
      </c>
      <c r="C627" s="48">
        <f t="shared" ref="C627:H627" si="333">IF($I626=0,"-",C626/$I626)</f>
        <v>0</v>
      </c>
      <c r="D627" s="48">
        <f t="shared" si="333"/>
        <v>0.13671436832068568</v>
      </c>
      <c r="E627" s="48">
        <f t="shared" si="333"/>
        <v>7.0174832049153812E-2</v>
      </c>
      <c r="F627" s="48">
        <f t="shared" si="333"/>
        <v>0</v>
      </c>
      <c r="G627" s="48">
        <f t="shared" si="333"/>
        <v>3.5581596004293524E-2</v>
      </c>
      <c r="H627" s="69">
        <f t="shared" si="333"/>
        <v>0</v>
      </c>
      <c r="I627" s="49">
        <f>SUM(B627:H627)</f>
        <v>0.99999999999999956</v>
      </c>
      <c r="K627" s="78" t="s">
        <v>90</v>
      </c>
      <c r="L627" s="95">
        <f>IF($S626=0,"-",L626/$S626)</f>
        <v>0.53708043299990704</v>
      </c>
      <c r="M627" s="95">
        <f t="shared" ref="M627:R627" si="334">IF($S626=0,"-",M626/$S626)</f>
        <v>0</v>
      </c>
      <c r="N627" s="95">
        <f t="shared" si="334"/>
        <v>9.6929084428073131E-2</v>
      </c>
      <c r="O627" s="95">
        <f t="shared" si="334"/>
        <v>4.9753235917845383E-2</v>
      </c>
      <c r="P627" s="95">
        <f t="shared" si="334"/>
        <v>0.29101026015999809</v>
      </c>
      <c r="Q627" s="95">
        <f t="shared" si="334"/>
        <v>2.5226986494176113E-2</v>
      </c>
      <c r="R627" s="96">
        <f t="shared" si="334"/>
        <v>0</v>
      </c>
      <c r="S627" s="97">
        <f>SUM(L627:R627)</f>
        <v>0.99999999999999978</v>
      </c>
      <c r="U627" s="108" t="s">
        <v>90</v>
      </c>
      <c r="V627" s="130">
        <f>V626/$AF626</f>
        <v>0.53708043299990704</v>
      </c>
      <c r="W627" s="130">
        <f t="shared" ref="W627:AF627" si="335">W626/$AF626</f>
        <v>8.3319102986869606E-2</v>
      </c>
      <c r="X627" s="130">
        <f t="shared" si="335"/>
        <v>1.3609981441203532E-2</v>
      </c>
      <c r="Y627" s="130">
        <f t="shared" si="335"/>
        <v>1.6346835265954707E-2</v>
      </c>
      <c r="Z627" s="130">
        <f t="shared" si="335"/>
        <v>1.6229939238810442E-2</v>
      </c>
      <c r="AA627" s="130">
        <f t="shared" si="335"/>
        <v>4.7480233569759138E-3</v>
      </c>
      <c r="AB627" s="130">
        <f t="shared" si="335"/>
        <v>1.3719930110655355E-2</v>
      </c>
      <c r="AC627" s="130">
        <f t="shared" si="335"/>
        <v>1.1507056383520758E-2</v>
      </c>
      <c r="AD627" s="247">
        <f t="shared" si="335"/>
        <v>1.2428438056104319E-2</v>
      </c>
      <c r="AE627" s="247">
        <f t="shared" si="335"/>
        <v>0.29101026015999809</v>
      </c>
      <c r="AF627" s="248">
        <f t="shared" si="335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0.81709824983186186</v>
      </c>
      <c r="C631" s="152">
        <v>0</v>
      </c>
      <c r="D631" s="152">
        <v>1.2269279220025984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2.0440261718344601</v>
      </c>
      <c r="J631" s="149"/>
      <c r="K631" s="203" t="s">
        <v>7</v>
      </c>
      <c r="L631" s="152">
        <v>0.81709824983186186</v>
      </c>
      <c r="M631" s="152">
        <v>0</v>
      </c>
      <c r="N631" s="152">
        <v>1.2269279220025984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2.0440261718344601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3.250541508613646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36">SUM(B632:H632)</f>
        <v>3.250541508613646</v>
      </c>
      <c r="J632" s="149"/>
      <c r="K632" s="163" t="s">
        <v>8</v>
      </c>
      <c r="L632" s="164">
        <v>3.250541508613646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37">SUM(L632:R632)</f>
        <v>3.250541508613646</v>
      </c>
    </row>
    <row r="633" spans="1:85" ht="15">
      <c r="A633" s="167" t="s">
        <v>10</v>
      </c>
      <c r="B633" s="156">
        <v>13.796769492636948</v>
      </c>
      <c r="C633" s="156">
        <v>0</v>
      </c>
      <c r="D633" s="156">
        <v>4.4197198307507873E-2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36"/>
        <v>13.840966690944455</v>
      </c>
      <c r="J633" s="149"/>
      <c r="K633" s="169" t="s">
        <v>10</v>
      </c>
      <c r="L633" s="156">
        <v>13.796769492636948</v>
      </c>
      <c r="M633" s="156">
        <v>0</v>
      </c>
      <c r="N633" s="156">
        <v>4.4197198307507873E-2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37"/>
        <v>13.840966690944455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36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37"/>
        <v>0</v>
      </c>
    </row>
    <row r="635" spans="1:85" ht="15">
      <c r="A635" s="167" t="s">
        <v>16</v>
      </c>
      <c r="B635" s="156">
        <v>55.439364654398375</v>
      </c>
      <c r="C635" s="156">
        <v>0.23961240885230067</v>
      </c>
      <c r="D635" s="156">
        <v>4.4672890253609374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36"/>
        <v>60.146266088611611</v>
      </c>
      <c r="J635" s="149"/>
      <c r="K635" s="169" t="s">
        <v>16</v>
      </c>
      <c r="L635" s="156">
        <v>55.439364654398375</v>
      </c>
      <c r="M635" s="156">
        <v>0.23961240885230067</v>
      </c>
      <c r="N635" s="156">
        <v>4.4672890253609374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37"/>
        <v>60.146266088611611</v>
      </c>
    </row>
    <row r="636" spans="1:85" ht="15">
      <c r="A636" s="159" t="s">
        <v>15</v>
      </c>
      <c r="B636" s="160">
        <v>9.3503750041554188</v>
      </c>
      <c r="C636" s="160">
        <v>0.21101745268837691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36"/>
        <v>9.5613924568437962</v>
      </c>
      <c r="J636" s="149"/>
      <c r="K636" s="163" t="s">
        <v>15</v>
      </c>
      <c r="L636" s="164">
        <v>9.3503750041554188</v>
      </c>
      <c r="M636" s="164">
        <v>0.21101745268837691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37"/>
        <v>9.5613924568437962</v>
      </c>
    </row>
    <row r="637" spans="1:85" ht="15">
      <c r="A637" s="167" t="s">
        <v>58</v>
      </c>
      <c r="B637" s="156">
        <v>0</v>
      </c>
      <c r="C637" s="156">
        <v>1.6832892112445581</v>
      </c>
      <c r="D637" s="156">
        <v>0</v>
      </c>
      <c r="E637" s="156">
        <v>81.699554054913861</v>
      </c>
      <c r="F637" s="156">
        <v>3226.5424857902435</v>
      </c>
      <c r="G637" s="156">
        <v>0</v>
      </c>
      <c r="H637" s="168">
        <v>0</v>
      </c>
      <c r="I637" s="154">
        <f t="shared" si="336"/>
        <v>3309.925329056402</v>
      </c>
      <c r="J637" s="149"/>
      <c r="K637" s="169" t="s">
        <v>58</v>
      </c>
      <c r="L637" s="156">
        <v>0</v>
      </c>
      <c r="M637" s="156">
        <v>1.6832892112445581</v>
      </c>
      <c r="N637" s="156">
        <v>0</v>
      </c>
      <c r="O637" s="156">
        <v>81.699554054913861</v>
      </c>
      <c r="P637" s="156">
        <v>3226.5424857902435</v>
      </c>
      <c r="Q637" s="156">
        <v>0</v>
      </c>
      <c r="R637" s="157">
        <v>0</v>
      </c>
      <c r="S637" s="158">
        <f t="shared" si="337"/>
        <v>3309.925329056402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27.505140090585915</v>
      </c>
      <c r="F638" s="160">
        <v>0</v>
      </c>
      <c r="G638" s="160">
        <v>0</v>
      </c>
      <c r="H638" s="161">
        <v>0</v>
      </c>
      <c r="I638" s="162">
        <f t="shared" si="336"/>
        <v>27.505140090585915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27.505140090585915</v>
      </c>
      <c r="P638" s="164">
        <v>0</v>
      </c>
      <c r="Q638" s="164">
        <v>0</v>
      </c>
      <c r="R638" s="165">
        <v>0</v>
      </c>
      <c r="S638" s="166">
        <f t="shared" si="337"/>
        <v>27.505140090585915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36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37"/>
        <v>0</v>
      </c>
    </row>
    <row r="640" spans="1:85" ht="15">
      <c r="A640" s="159" t="s">
        <v>17</v>
      </c>
      <c r="B640" s="160">
        <v>48.343613934678288</v>
      </c>
      <c r="C640" s="160">
        <v>0</v>
      </c>
      <c r="D640" s="160">
        <v>0.23404264115066317</v>
      </c>
      <c r="E640" s="160">
        <v>1.4240823550518023</v>
      </c>
      <c r="F640" s="160">
        <v>0</v>
      </c>
      <c r="G640" s="160">
        <v>0</v>
      </c>
      <c r="H640" s="161">
        <v>0</v>
      </c>
      <c r="I640" s="162">
        <f t="shared" si="336"/>
        <v>50.001738930880755</v>
      </c>
      <c r="J640" s="149"/>
      <c r="K640" s="163" t="s">
        <v>17</v>
      </c>
      <c r="L640" s="164">
        <v>48.343613934678288</v>
      </c>
      <c r="M640" s="164">
        <v>0</v>
      </c>
      <c r="N640" s="164">
        <v>0.23404264115066317</v>
      </c>
      <c r="O640" s="164">
        <v>1.4240823550518023</v>
      </c>
      <c r="P640" s="164">
        <v>0</v>
      </c>
      <c r="Q640" s="164">
        <v>0</v>
      </c>
      <c r="R640" s="165">
        <v>0</v>
      </c>
      <c r="S640" s="166">
        <f t="shared" si="337"/>
        <v>50.001738930880755</v>
      </c>
    </row>
    <row r="641" spans="1:70" ht="15">
      <c r="A641" s="167" t="s">
        <v>140</v>
      </c>
      <c r="B641" s="156">
        <v>196.97632618186086</v>
      </c>
      <c r="C641" s="156">
        <v>0</v>
      </c>
      <c r="D641" s="156">
        <v>50.909779729283166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36"/>
        <v>247.88610591114403</v>
      </c>
      <c r="J641" s="149"/>
      <c r="K641" s="169" t="s">
        <v>140</v>
      </c>
      <c r="L641" s="156">
        <v>196.97632618186086</v>
      </c>
      <c r="M641" s="156">
        <v>0</v>
      </c>
      <c r="N641" s="156">
        <v>50.909779729283166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37"/>
        <v>247.88610591114403</v>
      </c>
    </row>
    <row r="642" spans="1:70" ht="15">
      <c r="A642" s="159" t="s">
        <v>25</v>
      </c>
      <c r="B642" s="160">
        <v>353.29298160387833</v>
      </c>
      <c r="C642" s="160">
        <v>0.45904186197633096</v>
      </c>
      <c r="D642" s="160">
        <v>7.3076184493577792</v>
      </c>
      <c r="E642" s="160">
        <v>587.06231005766335</v>
      </c>
      <c r="F642" s="160">
        <v>0</v>
      </c>
      <c r="G642" s="160">
        <v>197.96930097967333</v>
      </c>
      <c r="H642" s="161">
        <v>2.7775075459362264</v>
      </c>
      <c r="I642" s="162">
        <f t="shared" si="336"/>
        <v>1148.8687604984855</v>
      </c>
      <c r="J642" s="149"/>
      <c r="K642" s="163" t="s">
        <v>25</v>
      </c>
      <c r="L642" s="164">
        <v>353.29298160387833</v>
      </c>
      <c r="M642" s="164">
        <v>0.45904186197633096</v>
      </c>
      <c r="N642" s="164">
        <v>7.3076184493577792</v>
      </c>
      <c r="O642" s="164">
        <v>587.06231005766335</v>
      </c>
      <c r="P642" s="164">
        <v>0</v>
      </c>
      <c r="Q642" s="164">
        <v>197.96930097967333</v>
      </c>
      <c r="R642" s="165">
        <v>2.7775075459362264</v>
      </c>
      <c r="S642" s="166">
        <f t="shared" si="337"/>
        <v>1148.8687604984855</v>
      </c>
    </row>
    <row r="643" spans="1:70" ht="15">
      <c r="A643" s="167" t="s">
        <v>24</v>
      </c>
      <c r="B643" s="156">
        <v>34.613635601971026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36"/>
        <v>34.613635601971026</v>
      </c>
      <c r="J643" s="149"/>
      <c r="K643" s="169" t="s">
        <v>24</v>
      </c>
      <c r="L643" s="156">
        <v>34.613635601971026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37"/>
        <v>34.613635601971026</v>
      </c>
    </row>
    <row r="644" spans="1:70" ht="15">
      <c r="A644" s="159" t="s">
        <v>60</v>
      </c>
      <c r="B644" s="160">
        <v>708.54359148276694</v>
      </c>
      <c r="C644" s="160">
        <v>32.094619917544435</v>
      </c>
      <c r="D644" s="160">
        <v>403.45010373304325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36"/>
        <v>1144.0883151333546</v>
      </c>
      <c r="J644" s="149"/>
      <c r="K644" s="163" t="s">
        <v>60</v>
      </c>
      <c r="L644" s="164">
        <v>708.54359148276694</v>
      </c>
      <c r="M644" s="164">
        <v>32.094619917544435</v>
      </c>
      <c r="N644" s="164">
        <v>403.45010373304325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37"/>
        <v>1144.0883151333546</v>
      </c>
    </row>
    <row r="645" spans="1:70" ht="15">
      <c r="A645" s="167" t="s">
        <v>22</v>
      </c>
      <c r="B645" s="156">
        <v>423.49258147832057</v>
      </c>
      <c r="C645" s="156">
        <v>0</v>
      </c>
      <c r="D645" s="156">
        <v>0.6605117796046418</v>
      </c>
      <c r="E645" s="156">
        <v>5.156931378942093</v>
      </c>
      <c r="F645" s="156">
        <v>226.63623465813626</v>
      </c>
      <c r="G645" s="156">
        <v>0</v>
      </c>
      <c r="H645" s="168">
        <v>0</v>
      </c>
      <c r="I645" s="154">
        <f t="shared" si="336"/>
        <v>655.94625929500353</v>
      </c>
      <c r="J645" s="149"/>
      <c r="K645" s="169" t="s">
        <v>22</v>
      </c>
      <c r="L645" s="156">
        <v>423.49258147832057</v>
      </c>
      <c r="M645" s="156">
        <v>0</v>
      </c>
      <c r="N645" s="156">
        <v>0.6605117796046418</v>
      </c>
      <c r="O645" s="156">
        <v>5.156931378942093</v>
      </c>
      <c r="P645" s="156">
        <v>226.63623465813626</v>
      </c>
      <c r="Q645" s="156">
        <v>0</v>
      </c>
      <c r="R645" s="157">
        <v>0</v>
      </c>
      <c r="S645" s="158">
        <f t="shared" si="337"/>
        <v>655.94625929500353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36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37"/>
        <v>0</v>
      </c>
    </row>
    <row r="647" spans="1:70" ht="15">
      <c r="A647" s="170" t="s">
        <v>64</v>
      </c>
      <c r="B647" s="156">
        <v>22.823409799013806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36"/>
        <v>22.823409799013806</v>
      </c>
      <c r="J647" s="149"/>
      <c r="K647" s="171" t="s">
        <v>64</v>
      </c>
      <c r="L647" s="156">
        <v>22.823409799013806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37"/>
        <v>22.823409799013806</v>
      </c>
    </row>
    <row r="648" spans="1:70">
      <c r="A648" s="172" t="s">
        <v>23</v>
      </c>
      <c r="B648" s="173">
        <v>22.823409799013806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36"/>
        <v>22.823409799013806</v>
      </c>
      <c r="J648" s="149"/>
      <c r="K648" s="176" t="s">
        <v>23</v>
      </c>
      <c r="L648" s="177">
        <v>22.823409799013806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37"/>
        <v>22.823409799013806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36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37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36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37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36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37"/>
        <v>0</v>
      </c>
    </row>
    <row r="652" spans="1:70" ht="15">
      <c r="A652" s="194" t="s">
        <v>26</v>
      </c>
      <c r="B652" s="195">
        <f>SUM(B631:B647)</f>
        <v>1870.7402889921261</v>
      </c>
      <c r="C652" s="195">
        <f t="shared" ref="C652:H652" si="338">SUM(C631:C647)</f>
        <v>34.687580852305999</v>
      </c>
      <c r="D652" s="195">
        <f t="shared" si="338"/>
        <v>468.30047047811053</v>
      </c>
      <c r="E652" s="195">
        <f t="shared" si="338"/>
        <v>702.84801793715701</v>
      </c>
      <c r="F652" s="195">
        <f t="shared" si="338"/>
        <v>3453.1787204483799</v>
      </c>
      <c r="G652" s="195">
        <f t="shared" si="338"/>
        <v>197.96930097967333</v>
      </c>
      <c r="H652" s="197">
        <f t="shared" si="338"/>
        <v>2.7775075459362264</v>
      </c>
      <c r="I652" s="154">
        <f t="shared" ref="I652" si="339">SUM(I631:I647)</f>
        <v>6730.5018872336877</v>
      </c>
      <c r="J652" s="149"/>
      <c r="K652" s="196" t="s">
        <v>26</v>
      </c>
      <c r="L652" s="195">
        <f>SUM(L631:L647)</f>
        <v>1870.7402889921261</v>
      </c>
      <c r="M652" s="195">
        <f t="shared" ref="M652:R652" si="340">SUM(M631:M647)</f>
        <v>34.687580852305999</v>
      </c>
      <c r="N652" s="195">
        <f t="shared" si="340"/>
        <v>468.30047047811053</v>
      </c>
      <c r="O652" s="195">
        <f t="shared" si="340"/>
        <v>702.84801793715701</v>
      </c>
      <c r="P652" s="195">
        <f t="shared" si="340"/>
        <v>3453.1787204483799</v>
      </c>
      <c r="Q652" s="195">
        <f t="shared" si="340"/>
        <v>197.96930097967333</v>
      </c>
      <c r="R652" s="197">
        <f t="shared" si="340"/>
        <v>2.7775075459362264</v>
      </c>
      <c r="S652" s="198">
        <f t="shared" ref="S652" si="341">SUM(S631:S647)</f>
        <v>6730.5018872336877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0.27794959727156715</v>
      </c>
      <c r="C653" s="48">
        <f t="shared" ref="C653:H653" si="342">IF($I652=0,"-",C652/$I652)</f>
        <v>5.1537881473743986E-3</v>
      </c>
      <c r="D653" s="48">
        <f t="shared" si="342"/>
        <v>6.9578833543806839E-2</v>
      </c>
      <c r="E653" s="48">
        <f t="shared" si="342"/>
        <v>0.10442728190453499</v>
      </c>
      <c r="F653" s="48">
        <f t="shared" si="342"/>
        <v>0.51306407431492085</v>
      </c>
      <c r="G653" s="48">
        <f t="shared" si="342"/>
        <v>2.9413750162551541E-2</v>
      </c>
      <c r="H653" s="69">
        <f t="shared" si="342"/>
        <v>4.1267465524444169E-4</v>
      </c>
      <c r="I653" s="49">
        <f>SUM(B653:H653)</f>
        <v>1.0000000000000002</v>
      </c>
      <c r="K653" s="78" t="s">
        <v>90</v>
      </c>
      <c r="L653" s="95">
        <f>IF($S652=0,"-",L652/$S652)</f>
        <v>0.27794959727156715</v>
      </c>
      <c r="M653" s="95">
        <f t="shared" ref="M653:R653" si="343">IF($S652=0,"-",M652/$S652)</f>
        <v>5.1537881473743986E-3</v>
      </c>
      <c r="N653" s="95">
        <f t="shared" si="343"/>
        <v>6.9578833543806839E-2</v>
      </c>
      <c r="O653" s="95">
        <f t="shared" si="343"/>
        <v>0.10442728190453499</v>
      </c>
      <c r="P653" s="95">
        <f t="shared" si="343"/>
        <v>0.51306407431492085</v>
      </c>
      <c r="Q653" s="95">
        <f t="shared" si="343"/>
        <v>2.9413750162551541E-2</v>
      </c>
      <c r="R653" s="96">
        <f t="shared" si="343"/>
        <v>4.1267465524444169E-4</v>
      </c>
      <c r="S653" s="97">
        <f>SUM(L653:R653)</f>
        <v>1.0000000000000002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375" style="141" customWidth="1"/>
    <col min="2" max="9" width="16.625" style="149" customWidth="1"/>
    <col min="10" max="10" width="11.625" style="141" customWidth="1"/>
    <col min="11" max="11" width="41.2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2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14" t="s">
        <v>95</v>
      </c>
      <c r="B1" s="315"/>
      <c r="C1" s="315"/>
      <c r="D1" s="315"/>
      <c r="E1" s="315"/>
      <c r="F1" s="315"/>
      <c r="G1" s="315"/>
      <c r="H1" s="315"/>
      <c r="I1" s="316"/>
      <c r="K1" s="323" t="s">
        <v>96</v>
      </c>
      <c r="L1" s="324"/>
      <c r="M1" s="324"/>
      <c r="N1" s="324"/>
      <c r="O1" s="324"/>
      <c r="P1" s="324"/>
      <c r="Q1" s="324"/>
      <c r="R1" s="324"/>
      <c r="S1" s="325"/>
      <c r="U1" s="332" t="s">
        <v>97</v>
      </c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4"/>
    </row>
    <row r="2" spans="1:85" ht="14.25" customHeight="1">
      <c r="A2" s="317"/>
      <c r="B2" s="318"/>
      <c r="C2" s="318"/>
      <c r="D2" s="318"/>
      <c r="E2" s="318"/>
      <c r="F2" s="318"/>
      <c r="G2" s="318"/>
      <c r="H2" s="318"/>
      <c r="I2" s="319"/>
      <c r="K2" s="326"/>
      <c r="L2" s="327"/>
      <c r="M2" s="327"/>
      <c r="N2" s="327"/>
      <c r="O2" s="327"/>
      <c r="P2" s="327"/>
      <c r="Q2" s="327"/>
      <c r="R2" s="327"/>
      <c r="S2" s="328"/>
      <c r="U2" s="335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7"/>
    </row>
    <row r="3" spans="1:85" ht="15" customHeight="1" thickBot="1">
      <c r="A3" s="320"/>
      <c r="B3" s="321"/>
      <c r="C3" s="321"/>
      <c r="D3" s="321"/>
      <c r="E3" s="321"/>
      <c r="F3" s="321"/>
      <c r="G3" s="321"/>
      <c r="H3" s="321"/>
      <c r="I3" s="322"/>
      <c r="K3" s="329"/>
      <c r="L3" s="330"/>
      <c r="M3" s="330"/>
      <c r="N3" s="330"/>
      <c r="O3" s="330"/>
      <c r="P3" s="330"/>
      <c r="Q3" s="330"/>
      <c r="R3" s="330"/>
      <c r="S3" s="331"/>
      <c r="U3" s="338"/>
      <c r="V3" s="339"/>
      <c r="W3" s="339"/>
      <c r="X3" s="339"/>
      <c r="Y3" s="339"/>
      <c r="Z3" s="339"/>
      <c r="AA3" s="339"/>
      <c r="AB3" s="339"/>
      <c r="AC3" s="339"/>
      <c r="AD3" s="339"/>
      <c r="AE3" s="339"/>
      <c r="AF3" s="339"/>
      <c r="AG3" s="339"/>
      <c r="AH3" s="339"/>
      <c r="AI3" s="340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80.099999999999994" customHeight="1">
      <c r="A5" s="341" t="s">
        <v>91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43" t="s">
        <v>91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2"/>
      <c r="CG5" s="141"/>
    </row>
    <row r="6" spans="1:85" ht="14.25" customHeight="1">
      <c r="A6" s="342" t="s">
        <v>89</v>
      </c>
      <c r="B6" s="306" t="s">
        <v>119</v>
      </c>
      <c r="C6" s="307"/>
      <c r="D6" s="307"/>
      <c r="E6" s="307"/>
      <c r="F6" s="307"/>
      <c r="G6" s="307"/>
      <c r="H6" s="307"/>
      <c r="I6" s="308"/>
      <c r="K6" s="344" t="s">
        <v>89</v>
      </c>
      <c r="L6" s="309" t="s">
        <v>119</v>
      </c>
      <c r="M6" s="310"/>
      <c r="N6" s="310"/>
      <c r="O6" s="310"/>
      <c r="P6" s="310"/>
      <c r="Q6" s="310"/>
      <c r="R6" s="310"/>
      <c r="S6" s="311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2"/>
      <c r="CG6" s="141"/>
    </row>
    <row r="7" spans="1:85" ht="15">
      <c r="A7" s="151" t="s">
        <v>7</v>
      </c>
      <c r="B7" s="37">
        <f>B33+B85</f>
        <v>265.3899371289171</v>
      </c>
      <c r="C7" s="37">
        <f t="shared" ref="C7:E7" si="0">C33+C85</f>
        <v>1107.2799627937345</v>
      </c>
      <c r="D7" s="37">
        <f t="shared" si="0"/>
        <v>1398.8178195152952</v>
      </c>
      <c r="E7" s="37">
        <f t="shared" si="0"/>
        <v>0</v>
      </c>
      <c r="F7" s="37">
        <f>F59+F85</f>
        <v>3.0441828016380157</v>
      </c>
      <c r="G7" s="37">
        <f t="shared" ref="G7:H7" si="1">G33+G85</f>
        <v>0</v>
      </c>
      <c r="H7" s="37">
        <f t="shared" si="1"/>
        <v>0</v>
      </c>
      <c r="I7" s="154">
        <f>SUM(B7:H7)</f>
        <v>2774.5319022395847</v>
      </c>
      <c r="J7" s="149"/>
      <c r="K7" s="155" t="s">
        <v>7</v>
      </c>
      <c r="L7" s="37">
        <f>L33+L85</f>
        <v>265.3899371289171</v>
      </c>
      <c r="M7" s="37">
        <f t="shared" ref="M7:O7" si="2">M33+M85</f>
        <v>1107.2799627937345</v>
      </c>
      <c r="N7" s="37">
        <f t="shared" si="2"/>
        <v>1398.8178195152952</v>
      </c>
      <c r="O7" s="37">
        <f t="shared" si="2"/>
        <v>0</v>
      </c>
      <c r="P7" s="156">
        <f>P33+P59+P85</f>
        <v>3.0441828016380157</v>
      </c>
      <c r="Q7" s="37">
        <f t="shared" ref="Q7:R7" si="3">Q33+Q85</f>
        <v>0</v>
      </c>
      <c r="R7" s="37">
        <f t="shared" si="3"/>
        <v>0</v>
      </c>
      <c r="S7" s="158">
        <f>SUM(L7:R7)</f>
        <v>2774.5319022395847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2"/>
      <c r="CG7" s="141"/>
    </row>
    <row r="8" spans="1:85" ht="15">
      <c r="A8" s="159" t="s">
        <v>8</v>
      </c>
      <c r="B8" s="40">
        <f t="shared" ref="B8:E27" si="4">B34+B86</f>
        <v>79.240807660406745</v>
      </c>
      <c r="C8" s="40">
        <f t="shared" si="4"/>
        <v>0</v>
      </c>
      <c r="D8" s="40">
        <f t="shared" si="4"/>
        <v>501.45346916328498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162">
        <f t="shared" ref="I8:I27" si="7">SUM(B8:H8)</f>
        <v>580.69427682369178</v>
      </c>
      <c r="J8" s="149"/>
      <c r="K8" s="163" t="s">
        <v>8</v>
      </c>
      <c r="L8" s="84">
        <f t="shared" ref="L8:O27" si="8">L34+L86</f>
        <v>79.240807660406745</v>
      </c>
      <c r="M8" s="84">
        <f t="shared" si="8"/>
        <v>0</v>
      </c>
      <c r="N8" s="84">
        <f t="shared" si="8"/>
        <v>501.45346916328498</v>
      </c>
      <c r="O8" s="84">
        <f t="shared" si="8"/>
        <v>0</v>
      </c>
      <c r="P8" s="16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166">
        <f t="shared" ref="S8:S27" si="11">SUM(L8:R8)</f>
        <v>580.69427682369178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2"/>
      <c r="CG8" s="141"/>
    </row>
    <row r="9" spans="1:85" ht="15">
      <c r="A9" s="167" t="s">
        <v>10</v>
      </c>
      <c r="B9" s="43">
        <f t="shared" si="4"/>
        <v>518.56778895068908</v>
      </c>
      <c r="C9" s="43">
        <f t="shared" si="4"/>
        <v>0</v>
      </c>
      <c r="D9" s="43">
        <f t="shared" si="4"/>
        <v>257.71034791705489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154">
        <f t="shared" si="7"/>
        <v>776.27813686774402</v>
      </c>
      <c r="J9" s="149"/>
      <c r="K9" s="155" t="s">
        <v>10</v>
      </c>
      <c r="L9" s="43">
        <f t="shared" si="8"/>
        <v>518.56778895068908</v>
      </c>
      <c r="M9" s="43">
        <f t="shared" si="8"/>
        <v>0</v>
      </c>
      <c r="N9" s="43">
        <f t="shared" si="8"/>
        <v>257.71034791705489</v>
      </c>
      <c r="O9" s="43">
        <f t="shared" si="8"/>
        <v>0</v>
      </c>
      <c r="P9" s="156">
        <f t="shared" si="9"/>
        <v>0</v>
      </c>
      <c r="Q9" s="43">
        <f t="shared" ref="Q9:R9" si="14">Q35+Q87</f>
        <v>0</v>
      </c>
      <c r="R9" s="43">
        <f t="shared" si="14"/>
        <v>0</v>
      </c>
      <c r="S9" s="158">
        <f t="shared" si="11"/>
        <v>776.27813686774402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2"/>
      <c r="CG9" s="141"/>
    </row>
    <row r="10" spans="1:85" ht="15">
      <c r="A10" s="159" t="s">
        <v>56</v>
      </c>
      <c r="B10" s="40">
        <f t="shared" si="4"/>
        <v>0</v>
      </c>
      <c r="C10" s="40">
        <f t="shared" si="4"/>
        <v>457.12127770000001</v>
      </c>
      <c r="D10" s="40">
        <f t="shared" si="4"/>
        <v>86.273140100000006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162">
        <f t="shared" si="7"/>
        <v>543.39441780000004</v>
      </c>
      <c r="J10" s="149"/>
      <c r="K10" s="163" t="s">
        <v>56</v>
      </c>
      <c r="L10" s="84">
        <f t="shared" si="8"/>
        <v>0</v>
      </c>
      <c r="M10" s="84">
        <f t="shared" si="8"/>
        <v>457.12127770000001</v>
      </c>
      <c r="N10" s="84">
        <f t="shared" si="8"/>
        <v>86.273140100000006</v>
      </c>
      <c r="O10" s="84">
        <f t="shared" si="8"/>
        <v>0</v>
      </c>
      <c r="P10" s="164">
        <f t="shared" si="9"/>
        <v>0</v>
      </c>
      <c r="Q10" s="84">
        <f t="shared" ref="Q10:R10" si="16">Q36+Q88</f>
        <v>0</v>
      </c>
      <c r="R10" s="84">
        <f t="shared" si="16"/>
        <v>0</v>
      </c>
      <c r="S10" s="166">
        <f t="shared" si="11"/>
        <v>543.39441780000004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2"/>
      <c r="CG10" s="141"/>
    </row>
    <row r="11" spans="1:85" ht="15">
      <c r="A11" s="167" t="s">
        <v>16</v>
      </c>
      <c r="B11" s="43">
        <f t="shared" si="4"/>
        <v>1058.0575799258741</v>
      </c>
      <c r="C11" s="43">
        <f t="shared" si="4"/>
        <v>391.84799518416366</v>
      </c>
      <c r="D11" s="43">
        <f t="shared" si="4"/>
        <v>292.143380725067</v>
      </c>
      <c r="E11" s="43">
        <f t="shared" si="4"/>
        <v>13.548939867112059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154">
        <f t="shared" si="7"/>
        <v>1755.5978957022166</v>
      </c>
      <c r="J11" s="149"/>
      <c r="K11" s="155" t="s">
        <v>16</v>
      </c>
      <c r="L11" s="43">
        <f t="shared" si="8"/>
        <v>1058.0575799258741</v>
      </c>
      <c r="M11" s="43">
        <f t="shared" si="8"/>
        <v>391.84799518416366</v>
      </c>
      <c r="N11" s="43">
        <f t="shared" si="8"/>
        <v>292.143380725067</v>
      </c>
      <c r="O11" s="43">
        <f t="shared" si="8"/>
        <v>13.548939867112059</v>
      </c>
      <c r="P11" s="156">
        <f t="shared" si="9"/>
        <v>0</v>
      </c>
      <c r="Q11" s="43">
        <f t="shared" ref="Q11:R11" si="18">Q37+Q89</f>
        <v>0</v>
      </c>
      <c r="R11" s="43">
        <f t="shared" si="18"/>
        <v>0</v>
      </c>
      <c r="S11" s="158">
        <f t="shared" si="11"/>
        <v>1755.5978957022166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2"/>
      <c r="CG11" s="141"/>
    </row>
    <row r="12" spans="1:85" ht="15">
      <c r="A12" s="159" t="s">
        <v>15</v>
      </c>
      <c r="B12" s="40">
        <f t="shared" si="4"/>
        <v>9760.7860913010281</v>
      </c>
      <c r="C12" s="40">
        <f t="shared" si="4"/>
        <v>160.32146102137727</v>
      </c>
      <c r="D12" s="40">
        <f t="shared" si="4"/>
        <v>998.35222329887119</v>
      </c>
      <c r="E12" s="40">
        <f t="shared" si="4"/>
        <v>2.7285975893319208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162">
        <f t="shared" si="7"/>
        <v>10922.188373210609</v>
      </c>
      <c r="J12" s="149"/>
      <c r="K12" s="163" t="s">
        <v>15</v>
      </c>
      <c r="L12" s="84">
        <f t="shared" si="8"/>
        <v>9760.7860913010281</v>
      </c>
      <c r="M12" s="84">
        <f t="shared" si="8"/>
        <v>160.32146102137727</v>
      </c>
      <c r="N12" s="84">
        <f t="shared" si="8"/>
        <v>998.35222329887119</v>
      </c>
      <c r="O12" s="84">
        <f t="shared" si="8"/>
        <v>2.7285975893319208</v>
      </c>
      <c r="P12" s="164">
        <f t="shared" si="9"/>
        <v>0</v>
      </c>
      <c r="Q12" s="84">
        <f t="shared" ref="Q12:R12" si="20">Q38+Q90</f>
        <v>0</v>
      </c>
      <c r="R12" s="84">
        <f t="shared" si="20"/>
        <v>0</v>
      </c>
      <c r="S12" s="166">
        <f t="shared" si="11"/>
        <v>10922.188373210609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2"/>
      <c r="CG12" s="141"/>
    </row>
    <row r="13" spans="1:85" ht="15">
      <c r="A13" s="167" t="s">
        <v>58</v>
      </c>
      <c r="B13" s="43">
        <f t="shared" si="4"/>
        <v>0</v>
      </c>
      <c r="C13" s="43">
        <f t="shared" si="4"/>
        <v>1.6672112142664115</v>
      </c>
      <c r="D13" s="43">
        <f t="shared" si="4"/>
        <v>8.190169059183992</v>
      </c>
      <c r="E13" s="43">
        <f t="shared" si="4"/>
        <v>2684.9004817498981</v>
      </c>
      <c r="F13" s="43">
        <f t="shared" si="5"/>
        <v>49484.355719132254</v>
      </c>
      <c r="G13" s="43">
        <f t="shared" ref="G13:H13" si="21">G39+G91</f>
        <v>0</v>
      </c>
      <c r="H13" s="43">
        <f t="shared" si="21"/>
        <v>0</v>
      </c>
      <c r="I13" s="154">
        <f t="shared" si="7"/>
        <v>52179.113581155601</v>
      </c>
      <c r="J13" s="149"/>
      <c r="K13" s="169" t="s">
        <v>58</v>
      </c>
      <c r="L13" s="43">
        <f t="shared" si="8"/>
        <v>0</v>
      </c>
      <c r="M13" s="43">
        <f t="shared" si="8"/>
        <v>1.6672112142664115</v>
      </c>
      <c r="N13" s="43">
        <f t="shared" si="8"/>
        <v>8.190169059183992</v>
      </c>
      <c r="O13" s="43">
        <f t="shared" si="8"/>
        <v>2684.9004817498981</v>
      </c>
      <c r="P13" s="156">
        <f t="shared" si="9"/>
        <v>49484.355719132247</v>
      </c>
      <c r="Q13" s="43">
        <f t="shared" ref="Q13:R13" si="22">Q39+Q91</f>
        <v>0</v>
      </c>
      <c r="R13" s="43">
        <f t="shared" si="22"/>
        <v>0</v>
      </c>
      <c r="S13" s="158">
        <f t="shared" si="11"/>
        <v>52179.113581155594</v>
      </c>
      <c r="T13" s="149" t="str">
        <f t="shared" si="12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2"/>
      <c r="CG13" s="141"/>
    </row>
    <row r="14" spans="1:85" ht="15">
      <c r="A14" s="159" t="s">
        <v>12</v>
      </c>
      <c r="B14" s="40">
        <f t="shared" si="4"/>
        <v>0</v>
      </c>
      <c r="C14" s="40">
        <f t="shared" si="4"/>
        <v>0.22234921364381938</v>
      </c>
      <c r="D14" s="40">
        <f t="shared" si="4"/>
        <v>0.1439608452664041</v>
      </c>
      <c r="E14" s="40">
        <f t="shared" si="4"/>
        <v>78.560630851791828</v>
      </c>
      <c r="F14" s="40">
        <f t="shared" si="5"/>
        <v>16457.602980381831</v>
      </c>
      <c r="G14" s="40">
        <f t="shared" ref="G14:H14" si="23">G40+G92</f>
        <v>0</v>
      </c>
      <c r="H14" s="40">
        <f t="shared" si="23"/>
        <v>0</v>
      </c>
      <c r="I14" s="162">
        <f t="shared" si="7"/>
        <v>16536.529921292535</v>
      </c>
      <c r="J14" s="149"/>
      <c r="K14" s="163" t="s">
        <v>12</v>
      </c>
      <c r="L14" s="84">
        <f t="shared" si="8"/>
        <v>0</v>
      </c>
      <c r="M14" s="84">
        <f t="shared" si="8"/>
        <v>0.22234921364381938</v>
      </c>
      <c r="N14" s="84">
        <f t="shared" si="8"/>
        <v>0.1439608452664041</v>
      </c>
      <c r="O14" s="84">
        <f t="shared" si="8"/>
        <v>78.560630851791828</v>
      </c>
      <c r="P14" s="164">
        <f t="shared" si="9"/>
        <v>16457.602980381835</v>
      </c>
      <c r="Q14" s="84">
        <f t="shared" ref="Q14:R14" si="24">Q40+Q92</f>
        <v>0</v>
      </c>
      <c r="R14" s="84">
        <f t="shared" si="24"/>
        <v>0</v>
      </c>
      <c r="S14" s="166">
        <f t="shared" si="11"/>
        <v>16536.529921292538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2"/>
      <c r="CG14" s="141"/>
    </row>
    <row r="15" spans="1:85" ht="15">
      <c r="A15" s="167" t="s">
        <v>59</v>
      </c>
      <c r="B15" s="43">
        <f t="shared" si="4"/>
        <v>0</v>
      </c>
      <c r="C15" s="43">
        <f t="shared" si="4"/>
        <v>0</v>
      </c>
      <c r="D15" s="43">
        <f t="shared" si="4"/>
        <v>4.2124450481549491</v>
      </c>
      <c r="E15" s="43">
        <f t="shared" si="4"/>
        <v>1.7874164479203283E-2</v>
      </c>
      <c r="F15" s="43">
        <f t="shared" si="5"/>
        <v>20341.299676613617</v>
      </c>
      <c r="G15" s="43">
        <f t="shared" ref="G15:H15" si="25">G41+G93</f>
        <v>0</v>
      </c>
      <c r="H15" s="43">
        <f t="shared" si="25"/>
        <v>0</v>
      </c>
      <c r="I15" s="154">
        <f t="shared" si="7"/>
        <v>20345.529995826251</v>
      </c>
      <c r="J15" s="149"/>
      <c r="K15" s="169" t="s">
        <v>59</v>
      </c>
      <c r="L15" s="43">
        <f t="shared" si="8"/>
        <v>0</v>
      </c>
      <c r="M15" s="43">
        <f t="shared" si="8"/>
        <v>0</v>
      </c>
      <c r="N15" s="43">
        <f t="shared" si="8"/>
        <v>4.2124450481549491</v>
      </c>
      <c r="O15" s="43">
        <f t="shared" si="8"/>
        <v>1.7874164479203283E-2</v>
      </c>
      <c r="P15" s="156">
        <f t="shared" si="9"/>
        <v>20341.299676613617</v>
      </c>
      <c r="Q15" s="43">
        <f t="shared" ref="Q15:R15" si="26">Q41+Q93</f>
        <v>0</v>
      </c>
      <c r="R15" s="43">
        <f t="shared" si="26"/>
        <v>0</v>
      </c>
      <c r="S15" s="158">
        <f t="shared" si="11"/>
        <v>20345.529995826251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2"/>
      <c r="CG15" s="141"/>
    </row>
    <row r="16" spans="1:85" ht="15">
      <c r="A16" s="159" t="s">
        <v>17</v>
      </c>
      <c r="B16" s="40">
        <f t="shared" si="4"/>
        <v>1127.3808959208284</v>
      </c>
      <c r="C16" s="40">
        <f t="shared" si="4"/>
        <v>21.314450820557823</v>
      </c>
      <c r="D16" s="40">
        <f t="shared" si="4"/>
        <v>272.96511111979657</v>
      </c>
      <c r="E16" s="40">
        <f t="shared" si="4"/>
        <v>58.95034338641036</v>
      </c>
      <c r="F16" s="40">
        <f t="shared" si="5"/>
        <v>32.157867385118671</v>
      </c>
      <c r="G16" s="40">
        <f t="shared" ref="G16:H16" si="27">G42+G94</f>
        <v>0</v>
      </c>
      <c r="H16" s="40">
        <f t="shared" si="27"/>
        <v>0</v>
      </c>
      <c r="I16" s="162">
        <f t="shared" si="7"/>
        <v>1512.7686686327118</v>
      </c>
      <c r="J16" s="149"/>
      <c r="K16" s="163" t="s">
        <v>17</v>
      </c>
      <c r="L16" s="84">
        <f t="shared" si="8"/>
        <v>1127.3808959208284</v>
      </c>
      <c r="M16" s="84">
        <f t="shared" si="8"/>
        <v>21.314450820557823</v>
      </c>
      <c r="N16" s="84">
        <f t="shared" si="8"/>
        <v>272.96511111979657</v>
      </c>
      <c r="O16" s="84">
        <f t="shared" si="8"/>
        <v>58.95034338641036</v>
      </c>
      <c r="P16" s="164">
        <f t="shared" si="9"/>
        <v>32.157867385118514</v>
      </c>
      <c r="Q16" s="84">
        <f t="shared" ref="Q16:R16" si="28">Q42+Q94</f>
        <v>0</v>
      </c>
      <c r="R16" s="84">
        <f t="shared" si="28"/>
        <v>0</v>
      </c>
      <c r="S16" s="166">
        <f t="shared" si="11"/>
        <v>1512.7686686327118</v>
      </c>
      <c r="T16" s="149" t="str">
        <f t="shared" si="12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2"/>
      <c r="CG16" s="141"/>
    </row>
    <row r="17" spans="1:85" ht="15">
      <c r="A17" s="167" t="s">
        <v>140</v>
      </c>
      <c r="B17" s="43">
        <f t="shared" si="4"/>
        <v>20449.140671552166</v>
      </c>
      <c r="C17" s="43">
        <f t="shared" si="4"/>
        <v>13086.588343013391</v>
      </c>
      <c r="D17" s="43">
        <f t="shared" si="4"/>
        <v>8686.5094976116779</v>
      </c>
      <c r="E17" s="43">
        <f t="shared" si="4"/>
        <v>71.938564683374423</v>
      </c>
      <c r="F17" s="43">
        <f t="shared" si="5"/>
        <v>4043.2303699187414</v>
      </c>
      <c r="G17" s="43">
        <f t="shared" ref="G17:H17" si="29">G43+G95</f>
        <v>0</v>
      </c>
      <c r="H17" s="43">
        <f t="shared" si="29"/>
        <v>0</v>
      </c>
      <c r="I17" s="154">
        <f t="shared" si="7"/>
        <v>46337.407446779354</v>
      </c>
      <c r="J17" s="149"/>
      <c r="K17" s="169" t="s">
        <v>140</v>
      </c>
      <c r="L17" s="43">
        <f t="shared" si="8"/>
        <v>20449.140671552166</v>
      </c>
      <c r="M17" s="43">
        <f t="shared" si="8"/>
        <v>13086.588343013391</v>
      </c>
      <c r="N17" s="43">
        <f t="shared" si="8"/>
        <v>8686.5094976116779</v>
      </c>
      <c r="O17" s="43">
        <f t="shared" si="8"/>
        <v>71.938564683374423</v>
      </c>
      <c r="P17" s="156">
        <f t="shared" si="9"/>
        <v>4043.2303699187455</v>
      </c>
      <c r="Q17" s="43">
        <f t="shared" ref="Q17:R17" si="30">Q43+Q95</f>
        <v>0</v>
      </c>
      <c r="R17" s="43">
        <f t="shared" si="30"/>
        <v>0</v>
      </c>
      <c r="S17" s="158">
        <f t="shared" si="11"/>
        <v>46337.407446779362</v>
      </c>
      <c r="T17" s="149" t="str">
        <f t="shared" si="12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2"/>
      <c r="CG17" s="141"/>
    </row>
    <row r="18" spans="1:85" ht="15">
      <c r="A18" s="159" t="s">
        <v>25</v>
      </c>
      <c r="B18" s="40">
        <f t="shared" si="4"/>
        <v>5806.1263861365169</v>
      </c>
      <c r="C18" s="40">
        <f t="shared" si="4"/>
        <v>86.976261913773399</v>
      </c>
      <c r="D18" s="40">
        <f t="shared" si="4"/>
        <v>7462.736712094711</v>
      </c>
      <c r="E18" s="40">
        <f t="shared" si="4"/>
        <v>16444.125577657847</v>
      </c>
      <c r="F18" s="40">
        <f t="shared" si="5"/>
        <v>1535.5240399079305</v>
      </c>
      <c r="G18" s="40">
        <f t="shared" ref="G18:H18" si="31">G44+G96</f>
        <v>5518.8235736772531</v>
      </c>
      <c r="H18" s="40">
        <f t="shared" si="31"/>
        <v>41.653349296069408</v>
      </c>
      <c r="I18" s="162">
        <f t="shared" si="7"/>
        <v>36895.965900684096</v>
      </c>
      <c r="J18" s="149"/>
      <c r="K18" s="163" t="s">
        <v>25</v>
      </c>
      <c r="L18" s="84">
        <f t="shared" si="8"/>
        <v>5806.1263861365169</v>
      </c>
      <c r="M18" s="84">
        <f t="shared" si="8"/>
        <v>86.976261913773399</v>
      </c>
      <c r="N18" s="84">
        <f t="shared" si="8"/>
        <v>7462.736712094711</v>
      </c>
      <c r="O18" s="84">
        <f t="shared" si="8"/>
        <v>16444.125577657847</v>
      </c>
      <c r="P18" s="164">
        <f t="shared" si="9"/>
        <v>1535.5240399079262</v>
      </c>
      <c r="Q18" s="84">
        <f t="shared" ref="Q18:R18" si="32">Q44+Q96</f>
        <v>5518.8235736772531</v>
      </c>
      <c r="R18" s="84">
        <f t="shared" si="32"/>
        <v>41.653349296069408</v>
      </c>
      <c r="S18" s="166">
        <f t="shared" si="11"/>
        <v>36895.965900684096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2"/>
      <c r="CG18" s="141"/>
    </row>
    <row r="19" spans="1:85" ht="15">
      <c r="A19" s="167" t="s">
        <v>24</v>
      </c>
      <c r="B19" s="43">
        <f t="shared" si="4"/>
        <v>8848.0255696777513</v>
      </c>
      <c r="C19" s="43">
        <f t="shared" si="4"/>
        <v>35.726502818219778</v>
      </c>
      <c r="D19" s="43">
        <f t="shared" si="4"/>
        <v>1216.5299735109995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154">
        <f t="shared" si="7"/>
        <v>10100.282046006971</v>
      </c>
      <c r="J19" s="149"/>
      <c r="K19" s="169" t="s">
        <v>24</v>
      </c>
      <c r="L19" s="43">
        <f t="shared" si="8"/>
        <v>8848.0255696777513</v>
      </c>
      <c r="M19" s="43">
        <f t="shared" si="8"/>
        <v>35.726502818219778</v>
      </c>
      <c r="N19" s="43">
        <f t="shared" si="8"/>
        <v>1216.5299735109995</v>
      </c>
      <c r="O19" s="43">
        <f t="shared" si="8"/>
        <v>0</v>
      </c>
      <c r="P19" s="156">
        <f t="shared" si="9"/>
        <v>1.5258905250448151E-12</v>
      </c>
      <c r="Q19" s="43">
        <f t="shared" ref="Q19:R19" si="34">Q45+Q97</f>
        <v>0</v>
      </c>
      <c r="R19" s="43">
        <f t="shared" si="34"/>
        <v>0</v>
      </c>
      <c r="S19" s="158">
        <f t="shared" si="11"/>
        <v>10100.282046006972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2"/>
      <c r="CG19" s="141"/>
    </row>
    <row r="20" spans="1:85" ht="15">
      <c r="A20" s="159" t="s">
        <v>60</v>
      </c>
      <c r="B20" s="40">
        <f t="shared" si="4"/>
        <v>15095.075131354291</v>
      </c>
      <c r="C20" s="40">
        <f t="shared" si="4"/>
        <v>37.688125765077224</v>
      </c>
      <c r="D20" s="40">
        <f t="shared" si="4"/>
        <v>1893.5717856286024</v>
      </c>
      <c r="E20" s="40">
        <f t="shared" si="4"/>
        <v>0</v>
      </c>
      <c r="F20" s="40">
        <f t="shared" si="5"/>
        <v>6.0884886764705895E-2</v>
      </c>
      <c r="G20" s="40">
        <f t="shared" ref="G20:H20" si="35">G46+G98</f>
        <v>0</v>
      </c>
      <c r="H20" s="40">
        <f t="shared" si="35"/>
        <v>0</v>
      </c>
      <c r="I20" s="162">
        <f t="shared" si="7"/>
        <v>17026.395927634734</v>
      </c>
      <c r="J20" s="149"/>
      <c r="K20" s="163" t="s">
        <v>60</v>
      </c>
      <c r="L20" s="84">
        <f t="shared" si="8"/>
        <v>15095.075131354291</v>
      </c>
      <c r="M20" s="84">
        <f t="shared" si="8"/>
        <v>37.688125765077224</v>
      </c>
      <c r="N20" s="84">
        <f t="shared" si="8"/>
        <v>1893.5717856286024</v>
      </c>
      <c r="O20" s="84">
        <f t="shared" si="8"/>
        <v>0</v>
      </c>
      <c r="P20" s="164">
        <f t="shared" si="9"/>
        <v>6.0884886763211313E-2</v>
      </c>
      <c r="Q20" s="84">
        <f t="shared" ref="Q20:R20" si="36">Q46+Q98</f>
        <v>0</v>
      </c>
      <c r="R20" s="84">
        <f t="shared" si="36"/>
        <v>0</v>
      </c>
      <c r="S20" s="166">
        <f t="shared" si="11"/>
        <v>17026.395927634734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2"/>
      <c r="CG20" s="141"/>
    </row>
    <row r="21" spans="1:85" ht="15">
      <c r="A21" s="167" t="s">
        <v>22</v>
      </c>
      <c r="B21" s="43">
        <f t="shared" si="4"/>
        <v>3086.1991353838866</v>
      </c>
      <c r="C21" s="43">
        <f t="shared" si="4"/>
        <v>2027.1077570925386</v>
      </c>
      <c r="D21" s="43">
        <f t="shared" si="4"/>
        <v>2477.7174096900535</v>
      </c>
      <c r="E21" s="43">
        <f t="shared" si="4"/>
        <v>5.0611177187229828</v>
      </c>
      <c r="F21" s="43">
        <f t="shared" si="5"/>
        <v>4838.027980326895</v>
      </c>
      <c r="G21" s="43">
        <f t="shared" ref="G21:H21" si="37">G47+G99</f>
        <v>0</v>
      </c>
      <c r="H21" s="43">
        <f t="shared" si="37"/>
        <v>0</v>
      </c>
      <c r="I21" s="154">
        <f t="shared" si="7"/>
        <v>12434.113400212096</v>
      </c>
      <c r="J21" s="149"/>
      <c r="K21" s="169" t="s">
        <v>22</v>
      </c>
      <c r="L21" s="43">
        <f t="shared" si="8"/>
        <v>3086.1991353838866</v>
      </c>
      <c r="M21" s="43">
        <f t="shared" si="8"/>
        <v>2027.1077570925386</v>
      </c>
      <c r="N21" s="43">
        <f t="shared" si="8"/>
        <v>2477.7174096900535</v>
      </c>
      <c r="O21" s="43">
        <f t="shared" si="8"/>
        <v>5.0611177187229828</v>
      </c>
      <c r="P21" s="156">
        <f t="shared" si="9"/>
        <v>4838.0279803268941</v>
      </c>
      <c r="Q21" s="43">
        <f t="shared" ref="Q21:R21" si="38">Q47+Q99</f>
        <v>0</v>
      </c>
      <c r="R21" s="43">
        <f t="shared" si="38"/>
        <v>0</v>
      </c>
      <c r="S21" s="158">
        <f t="shared" si="11"/>
        <v>12434.113400212096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2"/>
      <c r="CG21" s="141"/>
    </row>
    <row r="22" spans="1:85" ht="15">
      <c r="A22" s="159" t="s">
        <v>21</v>
      </c>
      <c r="B22" s="40">
        <f t="shared" si="4"/>
        <v>46.806370182357952</v>
      </c>
      <c r="C22" s="40">
        <f t="shared" si="4"/>
        <v>482.12727265808536</v>
      </c>
      <c r="D22" s="40">
        <f t="shared" si="4"/>
        <v>1146.7765643256394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162">
        <f t="shared" si="7"/>
        <v>1675.7102071660827</v>
      </c>
      <c r="J22" s="149"/>
      <c r="K22" s="163" t="s">
        <v>21</v>
      </c>
      <c r="L22" s="84">
        <f t="shared" si="8"/>
        <v>46.806370182357952</v>
      </c>
      <c r="M22" s="84">
        <f t="shared" si="8"/>
        <v>482.12727265808536</v>
      </c>
      <c r="N22" s="84">
        <f t="shared" si="8"/>
        <v>1146.7765643256394</v>
      </c>
      <c r="O22" s="84">
        <f t="shared" si="8"/>
        <v>0</v>
      </c>
      <c r="P22" s="164">
        <f t="shared" si="9"/>
        <v>0</v>
      </c>
      <c r="Q22" s="84">
        <f t="shared" ref="Q22:R22" si="40">Q48+Q100</f>
        <v>0</v>
      </c>
      <c r="R22" s="84">
        <f t="shared" si="40"/>
        <v>0</v>
      </c>
      <c r="S22" s="166">
        <f t="shared" si="11"/>
        <v>1675.7102071660827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2"/>
      <c r="CG22" s="141"/>
    </row>
    <row r="23" spans="1:85" ht="15">
      <c r="A23" s="170" t="s">
        <v>64</v>
      </c>
      <c r="B23" s="43">
        <f t="shared" si="4"/>
        <v>1433.9696190155378</v>
      </c>
      <c r="C23" s="43">
        <f t="shared" si="4"/>
        <v>0</v>
      </c>
      <c r="D23" s="43">
        <f t="shared" si="4"/>
        <v>789.47931005692897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154">
        <f t="shared" si="7"/>
        <v>2223.4489290724669</v>
      </c>
      <c r="J23" s="149"/>
      <c r="K23" s="171" t="s">
        <v>64</v>
      </c>
      <c r="L23" s="43">
        <f t="shared" si="8"/>
        <v>1433.9696190155378</v>
      </c>
      <c r="M23" s="43">
        <f t="shared" si="8"/>
        <v>0</v>
      </c>
      <c r="N23" s="43">
        <f t="shared" si="8"/>
        <v>789.47931005692897</v>
      </c>
      <c r="O23" s="43">
        <f t="shared" si="8"/>
        <v>0</v>
      </c>
      <c r="P23" s="156">
        <f t="shared" si="9"/>
        <v>0</v>
      </c>
      <c r="Q23" s="43">
        <f t="shared" ref="Q23:R23" si="42">Q49+Q101</f>
        <v>0</v>
      </c>
      <c r="R23" s="43">
        <f t="shared" si="42"/>
        <v>0</v>
      </c>
      <c r="S23" s="158">
        <f t="shared" si="11"/>
        <v>2223.4489290724669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2"/>
      <c r="CG23" s="141"/>
    </row>
    <row r="24" spans="1:85">
      <c r="A24" s="172" t="s">
        <v>23</v>
      </c>
      <c r="B24" s="59">
        <f t="shared" si="4"/>
        <v>1433.9696190155378</v>
      </c>
      <c r="C24" s="59">
        <f t="shared" si="4"/>
        <v>0</v>
      </c>
      <c r="D24" s="59">
        <f t="shared" si="4"/>
        <v>789.47931005692897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175">
        <f t="shared" si="7"/>
        <v>2223.4489290724669</v>
      </c>
      <c r="J24" s="149"/>
      <c r="K24" s="176" t="s">
        <v>23</v>
      </c>
      <c r="L24" s="87">
        <f t="shared" si="8"/>
        <v>1433.9696190155378</v>
      </c>
      <c r="M24" s="87">
        <f t="shared" si="8"/>
        <v>0</v>
      </c>
      <c r="N24" s="87">
        <f t="shared" si="8"/>
        <v>789.47931005692897</v>
      </c>
      <c r="O24" s="87">
        <f t="shared" si="8"/>
        <v>0</v>
      </c>
      <c r="P24" s="177">
        <f t="shared" si="9"/>
        <v>0</v>
      </c>
      <c r="Q24" s="87">
        <f t="shared" ref="Q24:R24" si="44">Q50+Q102</f>
        <v>0</v>
      </c>
      <c r="R24" s="87">
        <f t="shared" si="44"/>
        <v>0</v>
      </c>
      <c r="S24" s="179">
        <f t="shared" si="11"/>
        <v>2223.4489290724669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2"/>
      <c r="CG24" s="141"/>
    </row>
    <row r="25" spans="1:85">
      <c r="A25" s="180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183">
        <f t="shared" si="7"/>
        <v>0</v>
      </c>
      <c r="J25" s="149"/>
      <c r="K25" s="184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181">
        <f t="shared" si="9"/>
        <v>0</v>
      </c>
      <c r="Q25" s="62">
        <f t="shared" ref="Q25:R25" si="46">Q51+Q103</f>
        <v>0</v>
      </c>
      <c r="R25" s="62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2"/>
      <c r="CG25" s="141"/>
    </row>
    <row r="26" spans="1:85">
      <c r="A26" s="172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175">
        <f t="shared" si="7"/>
        <v>0</v>
      </c>
      <c r="J26" s="149"/>
      <c r="K26" s="176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177">
        <f t="shared" si="9"/>
        <v>0</v>
      </c>
      <c r="Q26" s="87">
        <f t="shared" ref="Q26:R26" si="48">Q52+Q104</f>
        <v>0</v>
      </c>
      <c r="R26" s="87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2"/>
      <c r="CG26" s="141"/>
    </row>
    <row r="27" spans="1:85" ht="15" thickBot="1">
      <c r="A27" s="18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190">
        <f t="shared" si="7"/>
        <v>0</v>
      </c>
      <c r="J27" s="149"/>
      <c r="K27" s="191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188">
        <f t="shared" si="9"/>
        <v>0</v>
      </c>
      <c r="Q27" s="52">
        <f t="shared" ref="Q27:R27" si="50">Q53+Q105</f>
        <v>0</v>
      </c>
      <c r="R27" s="52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2"/>
      <c r="CG27" s="141"/>
    </row>
    <row r="28" spans="1:85" ht="15">
      <c r="A28" s="194" t="s">
        <v>26</v>
      </c>
      <c r="B28" s="195">
        <f>SUM(B7:B23)</f>
        <v>67574.76598419025</v>
      </c>
      <c r="C28" s="195">
        <f t="shared" ref="C28:H28" si="51">SUM(C7:C23)</f>
        <v>17895.988971208826</v>
      </c>
      <c r="D28" s="195">
        <f t="shared" si="51"/>
        <v>27493.583319710589</v>
      </c>
      <c r="E28" s="195">
        <f t="shared" si="51"/>
        <v>19359.832127668968</v>
      </c>
      <c r="F28" s="195">
        <f t="shared" si="51"/>
        <v>96735.303701354802</v>
      </c>
      <c r="G28" s="195">
        <f t="shared" si="51"/>
        <v>5518.8235736772531</v>
      </c>
      <c r="H28" s="195">
        <f t="shared" si="51"/>
        <v>41.653349296069408</v>
      </c>
      <c r="I28" s="154">
        <f t="shared" ref="I28" si="52">SUM(I7:I23)</f>
        <v>234619.95102710673</v>
      </c>
      <c r="J28" s="236"/>
      <c r="K28" s="196" t="s">
        <v>26</v>
      </c>
      <c r="L28" s="195">
        <f>SUM(L7:L23)</f>
        <v>67574.76598419025</v>
      </c>
      <c r="M28" s="195">
        <f t="shared" ref="M28:R28" si="53">SUM(M7:M23)</f>
        <v>17895.988971208826</v>
      </c>
      <c r="N28" s="195">
        <f t="shared" si="53"/>
        <v>27493.583319710589</v>
      </c>
      <c r="O28" s="195">
        <f t="shared" si="53"/>
        <v>19359.832127668968</v>
      </c>
      <c r="P28" s="195">
        <f t="shared" si="53"/>
        <v>96735.303701354773</v>
      </c>
      <c r="Q28" s="195">
        <f t="shared" si="53"/>
        <v>5518.8235736772531</v>
      </c>
      <c r="R28" s="197">
        <f t="shared" si="53"/>
        <v>41.653349296069408</v>
      </c>
      <c r="S28" s="198">
        <f t="shared" ref="S28" si="54">SUM(S7:S23)</f>
        <v>234619.95102710673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2"/>
      <c r="CG28" s="141"/>
    </row>
    <row r="29" spans="1:85" s="22" customFormat="1" ht="15" thickBot="1">
      <c r="A29" s="32" t="s">
        <v>90</v>
      </c>
      <c r="B29" s="53">
        <f>IF($I28=0,"-",B28/$I28)</f>
        <v>0.28801798691187613</v>
      </c>
      <c r="C29" s="53">
        <f t="shared" ref="C29:H29" si="55">IF($I28=0,"-",C28/$I28)</f>
        <v>7.6276501179310285E-2</v>
      </c>
      <c r="D29" s="53">
        <f t="shared" si="55"/>
        <v>0.11718348418090893</v>
      </c>
      <c r="E29" s="53">
        <f t="shared" si="55"/>
        <v>8.2515711229656841E-2</v>
      </c>
      <c r="F29" s="53">
        <f t="shared" si="55"/>
        <v>0.4123063843371893</v>
      </c>
      <c r="G29" s="53">
        <f t="shared" si="55"/>
        <v>2.352239675064819E-2</v>
      </c>
      <c r="H29" s="53">
        <f t="shared" si="55"/>
        <v>1.7753541041041733E-4</v>
      </c>
      <c r="I29" s="54">
        <f>SUM(B29:H29)</f>
        <v>1</v>
      </c>
      <c r="K29" s="78" t="s">
        <v>90</v>
      </c>
      <c r="L29" s="95">
        <f>IF($S28=0,"-",L28/$S28)</f>
        <v>0.28801798691187613</v>
      </c>
      <c r="M29" s="95">
        <f t="shared" ref="M29:R29" si="56">IF($S28=0,"-",M28/$S28)</f>
        <v>7.6276501179310285E-2</v>
      </c>
      <c r="N29" s="95">
        <f t="shared" si="56"/>
        <v>0.11718348418090893</v>
      </c>
      <c r="O29" s="95">
        <f t="shared" si="56"/>
        <v>8.2515711229656841E-2</v>
      </c>
      <c r="P29" s="95">
        <f t="shared" si="56"/>
        <v>0.41230638433718919</v>
      </c>
      <c r="Q29" s="95">
        <f t="shared" si="56"/>
        <v>2.352239675064819E-2</v>
      </c>
      <c r="R29" s="96">
        <f t="shared" si="56"/>
        <v>1.7753541041041733E-4</v>
      </c>
      <c r="S29" s="97">
        <f>SUM(L29:R29)</f>
        <v>0.99999999999999989</v>
      </c>
      <c r="BA29" s="199"/>
      <c r="BR29" s="199"/>
    </row>
    <row r="30" spans="1:85" ht="15" thickBot="1"/>
    <row r="31" spans="1:85" ht="28.5">
      <c r="A31" s="300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02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04" t="s">
        <v>53</v>
      </c>
      <c r="V31" s="200" t="s">
        <v>72</v>
      </c>
      <c r="W31" s="200" t="s">
        <v>73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74</v>
      </c>
      <c r="AE31" s="201" t="s">
        <v>75</v>
      </c>
      <c r="AF31" s="201" t="s">
        <v>76</v>
      </c>
      <c r="AG31" s="201" t="s">
        <v>77</v>
      </c>
      <c r="AH31" s="201" t="s">
        <v>78</v>
      </c>
      <c r="AI31" s="202" t="s">
        <v>63</v>
      </c>
    </row>
    <row r="32" spans="1:85" ht="15">
      <c r="A32" s="301" t="s">
        <v>53</v>
      </c>
      <c r="B32" s="306" t="s">
        <v>119</v>
      </c>
      <c r="C32" s="307"/>
      <c r="D32" s="307"/>
      <c r="E32" s="307"/>
      <c r="F32" s="307"/>
      <c r="G32" s="307"/>
      <c r="H32" s="307"/>
      <c r="I32" s="308"/>
      <c r="K32" s="303" t="s">
        <v>53</v>
      </c>
      <c r="L32" s="309" t="s">
        <v>119</v>
      </c>
      <c r="M32" s="310"/>
      <c r="N32" s="310"/>
      <c r="O32" s="310"/>
      <c r="P32" s="310"/>
      <c r="Q32" s="310"/>
      <c r="R32" s="310"/>
      <c r="S32" s="311"/>
      <c r="U32" s="305" t="s">
        <v>53</v>
      </c>
      <c r="V32" s="312" t="s">
        <v>119</v>
      </c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3"/>
    </row>
    <row r="33" spans="1:36" ht="15">
      <c r="A33" s="151" t="s">
        <v>7</v>
      </c>
      <c r="B33" s="37">
        <f>B111+B137+B163+B189+B215+B241+B267+B293+B319+B345+B371+B397+B423</f>
        <v>6.8831099645417351E-2</v>
      </c>
      <c r="C33" s="37">
        <f t="shared" ref="C33:E33" si="57">C111+C137+C163+C189+C215+C241+C267+C293+C319+C345+C371+C397+C423</f>
        <v>1107.2799627937345</v>
      </c>
      <c r="D33" s="37">
        <f t="shared" si="57"/>
        <v>1386.3280161894047</v>
      </c>
      <c r="E33" s="37">
        <f t="shared" si="57"/>
        <v>0</v>
      </c>
      <c r="F33" s="349">
        <v>0</v>
      </c>
      <c r="G33" s="37">
        <f t="shared" ref="G33:H48" si="58">G111+G137+G163+G189+G215+G241+G267+G293+G319+G345+G371+G397+G423</f>
        <v>0</v>
      </c>
      <c r="H33" s="37">
        <f t="shared" si="58"/>
        <v>0</v>
      </c>
      <c r="I33" s="154">
        <f>SUM(B33:H33)</f>
        <v>2493.6768100827849</v>
      </c>
      <c r="J33" s="149"/>
      <c r="K33" s="203" t="s">
        <v>7</v>
      </c>
      <c r="L33" s="37">
        <f t="shared" ref="L33:R48" si="59">L111+L137+L163+L189+L215+L241+L267+L293+L319+L345+L371+L397+L423</f>
        <v>6.8831099645417351E-2</v>
      </c>
      <c r="M33" s="37">
        <f t="shared" si="59"/>
        <v>1107.2799627937345</v>
      </c>
      <c r="N33" s="37">
        <f t="shared" si="59"/>
        <v>1386.3280161894047</v>
      </c>
      <c r="O33" s="37">
        <f t="shared" si="59"/>
        <v>0</v>
      </c>
      <c r="P33" s="37">
        <f t="shared" si="59"/>
        <v>0</v>
      </c>
      <c r="Q33" s="37">
        <f t="shared" si="59"/>
        <v>0</v>
      </c>
      <c r="R33" s="37">
        <f t="shared" si="59"/>
        <v>0</v>
      </c>
      <c r="S33" s="205">
        <f>SUM(L33:R33)</f>
        <v>2493.6768100827849</v>
      </c>
      <c r="T33" s="149"/>
      <c r="U33" s="206" t="s">
        <v>7</v>
      </c>
      <c r="V33" s="114">
        <f t="shared" ref="V33:AH48" si="60">V111+V137+V163+V189+V215+V241+V267+V293+V319+V345+V371+V397+V423</f>
        <v>6.8831099645417351E-2</v>
      </c>
      <c r="W33" s="114">
        <f t="shared" si="60"/>
        <v>0</v>
      </c>
      <c r="X33" s="114">
        <f t="shared" si="60"/>
        <v>0</v>
      </c>
      <c r="Y33" s="114">
        <f t="shared" si="60"/>
        <v>1107.2799627937345</v>
      </c>
      <c r="Z33" s="114">
        <f t="shared" si="60"/>
        <v>1386.3280161894047</v>
      </c>
      <c r="AA33" s="114">
        <f t="shared" si="60"/>
        <v>0</v>
      </c>
      <c r="AB33" s="114">
        <f t="shared" si="60"/>
        <v>0</v>
      </c>
      <c r="AC33" s="115">
        <f t="shared" si="60"/>
        <v>0</v>
      </c>
      <c r="AD33" s="114">
        <f t="shared" si="60"/>
        <v>0</v>
      </c>
      <c r="AE33" s="114">
        <f t="shared" si="60"/>
        <v>0</v>
      </c>
      <c r="AF33" s="114">
        <f t="shared" si="60"/>
        <v>0</v>
      </c>
      <c r="AG33" s="114">
        <f t="shared" si="60"/>
        <v>0</v>
      </c>
      <c r="AH33" s="114">
        <f t="shared" si="60"/>
        <v>0</v>
      </c>
      <c r="AI33" s="210">
        <f>SUM(V33:AC33)</f>
        <v>2493.6768100827849</v>
      </c>
      <c r="AJ33" s="141" t="str">
        <f>IF(ABS(S33-AI33)&gt;0.001,S33-AI33,"")</f>
        <v/>
      </c>
    </row>
    <row r="34" spans="1:36" ht="15">
      <c r="A34" s="159" t="s">
        <v>8</v>
      </c>
      <c r="B34" s="40">
        <f t="shared" ref="B34:E49" si="61">B112+B138+B164+B190+B216+B242+B268+B294+B320+B346+B372+B398+B424</f>
        <v>0</v>
      </c>
      <c r="C34" s="40">
        <f t="shared" si="61"/>
        <v>0</v>
      </c>
      <c r="D34" s="40">
        <f t="shared" si="61"/>
        <v>491.09553989599999</v>
      </c>
      <c r="E34" s="40">
        <f t="shared" si="61"/>
        <v>0</v>
      </c>
      <c r="F34" s="350">
        <v>0</v>
      </c>
      <c r="G34" s="40">
        <f t="shared" si="58"/>
        <v>0</v>
      </c>
      <c r="H34" s="40">
        <f t="shared" si="58"/>
        <v>0</v>
      </c>
      <c r="I34" s="162">
        <f t="shared" ref="I34:I53" si="62">SUM(B34:H34)</f>
        <v>491.09553989599999</v>
      </c>
      <c r="J34" s="149"/>
      <c r="K34" s="163" t="s">
        <v>8</v>
      </c>
      <c r="L34" s="84">
        <f t="shared" si="59"/>
        <v>0</v>
      </c>
      <c r="M34" s="84">
        <f t="shared" si="59"/>
        <v>0</v>
      </c>
      <c r="N34" s="84">
        <f t="shared" si="59"/>
        <v>491.09553989599999</v>
      </c>
      <c r="O34" s="84">
        <f t="shared" si="59"/>
        <v>0</v>
      </c>
      <c r="P34" s="84">
        <f t="shared" si="59"/>
        <v>0</v>
      </c>
      <c r="Q34" s="84">
        <f t="shared" si="59"/>
        <v>0</v>
      </c>
      <c r="R34" s="84">
        <f t="shared" si="59"/>
        <v>0</v>
      </c>
      <c r="S34" s="166">
        <f t="shared" ref="S34:S53" si="63">SUM(L34:R34)</f>
        <v>491.09553989599999</v>
      </c>
      <c r="T34" s="149"/>
      <c r="U34" s="211" t="s">
        <v>8</v>
      </c>
      <c r="V34" s="118">
        <f t="shared" si="60"/>
        <v>0</v>
      </c>
      <c r="W34" s="118">
        <f t="shared" si="60"/>
        <v>0</v>
      </c>
      <c r="X34" s="118">
        <f t="shared" si="60"/>
        <v>0</v>
      </c>
      <c r="Y34" s="118">
        <f t="shared" si="60"/>
        <v>0</v>
      </c>
      <c r="Z34" s="118">
        <f t="shared" si="60"/>
        <v>491.09553989599999</v>
      </c>
      <c r="AA34" s="118">
        <f t="shared" si="60"/>
        <v>0</v>
      </c>
      <c r="AB34" s="118">
        <f t="shared" si="60"/>
        <v>0</v>
      </c>
      <c r="AC34" s="119">
        <f t="shared" si="60"/>
        <v>0</v>
      </c>
      <c r="AD34" s="118">
        <f t="shared" si="60"/>
        <v>0</v>
      </c>
      <c r="AE34" s="118">
        <f t="shared" si="60"/>
        <v>0</v>
      </c>
      <c r="AF34" s="118">
        <f t="shared" si="60"/>
        <v>0</v>
      </c>
      <c r="AG34" s="118">
        <f t="shared" si="60"/>
        <v>0</v>
      </c>
      <c r="AH34" s="118">
        <f t="shared" si="60"/>
        <v>0</v>
      </c>
      <c r="AI34" s="214">
        <f t="shared" ref="AI34:AI53" si="64">SUM(V34:AC34)</f>
        <v>491.09553989599999</v>
      </c>
      <c r="AJ34" s="141" t="str">
        <f t="shared" ref="AJ34:AJ54" si="65">IF(ABS(S34-AI34)&gt;0.001,S34-AI34,"")</f>
        <v/>
      </c>
    </row>
    <row r="35" spans="1:36" ht="15">
      <c r="A35" s="167" t="s">
        <v>10</v>
      </c>
      <c r="B35" s="43">
        <f t="shared" si="61"/>
        <v>0.25554063945895661</v>
      </c>
      <c r="C35" s="43">
        <f t="shared" si="61"/>
        <v>0</v>
      </c>
      <c r="D35" s="43">
        <f t="shared" si="61"/>
        <v>226.08950027765013</v>
      </c>
      <c r="E35" s="43">
        <f t="shared" si="61"/>
        <v>0</v>
      </c>
      <c r="F35" s="350">
        <v>0</v>
      </c>
      <c r="G35" s="43">
        <f t="shared" si="58"/>
        <v>0</v>
      </c>
      <c r="H35" s="43">
        <f t="shared" si="58"/>
        <v>0</v>
      </c>
      <c r="I35" s="154">
        <f t="shared" si="62"/>
        <v>226.34504091710909</v>
      </c>
      <c r="J35" s="149"/>
      <c r="K35" s="169" t="s">
        <v>10</v>
      </c>
      <c r="L35" s="43">
        <f t="shared" si="59"/>
        <v>0.25554063945895661</v>
      </c>
      <c r="M35" s="43">
        <f t="shared" si="59"/>
        <v>0</v>
      </c>
      <c r="N35" s="43">
        <f t="shared" si="59"/>
        <v>226.08950027765013</v>
      </c>
      <c r="O35" s="43">
        <f t="shared" si="59"/>
        <v>0</v>
      </c>
      <c r="P35" s="43">
        <f t="shared" si="59"/>
        <v>0</v>
      </c>
      <c r="Q35" s="43">
        <f t="shared" si="59"/>
        <v>0</v>
      </c>
      <c r="R35" s="43">
        <f t="shared" si="59"/>
        <v>0</v>
      </c>
      <c r="S35" s="158">
        <f t="shared" si="63"/>
        <v>226.34504091710909</v>
      </c>
      <c r="T35" s="149"/>
      <c r="U35" s="215" t="s">
        <v>10</v>
      </c>
      <c r="V35" s="114">
        <f t="shared" si="60"/>
        <v>0.25554063945895661</v>
      </c>
      <c r="W35" s="114">
        <f t="shared" si="60"/>
        <v>0</v>
      </c>
      <c r="X35" s="114">
        <f t="shared" si="60"/>
        <v>0</v>
      </c>
      <c r="Y35" s="114">
        <f t="shared" si="60"/>
        <v>0</v>
      </c>
      <c r="Z35" s="114">
        <f t="shared" si="60"/>
        <v>226.08950027765013</v>
      </c>
      <c r="AA35" s="114">
        <f t="shared" si="60"/>
        <v>0</v>
      </c>
      <c r="AB35" s="114">
        <f t="shared" si="60"/>
        <v>0</v>
      </c>
      <c r="AC35" s="115">
        <f t="shared" si="60"/>
        <v>0</v>
      </c>
      <c r="AD35" s="114">
        <f t="shared" si="60"/>
        <v>0</v>
      </c>
      <c r="AE35" s="114">
        <f t="shared" si="60"/>
        <v>0</v>
      </c>
      <c r="AF35" s="114">
        <f t="shared" si="60"/>
        <v>0</v>
      </c>
      <c r="AG35" s="114">
        <f t="shared" si="60"/>
        <v>0</v>
      </c>
      <c r="AH35" s="114">
        <f t="shared" si="60"/>
        <v>0</v>
      </c>
      <c r="AI35" s="210">
        <f t="shared" si="64"/>
        <v>226.34504091710909</v>
      </c>
      <c r="AJ35" s="141" t="str">
        <f t="shared" si="65"/>
        <v/>
      </c>
    </row>
    <row r="36" spans="1:36" ht="15">
      <c r="A36" s="159" t="s">
        <v>56</v>
      </c>
      <c r="B36" s="40">
        <f t="shared" si="61"/>
        <v>0</v>
      </c>
      <c r="C36" s="40">
        <f t="shared" si="61"/>
        <v>457.12127770000001</v>
      </c>
      <c r="D36" s="40">
        <f t="shared" si="61"/>
        <v>86.273140100000006</v>
      </c>
      <c r="E36" s="40">
        <f t="shared" si="61"/>
        <v>0</v>
      </c>
      <c r="F36" s="350">
        <v>0</v>
      </c>
      <c r="G36" s="40">
        <f t="shared" si="58"/>
        <v>0</v>
      </c>
      <c r="H36" s="40">
        <f t="shared" si="58"/>
        <v>0</v>
      </c>
      <c r="I36" s="162">
        <f t="shared" si="62"/>
        <v>543.39441780000004</v>
      </c>
      <c r="J36" s="149"/>
      <c r="K36" s="163" t="s">
        <v>56</v>
      </c>
      <c r="L36" s="84">
        <f t="shared" si="59"/>
        <v>0</v>
      </c>
      <c r="M36" s="84">
        <f t="shared" si="59"/>
        <v>457.12127770000001</v>
      </c>
      <c r="N36" s="84">
        <f t="shared" si="59"/>
        <v>86.273140100000006</v>
      </c>
      <c r="O36" s="84">
        <f t="shared" si="59"/>
        <v>0</v>
      </c>
      <c r="P36" s="84">
        <f t="shared" si="59"/>
        <v>0</v>
      </c>
      <c r="Q36" s="84">
        <f t="shared" si="59"/>
        <v>0</v>
      </c>
      <c r="R36" s="84">
        <f t="shared" si="59"/>
        <v>0</v>
      </c>
      <c r="S36" s="166">
        <f t="shared" si="63"/>
        <v>543.39441780000004</v>
      </c>
      <c r="T36" s="149"/>
      <c r="U36" s="211" t="s">
        <v>56</v>
      </c>
      <c r="V36" s="118">
        <f t="shared" si="60"/>
        <v>0</v>
      </c>
      <c r="W36" s="118">
        <f t="shared" si="60"/>
        <v>0</v>
      </c>
      <c r="X36" s="118">
        <f t="shared" si="60"/>
        <v>0</v>
      </c>
      <c r="Y36" s="118">
        <f t="shared" si="60"/>
        <v>457.12127770000001</v>
      </c>
      <c r="Z36" s="118">
        <f t="shared" si="60"/>
        <v>86.226047774617911</v>
      </c>
      <c r="AA36" s="118">
        <f t="shared" si="60"/>
        <v>0</v>
      </c>
      <c r="AB36" s="118">
        <f t="shared" si="60"/>
        <v>0</v>
      </c>
      <c r="AC36" s="119">
        <f t="shared" si="60"/>
        <v>4.7092325382096081E-2</v>
      </c>
      <c r="AD36" s="118">
        <f t="shared" si="60"/>
        <v>0</v>
      </c>
      <c r="AE36" s="118">
        <f t="shared" si="60"/>
        <v>0</v>
      </c>
      <c r="AF36" s="118">
        <f t="shared" si="60"/>
        <v>0</v>
      </c>
      <c r="AG36" s="118">
        <f t="shared" si="60"/>
        <v>4.7092325382096081E-2</v>
      </c>
      <c r="AH36" s="118">
        <f t="shared" si="60"/>
        <v>0</v>
      </c>
      <c r="AI36" s="214">
        <f t="shared" si="64"/>
        <v>543.39441780000004</v>
      </c>
      <c r="AJ36" s="141" t="str">
        <f t="shared" si="65"/>
        <v/>
      </c>
    </row>
    <row r="37" spans="1:36" ht="15">
      <c r="A37" s="167" t="s">
        <v>16</v>
      </c>
      <c r="B37" s="43">
        <f t="shared" si="61"/>
        <v>517.05534368283088</v>
      </c>
      <c r="C37" s="43">
        <f t="shared" si="61"/>
        <v>363.36445177815978</v>
      </c>
      <c r="D37" s="43">
        <f t="shared" si="61"/>
        <v>253.53654072617192</v>
      </c>
      <c r="E37" s="43">
        <f t="shared" si="61"/>
        <v>0</v>
      </c>
      <c r="F37" s="350">
        <v>0</v>
      </c>
      <c r="G37" s="43">
        <f t="shared" si="58"/>
        <v>0</v>
      </c>
      <c r="H37" s="43">
        <f t="shared" si="58"/>
        <v>0</v>
      </c>
      <c r="I37" s="154">
        <f t="shared" si="62"/>
        <v>1133.9563361871626</v>
      </c>
      <c r="J37" s="149"/>
      <c r="K37" s="169" t="s">
        <v>16</v>
      </c>
      <c r="L37" s="43">
        <f t="shared" si="59"/>
        <v>517.05534368283088</v>
      </c>
      <c r="M37" s="43">
        <f t="shared" si="59"/>
        <v>363.36445177815978</v>
      </c>
      <c r="N37" s="43">
        <f t="shared" si="59"/>
        <v>253.53654072617192</v>
      </c>
      <c r="O37" s="43">
        <f t="shared" si="59"/>
        <v>0</v>
      </c>
      <c r="P37" s="43">
        <f t="shared" si="59"/>
        <v>0</v>
      </c>
      <c r="Q37" s="43">
        <f t="shared" si="59"/>
        <v>0</v>
      </c>
      <c r="R37" s="43">
        <f t="shared" si="59"/>
        <v>0</v>
      </c>
      <c r="S37" s="158">
        <f t="shared" si="63"/>
        <v>1133.9563361871626</v>
      </c>
      <c r="T37" s="149"/>
      <c r="U37" s="215" t="s">
        <v>16</v>
      </c>
      <c r="V37" s="114">
        <f t="shared" si="60"/>
        <v>499.93737525138334</v>
      </c>
      <c r="W37" s="114">
        <f t="shared" si="60"/>
        <v>0</v>
      </c>
      <c r="X37" s="114">
        <f t="shared" si="60"/>
        <v>0</v>
      </c>
      <c r="Y37" s="114">
        <f t="shared" si="60"/>
        <v>363.36445177815978</v>
      </c>
      <c r="Z37" s="114">
        <f t="shared" si="60"/>
        <v>157.31194203043822</v>
      </c>
      <c r="AA37" s="114">
        <f t="shared" si="60"/>
        <v>0</v>
      </c>
      <c r="AB37" s="114">
        <f t="shared" si="60"/>
        <v>0</v>
      </c>
      <c r="AC37" s="115">
        <f t="shared" si="60"/>
        <v>113.3425671271811</v>
      </c>
      <c r="AD37" s="114">
        <f t="shared" si="60"/>
        <v>17.11796843144748</v>
      </c>
      <c r="AE37" s="114">
        <f t="shared" si="60"/>
        <v>0</v>
      </c>
      <c r="AF37" s="114">
        <f t="shared" si="60"/>
        <v>0</v>
      </c>
      <c r="AG37" s="114">
        <f t="shared" si="60"/>
        <v>96.224598695733633</v>
      </c>
      <c r="AH37" s="114">
        <f t="shared" si="60"/>
        <v>0</v>
      </c>
      <c r="AI37" s="210">
        <f t="shared" si="64"/>
        <v>1133.9563361871624</v>
      </c>
      <c r="AJ37" s="141" t="str">
        <f t="shared" si="65"/>
        <v/>
      </c>
    </row>
    <row r="38" spans="1:36" ht="15">
      <c r="A38" s="159" t="s">
        <v>15</v>
      </c>
      <c r="B38" s="40">
        <f t="shared" si="61"/>
        <v>345.96731287143274</v>
      </c>
      <c r="C38" s="40">
        <f t="shared" si="61"/>
        <v>134.8064177694022</v>
      </c>
      <c r="D38" s="40">
        <f t="shared" si="61"/>
        <v>93.96074733993251</v>
      </c>
      <c r="E38" s="40">
        <f t="shared" si="61"/>
        <v>2.7285975893319208</v>
      </c>
      <c r="F38" s="350">
        <v>0</v>
      </c>
      <c r="G38" s="40">
        <f t="shared" si="58"/>
        <v>0</v>
      </c>
      <c r="H38" s="40">
        <f t="shared" si="58"/>
        <v>0</v>
      </c>
      <c r="I38" s="162">
        <f t="shared" si="62"/>
        <v>577.46307557009936</v>
      </c>
      <c r="J38" s="149"/>
      <c r="K38" s="163" t="s">
        <v>15</v>
      </c>
      <c r="L38" s="84">
        <f t="shared" si="59"/>
        <v>345.96731287143274</v>
      </c>
      <c r="M38" s="84">
        <f t="shared" si="59"/>
        <v>134.8064177694022</v>
      </c>
      <c r="N38" s="84">
        <f t="shared" si="59"/>
        <v>93.96074733993251</v>
      </c>
      <c r="O38" s="84">
        <f t="shared" si="59"/>
        <v>2.7285975893319208</v>
      </c>
      <c r="P38" s="84">
        <f t="shared" si="59"/>
        <v>0</v>
      </c>
      <c r="Q38" s="84">
        <f t="shared" si="59"/>
        <v>0</v>
      </c>
      <c r="R38" s="84">
        <f t="shared" si="59"/>
        <v>0</v>
      </c>
      <c r="S38" s="166">
        <f t="shared" si="63"/>
        <v>577.46307557009936</v>
      </c>
      <c r="T38" s="149"/>
      <c r="U38" s="211" t="s">
        <v>57</v>
      </c>
      <c r="V38" s="118">
        <f t="shared" si="60"/>
        <v>340.19749480150972</v>
      </c>
      <c r="W38" s="118">
        <f t="shared" si="60"/>
        <v>2.1199730217772066</v>
      </c>
      <c r="X38" s="118">
        <f t="shared" si="60"/>
        <v>0</v>
      </c>
      <c r="Y38" s="118">
        <f t="shared" si="60"/>
        <v>134.8064177694022</v>
      </c>
      <c r="Z38" s="118">
        <f t="shared" si="60"/>
        <v>76.698879149947444</v>
      </c>
      <c r="AA38" s="118">
        <f t="shared" si="60"/>
        <v>1.0131119056705045</v>
      </c>
      <c r="AB38" s="118">
        <f t="shared" si="60"/>
        <v>0</v>
      </c>
      <c r="AC38" s="119">
        <f t="shared" si="60"/>
        <v>22.627198921792274</v>
      </c>
      <c r="AD38" s="118">
        <f t="shared" si="60"/>
        <v>3.6498450481457931</v>
      </c>
      <c r="AE38" s="118">
        <f t="shared" si="60"/>
        <v>0</v>
      </c>
      <c r="AF38" s="118">
        <f t="shared" si="60"/>
        <v>0</v>
      </c>
      <c r="AG38" s="118">
        <f t="shared" si="60"/>
        <v>17.261868189985066</v>
      </c>
      <c r="AH38" s="118">
        <f t="shared" si="60"/>
        <v>1.7154856836614163</v>
      </c>
      <c r="AI38" s="214">
        <f t="shared" si="64"/>
        <v>577.46307557009925</v>
      </c>
      <c r="AJ38" s="141" t="str">
        <f t="shared" si="65"/>
        <v/>
      </c>
    </row>
    <row r="39" spans="1:36" ht="15">
      <c r="A39" s="167" t="s">
        <v>58</v>
      </c>
      <c r="B39" s="43">
        <f t="shared" si="61"/>
        <v>0</v>
      </c>
      <c r="C39" s="43">
        <f t="shared" si="61"/>
        <v>0</v>
      </c>
      <c r="D39" s="43">
        <f t="shared" si="61"/>
        <v>7.719581360384157</v>
      </c>
      <c r="E39" s="43">
        <f t="shared" si="61"/>
        <v>2384.4593436663358</v>
      </c>
      <c r="F39" s="350">
        <v>0</v>
      </c>
      <c r="G39" s="43">
        <f t="shared" si="58"/>
        <v>0</v>
      </c>
      <c r="H39" s="43">
        <f t="shared" si="58"/>
        <v>0</v>
      </c>
      <c r="I39" s="154">
        <f t="shared" si="62"/>
        <v>2392.1789250267202</v>
      </c>
      <c r="J39" s="149"/>
      <c r="K39" s="169" t="s">
        <v>58</v>
      </c>
      <c r="L39" s="43">
        <f t="shared" si="59"/>
        <v>0</v>
      </c>
      <c r="M39" s="43">
        <f t="shared" si="59"/>
        <v>0</v>
      </c>
      <c r="N39" s="43">
        <f t="shared" si="59"/>
        <v>7.719581360384157</v>
      </c>
      <c r="O39" s="43">
        <f t="shared" si="59"/>
        <v>2384.4593436663358</v>
      </c>
      <c r="P39" s="43">
        <f t="shared" si="59"/>
        <v>4856.1432056776712</v>
      </c>
      <c r="Q39" s="43">
        <f t="shared" si="59"/>
        <v>0</v>
      </c>
      <c r="R39" s="43">
        <f t="shared" si="59"/>
        <v>0</v>
      </c>
      <c r="S39" s="158">
        <f t="shared" si="63"/>
        <v>7248.3221307043914</v>
      </c>
      <c r="T39" s="149"/>
      <c r="U39" s="215" t="s">
        <v>58</v>
      </c>
      <c r="V39" s="114">
        <f t="shared" si="60"/>
        <v>0</v>
      </c>
      <c r="W39" s="114">
        <f t="shared" si="60"/>
        <v>0</v>
      </c>
      <c r="X39" s="114">
        <f t="shared" si="60"/>
        <v>0</v>
      </c>
      <c r="Y39" s="114">
        <f t="shared" si="60"/>
        <v>0</v>
      </c>
      <c r="Z39" s="114">
        <f t="shared" si="60"/>
        <v>0</v>
      </c>
      <c r="AA39" s="114">
        <f t="shared" si="60"/>
        <v>2378.4071855348393</v>
      </c>
      <c r="AB39" s="114">
        <f t="shared" si="60"/>
        <v>4856.1432056776712</v>
      </c>
      <c r="AC39" s="115">
        <f t="shared" si="60"/>
        <v>13.771739491880574</v>
      </c>
      <c r="AD39" s="114">
        <f t="shared" si="60"/>
        <v>0</v>
      </c>
      <c r="AE39" s="114">
        <f t="shared" si="60"/>
        <v>6.0521581314964177</v>
      </c>
      <c r="AF39" s="114">
        <f t="shared" si="60"/>
        <v>0</v>
      </c>
      <c r="AG39" s="114">
        <f t="shared" si="60"/>
        <v>7.719581360384157</v>
      </c>
      <c r="AH39" s="114">
        <f t="shared" si="60"/>
        <v>0</v>
      </c>
      <c r="AI39" s="210">
        <f t="shared" si="64"/>
        <v>7248.3221307043914</v>
      </c>
      <c r="AJ39" s="141" t="str">
        <f t="shared" si="65"/>
        <v/>
      </c>
    </row>
    <row r="40" spans="1:36" ht="15">
      <c r="A40" s="159" t="s">
        <v>12</v>
      </c>
      <c r="B40" s="40">
        <f t="shared" si="61"/>
        <v>0</v>
      </c>
      <c r="C40" s="40">
        <f t="shared" si="61"/>
        <v>0.22234921364381938</v>
      </c>
      <c r="D40" s="40">
        <f t="shared" si="61"/>
        <v>0</v>
      </c>
      <c r="E40" s="40">
        <f t="shared" si="61"/>
        <v>32.501325762313485</v>
      </c>
      <c r="F40" s="350">
        <v>0</v>
      </c>
      <c r="G40" s="40">
        <f t="shared" si="58"/>
        <v>0</v>
      </c>
      <c r="H40" s="40">
        <f t="shared" si="58"/>
        <v>0</v>
      </c>
      <c r="I40" s="162">
        <f t="shared" si="62"/>
        <v>32.723674975957302</v>
      </c>
      <c r="J40" s="149"/>
      <c r="K40" s="163" t="s">
        <v>12</v>
      </c>
      <c r="L40" s="84">
        <f t="shared" si="59"/>
        <v>0</v>
      </c>
      <c r="M40" s="84">
        <f t="shared" si="59"/>
        <v>0.22234921364381938</v>
      </c>
      <c r="N40" s="84">
        <f t="shared" si="59"/>
        <v>0</v>
      </c>
      <c r="O40" s="84">
        <f t="shared" si="59"/>
        <v>32.501325762313485</v>
      </c>
      <c r="P40" s="84">
        <f t="shared" si="59"/>
        <v>233.99980270108668</v>
      </c>
      <c r="Q40" s="84">
        <f t="shared" si="59"/>
        <v>0</v>
      </c>
      <c r="R40" s="84">
        <f t="shared" si="59"/>
        <v>0</v>
      </c>
      <c r="S40" s="166">
        <f t="shared" si="63"/>
        <v>266.723477677044</v>
      </c>
      <c r="T40" s="149"/>
      <c r="U40" s="211" t="s">
        <v>12</v>
      </c>
      <c r="V40" s="118">
        <f t="shared" si="60"/>
        <v>0</v>
      </c>
      <c r="W40" s="118">
        <f t="shared" si="60"/>
        <v>0</v>
      </c>
      <c r="X40" s="118">
        <f t="shared" si="60"/>
        <v>0</v>
      </c>
      <c r="Y40" s="118">
        <f t="shared" si="60"/>
        <v>0.22234921364381938</v>
      </c>
      <c r="Z40" s="118">
        <f t="shared" si="60"/>
        <v>0</v>
      </c>
      <c r="AA40" s="118">
        <f t="shared" si="60"/>
        <v>32.501325762313485</v>
      </c>
      <c r="AB40" s="118">
        <f t="shared" si="60"/>
        <v>233.99980270108668</v>
      </c>
      <c r="AC40" s="119">
        <f t="shared" si="60"/>
        <v>0</v>
      </c>
      <c r="AD40" s="118">
        <f t="shared" si="60"/>
        <v>0</v>
      </c>
      <c r="AE40" s="118">
        <f t="shared" si="60"/>
        <v>0</v>
      </c>
      <c r="AF40" s="118">
        <f t="shared" si="60"/>
        <v>0</v>
      </c>
      <c r="AG40" s="118">
        <f t="shared" si="60"/>
        <v>0</v>
      </c>
      <c r="AH40" s="118">
        <f t="shared" si="60"/>
        <v>0</v>
      </c>
      <c r="AI40" s="214">
        <f t="shared" si="64"/>
        <v>266.723477677044</v>
      </c>
      <c r="AJ40" s="141" t="str">
        <f t="shared" si="65"/>
        <v/>
      </c>
    </row>
    <row r="41" spans="1:36" ht="15">
      <c r="A41" s="167" t="s">
        <v>59</v>
      </c>
      <c r="B41" s="43">
        <f t="shared" si="61"/>
        <v>0</v>
      </c>
      <c r="C41" s="43">
        <f t="shared" si="61"/>
        <v>0</v>
      </c>
      <c r="D41" s="43">
        <f t="shared" si="61"/>
        <v>4.2124450481549491</v>
      </c>
      <c r="E41" s="43">
        <f t="shared" si="61"/>
        <v>1.7874164479203283E-2</v>
      </c>
      <c r="F41" s="350">
        <v>0</v>
      </c>
      <c r="G41" s="43">
        <f t="shared" si="58"/>
        <v>0</v>
      </c>
      <c r="H41" s="43">
        <f t="shared" si="58"/>
        <v>0</v>
      </c>
      <c r="I41" s="154">
        <f t="shared" si="62"/>
        <v>4.2303192126341527</v>
      </c>
      <c r="J41" s="149"/>
      <c r="K41" s="169" t="s">
        <v>59</v>
      </c>
      <c r="L41" s="43">
        <f t="shared" si="59"/>
        <v>0</v>
      </c>
      <c r="M41" s="43">
        <f t="shared" si="59"/>
        <v>0</v>
      </c>
      <c r="N41" s="43">
        <f t="shared" si="59"/>
        <v>4.2124450481549491</v>
      </c>
      <c r="O41" s="43">
        <f t="shared" si="59"/>
        <v>1.7874164479203283E-2</v>
      </c>
      <c r="P41" s="43">
        <f t="shared" si="59"/>
        <v>0</v>
      </c>
      <c r="Q41" s="43">
        <f t="shared" si="59"/>
        <v>0</v>
      </c>
      <c r="R41" s="43">
        <f t="shared" si="59"/>
        <v>0</v>
      </c>
      <c r="S41" s="158">
        <f t="shared" si="63"/>
        <v>4.2303192126341527</v>
      </c>
      <c r="T41" s="149"/>
      <c r="U41" s="215" t="s">
        <v>59</v>
      </c>
      <c r="V41" s="114">
        <f t="shared" si="60"/>
        <v>0</v>
      </c>
      <c r="W41" s="114">
        <f t="shared" si="60"/>
        <v>0</v>
      </c>
      <c r="X41" s="114">
        <f t="shared" si="60"/>
        <v>0</v>
      </c>
      <c r="Y41" s="114">
        <f t="shared" si="60"/>
        <v>0</v>
      </c>
      <c r="Z41" s="114">
        <f t="shared" si="60"/>
        <v>4.2124450481549491</v>
      </c>
      <c r="AA41" s="114">
        <f t="shared" si="60"/>
        <v>0</v>
      </c>
      <c r="AB41" s="114">
        <f t="shared" si="60"/>
        <v>0</v>
      </c>
      <c r="AC41" s="115">
        <f t="shared" si="60"/>
        <v>1.7874164479203283E-2</v>
      </c>
      <c r="AD41" s="114">
        <f t="shared" si="60"/>
        <v>0</v>
      </c>
      <c r="AE41" s="114">
        <f t="shared" si="60"/>
        <v>0</v>
      </c>
      <c r="AF41" s="114">
        <f t="shared" si="60"/>
        <v>0</v>
      </c>
      <c r="AG41" s="114">
        <f t="shared" si="60"/>
        <v>0</v>
      </c>
      <c r="AH41" s="114">
        <f t="shared" si="60"/>
        <v>1.7874164479203283E-2</v>
      </c>
      <c r="AI41" s="210">
        <f t="shared" si="64"/>
        <v>4.2303192126341527</v>
      </c>
      <c r="AJ41" s="141" t="str">
        <f t="shared" si="65"/>
        <v/>
      </c>
    </row>
    <row r="42" spans="1:36" ht="15">
      <c r="A42" s="159" t="s">
        <v>17</v>
      </c>
      <c r="B42" s="40">
        <f t="shared" si="61"/>
        <v>207.41591108409816</v>
      </c>
      <c r="C42" s="40">
        <f t="shared" si="61"/>
        <v>18.606721246809286</v>
      </c>
      <c r="D42" s="40">
        <f t="shared" si="61"/>
        <v>128.26683812458955</v>
      </c>
      <c r="E42" s="40">
        <f t="shared" si="61"/>
        <v>48.975134915447889</v>
      </c>
      <c r="F42" s="350">
        <v>0</v>
      </c>
      <c r="G42" s="40">
        <f t="shared" si="58"/>
        <v>0</v>
      </c>
      <c r="H42" s="40">
        <f t="shared" si="58"/>
        <v>0</v>
      </c>
      <c r="I42" s="162">
        <f t="shared" si="62"/>
        <v>403.26460537094488</v>
      </c>
      <c r="J42" s="149"/>
      <c r="K42" s="163" t="s">
        <v>17</v>
      </c>
      <c r="L42" s="84">
        <f t="shared" si="59"/>
        <v>207.41591108409816</v>
      </c>
      <c r="M42" s="84">
        <f t="shared" si="59"/>
        <v>18.606721246809286</v>
      </c>
      <c r="N42" s="84">
        <f t="shared" si="59"/>
        <v>128.26683812458955</v>
      </c>
      <c r="O42" s="84">
        <f t="shared" si="59"/>
        <v>48.975134915447889</v>
      </c>
      <c r="P42" s="84">
        <f t="shared" si="59"/>
        <v>30.806533816119739</v>
      </c>
      <c r="Q42" s="84">
        <f t="shared" si="59"/>
        <v>0</v>
      </c>
      <c r="R42" s="84">
        <f t="shared" si="59"/>
        <v>0</v>
      </c>
      <c r="S42" s="166">
        <f t="shared" si="63"/>
        <v>434.0711391870646</v>
      </c>
      <c r="T42" s="149"/>
      <c r="U42" s="211" t="s">
        <v>17</v>
      </c>
      <c r="V42" s="118">
        <f t="shared" si="60"/>
        <v>199.40112248743242</v>
      </c>
      <c r="W42" s="118">
        <f t="shared" si="60"/>
        <v>3.7913537001098758</v>
      </c>
      <c r="X42" s="118">
        <f t="shared" si="60"/>
        <v>0</v>
      </c>
      <c r="Y42" s="118">
        <f t="shared" si="60"/>
        <v>18.606721246809286</v>
      </c>
      <c r="Z42" s="118">
        <f t="shared" si="60"/>
        <v>109.98195823523173</v>
      </c>
      <c r="AA42" s="118">
        <f t="shared" si="60"/>
        <v>26.050157380716893</v>
      </c>
      <c r="AB42" s="118">
        <f t="shared" si="60"/>
        <v>30.806533816119739</v>
      </c>
      <c r="AC42" s="119">
        <f t="shared" si="60"/>
        <v>45.433292320644682</v>
      </c>
      <c r="AD42" s="118">
        <f t="shared" si="60"/>
        <v>4.2234348965558617</v>
      </c>
      <c r="AE42" s="118">
        <f t="shared" si="60"/>
        <v>0</v>
      </c>
      <c r="AF42" s="118">
        <f t="shared" si="60"/>
        <v>0</v>
      </c>
      <c r="AG42" s="118">
        <f t="shared" si="60"/>
        <v>18.284879889357828</v>
      </c>
      <c r="AH42" s="118">
        <f t="shared" si="60"/>
        <v>22.924977534730996</v>
      </c>
      <c r="AI42" s="214">
        <f t="shared" si="64"/>
        <v>434.0711391870646</v>
      </c>
      <c r="AJ42" s="141" t="str">
        <f t="shared" si="65"/>
        <v/>
      </c>
    </row>
    <row r="43" spans="1:36" ht="15">
      <c r="A43" s="167" t="s">
        <v>140</v>
      </c>
      <c r="B43" s="43">
        <f t="shared" si="61"/>
        <v>2989.4885818829457</v>
      </c>
      <c r="C43" s="43">
        <f t="shared" si="61"/>
        <v>12641.517749530614</v>
      </c>
      <c r="D43" s="43">
        <f t="shared" si="61"/>
        <v>6566.0313765242181</v>
      </c>
      <c r="E43" s="43">
        <f t="shared" si="61"/>
        <v>3.5884711654072055</v>
      </c>
      <c r="F43" s="350">
        <v>0</v>
      </c>
      <c r="G43" s="43">
        <f t="shared" si="58"/>
        <v>0</v>
      </c>
      <c r="H43" s="43">
        <f t="shared" si="58"/>
        <v>0</v>
      </c>
      <c r="I43" s="154">
        <f t="shared" si="62"/>
        <v>22200.626179103187</v>
      </c>
      <c r="J43" s="149"/>
      <c r="K43" s="169" t="s">
        <v>140</v>
      </c>
      <c r="L43" s="43">
        <f t="shared" si="59"/>
        <v>2989.4885818829457</v>
      </c>
      <c r="M43" s="43">
        <f t="shared" si="59"/>
        <v>12641.517749530614</v>
      </c>
      <c r="N43" s="43">
        <f t="shared" si="59"/>
        <v>6566.0313765242181</v>
      </c>
      <c r="O43" s="43">
        <f t="shared" si="59"/>
        <v>3.5884711654072055</v>
      </c>
      <c r="P43" s="43">
        <f t="shared" si="59"/>
        <v>21.45729019644936</v>
      </c>
      <c r="Q43" s="43">
        <f t="shared" si="59"/>
        <v>0</v>
      </c>
      <c r="R43" s="43">
        <f t="shared" si="59"/>
        <v>0</v>
      </c>
      <c r="S43" s="158">
        <f t="shared" si="63"/>
        <v>22222.083469299636</v>
      </c>
      <c r="T43" s="149"/>
      <c r="U43" s="215" t="s">
        <v>140</v>
      </c>
      <c r="V43" s="114">
        <f t="shared" si="60"/>
        <v>2851.5706279426868</v>
      </c>
      <c r="W43" s="114">
        <f t="shared" si="60"/>
        <v>0</v>
      </c>
      <c r="X43" s="114">
        <f t="shared" si="60"/>
        <v>0</v>
      </c>
      <c r="Y43" s="114">
        <f t="shared" si="60"/>
        <v>12641.517749530614</v>
      </c>
      <c r="Z43" s="114">
        <f t="shared" si="60"/>
        <v>5729.5535025150466</v>
      </c>
      <c r="AA43" s="114">
        <f t="shared" si="60"/>
        <v>3.5884711654072055</v>
      </c>
      <c r="AB43" s="114">
        <f t="shared" si="60"/>
        <v>21.45729019644936</v>
      </c>
      <c r="AC43" s="115">
        <f t="shared" si="60"/>
        <v>974.39582794943033</v>
      </c>
      <c r="AD43" s="114">
        <f t="shared" si="60"/>
        <v>137.91795394025911</v>
      </c>
      <c r="AE43" s="114">
        <f t="shared" si="60"/>
        <v>0</v>
      </c>
      <c r="AF43" s="114">
        <f t="shared" si="60"/>
        <v>0</v>
      </c>
      <c r="AG43" s="114">
        <f t="shared" si="60"/>
        <v>836.47787400917127</v>
      </c>
      <c r="AH43" s="114">
        <f t="shared" si="60"/>
        <v>0</v>
      </c>
      <c r="AI43" s="210">
        <f t="shared" si="64"/>
        <v>22222.083469299632</v>
      </c>
      <c r="AJ43" s="141" t="str">
        <f t="shared" si="65"/>
        <v/>
      </c>
    </row>
    <row r="44" spans="1:36" ht="15">
      <c r="A44" s="159" t="s">
        <v>25</v>
      </c>
      <c r="B44" s="40">
        <f t="shared" si="61"/>
        <v>2434.6608952980823</v>
      </c>
      <c r="C44" s="40">
        <f t="shared" si="61"/>
        <v>86.528248624019227</v>
      </c>
      <c r="D44" s="40">
        <f t="shared" si="61"/>
        <v>1988.0897346290135</v>
      </c>
      <c r="E44" s="40">
        <f t="shared" si="61"/>
        <v>10790.732934910036</v>
      </c>
      <c r="F44" s="350">
        <v>0</v>
      </c>
      <c r="G44" s="40">
        <f t="shared" si="58"/>
        <v>1394.0895776428229</v>
      </c>
      <c r="H44" s="40">
        <f t="shared" si="58"/>
        <v>38.524542060387127</v>
      </c>
      <c r="I44" s="162">
        <f t="shared" si="62"/>
        <v>16732.62593316436</v>
      </c>
      <c r="J44" s="149"/>
      <c r="K44" s="163" t="s">
        <v>25</v>
      </c>
      <c r="L44" s="84">
        <f t="shared" si="59"/>
        <v>2434.6608952980823</v>
      </c>
      <c r="M44" s="84">
        <f t="shared" si="59"/>
        <v>86.528248624019227</v>
      </c>
      <c r="N44" s="84">
        <f t="shared" si="59"/>
        <v>1988.0897346290135</v>
      </c>
      <c r="O44" s="84">
        <f t="shared" si="59"/>
        <v>10790.732934910036</v>
      </c>
      <c r="P44" s="84">
        <f t="shared" si="59"/>
        <v>165.11377102757396</v>
      </c>
      <c r="Q44" s="84">
        <f t="shared" si="59"/>
        <v>1394.0895776428229</v>
      </c>
      <c r="R44" s="84">
        <f t="shared" si="59"/>
        <v>38.524542060387127</v>
      </c>
      <c r="S44" s="166">
        <f t="shared" si="63"/>
        <v>16897.739704191936</v>
      </c>
      <c r="T44" s="149"/>
      <c r="U44" s="211" t="s">
        <v>25</v>
      </c>
      <c r="V44" s="118">
        <f t="shared" si="60"/>
        <v>76.448397737864099</v>
      </c>
      <c r="W44" s="118">
        <f t="shared" si="60"/>
        <v>1542.9915217043665</v>
      </c>
      <c r="X44" s="118">
        <f t="shared" si="60"/>
        <v>1394.0895776428229</v>
      </c>
      <c r="Y44" s="118">
        <f t="shared" si="60"/>
        <v>86.528248624019227</v>
      </c>
      <c r="Z44" s="118">
        <f t="shared" si="60"/>
        <v>1926.5017522513951</v>
      </c>
      <c r="AA44" s="118">
        <f t="shared" si="60"/>
        <v>9418.0331575071868</v>
      </c>
      <c r="AB44" s="118">
        <f t="shared" si="60"/>
        <v>165.11377102757396</v>
      </c>
      <c r="AC44" s="119">
        <f t="shared" si="60"/>
        <v>2288.0332776967066</v>
      </c>
      <c r="AD44" s="118">
        <f t="shared" si="60"/>
        <v>815.22097585585129</v>
      </c>
      <c r="AE44" s="118">
        <f t="shared" si="60"/>
        <v>1359.2434018197496</v>
      </c>
      <c r="AF44" s="118">
        <f t="shared" si="60"/>
        <v>38.524542060387127</v>
      </c>
      <c r="AG44" s="118">
        <f t="shared" si="60"/>
        <v>61.587982377618275</v>
      </c>
      <c r="AH44" s="118">
        <f t="shared" si="60"/>
        <v>13.456375583099286</v>
      </c>
      <c r="AI44" s="214">
        <f t="shared" si="64"/>
        <v>16897.739704191936</v>
      </c>
      <c r="AJ44" s="141" t="str">
        <f t="shared" si="65"/>
        <v/>
      </c>
    </row>
    <row r="45" spans="1:36" ht="15">
      <c r="A45" s="167" t="s">
        <v>24</v>
      </c>
      <c r="B45" s="43">
        <f t="shared" si="61"/>
        <v>1466.1056599768247</v>
      </c>
      <c r="C45" s="43">
        <f t="shared" si="61"/>
        <v>1.114121395517744</v>
      </c>
      <c r="D45" s="43">
        <f t="shared" si="61"/>
        <v>970.61423879949302</v>
      </c>
      <c r="E45" s="43">
        <f t="shared" si="61"/>
        <v>0</v>
      </c>
      <c r="F45" s="350">
        <v>0</v>
      </c>
      <c r="G45" s="43">
        <f t="shared" si="58"/>
        <v>0</v>
      </c>
      <c r="H45" s="43">
        <f t="shared" si="58"/>
        <v>0</v>
      </c>
      <c r="I45" s="154">
        <f t="shared" si="62"/>
        <v>2437.8340201718356</v>
      </c>
      <c r="J45" s="149"/>
      <c r="K45" s="169" t="s">
        <v>24</v>
      </c>
      <c r="L45" s="43">
        <f t="shared" si="59"/>
        <v>1466.1056599768247</v>
      </c>
      <c r="M45" s="43">
        <f t="shared" si="59"/>
        <v>1.114121395517744</v>
      </c>
      <c r="N45" s="43">
        <f t="shared" si="59"/>
        <v>970.61423879949302</v>
      </c>
      <c r="O45" s="43">
        <f t="shared" si="59"/>
        <v>0</v>
      </c>
      <c r="P45" s="43">
        <f t="shared" si="59"/>
        <v>0</v>
      </c>
      <c r="Q45" s="43">
        <f t="shared" si="59"/>
        <v>0</v>
      </c>
      <c r="R45" s="43">
        <f t="shared" si="59"/>
        <v>0</v>
      </c>
      <c r="S45" s="158">
        <f t="shared" si="63"/>
        <v>2437.8340201718356</v>
      </c>
      <c r="T45" s="149"/>
      <c r="U45" s="215" t="s">
        <v>24</v>
      </c>
      <c r="V45" s="114">
        <f t="shared" si="60"/>
        <v>748.42733928462906</v>
      </c>
      <c r="W45" s="114">
        <f t="shared" si="60"/>
        <v>0</v>
      </c>
      <c r="X45" s="114">
        <f t="shared" si="60"/>
        <v>0</v>
      </c>
      <c r="Y45" s="114">
        <f t="shared" si="60"/>
        <v>1.114121395517744</v>
      </c>
      <c r="Z45" s="114">
        <f t="shared" si="60"/>
        <v>18.277204986721291</v>
      </c>
      <c r="AA45" s="114">
        <f t="shared" si="60"/>
        <v>0</v>
      </c>
      <c r="AB45" s="114">
        <f t="shared" si="60"/>
        <v>0</v>
      </c>
      <c r="AC45" s="115">
        <f t="shared" si="60"/>
        <v>1670.0153545049666</v>
      </c>
      <c r="AD45" s="114">
        <f t="shared" si="60"/>
        <v>717.67832069219514</v>
      </c>
      <c r="AE45" s="114">
        <f t="shared" si="60"/>
        <v>0</v>
      </c>
      <c r="AF45" s="114">
        <f t="shared" si="60"/>
        <v>0</v>
      </c>
      <c r="AG45" s="114">
        <f t="shared" si="60"/>
        <v>952.33703381277166</v>
      </c>
      <c r="AH45" s="114">
        <f t="shared" si="60"/>
        <v>0</v>
      </c>
      <c r="AI45" s="210">
        <f t="shared" si="64"/>
        <v>2437.8340201718347</v>
      </c>
      <c r="AJ45" s="141" t="str">
        <f t="shared" si="65"/>
        <v/>
      </c>
    </row>
    <row r="46" spans="1:36" ht="15">
      <c r="A46" s="159" t="s">
        <v>60</v>
      </c>
      <c r="B46" s="40">
        <f t="shared" si="61"/>
        <v>45.423596338845577</v>
      </c>
      <c r="C46" s="40">
        <f t="shared" si="61"/>
        <v>9.6229452678722858</v>
      </c>
      <c r="D46" s="40">
        <f t="shared" si="61"/>
        <v>23.335096763712023</v>
      </c>
      <c r="E46" s="40">
        <f t="shared" si="61"/>
        <v>0</v>
      </c>
      <c r="F46" s="350">
        <v>0</v>
      </c>
      <c r="G46" s="40">
        <f t="shared" si="58"/>
        <v>0</v>
      </c>
      <c r="H46" s="40">
        <f t="shared" si="58"/>
        <v>0</v>
      </c>
      <c r="I46" s="162">
        <f t="shared" si="62"/>
        <v>78.381638370429897</v>
      </c>
      <c r="J46" s="149"/>
      <c r="K46" s="163" t="s">
        <v>60</v>
      </c>
      <c r="L46" s="84">
        <f t="shared" si="59"/>
        <v>45.423596338845577</v>
      </c>
      <c r="M46" s="84">
        <f t="shared" si="59"/>
        <v>9.6229452678722858</v>
      </c>
      <c r="N46" s="84">
        <f t="shared" si="59"/>
        <v>23.335096763712023</v>
      </c>
      <c r="O46" s="84">
        <f t="shared" si="59"/>
        <v>0</v>
      </c>
      <c r="P46" s="84">
        <f t="shared" si="59"/>
        <v>0</v>
      </c>
      <c r="Q46" s="84">
        <f t="shared" si="59"/>
        <v>0</v>
      </c>
      <c r="R46" s="84">
        <f t="shared" si="59"/>
        <v>0</v>
      </c>
      <c r="S46" s="166">
        <f t="shared" si="63"/>
        <v>78.381638370429897</v>
      </c>
      <c r="T46" s="149"/>
      <c r="U46" s="211" t="s">
        <v>60</v>
      </c>
      <c r="V46" s="118">
        <f t="shared" si="60"/>
        <v>42.288884493241042</v>
      </c>
      <c r="W46" s="118">
        <f t="shared" si="60"/>
        <v>0</v>
      </c>
      <c r="X46" s="118">
        <f t="shared" si="60"/>
        <v>0</v>
      </c>
      <c r="Y46" s="118">
        <f t="shared" si="60"/>
        <v>9.6229452678722858</v>
      </c>
      <c r="Z46" s="118">
        <f t="shared" si="60"/>
        <v>23.335096763712023</v>
      </c>
      <c r="AA46" s="118">
        <f t="shared" si="60"/>
        <v>0</v>
      </c>
      <c r="AB46" s="118">
        <f t="shared" si="60"/>
        <v>0</v>
      </c>
      <c r="AC46" s="119">
        <f t="shared" si="60"/>
        <v>3.1347118456045338</v>
      </c>
      <c r="AD46" s="118">
        <f t="shared" si="60"/>
        <v>3.1347118456045338</v>
      </c>
      <c r="AE46" s="118">
        <f t="shared" si="60"/>
        <v>0</v>
      </c>
      <c r="AF46" s="118">
        <f t="shared" si="60"/>
        <v>0</v>
      </c>
      <c r="AG46" s="118">
        <f t="shared" si="60"/>
        <v>0</v>
      </c>
      <c r="AH46" s="118">
        <f t="shared" si="60"/>
        <v>0</v>
      </c>
      <c r="AI46" s="214">
        <f t="shared" si="64"/>
        <v>78.381638370429869</v>
      </c>
      <c r="AJ46" s="141" t="str">
        <f t="shared" si="65"/>
        <v/>
      </c>
    </row>
    <row r="47" spans="1:36" ht="15">
      <c r="A47" s="167" t="s">
        <v>22</v>
      </c>
      <c r="B47" s="43">
        <f t="shared" si="61"/>
        <v>760.63931213550961</v>
      </c>
      <c r="C47" s="43">
        <f t="shared" si="61"/>
        <v>2027.1077570925386</v>
      </c>
      <c r="D47" s="43">
        <f t="shared" si="61"/>
        <v>1971.8767524059228</v>
      </c>
      <c r="E47" s="43">
        <f t="shared" si="61"/>
        <v>0</v>
      </c>
      <c r="F47" s="350">
        <v>0</v>
      </c>
      <c r="G47" s="43">
        <f t="shared" si="58"/>
        <v>0</v>
      </c>
      <c r="H47" s="43">
        <f t="shared" si="58"/>
        <v>0</v>
      </c>
      <c r="I47" s="154">
        <f t="shared" si="62"/>
        <v>4759.6238216339707</v>
      </c>
      <c r="J47" s="149"/>
      <c r="K47" s="169" t="s">
        <v>22</v>
      </c>
      <c r="L47" s="43">
        <f t="shared" si="59"/>
        <v>760.63931213550961</v>
      </c>
      <c r="M47" s="43">
        <f t="shared" si="59"/>
        <v>2027.1077570925386</v>
      </c>
      <c r="N47" s="43">
        <f t="shared" si="59"/>
        <v>1971.8767524059228</v>
      </c>
      <c r="O47" s="43">
        <f t="shared" si="59"/>
        <v>0</v>
      </c>
      <c r="P47" s="43">
        <f t="shared" si="59"/>
        <v>405.68361635787721</v>
      </c>
      <c r="Q47" s="43">
        <f t="shared" si="59"/>
        <v>0</v>
      </c>
      <c r="R47" s="43">
        <f t="shared" si="59"/>
        <v>0</v>
      </c>
      <c r="S47" s="158">
        <f t="shared" si="63"/>
        <v>5165.307437991848</v>
      </c>
      <c r="T47" s="149"/>
      <c r="U47" s="215" t="s">
        <v>22</v>
      </c>
      <c r="V47" s="114">
        <f t="shared" si="60"/>
        <v>745.5981262358672</v>
      </c>
      <c r="W47" s="114">
        <f t="shared" si="60"/>
        <v>0</v>
      </c>
      <c r="X47" s="114">
        <f t="shared" si="60"/>
        <v>0</v>
      </c>
      <c r="Y47" s="114">
        <f t="shared" si="60"/>
        <v>2027.1077570925386</v>
      </c>
      <c r="Z47" s="114">
        <f t="shared" si="60"/>
        <v>1699.0287637211522</v>
      </c>
      <c r="AA47" s="114">
        <f t="shared" si="60"/>
        <v>0</v>
      </c>
      <c r="AB47" s="114">
        <f t="shared" si="60"/>
        <v>405.68361635787721</v>
      </c>
      <c r="AC47" s="115">
        <f t="shared" si="60"/>
        <v>287.88917458441284</v>
      </c>
      <c r="AD47" s="114">
        <f t="shared" si="60"/>
        <v>15.041185899642436</v>
      </c>
      <c r="AE47" s="114">
        <f t="shared" si="60"/>
        <v>0</v>
      </c>
      <c r="AF47" s="114">
        <f t="shared" si="60"/>
        <v>0</v>
      </c>
      <c r="AG47" s="114">
        <f t="shared" si="60"/>
        <v>272.84798868477043</v>
      </c>
      <c r="AH47" s="114">
        <f t="shared" si="60"/>
        <v>0</v>
      </c>
      <c r="AI47" s="210">
        <f t="shared" si="64"/>
        <v>5165.307437991848</v>
      </c>
      <c r="AJ47" s="141" t="str">
        <f t="shared" si="65"/>
        <v/>
      </c>
    </row>
    <row r="48" spans="1:36" ht="15">
      <c r="A48" s="159" t="s">
        <v>21</v>
      </c>
      <c r="B48" s="40">
        <f t="shared" si="61"/>
        <v>35.634960081266165</v>
      </c>
      <c r="C48" s="40">
        <f t="shared" si="61"/>
        <v>482.12727265808536</v>
      </c>
      <c r="D48" s="40">
        <f t="shared" si="61"/>
        <v>1146.5701584755031</v>
      </c>
      <c r="E48" s="40">
        <f t="shared" si="61"/>
        <v>0</v>
      </c>
      <c r="F48" s="350">
        <v>0</v>
      </c>
      <c r="G48" s="40">
        <f t="shared" si="58"/>
        <v>0</v>
      </c>
      <c r="H48" s="40">
        <f t="shared" si="58"/>
        <v>0</v>
      </c>
      <c r="I48" s="162">
        <f t="shared" si="62"/>
        <v>1664.3323912148546</v>
      </c>
      <c r="J48" s="149"/>
      <c r="K48" s="163" t="s">
        <v>21</v>
      </c>
      <c r="L48" s="84">
        <f t="shared" si="59"/>
        <v>35.634960081266165</v>
      </c>
      <c r="M48" s="84">
        <f t="shared" si="59"/>
        <v>482.12727265808536</v>
      </c>
      <c r="N48" s="84">
        <f t="shared" si="59"/>
        <v>1146.5701584755031</v>
      </c>
      <c r="O48" s="84">
        <f t="shared" si="59"/>
        <v>0</v>
      </c>
      <c r="P48" s="84">
        <f t="shared" si="59"/>
        <v>0</v>
      </c>
      <c r="Q48" s="84">
        <f t="shared" si="59"/>
        <v>0</v>
      </c>
      <c r="R48" s="84">
        <f t="shared" si="59"/>
        <v>0</v>
      </c>
      <c r="S48" s="166">
        <f t="shared" si="63"/>
        <v>1664.3323912148546</v>
      </c>
      <c r="T48" s="149"/>
      <c r="U48" s="211" t="s">
        <v>61</v>
      </c>
      <c r="V48" s="118">
        <f t="shared" si="60"/>
        <v>35.634960081266165</v>
      </c>
      <c r="W48" s="118">
        <f t="shared" si="60"/>
        <v>0</v>
      </c>
      <c r="X48" s="118">
        <f t="shared" si="60"/>
        <v>0</v>
      </c>
      <c r="Y48" s="118">
        <f t="shared" si="60"/>
        <v>482.12727265808536</v>
      </c>
      <c r="Z48" s="118">
        <f t="shared" si="60"/>
        <v>1146.5701584755031</v>
      </c>
      <c r="AA48" s="118">
        <f t="shared" si="60"/>
        <v>0</v>
      </c>
      <c r="AB48" s="118">
        <f t="shared" si="60"/>
        <v>0</v>
      </c>
      <c r="AC48" s="119">
        <f t="shared" si="60"/>
        <v>0</v>
      </c>
      <c r="AD48" s="118">
        <f t="shared" si="60"/>
        <v>0</v>
      </c>
      <c r="AE48" s="118">
        <f t="shared" si="60"/>
        <v>0</v>
      </c>
      <c r="AF48" s="118">
        <f t="shared" si="60"/>
        <v>0</v>
      </c>
      <c r="AG48" s="118">
        <f t="shared" si="60"/>
        <v>0</v>
      </c>
      <c r="AH48" s="118">
        <f t="shared" si="60"/>
        <v>0</v>
      </c>
      <c r="AI48" s="214">
        <f t="shared" si="64"/>
        <v>1664.3323912148546</v>
      </c>
      <c r="AJ48" s="141" t="str">
        <f t="shared" si="65"/>
        <v/>
      </c>
    </row>
    <row r="49" spans="1:36" ht="15">
      <c r="A49" s="170" t="s">
        <v>64</v>
      </c>
      <c r="B49" s="43">
        <f t="shared" si="61"/>
        <v>0</v>
      </c>
      <c r="C49" s="43">
        <f t="shared" si="61"/>
        <v>0</v>
      </c>
      <c r="D49" s="43">
        <f t="shared" si="61"/>
        <v>0</v>
      </c>
      <c r="E49" s="43">
        <f t="shared" si="61"/>
        <v>0</v>
      </c>
      <c r="F49" s="350">
        <v>0</v>
      </c>
      <c r="G49" s="43">
        <f t="shared" ref="G49:H53" si="66">G127+G153+G179+G205+G231+G257+G283+G309+G335+G361+G387+G413+G439</f>
        <v>0</v>
      </c>
      <c r="H49" s="43">
        <f t="shared" si="66"/>
        <v>0</v>
      </c>
      <c r="I49" s="154">
        <f t="shared" si="62"/>
        <v>0</v>
      </c>
      <c r="J49" s="149"/>
      <c r="K49" s="171" t="s">
        <v>64</v>
      </c>
      <c r="L49" s="43">
        <f t="shared" ref="L49:R53" si="67">L127+L153+L179+L205+L231+L257+L283+L309+L335+L361+L387+L413+L439</f>
        <v>0</v>
      </c>
      <c r="M49" s="43">
        <f t="shared" si="67"/>
        <v>0</v>
      </c>
      <c r="N49" s="43">
        <f t="shared" si="67"/>
        <v>0</v>
      </c>
      <c r="O49" s="43">
        <f t="shared" si="67"/>
        <v>0</v>
      </c>
      <c r="P49" s="43">
        <f t="shared" si="67"/>
        <v>0</v>
      </c>
      <c r="Q49" s="43">
        <f t="shared" si="67"/>
        <v>0</v>
      </c>
      <c r="R49" s="43">
        <f t="shared" si="67"/>
        <v>0</v>
      </c>
      <c r="S49" s="158">
        <f t="shared" si="63"/>
        <v>0</v>
      </c>
      <c r="T49" s="149"/>
      <c r="U49" s="216" t="s">
        <v>62</v>
      </c>
      <c r="V49" s="114">
        <f t="shared" ref="V49:AH53" si="68">V127+V153+V179+V205+V231+V257+V283+V309+V335+V361+V387+V413+V439</f>
        <v>0</v>
      </c>
      <c r="W49" s="114">
        <f t="shared" si="68"/>
        <v>0</v>
      </c>
      <c r="X49" s="114">
        <f t="shared" si="68"/>
        <v>0</v>
      </c>
      <c r="Y49" s="114">
        <f t="shared" si="68"/>
        <v>0</v>
      </c>
      <c r="Z49" s="114">
        <f t="shared" si="68"/>
        <v>0</v>
      </c>
      <c r="AA49" s="114">
        <f t="shared" si="68"/>
        <v>0</v>
      </c>
      <c r="AB49" s="114">
        <f t="shared" si="68"/>
        <v>0</v>
      </c>
      <c r="AC49" s="115">
        <f t="shared" si="68"/>
        <v>0</v>
      </c>
      <c r="AD49" s="114">
        <f t="shared" si="68"/>
        <v>0</v>
      </c>
      <c r="AE49" s="114">
        <f t="shared" si="68"/>
        <v>0</v>
      </c>
      <c r="AF49" s="114">
        <f t="shared" si="68"/>
        <v>0</v>
      </c>
      <c r="AG49" s="114">
        <f t="shared" si="68"/>
        <v>0</v>
      </c>
      <c r="AH49" s="114">
        <f t="shared" si="68"/>
        <v>0</v>
      </c>
      <c r="AI49" s="210">
        <f t="shared" si="64"/>
        <v>0</v>
      </c>
      <c r="AJ49" s="141" t="str">
        <f t="shared" si="65"/>
        <v/>
      </c>
    </row>
    <row r="50" spans="1:36">
      <c r="A50" s="172" t="s">
        <v>23</v>
      </c>
      <c r="B50" s="59">
        <f t="shared" ref="B50:E53" si="69">B128+B154+B180+B206+B232+B258+B284+B310+B336+B362+B388+B414+B440</f>
        <v>0</v>
      </c>
      <c r="C50" s="59">
        <f t="shared" si="69"/>
        <v>0</v>
      </c>
      <c r="D50" s="59">
        <f t="shared" si="69"/>
        <v>0</v>
      </c>
      <c r="E50" s="59">
        <f t="shared" si="69"/>
        <v>0</v>
      </c>
      <c r="F50" s="350">
        <v>0</v>
      </c>
      <c r="G50" s="59">
        <f t="shared" si="66"/>
        <v>0</v>
      </c>
      <c r="H50" s="59">
        <f t="shared" si="66"/>
        <v>0</v>
      </c>
      <c r="I50" s="175">
        <f t="shared" si="62"/>
        <v>0</v>
      </c>
      <c r="J50" s="149"/>
      <c r="K50" s="176" t="s">
        <v>23</v>
      </c>
      <c r="L50" s="87">
        <f t="shared" si="67"/>
        <v>0</v>
      </c>
      <c r="M50" s="87">
        <f t="shared" si="67"/>
        <v>0</v>
      </c>
      <c r="N50" s="87">
        <f t="shared" si="67"/>
        <v>0</v>
      </c>
      <c r="O50" s="87">
        <f t="shared" si="67"/>
        <v>0</v>
      </c>
      <c r="P50" s="87">
        <f t="shared" si="67"/>
        <v>0</v>
      </c>
      <c r="Q50" s="87">
        <f t="shared" si="67"/>
        <v>0</v>
      </c>
      <c r="R50" s="87">
        <f t="shared" si="67"/>
        <v>0</v>
      </c>
      <c r="S50" s="179">
        <f t="shared" si="63"/>
        <v>0</v>
      </c>
      <c r="T50" s="149"/>
      <c r="U50" s="217" t="s">
        <v>65</v>
      </c>
      <c r="V50" s="121">
        <f t="shared" si="68"/>
        <v>0</v>
      </c>
      <c r="W50" s="121">
        <f t="shared" si="68"/>
        <v>0</v>
      </c>
      <c r="X50" s="121">
        <f t="shared" si="68"/>
        <v>0</v>
      </c>
      <c r="Y50" s="121">
        <f t="shared" si="68"/>
        <v>0</v>
      </c>
      <c r="Z50" s="121">
        <f t="shared" si="68"/>
        <v>0</v>
      </c>
      <c r="AA50" s="121">
        <f t="shared" si="68"/>
        <v>0</v>
      </c>
      <c r="AB50" s="121">
        <f t="shared" si="68"/>
        <v>0</v>
      </c>
      <c r="AC50" s="283">
        <f t="shared" si="68"/>
        <v>0</v>
      </c>
      <c r="AD50" s="121">
        <f t="shared" si="68"/>
        <v>0</v>
      </c>
      <c r="AE50" s="121">
        <f t="shared" si="68"/>
        <v>0</v>
      </c>
      <c r="AF50" s="121">
        <f t="shared" si="68"/>
        <v>0</v>
      </c>
      <c r="AG50" s="121">
        <f t="shared" si="68"/>
        <v>0</v>
      </c>
      <c r="AH50" s="121">
        <f t="shared" si="68"/>
        <v>0</v>
      </c>
      <c r="AI50" s="219">
        <f t="shared" si="64"/>
        <v>0</v>
      </c>
      <c r="AJ50" s="141" t="str">
        <f t="shared" si="65"/>
        <v/>
      </c>
    </row>
    <row r="51" spans="1:36">
      <c r="A51" s="180" t="s">
        <v>19</v>
      </c>
      <c r="B51" s="62">
        <f t="shared" si="69"/>
        <v>0</v>
      </c>
      <c r="C51" s="62">
        <f t="shared" si="69"/>
        <v>0</v>
      </c>
      <c r="D51" s="62">
        <f t="shared" si="69"/>
        <v>0</v>
      </c>
      <c r="E51" s="62">
        <f t="shared" si="69"/>
        <v>0</v>
      </c>
      <c r="F51" s="350">
        <v>0</v>
      </c>
      <c r="G51" s="62">
        <f t="shared" si="66"/>
        <v>0</v>
      </c>
      <c r="H51" s="62">
        <f t="shared" si="66"/>
        <v>0</v>
      </c>
      <c r="I51" s="183">
        <f t="shared" si="62"/>
        <v>0</v>
      </c>
      <c r="J51" s="149"/>
      <c r="K51" s="184" t="s">
        <v>19</v>
      </c>
      <c r="L51" s="62">
        <f t="shared" si="67"/>
        <v>0</v>
      </c>
      <c r="M51" s="62">
        <f t="shared" si="67"/>
        <v>0</v>
      </c>
      <c r="N51" s="62">
        <f t="shared" si="67"/>
        <v>0</v>
      </c>
      <c r="O51" s="62">
        <f t="shared" si="67"/>
        <v>0</v>
      </c>
      <c r="P51" s="62">
        <f t="shared" si="67"/>
        <v>0</v>
      </c>
      <c r="Q51" s="62">
        <f t="shared" si="67"/>
        <v>0</v>
      </c>
      <c r="R51" s="62">
        <f t="shared" si="67"/>
        <v>0</v>
      </c>
      <c r="S51" s="186">
        <f t="shared" si="63"/>
        <v>0</v>
      </c>
      <c r="T51" s="149"/>
      <c r="U51" s="220" t="s">
        <v>19</v>
      </c>
      <c r="V51" s="124">
        <f t="shared" si="68"/>
        <v>0</v>
      </c>
      <c r="W51" s="124">
        <f t="shared" si="68"/>
        <v>0</v>
      </c>
      <c r="X51" s="124">
        <f t="shared" si="68"/>
        <v>0</v>
      </c>
      <c r="Y51" s="124">
        <f t="shared" si="68"/>
        <v>0</v>
      </c>
      <c r="Z51" s="124">
        <f t="shared" si="68"/>
        <v>0</v>
      </c>
      <c r="AA51" s="124">
        <f t="shared" si="68"/>
        <v>0</v>
      </c>
      <c r="AB51" s="124">
        <f t="shared" si="68"/>
        <v>0</v>
      </c>
      <c r="AC51" s="284">
        <f t="shared" si="68"/>
        <v>0</v>
      </c>
      <c r="AD51" s="124">
        <f t="shared" si="68"/>
        <v>0</v>
      </c>
      <c r="AE51" s="124">
        <f t="shared" si="68"/>
        <v>0</v>
      </c>
      <c r="AF51" s="124">
        <f t="shared" si="68"/>
        <v>0</v>
      </c>
      <c r="AG51" s="124">
        <f t="shared" si="68"/>
        <v>0</v>
      </c>
      <c r="AH51" s="124">
        <f t="shared" si="68"/>
        <v>0</v>
      </c>
      <c r="AI51" s="223">
        <f t="shared" si="64"/>
        <v>0</v>
      </c>
      <c r="AJ51" s="141" t="str">
        <f t="shared" si="65"/>
        <v/>
      </c>
    </row>
    <row r="52" spans="1:36">
      <c r="A52" s="172" t="s">
        <v>20</v>
      </c>
      <c r="B52" s="59">
        <f t="shared" si="69"/>
        <v>0</v>
      </c>
      <c r="C52" s="59">
        <f t="shared" si="69"/>
        <v>0</v>
      </c>
      <c r="D52" s="59">
        <f t="shared" si="69"/>
        <v>0</v>
      </c>
      <c r="E52" s="59">
        <f t="shared" si="69"/>
        <v>0</v>
      </c>
      <c r="F52" s="350">
        <v>0</v>
      </c>
      <c r="G52" s="59">
        <f t="shared" si="66"/>
        <v>0</v>
      </c>
      <c r="H52" s="59">
        <f t="shared" si="66"/>
        <v>0</v>
      </c>
      <c r="I52" s="175">
        <f t="shared" si="62"/>
        <v>0</v>
      </c>
      <c r="J52" s="149"/>
      <c r="K52" s="176" t="s">
        <v>20</v>
      </c>
      <c r="L52" s="87">
        <f t="shared" si="67"/>
        <v>0</v>
      </c>
      <c r="M52" s="87">
        <f t="shared" si="67"/>
        <v>0</v>
      </c>
      <c r="N52" s="87">
        <f t="shared" si="67"/>
        <v>0</v>
      </c>
      <c r="O52" s="87">
        <f t="shared" si="67"/>
        <v>0</v>
      </c>
      <c r="P52" s="87">
        <f t="shared" si="67"/>
        <v>0</v>
      </c>
      <c r="Q52" s="87">
        <f t="shared" si="67"/>
        <v>0</v>
      </c>
      <c r="R52" s="87">
        <f t="shared" si="67"/>
        <v>0</v>
      </c>
      <c r="S52" s="179">
        <f t="shared" si="63"/>
        <v>0</v>
      </c>
      <c r="T52" s="149"/>
      <c r="U52" s="217" t="s">
        <v>20</v>
      </c>
      <c r="V52" s="121">
        <f t="shared" si="68"/>
        <v>0</v>
      </c>
      <c r="W52" s="121">
        <f t="shared" si="68"/>
        <v>0</v>
      </c>
      <c r="X52" s="121">
        <f t="shared" si="68"/>
        <v>0</v>
      </c>
      <c r="Y52" s="121">
        <f t="shared" si="68"/>
        <v>0</v>
      </c>
      <c r="Z52" s="121">
        <f t="shared" si="68"/>
        <v>0</v>
      </c>
      <c r="AA52" s="121">
        <f t="shared" si="68"/>
        <v>0</v>
      </c>
      <c r="AB52" s="121">
        <f t="shared" si="68"/>
        <v>0</v>
      </c>
      <c r="AC52" s="283">
        <f t="shared" si="68"/>
        <v>0</v>
      </c>
      <c r="AD52" s="121">
        <f t="shared" si="68"/>
        <v>0</v>
      </c>
      <c r="AE52" s="121">
        <f t="shared" si="68"/>
        <v>0</v>
      </c>
      <c r="AF52" s="121">
        <f t="shared" si="68"/>
        <v>0</v>
      </c>
      <c r="AG52" s="121">
        <f t="shared" si="68"/>
        <v>0</v>
      </c>
      <c r="AH52" s="121">
        <f t="shared" si="68"/>
        <v>0</v>
      </c>
      <c r="AI52" s="219">
        <f t="shared" si="64"/>
        <v>0</v>
      </c>
      <c r="AJ52" s="141" t="str">
        <f t="shared" si="65"/>
        <v/>
      </c>
    </row>
    <row r="53" spans="1:36" ht="15" thickBot="1">
      <c r="A53" s="187" t="s">
        <v>11</v>
      </c>
      <c r="B53" s="52">
        <f t="shared" si="69"/>
        <v>0</v>
      </c>
      <c r="C53" s="52">
        <f t="shared" si="69"/>
        <v>0</v>
      </c>
      <c r="D53" s="52">
        <f t="shared" si="69"/>
        <v>0</v>
      </c>
      <c r="E53" s="52">
        <f t="shared" si="69"/>
        <v>0</v>
      </c>
      <c r="F53" s="351">
        <v>0</v>
      </c>
      <c r="G53" s="52">
        <f t="shared" si="66"/>
        <v>0</v>
      </c>
      <c r="H53" s="52">
        <f t="shared" si="66"/>
        <v>0</v>
      </c>
      <c r="I53" s="190">
        <f t="shared" si="62"/>
        <v>0</v>
      </c>
      <c r="J53" s="149"/>
      <c r="K53" s="191" t="s">
        <v>11</v>
      </c>
      <c r="L53" s="52">
        <f t="shared" si="67"/>
        <v>0</v>
      </c>
      <c r="M53" s="52">
        <f t="shared" si="67"/>
        <v>0</v>
      </c>
      <c r="N53" s="52">
        <f t="shared" si="67"/>
        <v>0</v>
      </c>
      <c r="O53" s="52">
        <f t="shared" si="67"/>
        <v>0</v>
      </c>
      <c r="P53" s="52">
        <f t="shared" si="67"/>
        <v>0</v>
      </c>
      <c r="Q53" s="52">
        <f t="shared" si="67"/>
        <v>0</v>
      </c>
      <c r="R53" s="52">
        <f t="shared" si="67"/>
        <v>0</v>
      </c>
      <c r="S53" s="193">
        <f t="shared" si="63"/>
        <v>0</v>
      </c>
      <c r="T53" s="149"/>
      <c r="U53" s="220" t="s">
        <v>11</v>
      </c>
      <c r="V53" s="124">
        <f t="shared" si="68"/>
        <v>0</v>
      </c>
      <c r="W53" s="124">
        <f t="shared" si="68"/>
        <v>0</v>
      </c>
      <c r="X53" s="124">
        <f t="shared" si="68"/>
        <v>0</v>
      </c>
      <c r="Y53" s="124">
        <f t="shared" si="68"/>
        <v>0</v>
      </c>
      <c r="Z53" s="124">
        <f t="shared" si="68"/>
        <v>0</v>
      </c>
      <c r="AA53" s="124">
        <f t="shared" si="68"/>
        <v>0</v>
      </c>
      <c r="AB53" s="124">
        <f t="shared" si="68"/>
        <v>0</v>
      </c>
      <c r="AC53" s="284">
        <f t="shared" si="68"/>
        <v>0</v>
      </c>
      <c r="AD53" s="124">
        <f t="shared" si="68"/>
        <v>0</v>
      </c>
      <c r="AE53" s="124">
        <f t="shared" si="68"/>
        <v>0</v>
      </c>
      <c r="AF53" s="124">
        <f t="shared" si="68"/>
        <v>0</v>
      </c>
      <c r="AG53" s="124">
        <f t="shared" si="68"/>
        <v>0</v>
      </c>
      <c r="AH53" s="124">
        <f t="shared" si="68"/>
        <v>0</v>
      </c>
      <c r="AI53" s="223">
        <f t="shared" si="64"/>
        <v>0</v>
      </c>
      <c r="AJ53" s="141" t="str">
        <f t="shared" si="65"/>
        <v/>
      </c>
    </row>
    <row r="54" spans="1:36" ht="15">
      <c r="A54" s="194" t="s">
        <v>26</v>
      </c>
      <c r="B54" s="195">
        <f>SUM(B33:B49)</f>
        <v>8802.7159450909403</v>
      </c>
      <c r="C54" s="195">
        <f t="shared" ref="C54:H54" si="70">SUM(C33:C49)</f>
        <v>17329.419275070399</v>
      </c>
      <c r="D54" s="195">
        <f t="shared" si="70"/>
        <v>15343.99970666015</v>
      </c>
      <c r="E54" s="195">
        <f t="shared" si="70"/>
        <v>13263.003682173352</v>
      </c>
      <c r="F54" s="195">
        <f t="shared" si="70"/>
        <v>0</v>
      </c>
      <c r="G54" s="195">
        <f t="shared" si="70"/>
        <v>1394.0895776428229</v>
      </c>
      <c r="H54" s="197">
        <f t="shared" si="70"/>
        <v>38.524542060387127</v>
      </c>
      <c r="I54" s="154">
        <f t="shared" ref="I54" si="71">SUM(I33:I49)</f>
        <v>56171.752728698055</v>
      </c>
      <c r="J54" s="149"/>
      <c r="K54" s="196" t="s">
        <v>26</v>
      </c>
      <c r="L54" s="195">
        <f>SUM(L33:L49)</f>
        <v>8802.7159450909403</v>
      </c>
      <c r="M54" s="195">
        <f t="shared" ref="M54:R54" si="72">SUM(M33:M49)</f>
        <v>17329.419275070399</v>
      </c>
      <c r="N54" s="195">
        <f t="shared" si="72"/>
        <v>15343.99970666015</v>
      </c>
      <c r="O54" s="195">
        <f t="shared" si="72"/>
        <v>13263.003682173352</v>
      </c>
      <c r="P54" s="195">
        <f t="shared" si="72"/>
        <v>5713.2042197767787</v>
      </c>
      <c r="Q54" s="195">
        <f t="shared" si="72"/>
        <v>1394.0895776428229</v>
      </c>
      <c r="R54" s="197">
        <f t="shared" si="72"/>
        <v>38.524542060387127</v>
      </c>
      <c r="S54" s="198">
        <f t="shared" ref="S54" si="73">SUM(S33:S49)</f>
        <v>61884.956948474828</v>
      </c>
      <c r="T54" s="149" t="str">
        <f>IF(ABS(S54-AI54)&gt;0.01,S54-AI54,"")</f>
        <v/>
      </c>
      <c r="U54" s="224" t="s">
        <v>63</v>
      </c>
      <c r="V54" s="225">
        <f>SUM(V33:V49)</f>
        <v>5539.8287000549844</v>
      </c>
      <c r="W54" s="225">
        <f t="shared" ref="W54:AH54" si="74">SUM(W33:W49)</f>
        <v>1548.9028484262535</v>
      </c>
      <c r="X54" s="225">
        <f t="shared" si="74"/>
        <v>1394.0895776428229</v>
      </c>
      <c r="Y54" s="225">
        <f t="shared" si="74"/>
        <v>17329.419275070399</v>
      </c>
      <c r="Z54" s="225">
        <f t="shared" si="74"/>
        <v>13081.210807314978</v>
      </c>
      <c r="AA54" s="225">
        <f t="shared" si="74"/>
        <v>11859.593409256135</v>
      </c>
      <c r="AB54" s="225">
        <f t="shared" si="74"/>
        <v>5713.2042197767787</v>
      </c>
      <c r="AC54" s="225">
        <f t="shared" si="74"/>
        <v>5418.7081109324808</v>
      </c>
      <c r="AD54" s="226">
        <f t="shared" si="74"/>
        <v>1713.9843966097014</v>
      </c>
      <c r="AE54" s="226">
        <f t="shared" si="74"/>
        <v>1365.2955599512461</v>
      </c>
      <c r="AF54" s="226">
        <f t="shared" si="74"/>
        <v>38.524542060387127</v>
      </c>
      <c r="AG54" s="226">
        <f t="shared" si="74"/>
        <v>2262.7888993451743</v>
      </c>
      <c r="AH54" s="226">
        <f t="shared" si="74"/>
        <v>38.114712965970902</v>
      </c>
      <c r="AI54" s="227">
        <f>SUM(V54:AC54)</f>
        <v>61884.956948474835</v>
      </c>
      <c r="AJ54" s="141" t="str">
        <f t="shared" si="65"/>
        <v/>
      </c>
    </row>
    <row r="55" spans="1:36" ht="15" thickBot="1">
      <c r="A55" s="32" t="s">
        <v>90</v>
      </c>
      <c r="B55" s="48">
        <f>IF($I54=0,"-",B54/$I54)</f>
        <v>0.15671072233773556</v>
      </c>
      <c r="C55" s="48">
        <f t="shared" ref="C55:H55" si="75">IF($I54=0,"-",C54/$I54)</f>
        <v>0.30850771843935765</v>
      </c>
      <c r="D55" s="48">
        <f t="shared" si="75"/>
        <v>0.27316220273149722</v>
      </c>
      <c r="E55" s="48">
        <f t="shared" si="75"/>
        <v>0.23611518312828622</v>
      </c>
      <c r="F55" s="48">
        <f t="shared" si="75"/>
        <v>0</v>
      </c>
      <c r="G55" s="48">
        <f t="shared" si="75"/>
        <v>2.4818338576260677E-2</v>
      </c>
      <c r="H55" s="69">
        <f t="shared" si="75"/>
        <v>6.8583478686263253E-4</v>
      </c>
      <c r="I55" s="49">
        <f>SUM(B55:H55)</f>
        <v>1</v>
      </c>
      <c r="K55" s="78" t="s">
        <v>90</v>
      </c>
      <c r="L55" s="95">
        <f>IF($S54=0,"-",L54/$S54)</f>
        <v>0.14224322645033183</v>
      </c>
      <c r="M55" s="95">
        <f t="shared" ref="M55:R55" si="76">IF($S54=0,"-",M54/$S54)</f>
        <v>0.28002636067920034</v>
      </c>
      <c r="N55" s="95">
        <f t="shared" si="76"/>
        <v>0.24794393441099916</v>
      </c>
      <c r="O55" s="95">
        <f t="shared" si="76"/>
        <v>0.21431708667448984</v>
      </c>
      <c r="P55" s="95">
        <f t="shared" si="76"/>
        <v>9.2319757522552212E-2</v>
      </c>
      <c r="Q55" s="95">
        <f t="shared" si="76"/>
        <v>2.2527115576787691E-2</v>
      </c>
      <c r="R55" s="96">
        <f t="shared" si="76"/>
        <v>6.2251868563894305E-4</v>
      </c>
      <c r="S55" s="97">
        <f>SUM(L55:R55)</f>
        <v>1</v>
      </c>
      <c r="U55" s="108" t="s">
        <v>90</v>
      </c>
      <c r="V55" s="130">
        <f>+V54/$AI54</f>
        <v>8.9518179751945592E-2</v>
      </c>
      <c r="W55" s="130">
        <f t="shared" ref="W55:AH55" si="77">+W54/$AI54</f>
        <v>2.5028745672649715E-2</v>
      </c>
      <c r="X55" s="130">
        <f t="shared" si="77"/>
        <v>2.2527115576787687E-2</v>
      </c>
      <c r="Y55" s="130">
        <f t="shared" si="77"/>
        <v>0.28002636067920034</v>
      </c>
      <c r="Z55" s="130">
        <f t="shared" si="77"/>
        <v>0.21137949272884426</v>
      </c>
      <c r="AA55" s="130">
        <f t="shared" si="77"/>
        <v>0.19163935783506134</v>
      </c>
      <c r="AB55" s="130">
        <f t="shared" si="77"/>
        <v>9.2319757522552198E-2</v>
      </c>
      <c r="AC55" s="130">
        <f t="shared" si="77"/>
        <v>8.7560990232958796E-2</v>
      </c>
      <c r="AD55" s="130">
        <f t="shared" si="77"/>
        <v>2.7696301025736478E-2</v>
      </c>
      <c r="AE55" s="130">
        <f t="shared" si="77"/>
        <v>2.2061832588620617E-2</v>
      </c>
      <c r="AF55" s="130">
        <f t="shared" si="77"/>
        <v>6.2251868563894294E-4</v>
      </c>
      <c r="AG55" s="130">
        <f t="shared" si="77"/>
        <v>3.6564441682154891E-2</v>
      </c>
      <c r="AH55" s="130">
        <f t="shared" si="77"/>
        <v>6.1589625080785072E-4</v>
      </c>
      <c r="AI55" s="131">
        <f>SUM(V55:AC55)</f>
        <v>1</v>
      </c>
      <c r="AJ55" s="141" t="str">
        <f>IF(ABS(S55-AI55)&gt;0.001,S55-AI55,"")</f>
        <v/>
      </c>
    </row>
    <row r="56" spans="1:36" ht="15" thickBot="1"/>
    <row r="57" spans="1:36" ht="28.5">
      <c r="A57" s="352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54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53" t="s">
        <v>52</v>
      </c>
      <c r="B58" s="306" t="s">
        <v>119</v>
      </c>
      <c r="C58" s="307"/>
      <c r="D58" s="307"/>
      <c r="E58" s="307"/>
      <c r="F58" s="307"/>
      <c r="G58" s="307"/>
      <c r="H58" s="307"/>
      <c r="I58" s="308"/>
      <c r="K58" s="355" t="s">
        <v>52</v>
      </c>
      <c r="L58" s="309" t="s">
        <v>119</v>
      </c>
      <c r="M58" s="310"/>
      <c r="N58" s="310"/>
      <c r="O58" s="310"/>
      <c r="P58" s="310"/>
      <c r="Q58" s="310"/>
      <c r="R58" s="310"/>
      <c r="S58" s="311"/>
    </row>
    <row r="59" spans="1:36" ht="15">
      <c r="A59" s="151" t="s">
        <v>7</v>
      </c>
      <c r="B59" s="356"/>
      <c r="C59" s="357"/>
      <c r="D59" s="357"/>
      <c r="E59" s="358"/>
      <c r="F59" s="37">
        <f>F449+F475+F501+F527+F553</f>
        <v>3.0441828016380157</v>
      </c>
      <c r="G59" s="356"/>
      <c r="H59" s="358"/>
      <c r="I59" s="154">
        <f>SUM(B59:H59)</f>
        <v>3.0441828016380157</v>
      </c>
      <c r="J59" s="149"/>
      <c r="K59" s="203" t="s">
        <v>7</v>
      </c>
      <c r="L59" s="356"/>
      <c r="M59" s="357"/>
      <c r="N59" s="357"/>
      <c r="O59" s="358"/>
      <c r="P59" s="37">
        <f>P449+P475+P501+P527+P553</f>
        <v>0</v>
      </c>
      <c r="Q59" s="356"/>
      <c r="R59" s="365"/>
      <c r="S59" s="205">
        <f>SUM(L59:R59)</f>
        <v>0</v>
      </c>
      <c r="T59" s="149"/>
    </row>
    <row r="60" spans="1:36" ht="15">
      <c r="A60" s="159" t="s">
        <v>8</v>
      </c>
      <c r="B60" s="359"/>
      <c r="C60" s="360"/>
      <c r="D60" s="360"/>
      <c r="E60" s="361"/>
      <c r="F60" s="40">
        <f t="shared" ref="F60:F79" si="78">F450+F476+F502+F528+F554</f>
        <v>0</v>
      </c>
      <c r="G60" s="359"/>
      <c r="H60" s="361"/>
      <c r="I60" s="162">
        <f t="shared" ref="I60:I79" si="79">SUM(B60:H60)</f>
        <v>0</v>
      </c>
      <c r="J60" s="149"/>
      <c r="K60" s="163" t="s">
        <v>8</v>
      </c>
      <c r="L60" s="359"/>
      <c r="M60" s="360"/>
      <c r="N60" s="360"/>
      <c r="O60" s="361"/>
      <c r="P60" s="84">
        <f t="shared" ref="P60:P79" si="80">P450+P476+P502+P528+P554</f>
        <v>0</v>
      </c>
      <c r="Q60" s="359"/>
      <c r="R60" s="366"/>
      <c r="S60" s="166">
        <f t="shared" ref="S60:S79" si="81">SUM(L60:R60)</f>
        <v>0</v>
      </c>
      <c r="T60" s="149"/>
    </row>
    <row r="61" spans="1:36" ht="15">
      <c r="A61" s="167" t="s">
        <v>10</v>
      </c>
      <c r="B61" s="359"/>
      <c r="C61" s="360"/>
      <c r="D61" s="360"/>
      <c r="E61" s="361"/>
      <c r="F61" s="43">
        <f t="shared" si="78"/>
        <v>0</v>
      </c>
      <c r="G61" s="359"/>
      <c r="H61" s="361"/>
      <c r="I61" s="154">
        <f t="shared" si="79"/>
        <v>0</v>
      </c>
      <c r="J61" s="149"/>
      <c r="K61" s="169" t="s">
        <v>10</v>
      </c>
      <c r="L61" s="359"/>
      <c r="M61" s="360"/>
      <c r="N61" s="360"/>
      <c r="O61" s="361"/>
      <c r="P61" s="43">
        <f t="shared" si="80"/>
        <v>0</v>
      </c>
      <c r="Q61" s="359"/>
      <c r="R61" s="366"/>
      <c r="S61" s="158">
        <f t="shared" si="81"/>
        <v>0</v>
      </c>
      <c r="T61" s="149"/>
    </row>
    <row r="62" spans="1:36" ht="15">
      <c r="A62" s="159" t="s">
        <v>56</v>
      </c>
      <c r="B62" s="359"/>
      <c r="C62" s="360"/>
      <c r="D62" s="360"/>
      <c r="E62" s="361"/>
      <c r="F62" s="40">
        <f t="shared" si="78"/>
        <v>0</v>
      </c>
      <c r="G62" s="359"/>
      <c r="H62" s="361"/>
      <c r="I62" s="162">
        <f t="shared" si="79"/>
        <v>0</v>
      </c>
      <c r="J62" s="149"/>
      <c r="K62" s="163" t="s">
        <v>56</v>
      </c>
      <c r="L62" s="359"/>
      <c r="M62" s="360"/>
      <c r="N62" s="360"/>
      <c r="O62" s="361"/>
      <c r="P62" s="84">
        <f t="shared" si="80"/>
        <v>0</v>
      </c>
      <c r="Q62" s="359"/>
      <c r="R62" s="366"/>
      <c r="S62" s="166">
        <f t="shared" si="81"/>
        <v>0</v>
      </c>
      <c r="T62" s="149"/>
    </row>
    <row r="63" spans="1:36" ht="15">
      <c r="A63" s="167" t="s">
        <v>16</v>
      </c>
      <c r="B63" s="359"/>
      <c r="C63" s="360"/>
      <c r="D63" s="360"/>
      <c r="E63" s="361"/>
      <c r="F63" s="43">
        <f t="shared" si="78"/>
        <v>0</v>
      </c>
      <c r="G63" s="359"/>
      <c r="H63" s="361"/>
      <c r="I63" s="154">
        <f t="shared" si="79"/>
        <v>0</v>
      </c>
      <c r="J63" s="149"/>
      <c r="K63" s="169" t="s">
        <v>16</v>
      </c>
      <c r="L63" s="359"/>
      <c r="M63" s="360"/>
      <c r="N63" s="360"/>
      <c r="O63" s="361"/>
      <c r="P63" s="43">
        <f t="shared" si="80"/>
        <v>0</v>
      </c>
      <c r="Q63" s="359"/>
      <c r="R63" s="366"/>
      <c r="S63" s="158">
        <f t="shared" si="81"/>
        <v>0</v>
      </c>
      <c r="T63" s="149"/>
    </row>
    <row r="64" spans="1:36" ht="15">
      <c r="A64" s="159" t="s">
        <v>15</v>
      </c>
      <c r="B64" s="359"/>
      <c r="C64" s="360"/>
      <c r="D64" s="360"/>
      <c r="E64" s="361"/>
      <c r="F64" s="40">
        <f t="shared" si="78"/>
        <v>0</v>
      </c>
      <c r="G64" s="359"/>
      <c r="H64" s="361"/>
      <c r="I64" s="162">
        <f t="shared" si="79"/>
        <v>0</v>
      </c>
      <c r="J64" s="149"/>
      <c r="K64" s="163" t="s">
        <v>15</v>
      </c>
      <c r="L64" s="359"/>
      <c r="M64" s="360"/>
      <c r="N64" s="360"/>
      <c r="O64" s="361"/>
      <c r="P64" s="84">
        <f t="shared" si="80"/>
        <v>0</v>
      </c>
      <c r="Q64" s="359"/>
      <c r="R64" s="366"/>
      <c r="S64" s="166">
        <f t="shared" si="81"/>
        <v>0</v>
      </c>
      <c r="T64" s="149"/>
    </row>
    <row r="65" spans="1:20" ht="15">
      <c r="A65" s="167" t="s">
        <v>58</v>
      </c>
      <c r="B65" s="359"/>
      <c r="C65" s="360"/>
      <c r="D65" s="360"/>
      <c r="E65" s="361"/>
      <c r="F65" s="43">
        <f t="shared" si="78"/>
        <v>46288.631669051014</v>
      </c>
      <c r="G65" s="359"/>
      <c r="H65" s="361"/>
      <c r="I65" s="154">
        <f t="shared" si="79"/>
        <v>46288.631669051014</v>
      </c>
      <c r="J65" s="149"/>
      <c r="K65" s="169" t="s">
        <v>58</v>
      </c>
      <c r="L65" s="359"/>
      <c r="M65" s="360"/>
      <c r="N65" s="360"/>
      <c r="O65" s="361"/>
      <c r="P65" s="43">
        <f t="shared" si="80"/>
        <v>7784.6808119997368</v>
      </c>
      <c r="Q65" s="359"/>
      <c r="R65" s="366"/>
      <c r="S65" s="158">
        <f t="shared" si="81"/>
        <v>7784.6808119997368</v>
      </c>
      <c r="T65" s="149"/>
    </row>
    <row r="66" spans="1:20" ht="15">
      <c r="A66" s="159" t="s">
        <v>12</v>
      </c>
      <c r="B66" s="359"/>
      <c r="C66" s="360"/>
      <c r="D66" s="360"/>
      <c r="E66" s="361"/>
      <c r="F66" s="40">
        <f t="shared" si="78"/>
        <v>16457.602980381831</v>
      </c>
      <c r="G66" s="359"/>
      <c r="H66" s="361"/>
      <c r="I66" s="162">
        <f t="shared" si="79"/>
        <v>16457.602980381831</v>
      </c>
      <c r="J66" s="149"/>
      <c r="K66" s="163" t="s">
        <v>12</v>
      </c>
      <c r="L66" s="359"/>
      <c r="M66" s="360"/>
      <c r="N66" s="360"/>
      <c r="O66" s="361"/>
      <c r="P66" s="84">
        <f t="shared" si="80"/>
        <v>5966.1926408665613</v>
      </c>
      <c r="Q66" s="359"/>
      <c r="R66" s="366"/>
      <c r="S66" s="166">
        <f t="shared" si="81"/>
        <v>5966.1926408665613</v>
      </c>
      <c r="T66" s="149"/>
    </row>
    <row r="67" spans="1:20" ht="15">
      <c r="A67" s="167" t="s">
        <v>59</v>
      </c>
      <c r="B67" s="359"/>
      <c r="C67" s="360"/>
      <c r="D67" s="360"/>
      <c r="E67" s="361"/>
      <c r="F67" s="43">
        <f t="shared" si="78"/>
        <v>20341.299676613617</v>
      </c>
      <c r="G67" s="359"/>
      <c r="H67" s="361"/>
      <c r="I67" s="154">
        <f t="shared" si="79"/>
        <v>20341.299676613617</v>
      </c>
      <c r="J67" s="149"/>
      <c r="K67" s="169" t="s">
        <v>59</v>
      </c>
      <c r="L67" s="359"/>
      <c r="M67" s="360"/>
      <c r="N67" s="360"/>
      <c r="O67" s="361"/>
      <c r="P67" s="43">
        <f t="shared" si="80"/>
        <v>4.8805404162521882E-13</v>
      </c>
      <c r="Q67" s="359"/>
      <c r="R67" s="366"/>
      <c r="S67" s="158">
        <f t="shared" si="81"/>
        <v>4.8805404162521882E-13</v>
      </c>
      <c r="T67" s="149"/>
    </row>
    <row r="68" spans="1:20" ht="15">
      <c r="A68" s="159" t="s">
        <v>17</v>
      </c>
      <c r="B68" s="359"/>
      <c r="C68" s="360"/>
      <c r="D68" s="360"/>
      <c r="E68" s="361"/>
      <c r="F68" s="40">
        <f t="shared" si="78"/>
        <v>32.157867385118671</v>
      </c>
      <c r="G68" s="359"/>
      <c r="H68" s="361"/>
      <c r="I68" s="162">
        <f t="shared" si="79"/>
        <v>32.157867385118671</v>
      </c>
      <c r="J68" s="149"/>
      <c r="K68" s="163" t="s">
        <v>17</v>
      </c>
      <c r="L68" s="359"/>
      <c r="M68" s="360"/>
      <c r="N68" s="360"/>
      <c r="O68" s="361"/>
      <c r="P68" s="84">
        <f t="shared" si="80"/>
        <v>1.3513335689987733</v>
      </c>
      <c r="Q68" s="359"/>
      <c r="R68" s="366"/>
      <c r="S68" s="166">
        <f t="shared" si="81"/>
        <v>1.3513335689987733</v>
      </c>
      <c r="T68" s="149"/>
    </row>
    <row r="69" spans="1:20" ht="15">
      <c r="A69" s="167" t="s">
        <v>140</v>
      </c>
      <c r="B69" s="359"/>
      <c r="C69" s="360"/>
      <c r="D69" s="360"/>
      <c r="E69" s="361"/>
      <c r="F69" s="43">
        <f t="shared" si="78"/>
        <v>4043.2303699187414</v>
      </c>
      <c r="G69" s="359"/>
      <c r="H69" s="361"/>
      <c r="I69" s="154">
        <f t="shared" si="79"/>
        <v>4043.2303699187414</v>
      </c>
      <c r="J69" s="149"/>
      <c r="K69" s="169" t="s">
        <v>140</v>
      </c>
      <c r="L69" s="359"/>
      <c r="M69" s="360"/>
      <c r="N69" s="360"/>
      <c r="O69" s="361"/>
      <c r="P69" s="43">
        <f t="shared" si="80"/>
        <v>46.7990449499639</v>
      </c>
      <c r="Q69" s="359"/>
      <c r="R69" s="366"/>
      <c r="S69" s="158">
        <f t="shared" si="81"/>
        <v>46.7990449499639</v>
      </c>
      <c r="T69" s="149"/>
    </row>
    <row r="70" spans="1:20" ht="15">
      <c r="A70" s="159" t="s">
        <v>25</v>
      </c>
      <c r="B70" s="359"/>
      <c r="C70" s="360"/>
      <c r="D70" s="360"/>
      <c r="E70" s="361"/>
      <c r="F70" s="40">
        <f t="shared" si="78"/>
        <v>1535.5240399079305</v>
      </c>
      <c r="G70" s="359"/>
      <c r="H70" s="361"/>
      <c r="I70" s="162">
        <f t="shared" si="79"/>
        <v>1535.5240399079305</v>
      </c>
      <c r="J70" s="149"/>
      <c r="K70" s="163" t="s">
        <v>25</v>
      </c>
      <c r="L70" s="359"/>
      <c r="M70" s="360"/>
      <c r="N70" s="360"/>
      <c r="O70" s="361"/>
      <c r="P70" s="84">
        <f t="shared" si="80"/>
        <v>-4.3200998334214091E-12</v>
      </c>
      <c r="Q70" s="359"/>
      <c r="R70" s="366"/>
      <c r="S70" s="166">
        <f t="shared" si="81"/>
        <v>-4.3200998334214091E-12</v>
      </c>
      <c r="T70" s="149"/>
    </row>
    <row r="71" spans="1:20" ht="15">
      <c r="A71" s="167" t="s">
        <v>24</v>
      </c>
      <c r="B71" s="359"/>
      <c r="C71" s="360"/>
      <c r="D71" s="360"/>
      <c r="E71" s="361"/>
      <c r="F71" s="43">
        <f t="shared" si="78"/>
        <v>0</v>
      </c>
      <c r="G71" s="359"/>
      <c r="H71" s="361"/>
      <c r="I71" s="154">
        <f t="shared" si="79"/>
        <v>0</v>
      </c>
      <c r="J71" s="149"/>
      <c r="K71" s="169" t="s">
        <v>24</v>
      </c>
      <c r="L71" s="359"/>
      <c r="M71" s="360"/>
      <c r="N71" s="360"/>
      <c r="O71" s="361"/>
      <c r="P71" s="43">
        <f t="shared" si="80"/>
        <v>1.5258905250448151E-12</v>
      </c>
      <c r="Q71" s="359"/>
      <c r="R71" s="366"/>
      <c r="S71" s="158">
        <f t="shared" si="81"/>
        <v>1.5258905250448151E-12</v>
      </c>
      <c r="T71" s="149"/>
    </row>
    <row r="72" spans="1:20" ht="15">
      <c r="A72" s="159" t="s">
        <v>60</v>
      </c>
      <c r="B72" s="359"/>
      <c r="C72" s="360"/>
      <c r="D72" s="360"/>
      <c r="E72" s="361"/>
      <c r="F72" s="40">
        <f t="shared" si="78"/>
        <v>6.0884886764705895E-2</v>
      </c>
      <c r="G72" s="359"/>
      <c r="H72" s="361"/>
      <c r="I72" s="162">
        <f t="shared" si="79"/>
        <v>6.0884886764705895E-2</v>
      </c>
      <c r="J72" s="149"/>
      <c r="K72" s="163" t="s">
        <v>60</v>
      </c>
      <c r="L72" s="359"/>
      <c r="M72" s="360"/>
      <c r="N72" s="360"/>
      <c r="O72" s="361"/>
      <c r="P72" s="84">
        <f t="shared" si="80"/>
        <v>-1.4945822357503857E-12</v>
      </c>
      <c r="Q72" s="359"/>
      <c r="R72" s="366"/>
      <c r="S72" s="166">
        <f t="shared" si="81"/>
        <v>-1.4945822357503857E-12</v>
      </c>
      <c r="T72" s="149"/>
    </row>
    <row r="73" spans="1:20" ht="15">
      <c r="A73" s="167" t="s">
        <v>22</v>
      </c>
      <c r="B73" s="359"/>
      <c r="C73" s="360"/>
      <c r="D73" s="360"/>
      <c r="E73" s="361"/>
      <c r="F73" s="51">
        <f t="shared" si="78"/>
        <v>4603.7339124064201</v>
      </c>
      <c r="G73" s="359"/>
      <c r="H73" s="361"/>
      <c r="I73" s="154">
        <f t="shared" si="79"/>
        <v>4603.7339124064201</v>
      </c>
      <c r="J73" s="149"/>
      <c r="K73" s="169" t="s">
        <v>22</v>
      </c>
      <c r="L73" s="359"/>
      <c r="M73" s="360"/>
      <c r="N73" s="360"/>
      <c r="O73" s="361"/>
      <c r="P73" s="43">
        <f t="shared" si="80"/>
        <v>1647.6525492869177</v>
      </c>
      <c r="Q73" s="359"/>
      <c r="R73" s="366"/>
      <c r="S73" s="158">
        <f t="shared" si="81"/>
        <v>1647.6525492869177</v>
      </c>
      <c r="T73" s="149"/>
    </row>
    <row r="74" spans="1:20" ht="15">
      <c r="A74" s="159" t="s">
        <v>21</v>
      </c>
      <c r="B74" s="359"/>
      <c r="C74" s="360"/>
      <c r="D74" s="360"/>
      <c r="E74" s="361"/>
      <c r="F74" s="40">
        <f t="shared" si="78"/>
        <v>0</v>
      </c>
      <c r="G74" s="359"/>
      <c r="H74" s="361"/>
      <c r="I74" s="162">
        <f t="shared" si="79"/>
        <v>0</v>
      </c>
      <c r="J74" s="149"/>
      <c r="K74" s="163" t="s">
        <v>21</v>
      </c>
      <c r="L74" s="359"/>
      <c r="M74" s="360"/>
      <c r="N74" s="360"/>
      <c r="O74" s="361"/>
      <c r="P74" s="84">
        <f t="shared" si="80"/>
        <v>0</v>
      </c>
      <c r="Q74" s="359"/>
      <c r="R74" s="366"/>
      <c r="S74" s="166">
        <f t="shared" si="81"/>
        <v>0</v>
      </c>
      <c r="T74" s="149"/>
    </row>
    <row r="75" spans="1:20" ht="15">
      <c r="A75" s="170" t="s">
        <v>64</v>
      </c>
      <c r="B75" s="359"/>
      <c r="C75" s="360"/>
      <c r="D75" s="360"/>
      <c r="E75" s="361"/>
      <c r="F75" s="43">
        <f t="shared" si="78"/>
        <v>0</v>
      </c>
      <c r="G75" s="359"/>
      <c r="H75" s="361"/>
      <c r="I75" s="154">
        <f t="shared" si="79"/>
        <v>0</v>
      </c>
      <c r="J75" s="149"/>
      <c r="K75" s="171" t="s">
        <v>64</v>
      </c>
      <c r="L75" s="359"/>
      <c r="M75" s="360"/>
      <c r="N75" s="360"/>
      <c r="O75" s="361"/>
      <c r="P75" s="43">
        <f t="shared" si="80"/>
        <v>0</v>
      </c>
      <c r="Q75" s="359"/>
      <c r="R75" s="366"/>
      <c r="S75" s="158">
        <f t="shared" si="81"/>
        <v>0</v>
      </c>
      <c r="T75" s="149"/>
    </row>
    <row r="76" spans="1:20">
      <c r="A76" s="172" t="s">
        <v>23</v>
      </c>
      <c r="B76" s="359"/>
      <c r="C76" s="360"/>
      <c r="D76" s="360"/>
      <c r="E76" s="361"/>
      <c r="F76" s="59">
        <f t="shared" si="78"/>
        <v>0</v>
      </c>
      <c r="G76" s="359"/>
      <c r="H76" s="361"/>
      <c r="I76" s="175">
        <f t="shared" si="79"/>
        <v>0</v>
      </c>
      <c r="J76" s="149"/>
      <c r="K76" s="176" t="s">
        <v>23</v>
      </c>
      <c r="L76" s="359"/>
      <c r="M76" s="360"/>
      <c r="N76" s="360"/>
      <c r="O76" s="361"/>
      <c r="P76" s="87">
        <f t="shared" si="80"/>
        <v>0</v>
      </c>
      <c r="Q76" s="359"/>
      <c r="R76" s="366"/>
      <c r="S76" s="179">
        <f t="shared" si="81"/>
        <v>0</v>
      </c>
      <c r="T76" s="149"/>
    </row>
    <row r="77" spans="1:20">
      <c r="A77" s="180" t="s">
        <v>19</v>
      </c>
      <c r="B77" s="359"/>
      <c r="C77" s="360"/>
      <c r="D77" s="360"/>
      <c r="E77" s="361"/>
      <c r="F77" s="62">
        <f t="shared" si="78"/>
        <v>0</v>
      </c>
      <c r="G77" s="359"/>
      <c r="H77" s="361"/>
      <c r="I77" s="183">
        <f t="shared" si="79"/>
        <v>0</v>
      </c>
      <c r="J77" s="149"/>
      <c r="K77" s="184" t="s">
        <v>19</v>
      </c>
      <c r="L77" s="359"/>
      <c r="M77" s="360"/>
      <c r="N77" s="360"/>
      <c r="O77" s="361"/>
      <c r="P77" s="62">
        <f t="shared" si="80"/>
        <v>0</v>
      </c>
      <c r="Q77" s="359"/>
      <c r="R77" s="366"/>
      <c r="S77" s="186">
        <f t="shared" si="81"/>
        <v>0</v>
      </c>
      <c r="T77" s="149"/>
    </row>
    <row r="78" spans="1:20">
      <c r="A78" s="172" t="s">
        <v>20</v>
      </c>
      <c r="B78" s="359"/>
      <c r="C78" s="360"/>
      <c r="D78" s="360"/>
      <c r="E78" s="361"/>
      <c r="F78" s="59">
        <f t="shared" si="78"/>
        <v>0</v>
      </c>
      <c r="G78" s="359"/>
      <c r="H78" s="361"/>
      <c r="I78" s="175">
        <f t="shared" si="79"/>
        <v>0</v>
      </c>
      <c r="J78" s="149"/>
      <c r="K78" s="176" t="s">
        <v>20</v>
      </c>
      <c r="L78" s="359"/>
      <c r="M78" s="360"/>
      <c r="N78" s="360"/>
      <c r="O78" s="361"/>
      <c r="P78" s="87">
        <f t="shared" si="80"/>
        <v>0</v>
      </c>
      <c r="Q78" s="359"/>
      <c r="R78" s="366"/>
      <c r="S78" s="179">
        <f t="shared" si="81"/>
        <v>0</v>
      </c>
      <c r="T78" s="149"/>
    </row>
    <row r="79" spans="1:20" ht="15" thickBot="1">
      <c r="A79" s="187" t="s">
        <v>11</v>
      </c>
      <c r="B79" s="362"/>
      <c r="C79" s="363"/>
      <c r="D79" s="363"/>
      <c r="E79" s="364"/>
      <c r="F79" s="52">
        <f t="shared" si="78"/>
        <v>0</v>
      </c>
      <c r="G79" s="362"/>
      <c r="H79" s="364"/>
      <c r="I79" s="190">
        <f t="shared" si="79"/>
        <v>0</v>
      </c>
      <c r="J79" s="149"/>
      <c r="K79" s="191" t="s">
        <v>11</v>
      </c>
      <c r="L79" s="362"/>
      <c r="M79" s="363"/>
      <c r="N79" s="363"/>
      <c r="O79" s="364"/>
      <c r="P79" s="52">
        <f t="shared" si="80"/>
        <v>0</v>
      </c>
      <c r="Q79" s="362"/>
      <c r="R79" s="367"/>
      <c r="S79" s="193">
        <f t="shared" si="8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82">SUM(C59:C75)</f>
        <v>0</v>
      </c>
      <c r="D80" s="195">
        <f t="shared" si="82"/>
        <v>0</v>
      </c>
      <c r="E80" s="195">
        <f t="shared" si="82"/>
        <v>0</v>
      </c>
      <c r="F80" s="195">
        <f t="shared" si="82"/>
        <v>93305.285583353092</v>
      </c>
      <c r="G80" s="195">
        <f t="shared" si="82"/>
        <v>0</v>
      </c>
      <c r="H80" s="197">
        <f t="shared" si="82"/>
        <v>0</v>
      </c>
      <c r="I80" s="154">
        <f t="shared" ref="I80" si="83">SUM(I59:I75)</f>
        <v>93305.285583353092</v>
      </c>
      <c r="J80" s="149"/>
      <c r="K80" s="196" t="s">
        <v>26</v>
      </c>
      <c r="L80" s="195">
        <f>SUM(L59:L75)</f>
        <v>0</v>
      </c>
      <c r="M80" s="195">
        <f t="shared" ref="M80:R80" si="84">SUM(M59:M75)</f>
        <v>0</v>
      </c>
      <c r="N80" s="195">
        <f t="shared" si="84"/>
        <v>0</v>
      </c>
      <c r="O80" s="195">
        <f t="shared" si="84"/>
        <v>0</v>
      </c>
      <c r="P80" s="195">
        <f t="shared" si="84"/>
        <v>15446.676380672176</v>
      </c>
      <c r="Q80" s="195">
        <f t="shared" si="84"/>
        <v>0</v>
      </c>
      <c r="R80" s="197">
        <f t="shared" si="84"/>
        <v>0</v>
      </c>
      <c r="S80" s="198">
        <f t="shared" ref="S80" si="85">SUM(S59:S75)</f>
        <v>15446.676380672176</v>
      </c>
      <c r="T80" s="149"/>
    </row>
    <row r="81" spans="1:85" s="22" customFormat="1" ht="15" thickBot="1">
      <c r="A81" s="32" t="s">
        <v>90</v>
      </c>
      <c r="B81" s="48">
        <f>IF($I80=0,"-",B80/$I80)</f>
        <v>0</v>
      </c>
      <c r="C81" s="48">
        <f t="shared" ref="C81:H81" si="86">IF($I80=0,"-",C80/$I80)</f>
        <v>0</v>
      </c>
      <c r="D81" s="48">
        <f t="shared" si="86"/>
        <v>0</v>
      </c>
      <c r="E81" s="48">
        <f t="shared" si="86"/>
        <v>0</v>
      </c>
      <c r="F81" s="48">
        <f t="shared" si="86"/>
        <v>1</v>
      </c>
      <c r="G81" s="48">
        <f t="shared" si="86"/>
        <v>0</v>
      </c>
      <c r="H81" s="48">
        <f t="shared" si="86"/>
        <v>0</v>
      </c>
      <c r="I81" s="49">
        <f>SUM(B81:H81)</f>
        <v>1</v>
      </c>
      <c r="K81" s="78" t="s">
        <v>90</v>
      </c>
      <c r="L81" s="95">
        <f>IF($S80=0,"-",L80/$S80)</f>
        <v>0</v>
      </c>
      <c r="M81" s="95">
        <f t="shared" ref="M81:R81" si="87">IF($S80=0,"-",M80/$S80)</f>
        <v>0</v>
      </c>
      <c r="N81" s="95">
        <f t="shared" si="87"/>
        <v>0</v>
      </c>
      <c r="O81" s="95">
        <f t="shared" si="87"/>
        <v>0</v>
      </c>
      <c r="P81" s="95">
        <f t="shared" si="87"/>
        <v>1</v>
      </c>
      <c r="Q81" s="95">
        <f t="shared" si="87"/>
        <v>0</v>
      </c>
      <c r="R81" s="96">
        <f t="shared" si="87"/>
        <v>0</v>
      </c>
      <c r="S81" s="97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45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47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26.25" customHeight="1">
      <c r="A84" s="346" t="s">
        <v>54</v>
      </c>
      <c r="B84" s="306" t="s">
        <v>119</v>
      </c>
      <c r="C84" s="307"/>
      <c r="D84" s="307"/>
      <c r="E84" s="307"/>
      <c r="F84" s="307"/>
      <c r="G84" s="307"/>
      <c r="H84" s="307"/>
      <c r="I84" s="308"/>
      <c r="K84" s="348" t="s">
        <v>54</v>
      </c>
      <c r="L84" s="309" t="s">
        <v>119</v>
      </c>
      <c r="M84" s="310"/>
      <c r="N84" s="310"/>
      <c r="O84" s="310"/>
      <c r="P84" s="310"/>
      <c r="Q84" s="310"/>
      <c r="R84" s="310"/>
      <c r="S84" s="31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37">
        <f t="shared" ref="B85:F105" si="88">B579+B605+B631</f>
        <v>265.32110602927168</v>
      </c>
      <c r="C85" s="37">
        <f t="shared" si="88"/>
        <v>0</v>
      </c>
      <c r="D85" s="37">
        <f t="shared" si="88"/>
        <v>12.489803325890485</v>
      </c>
      <c r="E85" s="37">
        <f t="shared" si="88"/>
        <v>0</v>
      </c>
      <c r="F85" s="37">
        <f t="shared" si="88"/>
        <v>0</v>
      </c>
      <c r="G85" s="37">
        <f t="shared" ref="G85:H85" si="89">G579+G605+G631</f>
        <v>0</v>
      </c>
      <c r="H85" s="37">
        <f t="shared" si="89"/>
        <v>0</v>
      </c>
      <c r="I85" s="154">
        <f>SUM(B85:H85)</f>
        <v>277.81090935516215</v>
      </c>
      <c r="J85" s="149"/>
      <c r="K85" s="203" t="s">
        <v>7</v>
      </c>
      <c r="L85" s="37">
        <f t="shared" ref="L85:R105" si="90">L579+L605+L631</f>
        <v>265.32110602927168</v>
      </c>
      <c r="M85" s="37">
        <f t="shared" si="90"/>
        <v>0</v>
      </c>
      <c r="N85" s="37">
        <f t="shared" si="90"/>
        <v>12.489803325890485</v>
      </c>
      <c r="O85" s="37">
        <f t="shared" si="90"/>
        <v>0</v>
      </c>
      <c r="P85" s="37">
        <f t="shared" si="90"/>
        <v>3.0441828016380157</v>
      </c>
      <c r="Q85" s="37">
        <f t="shared" si="90"/>
        <v>0</v>
      </c>
      <c r="R85" s="37">
        <f t="shared" si="90"/>
        <v>0</v>
      </c>
      <c r="S85" s="205">
        <f>SUM(L85:R85)</f>
        <v>280.8550921568002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40">
        <f t="shared" si="88"/>
        <v>79.240807660406745</v>
      </c>
      <c r="C86" s="40">
        <f t="shared" si="88"/>
        <v>0</v>
      </c>
      <c r="D86" s="40">
        <f t="shared" si="88"/>
        <v>10.357929267284995</v>
      </c>
      <c r="E86" s="40">
        <f t="shared" si="88"/>
        <v>0</v>
      </c>
      <c r="F86" s="40">
        <f t="shared" si="88"/>
        <v>0</v>
      </c>
      <c r="G86" s="40">
        <f t="shared" ref="G86:H86" si="91">G580+G606+G632</f>
        <v>0</v>
      </c>
      <c r="H86" s="40">
        <f t="shared" si="91"/>
        <v>0</v>
      </c>
      <c r="I86" s="162">
        <f t="shared" ref="I86:I105" si="92">SUM(B86:H86)</f>
        <v>89.598736927691732</v>
      </c>
      <c r="J86" s="149"/>
      <c r="K86" s="163" t="s">
        <v>8</v>
      </c>
      <c r="L86" s="84">
        <f t="shared" si="90"/>
        <v>79.240807660406745</v>
      </c>
      <c r="M86" s="84">
        <f t="shared" si="90"/>
        <v>0</v>
      </c>
      <c r="N86" s="84">
        <f t="shared" si="90"/>
        <v>10.357929267284995</v>
      </c>
      <c r="O86" s="84">
        <f t="shared" si="90"/>
        <v>0</v>
      </c>
      <c r="P86" s="84">
        <f t="shared" si="90"/>
        <v>0</v>
      </c>
      <c r="Q86" s="84">
        <f t="shared" si="90"/>
        <v>0</v>
      </c>
      <c r="R86" s="84">
        <f t="shared" si="90"/>
        <v>0</v>
      </c>
      <c r="S86" s="166">
        <f t="shared" ref="S86:S105" si="93">SUM(L86:R86)</f>
        <v>89.598736927691732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43">
        <f t="shared" si="88"/>
        <v>518.31224831123018</v>
      </c>
      <c r="C87" s="43">
        <f t="shared" si="88"/>
        <v>0</v>
      </c>
      <c r="D87" s="43">
        <f t="shared" si="88"/>
        <v>31.620847639404772</v>
      </c>
      <c r="E87" s="43">
        <f t="shared" si="88"/>
        <v>0</v>
      </c>
      <c r="F87" s="43">
        <f t="shared" si="88"/>
        <v>0</v>
      </c>
      <c r="G87" s="43">
        <f t="shared" ref="G87:H87" si="94">G581+G607+G633</f>
        <v>0</v>
      </c>
      <c r="H87" s="43">
        <f t="shared" si="94"/>
        <v>0</v>
      </c>
      <c r="I87" s="154">
        <f t="shared" si="92"/>
        <v>549.93309595063499</v>
      </c>
      <c r="J87" s="149"/>
      <c r="K87" s="169" t="s">
        <v>10</v>
      </c>
      <c r="L87" s="43">
        <f t="shared" si="90"/>
        <v>518.31224831123018</v>
      </c>
      <c r="M87" s="43">
        <f t="shared" si="90"/>
        <v>0</v>
      </c>
      <c r="N87" s="43">
        <f t="shared" si="90"/>
        <v>31.620847639404772</v>
      </c>
      <c r="O87" s="43">
        <f t="shared" si="90"/>
        <v>0</v>
      </c>
      <c r="P87" s="43">
        <f t="shared" si="90"/>
        <v>0</v>
      </c>
      <c r="Q87" s="43">
        <f t="shared" si="90"/>
        <v>0</v>
      </c>
      <c r="R87" s="43">
        <f t="shared" si="90"/>
        <v>0</v>
      </c>
      <c r="S87" s="158">
        <f t="shared" si="93"/>
        <v>549.93309595063499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40">
        <f t="shared" si="88"/>
        <v>0</v>
      </c>
      <c r="C88" s="40">
        <f t="shared" si="88"/>
        <v>0</v>
      </c>
      <c r="D88" s="40">
        <f t="shared" si="88"/>
        <v>0</v>
      </c>
      <c r="E88" s="40">
        <f t="shared" si="88"/>
        <v>0</v>
      </c>
      <c r="F88" s="40">
        <f t="shared" si="88"/>
        <v>0</v>
      </c>
      <c r="G88" s="40">
        <f t="shared" ref="G88:H88" si="95">G582+G608+G634</f>
        <v>0</v>
      </c>
      <c r="H88" s="40">
        <f t="shared" si="95"/>
        <v>0</v>
      </c>
      <c r="I88" s="162">
        <f t="shared" si="92"/>
        <v>0</v>
      </c>
      <c r="J88" s="149"/>
      <c r="K88" s="163" t="s">
        <v>56</v>
      </c>
      <c r="L88" s="84">
        <f t="shared" si="90"/>
        <v>0</v>
      </c>
      <c r="M88" s="84">
        <f t="shared" si="90"/>
        <v>0</v>
      </c>
      <c r="N88" s="84">
        <f t="shared" si="90"/>
        <v>0</v>
      </c>
      <c r="O88" s="84">
        <f t="shared" si="90"/>
        <v>0</v>
      </c>
      <c r="P88" s="84">
        <f t="shared" si="90"/>
        <v>0</v>
      </c>
      <c r="Q88" s="84">
        <f t="shared" si="90"/>
        <v>0</v>
      </c>
      <c r="R88" s="84">
        <f t="shared" si="90"/>
        <v>0</v>
      </c>
      <c r="S88" s="166">
        <f t="shared" si="93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43">
        <f t="shared" si="88"/>
        <v>541.00223624304317</v>
      </c>
      <c r="C89" s="43">
        <f t="shared" si="88"/>
        <v>28.483543406003871</v>
      </c>
      <c r="D89" s="43">
        <f t="shared" si="88"/>
        <v>38.606839998895076</v>
      </c>
      <c r="E89" s="43">
        <f t="shared" si="88"/>
        <v>13.548939867112059</v>
      </c>
      <c r="F89" s="43">
        <f t="shared" si="88"/>
        <v>0</v>
      </c>
      <c r="G89" s="43">
        <f t="shared" ref="G89:H89" si="96">G583+G609+G635</f>
        <v>0</v>
      </c>
      <c r="H89" s="43">
        <f t="shared" si="96"/>
        <v>0</v>
      </c>
      <c r="I89" s="154">
        <f t="shared" si="92"/>
        <v>621.64155951505415</v>
      </c>
      <c r="J89" s="149"/>
      <c r="K89" s="169" t="s">
        <v>16</v>
      </c>
      <c r="L89" s="43">
        <f t="shared" si="90"/>
        <v>541.00223624304317</v>
      </c>
      <c r="M89" s="43">
        <f t="shared" si="90"/>
        <v>28.483543406003871</v>
      </c>
      <c r="N89" s="43">
        <f t="shared" si="90"/>
        <v>38.606839998895076</v>
      </c>
      <c r="O89" s="43">
        <f t="shared" si="90"/>
        <v>13.548939867112059</v>
      </c>
      <c r="P89" s="43">
        <f t="shared" si="90"/>
        <v>0</v>
      </c>
      <c r="Q89" s="43">
        <f t="shared" si="90"/>
        <v>0</v>
      </c>
      <c r="R89" s="43">
        <f t="shared" si="90"/>
        <v>0</v>
      </c>
      <c r="S89" s="158">
        <f t="shared" si="93"/>
        <v>621.64155951505415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40">
        <f t="shared" si="88"/>
        <v>9414.8187784295951</v>
      </c>
      <c r="C90" s="40">
        <f t="shared" si="88"/>
        <v>25.515043251975065</v>
      </c>
      <c r="D90" s="40">
        <f t="shared" si="88"/>
        <v>904.39147595893871</v>
      </c>
      <c r="E90" s="40">
        <f t="shared" si="88"/>
        <v>0</v>
      </c>
      <c r="F90" s="40">
        <f t="shared" si="88"/>
        <v>0</v>
      </c>
      <c r="G90" s="40">
        <f t="shared" ref="G90:H90" si="97">G584+G610+G636</f>
        <v>0</v>
      </c>
      <c r="H90" s="40">
        <f t="shared" si="97"/>
        <v>0</v>
      </c>
      <c r="I90" s="162">
        <f t="shared" si="92"/>
        <v>10344.725297640509</v>
      </c>
      <c r="J90" s="149"/>
      <c r="K90" s="163" t="s">
        <v>15</v>
      </c>
      <c r="L90" s="84">
        <f t="shared" si="90"/>
        <v>9414.8187784295951</v>
      </c>
      <c r="M90" s="84">
        <f t="shared" si="90"/>
        <v>25.515043251975065</v>
      </c>
      <c r="N90" s="84">
        <f t="shared" si="90"/>
        <v>904.39147595893871</v>
      </c>
      <c r="O90" s="84">
        <f t="shared" si="90"/>
        <v>0</v>
      </c>
      <c r="P90" s="84">
        <f t="shared" si="90"/>
        <v>0</v>
      </c>
      <c r="Q90" s="84">
        <f t="shared" si="90"/>
        <v>0</v>
      </c>
      <c r="R90" s="84">
        <f t="shared" si="90"/>
        <v>0</v>
      </c>
      <c r="S90" s="166">
        <f t="shared" si="93"/>
        <v>10344.725297640509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43">
        <f t="shared" si="88"/>
        <v>0</v>
      </c>
      <c r="C91" s="43">
        <f t="shared" si="88"/>
        <v>1.6672112142664115</v>
      </c>
      <c r="D91" s="43">
        <f t="shared" si="88"/>
        <v>0.47058769879983575</v>
      </c>
      <c r="E91" s="43">
        <f t="shared" si="88"/>
        <v>300.44113808356201</v>
      </c>
      <c r="F91" s="43">
        <f t="shared" si="88"/>
        <v>3195.7240500812418</v>
      </c>
      <c r="G91" s="43">
        <f t="shared" ref="G91:H91" si="98">G585+G611+G637</f>
        <v>0</v>
      </c>
      <c r="H91" s="43">
        <f t="shared" si="98"/>
        <v>0</v>
      </c>
      <c r="I91" s="154">
        <f t="shared" si="92"/>
        <v>3498.3029870778701</v>
      </c>
      <c r="J91" s="149"/>
      <c r="K91" s="169" t="s">
        <v>58</v>
      </c>
      <c r="L91" s="43">
        <f t="shared" si="90"/>
        <v>0</v>
      </c>
      <c r="M91" s="43">
        <f t="shared" si="90"/>
        <v>1.6672112142664115</v>
      </c>
      <c r="N91" s="43">
        <f t="shared" si="90"/>
        <v>0.47058769879983575</v>
      </c>
      <c r="O91" s="43">
        <f t="shared" si="90"/>
        <v>300.44113808356201</v>
      </c>
      <c r="P91" s="43">
        <f t="shared" si="90"/>
        <v>36843.531701454842</v>
      </c>
      <c r="Q91" s="43">
        <f t="shared" si="90"/>
        <v>0</v>
      </c>
      <c r="R91" s="43">
        <f t="shared" si="90"/>
        <v>0</v>
      </c>
      <c r="S91" s="158">
        <f t="shared" si="93"/>
        <v>37146.110638451471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40">
        <f t="shared" si="88"/>
        <v>0</v>
      </c>
      <c r="C92" s="40">
        <f t="shared" si="88"/>
        <v>0</v>
      </c>
      <c r="D92" s="40">
        <f t="shared" si="88"/>
        <v>0.1439608452664041</v>
      </c>
      <c r="E92" s="40">
        <f t="shared" si="88"/>
        <v>46.059305089478343</v>
      </c>
      <c r="F92" s="40">
        <f t="shared" si="88"/>
        <v>0</v>
      </c>
      <c r="G92" s="40">
        <f t="shared" ref="G92:H92" si="99">G586+G612+G638</f>
        <v>0</v>
      </c>
      <c r="H92" s="40">
        <f t="shared" si="99"/>
        <v>0</v>
      </c>
      <c r="I92" s="162">
        <f t="shared" si="92"/>
        <v>46.203265934744749</v>
      </c>
      <c r="J92" s="149"/>
      <c r="K92" s="163" t="s">
        <v>12</v>
      </c>
      <c r="L92" s="84">
        <f t="shared" si="90"/>
        <v>0</v>
      </c>
      <c r="M92" s="84">
        <f t="shared" si="90"/>
        <v>0</v>
      </c>
      <c r="N92" s="84">
        <f t="shared" si="90"/>
        <v>0.1439608452664041</v>
      </c>
      <c r="O92" s="84">
        <f t="shared" si="90"/>
        <v>46.059305089478343</v>
      </c>
      <c r="P92" s="84">
        <f t="shared" si="90"/>
        <v>10257.410536814186</v>
      </c>
      <c r="Q92" s="84">
        <f t="shared" si="90"/>
        <v>0</v>
      </c>
      <c r="R92" s="84">
        <f t="shared" si="90"/>
        <v>0</v>
      </c>
      <c r="S92" s="166">
        <f t="shared" si="93"/>
        <v>10303.613802748931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43">
        <f t="shared" si="88"/>
        <v>0</v>
      </c>
      <c r="C93" s="43">
        <f t="shared" si="88"/>
        <v>0</v>
      </c>
      <c r="D93" s="43">
        <f t="shared" si="88"/>
        <v>0</v>
      </c>
      <c r="E93" s="43">
        <f t="shared" si="88"/>
        <v>0</v>
      </c>
      <c r="F93" s="43">
        <f t="shared" si="88"/>
        <v>0</v>
      </c>
      <c r="G93" s="43">
        <f t="shared" ref="G93:H93" si="100">G587+G613+G639</f>
        <v>0</v>
      </c>
      <c r="H93" s="43">
        <f t="shared" si="100"/>
        <v>0</v>
      </c>
      <c r="I93" s="154">
        <f t="shared" si="92"/>
        <v>0</v>
      </c>
      <c r="J93" s="149"/>
      <c r="K93" s="169" t="s">
        <v>59</v>
      </c>
      <c r="L93" s="43">
        <f t="shared" si="90"/>
        <v>0</v>
      </c>
      <c r="M93" s="43">
        <f t="shared" si="90"/>
        <v>0</v>
      </c>
      <c r="N93" s="43">
        <f t="shared" si="90"/>
        <v>0</v>
      </c>
      <c r="O93" s="43">
        <f t="shared" si="90"/>
        <v>0</v>
      </c>
      <c r="P93" s="43">
        <f t="shared" si="90"/>
        <v>20341.299676613617</v>
      </c>
      <c r="Q93" s="43">
        <f t="shared" si="90"/>
        <v>0</v>
      </c>
      <c r="R93" s="43">
        <f t="shared" si="90"/>
        <v>0</v>
      </c>
      <c r="S93" s="158">
        <f t="shared" si="93"/>
        <v>20341.299676613617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40">
        <f t="shared" si="88"/>
        <v>919.96498483673031</v>
      </c>
      <c r="C94" s="40">
        <f t="shared" si="88"/>
        <v>2.7077295737485363</v>
      </c>
      <c r="D94" s="40">
        <f t="shared" si="88"/>
        <v>144.69827299520699</v>
      </c>
      <c r="E94" s="40">
        <f t="shared" si="88"/>
        <v>9.9752084709624729</v>
      </c>
      <c r="F94" s="40">
        <f t="shared" si="88"/>
        <v>0</v>
      </c>
      <c r="G94" s="40">
        <f t="shared" ref="G94:H94" si="101">G588+G614+G640</f>
        <v>0</v>
      </c>
      <c r="H94" s="40">
        <f t="shared" si="101"/>
        <v>0</v>
      </c>
      <c r="I94" s="162">
        <f t="shared" si="92"/>
        <v>1077.3461958766484</v>
      </c>
      <c r="J94" s="149"/>
      <c r="K94" s="163" t="s">
        <v>17</v>
      </c>
      <c r="L94" s="84">
        <f t="shared" si="90"/>
        <v>919.96498483673031</v>
      </c>
      <c r="M94" s="84">
        <f t="shared" si="90"/>
        <v>2.7077295737485363</v>
      </c>
      <c r="N94" s="84">
        <f t="shared" si="90"/>
        <v>144.69827299520699</v>
      </c>
      <c r="O94" s="84">
        <f t="shared" si="90"/>
        <v>9.9752084709624729</v>
      </c>
      <c r="P94" s="84">
        <f t="shared" si="90"/>
        <v>0</v>
      </c>
      <c r="Q94" s="84">
        <f t="shared" si="90"/>
        <v>0</v>
      </c>
      <c r="R94" s="84">
        <f t="shared" si="90"/>
        <v>0</v>
      </c>
      <c r="S94" s="166">
        <f t="shared" si="93"/>
        <v>1077.3461958766484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140</v>
      </c>
      <c r="B95" s="43">
        <f t="shared" si="88"/>
        <v>17459.65208966922</v>
      </c>
      <c r="C95" s="43">
        <f t="shared" si="88"/>
        <v>445.07059348277659</v>
      </c>
      <c r="D95" s="43">
        <f t="shared" si="88"/>
        <v>2120.4781210874607</v>
      </c>
      <c r="E95" s="43">
        <f t="shared" si="88"/>
        <v>68.350093517967224</v>
      </c>
      <c r="F95" s="43">
        <f t="shared" si="88"/>
        <v>0</v>
      </c>
      <c r="G95" s="43">
        <f t="shared" ref="G95:H95" si="102">G589+G615+G641</f>
        <v>0</v>
      </c>
      <c r="H95" s="43">
        <f t="shared" si="102"/>
        <v>0</v>
      </c>
      <c r="I95" s="154">
        <f t="shared" si="92"/>
        <v>20093.550897757425</v>
      </c>
      <c r="J95" s="149"/>
      <c r="K95" s="169" t="s">
        <v>140</v>
      </c>
      <c r="L95" s="43">
        <f t="shared" si="90"/>
        <v>17459.65208966922</v>
      </c>
      <c r="M95" s="43">
        <f t="shared" si="90"/>
        <v>445.07059348277659</v>
      </c>
      <c r="N95" s="43">
        <f t="shared" si="90"/>
        <v>2120.4781210874607</v>
      </c>
      <c r="O95" s="43">
        <f t="shared" si="90"/>
        <v>68.350093517967224</v>
      </c>
      <c r="P95" s="43">
        <f t="shared" si="90"/>
        <v>3974.9740347723323</v>
      </c>
      <c r="Q95" s="43">
        <f t="shared" si="90"/>
        <v>0</v>
      </c>
      <c r="R95" s="43">
        <f t="shared" si="90"/>
        <v>0</v>
      </c>
      <c r="S95" s="158">
        <f t="shared" si="93"/>
        <v>24068.524932529755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40">
        <f t="shared" si="88"/>
        <v>3371.4654908384341</v>
      </c>
      <c r="C96" s="40">
        <f t="shared" si="88"/>
        <v>0.44801328975416632</v>
      </c>
      <c r="D96" s="40">
        <f t="shared" si="88"/>
        <v>5474.646977465698</v>
      </c>
      <c r="E96" s="40">
        <f t="shared" si="88"/>
        <v>5653.3926427478118</v>
      </c>
      <c r="F96" s="40">
        <f t="shared" si="88"/>
        <v>0</v>
      </c>
      <c r="G96" s="40">
        <f t="shared" ref="G96:H96" si="103">G590+G616+G642</f>
        <v>4124.7339960344307</v>
      </c>
      <c r="H96" s="40">
        <f t="shared" si="103"/>
        <v>3.1288072356822783</v>
      </c>
      <c r="I96" s="162">
        <f t="shared" si="92"/>
        <v>18627.815927611809</v>
      </c>
      <c r="J96" s="149"/>
      <c r="K96" s="163" t="s">
        <v>25</v>
      </c>
      <c r="L96" s="84">
        <f t="shared" si="90"/>
        <v>3371.4654908384341</v>
      </c>
      <c r="M96" s="84">
        <f t="shared" si="90"/>
        <v>0.44801328975416632</v>
      </c>
      <c r="N96" s="84">
        <f t="shared" si="90"/>
        <v>5474.646977465698</v>
      </c>
      <c r="O96" s="84">
        <f t="shared" si="90"/>
        <v>5653.3926427478118</v>
      </c>
      <c r="P96" s="84">
        <f t="shared" si="90"/>
        <v>1370.4102688803566</v>
      </c>
      <c r="Q96" s="84">
        <f t="shared" si="90"/>
        <v>4124.7339960344307</v>
      </c>
      <c r="R96" s="84">
        <f t="shared" si="90"/>
        <v>3.1288072356822783</v>
      </c>
      <c r="S96" s="166">
        <f t="shared" si="93"/>
        <v>19998.226196492167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43">
        <f t="shared" si="88"/>
        <v>7381.9199097009259</v>
      </c>
      <c r="C97" s="43">
        <f t="shared" si="88"/>
        <v>34.612381422702036</v>
      </c>
      <c r="D97" s="43">
        <f t="shared" si="88"/>
        <v>245.91573471150656</v>
      </c>
      <c r="E97" s="43">
        <f t="shared" si="88"/>
        <v>0</v>
      </c>
      <c r="F97" s="43">
        <f t="shared" si="88"/>
        <v>0</v>
      </c>
      <c r="G97" s="43">
        <f t="shared" ref="G97:H97" si="104">G591+G617+G643</f>
        <v>0</v>
      </c>
      <c r="H97" s="43">
        <f t="shared" si="104"/>
        <v>0</v>
      </c>
      <c r="I97" s="154">
        <f t="shared" si="92"/>
        <v>7662.448025835135</v>
      </c>
      <c r="J97" s="149"/>
      <c r="K97" s="169" t="s">
        <v>24</v>
      </c>
      <c r="L97" s="43">
        <f t="shared" si="90"/>
        <v>7381.9199097009259</v>
      </c>
      <c r="M97" s="43">
        <f t="shared" si="90"/>
        <v>34.612381422702036</v>
      </c>
      <c r="N97" s="43">
        <f t="shared" si="90"/>
        <v>245.91573471150656</v>
      </c>
      <c r="O97" s="43">
        <f t="shared" si="90"/>
        <v>0</v>
      </c>
      <c r="P97" s="43">
        <f t="shared" si="90"/>
        <v>0</v>
      </c>
      <c r="Q97" s="43">
        <f t="shared" si="90"/>
        <v>0</v>
      </c>
      <c r="R97" s="43">
        <f t="shared" si="90"/>
        <v>0</v>
      </c>
      <c r="S97" s="158">
        <f t="shared" si="93"/>
        <v>7662.448025835135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40">
        <f t="shared" si="88"/>
        <v>15049.651535015446</v>
      </c>
      <c r="C98" s="40">
        <f t="shared" si="88"/>
        <v>28.065180497204938</v>
      </c>
      <c r="D98" s="40">
        <f t="shared" si="88"/>
        <v>1870.2366888648903</v>
      </c>
      <c r="E98" s="40">
        <f t="shared" si="88"/>
        <v>0</v>
      </c>
      <c r="F98" s="40">
        <f t="shared" si="88"/>
        <v>0</v>
      </c>
      <c r="G98" s="40">
        <f t="shared" ref="G98:H98" si="105">G592+G618+G644</f>
        <v>0</v>
      </c>
      <c r="H98" s="40">
        <f t="shared" si="105"/>
        <v>0</v>
      </c>
      <c r="I98" s="162">
        <f t="shared" si="92"/>
        <v>16947.953404377542</v>
      </c>
      <c r="J98" s="149"/>
      <c r="K98" s="163" t="s">
        <v>60</v>
      </c>
      <c r="L98" s="84">
        <f t="shared" si="90"/>
        <v>15049.651535015446</v>
      </c>
      <c r="M98" s="84">
        <f t="shared" si="90"/>
        <v>28.065180497204938</v>
      </c>
      <c r="N98" s="84">
        <f t="shared" si="90"/>
        <v>1870.2366888648903</v>
      </c>
      <c r="O98" s="84">
        <f t="shared" si="90"/>
        <v>0</v>
      </c>
      <c r="P98" s="84">
        <f t="shared" si="90"/>
        <v>6.0884886764705895E-2</v>
      </c>
      <c r="Q98" s="84">
        <f t="shared" si="90"/>
        <v>0</v>
      </c>
      <c r="R98" s="84">
        <f t="shared" si="90"/>
        <v>0</v>
      </c>
      <c r="S98" s="166">
        <f t="shared" si="93"/>
        <v>16948.014289264305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43">
        <f t="shared" si="88"/>
        <v>2325.5598232483771</v>
      </c>
      <c r="C99" s="43">
        <f t="shared" si="88"/>
        <v>0</v>
      </c>
      <c r="D99" s="43">
        <f t="shared" si="88"/>
        <v>505.84065728413054</v>
      </c>
      <c r="E99" s="43">
        <f t="shared" si="88"/>
        <v>5.0611177187229828</v>
      </c>
      <c r="F99" s="43">
        <f t="shared" si="88"/>
        <v>234.29406792047473</v>
      </c>
      <c r="G99" s="43">
        <f t="shared" ref="G99:H99" si="106">G593+G619+G645</f>
        <v>0</v>
      </c>
      <c r="H99" s="43">
        <f t="shared" si="106"/>
        <v>0</v>
      </c>
      <c r="I99" s="154">
        <f t="shared" si="92"/>
        <v>3070.7556661717053</v>
      </c>
      <c r="J99" s="149"/>
      <c r="K99" s="169" t="s">
        <v>22</v>
      </c>
      <c r="L99" s="43">
        <f t="shared" si="90"/>
        <v>2325.5598232483771</v>
      </c>
      <c r="M99" s="43">
        <f t="shared" si="90"/>
        <v>0</v>
      </c>
      <c r="N99" s="43">
        <f t="shared" si="90"/>
        <v>505.84065728413054</v>
      </c>
      <c r="O99" s="43">
        <f t="shared" si="90"/>
        <v>5.0611177187229828</v>
      </c>
      <c r="P99" s="43">
        <f t="shared" si="90"/>
        <v>2784.691814682099</v>
      </c>
      <c r="Q99" s="43">
        <f t="shared" si="90"/>
        <v>0</v>
      </c>
      <c r="R99" s="43">
        <f t="shared" si="90"/>
        <v>0</v>
      </c>
      <c r="S99" s="158">
        <f t="shared" si="93"/>
        <v>5621.1534129333295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40">
        <f t="shared" si="88"/>
        <v>11.171410101091787</v>
      </c>
      <c r="C100" s="40">
        <f t="shared" si="88"/>
        <v>0</v>
      </c>
      <c r="D100" s="40">
        <f t="shared" si="88"/>
        <v>0.20640585013620341</v>
      </c>
      <c r="E100" s="40">
        <f t="shared" si="88"/>
        <v>0</v>
      </c>
      <c r="F100" s="40">
        <f t="shared" si="88"/>
        <v>0</v>
      </c>
      <c r="G100" s="40">
        <f t="shared" ref="G100:H100" si="107">G594+G620+G646</f>
        <v>0</v>
      </c>
      <c r="H100" s="40">
        <f t="shared" si="107"/>
        <v>0</v>
      </c>
      <c r="I100" s="162">
        <f t="shared" si="92"/>
        <v>11.377815951227991</v>
      </c>
      <c r="J100" s="149"/>
      <c r="K100" s="163" t="s">
        <v>21</v>
      </c>
      <c r="L100" s="84">
        <f t="shared" si="90"/>
        <v>11.171410101091787</v>
      </c>
      <c r="M100" s="84">
        <f t="shared" si="90"/>
        <v>0</v>
      </c>
      <c r="N100" s="84">
        <f t="shared" si="90"/>
        <v>0.20640585013620341</v>
      </c>
      <c r="O100" s="84">
        <f t="shared" si="90"/>
        <v>0</v>
      </c>
      <c r="P100" s="84">
        <f t="shared" si="90"/>
        <v>0</v>
      </c>
      <c r="Q100" s="84">
        <f t="shared" si="90"/>
        <v>0</v>
      </c>
      <c r="R100" s="84">
        <f t="shared" si="90"/>
        <v>0</v>
      </c>
      <c r="S100" s="166">
        <f t="shared" si="93"/>
        <v>11.377815951227991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43">
        <f t="shared" si="88"/>
        <v>1433.9696190155378</v>
      </c>
      <c r="C101" s="43">
        <f t="shared" si="88"/>
        <v>0</v>
      </c>
      <c r="D101" s="43">
        <f t="shared" si="88"/>
        <v>789.47931005692897</v>
      </c>
      <c r="E101" s="43">
        <f t="shared" si="88"/>
        <v>0</v>
      </c>
      <c r="F101" s="43">
        <f t="shared" si="88"/>
        <v>0</v>
      </c>
      <c r="G101" s="43">
        <f t="shared" ref="G101:H101" si="108">G595+G621+G647</f>
        <v>0</v>
      </c>
      <c r="H101" s="43">
        <f t="shared" si="108"/>
        <v>0</v>
      </c>
      <c r="I101" s="154">
        <f t="shared" si="92"/>
        <v>2223.4489290724669</v>
      </c>
      <c r="J101" s="149"/>
      <c r="K101" s="171" t="s">
        <v>64</v>
      </c>
      <c r="L101" s="43">
        <f t="shared" si="90"/>
        <v>1433.9696190155378</v>
      </c>
      <c r="M101" s="43">
        <f t="shared" si="90"/>
        <v>0</v>
      </c>
      <c r="N101" s="43">
        <f t="shared" si="90"/>
        <v>789.47931005692897</v>
      </c>
      <c r="O101" s="43">
        <f t="shared" si="90"/>
        <v>0</v>
      </c>
      <c r="P101" s="43">
        <f t="shared" si="90"/>
        <v>0</v>
      </c>
      <c r="Q101" s="43">
        <f t="shared" si="90"/>
        <v>0</v>
      </c>
      <c r="R101" s="43">
        <f t="shared" si="90"/>
        <v>0</v>
      </c>
      <c r="S101" s="158">
        <f t="shared" si="93"/>
        <v>2223.4489290724669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59">
        <f t="shared" si="88"/>
        <v>1433.9696190155378</v>
      </c>
      <c r="C102" s="59">
        <f t="shared" si="88"/>
        <v>0</v>
      </c>
      <c r="D102" s="59">
        <f t="shared" si="88"/>
        <v>789.47931005692897</v>
      </c>
      <c r="E102" s="59">
        <f t="shared" si="88"/>
        <v>0</v>
      </c>
      <c r="F102" s="59">
        <f t="shared" si="88"/>
        <v>0</v>
      </c>
      <c r="G102" s="59">
        <f t="shared" ref="G102:H102" si="109">G596+G622+G648</f>
        <v>0</v>
      </c>
      <c r="H102" s="59">
        <f t="shared" si="109"/>
        <v>0</v>
      </c>
      <c r="I102" s="175">
        <f t="shared" si="92"/>
        <v>2223.4489290724669</v>
      </c>
      <c r="J102" s="149"/>
      <c r="K102" s="176" t="s">
        <v>23</v>
      </c>
      <c r="L102" s="87">
        <f t="shared" si="90"/>
        <v>1433.9696190155378</v>
      </c>
      <c r="M102" s="87">
        <f t="shared" si="90"/>
        <v>0</v>
      </c>
      <c r="N102" s="87">
        <f t="shared" si="90"/>
        <v>789.47931005692897</v>
      </c>
      <c r="O102" s="87">
        <f t="shared" si="90"/>
        <v>0</v>
      </c>
      <c r="P102" s="87">
        <f t="shared" si="90"/>
        <v>0</v>
      </c>
      <c r="Q102" s="87">
        <f t="shared" si="90"/>
        <v>0</v>
      </c>
      <c r="R102" s="87">
        <f t="shared" si="90"/>
        <v>0</v>
      </c>
      <c r="S102" s="179">
        <f t="shared" si="93"/>
        <v>2223.4489290724669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2">
        <f t="shared" si="88"/>
        <v>0</v>
      </c>
      <c r="C103" s="62">
        <f t="shared" si="88"/>
        <v>0</v>
      </c>
      <c r="D103" s="62">
        <f t="shared" si="88"/>
        <v>0</v>
      </c>
      <c r="E103" s="62">
        <f t="shared" si="88"/>
        <v>0</v>
      </c>
      <c r="F103" s="62">
        <f t="shared" si="88"/>
        <v>0</v>
      </c>
      <c r="G103" s="62">
        <f t="shared" ref="G103:H103" si="110">G597+G623+G649</f>
        <v>0</v>
      </c>
      <c r="H103" s="62">
        <f t="shared" si="110"/>
        <v>0</v>
      </c>
      <c r="I103" s="183">
        <f t="shared" si="92"/>
        <v>0</v>
      </c>
      <c r="J103" s="149"/>
      <c r="K103" s="184" t="s">
        <v>19</v>
      </c>
      <c r="L103" s="62">
        <f t="shared" si="90"/>
        <v>0</v>
      </c>
      <c r="M103" s="62">
        <f t="shared" si="90"/>
        <v>0</v>
      </c>
      <c r="N103" s="62">
        <f t="shared" si="90"/>
        <v>0</v>
      </c>
      <c r="O103" s="62">
        <f t="shared" si="90"/>
        <v>0</v>
      </c>
      <c r="P103" s="62">
        <f t="shared" si="90"/>
        <v>0</v>
      </c>
      <c r="Q103" s="62">
        <f t="shared" si="90"/>
        <v>0</v>
      </c>
      <c r="R103" s="62">
        <f t="shared" si="90"/>
        <v>0</v>
      </c>
      <c r="S103" s="186">
        <f t="shared" si="93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59">
        <f t="shared" si="88"/>
        <v>0</v>
      </c>
      <c r="C104" s="59">
        <f t="shared" si="88"/>
        <v>0</v>
      </c>
      <c r="D104" s="59">
        <f t="shared" si="88"/>
        <v>0</v>
      </c>
      <c r="E104" s="59">
        <f t="shared" si="88"/>
        <v>0</v>
      </c>
      <c r="F104" s="59">
        <f t="shared" si="88"/>
        <v>0</v>
      </c>
      <c r="G104" s="59">
        <f t="shared" ref="G104:H104" si="111">G598+G624+G650</f>
        <v>0</v>
      </c>
      <c r="H104" s="59">
        <f t="shared" si="111"/>
        <v>0</v>
      </c>
      <c r="I104" s="175">
        <f t="shared" si="92"/>
        <v>0</v>
      </c>
      <c r="J104" s="149"/>
      <c r="K104" s="176" t="s">
        <v>20</v>
      </c>
      <c r="L104" s="87">
        <f t="shared" si="90"/>
        <v>0</v>
      </c>
      <c r="M104" s="87">
        <f t="shared" si="90"/>
        <v>0</v>
      </c>
      <c r="N104" s="87">
        <f t="shared" si="90"/>
        <v>0</v>
      </c>
      <c r="O104" s="87">
        <f t="shared" si="90"/>
        <v>0</v>
      </c>
      <c r="P104" s="87">
        <f t="shared" si="90"/>
        <v>0</v>
      </c>
      <c r="Q104" s="87">
        <f t="shared" si="90"/>
        <v>0</v>
      </c>
      <c r="R104" s="87">
        <f t="shared" si="90"/>
        <v>0</v>
      </c>
      <c r="S104" s="179">
        <f t="shared" si="93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52">
        <f t="shared" si="88"/>
        <v>0</v>
      </c>
      <c r="C105" s="52">
        <f t="shared" si="88"/>
        <v>0</v>
      </c>
      <c r="D105" s="52">
        <f t="shared" si="88"/>
        <v>0</v>
      </c>
      <c r="E105" s="52">
        <f t="shared" si="88"/>
        <v>0</v>
      </c>
      <c r="F105" s="52">
        <f t="shared" si="88"/>
        <v>0</v>
      </c>
      <c r="G105" s="52">
        <f t="shared" ref="G105:H105" si="112">G599+G625+G651</f>
        <v>0</v>
      </c>
      <c r="H105" s="52">
        <f t="shared" si="112"/>
        <v>0</v>
      </c>
      <c r="I105" s="190">
        <f t="shared" si="92"/>
        <v>0</v>
      </c>
      <c r="J105" s="149"/>
      <c r="K105" s="191" t="s">
        <v>11</v>
      </c>
      <c r="L105" s="52">
        <f t="shared" si="90"/>
        <v>0</v>
      </c>
      <c r="M105" s="52">
        <f t="shared" si="90"/>
        <v>0</v>
      </c>
      <c r="N105" s="52">
        <f t="shared" si="90"/>
        <v>0</v>
      </c>
      <c r="O105" s="52">
        <f t="shared" si="90"/>
        <v>0</v>
      </c>
      <c r="P105" s="52">
        <f t="shared" si="90"/>
        <v>0</v>
      </c>
      <c r="Q105" s="52">
        <f t="shared" si="90"/>
        <v>0</v>
      </c>
      <c r="R105" s="52">
        <f t="shared" si="90"/>
        <v>0</v>
      </c>
      <c r="S105" s="193">
        <f t="shared" si="93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58772.050039099311</v>
      </c>
      <c r="C106" s="195">
        <f t="shared" ref="C106:H106" si="113">SUM(C85:C101)</f>
        <v>566.5696961384316</v>
      </c>
      <c r="D106" s="195">
        <f t="shared" si="113"/>
        <v>12149.583613050439</v>
      </c>
      <c r="E106" s="195">
        <f t="shared" si="113"/>
        <v>6096.8284454956165</v>
      </c>
      <c r="F106" s="195">
        <f t="shared" si="113"/>
        <v>3430.0181180017166</v>
      </c>
      <c r="G106" s="195">
        <f t="shared" si="113"/>
        <v>4124.7339960344307</v>
      </c>
      <c r="H106" s="197">
        <f t="shared" si="113"/>
        <v>3.1288072356822783</v>
      </c>
      <c r="I106" s="154">
        <f t="shared" ref="I106" si="114">SUM(I85:I101)</f>
        <v>85142.912715055631</v>
      </c>
      <c r="J106" s="149"/>
      <c r="K106" s="196" t="s">
        <v>26</v>
      </c>
      <c r="L106" s="195">
        <f>SUM(L85:L101)</f>
        <v>58772.050039099311</v>
      </c>
      <c r="M106" s="195">
        <f t="shared" ref="M106:R106" si="115">SUM(M85:M101)</f>
        <v>566.5696961384316</v>
      </c>
      <c r="N106" s="195">
        <f t="shared" si="115"/>
        <v>12149.583613050439</v>
      </c>
      <c r="O106" s="195">
        <f t="shared" si="115"/>
        <v>6096.8284454956165</v>
      </c>
      <c r="P106" s="195">
        <f t="shared" si="115"/>
        <v>75575.423100905842</v>
      </c>
      <c r="Q106" s="195">
        <f t="shared" si="115"/>
        <v>4124.7339960344307</v>
      </c>
      <c r="R106" s="197">
        <f t="shared" si="115"/>
        <v>3.1288072356822783</v>
      </c>
      <c r="S106" s="198">
        <f t="shared" ref="S106" si="116">SUM(S85:S101)</f>
        <v>157288.31769795972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2" customFormat="1" ht="15" thickBot="1">
      <c r="A107" s="58" t="s">
        <v>90</v>
      </c>
      <c r="B107" s="48">
        <f>IF($I106=0,"-",B106/$I106)</f>
        <v>0.69027530495449896</v>
      </c>
      <c r="C107" s="48">
        <f t="shared" ref="C107:H107" si="117">IF($I106=0,"-",C106/$I106)</f>
        <v>6.65433772549628E-3</v>
      </c>
      <c r="D107" s="48">
        <f t="shared" si="117"/>
        <v>0.14269635869412833</v>
      </c>
      <c r="E107" s="48">
        <f t="shared" si="117"/>
        <v>7.1606998763357174E-2</v>
      </c>
      <c r="F107" s="48">
        <f t="shared" si="117"/>
        <v>4.0285421400614058E-2</v>
      </c>
      <c r="G107" s="48">
        <f t="shared" si="117"/>
        <v>4.8444830749900608E-2</v>
      </c>
      <c r="H107" s="69">
        <f t="shared" si="117"/>
        <v>3.6747712004560283E-5</v>
      </c>
      <c r="I107" s="49">
        <f>SUM(B107:H107)</f>
        <v>1</v>
      </c>
      <c r="K107" s="78" t="s">
        <v>90</v>
      </c>
      <c r="L107" s="95">
        <f>IF($S106=0,"-",L106/$S106)</f>
        <v>0.37365807517859717</v>
      </c>
      <c r="M107" s="95">
        <f t="shared" ref="M107:R107" si="118">IF($S106=0,"-",M106/$S106)</f>
        <v>3.6021091994029313E-3</v>
      </c>
      <c r="N107" s="95">
        <f t="shared" si="118"/>
        <v>7.7244030522223825E-2</v>
      </c>
      <c r="O107" s="95">
        <f t="shared" si="118"/>
        <v>3.8762118730288272E-2</v>
      </c>
      <c r="P107" s="95">
        <f t="shared" si="118"/>
        <v>0.48048974143161161</v>
      </c>
      <c r="Q107" s="95">
        <f t="shared" si="118"/>
        <v>2.6224032759732004E-2</v>
      </c>
      <c r="R107" s="96">
        <f t="shared" si="118"/>
        <v>1.9892178144409409E-5</v>
      </c>
      <c r="S107" s="97">
        <f>SUM(L107:R107)</f>
        <v>1.0000000000000002</v>
      </c>
      <c r="AI107" s="137"/>
    </row>
    <row r="108" spans="1:85" ht="15" thickBot="1">
      <c r="A108" s="233"/>
      <c r="B108" s="234"/>
      <c r="C108" s="234"/>
      <c r="D108" s="234"/>
      <c r="E108" s="234"/>
      <c r="F108" s="234"/>
      <c r="G108" s="234"/>
      <c r="H108" s="234"/>
      <c r="I108" s="234"/>
      <c r="K108" s="233"/>
      <c r="AI108" s="149"/>
      <c r="BA108" s="141"/>
      <c r="BR108" s="141"/>
      <c r="CG108" s="141"/>
    </row>
    <row r="109" spans="1:85" ht="28.5">
      <c r="A109" s="300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02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04" t="s">
        <v>32</v>
      </c>
      <c r="V109" s="200" t="s">
        <v>72</v>
      </c>
      <c r="W109" s="200" t="s">
        <v>73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74</v>
      </c>
      <c r="AE109" s="201" t="s">
        <v>75</v>
      </c>
      <c r="AF109" s="201" t="s">
        <v>76</v>
      </c>
      <c r="AG109" s="201" t="s">
        <v>77</v>
      </c>
      <c r="AH109" s="201" t="s">
        <v>78</v>
      </c>
      <c r="AI109" s="202" t="s">
        <v>63</v>
      </c>
      <c r="BA109" s="141"/>
      <c r="BR109" s="141"/>
      <c r="CG109" s="141"/>
    </row>
    <row r="110" spans="1:85" ht="15">
      <c r="A110" s="301" t="s">
        <v>32</v>
      </c>
      <c r="B110" s="306" t="s">
        <v>119</v>
      </c>
      <c r="C110" s="307"/>
      <c r="D110" s="307"/>
      <c r="E110" s="307"/>
      <c r="F110" s="307"/>
      <c r="G110" s="307"/>
      <c r="H110" s="307"/>
      <c r="I110" s="308"/>
      <c r="K110" s="303" t="s">
        <v>32</v>
      </c>
      <c r="L110" s="309" t="s">
        <v>119</v>
      </c>
      <c r="M110" s="310"/>
      <c r="N110" s="310"/>
      <c r="O110" s="310"/>
      <c r="P110" s="310"/>
      <c r="Q110" s="310"/>
      <c r="R110" s="310"/>
      <c r="S110" s="311"/>
      <c r="U110" s="305" t="s">
        <v>32</v>
      </c>
      <c r="V110" s="312" t="s">
        <v>119</v>
      </c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3"/>
      <c r="BA110" s="141"/>
      <c r="BR110" s="141"/>
      <c r="CG110" s="141"/>
    </row>
    <row r="111" spans="1:85" ht="15">
      <c r="A111" s="151" t="s">
        <v>7</v>
      </c>
      <c r="B111" s="152">
        <v>5.6752556036858678E-2</v>
      </c>
      <c r="C111" s="152">
        <v>0</v>
      </c>
      <c r="D111" s="152">
        <v>0</v>
      </c>
      <c r="E111" s="152">
        <v>0</v>
      </c>
      <c r="F111" s="349"/>
      <c r="G111" s="152">
        <v>0</v>
      </c>
      <c r="H111" s="153">
        <v>0</v>
      </c>
      <c r="I111" s="154">
        <f>SUM(B111:H111)</f>
        <v>5.6752556036858678E-2</v>
      </c>
      <c r="J111" s="149"/>
      <c r="K111" s="203" t="s">
        <v>7</v>
      </c>
      <c r="L111" s="152">
        <v>5.6752556036858678E-2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5.6752556036858678E-2</v>
      </c>
      <c r="U111" s="206" t="s">
        <v>7</v>
      </c>
      <c r="V111" s="207">
        <v>5.6752556036858678E-2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5.6752556036858678E-2</v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50"/>
      <c r="G112" s="160">
        <v>0</v>
      </c>
      <c r="H112" s="161">
        <v>0</v>
      </c>
      <c r="I112" s="162">
        <f t="shared" ref="I112:I131" si="119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120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21">SUM(V112:AC112)</f>
        <v>0</v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95.46041166424601</v>
      </c>
      <c r="E113" s="156">
        <v>0</v>
      </c>
      <c r="F113" s="350"/>
      <c r="G113" s="156">
        <v>0</v>
      </c>
      <c r="H113" s="168">
        <v>0</v>
      </c>
      <c r="I113" s="154">
        <f t="shared" si="119"/>
        <v>95.46041166424601</v>
      </c>
      <c r="J113" s="149"/>
      <c r="K113" s="169" t="s">
        <v>10</v>
      </c>
      <c r="L113" s="156">
        <v>0</v>
      </c>
      <c r="M113" s="156">
        <v>0</v>
      </c>
      <c r="N113" s="156">
        <v>95.46041166424601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120"/>
        <v>95.46041166424601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95.46041166424601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21"/>
        <v>95.46041166424601</v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50"/>
      <c r="G114" s="160">
        <v>0</v>
      </c>
      <c r="H114" s="161">
        <v>0</v>
      </c>
      <c r="I114" s="162">
        <f t="shared" si="119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120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21"/>
        <v>0</v>
      </c>
      <c r="BA114" s="141"/>
      <c r="BR114" s="141"/>
      <c r="CG114" s="141"/>
    </row>
    <row r="115" spans="1:85" ht="15">
      <c r="A115" s="167" t="s">
        <v>16</v>
      </c>
      <c r="B115" s="156">
        <v>0.53473266982138334</v>
      </c>
      <c r="C115" s="156">
        <v>0</v>
      </c>
      <c r="D115" s="156">
        <v>80.209900473207512</v>
      </c>
      <c r="E115" s="156">
        <v>0</v>
      </c>
      <c r="F115" s="350"/>
      <c r="G115" s="156">
        <v>0</v>
      </c>
      <c r="H115" s="168">
        <v>0</v>
      </c>
      <c r="I115" s="154">
        <f t="shared" si="119"/>
        <v>80.744633143028892</v>
      </c>
      <c r="J115" s="149"/>
      <c r="K115" s="169" t="s">
        <v>16</v>
      </c>
      <c r="L115" s="156">
        <v>0.53473266982138334</v>
      </c>
      <c r="M115" s="156">
        <v>0</v>
      </c>
      <c r="N115" s="156">
        <v>80.209900473207512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120"/>
        <v>80.744633143028892</v>
      </c>
      <c r="U115" s="215" t="s">
        <v>16</v>
      </c>
      <c r="V115" s="207">
        <v>0.53473266982138334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80.209900473207512</v>
      </c>
      <c r="AD115" s="209">
        <v>0</v>
      </c>
      <c r="AE115" s="209">
        <v>0</v>
      </c>
      <c r="AF115" s="209">
        <v>0</v>
      </c>
      <c r="AG115" s="209">
        <v>80.209900473207512</v>
      </c>
      <c r="AH115" s="209">
        <v>0</v>
      </c>
      <c r="AI115" s="210">
        <f t="shared" si="121"/>
        <v>80.744633143028892</v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0.32456207639195783</v>
      </c>
      <c r="E116" s="160">
        <v>0</v>
      </c>
      <c r="F116" s="350"/>
      <c r="G116" s="160">
        <v>0</v>
      </c>
      <c r="H116" s="161">
        <v>0</v>
      </c>
      <c r="I116" s="162">
        <f t="shared" si="119"/>
        <v>0.32456207639195783</v>
      </c>
      <c r="J116" s="149"/>
      <c r="K116" s="163" t="s">
        <v>15</v>
      </c>
      <c r="L116" s="164">
        <v>0</v>
      </c>
      <c r="M116" s="164">
        <v>0</v>
      </c>
      <c r="N116" s="164">
        <v>0.32456207639195783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120"/>
        <v>0.32456207639195783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0.32456207639195783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21"/>
        <v>0.32456207639195783</v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1.7059885780741044</v>
      </c>
      <c r="F117" s="350"/>
      <c r="G117" s="156">
        <v>0</v>
      </c>
      <c r="H117" s="168">
        <v>0</v>
      </c>
      <c r="I117" s="154">
        <f t="shared" si="119"/>
        <v>1.7059885780741044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1.7059885780741044</v>
      </c>
      <c r="P117" s="156">
        <v>138.51054515257121</v>
      </c>
      <c r="Q117" s="156">
        <v>0</v>
      </c>
      <c r="R117" s="157">
        <v>0</v>
      </c>
      <c r="S117" s="158">
        <f t="shared" si="120"/>
        <v>140.21653373064532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1.7059885780741044</v>
      </c>
      <c r="AB117" s="207">
        <v>138.51054515257121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121"/>
        <v>140.21653373064532</v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50"/>
      <c r="G118" s="160">
        <v>0</v>
      </c>
      <c r="H118" s="161">
        <v>0</v>
      </c>
      <c r="I118" s="162">
        <f t="shared" si="119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1.1227087219839953</v>
      </c>
      <c r="Q118" s="164">
        <v>0</v>
      </c>
      <c r="R118" s="165">
        <v>0</v>
      </c>
      <c r="S118" s="166">
        <f t="shared" si="120"/>
        <v>1.1227087219839953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1.1227087219839953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21"/>
        <v>1.1227087219839953</v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50"/>
      <c r="G119" s="156">
        <v>0</v>
      </c>
      <c r="H119" s="168">
        <v>0</v>
      </c>
      <c r="I119" s="154">
        <f t="shared" si="119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120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21"/>
        <v>0</v>
      </c>
      <c r="BA119" s="141"/>
      <c r="BR119" s="141"/>
      <c r="CG119" s="141"/>
    </row>
    <row r="120" spans="1:85" ht="15">
      <c r="A120" s="159" t="s">
        <v>17</v>
      </c>
      <c r="B120" s="160">
        <v>3.9026273381424115E-2</v>
      </c>
      <c r="C120" s="160">
        <v>0</v>
      </c>
      <c r="D120" s="160">
        <v>1.2489737266185752</v>
      </c>
      <c r="E120" s="160">
        <v>0</v>
      </c>
      <c r="F120" s="350"/>
      <c r="G120" s="160">
        <v>0</v>
      </c>
      <c r="H120" s="161">
        <v>0</v>
      </c>
      <c r="I120" s="162">
        <f t="shared" si="119"/>
        <v>1.2879999999999994</v>
      </c>
      <c r="J120" s="149"/>
      <c r="K120" s="163" t="s">
        <v>17</v>
      </c>
      <c r="L120" s="164">
        <v>3.9026273381424115E-2</v>
      </c>
      <c r="M120" s="164">
        <v>0</v>
      </c>
      <c r="N120" s="164">
        <v>1.2489737266185752</v>
      </c>
      <c r="O120" s="164">
        <v>0</v>
      </c>
      <c r="P120" s="164">
        <v>0.46769579999999999</v>
      </c>
      <c r="Q120" s="164">
        <v>0</v>
      </c>
      <c r="R120" s="165">
        <v>0</v>
      </c>
      <c r="S120" s="166">
        <f t="shared" si="120"/>
        <v>1.7556957999999994</v>
      </c>
      <c r="U120" s="211" t="s">
        <v>17</v>
      </c>
      <c r="V120" s="212">
        <v>3.9026273381424115E-2</v>
      </c>
      <c r="W120" s="212">
        <v>0</v>
      </c>
      <c r="X120" s="212">
        <v>0</v>
      </c>
      <c r="Y120" s="212">
        <v>0</v>
      </c>
      <c r="Z120" s="212">
        <v>1.2489737266185752</v>
      </c>
      <c r="AA120" s="212">
        <v>0</v>
      </c>
      <c r="AB120" s="212">
        <v>0.46769579999999999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21"/>
        <v>1.7556957999999994</v>
      </c>
      <c r="BA120" s="141"/>
      <c r="BR120" s="141"/>
      <c r="CG120" s="141"/>
    </row>
    <row r="121" spans="1:85" ht="15">
      <c r="A121" s="167" t="s">
        <v>140</v>
      </c>
      <c r="B121" s="156">
        <v>26.258618466920847</v>
      </c>
      <c r="C121" s="156">
        <v>20.31689125125483</v>
      </c>
      <c r="D121" s="156">
        <v>520.22850207097213</v>
      </c>
      <c r="E121" s="156">
        <v>0</v>
      </c>
      <c r="F121" s="350"/>
      <c r="G121" s="156">
        <v>0</v>
      </c>
      <c r="H121" s="168">
        <v>0</v>
      </c>
      <c r="I121" s="154">
        <f t="shared" si="119"/>
        <v>566.80401178914781</v>
      </c>
      <c r="J121" s="149"/>
      <c r="K121" s="169" t="s">
        <v>140</v>
      </c>
      <c r="L121" s="156">
        <v>26.258618466920847</v>
      </c>
      <c r="M121" s="156">
        <v>20.31689125125483</v>
      </c>
      <c r="N121" s="156">
        <v>520.22850207097213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120"/>
        <v>566.80401178914781</v>
      </c>
      <c r="U121" s="215" t="s">
        <v>140</v>
      </c>
      <c r="V121" s="207">
        <v>24.632952042797296</v>
      </c>
      <c r="W121" s="207">
        <v>0</v>
      </c>
      <c r="X121" s="207">
        <v>0</v>
      </c>
      <c r="Y121" s="207">
        <v>20.31689125125483</v>
      </c>
      <c r="Z121" s="207">
        <v>507.82544824608726</v>
      </c>
      <c r="AA121" s="207">
        <v>0</v>
      </c>
      <c r="AB121" s="207">
        <v>0</v>
      </c>
      <c r="AC121" s="208">
        <v>14.028720249008439</v>
      </c>
      <c r="AD121" s="207">
        <v>1.6256664241235508</v>
      </c>
      <c r="AE121" s="207">
        <v>0</v>
      </c>
      <c r="AF121" s="207">
        <v>0</v>
      </c>
      <c r="AG121" s="207">
        <v>12.403053824884887</v>
      </c>
      <c r="AH121" s="207">
        <v>0</v>
      </c>
      <c r="AI121" s="210">
        <f t="shared" si="121"/>
        <v>566.80401178914781</v>
      </c>
      <c r="BA121" s="141"/>
      <c r="BR121" s="141"/>
      <c r="CG121" s="141"/>
    </row>
    <row r="122" spans="1:85" ht="15">
      <c r="A122" s="159" t="s">
        <v>25</v>
      </c>
      <c r="B122" s="160">
        <v>22.430620139843434</v>
      </c>
      <c r="C122" s="160">
        <v>0.37965523355341863</v>
      </c>
      <c r="D122" s="160">
        <v>276.95614916858545</v>
      </c>
      <c r="E122" s="160">
        <v>397.6143055234233</v>
      </c>
      <c r="F122" s="350"/>
      <c r="G122" s="160">
        <v>32.092929358641484</v>
      </c>
      <c r="H122" s="161">
        <v>0.95392722155851883</v>
      </c>
      <c r="I122" s="162">
        <f t="shared" si="119"/>
        <v>730.42758664560563</v>
      </c>
      <c r="J122" s="149"/>
      <c r="K122" s="163" t="s">
        <v>25</v>
      </c>
      <c r="L122" s="164">
        <v>22.430620139843434</v>
      </c>
      <c r="M122" s="164">
        <v>0.37965523355341863</v>
      </c>
      <c r="N122" s="164">
        <v>276.95614916858545</v>
      </c>
      <c r="O122" s="164">
        <v>397.6143055234233</v>
      </c>
      <c r="P122" s="164">
        <v>3.4236652686801339</v>
      </c>
      <c r="Q122" s="164">
        <v>32.092929358641484</v>
      </c>
      <c r="R122" s="165">
        <v>0.95392722155851883</v>
      </c>
      <c r="S122" s="166">
        <f t="shared" si="120"/>
        <v>733.85125191428574</v>
      </c>
      <c r="U122" s="211" t="s">
        <v>25</v>
      </c>
      <c r="V122" s="212">
        <v>0.46802851276626262</v>
      </c>
      <c r="W122" s="212">
        <v>10.973133117066926</v>
      </c>
      <c r="X122" s="212">
        <v>32.092929358641484</v>
      </c>
      <c r="Y122" s="212">
        <v>0.37965523355341863</v>
      </c>
      <c r="Z122" s="212">
        <v>276.95614916858545</v>
      </c>
      <c r="AA122" s="212">
        <v>397.00435984399667</v>
      </c>
      <c r="AB122" s="212">
        <v>3.4236652686801339</v>
      </c>
      <c r="AC122" s="213">
        <v>12.553331410995398</v>
      </c>
      <c r="AD122" s="212">
        <v>10.989458510010246</v>
      </c>
      <c r="AE122" s="212">
        <v>0.6099456794266328</v>
      </c>
      <c r="AF122" s="212">
        <v>0.95392722155851883</v>
      </c>
      <c r="AG122" s="212">
        <v>0</v>
      </c>
      <c r="AH122" s="212">
        <v>0</v>
      </c>
      <c r="AI122" s="214">
        <f t="shared" si="121"/>
        <v>733.85125191428574</v>
      </c>
      <c r="BA122" s="141"/>
      <c r="BR122" s="141"/>
      <c r="CG122" s="141"/>
    </row>
    <row r="123" spans="1:85" ht="15">
      <c r="A123" s="167" t="s">
        <v>24</v>
      </c>
      <c r="B123" s="156">
        <v>10.648800000000003</v>
      </c>
      <c r="C123" s="156">
        <v>0</v>
      </c>
      <c r="D123" s="156">
        <v>0</v>
      </c>
      <c r="E123" s="156">
        <v>0</v>
      </c>
      <c r="F123" s="350"/>
      <c r="G123" s="156">
        <v>0</v>
      </c>
      <c r="H123" s="168">
        <v>0</v>
      </c>
      <c r="I123" s="154">
        <f t="shared" si="119"/>
        <v>10.648800000000003</v>
      </c>
      <c r="J123" s="149"/>
      <c r="K123" s="169" t="s">
        <v>24</v>
      </c>
      <c r="L123" s="156">
        <v>10.648800000000003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120"/>
        <v>10.648800000000003</v>
      </c>
      <c r="U123" s="215" t="s">
        <v>24</v>
      </c>
      <c r="V123" s="207">
        <v>8.5435235849747411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2.1052764150252616</v>
      </c>
      <c r="AD123" s="207">
        <v>2.1052764150252616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21"/>
        <v>10.648800000000003</v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50"/>
      <c r="G124" s="160">
        <v>0</v>
      </c>
      <c r="H124" s="161">
        <v>0</v>
      </c>
      <c r="I124" s="162">
        <f t="shared" si="119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120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21"/>
        <v>0</v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3.1190488452642171</v>
      </c>
      <c r="D125" s="156">
        <v>0</v>
      </c>
      <c r="E125" s="156">
        <v>0</v>
      </c>
      <c r="F125" s="350"/>
      <c r="G125" s="156">
        <v>0</v>
      </c>
      <c r="H125" s="168">
        <v>0</v>
      </c>
      <c r="I125" s="154">
        <f t="shared" si="119"/>
        <v>3.1190488452642171</v>
      </c>
      <c r="J125" s="149"/>
      <c r="K125" s="169" t="s">
        <v>22</v>
      </c>
      <c r="L125" s="156">
        <v>0</v>
      </c>
      <c r="M125" s="156">
        <v>3.1190488452642171</v>
      </c>
      <c r="N125" s="156">
        <v>0</v>
      </c>
      <c r="O125" s="156">
        <v>0</v>
      </c>
      <c r="P125" s="156">
        <v>7.8617923495588089</v>
      </c>
      <c r="Q125" s="156">
        <v>0</v>
      </c>
      <c r="R125" s="157">
        <v>0</v>
      </c>
      <c r="S125" s="158">
        <f t="shared" si="120"/>
        <v>10.980841194823025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3.1190488452642171</v>
      </c>
      <c r="Z125" s="207">
        <v>0</v>
      </c>
      <c r="AA125" s="207">
        <v>0</v>
      </c>
      <c r="AB125" s="207">
        <v>7.8617923495588089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21"/>
        <v>10.980841194823025</v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50"/>
      <c r="G126" s="160">
        <v>0</v>
      </c>
      <c r="H126" s="161">
        <v>0</v>
      </c>
      <c r="I126" s="162">
        <f t="shared" si="119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120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21"/>
        <v>0</v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50"/>
      <c r="G127" s="156">
        <v>0</v>
      </c>
      <c r="H127" s="168">
        <v>0</v>
      </c>
      <c r="I127" s="154">
        <f t="shared" si="119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120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21"/>
        <v>0</v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50"/>
      <c r="G128" s="173">
        <v>0</v>
      </c>
      <c r="H128" s="174">
        <v>0</v>
      </c>
      <c r="I128" s="175">
        <f t="shared" si="119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120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22">
        <v>0</v>
      </c>
      <c r="AI128" s="219">
        <f t="shared" si="121"/>
        <v>0</v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50"/>
      <c r="G129" s="181">
        <v>0</v>
      </c>
      <c r="H129" s="182">
        <v>0</v>
      </c>
      <c r="I129" s="183">
        <f t="shared" si="119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120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21"/>
        <v>0</v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50"/>
      <c r="G130" s="173">
        <v>0</v>
      </c>
      <c r="H130" s="174">
        <v>0</v>
      </c>
      <c r="I130" s="175">
        <f t="shared" si="119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120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22">
        <v>0</v>
      </c>
      <c r="AI130" s="219">
        <f t="shared" si="121"/>
        <v>0</v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51"/>
      <c r="G131" s="188">
        <v>0</v>
      </c>
      <c r="H131" s="189">
        <v>0</v>
      </c>
      <c r="I131" s="190">
        <f t="shared" si="119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120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21"/>
        <v>0</v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59.968550106003953</v>
      </c>
      <c r="C132" s="195">
        <f t="shared" ref="C132:H132" si="122">SUM(C111:C127)</f>
        <v>23.815595330072465</v>
      </c>
      <c r="D132" s="195">
        <f t="shared" si="122"/>
        <v>974.42849918002162</v>
      </c>
      <c r="E132" s="195">
        <f t="shared" si="122"/>
        <v>399.32029410149738</v>
      </c>
      <c r="F132" s="195">
        <f t="shared" si="122"/>
        <v>0</v>
      </c>
      <c r="G132" s="195">
        <f t="shared" si="122"/>
        <v>32.092929358641484</v>
      </c>
      <c r="H132" s="197">
        <f t="shared" si="122"/>
        <v>0.95392722155851883</v>
      </c>
      <c r="I132" s="154">
        <f t="shared" ref="I132" si="123">SUM(I111:I127)</f>
        <v>1490.5797952977953</v>
      </c>
      <c r="J132" s="149"/>
      <c r="K132" s="196" t="s">
        <v>26</v>
      </c>
      <c r="L132" s="195">
        <f>SUM(L111:L127)</f>
        <v>59.968550106003953</v>
      </c>
      <c r="M132" s="195">
        <f t="shared" ref="M132:R132" si="124">SUM(M111:M127)</f>
        <v>23.815595330072465</v>
      </c>
      <c r="N132" s="195">
        <f t="shared" si="124"/>
        <v>974.42849918002162</v>
      </c>
      <c r="O132" s="195">
        <f t="shared" si="124"/>
        <v>399.32029410149738</v>
      </c>
      <c r="P132" s="195">
        <f t="shared" si="124"/>
        <v>151.38640729279416</v>
      </c>
      <c r="Q132" s="195">
        <f t="shared" si="124"/>
        <v>32.092929358641484</v>
      </c>
      <c r="R132" s="197">
        <f t="shared" si="124"/>
        <v>0.95392722155851883</v>
      </c>
      <c r="S132" s="198">
        <f t="shared" ref="S132" si="125">SUM(S111:S127)</f>
        <v>1641.9662025905895</v>
      </c>
      <c r="T132" s="141" t="str">
        <f>IF(ABS(S132-AI132)&gt;0.01,S132-AI132,"")</f>
        <v/>
      </c>
      <c r="U132" s="224" t="s">
        <v>63</v>
      </c>
      <c r="V132" s="225">
        <f>SUM(V111:V127)</f>
        <v>34.275015639777969</v>
      </c>
      <c r="W132" s="225">
        <f t="shared" ref="W132:AH132" si="126">SUM(W111:W127)</f>
        <v>10.973133117066926</v>
      </c>
      <c r="X132" s="225">
        <f t="shared" si="126"/>
        <v>32.092929358641484</v>
      </c>
      <c r="Y132" s="225">
        <f t="shared" si="126"/>
        <v>23.815595330072465</v>
      </c>
      <c r="Z132" s="225">
        <f t="shared" si="126"/>
        <v>881.81554488192933</v>
      </c>
      <c r="AA132" s="225">
        <f t="shared" si="126"/>
        <v>398.71034842207075</v>
      </c>
      <c r="AB132" s="225">
        <f t="shared" si="126"/>
        <v>151.38640729279416</v>
      </c>
      <c r="AC132" s="225">
        <f t="shared" si="126"/>
        <v>108.89722854823661</v>
      </c>
      <c r="AD132" s="226">
        <f t="shared" si="126"/>
        <v>14.72040134915906</v>
      </c>
      <c r="AE132" s="226">
        <f t="shared" si="126"/>
        <v>0.6099456794266328</v>
      </c>
      <c r="AF132" s="226">
        <f t="shared" si="126"/>
        <v>0.95392722155851883</v>
      </c>
      <c r="AG132" s="226">
        <f t="shared" si="126"/>
        <v>92.612954298092404</v>
      </c>
      <c r="AH132" s="226">
        <f t="shared" si="126"/>
        <v>0</v>
      </c>
      <c r="AI132" s="227">
        <f>SUM(V132:AC132)</f>
        <v>1641.9662025905898</v>
      </c>
      <c r="BA132" s="141"/>
      <c r="BR132" s="141"/>
      <c r="CG132" s="141"/>
    </row>
    <row r="133" spans="1:85" s="22" customFormat="1" ht="15" thickBot="1">
      <c r="A133" s="32" t="s">
        <v>90</v>
      </c>
      <c r="B133" s="48">
        <f>IF($I132=0,"-",B132/$I132)</f>
        <v>4.0231693932241408E-2</v>
      </c>
      <c r="C133" s="48">
        <f t="shared" ref="C133:H133" si="127">IF($I132=0,"-",C132/$I132)</f>
        <v>1.5977403829839563E-2</v>
      </c>
      <c r="D133" s="48">
        <f t="shared" si="127"/>
        <v>0.65372447839019954</v>
      </c>
      <c r="E133" s="48">
        <f t="shared" si="127"/>
        <v>0.26789595254222487</v>
      </c>
      <c r="F133" s="48">
        <f t="shared" si="127"/>
        <v>0</v>
      </c>
      <c r="G133" s="48">
        <f t="shared" si="127"/>
        <v>2.1530500721854882E-2</v>
      </c>
      <c r="H133" s="69">
        <f t="shared" si="127"/>
        <v>6.3997058363986388E-4</v>
      </c>
      <c r="I133" s="49">
        <f>SUM(B133:H133)</f>
        <v>1.0000000000000002</v>
      </c>
      <c r="J133" s="141"/>
      <c r="K133" s="78" t="s">
        <v>90</v>
      </c>
      <c r="L133" s="95">
        <f>IF($S132=0,"-",L132/$S132)</f>
        <v>3.6522402234217363E-2</v>
      </c>
      <c r="M133" s="95">
        <f t="shared" ref="M133:R133" si="128">IF($S132=0,"-",M132/$S132)</f>
        <v>1.4504315187789942E-2</v>
      </c>
      <c r="N133" s="95">
        <f t="shared" si="128"/>
        <v>0.59345222675267639</v>
      </c>
      <c r="O133" s="95">
        <f t="shared" si="128"/>
        <v>0.24319641504890618</v>
      </c>
      <c r="P133" s="95">
        <f t="shared" si="128"/>
        <v>9.2198248084489398E-2</v>
      </c>
      <c r="Q133" s="95">
        <f t="shared" si="128"/>
        <v>1.9545426274918027E-2</v>
      </c>
      <c r="R133" s="96">
        <f t="shared" si="128"/>
        <v>5.8096641700266019E-4</v>
      </c>
      <c r="S133" s="97">
        <f>SUM(L133:R133)</f>
        <v>1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</row>
    <row r="134" spans="1:85" ht="15" thickBot="1">
      <c r="A134" s="233"/>
      <c r="B134" s="228"/>
      <c r="C134" s="228"/>
      <c r="D134" s="228"/>
      <c r="E134" s="228"/>
      <c r="F134" s="228"/>
      <c r="G134" s="228"/>
      <c r="H134" s="228"/>
      <c r="I134" s="228"/>
      <c r="K134" s="233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00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02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04" t="s">
        <v>33</v>
      </c>
      <c r="V135" s="200" t="s">
        <v>72</v>
      </c>
      <c r="W135" s="200" t="s">
        <v>73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74</v>
      </c>
      <c r="AE135" s="201" t="s">
        <v>75</v>
      </c>
      <c r="AF135" s="201" t="s">
        <v>76</v>
      </c>
      <c r="AG135" s="201" t="s">
        <v>77</v>
      </c>
      <c r="AH135" s="201" t="s">
        <v>78</v>
      </c>
      <c r="AI135" s="202" t="s">
        <v>63</v>
      </c>
      <c r="BA135" s="141"/>
      <c r="BR135" s="141"/>
      <c r="CG135" s="141"/>
    </row>
    <row r="136" spans="1:85" ht="15">
      <c r="A136" s="301" t="s">
        <v>33</v>
      </c>
      <c r="B136" s="306" t="s">
        <v>119</v>
      </c>
      <c r="C136" s="307"/>
      <c r="D136" s="307"/>
      <c r="E136" s="307"/>
      <c r="F136" s="307"/>
      <c r="G136" s="307"/>
      <c r="H136" s="307"/>
      <c r="I136" s="308"/>
      <c r="K136" s="303" t="s">
        <v>33</v>
      </c>
      <c r="L136" s="309" t="s">
        <v>119</v>
      </c>
      <c r="M136" s="310"/>
      <c r="N136" s="310"/>
      <c r="O136" s="310"/>
      <c r="P136" s="310"/>
      <c r="Q136" s="310"/>
      <c r="R136" s="310"/>
      <c r="S136" s="311"/>
      <c r="U136" s="305" t="s">
        <v>33</v>
      </c>
      <c r="V136" s="312" t="s">
        <v>119</v>
      </c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3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49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50"/>
      <c r="G138" s="160">
        <v>0</v>
      </c>
      <c r="H138" s="161">
        <v>0</v>
      </c>
      <c r="I138" s="162">
        <f t="shared" ref="I138:I157" si="129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30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31">SUM(V138:AC138)</f>
        <v>0</v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50"/>
      <c r="G139" s="156">
        <v>0</v>
      </c>
      <c r="H139" s="168">
        <v>0</v>
      </c>
      <c r="I139" s="154">
        <f t="shared" si="129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30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31"/>
        <v>0</v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457.12127770000001</v>
      </c>
      <c r="D140" s="160">
        <v>0</v>
      </c>
      <c r="E140" s="160">
        <v>0</v>
      </c>
      <c r="F140" s="350"/>
      <c r="G140" s="160">
        <v>0</v>
      </c>
      <c r="H140" s="161">
        <v>0</v>
      </c>
      <c r="I140" s="162">
        <f t="shared" si="129"/>
        <v>457.12127770000001</v>
      </c>
      <c r="J140" s="149"/>
      <c r="K140" s="163" t="s">
        <v>56</v>
      </c>
      <c r="L140" s="164">
        <v>0</v>
      </c>
      <c r="M140" s="164">
        <v>457.12127770000001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30"/>
        <v>457.12127770000001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457.12127770000001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31"/>
        <v>457.12127770000001</v>
      </c>
      <c r="BA140" s="141"/>
      <c r="BR140" s="141"/>
      <c r="CG140" s="141"/>
    </row>
    <row r="141" spans="1:85" ht="15">
      <c r="A141" s="167" t="s">
        <v>16</v>
      </c>
      <c r="B141" s="156">
        <v>9.6185073936658387</v>
      </c>
      <c r="C141" s="156">
        <v>119.64221793336657</v>
      </c>
      <c r="D141" s="156">
        <v>12.199248848273278</v>
      </c>
      <c r="E141" s="156">
        <v>0</v>
      </c>
      <c r="F141" s="350"/>
      <c r="G141" s="156">
        <v>0</v>
      </c>
      <c r="H141" s="168">
        <v>0</v>
      </c>
      <c r="I141" s="154">
        <f t="shared" si="129"/>
        <v>141.45997417530569</v>
      </c>
      <c r="J141" s="149"/>
      <c r="K141" s="169" t="s">
        <v>16</v>
      </c>
      <c r="L141" s="156">
        <v>9.6185073936658387</v>
      </c>
      <c r="M141" s="156">
        <v>119.64221793336657</v>
      </c>
      <c r="N141" s="156">
        <v>12.199248848273278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30"/>
        <v>141.45997417530569</v>
      </c>
      <c r="U141" s="215" t="s">
        <v>16</v>
      </c>
      <c r="V141" s="207">
        <v>9.6185073936658387</v>
      </c>
      <c r="W141" s="207">
        <v>0</v>
      </c>
      <c r="X141" s="207">
        <v>0</v>
      </c>
      <c r="Y141" s="207">
        <v>119.64221793336657</v>
      </c>
      <c r="Z141" s="207">
        <v>0.74722827687573679</v>
      </c>
      <c r="AA141" s="207">
        <v>0</v>
      </c>
      <c r="AB141" s="207">
        <v>0</v>
      </c>
      <c r="AC141" s="208">
        <v>11.452020571397542</v>
      </c>
      <c r="AD141" s="209">
        <v>0</v>
      </c>
      <c r="AE141" s="209">
        <v>0</v>
      </c>
      <c r="AF141" s="209">
        <v>0</v>
      </c>
      <c r="AG141" s="209">
        <v>11.452020571397542</v>
      </c>
      <c r="AH141" s="209">
        <v>0</v>
      </c>
      <c r="AI141" s="210">
        <f t="shared" si="131"/>
        <v>141.45997417530572</v>
      </c>
      <c r="BA141" s="141"/>
      <c r="BR141" s="141"/>
      <c r="CG141" s="141"/>
    </row>
    <row r="142" spans="1:85" ht="15">
      <c r="A142" s="159" t="s">
        <v>15</v>
      </c>
      <c r="B142" s="160">
        <v>3.9144946262510163</v>
      </c>
      <c r="C142" s="160">
        <v>0.56595103030135185</v>
      </c>
      <c r="D142" s="160">
        <v>2.0468562262565557</v>
      </c>
      <c r="E142" s="160">
        <v>0</v>
      </c>
      <c r="F142" s="350"/>
      <c r="G142" s="160">
        <v>0</v>
      </c>
      <c r="H142" s="161">
        <v>0</v>
      </c>
      <c r="I142" s="162">
        <f t="shared" si="129"/>
        <v>6.5273018828089242</v>
      </c>
      <c r="J142" s="149"/>
      <c r="K142" s="163" t="s">
        <v>15</v>
      </c>
      <c r="L142" s="164">
        <v>3.9144946262510163</v>
      </c>
      <c r="M142" s="164">
        <v>0.56595103030135185</v>
      </c>
      <c r="N142" s="164">
        <v>2.0468562262565557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130"/>
        <v>6.5273018828089242</v>
      </c>
      <c r="U142" s="211" t="s">
        <v>57</v>
      </c>
      <c r="V142" s="212">
        <v>3.9144946262510163</v>
      </c>
      <c r="W142" s="212">
        <v>0</v>
      </c>
      <c r="X142" s="212">
        <v>0</v>
      </c>
      <c r="Y142" s="212">
        <v>0.56595103030135185</v>
      </c>
      <c r="Z142" s="212">
        <v>0.7860430976407663</v>
      </c>
      <c r="AA142" s="212">
        <v>0</v>
      </c>
      <c r="AB142" s="212">
        <v>0</v>
      </c>
      <c r="AC142" s="213">
        <v>1.2608131286157893</v>
      </c>
      <c r="AD142" s="212">
        <v>0</v>
      </c>
      <c r="AE142" s="212">
        <v>0</v>
      </c>
      <c r="AF142" s="212">
        <v>0</v>
      </c>
      <c r="AG142" s="212">
        <v>1.2608131286157893</v>
      </c>
      <c r="AH142" s="212">
        <v>0</v>
      </c>
      <c r="AI142" s="214">
        <f t="shared" si="131"/>
        <v>6.5273018828089242</v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50"/>
      <c r="G143" s="156">
        <v>0</v>
      </c>
      <c r="H143" s="168">
        <v>0</v>
      </c>
      <c r="I143" s="154">
        <f t="shared" si="129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66.42142818938639</v>
      </c>
      <c r="Q143" s="156">
        <v>0</v>
      </c>
      <c r="R143" s="157">
        <v>0</v>
      </c>
      <c r="S143" s="158">
        <f t="shared" si="130"/>
        <v>66.42142818938639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66.42142818938639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31"/>
        <v>66.42142818938639</v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50"/>
      <c r="G144" s="160">
        <v>0</v>
      </c>
      <c r="H144" s="161">
        <v>0</v>
      </c>
      <c r="I144" s="162">
        <f t="shared" si="129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10.288114970572185</v>
      </c>
      <c r="Q144" s="164">
        <v>0</v>
      </c>
      <c r="R144" s="165">
        <v>0</v>
      </c>
      <c r="S144" s="166">
        <f t="shared" si="130"/>
        <v>10.288114970572185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10.288114970572185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31"/>
        <v>10.288114970572185</v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50"/>
      <c r="G145" s="156">
        <v>0</v>
      </c>
      <c r="H145" s="168">
        <v>0</v>
      </c>
      <c r="I145" s="154">
        <f t="shared" si="129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30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31"/>
        <v>0</v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3.0472089579228259</v>
      </c>
      <c r="E146" s="160">
        <v>0</v>
      </c>
      <c r="F146" s="350"/>
      <c r="G146" s="160">
        <v>0</v>
      </c>
      <c r="H146" s="161">
        <v>0</v>
      </c>
      <c r="I146" s="162">
        <f t="shared" si="129"/>
        <v>3.0472089579228259</v>
      </c>
      <c r="J146" s="149"/>
      <c r="K146" s="163" t="s">
        <v>17</v>
      </c>
      <c r="L146" s="164">
        <v>0</v>
      </c>
      <c r="M146" s="164">
        <v>0</v>
      </c>
      <c r="N146" s="164">
        <v>3.0472089579228259</v>
      </c>
      <c r="O146" s="164">
        <v>0</v>
      </c>
      <c r="P146" s="164">
        <v>1.0842954695027318E-5</v>
      </c>
      <c r="Q146" s="164">
        <v>0</v>
      </c>
      <c r="R146" s="165">
        <v>0</v>
      </c>
      <c r="S146" s="166">
        <f t="shared" si="130"/>
        <v>3.0472198008775209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3.0472089579228259</v>
      </c>
      <c r="AA146" s="212">
        <v>0</v>
      </c>
      <c r="AB146" s="212">
        <v>1.0842954695027318E-5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31"/>
        <v>3.0472198008775209</v>
      </c>
      <c r="BA146" s="141"/>
      <c r="BR146" s="141"/>
      <c r="CG146" s="141"/>
    </row>
    <row r="147" spans="1:85" ht="15">
      <c r="A147" s="167" t="s">
        <v>140</v>
      </c>
      <c r="B147" s="156">
        <v>868.25159349336298</v>
      </c>
      <c r="C147" s="156">
        <v>3521.2259284119186</v>
      </c>
      <c r="D147" s="156">
        <v>790.28918387997362</v>
      </c>
      <c r="E147" s="156">
        <v>0</v>
      </c>
      <c r="F147" s="350"/>
      <c r="G147" s="156">
        <v>0</v>
      </c>
      <c r="H147" s="168">
        <v>0</v>
      </c>
      <c r="I147" s="154">
        <f t="shared" si="129"/>
        <v>5179.766705785255</v>
      </c>
      <c r="J147" s="149"/>
      <c r="K147" s="169" t="s">
        <v>140</v>
      </c>
      <c r="L147" s="156">
        <v>868.25159349336298</v>
      </c>
      <c r="M147" s="156">
        <v>3521.2259284119186</v>
      </c>
      <c r="N147" s="156">
        <v>790.28918387997362</v>
      </c>
      <c r="O147" s="156">
        <v>0</v>
      </c>
      <c r="P147" s="156">
        <v>0.39320399832522557</v>
      </c>
      <c r="Q147" s="156">
        <v>0</v>
      </c>
      <c r="R147" s="157">
        <v>0</v>
      </c>
      <c r="S147" s="158">
        <f t="shared" si="130"/>
        <v>5180.1599097835806</v>
      </c>
      <c r="U147" s="215" t="s">
        <v>140</v>
      </c>
      <c r="V147" s="207">
        <v>853.00093382759735</v>
      </c>
      <c r="W147" s="207">
        <v>0</v>
      </c>
      <c r="X147" s="207">
        <v>0</v>
      </c>
      <c r="Y147" s="207">
        <v>3521.2259284119186</v>
      </c>
      <c r="Z147" s="207">
        <v>790.28918387997362</v>
      </c>
      <c r="AA147" s="207">
        <v>0</v>
      </c>
      <c r="AB147" s="207">
        <v>0.39320399832522557</v>
      </c>
      <c r="AC147" s="208">
        <v>15.250659665765605</v>
      </c>
      <c r="AD147" s="207">
        <v>15.250659665765605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131"/>
        <v>5180.1599097835806</v>
      </c>
      <c r="BA147" s="141"/>
      <c r="BR147" s="141"/>
      <c r="CG147" s="141"/>
    </row>
    <row r="148" spans="1:85" ht="15">
      <c r="A148" s="159" t="s">
        <v>25</v>
      </c>
      <c r="B148" s="160">
        <v>1223.6639052560183</v>
      </c>
      <c r="C148" s="160">
        <v>51.728449624297731</v>
      </c>
      <c r="D148" s="160">
        <v>16.585483261536694</v>
      </c>
      <c r="E148" s="160">
        <v>2442.7598487808809</v>
      </c>
      <c r="F148" s="350"/>
      <c r="G148" s="160">
        <v>459.1106692214459</v>
      </c>
      <c r="H148" s="161">
        <v>0</v>
      </c>
      <c r="I148" s="162">
        <f t="shared" si="129"/>
        <v>4193.8483561441799</v>
      </c>
      <c r="J148" s="149"/>
      <c r="K148" s="163" t="s">
        <v>25</v>
      </c>
      <c r="L148" s="164">
        <v>1223.6639052560183</v>
      </c>
      <c r="M148" s="164">
        <v>51.728449624297731</v>
      </c>
      <c r="N148" s="164">
        <v>16.585483261536694</v>
      </c>
      <c r="O148" s="164">
        <v>2442.7598487808809</v>
      </c>
      <c r="P148" s="164">
        <v>50.817224464276315</v>
      </c>
      <c r="Q148" s="164">
        <v>459.1106692214459</v>
      </c>
      <c r="R148" s="165">
        <v>0</v>
      </c>
      <c r="S148" s="166">
        <f t="shared" si="130"/>
        <v>4244.6655806084564</v>
      </c>
      <c r="U148" s="211" t="s">
        <v>25</v>
      </c>
      <c r="V148" s="212">
        <v>34.223226714741607</v>
      </c>
      <c r="W148" s="212">
        <v>846.98449849553208</v>
      </c>
      <c r="X148" s="212">
        <v>459.1106692214459</v>
      </c>
      <c r="Y148" s="212">
        <v>51.728449624297731</v>
      </c>
      <c r="Z148" s="212">
        <v>16.406682671006728</v>
      </c>
      <c r="AA148" s="212">
        <v>1394.5076937109905</v>
      </c>
      <c r="AB148" s="212">
        <v>50.817224464276315</v>
      </c>
      <c r="AC148" s="213">
        <v>1390.8871357061655</v>
      </c>
      <c r="AD148" s="212">
        <v>342.45618004574465</v>
      </c>
      <c r="AE148" s="212">
        <v>1048.2521550698907</v>
      </c>
      <c r="AF148" s="212">
        <v>0</v>
      </c>
      <c r="AG148" s="212">
        <v>0.17880059052996755</v>
      </c>
      <c r="AH148" s="212">
        <v>0</v>
      </c>
      <c r="AI148" s="214">
        <f t="shared" si="131"/>
        <v>4244.6655806084564</v>
      </c>
      <c r="BA148" s="141"/>
      <c r="BR148" s="141"/>
      <c r="CG148" s="141"/>
    </row>
    <row r="149" spans="1:85" ht="15">
      <c r="A149" s="167" t="s">
        <v>24</v>
      </c>
      <c r="B149" s="156">
        <v>864.84299486373845</v>
      </c>
      <c r="C149" s="156">
        <v>0</v>
      </c>
      <c r="D149" s="156">
        <v>0</v>
      </c>
      <c r="E149" s="156">
        <v>0</v>
      </c>
      <c r="F149" s="350"/>
      <c r="G149" s="156">
        <v>0</v>
      </c>
      <c r="H149" s="168">
        <v>0</v>
      </c>
      <c r="I149" s="154">
        <f t="shared" si="129"/>
        <v>864.84299486373845</v>
      </c>
      <c r="J149" s="149"/>
      <c r="K149" s="169" t="s">
        <v>24</v>
      </c>
      <c r="L149" s="156">
        <v>864.84299486373845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30"/>
        <v>864.84299486373845</v>
      </c>
      <c r="U149" s="215" t="s">
        <v>24</v>
      </c>
      <c r="V149" s="207">
        <v>172.96859897274769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691.87439589099074</v>
      </c>
      <c r="AD149" s="207">
        <v>691.87439589099074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31"/>
        <v>864.84299486373845</v>
      </c>
      <c r="BA149" s="141"/>
      <c r="BR149" s="141"/>
      <c r="CG149" s="141"/>
    </row>
    <row r="150" spans="1:85" ht="15">
      <c r="A150" s="159" t="s">
        <v>60</v>
      </c>
      <c r="B150" s="160">
        <v>0.29425378651428569</v>
      </c>
      <c r="C150" s="160">
        <v>0</v>
      </c>
      <c r="D150" s="160">
        <v>0</v>
      </c>
      <c r="E150" s="160">
        <v>0</v>
      </c>
      <c r="F150" s="350"/>
      <c r="G150" s="160">
        <v>0</v>
      </c>
      <c r="H150" s="161">
        <v>0</v>
      </c>
      <c r="I150" s="162">
        <f t="shared" si="129"/>
        <v>0.29425378651428569</v>
      </c>
      <c r="J150" s="149"/>
      <c r="K150" s="163" t="s">
        <v>60</v>
      </c>
      <c r="L150" s="164">
        <v>0.29425378651428569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30"/>
        <v>0.29425378651428569</v>
      </c>
      <c r="U150" s="211" t="s">
        <v>60</v>
      </c>
      <c r="V150" s="212">
        <v>0.29425378651428569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31"/>
        <v>0.29425378651428569</v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286.62804235755851</v>
      </c>
      <c r="D151" s="156">
        <v>0</v>
      </c>
      <c r="E151" s="156">
        <v>0</v>
      </c>
      <c r="F151" s="350"/>
      <c r="G151" s="156">
        <v>0</v>
      </c>
      <c r="H151" s="168">
        <v>0</v>
      </c>
      <c r="I151" s="154">
        <f t="shared" si="129"/>
        <v>286.62804235755851</v>
      </c>
      <c r="J151" s="149"/>
      <c r="K151" s="169" t="s">
        <v>22</v>
      </c>
      <c r="L151" s="156">
        <v>0</v>
      </c>
      <c r="M151" s="156">
        <v>286.62804235755851</v>
      </c>
      <c r="N151" s="156">
        <v>0</v>
      </c>
      <c r="O151" s="156">
        <v>0</v>
      </c>
      <c r="P151" s="156">
        <v>3.7730224357520123</v>
      </c>
      <c r="Q151" s="156">
        <v>0</v>
      </c>
      <c r="R151" s="157">
        <v>0</v>
      </c>
      <c r="S151" s="158">
        <f t="shared" si="130"/>
        <v>290.40106479331052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286.62804235755851</v>
      </c>
      <c r="Z151" s="207">
        <v>0</v>
      </c>
      <c r="AA151" s="207">
        <v>0</v>
      </c>
      <c r="AB151" s="207">
        <v>3.7730224357520123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31"/>
        <v>290.40106479331052</v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393.06557052631581</v>
      </c>
      <c r="D152" s="160">
        <v>0</v>
      </c>
      <c r="E152" s="160">
        <v>0</v>
      </c>
      <c r="F152" s="350"/>
      <c r="G152" s="160">
        <v>0</v>
      </c>
      <c r="H152" s="161">
        <v>0</v>
      </c>
      <c r="I152" s="162">
        <f t="shared" si="129"/>
        <v>393.06557052631581</v>
      </c>
      <c r="J152" s="149"/>
      <c r="K152" s="163" t="s">
        <v>21</v>
      </c>
      <c r="L152" s="164">
        <v>0</v>
      </c>
      <c r="M152" s="164">
        <v>393.06557052631581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30"/>
        <v>393.06557052631581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393.06557052631581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31"/>
        <v>393.06557052631581</v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50"/>
      <c r="G153" s="156">
        <v>0</v>
      </c>
      <c r="H153" s="168">
        <v>0</v>
      </c>
      <c r="I153" s="154">
        <f t="shared" si="129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30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31"/>
        <v>0</v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50"/>
      <c r="G154" s="173">
        <v>0</v>
      </c>
      <c r="H154" s="174">
        <v>0</v>
      </c>
      <c r="I154" s="175">
        <f t="shared" si="129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30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22">
        <v>0</v>
      </c>
      <c r="AI154" s="219">
        <f t="shared" si="131"/>
        <v>0</v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50"/>
      <c r="G155" s="181">
        <v>0</v>
      </c>
      <c r="H155" s="182">
        <v>0</v>
      </c>
      <c r="I155" s="183">
        <f t="shared" si="129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30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31"/>
        <v>0</v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50"/>
      <c r="G156" s="173">
        <v>0</v>
      </c>
      <c r="H156" s="174">
        <v>0</v>
      </c>
      <c r="I156" s="175">
        <f t="shared" si="129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30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22">
        <v>0</v>
      </c>
      <c r="AI156" s="219">
        <f t="shared" si="131"/>
        <v>0</v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51"/>
      <c r="G157" s="188">
        <v>0</v>
      </c>
      <c r="H157" s="189">
        <v>0</v>
      </c>
      <c r="I157" s="190">
        <f t="shared" si="129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30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31"/>
        <v>0</v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2970.5857494195511</v>
      </c>
      <c r="C158" s="195">
        <f t="shared" ref="C158:H158" si="132">SUM(C137:C153)</f>
        <v>4829.9774375837578</v>
      </c>
      <c r="D158" s="195">
        <f t="shared" si="132"/>
        <v>824.16798117396297</v>
      </c>
      <c r="E158" s="195">
        <f t="shared" si="132"/>
        <v>2442.7598487808809</v>
      </c>
      <c r="F158" s="195">
        <f t="shared" si="132"/>
        <v>0</v>
      </c>
      <c r="G158" s="195">
        <f t="shared" si="132"/>
        <v>459.1106692214459</v>
      </c>
      <c r="H158" s="197">
        <f t="shared" si="132"/>
        <v>0</v>
      </c>
      <c r="I158" s="154">
        <f t="shared" ref="I158" si="133">SUM(I137:I153)</f>
        <v>11526.6016861796</v>
      </c>
      <c r="J158" s="149"/>
      <c r="K158" s="196" t="s">
        <v>26</v>
      </c>
      <c r="L158" s="195">
        <f>SUM(L137:L153)</f>
        <v>2970.5857494195511</v>
      </c>
      <c r="M158" s="195">
        <f t="shared" ref="M158:R158" si="134">SUM(M137:M153)</f>
        <v>4829.9774375837578</v>
      </c>
      <c r="N158" s="195">
        <f t="shared" si="134"/>
        <v>824.16798117396297</v>
      </c>
      <c r="O158" s="195">
        <f t="shared" si="134"/>
        <v>2442.7598487808809</v>
      </c>
      <c r="P158" s="195">
        <f t="shared" si="134"/>
        <v>131.69300490126682</v>
      </c>
      <c r="Q158" s="195">
        <f t="shared" si="134"/>
        <v>459.1106692214459</v>
      </c>
      <c r="R158" s="197">
        <f t="shared" si="134"/>
        <v>0</v>
      </c>
      <c r="S158" s="198">
        <f t="shared" ref="S158" si="135">SUM(S137:S153)</f>
        <v>11658.294691080866</v>
      </c>
      <c r="T158" s="141" t="str">
        <f>IF(ABS(S158-AI158)&gt;0.01,S158-AI158,"")</f>
        <v/>
      </c>
      <c r="U158" s="224" t="s">
        <v>63</v>
      </c>
      <c r="V158" s="225">
        <f>SUM(V137:V153)</f>
        <v>1074.0200153215176</v>
      </c>
      <c r="W158" s="225">
        <f t="shared" ref="W158:AH158" si="136">SUM(W137:W153)</f>
        <v>846.98449849553208</v>
      </c>
      <c r="X158" s="225">
        <f t="shared" si="136"/>
        <v>459.1106692214459</v>
      </c>
      <c r="Y158" s="225">
        <f t="shared" si="136"/>
        <v>4829.9774375837578</v>
      </c>
      <c r="Z158" s="225">
        <f t="shared" si="136"/>
        <v>811.27634688341971</v>
      </c>
      <c r="AA158" s="225">
        <f t="shared" si="136"/>
        <v>1394.5076937109905</v>
      </c>
      <c r="AB158" s="225">
        <f t="shared" si="136"/>
        <v>131.69300490126682</v>
      </c>
      <c r="AC158" s="225">
        <f t="shared" si="136"/>
        <v>2110.7250249629351</v>
      </c>
      <c r="AD158" s="226">
        <f t="shared" si="136"/>
        <v>1049.581235602501</v>
      </c>
      <c r="AE158" s="226">
        <f t="shared" si="136"/>
        <v>1048.2521550698907</v>
      </c>
      <c r="AF158" s="226">
        <f t="shared" si="136"/>
        <v>0</v>
      </c>
      <c r="AG158" s="226">
        <f t="shared" si="136"/>
        <v>12.891634290543298</v>
      </c>
      <c r="AH158" s="226">
        <f t="shared" si="136"/>
        <v>0</v>
      </c>
      <c r="AI158" s="227">
        <f>SUM(V158:AC158)</f>
        <v>11658.294691080864</v>
      </c>
      <c r="BA158" s="141"/>
      <c r="BR158" s="141"/>
      <c r="CG158" s="141"/>
    </row>
    <row r="159" spans="1:85" s="22" customFormat="1" ht="15" thickBot="1">
      <c r="A159" s="32" t="s">
        <v>90</v>
      </c>
      <c r="B159" s="48">
        <f>IF($I158=0,"-",B158/$I158)</f>
        <v>0.25771565898570825</v>
      </c>
      <c r="C159" s="48">
        <f t="shared" ref="C159:H159" si="137">IF($I158=0,"-",C158/$I158)</f>
        <v>0.41902874490535252</v>
      </c>
      <c r="D159" s="48">
        <f t="shared" si="137"/>
        <v>7.1501384676295424E-2</v>
      </c>
      <c r="E159" s="48">
        <f t="shared" si="137"/>
        <v>0.21192368013460125</v>
      </c>
      <c r="F159" s="48">
        <f t="shared" si="137"/>
        <v>0</v>
      </c>
      <c r="G159" s="48">
        <f t="shared" si="137"/>
        <v>3.9830531298042489E-2</v>
      </c>
      <c r="H159" s="69">
        <f t="shared" si="137"/>
        <v>0</v>
      </c>
      <c r="I159" s="49">
        <f>SUM(B159:H159)</f>
        <v>1</v>
      </c>
      <c r="J159" s="141"/>
      <c r="K159" s="78" t="s">
        <v>90</v>
      </c>
      <c r="L159" s="95">
        <f>IF($S158=0,"-",L158/$S158)</f>
        <v>0.25480448282819496</v>
      </c>
      <c r="M159" s="95">
        <f t="shared" ref="M159:R159" si="138">IF($S158=0,"-",M158/$S158)</f>
        <v>0.41429536356452834</v>
      </c>
      <c r="N159" s="95">
        <f t="shared" si="138"/>
        <v>7.0693699465710844E-2</v>
      </c>
      <c r="O159" s="95">
        <f t="shared" si="138"/>
        <v>0.20952977373695186</v>
      </c>
      <c r="P159" s="95">
        <f t="shared" si="138"/>
        <v>1.1296077890535572E-2</v>
      </c>
      <c r="Q159" s="95">
        <f t="shared" si="138"/>
        <v>3.9380602514078392E-2</v>
      </c>
      <c r="R159" s="96">
        <f t="shared" si="138"/>
        <v>0</v>
      </c>
      <c r="S159" s="97">
        <f>SUM(L159:R159)</f>
        <v>1</v>
      </c>
      <c r="U159" s="108" t="s">
        <v>90</v>
      </c>
      <c r="V159" s="130">
        <f>+V158/$AI158</f>
        <v>9.2124967139764674E-2</v>
      </c>
      <c r="W159" s="130">
        <f t="shared" ref="W159:AH159" si="139">+W158/$AI158</f>
        <v>7.265080536551495E-2</v>
      </c>
      <c r="X159" s="130">
        <f t="shared" si="139"/>
        <v>3.9380602514078399E-2</v>
      </c>
      <c r="Y159" s="130">
        <f t="shared" si="139"/>
        <v>0.4142953635645284</v>
      </c>
      <c r="Z159" s="130">
        <f t="shared" si="139"/>
        <v>6.9587908727687567E-2</v>
      </c>
      <c r="AA159" s="130">
        <f t="shared" si="139"/>
        <v>0.11961506641085796</v>
      </c>
      <c r="AB159" s="130">
        <f t="shared" si="139"/>
        <v>1.1296077890535574E-2</v>
      </c>
      <c r="AC159" s="130">
        <f t="shared" si="139"/>
        <v>0.18104920838703259</v>
      </c>
      <c r="AD159" s="130">
        <f t="shared" si="139"/>
        <v>9.0028710322915345E-2</v>
      </c>
      <c r="AE159" s="130">
        <f t="shared" si="139"/>
        <v>8.991470732609394E-2</v>
      </c>
      <c r="AF159" s="130">
        <f t="shared" si="139"/>
        <v>0</v>
      </c>
      <c r="AG159" s="130">
        <f t="shared" si="139"/>
        <v>1.1057907380232887E-3</v>
      </c>
      <c r="AH159" s="130">
        <f t="shared" si="139"/>
        <v>0</v>
      </c>
      <c r="AI159" s="131">
        <f>SUM(V159:AC159)</f>
        <v>1.0000000000000002</v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00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02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04" t="s">
        <v>34</v>
      </c>
      <c r="V161" s="200" t="s">
        <v>72</v>
      </c>
      <c r="W161" s="200" t="s">
        <v>73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74</v>
      </c>
      <c r="AE161" s="201" t="s">
        <v>75</v>
      </c>
      <c r="AF161" s="201" t="s">
        <v>76</v>
      </c>
      <c r="AG161" s="201" t="s">
        <v>77</v>
      </c>
      <c r="AH161" s="201" t="s">
        <v>78</v>
      </c>
      <c r="AI161" s="202" t="s">
        <v>63</v>
      </c>
      <c r="BA161" s="141"/>
      <c r="BR161" s="141"/>
      <c r="CG161" s="141"/>
    </row>
    <row r="162" spans="1:85" ht="15">
      <c r="A162" s="301" t="s">
        <v>34</v>
      </c>
      <c r="B162" s="306" t="s">
        <v>119</v>
      </c>
      <c r="C162" s="307"/>
      <c r="D162" s="307"/>
      <c r="E162" s="307"/>
      <c r="F162" s="307"/>
      <c r="G162" s="307"/>
      <c r="H162" s="307"/>
      <c r="I162" s="308"/>
      <c r="K162" s="303" t="s">
        <v>34</v>
      </c>
      <c r="L162" s="309" t="s">
        <v>119</v>
      </c>
      <c r="M162" s="310"/>
      <c r="N162" s="310"/>
      <c r="O162" s="310"/>
      <c r="P162" s="310"/>
      <c r="Q162" s="310"/>
      <c r="R162" s="310"/>
      <c r="S162" s="311"/>
      <c r="U162" s="305" t="s">
        <v>34</v>
      </c>
      <c r="V162" s="312" t="s">
        <v>119</v>
      </c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3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49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50"/>
      <c r="G164" s="160">
        <v>0</v>
      </c>
      <c r="H164" s="161">
        <v>0</v>
      </c>
      <c r="I164" s="162">
        <f t="shared" ref="I164:I183" si="140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41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42">SUM(V164:AC164)</f>
        <v>0</v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50"/>
      <c r="G165" s="156">
        <v>0</v>
      </c>
      <c r="H165" s="168">
        <v>0</v>
      </c>
      <c r="I165" s="154">
        <f t="shared" si="140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41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42"/>
        <v>0</v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50"/>
      <c r="G166" s="160">
        <v>0</v>
      </c>
      <c r="H166" s="161">
        <v>0</v>
      </c>
      <c r="I166" s="162">
        <f t="shared" si="140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41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42"/>
        <v>0</v>
      </c>
      <c r="BA166" s="141"/>
      <c r="BR166" s="141"/>
      <c r="CG166" s="141"/>
    </row>
    <row r="167" spans="1:85" ht="15">
      <c r="A167" s="167" t="s">
        <v>16</v>
      </c>
      <c r="B167" s="156">
        <v>4.2334544512945362E-2</v>
      </c>
      <c r="C167" s="156">
        <v>0</v>
      </c>
      <c r="D167" s="156">
        <v>0.26148578098023867</v>
      </c>
      <c r="E167" s="156">
        <v>0</v>
      </c>
      <c r="F167" s="350"/>
      <c r="G167" s="156">
        <v>0</v>
      </c>
      <c r="H167" s="168">
        <v>0</v>
      </c>
      <c r="I167" s="154">
        <f t="shared" si="140"/>
        <v>0.30382032549318405</v>
      </c>
      <c r="J167" s="149"/>
      <c r="K167" s="169" t="s">
        <v>16</v>
      </c>
      <c r="L167" s="156">
        <v>4.2334544512945362E-2</v>
      </c>
      <c r="M167" s="156">
        <v>0</v>
      </c>
      <c r="N167" s="156">
        <v>0.26148578098023867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41"/>
        <v>0.30382032549318405</v>
      </c>
      <c r="U167" s="215" t="s">
        <v>16</v>
      </c>
      <c r="V167" s="207">
        <v>4.2334544512945362E-2</v>
      </c>
      <c r="W167" s="207">
        <v>0</v>
      </c>
      <c r="X167" s="207">
        <v>0</v>
      </c>
      <c r="Y167" s="207">
        <v>0</v>
      </c>
      <c r="Z167" s="207">
        <v>0.26148578098023867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42"/>
        <v>0.30382032549318405</v>
      </c>
      <c r="BA167" s="141"/>
      <c r="BR167" s="141"/>
      <c r="CG167" s="141"/>
    </row>
    <row r="168" spans="1:85" ht="15">
      <c r="A168" s="159" t="s">
        <v>15</v>
      </c>
      <c r="B168" s="160">
        <v>4.8392929457505804</v>
      </c>
      <c r="C168" s="160">
        <v>0</v>
      </c>
      <c r="D168" s="160">
        <v>0.2052639491268736</v>
      </c>
      <c r="E168" s="160">
        <v>0</v>
      </c>
      <c r="F168" s="350"/>
      <c r="G168" s="160">
        <v>0</v>
      </c>
      <c r="H168" s="161">
        <v>0</v>
      </c>
      <c r="I168" s="162">
        <f t="shared" si="140"/>
        <v>5.044556894877454</v>
      </c>
      <c r="J168" s="149"/>
      <c r="K168" s="163" t="s">
        <v>15</v>
      </c>
      <c r="L168" s="164">
        <v>4.8392929457505804</v>
      </c>
      <c r="M168" s="164">
        <v>0</v>
      </c>
      <c r="N168" s="164">
        <v>0.2052639491268736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41"/>
        <v>5.044556894877454</v>
      </c>
      <c r="U168" s="211" t="s">
        <v>57</v>
      </c>
      <c r="V168" s="212">
        <v>4.8392929457505804</v>
      </c>
      <c r="W168" s="212">
        <v>0</v>
      </c>
      <c r="X168" s="212">
        <v>0</v>
      </c>
      <c r="Y168" s="212">
        <v>0</v>
      </c>
      <c r="Z168" s="212">
        <v>0.2052639491268736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42"/>
        <v>5.044556894877454</v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0.85326952594198024</v>
      </c>
      <c r="F169" s="350"/>
      <c r="G169" s="156">
        <v>0</v>
      </c>
      <c r="H169" s="168">
        <v>0</v>
      </c>
      <c r="I169" s="154">
        <f t="shared" si="140"/>
        <v>0.85326952594198024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0.85326952594198024</v>
      </c>
      <c r="P169" s="156">
        <v>12.562727830797192</v>
      </c>
      <c r="Q169" s="156">
        <v>0</v>
      </c>
      <c r="R169" s="157">
        <v>0</v>
      </c>
      <c r="S169" s="158">
        <f t="shared" si="141"/>
        <v>13.415997356739172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0.85326952594198024</v>
      </c>
      <c r="AB169" s="207">
        <v>12.562727830797192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142"/>
        <v>13.415997356739172</v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50"/>
      <c r="G170" s="160">
        <v>0</v>
      </c>
      <c r="H170" s="161">
        <v>0</v>
      </c>
      <c r="I170" s="162">
        <f t="shared" si="140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0.85808343764178197</v>
      </c>
      <c r="Q170" s="164">
        <v>0</v>
      </c>
      <c r="R170" s="165">
        <v>0</v>
      </c>
      <c r="S170" s="166">
        <f t="shared" si="141"/>
        <v>0.85808343764178197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0.85808343764178197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42"/>
        <v>0.85808343764178197</v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3.4799999999999942</v>
      </c>
      <c r="E171" s="156">
        <v>0</v>
      </c>
      <c r="F171" s="350"/>
      <c r="G171" s="156">
        <v>0</v>
      </c>
      <c r="H171" s="168">
        <v>0</v>
      </c>
      <c r="I171" s="154">
        <f t="shared" si="140"/>
        <v>3.4799999999999942</v>
      </c>
      <c r="J171" s="149"/>
      <c r="K171" s="169" t="s">
        <v>59</v>
      </c>
      <c r="L171" s="156">
        <v>0</v>
      </c>
      <c r="M171" s="156">
        <v>0</v>
      </c>
      <c r="N171" s="156">
        <v>3.4799999999999942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41"/>
        <v>3.4799999999999942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3.4799999999999942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42"/>
        <v>3.4799999999999942</v>
      </c>
      <c r="BA171" s="141"/>
      <c r="BR171" s="141"/>
      <c r="CG171" s="141"/>
    </row>
    <row r="172" spans="1:85" ht="15">
      <c r="A172" s="159" t="s">
        <v>17</v>
      </c>
      <c r="B172" s="160">
        <v>4.708184513162874E-3</v>
      </c>
      <c r="C172" s="160">
        <v>0</v>
      </c>
      <c r="D172" s="160">
        <v>0.26403498749817395</v>
      </c>
      <c r="E172" s="160">
        <v>1.8022930316387482E-3</v>
      </c>
      <c r="F172" s="350"/>
      <c r="G172" s="160">
        <v>0</v>
      </c>
      <c r="H172" s="161">
        <v>0</v>
      </c>
      <c r="I172" s="162">
        <f t="shared" si="140"/>
        <v>0.27054546504297555</v>
      </c>
      <c r="J172" s="149"/>
      <c r="K172" s="163" t="s">
        <v>17</v>
      </c>
      <c r="L172" s="164">
        <v>4.708184513162874E-3</v>
      </c>
      <c r="M172" s="164">
        <v>0</v>
      </c>
      <c r="N172" s="164">
        <v>0.26403498749817395</v>
      </c>
      <c r="O172" s="164">
        <v>1.8022930316387482E-3</v>
      </c>
      <c r="P172" s="164">
        <v>1.8993548387096835E-3</v>
      </c>
      <c r="Q172" s="164">
        <v>0</v>
      </c>
      <c r="R172" s="165">
        <v>0</v>
      </c>
      <c r="S172" s="166">
        <f t="shared" si="141"/>
        <v>0.27244481988168523</v>
      </c>
      <c r="U172" s="211" t="s">
        <v>17</v>
      </c>
      <c r="V172" s="212">
        <v>4.708184513162874E-3</v>
      </c>
      <c r="W172" s="212">
        <v>0</v>
      </c>
      <c r="X172" s="212">
        <v>0</v>
      </c>
      <c r="Y172" s="212">
        <v>0</v>
      </c>
      <c r="Z172" s="212">
        <v>0.26403498749817395</v>
      </c>
      <c r="AA172" s="212">
        <v>0</v>
      </c>
      <c r="AB172" s="212">
        <v>1.8993548387096835E-3</v>
      </c>
      <c r="AC172" s="213">
        <v>1.8022930316387482E-3</v>
      </c>
      <c r="AD172" s="212">
        <v>0</v>
      </c>
      <c r="AE172" s="212">
        <v>0</v>
      </c>
      <c r="AF172" s="212">
        <v>0</v>
      </c>
      <c r="AG172" s="212">
        <v>0</v>
      </c>
      <c r="AH172" s="212">
        <v>1.8022930316387482E-3</v>
      </c>
      <c r="AI172" s="214">
        <f t="shared" si="142"/>
        <v>0.27244481988168523</v>
      </c>
      <c r="BA172" s="141"/>
      <c r="BR172" s="141"/>
      <c r="CG172" s="141"/>
    </row>
    <row r="173" spans="1:85" ht="15">
      <c r="A173" s="167" t="s">
        <v>140</v>
      </c>
      <c r="B173" s="156">
        <v>18.965846848249296</v>
      </c>
      <c r="C173" s="156">
        <v>48.333906472471163</v>
      </c>
      <c r="D173" s="156">
        <v>599.36468392419124</v>
      </c>
      <c r="E173" s="156">
        <v>0</v>
      </c>
      <c r="F173" s="350"/>
      <c r="G173" s="156">
        <v>0</v>
      </c>
      <c r="H173" s="168">
        <v>0</v>
      </c>
      <c r="I173" s="154">
        <f t="shared" si="140"/>
        <v>666.66443724491171</v>
      </c>
      <c r="J173" s="149"/>
      <c r="K173" s="169" t="s">
        <v>140</v>
      </c>
      <c r="L173" s="156">
        <v>18.965846848249296</v>
      </c>
      <c r="M173" s="156">
        <v>48.333906472471163</v>
      </c>
      <c r="N173" s="156">
        <v>599.36468392419124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41"/>
        <v>666.66443724491171</v>
      </c>
      <c r="U173" s="215" t="s">
        <v>140</v>
      </c>
      <c r="V173" s="207">
        <v>18.965846848249296</v>
      </c>
      <c r="W173" s="207">
        <v>0</v>
      </c>
      <c r="X173" s="207">
        <v>0</v>
      </c>
      <c r="Y173" s="207">
        <v>48.333906472471163</v>
      </c>
      <c r="Z173" s="207">
        <v>599.36468392419124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42"/>
        <v>666.66443724491171</v>
      </c>
      <c r="BA173" s="141"/>
      <c r="BR173" s="141"/>
      <c r="CG173" s="141"/>
    </row>
    <row r="174" spans="1:85" ht="15">
      <c r="A174" s="159" t="s">
        <v>25</v>
      </c>
      <c r="B174" s="160">
        <v>6.6162636624231297</v>
      </c>
      <c r="C174" s="160">
        <v>3.0542603142900897</v>
      </c>
      <c r="D174" s="160">
        <v>577.08955985450621</v>
      </c>
      <c r="E174" s="160">
        <v>56.839973697919021</v>
      </c>
      <c r="F174" s="350"/>
      <c r="G174" s="160">
        <v>9.4537500711831335</v>
      </c>
      <c r="H174" s="161">
        <v>6.196599414272022</v>
      </c>
      <c r="I174" s="162">
        <f t="shared" si="140"/>
        <v>659.25040701459352</v>
      </c>
      <c r="J174" s="149"/>
      <c r="K174" s="163" t="s">
        <v>25</v>
      </c>
      <c r="L174" s="164">
        <v>6.6162636624231297</v>
      </c>
      <c r="M174" s="164">
        <v>3.0542603142900897</v>
      </c>
      <c r="N174" s="164">
        <v>577.08955985450621</v>
      </c>
      <c r="O174" s="164">
        <v>56.839973697919021</v>
      </c>
      <c r="P174" s="164">
        <v>0.3436123400947213</v>
      </c>
      <c r="Q174" s="164">
        <v>9.4537500711831335</v>
      </c>
      <c r="R174" s="165">
        <v>6.196599414272022</v>
      </c>
      <c r="S174" s="166">
        <f t="shared" si="141"/>
        <v>659.59401935468827</v>
      </c>
      <c r="U174" s="211" t="s">
        <v>25</v>
      </c>
      <c r="V174" s="212">
        <v>1.6422672273663528</v>
      </c>
      <c r="W174" s="212">
        <v>2.474013341934715</v>
      </c>
      <c r="X174" s="212">
        <v>9.4537500711831335</v>
      </c>
      <c r="Y174" s="212">
        <v>3.0542603142900897</v>
      </c>
      <c r="Z174" s="212">
        <v>574.42690951359373</v>
      </c>
      <c r="AA174" s="212">
        <v>56.828502388881375</v>
      </c>
      <c r="AB174" s="212">
        <v>0.3436123400947213</v>
      </c>
      <c r="AC174" s="213">
        <v>11.370704157344155</v>
      </c>
      <c r="AD174" s="212">
        <v>2.499983093122061</v>
      </c>
      <c r="AE174" s="212">
        <v>1.1471309037645821E-2</v>
      </c>
      <c r="AF174" s="212">
        <v>6.196599414272022</v>
      </c>
      <c r="AG174" s="212">
        <v>2.6626503409124274</v>
      </c>
      <c r="AH174" s="212">
        <v>0</v>
      </c>
      <c r="AI174" s="214">
        <f t="shared" si="142"/>
        <v>659.59401935468827</v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50"/>
      <c r="G175" s="156">
        <v>0</v>
      </c>
      <c r="H175" s="168">
        <v>0</v>
      </c>
      <c r="I175" s="154">
        <f t="shared" si="140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41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42"/>
        <v>0</v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50"/>
      <c r="G176" s="160">
        <v>0</v>
      </c>
      <c r="H176" s="161">
        <v>0</v>
      </c>
      <c r="I176" s="162">
        <f t="shared" si="140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41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42"/>
        <v>0</v>
      </c>
      <c r="BA176" s="141"/>
      <c r="BR176" s="141"/>
      <c r="CG176" s="141"/>
    </row>
    <row r="177" spans="1:85" ht="15">
      <c r="A177" s="167" t="s">
        <v>22</v>
      </c>
      <c r="B177" s="156">
        <v>0.35126916227937399</v>
      </c>
      <c r="C177" s="156">
        <v>0</v>
      </c>
      <c r="D177" s="156">
        <v>0</v>
      </c>
      <c r="E177" s="156">
        <v>0</v>
      </c>
      <c r="F177" s="350"/>
      <c r="G177" s="156">
        <v>0</v>
      </c>
      <c r="H177" s="168">
        <v>0</v>
      </c>
      <c r="I177" s="154">
        <f t="shared" si="140"/>
        <v>0.35126916227937399</v>
      </c>
      <c r="J177" s="149"/>
      <c r="K177" s="169" t="s">
        <v>22</v>
      </c>
      <c r="L177" s="156">
        <v>0.35126916227937399</v>
      </c>
      <c r="M177" s="156">
        <v>0</v>
      </c>
      <c r="N177" s="156">
        <v>0</v>
      </c>
      <c r="O177" s="156">
        <v>0</v>
      </c>
      <c r="P177" s="156">
        <v>0.7105151087193613</v>
      </c>
      <c r="Q177" s="156">
        <v>0</v>
      </c>
      <c r="R177" s="157">
        <v>0</v>
      </c>
      <c r="S177" s="158">
        <f t="shared" si="141"/>
        <v>1.0617842709987353</v>
      </c>
      <c r="U177" s="215" t="s">
        <v>22</v>
      </c>
      <c r="V177" s="207">
        <v>0.35126916227937399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0.7105151087193613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42"/>
        <v>1.0617842709987353</v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50"/>
      <c r="G178" s="160">
        <v>0</v>
      </c>
      <c r="H178" s="161">
        <v>0</v>
      </c>
      <c r="I178" s="162">
        <f t="shared" si="140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41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42"/>
        <v>0</v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50"/>
      <c r="G179" s="156">
        <v>0</v>
      </c>
      <c r="H179" s="168">
        <v>0</v>
      </c>
      <c r="I179" s="154">
        <f t="shared" si="140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41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42"/>
        <v>0</v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50"/>
      <c r="G180" s="173">
        <v>0</v>
      </c>
      <c r="H180" s="174">
        <v>0</v>
      </c>
      <c r="I180" s="175">
        <f t="shared" si="140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41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22">
        <v>0</v>
      </c>
      <c r="AI180" s="219">
        <f t="shared" si="142"/>
        <v>0</v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50"/>
      <c r="G181" s="181">
        <v>0</v>
      </c>
      <c r="H181" s="182">
        <v>0</v>
      </c>
      <c r="I181" s="183">
        <f t="shared" si="140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41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42"/>
        <v>0</v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50"/>
      <c r="G182" s="173">
        <v>0</v>
      </c>
      <c r="H182" s="174">
        <v>0</v>
      </c>
      <c r="I182" s="175">
        <f t="shared" si="140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41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22">
        <v>0</v>
      </c>
      <c r="AI182" s="219">
        <f t="shared" si="142"/>
        <v>0</v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51"/>
      <c r="G183" s="188">
        <v>0</v>
      </c>
      <c r="H183" s="189">
        <v>0</v>
      </c>
      <c r="I183" s="190">
        <f t="shared" si="140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41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42"/>
        <v>0</v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30.819715347728486</v>
      </c>
      <c r="C184" s="195">
        <f t="shared" ref="C184:H184" si="143">SUM(C163:C179)</f>
        <v>51.388166786761253</v>
      </c>
      <c r="D184" s="195">
        <f t="shared" si="143"/>
        <v>1180.6650284963027</v>
      </c>
      <c r="E184" s="195">
        <f t="shared" si="143"/>
        <v>57.695045516892641</v>
      </c>
      <c r="F184" s="195">
        <f t="shared" si="143"/>
        <v>0</v>
      </c>
      <c r="G184" s="195">
        <f t="shared" si="143"/>
        <v>9.4537500711831335</v>
      </c>
      <c r="H184" s="197">
        <f t="shared" si="143"/>
        <v>6.196599414272022</v>
      </c>
      <c r="I184" s="154">
        <f t="shared" ref="I184" si="144">SUM(I163:I179)</f>
        <v>1336.2183056331403</v>
      </c>
      <c r="J184" s="149"/>
      <c r="K184" s="196" t="s">
        <v>26</v>
      </c>
      <c r="L184" s="195">
        <f>SUM(L163:L179)</f>
        <v>30.819715347728486</v>
      </c>
      <c r="M184" s="195">
        <f t="shared" ref="M184:R184" si="145">SUM(M163:M179)</f>
        <v>51.388166786761253</v>
      </c>
      <c r="N184" s="195">
        <f t="shared" si="145"/>
        <v>1180.6650284963027</v>
      </c>
      <c r="O184" s="195">
        <f t="shared" si="145"/>
        <v>57.695045516892641</v>
      </c>
      <c r="P184" s="195">
        <f t="shared" si="145"/>
        <v>14.476838072091764</v>
      </c>
      <c r="Q184" s="195">
        <f t="shared" si="145"/>
        <v>9.4537500711831335</v>
      </c>
      <c r="R184" s="197">
        <f t="shared" si="145"/>
        <v>6.196599414272022</v>
      </c>
      <c r="S184" s="198">
        <f t="shared" ref="S184" si="146">SUM(S163:S179)</f>
        <v>1350.6951437052319</v>
      </c>
      <c r="T184" s="141" t="str">
        <f>IF(ABS(S184-AI184)&gt;0.01,S184-AI184,"")</f>
        <v/>
      </c>
      <c r="U184" s="224" t="s">
        <v>63</v>
      </c>
      <c r="V184" s="225">
        <f>SUM(V163:V179)</f>
        <v>25.84571891267171</v>
      </c>
      <c r="W184" s="225">
        <f t="shared" ref="W184:AH184" si="147">SUM(W163:W179)</f>
        <v>2.474013341934715</v>
      </c>
      <c r="X184" s="225">
        <f t="shared" si="147"/>
        <v>9.4537500711831335</v>
      </c>
      <c r="Y184" s="225">
        <f t="shared" si="147"/>
        <v>51.388166786761253</v>
      </c>
      <c r="Z184" s="225">
        <f t="shared" si="147"/>
        <v>1178.0023781553903</v>
      </c>
      <c r="AA184" s="225">
        <f t="shared" si="147"/>
        <v>57.681771914823358</v>
      </c>
      <c r="AB184" s="225">
        <f t="shared" si="147"/>
        <v>14.476838072091764</v>
      </c>
      <c r="AC184" s="225">
        <f t="shared" si="147"/>
        <v>11.372506450375795</v>
      </c>
      <c r="AD184" s="226">
        <f t="shared" si="147"/>
        <v>2.499983093122061</v>
      </c>
      <c r="AE184" s="226">
        <f t="shared" si="147"/>
        <v>1.1471309037645821E-2</v>
      </c>
      <c r="AF184" s="226">
        <f t="shared" si="147"/>
        <v>6.196599414272022</v>
      </c>
      <c r="AG184" s="226">
        <f t="shared" si="147"/>
        <v>2.6626503409124274</v>
      </c>
      <c r="AH184" s="226">
        <f t="shared" si="147"/>
        <v>1.8022930316387482E-3</v>
      </c>
      <c r="AI184" s="227">
        <f>SUM(V184:AC184)</f>
        <v>1350.6951437052321</v>
      </c>
      <c r="BA184" s="141"/>
      <c r="BR184" s="141"/>
      <c r="CG184" s="141"/>
    </row>
    <row r="185" spans="1:85" s="22" customFormat="1" ht="15" thickBot="1">
      <c r="A185" s="32" t="s">
        <v>90</v>
      </c>
      <c r="B185" s="48">
        <f>IF($I184=0,"-",B184/$I184)</f>
        <v>2.3064880355104237E-2</v>
      </c>
      <c r="C185" s="48">
        <f t="shared" ref="C185:H185" si="148">IF($I184=0,"-",C184/$I184)</f>
        <v>3.8457912580693164E-2</v>
      </c>
      <c r="D185" s="48">
        <f t="shared" si="148"/>
        <v>0.88358692851230491</v>
      </c>
      <c r="E185" s="48">
        <f t="shared" si="148"/>
        <v>4.3177858942409116E-2</v>
      </c>
      <c r="F185" s="48">
        <f t="shared" si="148"/>
        <v>0</v>
      </c>
      <c r="G185" s="48">
        <f t="shared" si="148"/>
        <v>7.0750041601201257E-3</v>
      </c>
      <c r="H185" s="69">
        <f t="shared" si="148"/>
        <v>4.6374154493684233E-3</v>
      </c>
      <c r="I185" s="49">
        <f>SUM(B185:H185)</f>
        <v>1</v>
      </c>
      <c r="J185" s="141"/>
      <c r="K185" s="78" t="s">
        <v>90</v>
      </c>
      <c r="L185" s="95">
        <f>IF($S184=0,"-",L184/$S184)</f>
        <v>2.2817669472908395E-2</v>
      </c>
      <c r="M185" s="95">
        <f t="shared" ref="M185:R185" si="149">IF($S184=0,"-",M184/$S184)</f>
        <v>3.8045718181671288E-2</v>
      </c>
      <c r="N185" s="95">
        <f t="shared" si="149"/>
        <v>0.87411658655816149</v>
      </c>
      <c r="O185" s="95">
        <f t="shared" si="149"/>
        <v>4.271507585244097E-2</v>
      </c>
      <c r="P185" s="95">
        <f t="shared" si="149"/>
        <v>1.071806479764105E-2</v>
      </c>
      <c r="Q185" s="95">
        <f t="shared" si="149"/>
        <v>6.9991738070883797E-3</v>
      </c>
      <c r="R185" s="96">
        <f t="shared" si="149"/>
        <v>4.5877113300885107E-3</v>
      </c>
      <c r="S185" s="97">
        <f>SUM(L185:R185)</f>
        <v>1</v>
      </c>
      <c r="U185" s="108" t="s">
        <v>90</v>
      </c>
      <c r="V185" s="130">
        <f>+V184/$AI184</f>
        <v>1.9135123890185637E-2</v>
      </c>
      <c r="W185" s="130">
        <f t="shared" ref="W185:AH185" si="150">+W184/$AI184</f>
        <v>1.8316593151789914E-3</v>
      </c>
      <c r="X185" s="130">
        <f t="shared" si="150"/>
        <v>6.9991738070883779E-3</v>
      </c>
      <c r="Y185" s="130">
        <f t="shared" si="150"/>
        <v>3.8045718181671281E-2</v>
      </c>
      <c r="Z185" s="130">
        <f t="shared" si="150"/>
        <v>0.87214526804611858</v>
      </c>
      <c r="AA185" s="130">
        <f t="shared" si="150"/>
        <v>4.2705248614865451E-2</v>
      </c>
      <c r="AB185" s="130">
        <f t="shared" si="150"/>
        <v>1.0718064797641048E-2</v>
      </c>
      <c r="AC185" s="130">
        <f t="shared" si="150"/>
        <v>8.4197433472505811E-3</v>
      </c>
      <c r="AD185" s="130">
        <f t="shared" si="150"/>
        <v>1.850886267543761E-3</v>
      </c>
      <c r="AE185" s="130">
        <f t="shared" si="150"/>
        <v>8.4928927827323649E-6</v>
      </c>
      <c r="AF185" s="130">
        <f t="shared" si="150"/>
        <v>4.5877113300885107E-3</v>
      </c>
      <c r="AG185" s="130">
        <f t="shared" si="150"/>
        <v>1.971318512042795E-3</v>
      </c>
      <c r="AH185" s="130">
        <f t="shared" si="150"/>
        <v>1.334344792781805E-6</v>
      </c>
      <c r="AI185" s="131">
        <f>SUM(V185:AC185)</f>
        <v>1</v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00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02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04" t="s">
        <v>35</v>
      </c>
      <c r="V187" s="200" t="s">
        <v>72</v>
      </c>
      <c r="W187" s="200" t="s">
        <v>73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74</v>
      </c>
      <c r="AE187" s="201" t="s">
        <v>75</v>
      </c>
      <c r="AF187" s="201" t="s">
        <v>76</v>
      </c>
      <c r="AG187" s="201" t="s">
        <v>77</v>
      </c>
      <c r="AH187" s="201" t="s">
        <v>78</v>
      </c>
      <c r="AI187" s="202" t="s">
        <v>63</v>
      </c>
      <c r="BA187" s="141"/>
      <c r="BR187" s="141"/>
      <c r="CG187" s="141"/>
    </row>
    <row r="188" spans="1:85" ht="15">
      <c r="A188" s="301" t="s">
        <v>35</v>
      </c>
      <c r="B188" s="306" t="s">
        <v>119</v>
      </c>
      <c r="C188" s="307"/>
      <c r="D188" s="307"/>
      <c r="E188" s="307"/>
      <c r="F188" s="307"/>
      <c r="G188" s="307"/>
      <c r="H188" s="307"/>
      <c r="I188" s="308"/>
      <c r="K188" s="303" t="s">
        <v>35</v>
      </c>
      <c r="L188" s="309" t="s">
        <v>119</v>
      </c>
      <c r="M188" s="310"/>
      <c r="N188" s="310"/>
      <c r="O188" s="310"/>
      <c r="P188" s="310"/>
      <c r="Q188" s="310"/>
      <c r="R188" s="310"/>
      <c r="S188" s="311"/>
      <c r="U188" s="305" t="s">
        <v>35</v>
      </c>
      <c r="V188" s="312" t="s">
        <v>119</v>
      </c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3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1367.9598843925571</v>
      </c>
      <c r="E189" s="152">
        <v>0</v>
      </c>
      <c r="F189" s="349"/>
      <c r="G189" s="152">
        <v>0</v>
      </c>
      <c r="H189" s="153">
        <v>0</v>
      </c>
      <c r="I189" s="154">
        <f>SUM(B189:H189)</f>
        <v>1367.9598843925571</v>
      </c>
      <c r="J189" s="149"/>
      <c r="K189" s="203" t="s">
        <v>7</v>
      </c>
      <c r="L189" s="152">
        <v>0</v>
      </c>
      <c r="M189" s="152">
        <v>0</v>
      </c>
      <c r="N189" s="152">
        <v>1367.9598843925571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1367.9598843925571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1367.9598843925571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1367.9598843925571</v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491.09553989599999</v>
      </c>
      <c r="E190" s="160">
        <v>0</v>
      </c>
      <c r="F190" s="350"/>
      <c r="G190" s="160">
        <v>0</v>
      </c>
      <c r="H190" s="161">
        <v>0</v>
      </c>
      <c r="I190" s="162">
        <f t="shared" ref="I190:I209" si="151">SUM(B190:H190)</f>
        <v>491.09553989599999</v>
      </c>
      <c r="J190" s="149"/>
      <c r="K190" s="163" t="s">
        <v>8</v>
      </c>
      <c r="L190" s="164">
        <v>0</v>
      </c>
      <c r="M190" s="164">
        <v>0</v>
      </c>
      <c r="N190" s="164">
        <v>491.09553989599999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52">SUM(L190:R190)</f>
        <v>491.09553989599999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491.09553989599999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53">SUM(V190:AC190)</f>
        <v>491.09553989599999</v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0.14536384226307703</v>
      </c>
      <c r="E191" s="156">
        <v>0</v>
      </c>
      <c r="F191" s="350"/>
      <c r="G191" s="156">
        <v>0</v>
      </c>
      <c r="H191" s="168">
        <v>0</v>
      </c>
      <c r="I191" s="154">
        <f t="shared" si="151"/>
        <v>0.14536384226307703</v>
      </c>
      <c r="J191" s="149"/>
      <c r="K191" s="169" t="s">
        <v>10</v>
      </c>
      <c r="L191" s="156">
        <v>0</v>
      </c>
      <c r="M191" s="156">
        <v>0</v>
      </c>
      <c r="N191" s="156">
        <v>0.14536384226307703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52"/>
        <v>0.14536384226307703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0.14536384226307703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53"/>
        <v>0.14536384226307703</v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86.273140100000006</v>
      </c>
      <c r="E192" s="160">
        <v>0</v>
      </c>
      <c r="F192" s="350"/>
      <c r="G192" s="160">
        <v>0</v>
      </c>
      <c r="H192" s="161">
        <v>0</v>
      </c>
      <c r="I192" s="162">
        <f t="shared" si="151"/>
        <v>86.273140100000006</v>
      </c>
      <c r="J192" s="149"/>
      <c r="K192" s="163" t="s">
        <v>56</v>
      </c>
      <c r="L192" s="164">
        <v>0</v>
      </c>
      <c r="M192" s="164">
        <v>0</v>
      </c>
      <c r="N192" s="164">
        <v>86.273140100000006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52"/>
        <v>86.273140100000006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86.226047774617911</v>
      </c>
      <c r="AA192" s="212">
        <v>0</v>
      </c>
      <c r="AB192" s="212">
        <v>0</v>
      </c>
      <c r="AC192" s="213">
        <v>4.7092325382096081E-2</v>
      </c>
      <c r="AD192" s="212">
        <v>0</v>
      </c>
      <c r="AE192" s="212">
        <v>0</v>
      </c>
      <c r="AF192" s="212">
        <v>0</v>
      </c>
      <c r="AG192" s="212">
        <v>4.7092325382096081E-2</v>
      </c>
      <c r="AH192" s="212">
        <v>0</v>
      </c>
      <c r="AI192" s="214">
        <f t="shared" si="153"/>
        <v>86.273140100000006</v>
      </c>
      <c r="BA192" s="141"/>
      <c r="BR192" s="141"/>
      <c r="CG192" s="141"/>
    </row>
    <row r="193" spans="1:85" ht="15">
      <c r="A193" s="167" t="s">
        <v>16</v>
      </c>
      <c r="B193" s="156">
        <v>89.233883999366199</v>
      </c>
      <c r="C193" s="156">
        <v>0</v>
      </c>
      <c r="D193" s="156">
        <v>110.50291976318054</v>
      </c>
      <c r="E193" s="156">
        <v>0</v>
      </c>
      <c r="F193" s="350"/>
      <c r="G193" s="156">
        <v>0</v>
      </c>
      <c r="H193" s="168">
        <v>0</v>
      </c>
      <c r="I193" s="154">
        <f t="shared" si="151"/>
        <v>199.73680376254674</v>
      </c>
      <c r="J193" s="149"/>
      <c r="K193" s="169" t="s">
        <v>16</v>
      </c>
      <c r="L193" s="156">
        <v>89.233883999366199</v>
      </c>
      <c r="M193" s="156">
        <v>0</v>
      </c>
      <c r="N193" s="156">
        <v>110.50291976318054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52"/>
        <v>199.73680376254674</v>
      </c>
      <c r="U193" s="215" t="s">
        <v>16</v>
      </c>
      <c r="V193" s="207">
        <v>89.233883999366199</v>
      </c>
      <c r="W193" s="207">
        <v>0</v>
      </c>
      <c r="X193" s="207">
        <v>0</v>
      </c>
      <c r="Y193" s="207">
        <v>0</v>
      </c>
      <c r="Z193" s="207">
        <v>110.50291976318054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53"/>
        <v>199.73680376254674</v>
      </c>
      <c r="BA193" s="141"/>
      <c r="BR193" s="141"/>
      <c r="CG193" s="141"/>
    </row>
    <row r="194" spans="1:85" ht="15">
      <c r="A194" s="159" t="s">
        <v>15</v>
      </c>
      <c r="B194" s="160">
        <v>15.093345914362434</v>
      </c>
      <c r="C194" s="160">
        <v>9.5344320768572217</v>
      </c>
      <c r="D194" s="160">
        <v>43.54120435671642</v>
      </c>
      <c r="E194" s="160">
        <v>0</v>
      </c>
      <c r="F194" s="350"/>
      <c r="G194" s="160">
        <v>0</v>
      </c>
      <c r="H194" s="161">
        <v>0</v>
      </c>
      <c r="I194" s="162">
        <f t="shared" si="151"/>
        <v>68.16898234793608</v>
      </c>
      <c r="J194" s="149"/>
      <c r="K194" s="163" t="s">
        <v>15</v>
      </c>
      <c r="L194" s="164">
        <v>15.093345914362434</v>
      </c>
      <c r="M194" s="164">
        <v>9.5344320768572217</v>
      </c>
      <c r="N194" s="164">
        <v>43.54120435671642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152"/>
        <v>68.16898234793608</v>
      </c>
      <c r="U194" s="211" t="s">
        <v>57</v>
      </c>
      <c r="V194" s="212">
        <v>14.710961402870009</v>
      </c>
      <c r="W194" s="212">
        <v>0</v>
      </c>
      <c r="X194" s="212">
        <v>0</v>
      </c>
      <c r="Y194" s="212">
        <v>9.5344320768572217</v>
      </c>
      <c r="Z194" s="212">
        <v>29.796275069924175</v>
      </c>
      <c r="AA194" s="212">
        <v>0</v>
      </c>
      <c r="AB194" s="212">
        <v>0</v>
      </c>
      <c r="AC194" s="213">
        <v>14.127313798284671</v>
      </c>
      <c r="AD194" s="212">
        <v>0.38238451149242503</v>
      </c>
      <c r="AE194" s="212">
        <v>0</v>
      </c>
      <c r="AF194" s="212">
        <v>0</v>
      </c>
      <c r="AG194" s="212">
        <v>13.744929286792246</v>
      </c>
      <c r="AH194" s="212">
        <v>0</v>
      </c>
      <c r="AI194" s="214">
        <f t="shared" si="153"/>
        <v>68.16898234793608</v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0.49527730998285263</v>
      </c>
      <c r="E195" s="156">
        <v>6.9425887726961122</v>
      </c>
      <c r="F195" s="350"/>
      <c r="G195" s="156">
        <v>0</v>
      </c>
      <c r="H195" s="168">
        <v>0</v>
      </c>
      <c r="I195" s="154">
        <f t="shared" si="151"/>
        <v>7.4378660826789647</v>
      </c>
      <c r="J195" s="149"/>
      <c r="K195" s="169" t="s">
        <v>58</v>
      </c>
      <c r="L195" s="156">
        <v>0</v>
      </c>
      <c r="M195" s="156">
        <v>0</v>
      </c>
      <c r="N195" s="156">
        <v>0.49527730998285263</v>
      </c>
      <c r="O195" s="156">
        <v>6.9425887726961122</v>
      </c>
      <c r="P195" s="156">
        <v>1133.3774356847509</v>
      </c>
      <c r="Q195" s="156">
        <v>0</v>
      </c>
      <c r="R195" s="157">
        <v>0</v>
      </c>
      <c r="S195" s="158">
        <f t="shared" si="152"/>
        <v>1140.8153017674299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0.89043064119969495</v>
      </c>
      <c r="AB195" s="207">
        <v>1133.3774356847509</v>
      </c>
      <c r="AC195" s="208">
        <v>6.5474354414792693</v>
      </c>
      <c r="AD195" s="207">
        <v>0</v>
      </c>
      <c r="AE195" s="207">
        <v>6.0521581314964177</v>
      </c>
      <c r="AF195" s="207">
        <v>0</v>
      </c>
      <c r="AG195" s="207">
        <v>0.49527730998285263</v>
      </c>
      <c r="AH195" s="207">
        <v>0</v>
      </c>
      <c r="AI195" s="210">
        <f t="shared" si="153"/>
        <v>1140.8153017674299</v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50"/>
      <c r="G196" s="160">
        <v>0</v>
      </c>
      <c r="H196" s="161">
        <v>0</v>
      </c>
      <c r="I196" s="162">
        <f t="shared" si="151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3.6720414203258369</v>
      </c>
      <c r="Q196" s="164">
        <v>0</v>
      </c>
      <c r="R196" s="165">
        <v>0</v>
      </c>
      <c r="S196" s="166">
        <f t="shared" si="152"/>
        <v>3.6720414203258369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3.6720414203258369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53"/>
        <v>3.6720414203258369</v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6.1544991511035549E-3</v>
      </c>
      <c r="E197" s="156">
        <v>0</v>
      </c>
      <c r="F197" s="350"/>
      <c r="G197" s="156">
        <v>0</v>
      </c>
      <c r="H197" s="168">
        <v>0</v>
      </c>
      <c r="I197" s="154">
        <f t="shared" si="151"/>
        <v>6.1544991511035549E-3</v>
      </c>
      <c r="J197" s="149"/>
      <c r="K197" s="169" t="s">
        <v>59</v>
      </c>
      <c r="L197" s="156">
        <v>0</v>
      </c>
      <c r="M197" s="156">
        <v>0</v>
      </c>
      <c r="N197" s="156">
        <v>6.1544991511035549E-3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52"/>
        <v>6.1544991511035549E-3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6.1544991511035549E-3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53"/>
        <v>6.1544991511035549E-3</v>
      </c>
      <c r="BA197" s="141"/>
      <c r="BR197" s="141"/>
      <c r="CG197" s="141"/>
    </row>
    <row r="198" spans="1:85" ht="15">
      <c r="A198" s="159" t="s">
        <v>17</v>
      </c>
      <c r="B198" s="160">
        <v>45.06374894775157</v>
      </c>
      <c r="C198" s="160">
        <v>0</v>
      </c>
      <c r="D198" s="160">
        <v>26.832128185123111</v>
      </c>
      <c r="E198" s="160">
        <v>0</v>
      </c>
      <c r="F198" s="350"/>
      <c r="G198" s="160">
        <v>0</v>
      </c>
      <c r="H198" s="161">
        <v>0</v>
      </c>
      <c r="I198" s="162">
        <f t="shared" si="151"/>
        <v>71.895877132874688</v>
      </c>
      <c r="J198" s="149"/>
      <c r="K198" s="163" t="s">
        <v>17</v>
      </c>
      <c r="L198" s="164">
        <v>45.06374894775157</v>
      </c>
      <c r="M198" s="164">
        <v>0</v>
      </c>
      <c r="N198" s="164">
        <v>26.832128185123111</v>
      </c>
      <c r="O198" s="164">
        <v>0</v>
      </c>
      <c r="P198" s="164">
        <v>2.0536368833909227</v>
      </c>
      <c r="Q198" s="164">
        <v>0</v>
      </c>
      <c r="R198" s="165">
        <v>0</v>
      </c>
      <c r="S198" s="166">
        <f t="shared" si="152"/>
        <v>73.94951401626561</v>
      </c>
      <c r="U198" s="211" t="s">
        <v>17</v>
      </c>
      <c r="V198" s="212">
        <v>45.06374894775157</v>
      </c>
      <c r="W198" s="212">
        <v>0</v>
      </c>
      <c r="X198" s="212">
        <v>0</v>
      </c>
      <c r="Y198" s="212">
        <v>0</v>
      </c>
      <c r="Z198" s="212">
        <v>10.021126952103142</v>
      </c>
      <c r="AA198" s="212">
        <v>0</v>
      </c>
      <c r="AB198" s="212">
        <v>2.0536368833909227</v>
      </c>
      <c r="AC198" s="213">
        <v>16.811001233019969</v>
      </c>
      <c r="AD198" s="212">
        <v>0</v>
      </c>
      <c r="AE198" s="212">
        <v>0</v>
      </c>
      <c r="AF198" s="212">
        <v>0</v>
      </c>
      <c r="AG198" s="212">
        <v>16.811001233019969</v>
      </c>
      <c r="AH198" s="212">
        <v>0</v>
      </c>
      <c r="AI198" s="214">
        <f t="shared" si="153"/>
        <v>73.949514016265596</v>
      </c>
      <c r="BA198" s="141"/>
      <c r="BR198" s="141"/>
      <c r="CG198" s="141"/>
    </row>
    <row r="199" spans="1:85" ht="15">
      <c r="A199" s="167" t="s">
        <v>140</v>
      </c>
      <c r="B199" s="156">
        <v>181.25251551742588</v>
      </c>
      <c r="C199" s="156">
        <v>256.56091364384093</v>
      </c>
      <c r="D199" s="156">
        <v>2007.5442552626191</v>
      </c>
      <c r="E199" s="156">
        <v>0</v>
      </c>
      <c r="F199" s="350"/>
      <c r="G199" s="156">
        <v>0</v>
      </c>
      <c r="H199" s="168">
        <v>0</v>
      </c>
      <c r="I199" s="154">
        <f t="shared" si="151"/>
        <v>2445.357684423886</v>
      </c>
      <c r="J199" s="149"/>
      <c r="K199" s="169" t="s">
        <v>140</v>
      </c>
      <c r="L199" s="156">
        <v>181.25251551742588</v>
      </c>
      <c r="M199" s="156">
        <v>256.56091364384093</v>
      </c>
      <c r="N199" s="156">
        <v>2007.5442552626191</v>
      </c>
      <c r="O199" s="156">
        <v>0</v>
      </c>
      <c r="P199" s="156">
        <v>17.41731605909693</v>
      </c>
      <c r="Q199" s="156">
        <v>0</v>
      </c>
      <c r="R199" s="157">
        <v>0</v>
      </c>
      <c r="S199" s="158">
        <f t="shared" si="152"/>
        <v>2462.7750004829827</v>
      </c>
      <c r="U199" s="215" t="s">
        <v>140</v>
      </c>
      <c r="V199" s="207">
        <v>135.16305469031008</v>
      </c>
      <c r="W199" s="207">
        <v>0</v>
      </c>
      <c r="X199" s="207">
        <v>0</v>
      </c>
      <c r="Y199" s="207">
        <v>256.56091364384093</v>
      </c>
      <c r="Z199" s="207">
        <v>1954.461068289314</v>
      </c>
      <c r="AA199" s="207">
        <v>0</v>
      </c>
      <c r="AB199" s="207">
        <v>17.41731605909693</v>
      </c>
      <c r="AC199" s="208">
        <v>99.172647800421032</v>
      </c>
      <c r="AD199" s="207">
        <v>46.089460827115794</v>
      </c>
      <c r="AE199" s="207">
        <v>0</v>
      </c>
      <c r="AF199" s="207">
        <v>0</v>
      </c>
      <c r="AG199" s="207">
        <v>53.083186973305246</v>
      </c>
      <c r="AH199" s="207">
        <v>0</v>
      </c>
      <c r="AI199" s="210">
        <f t="shared" si="153"/>
        <v>2462.7750004829827</v>
      </c>
      <c r="BA199" s="141"/>
      <c r="BR199" s="141"/>
      <c r="CG199" s="141"/>
    </row>
    <row r="200" spans="1:85" ht="15">
      <c r="A200" s="159" t="s">
        <v>25</v>
      </c>
      <c r="B200" s="160">
        <v>75.936848118001961</v>
      </c>
      <c r="C200" s="160">
        <v>0.75506154999558917</v>
      </c>
      <c r="D200" s="160">
        <v>788.21345587288329</v>
      </c>
      <c r="E200" s="160">
        <v>582.61251918680398</v>
      </c>
      <c r="F200" s="350"/>
      <c r="G200" s="160">
        <v>65.735364410584538</v>
      </c>
      <c r="H200" s="161">
        <v>0</v>
      </c>
      <c r="I200" s="162">
        <f t="shared" si="151"/>
        <v>1513.2532491382692</v>
      </c>
      <c r="J200" s="149"/>
      <c r="K200" s="163" t="s">
        <v>25</v>
      </c>
      <c r="L200" s="164">
        <v>75.936848118001961</v>
      </c>
      <c r="M200" s="164">
        <v>0.75506154999558917</v>
      </c>
      <c r="N200" s="164">
        <v>788.21345587288329</v>
      </c>
      <c r="O200" s="164">
        <v>582.61251918680398</v>
      </c>
      <c r="P200" s="164">
        <v>20.239161189911862</v>
      </c>
      <c r="Q200" s="164">
        <v>65.735364410584538</v>
      </c>
      <c r="R200" s="165">
        <v>0</v>
      </c>
      <c r="S200" s="166">
        <f t="shared" si="152"/>
        <v>1533.492410328181</v>
      </c>
      <c r="U200" s="211" t="s">
        <v>25</v>
      </c>
      <c r="V200" s="212">
        <v>7.1841500205539157</v>
      </c>
      <c r="W200" s="212">
        <v>13.314628369125465</v>
      </c>
      <c r="X200" s="212">
        <v>65.735364410584538</v>
      </c>
      <c r="Y200" s="212">
        <v>0.75506154999558917</v>
      </c>
      <c r="Z200" s="212">
        <v>775.64335486076391</v>
      </c>
      <c r="AA200" s="212">
        <v>581.83012252288859</v>
      </c>
      <c r="AB200" s="212">
        <v>20.239161189911862</v>
      </c>
      <c r="AC200" s="213">
        <v>68.790567404357319</v>
      </c>
      <c r="AD200" s="212">
        <v>55.438069728322581</v>
      </c>
      <c r="AE200" s="212">
        <v>0.606932355743522</v>
      </c>
      <c r="AF200" s="212">
        <v>0</v>
      </c>
      <c r="AG200" s="212">
        <v>12.570101012119352</v>
      </c>
      <c r="AH200" s="212">
        <v>0.17546430817186506</v>
      </c>
      <c r="AI200" s="214">
        <f t="shared" si="153"/>
        <v>1533.492410328181</v>
      </c>
      <c r="BA200" s="141"/>
      <c r="BR200" s="141"/>
      <c r="CG200" s="141"/>
    </row>
    <row r="201" spans="1:85" ht="15">
      <c r="A201" s="167" t="s">
        <v>24</v>
      </c>
      <c r="B201" s="156">
        <v>6.7974299849217985</v>
      </c>
      <c r="C201" s="156">
        <v>1.114121395517744</v>
      </c>
      <c r="D201" s="156">
        <v>0</v>
      </c>
      <c r="E201" s="156">
        <v>0</v>
      </c>
      <c r="F201" s="350"/>
      <c r="G201" s="156">
        <v>0</v>
      </c>
      <c r="H201" s="168">
        <v>0</v>
      </c>
      <c r="I201" s="154">
        <f t="shared" si="151"/>
        <v>7.9115513804395423</v>
      </c>
      <c r="J201" s="149"/>
      <c r="K201" s="169" t="s">
        <v>24</v>
      </c>
      <c r="L201" s="156">
        <v>6.7974299849217985</v>
      </c>
      <c r="M201" s="156">
        <v>1.114121395517744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52"/>
        <v>7.9115513804395423</v>
      </c>
      <c r="U201" s="215" t="s">
        <v>24</v>
      </c>
      <c r="V201" s="207">
        <v>6.7967917584685758</v>
      </c>
      <c r="W201" s="207">
        <v>0</v>
      </c>
      <c r="X201" s="207">
        <v>0</v>
      </c>
      <c r="Y201" s="207">
        <v>1.114121395517744</v>
      </c>
      <c r="Z201" s="207">
        <v>0</v>
      </c>
      <c r="AA201" s="207">
        <v>0</v>
      </c>
      <c r="AB201" s="207">
        <v>0</v>
      </c>
      <c r="AC201" s="208">
        <v>6.3822645322311614E-4</v>
      </c>
      <c r="AD201" s="207">
        <v>6.3822645322311614E-4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153"/>
        <v>7.9115513804395423</v>
      </c>
      <c r="BA201" s="141"/>
      <c r="BR201" s="141"/>
      <c r="CG201" s="141"/>
    </row>
    <row r="202" spans="1:85" ht="15">
      <c r="A202" s="159" t="s">
        <v>60</v>
      </c>
      <c r="B202" s="160">
        <v>4.9173238945822567E-2</v>
      </c>
      <c r="C202" s="160">
        <v>8.3391729964822817E-2</v>
      </c>
      <c r="D202" s="160">
        <v>0.15208218230666773</v>
      </c>
      <c r="E202" s="160">
        <v>0</v>
      </c>
      <c r="F202" s="350"/>
      <c r="G202" s="160">
        <v>0</v>
      </c>
      <c r="H202" s="161">
        <v>0</v>
      </c>
      <c r="I202" s="162">
        <f t="shared" si="151"/>
        <v>0.2846471512173131</v>
      </c>
      <c r="J202" s="149"/>
      <c r="K202" s="163" t="s">
        <v>60</v>
      </c>
      <c r="L202" s="164">
        <v>4.9173238945822567E-2</v>
      </c>
      <c r="M202" s="164">
        <v>8.3391729964822817E-2</v>
      </c>
      <c r="N202" s="164">
        <v>0.15208218230666773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52"/>
        <v>0.2846471512173131</v>
      </c>
      <c r="U202" s="211" t="s">
        <v>60</v>
      </c>
      <c r="V202" s="212">
        <v>4.9173238945822567E-2</v>
      </c>
      <c r="W202" s="212">
        <v>0</v>
      </c>
      <c r="X202" s="212">
        <v>0</v>
      </c>
      <c r="Y202" s="212">
        <v>8.3391729964822817E-2</v>
      </c>
      <c r="Z202" s="212">
        <v>0.15208218230666773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53"/>
        <v>0.2846471512173131</v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1248.348837588657</v>
      </c>
      <c r="E203" s="156">
        <v>0</v>
      </c>
      <c r="F203" s="350"/>
      <c r="G203" s="156">
        <v>0</v>
      </c>
      <c r="H203" s="168">
        <v>0</v>
      </c>
      <c r="I203" s="154">
        <f t="shared" si="151"/>
        <v>1248.348837588657</v>
      </c>
      <c r="J203" s="149"/>
      <c r="K203" s="169" t="s">
        <v>22</v>
      </c>
      <c r="L203" s="156">
        <v>0</v>
      </c>
      <c r="M203" s="156">
        <v>0</v>
      </c>
      <c r="N203" s="156">
        <v>1248.348837588657</v>
      </c>
      <c r="O203" s="156">
        <v>0</v>
      </c>
      <c r="P203" s="156">
        <v>64.35366874785359</v>
      </c>
      <c r="Q203" s="156">
        <v>0</v>
      </c>
      <c r="R203" s="157">
        <v>0</v>
      </c>
      <c r="S203" s="158">
        <f t="shared" si="152"/>
        <v>1312.7025063365106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1248.348837588657</v>
      </c>
      <c r="AA203" s="207">
        <v>0</v>
      </c>
      <c r="AB203" s="207">
        <v>64.35366874785359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53"/>
        <v>1312.7025063365106</v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1118.620534247588</v>
      </c>
      <c r="E204" s="160">
        <v>0</v>
      </c>
      <c r="F204" s="350"/>
      <c r="G204" s="160">
        <v>0</v>
      </c>
      <c r="H204" s="161">
        <v>0</v>
      </c>
      <c r="I204" s="162">
        <f t="shared" si="151"/>
        <v>1118.620534247588</v>
      </c>
      <c r="J204" s="149"/>
      <c r="K204" s="163" t="s">
        <v>21</v>
      </c>
      <c r="L204" s="164">
        <v>0</v>
      </c>
      <c r="M204" s="164">
        <v>0</v>
      </c>
      <c r="N204" s="164">
        <v>1118.620534247588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52"/>
        <v>1118.620534247588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1118.620534247588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53"/>
        <v>1118.620534247588</v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50"/>
      <c r="G205" s="156">
        <v>0</v>
      </c>
      <c r="H205" s="168">
        <v>0</v>
      </c>
      <c r="I205" s="154">
        <f t="shared" si="151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52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53"/>
        <v>0</v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50"/>
      <c r="G206" s="173">
        <v>0</v>
      </c>
      <c r="H206" s="174">
        <v>0</v>
      </c>
      <c r="I206" s="175">
        <f t="shared" si="151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52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22">
        <v>0</v>
      </c>
      <c r="AI206" s="219">
        <f t="shared" si="153"/>
        <v>0</v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50"/>
      <c r="G207" s="181">
        <v>0</v>
      </c>
      <c r="H207" s="182">
        <v>0</v>
      </c>
      <c r="I207" s="183">
        <f t="shared" si="151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52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53"/>
        <v>0</v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50"/>
      <c r="G208" s="173">
        <v>0</v>
      </c>
      <c r="H208" s="174">
        <v>0</v>
      </c>
      <c r="I208" s="175">
        <f t="shared" si="151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52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22">
        <v>0</v>
      </c>
      <c r="AI208" s="219">
        <f t="shared" si="153"/>
        <v>0</v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51"/>
      <c r="G209" s="188">
        <v>0</v>
      </c>
      <c r="H209" s="189">
        <v>0</v>
      </c>
      <c r="I209" s="190">
        <f t="shared" si="151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52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53"/>
        <v>0</v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413.42694572077568</v>
      </c>
      <c r="C210" s="195">
        <f t="shared" ref="C210:H210" si="154">SUM(C189:C205)</f>
        <v>268.04792039617638</v>
      </c>
      <c r="D210" s="195">
        <f t="shared" si="154"/>
        <v>7289.7307774990286</v>
      </c>
      <c r="E210" s="195">
        <f t="shared" si="154"/>
        <v>589.55510795950011</v>
      </c>
      <c r="F210" s="195">
        <f t="shared" si="154"/>
        <v>0</v>
      </c>
      <c r="G210" s="195">
        <f t="shared" si="154"/>
        <v>65.735364410584538</v>
      </c>
      <c r="H210" s="197">
        <f t="shared" si="154"/>
        <v>0</v>
      </c>
      <c r="I210" s="154">
        <f t="shared" ref="I210" si="155">SUM(I189:I205)</f>
        <v>8626.4961159860668</v>
      </c>
      <c r="J210" s="149"/>
      <c r="K210" s="196" t="s">
        <v>26</v>
      </c>
      <c r="L210" s="195">
        <f>SUM(L189:L205)</f>
        <v>413.42694572077568</v>
      </c>
      <c r="M210" s="195">
        <f t="shared" ref="M210:R210" si="156">SUM(M189:M205)</f>
        <v>268.04792039617638</v>
      </c>
      <c r="N210" s="195">
        <f t="shared" si="156"/>
        <v>7289.7307774990286</v>
      </c>
      <c r="O210" s="195">
        <f t="shared" si="156"/>
        <v>589.55510795950011</v>
      </c>
      <c r="P210" s="195">
        <f t="shared" si="156"/>
        <v>1241.1132599853299</v>
      </c>
      <c r="Q210" s="195">
        <f t="shared" si="156"/>
        <v>65.735364410584538</v>
      </c>
      <c r="R210" s="197">
        <f t="shared" si="156"/>
        <v>0</v>
      </c>
      <c r="S210" s="198">
        <f t="shared" ref="S210" si="157">SUM(S189:S205)</f>
        <v>9867.6093759713949</v>
      </c>
      <c r="T210" s="141" t="str">
        <f>IF(ABS(S210-AI210)&gt;0.01,S210-AI210,"")</f>
        <v/>
      </c>
      <c r="U210" s="224" t="s">
        <v>63</v>
      </c>
      <c r="V210" s="225">
        <f>SUM(V189:V205)</f>
        <v>298.20176405826624</v>
      </c>
      <c r="W210" s="225">
        <f t="shared" ref="W210:AH210" si="158">SUM(W189:W205)</f>
        <v>13.314628369125465</v>
      </c>
      <c r="X210" s="225">
        <f t="shared" si="158"/>
        <v>65.735364410584538</v>
      </c>
      <c r="Y210" s="225">
        <f t="shared" si="158"/>
        <v>268.04792039617638</v>
      </c>
      <c r="Z210" s="225">
        <f t="shared" si="158"/>
        <v>7192.9791893584279</v>
      </c>
      <c r="AA210" s="225">
        <f t="shared" si="158"/>
        <v>582.7205531640883</v>
      </c>
      <c r="AB210" s="225">
        <f t="shared" si="158"/>
        <v>1241.1132599853299</v>
      </c>
      <c r="AC210" s="225">
        <f t="shared" si="158"/>
        <v>205.49669622939757</v>
      </c>
      <c r="AD210" s="226">
        <f t="shared" si="158"/>
        <v>101.91055329338403</v>
      </c>
      <c r="AE210" s="226">
        <f t="shared" si="158"/>
        <v>6.6590904872399399</v>
      </c>
      <c r="AF210" s="226">
        <f t="shared" si="158"/>
        <v>0</v>
      </c>
      <c r="AG210" s="226">
        <f t="shared" si="158"/>
        <v>96.751588140601768</v>
      </c>
      <c r="AH210" s="226">
        <f t="shared" si="158"/>
        <v>0.17546430817186506</v>
      </c>
      <c r="AI210" s="227">
        <f>SUM(V210:AC210)</f>
        <v>9867.6093759713967</v>
      </c>
      <c r="BA210" s="141"/>
      <c r="BR210" s="141"/>
      <c r="CG210" s="141"/>
    </row>
    <row r="211" spans="1:85" s="22" customFormat="1" ht="15" thickBot="1">
      <c r="A211" s="32" t="s">
        <v>90</v>
      </c>
      <c r="B211" s="48">
        <f>IF($I210=0,"-",B210/$I210)</f>
        <v>4.7925245680530651E-2</v>
      </c>
      <c r="C211" s="48">
        <f t="shared" ref="C211:H211" si="159">IF($I210=0,"-",C210/$I210)</f>
        <v>3.1072629813099578E-2</v>
      </c>
      <c r="D211" s="48">
        <f t="shared" si="159"/>
        <v>0.84503959423225949</v>
      </c>
      <c r="E211" s="48">
        <f t="shared" si="159"/>
        <v>6.8342360563633076E-2</v>
      </c>
      <c r="F211" s="48">
        <f t="shared" si="159"/>
        <v>0</v>
      </c>
      <c r="G211" s="48">
        <f t="shared" si="159"/>
        <v>7.6201697104770032E-3</v>
      </c>
      <c r="H211" s="69">
        <f t="shared" si="159"/>
        <v>0</v>
      </c>
      <c r="I211" s="49">
        <f>SUM(B211:H211)</f>
        <v>0.99999999999999978</v>
      </c>
      <c r="J211" s="141"/>
      <c r="K211" s="78" t="s">
        <v>90</v>
      </c>
      <c r="L211" s="95">
        <f>IF($S210=0,"-",L210/$S210)</f>
        <v>4.1897376554802745E-2</v>
      </c>
      <c r="M211" s="95">
        <f t="shared" ref="M211:R211" si="160">IF($S210=0,"-",M210/$S210)</f>
        <v>2.7164423537974616E-2</v>
      </c>
      <c r="N211" s="95">
        <f t="shared" si="160"/>
        <v>0.73875348118767692</v>
      </c>
      <c r="O211" s="95">
        <f t="shared" si="160"/>
        <v>5.9746498416843E-2</v>
      </c>
      <c r="P211" s="95">
        <f t="shared" si="160"/>
        <v>0.12577648878233502</v>
      </c>
      <c r="Q211" s="95">
        <f t="shared" si="160"/>
        <v>6.6617315203677044E-3</v>
      </c>
      <c r="R211" s="96">
        <f t="shared" si="160"/>
        <v>0</v>
      </c>
      <c r="S211" s="97">
        <f>SUM(L211:R211)</f>
        <v>1</v>
      </c>
      <c r="U211" s="108" t="s">
        <v>90</v>
      </c>
      <c r="V211" s="130">
        <f>+V210/$AI210</f>
        <v>3.0220264371674153E-2</v>
      </c>
      <c r="W211" s="130">
        <f t="shared" ref="W211:AH211" si="161">+W210/$AI210</f>
        <v>1.3493266567227418E-3</v>
      </c>
      <c r="X211" s="130">
        <f t="shared" si="161"/>
        <v>6.6617315203677035E-3</v>
      </c>
      <c r="Y211" s="130">
        <f t="shared" si="161"/>
        <v>2.7164423537974613E-2</v>
      </c>
      <c r="Z211" s="130">
        <f t="shared" si="161"/>
        <v>0.72894851379849335</v>
      </c>
      <c r="AA211" s="130">
        <f t="shared" si="161"/>
        <v>5.9053873229221093E-2</v>
      </c>
      <c r="AB211" s="130">
        <f t="shared" si="161"/>
        <v>0.12577648878233499</v>
      </c>
      <c r="AC211" s="130">
        <f t="shared" si="161"/>
        <v>2.0825378103211334E-2</v>
      </c>
      <c r="AD211" s="130">
        <f t="shared" si="161"/>
        <v>1.0327785526405847E-2</v>
      </c>
      <c r="AE211" s="130">
        <f t="shared" si="161"/>
        <v>6.7484334183875202E-4</v>
      </c>
      <c r="AF211" s="130">
        <f t="shared" si="161"/>
        <v>0</v>
      </c>
      <c r="AG211" s="130">
        <f t="shared" si="161"/>
        <v>9.8049673891835894E-3</v>
      </c>
      <c r="AH211" s="130">
        <f t="shared" si="161"/>
        <v>1.7781845783147638E-5</v>
      </c>
      <c r="AI211" s="131">
        <f>SUM(V211:AC211)</f>
        <v>1</v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00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02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04" t="s">
        <v>36</v>
      </c>
      <c r="V213" s="200" t="s">
        <v>72</v>
      </c>
      <c r="W213" s="200" t="s">
        <v>73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74</v>
      </c>
      <c r="AE213" s="201" t="s">
        <v>75</v>
      </c>
      <c r="AF213" s="201" t="s">
        <v>76</v>
      </c>
      <c r="AG213" s="201" t="s">
        <v>77</v>
      </c>
      <c r="AH213" s="201" t="s">
        <v>78</v>
      </c>
      <c r="AI213" s="202" t="s">
        <v>63</v>
      </c>
      <c r="BA213" s="141"/>
      <c r="BR213" s="141"/>
      <c r="CG213" s="141"/>
    </row>
    <row r="214" spans="1:85" ht="15">
      <c r="A214" s="301" t="s">
        <v>36</v>
      </c>
      <c r="B214" s="306" t="s">
        <v>119</v>
      </c>
      <c r="C214" s="307"/>
      <c r="D214" s="307"/>
      <c r="E214" s="307"/>
      <c r="F214" s="307"/>
      <c r="G214" s="307"/>
      <c r="H214" s="307"/>
      <c r="I214" s="308"/>
      <c r="K214" s="303" t="s">
        <v>36</v>
      </c>
      <c r="L214" s="309" t="s">
        <v>119</v>
      </c>
      <c r="M214" s="310"/>
      <c r="N214" s="310"/>
      <c r="O214" s="310"/>
      <c r="P214" s="310"/>
      <c r="Q214" s="310"/>
      <c r="R214" s="310"/>
      <c r="S214" s="311"/>
      <c r="U214" s="305" t="s">
        <v>36</v>
      </c>
      <c r="V214" s="312" t="s">
        <v>119</v>
      </c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3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49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50"/>
      <c r="G216" s="160">
        <v>0</v>
      </c>
      <c r="H216" s="161">
        <v>0</v>
      </c>
      <c r="I216" s="162">
        <f t="shared" ref="I216:I235" si="162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63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64">SUM(V216:AC216)</f>
        <v>0</v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50"/>
      <c r="G217" s="156">
        <v>0</v>
      </c>
      <c r="H217" s="168">
        <v>0</v>
      </c>
      <c r="I217" s="154">
        <f t="shared" si="162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63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64"/>
        <v>0</v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50"/>
      <c r="G218" s="160">
        <v>0</v>
      </c>
      <c r="H218" s="161">
        <v>0</v>
      </c>
      <c r="I218" s="162">
        <f t="shared" si="162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63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64"/>
        <v>0</v>
      </c>
      <c r="BA218" s="141"/>
      <c r="BR218" s="141"/>
      <c r="CG218" s="141"/>
    </row>
    <row r="219" spans="1:85" ht="15">
      <c r="A219" s="167" t="s">
        <v>16</v>
      </c>
      <c r="B219" s="156">
        <v>7.1981117095620961</v>
      </c>
      <c r="C219" s="156">
        <v>3.6885064113156485</v>
      </c>
      <c r="D219" s="156">
        <v>0.97447944793249619</v>
      </c>
      <c r="E219" s="156">
        <v>0</v>
      </c>
      <c r="F219" s="350"/>
      <c r="G219" s="156">
        <v>0</v>
      </c>
      <c r="H219" s="168">
        <v>0</v>
      </c>
      <c r="I219" s="154">
        <f t="shared" si="162"/>
        <v>11.861097568810242</v>
      </c>
      <c r="J219" s="149"/>
      <c r="K219" s="169" t="s">
        <v>16</v>
      </c>
      <c r="L219" s="156">
        <v>7.1981117095620961</v>
      </c>
      <c r="M219" s="156">
        <v>3.6885064113156485</v>
      </c>
      <c r="N219" s="156">
        <v>0.97447944793249619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63"/>
        <v>11.861097568810242</v>
      </c>
      <c r="U219" s="215" t="s">
        <v>16</v>
      </c>
      <c r="V219" s="207">
        <v>7.1981117095620961</v>
      </c>
      <c r="W219" s="207">
        <v>0</v>
      </c>
      <c r="X219" s="207">
        <v>0</v>
      </c>
      <c r="Y219" s="207">
        <v>3.6885064113156485</v>
      </c>
      <c r="Z219" s="207">
        <v>0.68786784559940906</v>
      </c>
      <c r="AA219" s="207">
        <v>0</v>
      </c>
      <c r="AB219" s="207">
        <v>0</v>
      </c>
      <c r="AC219" s="208">
        <v>0.28661160233308713</v>
      </c>
      <c r="AD219" s="209">
        <v>0</v>
      </c>
      <c r="AE219" s="209">
        <v>0</v>
      </c>
      <c r="AF219" s="209">
        <v>0</v>
      </c>
      <c r="AG219" s="209">
        <v>0.28661160233308713</v>
      </c>
      <c r="AH219" s="209">
        <v>0</v>
      </c>
      <c r="AI219" s="210">
        <f t="shared" si="164"/>
        <v>11.861097568810242</v>
      </c>
      <c r="BA219" s="141"/>
      <c r="BR219" s="141"/>
      <c r="CG219" s="141"/>
    </row>
    <row r="220" spans="1:85" ht="15">
      <c r="A220" s="159" t="s">
        <v>15</v>
      </c>
      <c r="B220" s="160">
        <v>3.5494430246386388</v>
      </c>
      <c r="C220" s="160">
        <v>0</v>
      </c>
      <c r="D220" s="160">
        <v>3.494450135518377</v>
      </c>
      <c r="E220" s="160">
        <v>0</v>
      </c>
      <c r="F220" s="350"/>
      <c r="G220" s="160">
        <v>0</v>
      </c>
      <c r="H220" s="161">
        <v>0</v>
      </c>
      <c r="I220" s="162">
        <f t="shared" si="162"/>
        <v>7.0438931601570154</v>
      </c>
      <c r="J220" s="149"/>
      <c r="K220" s="163" t="s">
        <v>15</v>
      </c>
      <c r="L220" s="164">
        <v>3.5494430246386388</v>
      </c>
      <c r="M220" s="164">
        <v>0</v>
      </c>
      <c r="N220" s="164">
        <v>3.494450135518377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63"/>
        <v>7.0438931601570154</v>
      </c>
      <c r="U220" s="211" t="s">
        <v>57</v>
      </c>
      <c r="V220" s="212">
        <v>3.5494430246386388</v>
      </c>
      <c r="W220" s="212">
        <v>0</v>
      </c>
      <c r="X220" s="212">
        <v>0</v>
      </c>
      <c r="Y220" s="212">
        <v>0</v>
      </c>
      <c r="Z220" s="212">
        <v>3.494450135518377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64"/>
        <v>7.0438931601570154</v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1.4364360613816655E-2</v>
      </c>
      <c r="F221" s="350"/>
      <c r="G221" s="156">
        <v>0</v>
      </c>
      <c r="H221" s="168">
        <v>0</v>
      </c>
      <c r="I221" s="154">
        <f t="shared" si="162"/>
        <v>1.4364360613816655E-2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1.4364360613816655E-2</v>
      </c>
      <c r="P221" s="156">
        <v>21.484600963990381</v>
      </c>
      <c r="Q221" s="156">
        <v>0</v>
      </c>
      <c r="R221" s="157">
        <v>0</v>
      </c>
      <c r="S221" s="158">
        <f t="shared" si="163"/>
        <v>21.4989653246042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1.4364360613816655E-2</v>
      </c>
      <c r="AB221" s="207">
        <v>21.484600963990381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164"/>
        <v>21.4989653246042</v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5.5855919776915865E-16</v>
      </c>
      <c r="F222" s="350"/>
      <c r="G222" s="160">
        <v>0</v>
      </c>
      <c r="H222" s="161">
        <v>0</v>
      </c>
      <c r="I222" s="162">
        <f t="shared" si="162"/>
        <v>5.5855919776915865E-16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5.5855919776915865E-16</v>
      </c>
      <c r="P222" s="164">
        <v>1.8053491670739428</v>
      </c>
      <c r="Q222" s="164">
        <v>0</v>
      </c>
      <c r="R222" s="165">
        <v>0</v>
      </c>
      <c r="S222" s="166">
        <f t="shared" si="163"/>
        <v>1.8053491670739434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5.5855919776915865E-16</v>
      </c>
      <c r="AB222" s="212">
        <v>1.8053491670739428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164"/>
        <v>1.8053491670739434</v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50"/>
      <c r="G223" s="156">
        <v>0</v>
      </c>
      <c r="H223" s="168">
        <v>0</v>
      </c>
      <c r="I223" s="154">
        <f t="shared" si="162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63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64"/>
        <v>0</v>
      </c>
      <c r="BA223" s="141"/>
      <c r="BR223" s="141"/>
      <c r="CG223" s="141"/>
    </row>
    <row r="224" spans="1:85" ht="15">
      <c r="A224" s="159" t="s">
        <v>17</v>
      </c>
      <c r="B224" s="160">
        <v>0.1700018620101032</v>
      </c>
      <c r="C224" s="160">
        <v>0</v>
      </c>
      <c r="D224" s="160">
        <v>0.67337140543239582</v>
      </c>
      <c r="E224" s="160">
        <v>3.5588125179525525E-2</v>
      </c>
      <c r="F224" s="350"/>
      <c r="G224" s="160">
        <v>0</v>
      </c>
      <c r="H224" s="161">
        <v>0</v>
      </c>
      <c r="I224" s="162">
        <f t="shared" si="162"/>
        <v>0.87896139262202444</v>
      </c>
      <c r="J224" s="149"/>
      <c r="K224" s="163" t="s">
        <v>17</v>
      </c>
      <c r="L224" s="164">
        <v>0.1700018620101032</v>
      </c>
      <c r="M224" s="164">
        <v>0</v>
      </c>
      <c r="N224" s="164">
        <v>0.67337140543239582</v>
      </c>
      <c r="O224" s="164">
        <v>3.5588125179525525E-2</v>
      </c>
      <c r="P224" s="164">
        <v>0</v>
      </c>
      <c r="Q224" s="164">
        <v>0</v>
      </c>
      <c r="R224" s="165">
        <v>0</v>
      </c>
      <c r="S224" s="166">
        <f t="shared" si="163"/>
        <v>0.87896139262202444</v>
      </c>
      <c r="U224" s="211" t="s">
        <v>17</v>
      </c>
      <c r="V224" s="212">
        <v>0.1700018620101032</v>
      </c>
      <c r="W224" s="212">
        <v>0</v>
      </c>
      <c r="X224" s="212">
        <v>0</v>
      </c>
      <c r="Y224" s="212">
        <v>0</v>
      </c>
      <c r="Z224" s="212">
        <v>0.67337140543239582</v>
      </c>
      <c r="AA224" s="212">
        <v>3.5588125179525525E-2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164"/>
        <v>0.87896139262202444</v>
      </c>
      <c r="BA224" s="141"/>
      <c r="BR224" s="141"/>
      <c r="CG224" s="141"/>
    </row>
    <row r="225" spans="1:85" ht="15">
      <c r="A225" s="167" t="s">
        <v>140</v>
      </c>
      <c r="B225" s="156">
        <v>22.250416848415842</v>
      </c>
      <c r="C225" s="156">
        <v>0.8780321514971825</v>
      </c>
      <c r="D225" s="156">
        <v>191.0255042829157</v>
      </c>
      <c r="E225" s="156">
        <v>0.24314736502998899</v>
      </c>
      <c r="F225" s="350"/>
      <c r="G225" s="156">
        <v>0</v>
      </c>
      <c r="H225" s="168">
        <v>0</v>
      </c>
      <c r="I225" s="154">
        <f t="shared" si="162"/>
        <v>214.39710064785871</v>
      </c>
      <c r="J225" s="149"/>
      <c r="K225" s="169" t="s">
        <v>140</v>
      </c>
      <c r="L225" s="156">
        <v>22.250416848415842</v>
      </c>
      <c r="M225" s="156">
        <v>0.8780321514971825</v>
      </c>
      <c r="N225" s="156">
        <v>191.0255042829157</v>
      </c>
      <c r="O225" s="156">
        <v>0.24314736502998899</v>
      </c>
      <c r="P225" s="156">
        <v>0</v>
      </c>
      <c r="Q225" s="156">
        <v>0</v>
      </c>
      <c r="R225" s="157">
        <v>0</v>
      </c>
      <c r="S225" s="158">
        <f t="shared" si="163"/>
        <v>214.39710064785871</v>
      </c>
      <c r="U225" s="215" t="s">
        <v>140</v>
      </c>
      <c r="V225" s="207">
        <v>20.439881127839396</v>
      </c>
      <c r="W225" s="207">
        <v>0</v>
      </c>
      <c r="X225" s="207">
        <v>0</v>
      </c>
      <c r="Y225" s="207">
        <v>0.8780321514971825</v>
      </c>
      <c r="Z225" s="207">
        <v>63.895750483144575</v>
      </c>
      <c r="AA225" s="207">
        <v>0.24314736502998899</v>
      </c>
      <c r="AB225" s="207">
        <v>0</v>
      </c>
      <c r="AC225" s="208">
        <v>128.94028952034759</v>
      </c>
      <c r="AD225" s="207">
        <v>1.8105357205764461</v>
      </c>
      <c r="AE225" s="207">
        <v>0</v>
      </c>
      <c r="AF225" s="207">
        <v>0</v>
      </c>
      <c r="AG225" s="207">
        <v>127.12975379977112</v>
      </c>
      <c r="AH225" s="207">
        <v>0</v>
      </c>
      <c r="AI225" s="210">
        <f t="shared" si="164"/>
        <v>214.39710064785874</v>
      </c>
      <c r="BA225" s="141"/>
      <c r="BR225" s="141"/>
      <c r="CG225" s="141"/>
    </row>
    <row r="226" spans="1:85" ht="15">
      <c r="A226" s="159" t="s">
        <v>25</v>
      </c>
      <c r="B226" s="160">
        <v>9.0778676704576231</v>
      </c>
      <c r="C226" s="160">
        <v>0.38189675050131711</v>
      </c>
      <c r="D226" s="160">
        <v>11.574089841131451</v>
      </c>
      <c r="E226" s="160">
        <v>111.8185386269532</v>
      </c>
      <c r="F226" s="350"/>
      <c r="G226" s="160">
        <v>21.403410989731423</v>
      </c>
      <c r="H226" s="161">
        <v>2.3573873487735617</v>
      </c>
      <c r="I226" s="162">
        <f t="shared" si="162"/>
        <v>156.61319122754855</v>
      </c>
      <c r="J226" s="149"/>
      <c r="K226" s="163" t="s">
        <v>25</v>
      </c>
      <c r="L226" s="164">
        <v>9.0778676704576231</v>
      </c>
      <c r="M226" s="164">
        <v>0.38189675050131711</v>
      </c>
      <c r="N226" s="164">
        <v>11.574089841131451</v>
      </c>
      <c r="O226" s="164">
        <v>111.8185386269532</v>
      </c>
      <c r="P226" s="164">
        <v>3.5355070106616475</v>
      </c>
      <c r="Q226" s="164">
        <v>21.403410989731423</v>
      </c>
      <c r="R226" s="165">
        <v>2.3573873487735617</v>
      </c>
      <c r="S226" s="166">
        <f t="shared" si="163"/>
        <v>160.14869823821022</v>
      </c>
      <c r="U226" s="211" t="s">
        <v>25</v>
      </c>
      <c r="V226" s="212">
        <v>0</v>
      </c>
      <c r="W226" s="212">
        <v>8.143117671357837</v>
      </c>
      <c r="X226" s="212">
        <v>21.403410989731423</v>
      </c>
      <c r="Y226" s="212">
        <v>0.38189675050131711</v>
      </c>
      <c r="Z226" s="212">
        <v>11.429043282442974</v>
      </c>
      <c r="AA226" s="212">
        <v>110.72341237651284</v>
      </c>
      <c r="AB226" s="212">
        <v>3.5355070106616475</v>
      </c>
      <c r="AC226" s="213">
        <v>4.5323101570021729</v>
      </c>
      <c r="AD226" s="212">
        <v>0.93474999909978529</v>
      </c>
      <c r="AE226" s="212">
        <v>0.60761854671397675</v>
      </c>
      <c r="AF226" s="212">
        <v>2.3573873487735617</v>
      </c>
      <c r="AG226" s="212">
        <v>0.14504655868847741</v>
      </c>
      <c r="AH226" s="212">
        <v>0.48750770372637259</v>
      </c>
      <c r="AI226" s="214">
        <f t="shared" si="164"/>
        <v>160.14869823821022</v>
      </c>
      <c r="BA226" s="141"/>
      <c r="BR226" s="141"/>
      <c r="CG226" s="141"/>
    </row>
    <row r="227" spans="1:85" ht="15">
      <c r="A227" s="167" t="s">
        <v>24</v>
      </c>
      <c r="B227" s="156">
        <v>27.13488040197614</v>
      </c>
      <c r="C227" s="156">
        <v>0</v>
      </c>
      <c r="D227" s="156">
        <v>7.470648581528244</v>
      </c>
      <c r="E227" s="156">
        <v>0</v>
      </c>
      <c r="F227" s="350"/>
      <c r="G227" s="156">
        <v>0</v>
      </c>
      <c r="H227" s="168">
        <v>0</v>
      </c>
      <c r="I227" s="154">
        <f t="shared" si="162"/>
        <v>34.605528983504385</v>
      </c>
      <c r="J227" s="149"/>
      <c r="K227" s="169" t="s">
        <v>24</v>
      </c>
      <c r="L227" s="156">
        <v>27.13488040197614</v>
      </c>
      <c r="M227" s="156">
        <v>0</v>
      </c>
      <c r="N227" s="156">
        <v>7.470648581528244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63"/>
        <v>34.605528983504385</v>
      </c>
      <c r="U227" s="215" t="s">
        <v>24</v>
      </c>
      <c r="V227" s="207">
        <v>27.13488040197614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7.470648581528244</v>
      </c>
      <c r="AD227" s="207">
        <v>0</v>
      </c>
      <c r="AE227" s="207">
        <v>0</v>
      </c>
      <c r="AF227" s="207">
        <v>0</v>
      </c>
      <c r="AG227" s="207">
        <v>7.470648581528244</v>
      </c>
      <c r="AH227" s="207">
        <v>0</v>
      </c>
      <c r="AI227" s="210">
        <f t="shared" si="164"/>
        <v>34.605528983504385</v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50"/>
      <c r="G228" s="160">
        <v>0</v>
      </c>
      <c r="H228" s="161">
        <v>0</v>
      </c>
      <c r="I228" s="162">
        <f t="shared" si="162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63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64"/>
        <v>0</v>
      </c>
      <c r="BA228" s="141"/>
      <c r="BR228" s="141"/>
      <c r="CG228" s="141"/>
    </row>
    <row r="229" spans="1:85" ht="15">
      <c r="A229" s="167" t="s">
        <v>22</v>
      </c>
      <c r="B229" s="156">
        <v>0.94806409066907671</v>
      </c>
      <c r="C229" s="156">
        <v>0</v>
      </c>
      <c r="D229" s="156">
        <v>0</v>
      </c>
      <c r="E229" s="156">
        <v>0</v>
      </c>
      <c r="F229" s="350"/>
      <c r="G229" s="156">
        <v>0</v>
      </c>
      <c r="H229" s="168">
        <v>0</v>
      </c>
      <c r="I229" s="154">
        <f t="shared" si="162"/>
        <v>0.94806409066907671</v>
      </c>
      <c r="J229" s="149"/>
      <c r="K229" s="169" t="s">
        <v>22</v>
      </c>
      <c r="L229" s="156">
        <v>0.94806409066907671</v>
      </c>
      <c r="M229" s="156">
        <v>0</v>
      </c>
      <c r="N229" s="156">
        <v>0</v>
      </c>
      <c r="O229" s="156">
        <v>0</v>
      </c>
      <c r="P229" s="156">
        <v>1.2203654051370409</v>
      </c>
      <c r="Q229" s="156">
        <v>0</v>
      </c>
      <c r="R229" s="157">
        <v>0</v>
      </c>
      <c r="S229" s="158">
        <f t="shared" si="163"/>
        <v>2.1684294958061177</v>
      </c>
      <c r="U229" s="215" t="s">
        <v>22</v>
      </c>
      <c r="V229" s="207">
        <v>0.94806409066907671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1.2203654051370409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64"/>
        <v>2.1684294958061177</v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50"/>
      <c r="G230" s="160">
        <v>0</v>
      </c>
      <c r="H230" s="161">
        <v>0</v>
      </c>
      <c r="I230" s="162">
        <f t="shared" si="162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63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64"/>
        <v>0</v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50"/>
      <c r="G231" s="156">
        <v>0</v>
      </c>
      <c r="H231" s="168">
        <v>0</v>
      </c>
      <c r="I231" s="154">
        <f t="shared" si="162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63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64"/>
        <v>0</v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50"/>
      <c r="G232" s="173">
        <v>0</v>
      </c>
      <c r="H232" s="174">
        <v>0</v>
      </c>
      <c r="I232" s="175">
        <f t="shared" si="162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63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22">
        <v>0</v>
      </c>
      <c r="AI232" s="219">
        <f t="shared" si="164"/>
        <v>0</v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50"/>
      <c r="G233" s="181">
        <v>0</v>
      </c>
      <c r="H233" s="182">
        <v>0</v>
      </c>
      <c r="I233" s="183">
        <f t="shared" si="162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63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64"/>
        <v>0</v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50"/>
      <c r="G234" s="173">
        <v>0</v>
      </c>
      <c r="H234" s="174">
        <v>0</v>
      </c>
      <c r="I234" s="175">
        <f t="shared" si="162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63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22">
        <v>0</v>
      </c>
      <c r="AI234" s="219">
        <f t="shared" si="164"/>
        <v>0</v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51"/>
      <c r="G235" s="188">
        <v>0</v>
      </c>
      <c r="H235" s="189">
        <v>0</v>
      </c>
      <c r="I235" s="190">
        <f t="shared" si="162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63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64"/>
        <v>0</v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70.328785607729515</v>
      </c>
      <c r="C236" s="195">
        <f t="shared" ref="C236:H236" si="165">SUM(C215:C231)</f>
        <v>4.9484353133141479</v>
      </c>
      <c r="D236" s="195">
        <f t="shared" si="165"/>
        <v>215.21254369445867</v>
      </c>
      <c r="E236" s="195">
        <f t="shared" si="165"/>
        <v>112.11163847777654</v>
      </c>
      <c r="F236" s="195">
        <f t="shared" si="165"/>
        <v>0</v>
      </c>
      <c r="G236" s="195">
        <f t="shared" si="165"/>
        <v>21.403410989731423</v>
      </c>
      <c r="H236" s="197">
        <f t="shared" si="165"/>
        <v>2.3573873487735617</v>
      </c>
      <c r="I236" s="154">
        <f t="shared" ref="I236" si="166">SUM(I215:I231)</f>
        <v>426.36220143178377</v>
      </c>
      <c r="J236" s="149"/>
      <c r="K236" s="196" t="s">
        <v>26</v>
      </c>
      <c r="L236" s="195">
        <f>SUM(L215:L231)</f>
        <v>70.328785607729515</v>
      </c>
      <c r="M236" s="195">
        <f t="shared" ref="M236:R236" si="167">SUM(M215:M231)</f>
        <v>4.9484353133141479</v>
      </c>
      <c r="N236" s="195">
        <f t="shared" si="167"/>
        <v>215.21254369445867</v>
      </c>
      <c r="O236" s="195">
        <f t="shared" si="167"/>
        <v>112.11163847777654</v>
      </c>
      <c r="P236" s="195">
        <f t="shared" si="167"/>
        <v>28.045822546863011</v>
      </c>
      <c r="Q236" s="195">
        <f t="shared" si="167"/>
        <v>21.403410989731423</v>
      </c>
      <c r="R236" s="197">
        <f t="shared" si="167"/>
        <v>2.3573873487735617</v>
      </c>
      <c r="S236" s="198">
        <f t="shared" ref="S236" si="168">SUM(S215:S231)</f>
        <v>454.40802397864684</v>
      </c>
      <c r="T236" s="141" t="str">
        <f>IF(ABS(S236-AI236)&gt;0.01,S236-AI236,"")</f>
        <v/>
      </c>
      <c r="U236" s="224" t="s">
        <v>63</v>
      </c>
      <c r="V236" s="225">
        <f>SUM(V215:V231)</f>
        <v>59.440382216695454</v>
      </c>
      <c r="W236" s="225">
        <f t="shared" ref="W236:AH236" si="169">SUM(W215:W231)</f>
        <v>8.143117671357837</v>
      </c>
      <c r="X236" s="225">
        <f t="shared" si="169"/>
        <v>21.403410989731423</v>
      </c>
      <c r="Y236" s="225">
        <f t="shared" si="169"/>
        <v>4.9484353133141479</v>
      </c>
      <c r="Z236" s="225">
        <f t="shared" si="169"/>
        <v>80.180483152137739</v>
      </c>
      <c r="AA236" s="225">
        <f t="shared" si="169"/>
        <v>111.01651222733618</v>
      </c>
      <c r="AB236" s="225">
        <f t="shared" si="169"/>
        <v>28.045822546863011</v>
      </c>
      <c r="AC236" s="225">
        <f t="shared" si="169"/>
        <v>141.22985986121111</v>
      </c>
      <c r="AD236" s="226">
        <f t="shared" si="169"/>
        <v>2.7452857196762315</v>
      </c>
      <c r="AE236" s="226">
        <f t="shared" si="169"/>
        <v>0.60761854671397675</v>
      </c>
      <c r="AF236" s="226">
        <f t="shared" si="169"/>
        <v>2.3573873487735617</v>
      </c>
      <c r="AG236" s="226">
        <f t="shared" si="169"/>
        <v>135.03206054232092</v>
      </c>
      <c r="AH236" s="226">
        <f t="shared" si="169"/>
        <v>0.48750770372637259</v>
      </c>
      <c r="AI236" s="227">
        <f>SUM(V236:AC236)</f>
        <v>454.40802397864695</v>
      </c>
      <c r="BA236" s="141"/>
      <c r="BR236" s="141"/>
      <c r="CG236" s="141"/>
    </row>
    <row r="237" spans="1:85" s="22" customFormat="1" ht="15" thickBot="1">
      <c r="A237" s="32" t="s">
        <v>90</v>
      </c>
      <c r="B237" s="48">
        <f>IF($I236=0,"-",B236/$I236)</f>
        <v>0.16495079857350309</v>
      </c>
      <c r="C237" s="48">
        <f t="shared" ref="C237:H237" si="170">IF($I236=0,"-",C236/$I236)</f>
        <v>1.160617732223122E-2</v>
      </c>
      <c r="D237" s="48">
        <f t="shared" si="170"/>
        <v>0.50476459444984789</v>
      </c>
      <c r="E237" s="48">
        <f t="shared" si="170"/>
        <v>0.26294929077035911</v>
      </c>
      <c r="F237" s="48">
        <f t="shared" si="170"/>
        <v>0</v>
      </c>
      <c r="G237" s="48">
        <f t="shared" si="170"/>
        <v>5.0200066792637298E-2</v>
      </c>
      <c r="H237" s="69">
        <f t="shared" si="170"/>
        <v>5.5290720914216267E-3</v>
      </c>
      <c r="I237" s="49">
        <f>SUM(B237:H237)</f>
        <v>1.0000000000000002</v>
      </c>
      <c r="J237" s="141"/>
      <c r="K237" s="78" t="s">
        <v>90</v>
      </c>
      <c r="L237" s="95">
        <f>IF($S236=0,"-",L236/$S236)</f>
        <v>0.15477012265750473</v>
      </c>
      <c r="M237" s="95">
        <f t="shared" ref="M237:R237" si="171">IF($S236=0,"-",M236/$S236)</f>
        <v>1.0889850205520756E-2</v>
      </c>
      <c r="N237" s="95">
        <f t="shared" si="171"/>
        <v>0.47361079104662063</v>
      </c>
      <c r="O237" s="95">
        <f t="shared" si="171"/>
        <v>0.24672019982429885</v>
      </c>
      <c r="P237" s="95">
        <f t="shared" si="171"/>
        <v>6.1719470315033248E-2</v>
      </c>
      <c r="Q237" s="95">
        <f t="shared" si="171"/>
        <v>4.7101745260416425E-2</v>
      </c>
      <c r="R237" s="96">
        <f t="shared" si="171"/>
        <v>5.1878206906054505E-3</v>
      </c>
      <c r="S237" s="97">
        <f>SUM(L237:R237)</f>
        <v>1</v>
      </c>
      <c r="U237" s="108" t="s">
        <v>90</v>
      </c>
      <c r="V237" s="130">
        <f>+V236/$AI236</f>
        <v>0.13080839043345902</v>
      </c>
      <c r="W237" s="130">
        <f t="shared" ref="W237:AH237" si="172">+W236/$AI236</f>
        <v>1.7920277023410331E-2</v>
      </c>
      <c r="X237" s="130">
        <f t="shared" si="172"/>
        <v>4.7101745260416418E-2</v>
      </c>
      <c r="Y237" s="130">
        <f t="shared" si="172"/>
        <v>1.0889850205520753E-2</v>
      </c>
      <c r="Z237" s="130">
        <f t="shared" si="172"/>
        <v>0.176450412231069</v>
      </c>
      <c r="AA237" s="130">
        <f t="shared" si="172"/>
        <v>0.24431019341452681</v>
      </c>
      <c r="AB237" s="130">
        <f t="shared" si="172"/>
        <v>6.1719470315033234E-2</v>
      </c>
      <c r="AC237" s="130">
        <f t="shared" si="172"/>
        <v>0.31079966111656432</v>
      </c>
      <c r="AD237" s="130">
        <f t="shared" si="172"/>
        <v>6.0414552006353541E-3</v>
      </c>
      <c r="AE237" s="130">
        <f t="shared" si="172"/>
        <v>1.3371650909547524E-3</v>
      </c>
      <c r="AF237" s="130">
        <f t="shared" si="172"/>
        <v>5.1878206906054488E-3</v>
      </c>
      <c r="AG237" s="130">
        <f t="shared" si="172"/>
        <v>0.29716037881555146</v>
      </c>
      <c r="AH237" s="130">
        <f t="shared" si="172"/>
        <v>1.072841318817207E-3</v>
      </c>
      <c r="AI237" s="131">
        <f>SUM(V237:AC237)</f>
        <v>0.99999999999999989</v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00" t="s">
        <v>69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02" t="s">
        <v>69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04" t="s">
        <v>69</v>
      </c>
      <c r="V239" s="200" t="s">
        <v>72</v>
      </c>
      <c r="W239" s="200" t="s">
        <v>73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74</v>
      </c>
      <c r="AE239" s="201" t="s">
        <v>75</v>
      </c>
      <c r="AF239" s="201" t="s">
        <v>76</v>
      </c>
      <c r="AG239" s="201" t="s">
        <v>77</v>
      </c>
      <c r="AH239" s="201" t="s">
        <v>78</v>
      </c>
      <c r="AI239" s="202" t="s">
        <v>63</v>
      </c>
      <c r="BA239" s="141"/>
      <c r="BR239" s="141"/>
      <c r="CG239" s="141"/>
    </row>
    <row r="240" spans="1:85" ht="15">
      <c r="A240" s="301" t="s">
        <v>69</v>
      </c>
      <c r="B240" s="306" t="s">
        <v>119</v>
      </c>
      <c r="C240" s="307"/>
      <c r="D240" s="307"/>
      <c r="E240" s="307"/>
      <c r="F240" s="307"/>
      <c r="G240" s="307"/>
      <c r="H240" s="307"/>
      <c r="I240" s="308"/>
      <c r="K240" s="303" t="s">
        <v>69</v>
      </c>
      <c r="L240" s="309" t="s">
        <v>119</v>
      </c>
      <c r="M240" s="310"/>
      <c r="N240" s="310"/>
      <c r="O240" s="310"/>
      <c r="P240" s="310"/>
      <c r="Q240" s="310"/>
      <c r="R240" s="310"/>
      <c r="S240" s="311"/>
      <c r="U240" s="305" t="s">
        <v>69</v>
      </c>
      <c r="V240" s="312" t="s">
        <v>119</v>
      </c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3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49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50"/>
      <c r="G242" s="160">
        <v>0</v>
      </c>
      <c r="H242" s="161">
        <v>0</v>
      </c>
      <c r="I242" s="162">
        <f t="shared" ref="I242:I261" si="173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74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75">SUM(V242:AC242)</f>
        <v>0</v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0.42094337328242165</v>
      </c>
      <c r="E243" s="156">
        <v>0</v>
      </c>
      <c r="F243" s="350"/>
      <c r="G243" s="156">
        <v>0</v>
      </c>
      <c r="H243" s="168">
        <v>0</v>
      </c>
      <c r="I243" s="154">
        <f t="shared" si="173"/>
        <v>0.42094337328242165</v>
      </c>
      <c r="J243" s="149"/>
      <c r="K243" s="169" t="s">
        <v>10</v>
      </c>
      <c r="L243" s="156">
        <v>0</v>
      </c>
      <c r="M243" s="156">
        <v>0</v>
      </c>
      <c r="N243" s="156">
        <v>0.42094337328242165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74"/>
        <v>0.42094337328242165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0.42094337328242165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75"/>
        <v>0.42094337328242165</v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50"/>
      <c r="G244" s="160">
        <v>0</v>
      </c>
      <c r="H244" s="161">
        <v>0</v>
      </c>
      <c r="I244" s="162">
        <f t="shared" si="173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74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75"/>
        <v>0</v>
      </c>
      <c r="BA244" s="141"/>
      <c r="BR244" s="141"/>
      <c r="CG244" s="141"/>
    </row>
    <row r="245" spans="1:85" ht="15">
      <c r="A245" s="167" t="s">
        <v>16</v>
      </c>
      <c r="B245" s="156">
        <v>175.50742931223709</v>
      </c>
      <c r="C245" s="156">
        <v>1.0356264586677291</v>
      </c>
      <c r="D245" s="156">
        <v>3.7484663067529835</v>
      </c>
      <c r="E245" s="156">
        <v>0</v>
      </c>
      <c r="F245" s="350"/>
      <c r="G245" s="156">
        <v>0</v>
      </c>
      <c r="H245" s="168">
        <v>0</v>
      </c>
      <c r="I245" s="154">
        <f t="shared" si="173"/>
        <v>180.29152207765782</v>
      </c>
      <c r="J245" s="149"/>
      <c r="K245" s="169" t="s">
        <v>16</v>
      </c>
      <c r="L245" s="156">
        <v>175.50742931223709</v>
      </c>
      <c r="M245" s="156">
        <v>1.0356264586677291</v>
      </c>
      <c r="N245" s="156">
        <v>3.7484663067529835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74"/>
        <v>180.29152207765782</v>
      </c>
      <c r="U245" s="215" t="s">
        <v>16</v>
      </c>
      <c r="V245" s="207">
        <v>175.21247746209642</v>
      </c>
      <c r="W245" s="207">
        <v>0</v>
      </c>
      <c r="X245" s="207">
        <v>0</v>
      </c>
      <c r="Y245" s="207">
        <v>1.0356264586677291</v>
      </c>
      <c r="Z245" s="207">
        <v>3.5975427132699744</v>
      </c>
      <c r="AA245" s="207">
        <v>0</v>
      </c>
      <c r="AB245" s="207">
        <v>0</v>
      </c>
      <c r="AC245" s="208">
        <v>0.4458754436236797</v>
      </c>
      <c r="AD245" s="209">
        <v>0.29495185014067082</v>
      </c>
      <c r="AE245" s="209">
        <v>0</v>
      </c>
      <c r="AF245" s="209">
        <v>0</v>
      </c>
      <c r="AG245" s="209">
        <v>0.15092359348300893</v>
      </c>
      <c r="AH245" s="209">
        <v>0</v>
      </c>
      <c r="AI245" s="210">
        <f t="shared" si="175"/>
        <v>180.29152207765782</v>
      </c>
      <c r="BA245" s="141"/>
      <c r="BR245" s="141"/>
      <c r="CG245" s="141"/>
    </row>
    <row r="246" spans="1:85" ht="15">
      <c r="A246" s="159" t="s">
        <v>15</v>
      </c>
      <c r="B246" s="160">
        <v>50.70194212530437</v>
      </c>
      <c r="C246" s="160">
        <v>0.24685304357922555</v>
      </c>
      <c r="D246" s="160">
        <v>0.85018301723006617</v>
      </c>
      <c r="E246" s="160">
        <v>0</v>
      </c>
      <c r="F246" s="350"/>
      <c r="G246" s="160">
        <v>0</v>
      </c>
      <c r="H246" s="161">
        <v>0</v>
      </c>
      <c r="I246" s="162">
        <f t="shared" si="173"/>
        <v>51.798978186113665</v>
      </c>
      <c r="J246" s="149"/>
      <c r="K246" s="163" t="s">
        <v>15</v>
      </c>
      <c r="L246" s="164">
        <v>50.70194212530437</v>
      </c>
      <c r="M246" s="164">
        <v>0.24685304357922555</v>
      </c>
      <c r="N246" s="164">
        <v>0.85018301723006617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74"/>
        <v>51.798978186113665</v>
      </c>
      <c r="U246" s="211" t="s">
        <v>57</v>
      </c>
      <c r="V246" s="212">
        <v>50.696597952921834</v>
      </c>
      <c r="W246" s="212">
        <v>0</v>
      </c>
      <c r="X246" s="212">
        <v>0</v>
      </c>
      <c r="Y246" s="212">
        <v>0.24685304357922555</v>
      </c>
      <c r="Z246" s="212">
        <v>0.84586355046313011</v>
      </c>
      <c r="AA246" s="212">
        <v>0</v>
      </c>
      <c r="AB246" s="212">
        <v>0</v>
      </c>
      <c r="AC246" s="213">
        <v>9.6636391494719538E-3</v>
      </c>
      <c r="AD246" s="212">
        <v>5.3441723825358991E-3</v>
      </c>
      <c r="AE246" s="212">
        <v>0</v>
      </c>
      <c r="AF246" s="212">
        <v>0</v>
      </c>
      <c r="AG246" s="212">
        <v>4.3194667669360547E-3</v>
      </c>
      <c r="AH246" s="212">
        <v>0</v>
      </c>
      <c r="AI246" s="214">
        <f t="shared" si="175"/>
        <v>51.798978186113665</v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2.1411370882553884</v>
      </c>
      <c r="F247" s="350"/>
      <c r="G247" s="156">
        <v>0</v>
      </c>
      <c r="H247" s="168">
        <v>0</v>
      </c>
      <c r="I247" s="154">
        <f t="shared" si="173"/>
        <v>2.1411370882553884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2.1411370882553884</v>
      </c>
      <c r="P247" s="156">
        <v>399.26140921969829</v>
      </c>
      <c r="Q247" s="156">
        <v>0</v>
      </c>
      <c r="R247" s="157">
        <v>0</v>
      </c>
      <c r="S247" s="158">
        <f t="shared" si="174"/>
        <v>401.40254630795368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2.1411370882553884</v>
      </c>
      <c r="AB247" s="207">
        <v>399.26140921969829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75"/>
        <v>401.40254630795368</v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0.14620110438433678</v>
      </c>
      <c r="F248" s="350"/>
      <c r="G248" s="160">
        <v>0</v>
      </c>
      <c r="H248" s="161">
        <v>0</v>
      </c>
      <c r="I248" s="162">
        <f t="shared" si="173"/>
        <v>0.14620110438433678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0.14620110438433678</v>
      </c>
      <c r="P248" s="164">
        <v>33.64045047826594</v>
      </c>
      <c r="Q248" s="164">
        <v>0</v>
      </c>
      <c r="R248" s="165">
        <v>0</v>
      </c>
      <c r="S248" s="166">
        <f t="shared" si="174"/>
        <v>33.786651582650279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0.14620110438433678</v>
      </c>
      <c r="AB248" s="212">
        <v>33.64045047826594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75"/>
        <v>33.786651582650279</v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0.72629054900385093</v>
      </c>
      <c r="E249" s="156">
        <v>0</v>
      </c>
      <c r="F249" s="350"/>
      <c r="G249" s="156">
        <v>0</v>
      </c>
      <c r="H249" s="168">
        <v>0</v>
      </c>
      <c r="I249" s="154">
        <f t="shared" si="173"/>
        <v>0.72629054900385093</v>
      </c>
      <c r="J249" s="149"/>
      <c r="K249" s="169" t="s">
        <v>59</v>
      </c>
      <c r="L249" s="156">
        <v>0</v>
      </c>
      <c r="M249" s="156">
        <v>0</v>
      </c>
      <c r="N249" s="156">
        <v>0.72629054900385093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74"/>
        <v>0.72629054900385093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0.72629054900385093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75"/>
        <v>0.72629054900385093</v>
      </c>
      <c r="BA249" s="141"/>
      <c r="BR249" s="141"/>
      <c r="CG249" s="141"/>
    </row>
    <row r="250" spans="1:85" ht="15">
      <c r="A250" s="159" t="s">
        <v>17</v>
      </c>
      <c r="B250" s="160">
        <v>109.86553179971455</v>
      </c>
      <c r="C250" s="160">
        <v>5.2623518852945503</v>
      </c>
      <c r="D250" s="160">
        <v>53.936894718843241</v>
      </c>
      <c r="E250" s="160">
        <v>0.20474618974719733</v>
      </c>
      <c r="F250" s="350"/>
      <c r="G250" s="160">
        <v>0</v>
      </c>
      <c r="H250" s="161">
        <v>0</v>
      </c>
      <c r="I250" s="162">
        <f t="shared" si="173"/>
        <v>169.26952459359953</v>
      </c>
      <c r="J250" s="149"/>
      <c r="K250" s="163" t="s">
        <v>17</v>
      </c>
      <c r="L250" s="164">
        <v>109.86553179971455</v>
      </c>
      <c r="M250" s="164">
        <v>5.2623518852945503</v>
      </c>
      <c r="N250" s="164">
        <v>53.936894718843241</v>
      </c>
      <c r="O250" s="164">
        <v>0.20474618974719733</v>
      </c>
      <c r="P250" s="164">
        <v>0.21602163958562717</v>
      </c>
      <c r="Q250" s="164">
        <v>0</v>
      </c>
      <c r="R250" s="165">
        <v>0</v>
      </c>
      <c r="S250" s="166">
        <f t="shared" si="174"/>
        <v>169.48554623318515</v>
      </c>
      <c r="U250" s="211" t="s">
        <v>17</v>
      </c>
      <c r="V250" s="212">
        <v>109.77035322201165</v>
      </c>
      <c r="W250" s="212">
        <v>0</v>
      </c>
      <c r="X250" s="212">
        <v>0</v>
      </c>
      <c r="Y250" s="212">
        <v>5.2623518852945503</v>
      </c>
      <c r="Z250" s="212">
        <v>53.936894718843241</v>
      </c>
      <c r="AA250" s="212">
        <v>0</v>
      </c>
      <c r="AB250" s="212">
        <v>0.21602163958562717</v>
      </c>
      <c r="AC250" s="213">
        <v>0.29992476745008861</v>
      </c>
      <c r="AD250" s="212">
        <v>9.5178577702891273E-2</v>
      </c>
      <c r="AE250" s="212">
        <v>0</v>
      </c>
      <c r="AF250" s="212">
        <v>0</v>
      </c>
      <c r="AG250" s="212">
        <v>0</v>
      </c>
      <c r="AH250" s="212">
        <v>0.20474618974719733</v>
      </c>
      <c r="AI250" s="214">
        <f t="shared" si="175"/>
        <v>169.48554623318515</v>
      </c>
      <c r="BA250" s="141"/>
      <c r="BR250" s="141"/>
      <c r="CG250" s="141"/>
    </row>
    <row r="251" spans="1:85" ht="15">
      <c r="A251" s="167" t="s">
        <v>140</v>
      </c>
      <c r="B251" s="156">
        <v>809.3072480294752</v>
      </c>
      <c r="C251" s="156">
        <v>23.735519012800005</v>
      </c>
      <c r="D251" s="156">
        <v>557.99506798600817</v>
      </c>
      <c r="E251" s="156">
        <v>3.2719596907874244</v>
      </c>
      <c r="F251" s="350"/>
      <c r="G251" s="156">
        <v>0</v>
      </c>
      <c r="H251" s="168">
        <v>0</v>
      </c>
      <c r="I251" s="154">
        <f t="shared" si="173"/>
        <v>1394.3097947190709</v>
      </c>
      <c r="J251" s="149"/>
      <c r="K251" s="169" t="s">
        <v>140</v>
      </c>
      <c r="L251" s="156">
        <v>809.3072480294752</v>
      </c>
      <c r="M251" s="156">
        <v>23.735519012800005</v>
      </c>
      <c r="N251" s="156">
        <v>557.99506798600817</v>
      </c>
      <c r="O251" s="156">
        <v>3.2719596907874244</v>
      </c>
      <c r="P251" s="156">
        <v>0.26949451836090771</v>
      </c>
      <c r="Q251" s="156">
        <v>0</v>
      </c>
      <c r="R251" s="157">
        <v>0</v>
      </c>
      <c r="S251" s="158">
        <f t="shared" si="174"/>
        <v>1394.5792892374318</v>
      </c>
      <c r="U251" s="215" t="s">
        <v>140</v>
      </c>
      <c r="V251" s="207">
        <v>786.75754995139812</v>
      </c>
      <c r="W251" s="207">
        <v>0</v>
      </c>
      <c r="X251" s="207">
        <v>0</v>
      </c>
      <c r="Y251" s="207">
        <v>23.735519012800005</v>
      </c>
      <c r="Z251" s="207">
        <v>557.42008250786034</v>
      </c>
      <c r="AA251" s="207">
        <v>3.2719596907874244</v>
      </c>
      <c r="AB251" s="207">
        <v>0.26949451836090771</v>
      </c>
      <c r="AC251" s="208">
        <v>23.124683556224856</v>
      </c>
      <c r="AD251" s="207">
        <v>22.549698078077071</v>
      </c>
      <c r="AE251" s="207">
        <v>0</v>
      </c>
      <c r="AF251" s="207">
        <v>0</v>
      </c>
      <c r="AG251" s="207">
        <v>0.57498547814778511</v>
      </c>
      <c r="AH251" s="207">
        <v>0</v>
      </c>
      <c r="AI251" s="210">
        <f t="shared" si="175"/>
        <v>1394.5792892374318</v>
      </c>
      <c r="BA251" s="141"/>
      <c r="BR251" s="141"/>
      <c r="CG251" s="141"/>
    </row>
    <row r="252" spans="1:85" ht="15">
      <c r="A252" s="159" t="s">
        <v>25</v>
      </c>
      <c r="B252" s="160">
        <v>258.69753546289803</v>
      </c>
      <c r="C252" s="160">
        <v>11.377216897594662</v>
      </c>
      <c r="D252" s="160">
        <v>185.83147913456571</v>
      </c>
      <c r="E252" s="160">
        <v>1237.9972835673561</v>
      </c>
      <c r="F252" s="350"/>
      <c r="G252" s="160">
        <v>193.53254613496176</v>
      </c>
      <c r="H252" s="161">
        <v>29.016628075783022</v>
      </c>
      <c r="I252" s="162">
        <f t="shared" si="173"/>
        <v>1916.4526892731592</v>
      </c>
      <c r="J252" s="149"/>
      <c r="K252" s="163" t="s">
        <v>25</v>
      </c>
      <c r="L252" s="164">
        <v>258.69753546289803</v>
      </c>
      <c r="M252" s="164">
        <v>11.377216897594662</v>
      </c>
      <c r="N252" s="164">
        <v>185.83147913456571</v>
      </c>
      <c r="O252" s="164">
        <v>1237.9972835673561</v>
      </c>
      <c r="P252" s="164">
        <v>35.200471822558619</v>
      </c>
      <c r="Q252" s="164">
        <v>193.53254613496176</v>
      </c>
      <c r="R252" s="165">
        <v>29.016628075783022</v>
      </c>
      <c r="S252" s="166">
        <f t="shared" si="174"/>
        <v>1951.6531610957181</v>
      </c>
      <c r="U252" s="211" t="s">
        <v>25</v>
      </c>
      <c r="V252" s="212">
        <v>9.5790275008234804</v>
      </c>
      <c r="W252" s="212">
        <v>96.238497486873086</v>
      </c>
      <c r="X252" s="212">
        <v>193.53254613496176</v>
      </c>
      <c r="Y252" s="212">
        <v>11.377216897594662</v>
      </c>
      <c r="Z252" s="212">
        <v>183.71408455398483</v>
      </c>
      <c r="AA252" s="212">
        <v>1148.2430184586215</v>
      </c>
      <c r="AB252" s="212">
        <v>35.200471822558619</v>
      </c>
      <c r="AC252" s="213">
        <v>273.76829824030011</v>
      </c>
      <c r="AD252" s="212">
        <v>152.88001047520143</v>
      </c>
      <c r="AE252" s="212">
        <v>85.692625927614756</v>
      </c>
      <c r="AF252" s="212">
        <v>29.016628075783022</v>
      </c>
      <c r="AG252" s="212">
        <v>2.1173945805808838</v>
      </c>
      <c r="AH252" s="212">
        <v>4.0616391811199195</v>
      </c>
      <c r="AI252" s="214">
        <f t="shared" si="175"/>
        <v>1951.6531610957181</v>
      </c>
      <c r="BA252" s="141"/>
      <c r="BR252" s="141"/>
      <c r="CG252" s="141"/>
    </row>
    <row r="253" spans="1:85" ht="15">
      <c r="A253" s="167" t="s">
        <v>24</v>
      </c>
      <c r="B253" s="156">
        <v>194.15366323985157</v>
      </c>
      <c r="C253" s="156">
        <v>0</v>
      </c>
      <c r="D253" s="156">
        <v>3.567757925001025</v>
      </c>
      <c r="E253" s="156">
        <v>0</v>
      </c>
      <c r="F253" s="350"/>
      <c r="G253" s="156">
        <v>0</v>
      </c>
      <c r="H253" s="168">
        <v>0</v>
      </c>
      <c r="I253" s="154">
        <f t="shared" si="173"/>
        <v>197.72142116485259</v>
      </c>
      <c r="J253" s="149"/>
      <c r="K253" s="169" t="s">
        <v>24</v>
      </c>
      <c r="L253" s="156">
        <v>194.15366323985157</v>
      </c>
      <c r="M253" s="156">
        <v>0</v>
      </c>
      <c r="N253" s="156">
        <v>3.567757925001025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74"/>
        <v>197.72142116485259</v>
      </c>
      <c r="U253" s="215" t="s">
        <v>24</v>
      </c>
      <c r="V253" s="207">
        <v>192.59618124180653</v>
      </c>
      <c r="W253" s="207">
        <v>0</v>
      </c>
      <c r="X253" s="207">
        <v>0</v>
      </c>
      <c r="Y253" s="207">
        <v>0</v>
      </c>
      <c r="Z253" s="207">
        <v>3.567757925001025</v>
      </c>
      <c r="AA253" s="207">
        <v>0</v>
      </c>
      <c r="AB253" s="207">
        <v>0</v>
      </c>
      <c r="AC253" s="208">
        <v>1.5574819980450338</v>
      </c>
      <c r="AD253" s="207">
        <v>1.5574819980450338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75"/>
        <v>197.72142116485259</v>
      </c>
      <c r="BA253" s="141"/>
      <c r="BR253" s="141"/>
      <c r="CG253" s="141"/>
    </row>
    <row r="254" spans="1:85" ht="15">
      <c r="A254" s="159" t="s">
        <v>60</v>
      </c>
      <c r="B254" s="160">
        <v>1.0303944850131819</v>
      </c>
      <c r="C254" s="160">
        <v>1.7474215750996744</v>
      </c>
      <c r="D254" s="160">
        <v>3.1867870670510778</v>
      </c>
      <c r="E254" s="160">
        <v>0</v>
      </c>
      <c r="F254" s="350"/>
      <c r="G254" s="160">
        <v>0</v>
      </c>
      <c r="H254" s="161">
        <v>0</v>
      </c>
      <c r="I254" s="162">
        <f t="shared" si="173"/>
        <v>5.9646031271639348</v>
      </c>
      <c r="J254" s="149"/>
      <c r="K254" s="163" t="s">
        <v>60</v>
      </c>
      <c r="L254" s="164">
        <v>1.0303944850131819</v>
      </c>
      <c r="M254" s="164">
        <v>1.7474215750996744</v>
      </c>
      <c r="N254" s="164">
        <v>3.1867870670510778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74"/>
        <v>5.9646031271639348</v>
      </c>
      <c r="U254" s="211" t="s">
        <v>60</v>
      </c>
      <c r="V254" s="212">
        <v>1.0303944850131819</v>
      </c>
      <c r="W254" s="212">
        <v>0</v>
      </c>
      <c r="X254" s="212">
        <v>0</v>
      </c>
      <c r="Y254" s="212">
        <v>1.7474215750996744</v>
      </c>
      <c r="Z254" s="212">
        <v>3.1867870670510778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75"/>
        <v>5.9646031271639348</v>
      </c>
      <c r="BA254" s="141"/>
      <c r="BR254" s="141"/>
      <c r="CG254" s="141"/>
    </row>
    <row r="255" spans="1:85" ht="15">
      <c r="A255" s="167" t="s">
        <v>22</v>
      </c>
      <c r="B255" s="156">
        <v>3.3101894977602653</v>
      </c>
      <c r="C255" s="156">
        <v>0</v>
      </c>
      <c r="D255" s="156">
        <v>124.59243320478159</v>
      </c>
      <c r="E255" s="156">
        <v>0</v>
      </c>
      <c r="F255" s="350"/>
      <c r="G255" s="156">
        <v>0</v>
      </c>
      <c r="H255" s="168">
        <v>0</v>
      </c>
      <c r="I255" s="154">
        <f t="shared" si="173"/>
        <v>127.90262270254185</v>
      </c>
      <c r="J255" s="149"/>
      <c r="K255" s="169" t="s">
        <v>22</v>
      </c>
      <c r="L255" s="156">
        <v>3.3101894977602653</v>
      </c>
      <c r="M255" s="156">
        <v>0</v>
      </c>
      <c r="N255" s="156">
        <v>124.59243320478159</v>
      </c>
      <c r="O255" s="156">
        <v>0</v>
      </c>
      <c r="P255" s="156">
        <v>22.671979642371401</v>
      </c>
      <c r="Q255" s="156">
        <v>0</v>
      </c>
      <c r="R255" s="157">
        <v>0</v>
      </c>
      <c r="S255" s="158">
        <f t="shared" si="174"/>
        <v>150.57460234491325</v>
      </c>
      <c r="U255" s="215" t="s">
        <v>22</v>
      </c>
      <c r="V255" s="207">
        <v>3.3101894977602653</v>
      </c>
      <c r="W255" s="207">
        <v>0</v>
      </c>
      <c r="X255" s="207">
        <v>0</v>
      </c>
      <c r="Y255" s="207">
        <v>0</v>
      </c>
      <c r="Z255" s="207">
        <v>124.54988021399173</v>
      </c>
      <c r="AA255" s="207">
        <v>0</v>
      </c>
      <c r="AB255" s="207">
        <v>22.671979642371401</v>
      </c>
      <c r="AC255" s="208">
        <v>4.2552990789858629E-2</v>
      </c>
      <c r="AD255" s="207">
        <v>0</v>
      </c>
      <c r="AE255" s="207">
        <v>0</v>
      </c>
      <c r="AF255" s="207">
        <v>0</v>
      </c>
      <c r="AG255" s="207">
        <v>4.2552990789858629E-2</v>
      </c>
      <c r="AH255" s="207">
        <v>0</v>
      </c>
      <c r="AI255" s="210">
        <f t="shared" si="175"/>
        <v>150.57460234491325</v>
      </c>
      <c r="BA255" s="141"/>
      <c r="BR255" s="141"/>
      <c r="CG255" s="141"/>
    </row>
    <row r="256" spans="1:85" ht="15">
      <c r="A256" s="159" t="s">
        <v>21</v>
      </c>
      <c r="B256" s="160">
        <v>2.2367769042435678E-3</v>
      </c>
      <c r="C256" s="160">
        <v>0</v>
      </c>
      <c r="D256" s="160">
        <v>5.5919422606089196E-4</v>
      </c>
      <c r="E256" s="160">
        <v>0</v>
      </c>
      <c r="F256" s="350"/>
      <c r="G256" s="160">
        <v>0</v>
      </c>
      <c r="H256" s="161">
        <v>0</v>
      </c>
      <c r="I256" s="162">
        <f t="shared" si="173"/>
        <v>2.7959711303044599E-3</v>
      </c>
      <c r="J256" s="149"/>
      <c r="K256" s="163" t="s">
        <v>21</v>
      </c>
      <c r="L256" s="164">
        <v>2.2367769042435678E-3</v>
      </c>
      <c r="M256" s="164">
        <v>0</v>
      </c>
      <c r="N256" s="164">
        <v>5.5919422606089196E-4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74"/>
        <v>2.7959711303044599E-3</v>
      </c>
      <c r="U256" s="211" t="s">
        <v>61</v>
      </c>
      <c r="V256" s="212">
        <v>2.2367769042435678E-3</v>
      </c>
      <c r="W256" s="212">
        <v>0</v>
      </c>
      <c r="X256" s="212">
        <v>0</v>
      </c>
      <c r="Y256" s="212">
        <v>0</v>
      </c>
      <c r="Z256" s="212">
        <v>5.5919422606089196E-4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75"/>
        <v>2.7959711303044599E-3</v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50"/>
      <c r="G257" s="156">
        <v>0</v>
      </c>
      <c r="H257" s="168">
        <v>0</v>
      </c>
      <c r="I257" s="154">
        <f t="shared" si="173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74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75"/>
        <v>0</v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50"/>
      <c r="G258" s="173">
        <v>0</v>
      </c>
      <c r="H258" s="174">
        <v>0</v>
      </c>
      <c r="I258" s="175">
        <f t="shared" si="173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74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22">
        <v>0</v>
      </c>
      <c r="AI258" s="219">
        <f t="shared" si="175"/>
        <v>0</v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50"/>
      <c r="G259" s="181">
        <v>0</v>
      </c>
      <c r="H259" s="182">
        <v>0</v>
      </c>
      <c r="I259" s="183">
        <f t="shared" si="173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74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75"/>
        <v>0</v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50"/>
      <c r="G260" s="173">
        <v>0</v>
      </c>
      <c r="H260" s="174">
        <v>0</v>
      </c>
      <c r="I260" s="175">
        <f t="shared" si="173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74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22">
        <v>0</v>
      </c>
      <c r="AI260" s="219">
        <f t="shared" si="175"/>
        <v>0</v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51"/>
      <c r="G261" s="188">
        <v>0</v>
      </c>
      <c r="H261" s="189">
        <v>0</v>
      </c>
      <c r="I261" s="190">
        <f t="shared" si="173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74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75"/>
        <v>0</v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1602.5761707291585</v>
      </c>
      <c r="C262" s="195">
        <f t="shared" ref="C262:H262" si="176">SUM(C241:C257)</f>
        <v>43.404988873035848</v>
      </c>
      <c r="D262" s="195">
        <f t="shared" si="176"/>
        <v>934.8568624767463</v>
      </c>
      <c r="E262" s="195">
        <f t="shared" si="176"/>
        <v>1243.7613276405305</v>
      </c>
      <c r="F262" s="195">
        <f t="shared" si="176"/>
        <v>0</v>
      </c>
      <c r="G262" s="195">
        <f t="shared" si="176"/>
        <v>193.53254613496176</v>
      </c>
      <c r="H262" s="197">
        <f t="shared" si="176"/>
        <v>29.016628075783022</v>
      </c>
      <c r="I262" s="154">
        <f t="shared" ref="I262" si="177">SUM(I241:I257)</f>
        <v>4047.1485239302156</v>
      </c>
      <c r="J262" s="149"/>
      <c r="K262" s="196" t="s">
        <v>26</v>
      </c>
      <c r="L262" s="195">
        <f>SUM(L241:L257)</f>
        <v>1602.5761707291585</v>
      </c>
      <c r="M262" s="195">
        <f t="shared" ref="M262:R262" si="178">SUM(M241:M257)</f>
        <v>43.404988873035848</v>
      </c>
      <c r="N262" s="195">
        <f t="shared" si="178"/>
        <v>934.8568624767463</v>
      </c>
      <c r="O262" s="195">
        <f t="shared" si="178"/>
        <v>1243.7613276405305</v>
      </c>
      <c r="P262" s="195">
        <f t="shared" si="178"/>
        <v>491.25982732084077</v>
      </c>
      <c r="Q262" s="195">
        <f t="shared" si="178"/>
        <v>193.53254613496176</v>
      </c>
      <c r="R262" s="197">
        <f t="shared" si="178"/>
        <v>29.016628075783022</v>
      </c>
      <c r="S262" s="198">
        <f t="shared" ref="S262" si="179">SUM(S241:S257)</f>
        <v>4538.408351251057</v>
      </c>
      <c r="T262" s="141" t="str">
        <f>IF(ABS(S262-AI262)&gt;0.01,S262-AI262,"")</f>
        <v/>
      </c>
      <c r="U262" s="224" t="s">
        <v>63</v>
      </c>
      <c r="V262" s="225">
        <f>SUM(V241:V257)</f>
        <v>1328.9550080907359</v>
      </c>
      <c r="W262" s="225">
        <f t="shared" ref="W262:AH262" si="180">SUM(W241:W257)</f>
        <v>96.238497486873086</v>
      </c>
      <c r="X262" s="225">
        <f t="shared" si="180"/>
        <v>193.53254613496176</v>
      </c>
      <c r="Y262" s="225">
        <f t="shared" si="180"/>
        <v>43.404988873035848</v>
      </c>
      <c r="Z262" s="225">
        <f t="shared" si="180"/>
        <v>931.9666863669778</v>
      </c>
      <c r="AA262" s="225">
        <f t="shared" si="180"/>
        <v>1153.8023163420487</v>
      </c>
      <c r="AB262" s="225">
        <f t="shared" si="180"/>
        <v>491.25982732084077</v>
      </c>
      <c r="AC262" s="225">
        <f t="shared" si="180"/>
        <v>299.24848063558312</v>
      </c>
      <c r="AD262" s="226">
        <f t="shared" si="180"/>
        <v>177.38266515154965</v>
      </c>
      <c r="AE262" s="226">
        <f t="shared" si="180"/>
        <v>85.692625927614756</v>
      </c>
      <c r="AF262" s="226">
        <f t="shared" si="180"/>
        <v>29.016628075783022</v>
      </c>
      <c r="AG262" s="226">
        <f t="shared" si="180"/>
        <v>2.8901761097684728</v>
      </c>
      <c r="AH262" s="226">
        <f t="shared" si="180"/>
        <v>4.2663853708671171</v>
      </c>
      <c r="AI262" s="227">
        <f>SUM(V262:AC262)</f>
        <v>4538.408351251057</v>
      </c>
      <c r="BA262" s="141"/>
      <c r="BR262" s="141"/>
      <c r="CG262" s="141"/>
    </row>
    <row r="263" spans="1:85" s="22" customFormat="1" ht="15" thickBot="1">
      <c r="A263" s="32" t="s">
        <v>90</v>
      </c>
      <c r="B263" s="48">
        <f>IF($I262=0,"-",B262/$I262)</f>
        <v>0.39597661446160248</v>
      </c>
      <c r="C263" s="48">
        <f t="shared" ref="C263:H263" si="181">IF($I262=0,"-",C262/$I262)</f>
        <v>1.0724832216161157E-2</v>
      </c>
      <c r="D263" s="48">
        <f t="shared" si="181"/>
        <v>0.23099148868618738</v>
      </c>
      <c r="E263" s="48">
        <f t="shared" si="181"/>
        <v>0.30731793515517064</v>
      </c>
      <c r="F263" s="48">
        <f t="shared" si="181"/>
        <v>0</v>
      </c>
      <c r="G263" s="48">
        <f t="shared" si="181"/>
        <v>4.781948203547047E-2</v>
      </c>
      <c r="H263" s="69">
        <f t="shared" si="181"/>
        <v>7.1696474454079982E-3</v>
      </c>
      <c r="I263" s="49">
        <f>SUM(B263:H263)</f>
        <v>1</v>
      </c>
      <c r="J263" s="141"/>
      <c r="K263" s="78" t="s">
        <v>90</v>
      </c>
      <c r="L263" s="95">
        <f>IF($S262=0,"-",L262/$S262)</f>
        <v>0.35311414194083984</v>
      </c>
      <c r="M263" s="95">
        <f t="shared" ref="M263:R263" si="182">IF($S262=0,"-",M262/$S262)</f>
        <v>9.5639231892984764E-3</v>
      </c>
      <c r="N263" s="95">
        <f t="shared" si="182"/>
        <v>0.20598782439201263</v>
      </c>
      <c r="O263" s="95">
        <f t="shared" si="182"/>
        <v>0.27405231776855765</v>
      </c>
      <c r="P263" s="95">
        <f t="shared" si="182"/>
        <v>0.10824495931165387</v>
      </c>
      <c r="Q263" s="95">
        <f t="shared" si="182"/>
        <v>4.2643264148236597E-2</v>
      </c>
      <c r="R263" s="96">
        <f t="shared" si="182"/>
        <v>6.3935692494009053E-3</v>
      </c>
      <c r="S263" s="97">
        <f>SUM(L263:R263)</f>
        <v>1</v>
      </c>
      <c r="U263" s="108" t="s">
        <v>90</v>
      </c>
      <c r="V263" s="130">
        <f>+V262/$AI262</f>
        <v>0.29282402667102364</v>
      </c>
      <c r="W263" s="130">
        <f t="shared" ref="W263:AH263" si="183">+W262/$AI262</f>
        <v>2.1205341176569973E-2</v>
      </c>
      <c r="X263" s="130">
        <f t="shared" si="183"/>
        <v>4.2643264148236597E-2</v>
      </c>
      <c r="Y263" s="130">
        <f t="shared" si="183"/>
        <v>9.5639231892984764E-3</v>
      </c>
      <c r="Z263" s="130">
        <f t="shared" si="183"/>
        <v>0.20535099846404786</v>
      </c>
      <c r="AA263" s="130">
        <f t="shared" si="183"/>
        <v>0.25423060840789957</v>
      </c>
      <c r="AB263" s="130">
        <f t="shared" si="183"/>
        <v>0.10824495931165387</v>
      </c>
      <c r="AC263" s="130">
        <f t="shared" si="183"/>
        <v>6.5936878631269999E-2</v>
      </c>
      <c r="AD263" s="130">
        <f t="shared" si="183"/>
        <v>3.9084774093246233E-2</v>
      </c>
      <c r="AE263" s="130">
        <f t="shared" si="183"/>
        <v>1.8881647329948337E-2</v>
      </c>
      <c r="AF263" s="130">
        <f t="shared" si="183"/>
        <v>6.3935692494009053E-3</v>
      </c>
      <c r="AG263" s="130">
        <f t="shared" si="183"/>
        <v>6.3682592796476041E-4</v>
      </c>
      <c r="AH263" s="130">
        <f t="shared" si="183"/>
        <v>9.4006203070974125E-4</v>
      </c>
      <c r="AI263" s="131">
        <f>SUM(V263:AC263)</f>
        <v>1</v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00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02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04" t="s">
        <v>37</v>
      </c>
      <c r="V265" s="200" t="s">
        <v>72</v>
      </c>
      <c r="W265" s="200" t="s">
        <v>73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74</v>
      </c>
      <c r="AE265" s="201" t="s">
        <v>75</v>
      </c>
      <c r="AF265" s="201" t="s">
        <v>76</v>
      </c>
      <c r="AG265" s="201" t="s">
        <v>77</v>
      </c>
      <c r="AH265" s="201" t="s">
        <v>78</v>
      </c>
      <c r="AI265" s="202" t="s">
        <v>63</v>
      </c>
      <c r="BA265" s="141"/>
      <c r="BR265" s="141"/>
      <c r="CG265" s="141"/>
    </row>
    <row r="266" spans="1:85" ht="15">
      <c r="A266" s="301" t="s">
        <v>37</v>
      </c>
      <c r="B266" s="306" t="s">
        <v>119</v>
      </c>
      <c r="C266" s="307"/>
      <c r="D266" s="307"/>
      <c r="E266" s="307"/>
      <c r="F266" s="307"/>
      <c r="G266" s="307"/>
      <c r="H266" s="307"/>
      <c r="I266" s="308"/>
      <c r="K266" s="303" t="s">
        <v>37</v>
      </c>
      <c r="L266" s="309" t="s">
        <v>119</v>
      </c>
      <c r="M266" s="310"/>
      <c r="N266" s="310"/>
      <c r="O266" s="310"/>
      <c r="P266" s="310"/>
      <c r="Q266" s="310"/>
      <c r="R266" s="310"/>
      <c r="S266" s="311"/>
      <c r="U266" s="305" t="s">
        <v>37</v>
      </c>
      <c r="V266" s="312" t="s">
        <v>119</v>
      </c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3"/>
      <c r="BA266" s="141"/>
      <c r="BR266" s="141"/>
      <c r="CG266" s="141"/>
    </row>
    <row r="267" spans="1:85" ht="15">
      <c r="A267" s="151" t="s">
        <v>7</v>
      </c>
      <c r="B267" s="152">
        <v>1.2078543608558675E-2</v>
      </c>
      <c r="C267" s="152">
        <v>0</v>
      </c>
      <c r="D267" s="152">
        <v>2.3227968477997447E-3</v>
      </c>
      <c r="E267" s="152">
        <v>0</v>
      </c>
      <c r="F267" s="349"/>
      <c r="G267" s="152">
        <v>0</v>
      </c>
      <c r="H267" s="153">
        <v>0</v>
      </c>
      <c r="I267" s="154">
        <f>SUM(B267:H267)</f>
        <v>1.4401340456358418E-2</v>
      </c>
      <c r="J267" s="149"/>
      <c r="K267" s="203" t="s">
        <v>7</v>
      </c>
      <c r="L267" s="152">
        <v>1.2078543608558675E-2</v>
      </c>
      <c r="M267" s="152">
        <v>0</v>
      </c>
      <c r="N267" s="152">
        <v>2.3227968477997447E-3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1.4401340456358418E-2</v>
      </c>
      <c r="U267" s="206" t="s">
        <v>7</v>
      </c>
      <c r="V267" s="207">
        <v>1.2078543608558675E-2</v>
      </c>
      <c r="W267" s="207">
        <v>0</v>
      </c>
      <c r="X267" s="207">
        <v>0</v>
      </c>
      <c r="Y267" s="207">
        <v>0</v>
      </c>
      <c r="Z267" s="207">
        <v>2.3227968477997447E-3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1.4401340456358418E-2</v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50"/>
      <c r="G268" s="160">
        <v>0</v>
      </c>
      <c r="H268" s="161">
        <v>0</v>
      </c>
      <c r="I268" s="162">
        <f t="shared" ref="I268:I287" si="184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85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86">SUM(V268:AC268)</f>
        <v>0</v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50"/>
      <c r="G269" s="156">
        <v>0</v>
      </c>
      <c r="H269" s="168">
        <v>0</v>
      </c>
      <c r="I269" s="154">
        <f t="shared" si="184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85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86"/>
        <v>0</v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50"/>
      <c r="G270" s="160">
        <v>0</v>
      </c>
      <c r="H270" s="161">
        <v>0</v>
      </c>
      <c r="I270" s="162">
        <f t="shared" si="184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85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86"/>
        <v>0</v>
      </c>
      <c r="BA270" s="141"/>
      <c r="BR270" s="141"/>
      <c r="CG270" s="141"/>
    </row>
    <row r="271" spans="1:85" ht="15">
      <c r="A271" s="167" t="s">
        <v>16</v>
      </c>
      <c r="B271" s="156">
        <v>3.5268890618876583</v>
      </c>
      <c r="C271" s="156">
        <v>19.107809399099018</v>
      </c>
      <c r="D271" s="156">
        <v>6.8630272878223666</v>
      </c>
      <c r="E271" s="156">
        <v>0</v>
      </c>
      <c r="F271" s="350"/>
      <c r="G271" s="156">
        <v>0</v>
      </c>
      <c r="H271" s="168">
        <v>0</v>
      </c>
      <c r="I271" s="154">
        <f t="shared" si="184"/>
        <v>29.497725748809042</v>
      </c>
      <c r="J271" s="149"/>
      <c r="K271" s="169" t="s">
        <v>16</v>
      </c>
      <c r="L271" s="156">
        <v>3.5268890618876583</v>
      </c>
      <c r="M271" s="156">
        <v>19.107809399099018</v>
      </c>
      <c r="N271" s="156">
        <v>6.8630272878223666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85"/>
        <v>29.497725748809042</v>
      </c>
      <c r="U271" s="215" t="s">
        <v>16</v>
      </c>
      <c r="V271" s="207">
        <v>3.5268890618876583</v>
      </c>
      <c r="W271" s="207">
        <v>0</v>
      </c>
      <c r="X271" s="207">
        <v>0</v>
      </c>
      <c r="Y271" s="207">
        <v>19.107809399099018</v>
      </c>
      <c r="Z271" s="207">
        <v>6.8630272878223666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86"/>
        <v>29.497725748809042</v>
      </c>
      <c r="BA271" s="141"/>
      <c r="BR271" s="141"/>
      <c r="CG271" s="141"/>
    </row>
    <row r="272" spans="1:85" ht="15">
      <c r="A272" s="159" t="s">
        <v>15</v>
      </c>
      <c r="B272" s="160">
        <v>3.6410930254096674</v>
      </c>
      <c r="C272" s="160">
        <v>0.57573792598256179</v>
      </c>
      <c r="D272" s="160">
        <v>10.180731617984321</v>
      </c>
      <c r="E272" s="160">
        <v>0.52097261107202542</v>
      </c>
      <c r="F272" s="350"/>
      <c r="G272" s="160">
        <v>0</v>
      </c>
      <c r="H272" s="161">
        <v>0</v>
      </c>
      <c r="I272" s="162">
        <f t="shared" si="184"/>
        <v>14.918535180448576</v>
      </c>
      <c r="J272" s="149"/>
      <c r="K272" s="163" t="s">
        <v>15</v>
      </c>
      <c r="L272" s="164">
        <v>3.6410930254096674</v>
      </c>
      <c r="M272" s="164">
        <v>0.57573792598256179</v>
      </c>
      <c r="N272" s="164">
        <v>10.180731617984321</v>
      </c>
      <c r="O272" s="164">
        <v>0.52097261107202542</v>
      </c>
      <c r="P272" s="164">
        <v>0</v>
      </c>
      <c r="Q272" s="164">
        <v>0</v>
      </c>
      <c r="R272" s="165">
        <v>0</v>
      </c>
      <c r="S272" s="166">
        <f t="shared" si="185"/>
        <v>14.918535180448576</v>
      </c>
      <c r="U272" s="211" t="s">
        <v>57</v>
      </c>
      <c r="V272" s="212">
        <v>3.6410930254096674</v>
      </c>
      <c r="W272" s="212">
        <v>0</v>
      </c>
      <c r="X272" s="212">
        <v>0</v>
      </c>
      <c r="Y272" s="212">
        <v>0.57573792598256179</v>
      </c>
      <c r="Z272" s="212">
        <v>10.180731617984321</v>
      </c>
      <c r="AA272" s="212">
        <v>0.52097261107202542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86"/>
        <v>14.918535180448576</v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33.617225424275389</v>
      </c>
      <c r="F273" s="350"/>
      <c r="G273" s="156">
        <v>0</v>
      </c>
      <c r="H273" s="168">
        <v>0</v>
      </c>
      <c r="I273" s="154">
        <f t="shared" si="184"/>
        <v>33.617225424275389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33.617225424275389</v>
      </c>
      <c r="P273" s="156">
        <v>460.84255615255432</v>
      </c>
      <c r="Q273" s="156">
        <v>0</v>
      </c>
      <c r="R273" s="157">
        <v>0</v>
      </c>
      <c r="S273" s="158">
        <f t="shared" si="185"/>
        <v>494.4597815768297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33.617225424275389</v>
      </c>
      <c r="AB273" s="207">
        <v>460.84255615255432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86"/>
        <v>494.4597815768297</v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3.0878270705450434E-3</v>
      </c>
      <c r="F274" s="350"/>
      <c r="G274" s="160">
        <v>0</v>
      </c>
      <c r="H274" s="161">
        <v>0</v>
      </c>
      <c r="I274" s="162">
        <f t="shared" si="184"/>
        <v>3.0878270705450434E-3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3.0878270705450434E-3</v>
      </c>
      <c r="P274" s="164">
        <v>0.37288991560206791</v>
      </c>
      <c r="Q274" s="164">
        <v>0</v>
      </c>
      <c r="R274" s="165">
        <v>0</v>
      </c>
      <c r="S274" s="166">
        <f t="shared" si="185"/>
        <v>0.37597774267261297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3.0878270705450434E-3</v>
      </c>
      <c r="AB274" s="212">
        <v>0.37288991560206791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86"/>
        <v>0.37597774267261297</v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50"/>
      <c r="G275" s="156">
        <v>0</v>
      </c>
      <c r="H275" s="168">
        <v>0</v>
      </c>
      <c r="I275" s="154">
        <f t="shared" si="184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85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86"/>
        <v>0</v>
      </c>
      <c r="BA275" s="141"/>
      <c r="BR275" s="141"/>
      <c r="CG275" s="141"/>
    </row>
    <row r="276" spans="1:85" ht="15">
      <c r="A276" s="159" t="s">
        <v>17</v>
      </c>
      <c r="B276" s="160">
        <v>2.227313471166962</v>
      </c>
      <c r="C276" s="160">
        <v>0</v>
      </c>
      <c r="D276" s="160">
        <v>30.098830691445428</v>
      </c>
      <c r="E276" s="160">
        <v>0</v>
      </c>
      <c r="F276" s="350"/>
      <c r="G276" s="160">
        <v>0</v>
      </c>
      <c r="H276" s="161">
        <v>0</v>
      </c>
      <c r="I276" s="162">
        <f t="shared" si="184"/>
        <v>32.326144162612394</v>
      </c>
      <c r="J276" s="149"/>
      <c r="K276" s="163" t="s">
        <v>17</v>
      </c>
      <c r="L276" s="164">
        <v>2.227313471166962</v>
      </c>
      <c r="M276" s="164">
        <v>0</v>
      </c>
      <c r="N276" s="164">
        <v>30.098830691445428</v>
      </c>
      <c r="O276" s="164">
        <v>0</v>
      </c>
      <c r="P276" s="164">
        <v>16.584659259527232</v>
      </c>
      <c r="Q276" s="164">
        <v>0</v>
      </c>
      <c r="R276" s="165">
        <v>0</v>
      </c>
      <c r="S276" s="166">
        <f t="shared" si="185"/>
        <v>48.910803422139622</v>
      </c>
      <c r="U276" s="211" t="s">
        <v>17</v>
      </c>
      <c r="V276" s="212">
        <v>2.227313471166962</v>
      </c>
      <c r="W276" s="212">
        <v>0</v>
      </c>
      <c r="X276" s="212">
        <v>0</v>
      </c>
      <c r="Y276" s="212">
        <v>0</v>
      </c>
      <c r="Z276" s="212">
        <v>30.098830691445428</v>
      </c>
      <c r="AA276" s="212">
        <v>0</v>
      </c>
      <c r="AB276" s="212">
        <v>16.584659259527232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86"/>
        <v>48.910803422139622</v>
      </c>
      <c r="BA276" s="141"/>
      <c r="BR276" s="141"/>
      <c r="CG276" s="141"/>
    </row>
    <row r="277" spans="1:85" ht="15">
      <c r="A277" s="167" t="s">
        <v>140</v>
      </c>
      <c r="B277" s="156">
        <v>1.1496389296736298</v>
      </c>
      <c r="C277" s="156">
        <v>13.351708230310917</v>
      </c>
      <c r="D277" s="156">
        <v>50.119401756861777</v>
      </c>
      <c r="E277" s="156">
        <v>0</v>
      </c>
      <c r="F277" s="350"/>
      <c r="G277" s="156">
        <v>0</v>
      </c>
      <c r="H277" s="168">
        <v>0</v>
      </c>
      <c r="I277" s="154">
        <f t="shared" si="184"/>
        <v>64.620748916846324</v>
      </c>
      <c r="J277" s="149"/>
      <c r="K277" s="169" t="s">
        <v>140</v>
      </c>
      <c r="L277" s="156">
        <v>1.1496389296736298</v>
      </c>
      <c r="M277" s="156">
        <v>13.351708230310917</v>
      </c>
      <c r="N277" s="156">
        <v>50.119401756861777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85"/>
        <v>64.620748916846324</v>
      </c>
      <c r="U277" s="215" t="s">
        <v>140</v>
      </c>
      <c r="V277" s="207">
        <v>1.1347871963807368</v>
      </c>
      <c r="W277" s="207">
        <v>0</v>
      </c>
      <c r="X277" s="207">
        <v>0</v>
      </c>
      <c r="Y277" s="207">
        <v>13.351708230310917</v>
      </c>
      <c r="Z277" s="207">
        <v>39.694970158580098</v>
      </c>
      <c r="AA277" s="207">
        <v>0</v>
      </c>
      <c r="AB277" s="207">
        <v>0</v>
      </c>
      <c r="AC277" s="208">
        <v>10.439283331574574</v>
      </c>
      <c r="AD277" s="207">
        <v>1.4851733292893124E-2</v>
      </c>
      <c r="AE277" s="207">
        <v>0</v>
      </c>
      <c r="AF277" s="207">
        <v>0</v>
      </c>
      <c r="AG277" s="207">
        <v>10.424431598281682</v>
      </c>
      <c r="AH277" s="207">
        <v>0</v>
      </c>
      <c r="AI277" s="210">
        <f t="shared" si="186"/>
        <v>64.620748916846324</v>
      </c>
      <c r="BA277" s="141"/>
      <c r="BR277" s="141"/>
      <c r="CG277" s="141"/>
    </row>
    <row r="278" spans="1:85" ht="15">
      <c r="A278" s="159" t="s">
        <v>25</v>
      </c>
      <c r="B278" s="160">
        <v>3.0745503556217879</v>
      </c>
      <c r="C278" s="160">
        <v>0</v>
      </c>
      <c r="D278" s="160">
        <v>0.46134789073108151</v>
      </c>
      <c r="E278" s="160">
        <v>267.54457321802897</v>
      </c>
      <c r="F278" s="350"/>
      <c r="G278" s="160">
        <v>2.6716345867767748</v>
      </c>
      <c r="H278" s="161">
        <v>0</v>
      </c>
      <c r="I278" s="162">
        <f t="shared" si="184"/>
        <v>273.75210605115859</v>
      </c>
      <c r="J278" s="149"/>
      <c r="K278" s="163" t="s">
        <v>25</v>
      </c>
      <c r="L278" s="164">
        <v>3.0745503556217879</v>
      </c>
      <c r="M278" s="164">
        <v>0</v>
      </c>
      <c r="N278" s="164">
        <v>0.46134789073108151</v>
      </c>
      <c r="O278" s="164">
        <v>267.54457321802897</v>
      </c>
      <c r="P278" s="164">
        <v>0.268851674746727</v>
      </c>
      <c r="Q278" s="164">
        <v>2.6716345867767748</v>
      </c>
      <c r="R278" s="165">
        <v>0</v>
      </c>
      <c r="S278" s="166">
        <f t="shared" si="185"/>
        <v>274.0209577259053</v>
      </c>
      <c r="U278" s="211" t="s">
        <v>25</v>
      </c>
      <c r="V278" s="212">
        <v>1.5947657973592473</v>
      </c>
      <c r="W278" s="212">
        <v>0.82681492704142956</v>
      </c>
      <c r="X278" s="212">
        <v>2.6716345867767748</v>
      </c>
      <c r="Y278" s="212">
        <v>0</v>
      </c>
      <c r="Z278" s="212">
        <v>0</v>
      </c>
      <c r="AA278" s="212">
        <v>267.0832253272979</v>
      </c>
      <c r="AB278" s="212">
        <v>0.268851674746727</v>
      </c>
      <c r="AC278" s="213">
        <v>1.5756654126832739</v>
      </c>
      <c r="AD278" s="212">
        <v>0.65296963122111096</v>
      </c>
      <c r="AE278" s="212">
        <v>0.46134789073108151</v>
      </c>
      <c r="AF278" s="212">
        <v>0</v>
      </c>
      <c r="AG278" s="212">
        <v>0.46134789073108151</v>
      </c>
      <c r="AH278" s="212">
        <v>0</v>
      </c>
      <c r="AI278" s="214">
        <f t="shared" si="186"/>
        <v>274.02095772590536</v>
      </c>
      <c r="BA278" s="141"/>
      <c r="BR278" s="141"/>
      <c r="CG278" s="141"/>
    </row>
    <row r="279" spans="1:85" ht="15">
      <c r="A279" s="167" t="s">
        <v>24</v>
      </c>
      <c r="B279" s="156">
        <v>1.3376086177105933</v>
      </c>
      <c r="C279" s="156">
        <v>0</v>
      </c>
      <c r="D279" s="156">
        <v>0</v>
      </c>
      <c r="E279" s="156">
        <v>0</v>
      </c>
      <c r="F279" s="350"/>
      <c r="G279" s="156">
        <v>0</v>
      </c>
      <c r="H279" s="168">
        <v>0</v>
      </c>
      <c r="I279" s="154">
        <f t="shared" si="184"/>
        <v>1.3376086177105933</v>
      </c>
      <c r="J279" s="149"/>
      <c r="K279" s="169" t="s">
        <v>24</v>
      </c>
      <c r="L279" s="156">
        <v>1.3376086177105933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85"/>
        <v>1.3376086177105933</v>
      </c>
      <c r="U279" s="215" t="s">
        <v>24</v>
      </c>
      <c r="V279" s="207">
        <v>1.3376086177105933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86"/>
        <v>1.3376086177105933</v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50"/>
      <c r="G280" s="160">
        <v>0</v>
      </c>
      <c r="H280" s="161">
        <v>0</v>
      </c>
      <c r="I280" s="162">
        <f t="shared" si="184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85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86"/>
        <v>0</v>
      </c>
      <c r="BA280" s="141"/>
      <c r="BR280" s="141"/>
      <c r="CG280" s="141"/>
    </row>
    <row r="281" spans="1:85" ht="15">
      <c r="A281" s="167" t="s">
        <v>22</v>
      </c>
      <c r="B281" s="156">
        <v>7.128258477305633</v>
      </c>
      <c r="C281" s="156">
        <v>0</v>
      </c>
      <c r="D281" s="156">
        <v>0</v>
      </c>
      <c r="E281" s="156">
        <v>0</v>
      </c>
      <c r="F281" s="350"/>
      <c r="G281" s="156">
        <v>0</v>
      </c>
      <c r="H281" s="168">
        <v>0</v>
      </c>
      <c r="I281" s="154">
        <f t="shared" si="184"/>
        <v>7.128258477305633</v>
      </c>
      <c r="J281" s="149"/>
      <c r="K281" s="169" t="s">
        <v>22</v>
      </c>
      <c r="L281" s="156">
        <v>7.128258477305633</v>
      </c>
      <c r="M281" s="156">
        <v>0</v>
      </c>
      <c r="N281" s="156">
        <v>0</v>
      </c>
      <c r="O281" s="156">
        <v>0</v>
      </c>
      <c r="P281" s="156">
        <v>26.055631798558082</v>
      </c>
      <c r="Q281" s="156">
        <v>0</v>
      </c>
      <c r="R281" s="157">
        <v>0</v>
      </c>
      <c r="S281" s="158">
        <f t="shared" si="185"/>
        <v>33.183890275863718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26.055631798558082</v>
      </c>
      <c r="AC281" s="208">
        <v>7.128258477305633</v>
      </c>
      <c r="AD281" s="207">
        <v>7.128258477305633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86"/>
        <v>33.183890275863718</v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50"/>
      <c r="G282" s="160">
        <v>0</v>
      </c>
      <c r="H282" s="161">
        <v>0</v>
      </c>
      <c r="I282" s="162">
        <f t="shared" si="184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85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86"/>
        <v>0</v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50"/>
      <c r="G283" s="156">
        <v>0</v>
      </c>
      <c r="H283" s="168">
        <v>0</v>
      </c>
      <c r="I283" s="154">
        <f t="shared" si="184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85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86"/>
        <v>0</v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50"/>
      <c r="G284" s="173">
        <v>0</v>
      </c>
      <c r="H284" s="174">
        <v>0</v>
      </c>
      <c r="I284" s="175">
        <f t="shared" si="184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85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22">
        <v>0</v>
      </c>
      <c r="AI284" s="219">
        <f t="shared" si="186"/>
        <v>0</v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50"/>
      <c r="G285" s="181">
        <v>0</v>
      </c>
      <c r="H285" s="182">
        <v>0</v>
      </c>
      <c r="I285" s="183">
        <f t="shared" si="184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85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86"/>
        <v>0</v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50"/>
      <c r="G286" s="173">
        <v>0</v>
      </c>
      <c r="H286" s="174">
        <v>0</v>
      </c>
      <c r="I286" s="175">
        <f t="shared" si="184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85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22">
        <v>0</v>
      </c>
      <c r="AI286" s="219">
        <f t="shared" si="186"/>
        <v>0</v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51"/>
      <c r="G287" s="188">
        <v>0</v>
      </c>
      <c r="H287" s="189">
        <v>0</v>
      </c>
      <c r="I287" s="190">
        <f t="shared" si="184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85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86"/>
        <v>0</v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22.097430482384492</v>
      </c>
      <c r="C288" s="195">
        <f t="shared" ref="C288:H288" si="187">SUM(C267:C283)</f>
        <v>33.035255555392496</v>
      </c>
      <c r="D288" s="195">
        <f t="shared" si="187"/>
        <v>97.725662041692772</v>
      </c>
      <c r="E288" s="195">
        <f t="shared" si="187"/>
        <v>301.6858590804469</v>
      </c>
      <c r="F288" s="195">
        <f t="shared" si="187"/>
        <v>0</v>
      </c>
      <c r="G288" s="195">
        <f t="shared" si="187"/>
        <v>2.6716345867767748</v>
      </c>
      <c r="H288" s="197">
        <f t="shared" si="187"/>
        <v>0</v>
      </c>
      <c r="I288" s="154">
        <f t="shared" ref="I288" si="188">SUM(I267:I283)</f>
        <v>457.21584174669346</v>
      </c>
      <c r="J288" s="149"/>
      <c r="K288" s="196" t="s">
        <v>26</v>
      </c>
      <c r="L288" s="195">
        <f>SUM(L267:L283)</f>
        <v>22.097430482384492</v>
      </c>
      <c r="M288" s="195">
        <f t="shared" ref="M288:R288" si="189">SUM(M267:M283)</f>
        <v>33.035255555392496</v>
      </c>
      <c r="N288" s="195">
        <f t="shared" si="189"/>
        <v>97.725662041692772</v>
      </c>
      <c r="O288" s="195">
        <f t="shared" si="189"/>
        <v>301.6858590804469</v>
      </c>
      <c r="P288" s="195">
        <f t="shared" si="189"/>
        <v>504.12458880098842</v>
      </c>
      <c r="Q288" s="195">
        <f t="shared" si="189"/>
        <v>2.6716345867767748</v>
      </c>
      <c r="R288" s="197">
        <f t="shared" si="189"/>
        <v>0</v>
      </c>
      <c r="S288" s="198">
        <f t="shared" ref="S288" si="190">SUM(S267:S283)</f>
        <v>961.34043054768176</v>
      </c>
      <c r="T288" s="141" t="str">
        <f>IF(ABS(S288-AI288)&gt;0.01,S288-AI288,"")</f>
        <v/>
      </c>
      <c r="U288" s="224" t="s">
        <v>63</v>
      </c>
      <c r="V288" s="225">
        <f>SUM(V267:V283)</f>
        <v>13.474535713523425</v>
      </c>
      <c r="W288" s="225">
        <f t="shared" ref="W288:AH288" si="191">SUM(W267:W283)</f>
        <v>0.82681492704142956</v>
      </c>
      <c r="X288" s="225">
        <f t="shared" si="191"/>
        <v>2.6716345867767748</v>
      </c>
      <c r="Y288" s="225">
        <f t="shared" si="191"/>
        <v>33.035255555392496</v>
      </c>
      <c r="Z288" s="225">
        <f t="shared" si="191"/>
        <v>86.839882552680024</v>
      </c>
      <c r="AA288" s="225">
        <f t="shared" si="191"/>
        <v>301.22451118971583</v>
      </c>
      <c r="AB288" s="225">
        <f t="shared" si="191"/>
        <v>504.12458880098842</v>
      </c>
      <c r="AC288" s="225">
        <f t="shared" si="191"/>
        <v>19.143207221563479</v>
      </c>
      <c r="AD288" s="226">
        <f t="shared" si="191"/>
        <v>7.7960798418196369</v>
      </c>
      <c r="AE288" s="226">
        <f t="shared" si="191"/>
        <v>0.46134789073108151</v>
      </c>
      <c r="AF288" s="226">
        <f t="shared" si="191"/>
        <v>0</v>
      </c>
      <c r="AG288" s="226">
        <f t="shared" si="191"/>
        <v>10.885779489012764</v>
      </c>
      <c r="AH288" s="226">
        <f t="shared" si="191"/>
        <v>0</v>
      </c>
      <c r="AI288" s="227">
        <f>SUM(V288:AC288)</f>
        <v>961.34043054768176</v>
      </c>
      <c r="BA288" s="141"/>
      <c r="BR288" s="141"/>
      <c r="CG288" s="141"/>
    </row>
    <row r="289" spans="1:85" s="22" customFormat="1" ht="15" thickBot="1">
      <c r="A289" s="32" t="s">
        <v>90</v>
      </c>
      <c r="B289" s="48">
        <f>IF($I288=0,"-",B288/$I288)</f>
        <v>4.8330413045108142E-2</v>
      </c>
      <c r="C289" s="48">
        <f t="shared" ref="C289:H289" si="192">IF($I288=0,"-",C288/$I288)</f>
        <v>7.2253086046162582E-2</v>
      </c>
      <c r="D289" s="48">
        <f t="shared" si="192"/>
        <v>0.21374076118699908</v>
      </c>
      <c r="E289" s="48">
        <f t="shared" si="192"/>
        <v>0.65983247196318007</v>
      </c>
      <c r="F289" s="48">
        <f t="shared" si="192"/>
        <v>0</v>
      </c>
      <c r="G289" s="48">
        <f t="shared" si="192"/>
        <v>5.8432677585500475E-3</v>
      </c>
      <c r="H289" s="69">
        <f t="shared" si="192"/>
        <v>0</v>
      </c>
      <c r="I289" s="49">
        <f>SUM(B289:H289)</f>
        <v>0.99999999999999989</v>
      </c>
      <c r="J289" s="141"/>
      <c r="K289" s="78" t="s">
        <v>90</v>
      </c>
      <c r="L289" s="95">
        <f>IF($S288=0,"-",L288/$S288)</f>
        <v>2.2986061732362017E-2</v>
      </c>
      <c r="M289" s="95">
        <f t="shared" ref="M289:R289" si="193">IF($S288=0,"-",M288/$S288)</f>
        <v>3.4363743067138144E-2</v>
      </c>
      <c r="N289" s="95">
        <f t="shared" si="193"/>
        <v>0.10165562472600663</v>
      </c>
      <c r="O289" s="95">
        <f t="shared" si="193"/>
        <v>0.31381792494525018</v>
      </c>
      <c r="P289" s="95">
        <f t="shared" si="193"/>
        <v>0.52439757320285119</v>
      </c>
      <c r="Q289" s="95">
        <f t="shared" si="193"/>
        <v>2.7790723263919396E-3</v>
      </c>
      <c r="R289" s="96">
        <f t="shared" si="193"/>
        <v>0</v>
      </c>
      <c r="S289" s="97">
        <f>SUM(L289:R289)</f>
        <v>1</v>
      </c>
      <c r="U289" s="108" t="s">
        <v>90</v>
      </c>
      <c r="V289" s="130">
        <f>+V288/$AI288</f>
        <v>1.4016403851699961E-2</v>
      </c>
      <c r="W289" s="130">
        <f t="shared" ref="W289:AH289" si="194">+W288/$AI288</f>
        <v>8.6006465635736116E-4</v>
      </c>
      <c r="X289" s="130">
        <f t="shared" si="194"/>
        <v>2.7790723263919396E-3</v>
      </c>
      <c r="Y289" s="130">
        <f t="shared" si="194"/>
        <v>3.4363743067138144E-2</v>
      </c>
      <c r="Z289" s="130">
        <f t="shared" si="194"/>
        <v>9.0332081948542198E-2</v>
      </c>
      <c r="AA289" s="130">
        <f t="shared" si="194"/>
        <v>0.31333802430228208</v>
      </c>
      <c r="AB289" s="130">
        <f t="shared" si="194"/>
        <v>0.52439757320285119</v>
      </c>
      <c r="AC289" s="130">
        <f t="shared" si="194"/>
        <v>1.9913036644737259E-2</v>
      </c>
      <c r="AD289" s="130">
        <f t="shared" si="194"/>
        <v>8.1095932243046929E-3</v>
      </c>
      <c r="AE289" s="130">
        <f t="shared" si="194"/>
        <v>4.7990064296811973E-4</v>
      </c>
      <c r="AF289" s="130">
        <f t="shared" si="194"/>
        <v>0</v>
      </c>
      <c r="AG289" s="130">
        <f t="shared" si="194"/>
        <v>1.1323542777464448E-2</v>
      </c>
      <c r="AH289" s="130">
        <f t="shared" si="194"/>
        <v>0</v>
      </c>
      <c r="AI289" s="131">
        <f>SUM(V289:AC289)</f>
        <v>1.0000000000000002</v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00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02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04" t="s">
        <v>38</v>
      </c>
      <c r="V291" s="200" t="s">
        <v>72</v>
      </c>
      <c r="W291" s="200" t="s">
        <v>73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74</v>
      </c>
      <c r="AE291" s="201" t="s">
        <v>75</v>
      </c>
      <c r="AF291" s="201" t="s">
        <v>76</v>
      </c>
      <c r="AG291" s="201" t="s">
        <v>77</v>
      </c>
      <c r="AH291" s="201" t="s">
        <v>78</v>
      </c>
      <c r="AI291" s="202" t="s">
        <v>63</v>
      </c>
      <c r="BA291" s="141"/>
      <c r="BR291" s="141"/>
      <c r="CG291" s="141"/>
    </row>
    <row r="292" spans="1:85" ht="15">
      <c r="A292" s="301" t="s">
        <v>38</v>
      </c>
      <c r="B292" s="306" t="s">
        <v>119</v>
      </c>
      <c r="C292" s="307"/>
      <c r="D292" s="307"/>
      <c r="E292" s="307"/>
      <c r="F292" s="307"/>
      <c r="G292" s="307"/>
      <c r="H292" s="307"/>
      <c r="I292" s="308"/>
      <c r="K292" s="303" t="s">
        <v>38</v>
      </c>
      <c r="L292" s="309" t="s">
        <v>119</v>
      </c>
      <c r="M292" s="310"/>
      <c r="N292" s="310"/>
      <c r="O292" s="310"/>
      <c r="P292" s="310"/>
      <c r="Q292" s="310"/>
      <c r="R292" s="310"/>
      <c r="S292" s="311"/>
      <c r="U292" s="305" t="s">
        <v>38</v>
      </c>
      <c r="V292" s="312" t="s">
        <v>119</v>
      </c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3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18.365808999999999</v>
      </c>
      <c r="E293" s="152">
        <v>0</v>
      </c>
      <c r="F293" s="349"/>
      <c r="G293" s="152">
        <v>0</v>
      </c>
      <c r="H293" s="153">
        <v>0</v>
      </c>
      <c r="I293" s="154">
        <f>SUM(B293:H293)</f>
        <v>18.365808999999999</v>
      </c>
      <c r="J293" s="149"/>
      <c r="K293" s="203" t="s">
        <v>7</v>
      </c>
      <c r="L293" s="152">
        <v>0</v>
      </c>
      <c r="M293" s="152">
        <v>0</v>
      </c>
      <c r="N293" s="152">
        <v>18.365808999999999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18.365808999999999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18.365808999999999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18.365808999999999</v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50"/>
      <c r="G294" s="160">
        <v>0</v>
      </c>
      <c r="H294" s="161">
        <v>0</v>
      </c>
      <c r="I294" s="162">
        <f t="shared" ref="I294:I313" si="19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9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97">SUM(V294:AC294)</f>
        <v>0</v>
      </c>
      <c r="BA294" s="141"/>
      <c r="BR294" s="141"/>
      <c r="CG294" s="141"/>
    </row>
    <row r="295" spans="1:85" ht="15">
      <c r="A295" s="167" t="s">
        <v>10</v>
      </c>
      <c r="B295" s="156">
        <v>2.7784310274341254E-2</v>
      </c>
      <c r="C295" s="156">
        <v>0</v>
      </c>
      <c r="D295" s="156">
        <v>129.66011461359253</v>
      </c>
      <c r="E295" s="156">
        <v>0</v>
      </c>
      <c r="F295" s="350"/>
      <c r="G295" s="156">
        <v>0</v>
      </c>
      <c r="H295" s="168">
        <v>0</v>
      </c>
      <c r="I295" s="154">
        <f t="shared" si="195"/>
        <v>129.68789892386687</v>
      </c>
      <c r="J295" s="149"/>
      <c r="K295" s="169" t="s">
        <v>10</v>
      </c>
      <c r="L295" s="156">
        <v>2.7784310274341254E-2</v>
      </c>
      <c r="M295" s="156">
        <v>0</v>
      </c>
      <c r="N295" s="156">
        <v>129.66011461359253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96"/>
        <v>129.68789892386687</v>
      </c>
      <c r="U295" s="215" t="s">
        <v>10</v>
      </c>
      <c r="V295" s="207">
        <v>2.7784310274341254E-2</v>
      </c>
      <c r="W295" s="207">
        <v>0</v>
      </c>
      <c r="X295" s="207">
        <v>0</v>
      </c>
      <c r="Y295" s="207">
        <v>0</v>
      </c>
      <c r="Z295" s="207">
        <v>129.66011461359253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97"/>
        <v>129.68789892386687</v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50"/>
      <c r="G296" s="160">
        <v>0</v>
      </c>
      <c r="H296" s="161">
        <v>0</v>
      </c>
      <c r="I296" s="162">
        <f t="shared" si="19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9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97"/>
        <v>0</v>
      </c>
      <c r="BA296" s="141"/>
      <c r="BR296" s="141"/>
      <c r="CG296" s="141"/>
    </row>
    <row r="297" spans="1:85" ht="15">
      <c r="A297" s="167" t="s">
        <v>16</v>
      </c>
      <c r="B297" s="156">
        <v>83.10040935818617</v>
      </c>
      <c r="C297" s="156">
        <v>200.3921187910758</v>
      </c>
      <c r="D297" s="156">
        <v>26.436055050316085</v>
      </c>
      <c r="E297" s="156">
        <v>0</v>
      </c>
      <c r="F297" s="350"/>
      <c r="G297" s="156">
        <v>0</v>
      </c>
      <c r="H297" s="168">
        <v>0</v>
      </c>
      <c r="I297" s="154">
        <f t="shared" si="195"/>
        <v>309.92858319957804</v>
      </c>
      <c r="J297" s="149"/>
      <c r="K297" s="169" t="s">
        <v>16</v>
      </c>
      <c r="L297" s="156">
        <v>83.10040935818617</v>
      </c>
      <c r="M297" s="156">
        <v>200.3921187910758</v>
      </c>
      <c r="N297" s="156">
        <v>26.436055050316085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96"/>
        <v>309.92858319957804</v>
      </c>
      <c r="U297" s="215" t="s">
        <v>16</v>
      </c>
      <c r="V297" s="207">
        <v>82.662757159339449</v>
      </c>
      <c r="W297" s="207">
        <v>0</v>
      </c>
      <c r="X297" s="207">
        <v>0</v>
      </c>
      <c r="Y297" s="207">
        <v>200.3921187910758</v>
      </c>
      <c r="Z297" s="207">
        <v>22.864035837236255</v>
      </c>
      <c r="AA297" s="207">
        <v>0</v>
      </c>
      <c r="AB297" s="207">
        <v>0</v>
      </c>
      <c r="AC297" s="208">
        <v>4.0096714119265515</v>
      </c>
      <c r="AD297" s="209">
        <v>0.43765219884671941</v>
      </c>
      <c r="AE297" s="209">
        <v>0</v>
      </c>
      <c r="AF297" s="209">
        <v>0</v>
      </c>
      <c r="AG297" s="209">
        <v>3.5720192130798321</v>
      </c>
      <c r="AH297" s="209">
        <v>0</v>
      </c>
      <c r="AI297" s="210">
        <f t="shared" si="197"/>
        <v>309.92858319957804</v>
      </c>
      <c r="BA297" s="141"/>
      <c r="BR297" s="141"/>
      <c r="CG297" s="141"/>
    </row>
    <row r="298" spans="1:85" ht="15">
      <c r="A298" s="159" t="s">
        <v>15</v>
      </c>
      <c r="B298" s="160">
        <v>62.8210440237537</v>
      </c>
      <c r="C298" s="160">
        <v>113.47048815080539</v>
      </c>
      <c r="D298" s="160">
        <v>32.740087751407401</v>
      </c>
      <c r="E298" s="160">
        <v>0.49213929459847899</v>
      </c>
      <c r="F298" s="350"/>
      <c r="G298" s="160">
        <v>0</v>
      </c>
      <c r="H298" s="161">
        <v>0</v>
      </c>
      <c r="I298" s="162">
        <f t="shared" si="195"/>
        <v>209.52375922056498</v>
      </c>
      <c r="J298" s="149"/>
      <c r="K298" s="163" t="s">
        <v>15</v>
      </c>
      <c r="L298" s="164">
        <v>62.8210440237537</v>
      </c>
      <c r="M298" s="164">
        <v>113.47048815080539</v>
      </c>
      <c r="N298" s="164">
        <v>32.740087751407401</v>
      </c>
      <c r="O298" s="164">
        <v>0.49213929459847899</v>
      </c>
      <c r="P298" s="164">
        <v>0</v>
      </c>
      <c r="Q298" s="164">
        <v>0</v>
      </c>
      <c r="R298" s="165">
        <v>0</v>
      </c>
      <c r="S298" s="166">
        <f t="shared" si="196"/>
        <v>209.52375922056498</v>
      </c>
      <c r="U298" s="211" t="s">
        <v>57</v>
      </c>
      <c r="V298" s="212">
        <v>59.668891841850439</v>
      </c>
      <c r="W298" s="212">
        <v>0</v>
      </c>
      <c r="X298" s="212">
        <v>0</v>
      </c>
      <c r="Y298" s="212">
        <v>113.47048815080539</v>
      </c>
      <c r="Z298" s="212">
        <v>30.508373630957273</v>
      </c>
      <c r="AA298" s="212">
        <v>0.49213929459847899</v>
      </c>
      <c r="AB298" s="212">
        <v>0</v>
      </c>
      <c r="AC298" s="213">
        <v>5.3838663023533861</v>
      </c>
      <c r="AD298" s="212">
        <v>3.1521521819032579</v>
      </c>
      <c r="AE298" s="212">
        <v>0</v>
      </c>
      <c r="AF298" s="212">
        <v>0</v>
      </c>
      <c r="AG298" s="212">
        <v>2.2317141204501274</v>
      </c>
      <c r="AH298" s="212">
        <v>0</v>
      </c>
      <c r="AI298" s="214">
        <f t="shared" si="197"/>
        <v>209.52375922056498</v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1.2585125981341625</v>
      </c>
      <c r="F299" s="350"/>
      <c r="G299" s="156">
        <v>0</v>
      </c>
      <c r="H299" s="168">
        <v>0</v>
      </c>
      <c r="I299" s="154">
        <f t="shared" si="195"/>
        <v>1.2585125981341625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1.2585125981341625</v>
      </c>
      <c r="P299" s="156">
        <v>470.70251525340007</v>
      </c>
      <c r="Q299" s="156">
        <v>0</v>
      </c>
      <c r="R299" s="157">
        <v>0</v>
      </c>
      <c r="S299" s="158">
        <f t="shared" si="196"/>
        <v>471.96102785153425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1.2585125981341625</v>
      </c>
      <c r="AB299" s="207">
        <v>470.70251525340007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97"/>
        <v>471.96102785153425</v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50"/>
      <c r="G300" s="160">
        <v>0</v>
      </c>
      <c r="H300" s="161">
        <v>0</v>
      </c>
      <c r="I300" s="162">
        <f t="shared" si="19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31.615535696201196</v>
      </c>
      <c r="Q300" s="164">
        <v>0</v>
      </c>
      <c r="R300" s="165">
        <v>0</v>
      </c>
      <c r="S300" s="166">
        <f t="shared" si="196"/>
        <v>31.615535696201196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31.615535696201196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97"/>
        <v>31.615535696201196</v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50"/>
      <c r="G301" s="156">
        <v>0</v>
      </c>
      <c r="H301" s="168">
        <v>0</v>
      </c>
      <c r="I301" s="154">
        <f t="shared" si="19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9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97"/>
        <v>0</v>
      </c>
      <c r="BA301" s="141"/>
      <c r="BR301" s="141"/>
      <c r="CG301" s="141"/>
    </row>
    <row r="302" spans="1:85" ht="15">
      <c r="A302" s="159" t="s">
        <v>17</v>
      </c>
      <c r="B302" s="160">
        <v>2.7018060992928934</v>
      </c>
      <c r="C302" s="160">
        <v>0.47060619543790888</v>
      </c>
      <c r="D302" s="160">
        <v>11.766087518122589</v>
      </c>
      <c r="E302" s="160">
        <v>23.182571203837874</v>
      </c>
      <c r="F302" s="350"/>
      <c r="G302" s="160">
        <v>0</v>
      </c>
      <c r="H302" s="161">
        <v>0</v>
      </c>
      <c r="I302" s="162">
        <f t="shared" si="195"/>
        <v>38.121071016691268</v>
      </c>
      <c r="J302" s="149"/>
      <c r="K302" s="163" t="s">
        <v>17</v>
      </c>
      <c r="L302" s="164">
        <v>2.7018060992928934</v>
      </c>
      <c r="M302" s="164">
        <v>0.47060619543790888</v>
      </c>
      <c r="N302" s="164">
        <v>11.766087518122589</v>
      </c>
      <c r="O302" s="164">
        <v>23.182571203837874</v>
      </c>
      <c r="P302" s="164">
        <v>1.8125916552652128</v>
      </c>
      <c r="Q302" s="164">
        <v>0</v>
      </c>
      <c r="R302" s="165">
        <v>0</v>
      </c>
      <c r="S302" s="166">
        <f t="shared" si="196"/>
        <v>39.933662671956483</v>
      </c>
      <c r="U302" s="211" t="s">
        <v>17</v>
      </c>
      <c r="V302" s="212">
        <v>2.1304516469991333</v>
      </c>
      <c r="W302" s="212">
        <v>0</v>
      </c>
      <c r="X302" s="212">
        <v>0</v>
      </c>
      <c r="Y302" s="212">
        <v>0.47060619543790888</v>
      </c>
      <c r="Z302" s="212">
        <v>10.340492622254398</v>
      </c>
      <c r="AA302" s="212">
        <v>23.182571203837874</v>
      </c>
      <c r="AB302" s="212">
        <v>1.8125916552652128</v>
      </c>
      <c r="AC302" s="213">
        <v>1.9969493481619516</v>
      </c>
      <c r="AD302" s="212">
        <v>0.57135445229376025</v>
      </c>
      <c r="AE302" s="212">
        <v>0</v>
      </c>
      <c r="AF302" s="212">
        <v>0</v>
      </c>
      <c r="AG302" s="212">
        <v>1.4255948958681912</v>
      </c>
      <c r="AH302" s="212">
        <v>0</v>
      </c>
      <c r="AI302" s="214">
        <f t="shared" si="197"/>
        <v>39.933662671956483</v>
      </c>
      <c r="BA302" s="141"/>
      <c r="BR302" s="141"/>
      <c r="CG302" s="141"/>
    </row>
    <row r="303" spans="1:85" ht="15">
      <c r="A303" s="167" t="s">
        <v>140</v>
      </c>
      <c r="B303" s="156">
        <v>357.77995862524699</v>
      </c>
      <c r="C303" s="156">
        <v>3908.8737167806826</v>
      </c>
      <c r="D303" s="156">
        <v>811.85802050148482</v>
      </c>
      <c r="E303" s="156">
        <v>0</v>
      </c>
      <c r="F303" s="350"/>
      <c r="G303" s="156">
        <v>0</v>
      </c>
      <c r="H303" s="168">
        <v>0</v>
      </c>
      <c r="I303" s="154">
        <f t="shared" si="195"/>
        <v>5078.5116959074148</v>
      </c>
      <c r="J303" s="149"/>
      <c r="K303" s="169" t="s">
        <v>140</v>
      </c>
      <c r="L303" s="156">
        <v>357.77995862524699</v>
      </c>
      <c r="M303" s="156">
        <v>3908.8737167806826</v>
      </c>
      <c r="N303" s="156">
        <v>811.85802050148482</v>
      </c>
      <c r="O303" s="156">
        <v>0</v>
      </c>
      <c r="P303" s="156">
        <v>2.0550420888101883</v>
      </c>
      <c r="Q303" s="156">
        <v>0</v>
      </c>
      <c r="R303" s="157">
        <v>0</v>
      </c>
      <c r="S303" s="158">
        <f t="shared" si="196"/>
        <v>5080.5667379962251</v>
      </c>
      <c r="U303" s="215" t="s">
        <v>140</v>
      </c>
      <c r="V303" s="207">
        <v>321.22672545503929</v>
      </c>
      <c r="W303" s="207">
        <v>0</v>
      </c>
      <c r="X303" s="207">
        <v>0</v>
      </c>
      <c r="Y303" s="207">
        <v>3908.8737167806826</v>
      </c>
      <c r="Z303" s="207">
        <v>722.60360006329984</v>
      </c>
      <c r="AA303" s="207">
        <v>0</v>
      </c>
      <c r="AB303" s="207">
        <v>2.0550420888101883</v>
      </c>
      <c r="AC303" s="208">
        <v>125.8076536083927</v>
      </c>
      <c r="AD303" s="207">
        <v>36.553233170207683</v>
      </c>
      <c r="AE303" s="207">
        <v>0</v>
      </c>
      <c r="AF303" s="207">
        <v>0</v>
      </c>
      <c r="AG303" s="207">
        <v>89.254420438184994</v>
      </c>
      <c r="AH303" s="207">
        <v>0</v>
      </c>
      <c r="AI303" s="210">
        <f t="shared" si="197"/>
        <v>5080.5667379962242</v>
      </c>
      <c r="BA303" s="141"/>
      <c r="BR303" s="141"/>
      <c r="CG303" s="141"/>
    </row>
    <row r="304" spans="1:85" ht="15">
      <c r="A304" s="159" t="s">
        <v>25</v>
      </c>
      <c r="B304" s="160">
        <v>250.29175469577336</v>
      </c>
      <c r="C304" s="160">
        <v>9.0809292771586101</v>
      </c>
      <c r="D304" s="160">
        <v>31.474348586841792</v>
      </c>
      <c r="E304" s="160">
        <v>1552.2743837231635</v>
      </c>
      <c r="F304" s="350"/>
      <c r="G304" s="160">
        <v>104.45498099432048</v>
      </c>
      <c r="H304" s="161">
        <v>0</v>
      </c>
      <c r="I304" s="162">
        <f t="shared" si="195"/>
        <v>1947.5763972772579</v>
      </c>
      <c r="J304" s="149"/>
      <c r="K304" s="163" t="s">
        <v>25</v>
      </c>
      <c r="L304" s="164">
        <v>250.29175469577336</v>
      </c>
      <c r="M304" s="164">
        <v>9.0809292771586101</v>
      </c>
      <c r="N304" s="164">
        <v>31.474348586841792</v>
      </c>
      <c r="O304" s="164">
        <v>1552.2743837231635</v>
      </c>
      <c r="P304" s="164">
        <v>24.01040138553175</v>
      </c>
      <c r="Q304" s="164">
        <v>104.45498099432048</v>
      </c>
      <c r="R304" s="165">
        <v>0</v>
      </c>
      <c r="S304" s="166">
        <f t="shared" si="196"/>
        <v>1971.5867986627898</v>
      </c>
      <c r="U304" s="211" t="s">
        <v>25</v>
      </c>
      <c r="V304" s="212">
        <v>5.0199933760238782</v>
      </c>
      <c r="W304" s="212">
        <v>142.14701098246579</v>
      </c>
      <c r="X304" s="212">
        <v>104.45498099432048</v>
      </c>
      <c r="Y304" s="212">
        <v>9.0809292771586101</v>
      </c>
      <c r="Z304" s="212">
        <v>13.507755197527421</v>
      </c>
      <c r="AA304" s="212">
        <v>1371.0355744199428</v>
      </c>
      <c r="AB304" s="212">
        <v>24.01040138553175</v>
      </c>
      <c r="AC304" s="213">
        <v>302.3301530298188</v>
      </c>
      <c r="AD304" s="212">
        <v>103.12475033728371</v>
      </c>
      <c r="AE304" s="212">
        <v>181.23880930322068</v>
      </c>
      <c r="AF304" s="212">
        <v>0</v>
      </c>
      <c r="AG304" s="212">
        <v>17.966593389314369</v>
      </c>
      <c r="AH304" s="212">
        <v>0</v>
      </c>
      <c r="AI304" s="214">
        <f t="shared" si="197"/>
        <v>1971.5867986627895</v>
      </c>
      <c r="BA304" s="141"/>
      <c r="BR304" s="141"/>
      <c r="CG304" s="141"/>
    </row>
    <row r="305" spans="1:85" ht="15">
      <c r="A305" s="167" t="s">
        <v>24</v>
      </c>
      <c r="B305" s="156">
        <v>54.224069655293484</v>
      </c>
      <c r="C305" s="156">
        <v>0</v>
      </c>
      <c r="D305" s="156">
        <v>345.6720059504263</v>
      </c>
      <c r="E305" s="156">
        <v>0</v>
      </c>
      <c r="F305" s="350"/>
      <c r="G305" s="156">
        <v>0</v>
      </c>
      <c r="H305" s="168">
        <v>0</v>
      </c>
      <c r="I305" s="154">
        <f t="shared" si="195"/>
        <v>399.89607560571977</v>
      </c>
      <c r="J305" s="149"/>
      <c r="K305" s="169" t="s">
        <v>24</v>
      </c>
      <c r="L305" s="156">
        <v>54.224069655293484</v>
      </c>
      <c r="M305" s="156">
        <v>0</v>
      </c>
      <c r="N305" s="156">
        <v>345.6720059504263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96"/>
        <v>399.89607560571977</v>
      </c>
      <c r="U305" s="215" t="s">
        <v>24</v>
      </c>
      <c r="V305" s="207">
        <v>42.759894351565251</v>
      </c>
      <c r="W305" s="207">
        <v>0</v>
      </c>
      <c r="X305" s="207">
        <v>0</v>
      </c>
      <c r="Y305" s="207">
        <v>0</v>
      </c>
      <c r="Z305" s="207">
        <v>14.709447061720267</v>
      </c>
      <c r="AA305" s="207">
        <v>0</v>
      </c>
      <c r="AB305" s="207">
        <v>0</v>
      </c>
      <c r="AC305" s="208">
        <v>342.4267341924342</v>
      </c>
      <c r="AD305" s="207">
        <v>11.464175303728231</v>
      </c>
      <c r="AE305" s="207">
        <v>0</v>
      </c>
      <c r="AF305" s="207">
        <v>0</v>
      </c>
      <c r="AG305" s="207">
        <v>330.96255888870604</v>
      </c>
      <c r="AH305" s="207">
        <v>0</v>
      </c>
      <c r="AI305" s="210">
        <f t="shared" si="197"/>
        <v>399.89607560571972</v>
      </c>
      <c r="BA305" s="141"/>
      <c r="BR305" s="141"/>
      <c r="CG305" s="141"/>
    </row>
    <row r="306" spans="1:85" ht="15">
      <c r="A306" s="159" t="s">
        <v>60</v>
      </c>
      <c r="B306" s="160">
        <v>4.8065581632602852</v>
      </c>
      <c r="C306" s="160">
        <v>0</v>
      </c>
      <c r="D306" s="160">
        <v>3.8661446095789258</v>
      </c>
      <c r="E306" s="160">
        <v>0</v>
      </c>
      <c r="F306" s="350"/>
      <c r="G306" s="160">
        <v>0</v>
      </c>
      <c r="H306" s="161">
        <v>0</v>
      </c>
      <c r="I306" s="162">
        <f t="shared" si="195"/>
        <v>8.6727027728392105</v>
      </c>
      <c r="J306" s="149"/>
      <c r="K306" s="163" t="s">
        <v>60</v>
      </c>
      <c r="L306" s="164">
        <v>4.8065581632602852</v>
      </c>
      <c r="M306" s="164">
        <v>0</v>
      </c>
      <c r="N306" s="164">
        <v>3.8661446095789258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96"/>
        <v>8.6727027728392105</v>
      </c>
      <c r="U306" s="211" t="s">
        <v>60</v>
      </c>
      <c r="V306" s="212">
        <v>1.6718463176557512</v>
      </c>
      <c r="W306" s="212">
        <v>0</v>
      </c>
      <c r="X306" s="212">
        <v>0</v>
      </c>
      <c r="Y306" s="212">
        <v>0</v>
      </c>
      <c r="Z306" s="212">
        <v>3.8661446095789258</v>
      </c>
      <c r="AA306" s="212">
        <v>0</v>
      </c>
      <c r="AB306" s="212">
        <v>0</v>
      </c>
      <c r="AC306" s="213">
        <v>3.1347118456045338</v>
      </c>
      <c r="AD306" s="212">
        <v>3.1347118456045338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97"/>
        <v>8.6727027728392105</v>
      </c>
      <c r="BA306" s="141"/>
      <c r="BR306" s="141"/>
      <c r="CG306" s="141"/>
    </row>
    <row r="307" spans="1:85" ht="15">
      <c r="A307" s="167" t="s">
        <v>22</v>
      </c>
      <c r="B307" s="156">
        <v>330.56106353794928</v>
      </c>
      <c r="C307" s="156">
        <v>0</v>
      </c>
      <c r="D307" s="156">
        <v>0</v>
      </c>
      <c r="E307" s="156">
        <v>0</v>
      </c>
      <c r="F307" s="350"/>
      <c r="G307" s="156">
        <v>0</v>
      </c>
      <c r="H307" s="168">
        <v>0</v>
      </c>
      <c r="I307" s="154">
        <f t="shared" si="195"/>
        <v>330.56106353794928</v>
      </c>
      <c r="J307" s="149"/>
      <c r="K307" s="169" t="s">
        <v>22</v>
      </c>
      <c r="L307" s="156">
        <v>330.56106353794928</v>
      </c>
      <c r="M307" s="156">
        <v>0</v>
      </c>
      <c r="N307" s="156">
        <v>0</v>
      </c>
      <c r="O307" s="156">
        <v>0</v>
      </c>
      <c r="P307" s="156">
        <v>26.733349848158042</v>
      </c>
      <c r="Q307" s="156">
        <v>0</v>
      </c>
      <c r="R307" s="157">
        <v>0</v>
      </c>
      <c r="S307" s="158">
        <f t="shared" si="196"/>
        <v>357.29441338610729</v>
      </c>
      <c r="U307" s="215" t="s">
        <v>22</v>
      </c>
      <c r="V307" s="207">
        <v>330.56106353794928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26.733349848158042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97"/>
        <v>357.29441338610729</v>
      </c>
      <c r="BA307" s="141"/>
      <c r="BR307" s="141"/>
      <c r="CG307" s="141"/>
    </row>
    <row r="308" spans="1:85" ht="15">
      <c r="A308" s="159" t="s">
        <v>21</v>
      </c>
      <c r="B308" s="160">
        <v>2.3256198001813007E-2</v>
      </c>
      <c r="C308" s="160">
        <v>3.4884297002719507E-2</v>
      </c>
      <c r="D308" s="160">
        <v>0</v>
      </c>
      <c r="E308" s="160">
        <v>0</v>
      </c>
      <c r="F308" s="350"/>
      <c r="G308" s="160">
        <v>0</v>
      </c>
      <c r="H308" s="161">
        <v>0</v>
      </c>
      <c r="I308" s="162">
        <f t="shared" si="195"/>
        <v>5.8140495004532514E-2</v>
      </c>
      <c r="J308" s="149"/>
      <c r="K308" s="163" t="s">
        <v>21</v>
      </c>
      <c r="L308" s="164">
        <v>2.3256198001813007E-2</v>
      </c>
      <c r="M308" s="164">
        <v>3.4884297002719507E-2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96"/>
        <v>5.8140495004532514E-2</v>
      </c>
      <c r="U308" s="211" t="s">
        <v>61</v>
      </c>
      <c r="V308" s="212">
        <v>2.3256198001813007E-2</v>
      </c>
      <c r="W308" s="212">
        <v>0</v>
      </c>
      <c r="X308" s="212">
        <v>0</v>
      </c>
      <c r="Y308" s="212">
        <v>3.4884297002719507E-2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97"/>
        <v>5.8140495004532514E-2</v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50"/>
      <c r="G309" s="156">
        <v>0</v>
      </c>
      <c r="H309" s="168">
        <v>0</v>
      </c>
      <c r="I309" s="154">
        <f t="shared" si="195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96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97"/>
        <v>0</v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50"/>
      <c r="G310" s="173">
        <v>0</v>
      </c>
      <c r="H310" s="174">
        <v>0</v>
      </c>
      <c r="I310" s="175">
        <f t="shared" si="195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96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22">
        <v>0</v>
      </c>
      <c r="AI310" s="219">
        <f t="shared" si="197"/>
        <v>0</v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50"/>
      <c r="G311" s="181">
        <v>0</v>
      </c>
      <c r="H311" s="182">
        <v>0</v>
      </c>
      <c r="I311" s="183">
        <f t="shared" si="19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9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97"/>
        <v>0</v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50"/>
      <c r="G312" s="173">
        <v>0</v>
      </c>
      <c r="H312" s="174">
        <v>0</v>
      </c>
      <c r="I312" s="175">
        <f t="shared" si="19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9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22">
        <v>0</v>
      </c>
      <c r="AI312" s="219">
        <f t="shared" si="197"/>
        <v>0</v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51"/>
      <c r="G313" s="188">
        <v>0</v>
      </c>
      <c r="H313" s="189">
        <v>0</v>
      </c>
      <c r="I313" s="190">
        <f t="shared" si="19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9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97"/>
        <v>0</v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1146.3377046670323</v>
      </c>
      <c r="C314" s="195">
        <f t="shared" ref="C314:H314" si="198">SUM(C293:C309)</f>
        <v>4232.3227434921628</v>
      </c>
      <c r="D314" s="195">
        <f t="shared" si="198"/>
        <v>1411.8386735817703</v>
      </c>
      <c r="E314" s="195">
        <f t="shared" si="198"/>
        <v>1577.2076068197341</v>
      </c>
      <c r="F314" s="195">
        <f t="shared" si="198"/>
        <v>0</v>
      </c>
      <c r="G314" s="195">
        <f t="shared" si="198"/>
        <v>104.45498099432048</v>
      </c>
      <c r="H314" s="197">
        <f t="shared" si="198"/>
        <v>0</v>
      </c>
      <c r="I314" s="154">
        <f t="shared" ref="I314" si="199">SUM(I293:I309)</f>
        <v>8472.1617095550209</v>
      </c>
      <c r="J314" s="149"/>
      <c r="K314" s="196" t="s">
        <v>26</v>
      </c>
      <c r="L314" s="195">
        <f>SUM(L293:L309)</f>
        <v>1146.3377046670323</v>
      </c>
      <c r="M314" s="195">
        <f t="shared" ref="M314:R314" si="200">SUM(M293:M309)</f>
        <v>4232.3227434921628</v>
      </c>
      <c r="N314" s="195">
        <f t="shared" si="200"/>
        <v>1411.8386735817703</v>
      </c>
      <c r="O314" s="195">
        <f t="shared" si="200"/>
        <v>1577.2076068197341</v>
      </c>
      <c r="P314" s="195">
        <f t="shared" si="200"/>
        <v>556.92943592736651</v>
      </c>
      <c r="Q314" s="195">
        <f t="shared" si="200"/>
        <v>104.45498099432048</v>
      </c>
      <c r="R314" s="197">
        <f t="shared" si="200"/>
        <v>0</v>
      </c>
      <c r="S314" s="198">
        <f t="shared" ref="S314" si="201">SUM(S293:S309)</f>
        <v>9029.0911454823872</v>
      </c>
      <c r="T314" s="141" t="str">
        <f>IF(ABS(S314-AI314)&gt;0.01,S314-AI314,"")</f>
        <v/>
      </c>
      <c r="U314" s="224" t="s">
        <v>63</v>
      </c>
      <c r="V314" s="225">
        <f>SUM(V293:V309)</f>
        <v>845.75266419469858</v>
      </c>
      <c r="W314" s="225">
        <f t="shared" ref="W314:AH314" si="202">SUM(W293:W309)</f>
        <v>142.14701098246579</v>
      </c>
      <c r="X314" s="225">
        <f t="shared" si="202"/>
        <v>104.45498099432048</v>
      </c>
      <c r="Y314" s="225">
        <f t="shared" si="202"/>
        <v>4232.3227434921628</v>
      </c>
      <c r="Z314" s="225">
        <f t="shared" si="202"/>
        <v>966.42577263616693</v>
      </c>
      <c r="AA314" s="225">
        <f t="shared" si="202"/>
        <v>1395.9687975165134</v>
      </c>
      <c r="AB314" s="225">
        <f t="shared" si="202"/>
        <v>556.92943592736651</v>
      </c>
      <c r="AC314" s="225">
        <f t="shared" si="202"/>
        <v>785.08973973869217</v>
      </c>
      <c r="AD314" s="226">
        <f t="shared" si="202"/>
        <v>158.43802948986792</v>
      </c>
      <c r="AE314" s="226">
        <f t="shared" si="202"/>
        <v>181.23880930322068</v>
      </c>
      <c r="AF314" s="226">
        <f t="shared" si="202"/>
        <v>0</v>
      </c>
      <c r="AG314" s="226">
        <f t="shared" si="202"/>
        <v>445.41290094560355</v>
      </c>
      <c r="AH314" s="226">
        <f t="shared" si="202"/>
        <v>0</v>
      </c>
      <c r="AI314" s="227">
        <f>SUM(V314:AC314)</f>
        <v>9029.0911454823872</v>
      </c>
      <c r="BA314" s="141"/>
      <c r="BR314" s="141"/>
      <c r="CG314" s="141"/>
    </row>
    <row r="315" spans="1:85" s="22" customFormat="1" ht="15" thickBot="1">
      <c r="A315" s="32" t="s">
        <v>90</v>
      </c>
      <c r="B315" s="48">
        <f>IF($I314=0,"-",B314/$I314)</f>
        <v>0.13530640041657571</v>
      </c>
      <c r="C315" s="48">
        <f t="shared" ref="C315:H315" si="203">IF($I314=0,"-",C314/$I314)</f>
        <v>0.4995564164832797</v>
      </c>
      <c r="D315" s="48">
        <f t="shared" si="203"/>
        <v>0.16664444352962232</v>
      </c>
      <c r="E315" s="48">
        <f t="shared" si="203"/>
        <v>0.186163538998664</v>
      </c>
      <c r="F315" s="48">
        <f t="shared" si="203"/>
        <v>0</v>
      </c>
      <c r="G315" s="48">
        <f t="shared" si="203"/>
        <v>1.232920057185815E-2</v>
      </c>
      <c r="H315" s="69">
        <f t="shared" si="203"/>
        <v>0</v>
      </c>
      <c r="I315" s="49">
        <f>SUM(B315:H315)</f>
        <v>0.99999999999999989</v>
      </c>
      <c r="J315" s="141"/>
      <c r="K315" s="78" t="s">
        <v>90</v>
      </c>
      <c r="L315" s="95">
        <f>IF($S314=0,"-",L314/$S314)</f>
        <v>0.12696047544503863</v>
      </c>
      <c r="M315" s="95">
        <f t="shared" ref="M315:R315" si="204">IF($S314=0,"-",M314/$S314)</f>
        <v>0.46874294159825397</v>
      </c>
      <c r="N315" s="95">
        <f t="shared" si="204"/>
        <v>0.15636553567057182</v>
      </c>
      <c r="O315" s="95">
        <f t="shared" si="204"/>
        <v>0.17468066070070337</v>
      </c>
      <c r="P315" s="95">
        <f t="shared" si="204"/>
        <v>6.1681671715765149E-2</v>
      </c>
      <c r="Q315" s="95">
        <f t="shared" si="204"/>
        <v>1.1568714869666971E-2</v>
      </c>
      <c r="R315" s="96">
        <f t="shared" si="204"/>
        <v>0</v>
      </c>
      <c r="S315" s="97">
        <f>SUM(L315:R315)</f>
        <v>0.99999999999999989</v>
      </c>
      <c r="U315" s="108" t="s">
        <v>90</v>
      </c>
      <c r="V315" s="130">
        <f>+V314/$AI314</f>
        <v>9.3669744890975237E-2</v>
      </c>
      <c r="W315" s="130">
        <f t="shared" ref="W315:AH315" si="205">+W314/$AI314</f>
        <v>1.5743224726841702E-2</v>
      </c>
      <c r="X315" s="130">
        <f t="shared" si="205"/>
        <v>1.1568714869666971E-2</v>
      </c>
      <c r="Y315" s="130">
        <f t="shared" si="205"/>
        <v>0.46874294159825397</v>
      </c>
      <c r="Z315" s="130">
        <f t="shared" si="205"/>
        <v>0.10703466794880104</v>
      </c>
      <c r="AA315" s="130">
        <f t="shared" si="205"/>
        <v>0.15460789740891828</v>
      </c>
      <c r="AB315" s="130">
        <f t="shared" si="205"/>
        <v>6.1681671715765149E-2</v>
      </c>
      <c r="AC315" s="130">
        <f t="shared" si="205"/>
        <v>8.6951136840777571E-2</v>
      </c>
      <c r="AD315" s="130">
        <f t="shared" si="205"/>
        <v>1.7547505827221685E-2</v>
      </c>
      <c r="AE315" s="130">
        <f t="shared" si="205"/>
        <v>2.0072763291785093E-2</v>
      </c>
      <c r="AF315" s="130">
        <f t="shared" si="205"/>
        <v>0</v>
      </c>
      <c r="AG315" s="130">
        <f t="shared" si="205"/>
        <v>4.9330867721770789E-2</v>
      </c>
      <c r="AH315" s="130">
        <f t="shared" si="205"/>
        <v>0</v>
      </c>
      <c r="AI315" s="131">
        <f>SUM(V315:AC315)</f>
        <v>0.99999999999999978</v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00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02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04" t="s">
        <v>39</v>
      </c>
      <c r="V317" s="200" t="s">
        <v>72</v>
      </c>
      <c r="W317" s="200" t="s">
        <v>73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74</v>
      </c>
      <c r="AE317" s="201" t="s">
        <v>75</v>
      </c>
      <c r="AF317" s="201" t="s">
        <v>76</v>
      </c>
      <c r="AG317" s="201" t="s">
        <v>77</v>
      </c>
      <c r="AH317" s="201" t="s">
        <v>78</v>
      </c>
      <c r="AI317" s="202" t="s">
        <v>63</v>
      </c>
      <c r="BA317" s="141"/>
      <c r="BR317" s="141"/>
      <c r="CG317" s="141"/>
    </row>
    <row r="318" spans="1:85" ht="15">
      <c r="A318" s="301" t="s">
        <v>39</v>
      </c>
      <c r="B318" s="306" t="s">
        <v>119</v>
      </c>
      <c r="C318" s="307"/>
      <c r="D318" s="307"/>
      <c r="E318" s="307"/>
      <c r="F318" s="307"/>
      <c r="G318" s="307"/>
      <c r="H318" s="307"/>
      <c r="I318" s="308"/>
      <c r="K318" s="303" t="s">
        <v>39</v>
      </c>
      <c r="L318" s="309" t="s">
        <v>119</v>
      </c>
      <c r="M318" s="310"/>
      <c r="N318" s="310"/>
      <c r="O318" s="310"/>
      <c r="P318" s="310"/>
      <c r="Q318" s="310"/>
      <c r="R318" s="310"/>
      <c r="S318" s="311"/>
      <c r="U318" s="305" t="s">
        <v>39</v>
      </c>
      <c r="V318" s="312" t="s">
        <v>119</v>
      </c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3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1107.2799627937345</v>
      </c>
      <c r="D319" s="152">
        <v>0</v>
      </c>
      <c r="E319" s="152">
        <v>0</v>
      </c>
      <c r="F319" s="349"/>
      <c r="G319" s="152">
        <v>0</v>
      </c>
      <c r="H319" s="153">
        <v>0</v>
      </c>
      <c r="I319" s="154">
        <f>SUM(B319:H319)</f>
        <v>1107.2799627937345</v>
      </c>
      <c r="J319" s="149"/>
      <c r="K319" s="203" t="s">
        <v>7</v>
      </c>
      <c r="L319" s="152">
        <v>0</v>
      </c>
      <c r="M319" s="152">
        <v>1107.2799627937345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1107.2799627937345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1107.2799627937345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1107.2799627937345</v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50"/>
      <c r="G320" s="160">
        <v>0</v>
      </c>
      <c r="H320" s="161">
        <v>0</v>
      </c>
      <c r="I320" s="162">
        <f t="shared" ref="I320:I339" si="206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207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208">SUM(V320:AC320)</f>
        <v>0</v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50"/>
      <c r="G321" s="156">
        <v>0</v>
      </c>
      <c r="H321" s="168">
        <v>0</v>
      </c>
      <c r="I321" s="154">
        <f t="shared" si="206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207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208"/>
        <v>0</v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50"/>
      <c r="G322" s="160">
        <v>0</v>
      </c>
      <c r="H322" s="161">
        <v>0</v>
      </c>
      <c r="I322" s="162">
        <f t="shared" si="206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207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208"/>
        <v>0</v>
      </c>
      <c r="BA322" s="141"/>
      <c r="BR322" s="141"/>
      <c r="CG322" s="141"/>
    </row>
    <row r="323" spans="1:85" ht="15">
      <c r="A323" s="167" t="s">
        <v>16</v>
      </c>
      <c r="B323" s="156">
        <v>3.5920912154415792</v>
      </c>
      <c r="C323" s="156">
        <v>9.7282037041741756</v>
      </c>
      <c r="D323" s="156">
        <v>5.4438528234246508</v>
      </c>
      <c r="E323" s="156">
        <v>0</v>
      </c>
      <c r="F323" s="350"/>
      <c r="G323" s="156">
        <v>0</v>
      </c>
      <c r="H323" s="168">
        <v>0</v>
      </c>
      <c r="I323" s="154">
        <f t="shared" si="206"/>
        <v>18.764147743040404</v>
      </c>
      <c r="J323" s="149"/>
      <c r="K323" s="169" t="s">
        <v>16</v>
      </c>
      <c r="L323" s="156">
        <v>3.5920912154415792</v>
      </c>
      <c r="M323" s="156">
        <v>9.7282037041741756</v>
      </c>
      <c r="N323" s="156">
        <v>5.4438528234246508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207"/>
        <v>18.764147743040404</v>
      </c>
      <c r="U323" s="215" t="s">
        <v>16</v>
      </c>
      <c r="V323" s="207">
        <v>3.5920912154415792</v>
      </c>
      <c r="W323" s="207">
        <v>0</v>
      </c>
      <c r="X323" s="207">
        <v>0</v>
      </c>
      <c r="Y323" s="207">
        <v>9.7282037041741756</v>
      </c>
      <c r="Z323" s="207">
        <v>5.4438528234246508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208"/>
        <v>18.764147743040404</v>
      </c>
      <c r="BA323" s="141"/>
      <c r="BR323" s="141"/>
      <c r="CG323" s="141"/>
    </row>
    <row r="324" spans="1:85" ht="15">
      <c r="A324" s="159" t="s">
        <v>15</v>
      </c>
      <c r="B324" s="160">
        <v>6.7326689780458997</v>
      </c>
      <c r="C324" s="160">
        <v>2.989031958200423E-4</v>
      </c>
      <c r="D324" s="160">
        <v>0</v>
      </c>
      <c r="E324" s="160">
        <v>0</v>
      </c>
      <c r="F324" s="350"/>
      <c r="G324" s="160">
        <v>0</v>
      </c>
      <c r="H324" s="161">
        <v>0</v>
      </c>
      <c r="I324" s="162">
        <f t="shared" si="206"/>
        <v>6.73296788124172</v>
      </c>
      <c r="J324" s="149"/>
      <c r="K324" s="163" t="s">
        <v>15</v>
      </c>
      <c r="L324" s="164">
        <v>6.7326689780458997</v>
      </c>
      <c r="M324" s="164">
        <v>2.989031958200423E-4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207"/>
        <v>6.73296788124172</v>
      </c>
      <c r="U324" s="211" t="s">
        <v>57</v>
      </c>
      <c r="V324" s="212">
        <v>6.7293820950311289</v>
      </c>
      <c r="W324" s="212">
        <v>0</v>
      </c>
      <c r="X324" s="212">
        <v>0</v>
      </c>
      <c r="Y324" s="212">
        <v>2.989031958200423E-4</v>
      </c>
      <c r="Z324" s="212">
        <v>0</v>
      </c>
      <c r="AA324" s="212">
        <v>0</v>
      </c>
      <c r="AB324" s="212">
        <v>0</v>
      </c>
      <c r="AC324" s="213">
        <v>3.2868830147711786E-3</v>
      </c>
      <c r="AD324" s="212">
        <v>3.2868830147711786E-3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208"/>
        <v>6.73296788124172</v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3.1555652306532282</v>
      </c>
      <c r="F325" s="350"/>
      <c r="G325" s="156">
        <v>0</v>
      </c>
      <c r="H325" s="168">
        <v>0</v>
      </c>
      <c r="I325" s="154">
        <f t="shared" si="206"/>
        <v>3.1555652306532282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3.1555652306532282</v>
      </c>
      <c r="P325" s="156">
        <v>49.293762354692412</v>
      </c>
      <c r="Q325" s="156">
        <v>0</v>
      </c>
      <c r="R325" s="157">
        <v>0</v>
      </c>
      <c r="S325" s="158">
        <f t="shared" si="207"/>
        <v>52.449327585345642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3.1555652306532282</v>
      </c>
      <c r="AB325" s="207">
        <v>49.293762354692412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208"/>
        <v>52.449327585345642</v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50"/>
      <c r="G326" s="160">
        <v>0</v>
      </c>
      <c r="H326" s="161">
        <v>0</v>
      </c>
      <c r="I326" s="162">
        <f t="shared" si="206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11.000515227053913</v>
      </c>
      <c r="Q326" s="164">
        <v>0</v>
      </c>
      <c r="R326" s="165">
        <v>0</v>
      </c>
      <c r="S326" s="166">
        <f t="shared" si="207"/>
        <v>11.000515227053913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11.000515227053913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208"/>
        <v>11.000515227053913</v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50"/>
      <c r="G327" s="156">
        <v>0</v>
      </c>
      <c r="H327" s="168">
        <v>0</v>
      </c>
      <c r="I327" s="154">
        <f t="shared" si="206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207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208"/>
        <v>0</v>
      </c>
      <c r="BA327" s="141"/>
      <c r="BR327" s="141"/>
      <c r="CG327" s="141"/>
    </row>
    <row r="328" spans="1:85" ht="15">
      <c r="A328" s="159" t="s">
        <v>17</v>
      </c>
      <c r="B328" s="160">
        <v>3.7913537001098758</v>
      </c>
      <c r="C328" s="160">
        <v>0</v>
      </c>
      <c r="D328" s="160">
        <v>4.8283760469670638E-2</v>
      </c>
      <c r="E328" s="160">
        <v>0</v>
      </c>
      <c r="F328" s="350"/>
      <c r="G328" s="160">
        <v>0</v>
      </c>
      <c r="H328" s="161">
        <v>0</v>
      </c>
      <c r="I328" s="162">
        <f t="shared" si="206"/>
        <v>3.8396374605795462</v>
      </c>
      <c r="J328" s="149"/>
      <c r="K328" s="163" t="s">
        <v>17</v>
      </c>
      <c r="L328" s="164">
        <v>3.7913537001098758</v>
      </c>
      <c r="M328" s="164">
        <v>0</v>
      </c>
      <c r="N328" s="164">
        <v>4.8283760469670638E-2</v>
      </c>
      <c r="O328" s="164">
        <v>0</v>
      </c>
      <c r="P328" s="164">
        <v>0.51394082548517428</v>
      </c>
      <c r="Q328" s="164">
        <v>0</v>
      </c>
      <c r="R328" s="165">
        <v>0</v>
      </c>
      <c r="S328" s="166">
        <f t="shared" si="207"/>
        <v>4.353578286064721</v>
      </c>
      <c r="U328" s="211" t="s">
        <v>17</v>
      </c>
      <c r="V328" s="212">
        <v>0</v>
      </c>
      <c r="W328" s="212">
        <v>3.7913537001098758</v>
      </c>
      <c r="X328" s="212">
        <v>0</v>
      </c>
      <c r="Y328" s="212">
        <v>0</v>
      </c>
      <c r="Z328" s="212">
        <v>0</v>
      </c>
      <c r="AA328" s="212">
        <v>0</v>
      </c>
      <c r="AB328" s="212">
        <v>0.51394082548517428</v>
      </c>
      <c r="AC328" s="213">
        <v>4.8283760469670638E-2</v>
      </c>
      <c r="AD328" s="212">
        <v>0</v>
      </c>
      <c r="AE328" s="212">
        <v>0</v>
      </c>
      <c r="AF328" s="212">
        <v>0</v>
      </c>
      <c r="AG328" s="212">
        <v>4.8283760469670638E-2</v>
      </c>
      <c r="AH328" s="212">
        <v>0</v>
      </c>
      <c r="AI328" s="214">
        <f t="shared" si="208"/>
        <v>4.353578286064721</v>
      </c>
      <c r="BA328" s="141"/>
      <c r="BR328" s="141"/>
      <c r="CG328" s="141"/>
    </row>
    <row r="329" spans="1:85" ht="15">
      <c r="A329" s="167" t="s">
        <v>140</v>
      </c>
      <c r="B329" s="156">
        <v>327.96942713285716</v>
      </c>
      <c r="C329" s="156">
        <v>3550.7823298858375</v>
      </c>
      <c r="D329" s="156">
        <v>733.76243864258254</v>
      </c>
      <c r="E329" s="156">
        <v>0</v>
      </c>
      <c r="F329" s="350"/>
      <c r="G329" s="156">
        <v>0</v>
      </c>
      <c r="H329" s="168">
        <v>0</v>
      </c>
      <c r="I329" s="154">
        <f t="shared" si="206"/>
        <v>4612.514195661277</v>
      </c>
      <c r="J329" s="149"/>
      <c r="K329" s="169" t="s">
        <v>140</v>
      </c>
      <c r="L329" s="156">
        <v>327.96942713285716</v>
      </c>
      <c r="M329" s="156">
        <v>3550.7823298858375</v>
      </c>
      <c r="N329" s="156">
        <v>733.76243864258254</v>
      </c>
      <c r="O329" s="156">
        <v>0</v>
      </c>
      <c r="P329" s="156">
        <v>1.0612302080153999</v>
      </c>
      <c r="Q329" s="156">
        <v>0</v>
      </c>
      <c r="R329" s="157">
        <v>0</v>
      </c>
      <c r="S329" s="158">
        <f t="shared" si="207"/>
        <v>4613.5754258692923</v>
      </c>
      <c r="U329" s="215" t="s">
        <v>140</v>
      </c>
      <c r="V329" s="207">
        <v>321.56814452937965</v>
      </c>
      <c r="W329" s="207">
        <v>0</v>
      </c>
      <c r="X329" s="207">
        <v>0</v>
      </c>
      <c r="Y329" s="207">
        <v>3550.7823298858375</v>
      </c>
      <c r="Z329" s="207">
        <v>211.26486203268956</v>
      </c>
      <c r="AA329" s="207">
        <v>0</v>
      </c>
      <c r="AB329" s="207">
        <v>1.0612302080153999</v>
      </c>
      <c r="AC329" s="208">
        <v>528.89885921337054</v>
      </c>
      <c r="AD329" s="207">
        <v>6.4012826034775232</v>
      </c>
      <c r="AE329" s="207">
        <v>0</v>
      </c>
      <c r="AF329" s="207">
        <v>0</v>
      </c>
      <c r="AG329" s="207">
        <v>522.49757660989303</v>
      </c>
      <c r="AH329" s="207">
        <v>0</v>
      </c>
      <c r="AI329" s="210">
        <f t="shared" si="208"/>
        <v>4613.5754258692923</v>
      </c>
      <c r="BA329" s="141"/>
      <c r="BR329" s="141"/>
      <c r="CG329" s="141"/>
    </row>
    <row r="330" spans="1:85" ht="15">
      <c r="A330" s="159" t="s">
        <v>25</v>
      </c>
      <c r="B330" s="160">
        <v>163.68970635044226</v>
      </c>
      <c r="C330" s="160">
        <v>9.489420409135354</v>
      </c>
      <c r="D330" s="160">
        <v>19.866970460606474</v>
      </c>
      <c r="E330" s="160">
        <v>2386.9109648515982</v>
      </c>
      <c r="F330" s="350"/>
      <c r="G330" s="160">
        <v>116.58770181547753</v>
      </c>
      <c r="H330" s="161">
        <v>0</v>
      </c>
      <c r="I330" s="162">
        <f t="shared" si="206"/>
        <v>2696.5447638872597</v>
      </c>
      <c r="J330" s="149"/>
      <c r="K330" s="163" t="s">
        <v>25</v>
      </c>
      <c r="L330" s="164">
        <v>163.68970635044226</v>
      </c>
      <c r="M330" s="164">
        <v>9.489420409135354</v>
      </c>
      <c r="N330" s="164">
        <v>19.866970460606474</v>
      </c>
      <c r="O330" s="164">
        <v>2386.9109648515982</v>
      </c>
      <c r="P330" s="164">
        <v>19.836677732639885</v>
      </c>
      <c r="Q330" s="164">
        <v>116.58770181547753</v>
      </c>
      <c r="R330" s="165">
        <v>0</v>
      </c>
      <c r="S330" s="166">
        <f t="shared" si="207"/>
        <v>2716.3814416198998</v>
      </c>
      <c r="U330" s="211" t="s">
        <v>25</v>
      </c>
      <c r="V330" s="212">
        <v>4.7410568480790243</v>
      </c>
      <c r="W330" s="212">
        <v>49.040560069148007</v>
      </c>
      <c r="X330" s="212">
        <v>116.58770181547753</v>
      </c>
      <c r="Y330" s="212">
        <v>9.489420409135354</v>
      </c>
      <c r="Z330" s="212">
        <v>0.16425061977449409</v>
      </c>
      <c r="AA330" s="212">
        <v>2352.4442878234258</v>
      </c>
      <c r="AB330" s="212">
        <v>19.836677732639885</v>
      </c>
      <c r="AC330" s="213">
        <v>164.07748630221954</v>
      </c>
      <c r="AD330" s="212">
        <v>109.90808943321522</v>
      </c>
      <c r="AE330" s="212">
        <v>34.466677028172342</v>
      </c>
      <c r="AF330" s="212">
        <v>0</v>
      </c>
      <c r="AG330" s="212">
        <v>19.702719840831978</v>
      </c>
      <c r="AH330" s="212">
        <v>0</v>
      </c>
      <c r="AI330" s="214">
        <f t="shared" si="208"/>
        <v>2716.3814416199002</v>
      </c>
      <c r="BA330" s="141"/>
      <c r="BR330" s="141"/>
      <c r="CG330" s="141"/>
    </row>
    <row r="331" spans="1:85" ht="15">
      <c r="A331" s="167" t="s">
        <v>24</v>
      </c>
      <c r="B331" s="156">
        <v>29.474856330161984</v>
      </c>
      <c r="C331" s="156">
        <v>0</v>
      </c>
      <c r="D331" s="156">
        <v>0</v>
      </c>
      <c r="E331" s="156">
        <v>0</v>
      </c>
      <c r="F331" s="350"/>
      <c r="G331" s="156">
        <v>0</v>
      </c>
      <c r="H331" s="168">
        <v>0</v>
      </c>
      <c r="I331" s="154">
        <f t="shared" si="206"/>
        <v>29.474856330161984</v>
      </c>
      <c r="J331" s="149"/>
      <c r="K331" s="169" t="s">
        <v>24</v>
      </c>
      <c r="L331" s="156">
        <v>29.474856330161984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207"/>
        <v>29.474856330161984</v>
      </c>
      <c r="U331" s="215" t="s">
        <v>24</v>
      </c>
      <c r="V331" s="207">
        <v>27.345143276174152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2.1297130539878326</v>
      </c>
      <c r="AD331" s="207">
        <v>2.1297130539878326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208"/>
        <v>29.474856330161984</v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50"/>
      <c r="G332" s="160">
        <v>0</v>
      </c>
      <c r="H332" s="161">
        <v>0</v>
      </c>
      <c r="I332" s="162">
        <f t="shared" si="206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207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208"/>
        <v>0</v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901.70980198194673</v>
      </c>
      <c r="D333" s="156">
        <v>0</v>
      </c>
      <c r="E333" s="156">
        <v>0</v>
      </c>
      <c r="F333" s="350"/>
      <c r="G333" s="156">
        <v>0</v>
      </c>
      <c r="H333" s="168">
        <v>0</v>
      </c>
      <c r="I333" s="154">
        <f t="shared" si="206"/>
        <v>901.70980198194673</v>
      </c>
      <c r="J333" s="149"/>
      <c r="K333" s="169" t="s">
        <v>22</v>
      </c>
      <c r="L333" s="156">
        <v>0</v>
      </c>
      <c r="M333" s="156">
        <v>901.70980198194673</v>
      </c>
      <c r="N333" s="156">
        <v>0</v>
      </c>
      <c r="O333" s="156">
        <v>0</v>
      </c>
      <c r="P333" s="156">
        <v>2.7886263698352391</v>
      </c>
      <c r="Q333" s="156">
        <v>0</v>
      </c>
      <c r="R333" s="157">
        <v>0</v>
      </c>
      <c r="S333" s="158">
        <f t="shared" si="207"/>
        <v>904.49842835178197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901.70980198194673</v>
      </c>
      <c r="Z333" s="207">
        <v>0</v>
      </c>
      <c r="AA333" s="207">
        <v>0</v>
      </c>
      <c r="AB333" s="207">
        <v>2.7886263698352391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208"/>
        <v>904.49842835178197</v>
      </c>
      <c r="BA333" s="141"/>
      <c r="BR333" s="141"/>
      <c r="CG333" s="141"/>
    </row>
    <row r="334" spans="1:85" ht="15">
      <c r="A334" s="159" t="s">
        <v>21</v>
      </c>
      <c r="B334" s="160">
        <v>0.7865229424209963</v>
      </c>
      <c r="C334" s="160">
        <v>42.342311797000541</v>
      </c>
      <c r="D334" s="160">
        <v>13.182959760578466</v>
      </c>
      <c r="E334" s="160">
        <v>0</v>
      </c>
      <c r="F334" s="350"/>
      <c r="G334" s="160">
        <v>0</v>
      </c>
      <c r="H334" s="161">
        <v>0</v>
      </c>
      <c r="I334" s="162">
        <f t="shared" si="206"/>
        <v>56.311794500000005</v>
      </c>
      <c r="J334" s="149"/>
      <c r="K334" s="163" t="s">
        <v>21</v>
      </c>
      <c r="L334" s="164">
        <v>0.7865229424209963</v>
      </c>
      <c r="M334" s="164">
        <v>42.342311797000541</v>
      </c>
      <c r="N334" s="164">
        <v>13.182959760578466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207"/>
        <v>56.311794500000005</v>
      </c>
      <c r="U334" s="211" t="s">
        <v>61</v>
      </c>
      <c r="V334" s="212">
        <v>0.7865229424209963</v>
      </c>
      <c r="W334" s="212">
        <v>0</v>
      </c>
      <c r="X334" s="212">
        <v>0</v>
      </c>
      <c r="Y334" s="212">
        <v>42.342311797000541</v>
      </c>
      <c r="Z334" s="212">
        <v>13.182959760578466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208"/>
        <v>56.311794500000005</v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50"/>
      <c r="G335" s="156">
        <v>0</v>
      </c>
      <c r="H335" s="168">
        <v>0</v>
      </c>
      <c r="I335" s="154">
        <f t="shared" si="206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207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208"/>
        <v>0</v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50"/>
      <c r="G336" s="173">
        <v>0</v>
      </c>
      <c r="H336" s="174">
        <v>0</v>
      </c>
      <c r="I336" s="175">
        <f t="shared" si="206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207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22">
        <v>0</v>
      </c>
      <c r="AI336" s="219">
        <f t="shared" si="208"/>
        <v>0</v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50"/>
      <c r="G337" s="181">
        <v>0</v>
      </c>
      <c r="H337" s="182">
        <v>0</v>
      </c>
      <c r="I337" s="183">
        <f t="shared" si="206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207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208"/>
        <v>0</v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50"/>
      <c r="G338" s="173">
        <v>0</v>
      </c>
      <c r="H338" s="174">
        <v>0</v>
      </c>
      <c r="I338" s="175">
        <f t="shared" si="206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207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22">
        <v>0</v>
      </c>
      <c r="AI338" s="219">
        <f t="shared" si="208"/>
        <v>0</v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51"/>
      <c r="G339" s="188">
        <v>0</v>
      </c>
      <c r="H339" s="189">
        <v>0</v>
      </c>
      <c r="I339" s="190">
        <f t="shared" si="206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207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208"/>
        <v>0</v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536.03662664947979</v>
      </c>
      <c r="C340" s="195">
        <f t="shared" ref="C340:H340" si="209">SUM(C319:C335)</f>
        <v>5621.3323294750244</v>
      </c>
      <c r="D340" s="195">
        <f t="shared" si="209"/>
        <v>772.30450544766177</v>
      </c>
      <c r="E340" s="195">
        <f t="shared" si="209"/>
        <v>2390.0665300822516</v>
      </c>
      <c r="F340" s="195">
        <f t="shared" si="209"/>
        <v>0</v>
      </c>
      <c r="G340" s="195">
        <f t="shared" si="209"/>
        <v>116.58770181547753</v>
      </c>
      <c r="H340" s="197">
        <f t="shared" si="209"/>
        <v>0</v>
      </c>
      <c r="I340" s="154">
        <f t="shared" ref="I340" si="210">SUM(I319:I335)</f>
        <v>9436.3276934698933</v>
      </c>
      <c r="J340" s="149"/>
      <c r="K340" s="196" t="s">
        <v>26</v>
      </c>
      <c r="L340" s="195">
        <f>SUM(L319:L335)</f>
        <v>536.03662664947979</v>
      </c>
      <c r="M340" s="195">
        <f t="shared" ref="M340:R340" si="211">SUM(M319:M335)</f>
        <v>5621.3323294750244</v>
      </c>
      <c r="N340" s="195">
        <f t="shared" si="211"/>
        <v>772.30450544766177</v>
      </c>
      <c r="O340" s="195">
        <f t="shared" si="211"/>
        <v>2390.0665300822516</v>
      </c>
      <c r="P340" s="195">
        <f t="shared" si="211"/>
        <v>84.494752717722037</v>
      </c>
      <c r="Q340" s="195">
        <f t="shared" si="211"/>
        <v>116.58770181547753</v>
      </c>
      <c r="R340" s="197">
        <f t="shared" si="211"/>
        <v>0</v>
      </c>
      <c r="S340" s="198">
        <f t="shared" ref="S340" si="212">SUM(S319:S335)</f>
        <v>9520.8224461876162</v>
      </c>
      <c r="T340" s="141" t="str">
        <f>IF(ABS(S340-AI340)&gt;0.01,S340-AI340,"")</f>
        <v/>
      </c>
      <c r="U340" s="224" t="s">
        <v>63</v>
      </c>
      <c r="V340" s="225">
        <f>SUM(V319:V335)</f>
        <v>364.76234090652656</v>
      </c>
      <c r="W340" s="225">
        <f t="shared" ref="W340:AH340" si="213">SUM(W319:W335)</f>
        <v>52.831913769257881</v>
      </c>
      <c r="X340" s="225">
        <f t="shared" si="213"/>
        <v>116.58770181547753</v>
      </c>
      <c r="Y340" s="225">
        <f t="shared" si="213"/>
        <v>5621.3323294750244</v>
      </c>
      <c r="Z340" s="225">
        <f t="shared" si="213"/>
        <v>230.05592523646717</v>
      </c>
      <c r="AA340" s="225">
        <f t="shared" si="213"/>
        <v>2355.5998530540792</v>
      </c>
      <c r="AB340" s="225">
        <f t="shared" si="213"/>
        <v>84.494752717722037</v>
      </c>
      <c r="AC340" s="225">
        <f t="shared" si="213"/>
        <v>695.15762921306236</v>
      </c>
      <c r="AD340" s="226">
        <f t="shared" si="213"/>
        <v>118.44237197369534</v>
      </c>
      <c r="AE340" s="226">
        <f t="shared" si="213"/>
        <v>34.466677028172342</v>
      </c>
      <c r="AF340" s="226">
        <f t="shared" si="213"/>
        <v>0</v>
      </c>
      <c r="AG340" s="226">
        <f t="shared" si="213"/>
        <v>542.24858021119462</v>
      </c>
      <c r="AH340" s="226">
        <f t="shared" si="213"/>
        <v>0</v>
      </c>
      <c r="AI340" s="227">
        <f>SUM(V340:AC340)</f>
        <v>9520.822446187618</v>
      </c>
      <c r="BA340" s="141"/>
      <c r="BR340" s="141"/>
      <c r="CG340" s="141"/>
    </row>
    <row r="341" spans="1:85" s="22" customFormat="1" ht="15" thickBot="1">
      <c r="A341" s="32" t="s">
        <v>90</v>
      </c>
      <c r="B341" s="48">
        <f>IF($I340=0,"-",B340/$I340)</f>
        <v>5.6805639234045115E-2</v>
      </c>
      <c r="C341" s="48">
        <f t="shared" ref="C341:H341" si="214">IF($I340=0,"-",C340/$I340)</f>
        <v>0.59571186080842509</v>
      </c>
      <c r="D341" s="48">
        <f t="shared" si="214"/>
        <v>8.1843756441619786E-2</v>
      </c>
      <c r="E341" s="48">
        <f t="shared" si="214"/>
        <v>0.25328354501044087</v>
      </c>
      <c r="F341" s="48">
        <f t="shared" si="214"/>
        <v>0</v>
      </c>
      <c r="G341" s="48">
        <f t="shared" si="214"/>
        <v>1.2355198505469272E-2</v>
      </c>
      <c r="H341" s="69">
        <f t="shared" si="214"/>
        <v>0</v>
      </c>
      <c r="I341" s="49">
        <f>SUM(B341:H341)</f>
        <v>1.0000000000000002</v>
      </c>
      <c r="J341" s="141"/>
      <c r="K341" s="78" t="s">
        <v>90</v>
      </c>
      <c r="L341" s="95">
        <f>IF($S340=0,"-",L340/$S340)</f>
        <v>5.630150437939558E-2</v>
      </c>
      <c r="M341" s="95">
        <f t="shared" ref="M341:R341" si="215">IF($S340=0,"-",M340/$S340)</f>
        <v>0.59042507737616212</v>
      </c>
      <c r="N341" s="95">
        <f t="shared" si="215"/>
        <v>8.1117414993587295E-2</v>
      </c>
      <c r="O341" s="95">
        <f t="shared" si="215"/>
        <v>0.2510357212931007</v>
      </c>
      <c r="P341" s="95">
        <f t="shared" si="215"/>
        <v>8.8747325344309853E-3</v>
      </c>
      <c r="Q341" s="95">
        <f t="shared" si="215"/>
        <v>1.224554942332343E-2</v>
      </c>
      <c r="R341" s="96">
        <f t="shared" si="215"/>
        <v>0</v>
      </c>
      <c r="S341" s="97">
        <f>SUM(L341:R341)</f>
        <v>1</v>
      </c>
      <c r="U341" s="108" t="s">
        <v>90</v>
      </c>
      <c r="V341" s="130">
        <f>+V340/$AI340</f>
        <v>3.8312062111040289E-2</v>
      </c>
      <c r="W341" s="130">
        <f t="shared" ref="W341:AH341" si="216">+W340/$AI340</f>
        <v>5.5490913802738896E-3</v>
      </c>
      <c r="X341" s="130">
        <f t="shared" si="216"/>
        <v>1.2245549423323428E-2</v>
      </c>
      <c r="Y341" s="130">
        <f t="shared" si="216"/>
        <v>0.59042507737616201</v>
      </c>
      <c r="Z341" s="130">
        <f t="shared" si="216"/>
        <v>2.4163450850675981E-2</v>
      </c>
      <c r="AA341" s="130">
        <f t="shared" si="216"/>
        <v>0.24741558477412021</v>
      </c>
      <c r="AB341" s="130">
        <f t="shared" si="216"/>
        <v>8.8747325344309836E-3</v>
      </c>
      <c r="AC341" s="130">
        <f t="shared" si="216"/>
        <v>7.3014451549973117E-2</v>
      </c>
      <c r="AD341" s="130">
        <f t="shared" si="216"/>
        <v>1.2440350888081387E-2</v>
      </c>
      <c r="AE341" s="130">
        <f t="shared" si="216"/>
        <v>3.6201365189804254E-3</v>
      </c>
      <c r="AF341" s="130">
        <f t="shared" si="216"/>
        <v>0</v>
      </c>
      <c r="AG341" s="130">
        <f t="shared" si="216"/>
        <v>5.6953964142911297E-2</v>
      </c>
      <c r="AH341" s="130">
        <f t="shared" si="216"/>
        <v>0</v>
      </c>
      <c r="AI341" s="131">
        <f>SUM(V341:AC341)</f>
        <v>0.99999999999999978</v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00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02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04" t="s">
        <v>40</v>
      </c>
      <c r="V343" s="200" t="s">
        <v>72</v>
      </c>
      <c r="W343" s="200" t="s">
        <v>73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74</v>
      </c>
      <c r="AE343" s="201" t="s">
        <v>75</v>
      </c>
      <c r="AF343" s="201" t="s">
        <v>76</v>
      </c>
      <c r="AG343" s="201" t="s">
        <v>77</v>
      </c>
      <c r="AH343" s="201" t="s">
        <v>78</v>
      </c>
      <c r="AI343" s="202" t="s">
        <v>63</v>
      </c>
      <c r="BA343" s="141"/>
      <c r="BR343" s="141"/>
      <c r="CG343" s="141"/>
    </row>
    <row r="344" spans="1:85" ht="15">
      <c r="A344" s="301" t="s">
        <v>40</v>
      </c>
      <c r="B344" s="306" t="s">
        <v>119</v>
      </c>
      <c r="C344" s="307"/>
      <c r="D344" s="307"/>
      <c r="E344" s="307"/>
      <c r="F344" s="307"/>
      <c r="G344" s="307"/>
      <c r="H344" s="307"/>
      <c r="I344" s="308"/>
      <c r="K344" s="303" t="s">
        <v>40</v>
      </c>
      <c r="L344" s="309" t="s">
        <v>119</v>
      </c>
      <c r="M344" s="310"/>
      <c r="N344" s="310"/>
      <c r="O344" s="310"/>
      <c r="P344" s="310"/>
      <c r="Q344" s="310"/>
      <c r="R344" s="310"/>
      <c r="S344" s="311"/>
      <c r="U344" s="305" t="s">
        <v>40</v>
      </c>
      <c r="V344" s="312" t="s">
        <v>119</v>
      </c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3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49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50"/>
      <c r="G346" s="160">
        <v>0</v>
      </c>
      <c r="H346" s="161">
        <v>0</v>
      </c>
      <c r="I346" s="162">
        <f t="shared" ref="I346:I365" si="217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18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19">SUM(V346:AC346)</f>
        <v>0</v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0.25230708969421323</v>
      </c>
      <c r="E347" s="156">
        <v>0</v>
      </c>
      <c r="F347" s="350"/>
      <c r="G347" s="156">
        <v>0</v>
      </c>
      <c r="H347" s="168">
        <v>0</v>
      </c>
      <c r="I347" s="154">
        <f t="shared" si="217"/>
        <v>0.25230708969421323</v>
      </c>
      <c r="J347" s="149"/>
      <c r="K347" s="169" t="s">
        <v>10</v>
      </c>
      <c r="L347" s="156">
        <v>0</v>
      </c>
      <c r="M347" s="156">
        <v>0</v>
      </c>
      <c r="N347" s="156">
        <v>0.25230708969421323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18"/>
        <v>0.25230708969421323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0.25230708969421323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19"/>
        <v>0.25230708969421323</v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50"/>
      <c r="G348" s="160">
        <v>0</v>
      </c>
      <c r="H348" s="161">
        <v>0</v>
      </c>
      <c r="I348" s="162">
        <f t="shared" si="217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18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19"/>
        <v>0</v>
      </c>
      <c r="BA348" s="141"/>
      <c r="BR348" s="141"/>
      <c r="CG348" s="141"/>
    </row>
    <row r="349" spans="1:85" ht="15">
      <c r="A349" s="167" t="s">
        <v>16</v>
      </c>
      <c r="B349" s="156">
        <v>3.9740899265089999</v>
      </c>
      <c r="C349" s="156">
        <v>0</v>
      </c>
      <c r="D349" s="156">
        <v>3.6276155197495235</v>
      </c>
      <c r="E349" s="156">
        <v>0</v>
      </c>
      <c r="F349" s="350"/>
      <c r="G349" s="156">
        <v>0</v>
      </c>
      <c r="H349" s="168">
        <v>0</v>
      </c>
      <c r="I349" s="154">
        <f t="shared" si="217"/>
        <v>7.6017054462585234</v>
      </c>
      <c r="J349" s="149"/>
      <c r="K349" s="169" t="s">
        <v>16</v>
      </c>
      <c r="L349" s="156">
        <v>3.9740899265089999</v>
      </c>
      <c r="M349" s="156">
        <v>0</v>
      </c>
      <c r="N349" s="156">
        <v>3.6276155197495235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18"/>
        <v>7.6017054462585234</v>
      </c>
      <c r="U349" s="215" t="s">
        <v>16</v>
      </c>
      <c r="V349" s="207">
        <v>3.9740899265089999</v>
      </c>
      <c r="W349" s="207">
        <v>0</v>
      </c>
      <c r="X349" s="207">
        <v>0</v>
      </c>
      <c r="Y349" s="207">
        <v>0</v>
      </c>
      <c r="Z349" s="207">
        <v>3.1879045476586723</v>
      </c>
      <c r="AA349" s="207">
        <v>0</v>
      </c>
      <c r="AB349" s="207">
        <v>0</v>
      </c>
      <c r="AC349" s="208">
        <v>0.43971097209085136</v>
      </c>
      <c r="AD349" s="209">
        <v>0</v>
      </c>
      <c r="AE349" s="209">
        <v>0</v>
      </c>
      <c r="AF349" s="209">
        <v>0</v>
      </c>
      <c r="AG349" s="209">
        <v>0.43971097209085136</v>
      </c>
      <c r="AH349" s="209">
        <v>0</v>
      </c>
      <c r="AI349" s="210">
        <f t="shared" si="219"/>
        <v>7.6017054462585234</v>
      </c>
      <c r="BA349" s="141"/>
      <c r="BR349" s="141"/>
      <c r="CG349" s="141"/>
    </row>
    <row r="350" spans="1:85" ht="15">
      <c r="A350" s="159" t="s">
        <v>15</v>
      </c>
      <c r="B350" s="160">
        <v>10.29758126882871</v>
      </c>
      <c r="C350" s="160">
        <v>0</v>
      </c>
      <c r="D350" s="160">
        <v>2.0092187359967366E-2</v>
      </c>
      <c r="E350" s="160">
        <v>0</v>
      </c>
      <c r="F350" s="350"/>
      <c r="G350" s="160">
        <v>0</v>
      </c>
      <c r="H350" s="161">
        <v>0</v>
      </c>
      <c r="I350" s="162">
        <f t="shared" si="217"/>
        <v>10.317673456188677</v>
      </c>
      <c r="J350" s="149"/>
      <c r="K350" s="163" t="s">
        <v>15</v>
      </c>
      <c r="L350" s="164">
        <v>10.29758126882871</v>
      </c>
      <c r="M350" s="164">
        <v>0</v>
      </c>
      <c r="N350" s="164">
        <v>2.0092187359967366E-2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218"/>
        <v>10.317673456188677</v>
      </c>
      <c r="U350" s="211" t="s">
        <v>57</v>
      </c>
      <c r="V350" s="212">
        <v>10.29758126882871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2.0092187359967366E-2</v>
      </c>
      <c r="AD350" s="212">
        <v>0</v>
      </c>
      <c r="AE350" s="212">
        <v>0</v>
      </c>
      <c r="AF350" s="212">
        <v>0</v>
      </c>
      <c r="AG350" s="212">
        <v>2.0092187359967366E-2</v>
      </c>
      <c r="AH350" s="212">
        <v>0</v>
      </c>
      <c r="AI350" s="214">
        <f t="shared" si="219"/>
        <v>10.317673456188677</v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7.2243040504013045</v>
      </c>
      <c r="E351" s="156">
        <v>0</v>
      </c>
      <c r="F351" s="350"/>
      <c r="G351" s="156">
        <v>0</v>
      </c>
      <c r="H351" s="168">
        <v>0</v>
      </c>
      <c r="I351" s="154">
        <f t="shared" si="217"/>
        <v>7.2243040504013045</v>
      </c>
      <c r="J351" s="149"/>
      <c r="K351" s="169" t="s">
        <v>58</v>
      </c>
      <c r="L351" s="156">
        <v>0</v>
      </c>
      <c r="M351" s="156">
        <v>0</v>
      </c>
      <c r="N351" s="156">
        <v>7.2243040504013045</v>
      </c>
      <c r="O351" s="156">
        <v>0</v>
      </c>
      <c r="P351" s="156">
        <v>420.10475297751276</v>
      </c>
      <c r="Q351" s="156">
        <v>0</v>
      </c>
      <c r="R351" s="157">
        <v>0</v>
      </c>
      <c r="S351" s="158">
        <f t="shared" si="218"/>
        <v>427.32905702791408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420.10475297751276</v>
      </c>
      <c r="AC351" s="208">
        <v>7.2243040504013045</v>
      </c>
      <c r="AD351" s="207">
        <v>0</v>
      </c>
      <c r="AE351" s="207">
        <v>0</v>
      </c>
      <c r="AF351" s="207">
        <v>0</v>
      </c>
      <c r="AG351" s="207">
        <v>7.2243040504013045</v>
      </c>
      <c r="AH351" s="207">
        <v>0</v>
      </c>
      <c r="AI351" s="210">
        <f t="shared" si="219"/>
        <v>427.32905702791408</v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50"/>
      <c r="G352" s="160">
        <v>0</v>
      </c>
      <c r="H352" s="161">
        <v>0</v>
      </c>
      <c r="I352" s="162">
        <f t="shared" si="217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3.9148068658442909</v>
      </c>
      <c r="Q352" s="164">
        <v>0</v>
      </c>
      <c r="R352" s="165">
        <v>0</v>
      </c>
      <c r="S352" s="166">
        <f t="shared" si="218"/>
        <v>3.9148068658442909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3.9148068658442909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19"/>
        <v>3.9148068658442909</v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50"/>
      <c r="G353" s="156">
        <v>0</v>
      </c>
      <c r="H353" s="168">
        <v>0</v>
      </c>
      <c r="I353" s="154">
        <f t="shared" si="217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18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19"/>
        <v>0</v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12.873763166076827</v>
      </c>
      <c r="D354" s="160">
        <v>0</v>
      </c>
      <c r="E354" s="160">
        <v>0</v>
      </c>
      <c r="F354" s="350"/>
      <c r="G354" s="160">
        <v>0</v>
      </c>
      <c r="H354" s="161">
        <v>0</v>
      </c>
      <c r="I354" s="162">
        <f t="shared" si="217"/>
        <v>12.873763166076827</v>
      </c>
      <c r="J354" s="149"/>
      <c r="K354" s="163" t="s">
        <v>17</v>
      </c>
      <c r="L354" s="164">
        <v>0</v>
      </c>
      <c r="M354" s="164">
        <v>12.873763166076827</v>
      </c>
      <c r="N354" s="164">
        <v>0</v>
      </c>
      <c r="O354" s="164">
        <v>0</v>
      </c>
      <c r="P354" s="164">
        <v>3.8680888917470631</v>
      </c>
      <c r="Q354" s="164">
        <v>0</v>
      </c>
      <c r="R354" s="165">
        <v>0</v>
      </c>
      <c r="S354" s="166">
        <f t="shared" si="218"/>
        <v>16.741852057823891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12.873763166076827</v>
      </c>
      <c r="Z354" s="212">
        <v>0</v>
      </c>
      <c r="AA354" s="212">
        <v>0</v>
      </c>
      <c r="AB354" s="212">
        <v>3.8680888917470631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19"/>
        <v>16.741852057823891</v>
      </c>
      <c r="BA354" s="141"/>
      <c r="BR354" s="141"/>
      <c r="CG354" s="141"/>
    </row>
    <row r="355" spans="1:85" ht="15">
      <c r="A355" s="167" t="s">
        <v>140</v>
      </c>
      <c r="B355" s="156">
        <v>25.10337406873025</v>
      </c>
      <c r="C355" s="156">
        <v>871.06287973572194</v>
      </c>
      <c r="D355" s="156">
        <v>0</v>
      </c>
      <c r="E355" s="156">
        <v>0</v>
      </c>
      <c r="F355" s="350"/>
      <c r="G355" s="156">
        <v>0</v>
      </c>
      <c r="H355" s="168">
        <v>0</v>
      </c>
      <c r="I355" s="154">
        <f t="shared" si="217"/>
        <v>896.16625380445214</v>
      </c>
      <c r="J355" s="149"/>
      <c r="K355" s="169" t="s">
        <v>140</v>
      </c>
      <c r="L355" s="156">
        <v>25.10337406873025</v>
      </c>
      <c r="M355" s="156">
        <v>871.06287973572194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18"/>
        <v>896.16625380445214</v>
      </c>
      <c r="U355" s="215" t="s">
        <v>140</v>
      </c>
      <c r="V355" s="207">
        <v>25.10337406873025</v>
      </c>
      <c r="W355" s="207">
        <v>0</v>
      </c>
      <c r="X355" s="207">
        <v>0</v>
      </c>
      <c r="Y355" s="207">
        <v>871.06287973572194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19"/>
        <v>896.16625380445214</v>
      </c>
      <c r="BA355" s="141"/>
      <c r="BR355" s="141"/>
      <c r="CG355" s="141"/>
    </row>
    <row r="356" spans="1:85" ht="15">
      <c r="A356" s="159" t="s">
        <v>25</v>
      </c>
      <c r="B356" s="160">
        <v>7.2939997134916466</v>
      </c>
      <c r="C356" s="160">
        <v>0</v>
      </c>
      <c r="D356" s="160">
        <v>55.060141769461801</v>
      </c>
      <c r="E356" s="160">
        <v>837.94893163491827</v>
      </c>
      <c r="F356" s="350"/>
      <c r="G356" s="160">
        <v>23.875424499593844</v>
      </c>
      <c r="H356" s="161">
        <v>0</v>
      </c>
      <c r="I356" s="162">
        <f t="shared" si="217"/>
        <v>924.1784976174655</v>
      </c>
      <c r="J356" s="149"/>
      <c r="K356" s="163" t="s">
        <v>25</v>
      </c>
      <c r="L356" s="164">
        <v>7.2939997134916466</v>
      </c>
      <c r="M356" s="164">
        <v>0</v>
      </c>
      <c r="N356" s="164">
        <v>55.060141769461801</v>
      </c>
      <c r="O356" s="164">
        <v>837.94893163491827</v>
      </c>
      <c r="P356" s="164">
        <v>0.96580498997771502</v>
      </c>
      <c r="Q356" s="164">
        <v>23.875424499593844</v>
      </c>
      <c r="R356" s="165">
        <v>0</v>
      </c>
      <c r="S356" s="166">
        <f t="shared" si="218"/>
        <v>925.14430260744325</v>
      </c>
      <c r="U356" s="211" t="s">
        <v>25</v>
      </c>
      <c r="V356" s="212">
        <v>0.51556341105925019</v>
      </c>
      <c r="W356" s="212">
        <v>1.1545881726066225</v>
      </c>
      <c r="X356" s="212">
        <v>23.875424499593844</v>
      </c>
      <c r="Y356" s="212">
        <v>0</v>
      </c>
      <c r="Z356" s="212">
        <v>54.072920352748419</v>
      </c>
      <c r="AA356" s="212">
        <v>837.65237838319831</v>
      </c>
      <c r="AB356" s="212">
        <v>0.96580498997771502</v>
      </c>
      <c r="AC356" s="213">
        <v>6.907622798259057</v>
      </c>
      <c r="AD356" s="212">
        <v>5.6238481298257739</v>
      </c>
      <c r="AE356" s="212">
        <v>0.29655325171990021</v>
      </c>
      <c r="AF356" s="212">
        <v>0</v>
      </c>
      <c r="AG356" s="212">
        <v>0.98722141671338304</v>
      </c>
      <c r="AH356" s="212">
        <v>0</v>
      </c>
      <c r="AI356" s="214">
        <f t="shared" si="219"/>
        <v>925.14430260744325</v>
      </c>
      <c r="BA356" s="141"/>
      <c r="BR356" s="141"/>
      <c r="CG356" s="141"/>
    </row>
    <row r="357" spans="1:85" ht="15">
      <c r="A357" s="167" t="s">
        <v>24</v>
      </c>
      <c r="B357" s="156">
        <v>163.04407637618388</v>
      </c>
      <c r="C357" s="156">
        <v>0</v>
      </c>
      <c r="D357" s="156">
        <v>613.9038263425374</v>
      </c>
      <c r="E357" s="156">
        <v>0</v>
      </c>
      <c r="F357" s="350"/>
      <c r="G357" s="156">
        <v>0</v>
      </c>
      <c r="H357" s="168">
        <v>0</v>
      </c>
      <c r="I357" s="154">
        <f t="shared" si="217"/>
        <v>776.94790271872125</v>
      </c>
      <c r="J357" s="149"/>
      <c r="K357" s="169" t="s">
        <v>24</v>
      </c>
      <c r="L357" s="156">
        <v>163.04407637618388</v>
      </c>
      <c r="M357" s="156">
        <v>0</v>
      </c>
      <c r="N357" s="156">
        <v>613.9038263425374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18"/>
        <v>776.94790271872125</v>
      </c>
      <c r="U357" s="215" t="s">
        <v>24</v>
      </c>
      <c r="V357" s="207">
        <v>163.04407637618388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613.9038263425374</v>
      </c>
      <c r="AD357" s="207">
        <v>0</v>
      </c>
      <c r="AE357" s="207">
        <v>0</v>
      </c>
      <c r="AF357" s="207">
        <v>0</v>
      </c>
      <c r="AG357" s="207">
        <v>613.9038263425374</v>
      </c>
      <c r="AH357" s="207">
        <v>0</v>
      </c>
      <c r="AI357" s="210">
        <f t="shared" si="219"/>
        <v>776.94790271872125</v>
      </c>
      <c r="BA357" s="141"/>
      <c r="BR357" s="141"/>
      <c r="CG357" s="141"/>
    </row>
    <row r="358" spans="1:85" ht="15">
      <c r="A358" s="159" t="s">
        <v>60</v>
      </c>
      <c r="B358" s="160">
        <v>4.4770942377400971</v>
      </c>
      <c r="C358" s="160">
        <v>7.592597959878824</v>
      </c>
      <c r="D358" s="160">
        <v>13.846683209505454</v>
      </c>
      <c r="E358" s="160">
        <v>0</v>
      </c>
      <c r="F358" s="350"/>
      <c r="G358" s="160">
        <v>0</v>
      </c>
      <c r="H358" s="161">
        <v>0</v>
      </c>
      <c r="I358" s="162">
        <f t="shared" si="217"/>
        <v>25.916375407124374</v>
      </c>
      <c r="J358" s="149"/>
      <c r="K358" s="163" t="s">
        <v>60</v>
      </c>
      <c r="L358" s="164">
        <v>4.4770942377400971</v>
      </c>
      <c r="M358" s="164">
        <v>7.592597959878824</v>
      </c>
      <c r="N358" s="164">
        <v>13.846683209505454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18"/>
        <v>25.916375407124374</v>
      </c>
      <c r="U358" s="211" t="s">
        <v>60</v>
      </c>
      <c r="V358" s="212">
        <v>4.4770942377400971</v>
      </c>
      <c r="W358" s="212">
        <v>0</v>
      </c>
      <c r="X358" s="212">
        <v>0</v>
      </c>
      <c r="Y358" s="212">
        <v>7.592597959878824</v>
      </c>
      <c r="Z358" s="212">
        <v>13.846683209505454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19"/>
        <v>25.916375407124374</v>
      </c>
      <c r="BA358" s="141"/>
      <c r="BR358" s="141"/>
      <c r="CG358" s="141"/>
    </row>
    <row r="359" spans="1:85" ht="15">
      <c r="A359" s="167" t="s">
        <v>22</v>
      </c>
      <c r="B359" s="156">
        <v>17.857610004468814</v>
      </c>
      <c r="C359" s="156">
        <v>835.65086390776924</v>
      </c>
      <c r="D359" s="156">
        <v>369.36500612441864</v>
      </c>
      <c r="E359" s="156">
        <v>0</v>
      </c>
      <c r="F359" s="350"/>
      <c r="G359" s="156">
        <v>0</v>
      </c>
      <c r="H359" s="168">
        <v>0</v>
      </c>
      <c r="I359" s="154">
        <f t="shared" si="217"/>
        <v>1222.8734800366567</v>
      </c>
      <c r="J359" s="149"/>
      <c r="K359" s="169" t="s">
        <v>22</v>
      </c>
      <c r="L359" s="156">
        <v>17.857610004468814</v>
      </c>
      <c r="M359" s="156">
        <v>835.65086390776924</v>
      </c>
      <c r="N359" s="156">
        <v>369.36500612441864</v>
      </c>
      <c r="O359" s="156">
        <v>0</v>
      </c>
      <c r="P359" s="156">
        <v>23.837492831008362</v>
      </c>
      <c r="Q359" s="156">
        <v>0</v>
      </c>
      <c r="R359" s="157">
        <v>0</v>
      </c>
      <c r="S359" s="158">
        <f t="shared" si="218"/>
        <v>1246.7109728676651</v>
      </c>
      <c r="U359" s="215" t="s">
        <v>22</v>
      </c>
      <c r="V359" s="207">
        <v>17.857610004468814</v>
      </c>
      <c r="W359" s="207">
        <v>0</v>
      </c>
      <c r="X359" s="207">
        <v>0</v>
      </c>
      <c r="Y359" s="207">
        <v>835.65086390776924</v>
      </c>
      <c r="Z359" s="207">
        <v>112.66214872600429</v>
      </c>
      <c r="AA359" s="207">
        <v>0</v>
      </c>
      <c r="AB359" s="207">
        <v>23.837492831008362</v>
      </c>
      <c r="AC359" s="208">
        <v>256.70285739841438</v>
      </c>
      <c r="AD359" s="207">
        <v>0</v>
      </c>
      <c r="AE359" s="207">
        <v>0</v>
      </c>
      <c r="AF359" s="207">
        <v>0</v>
      </c>
      <c r="AG359" s="207">
        <v>256.70285739841438</v>
      </c>
      <c r="AH359" s="207">
        <v>0</v>
      </c>
      <c r="AI359" s="210">
        <f t="shared" si="219"/>
        <v>1246.7109728676651</v>
      </c>
      <c r="BA359" s="141"/>
      <c r="BR359" s="141"/>
      <c r="CG359" s="141"/>
    </row>
    <row r="360" spans="1:85" ht="15">
      <c r="A360" s="159" t="s">
        <v>21</v>
      </c>
      <c r="B360" s="160">
        <v>0.86709630266317839</v>
      </c>
      <c r="C360" s="160">
        <v>46.679963196469039</v>
      </c>
      <c r="D360" s="160">
        <v>14.533454842867783</v>
      </c>
      <c r="E360" s="160">
        <v>0</v>
      </c>
      <c r="F360" s="350"/>
      <c r="G360" s="160">
        <v>0</v>
      </c>
      <c r="H360" s="161">
        <v>0</v>
      </c>
      <c r="I360" s="162">
        <f t="shared" si="217"/>
        <v>62.080514342000001</v>
      </c>
      <c r="J360" s="149"/>
      <c r="K360" s="163" t="s">
        <v>21</v>
      </c>
      <c r="L360" s="164">
        <v>0.86709630266317839</v>
      </c>
      <c r="M360" s="164">
        <v>46.679963196469039</v>
      </c>
      <c r="N360" s="164">
        <v>14.533454842867783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18"/>
        <v>62.080514342000001</v>
      </c>
      <c r="U360" s="211" t="s">
        <v>61</v>
      </c>
      <c r="V360" s="212">
        <v>0.86709630266317839</v>
      </c>
      <c r="W360" s="212">
        <v>0</v>
      </c>
      <c r="X360" s="212">
        <v>0</v>
      </c>
      <c r="Y360" s="212">
        <v>46.679963196469039</v>
      </c>
      <c r="Z360" s="212">
        <v>14.533454842867783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19"/>
        <v>62.080514342000001</v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50"/>
      <c r="G361" s="156">
        <v>0</v>
      </c>
      <c r="H361" s="168">
        <v>0</v>
      </c>
      <c r="I361" s="154">
        <f t="shared" si="217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18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19"/>
        <v>0</v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50"/>
      <c r="G362" s="173">
        <v>0</v>
      </c>
      <c r="H362" s="174">
        <v>0</v>
      </c>
      <c r="I362" s="175">
        <f t="shared" si="217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18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22">
        <v>0</v>
      </c>
      <c r="AI362" s="219">
        <f t="shared" si="219"/>
        <v>0</v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50"/>
      <c r="G363" s="181">
        <v>0</v>
      </c>
      <c r="H363" s="182">
        <v>0</v>
      </c>
      <c r="I363" s="183">
        <f t="shared" si="217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18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19"/>
        <v>0</v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50"/>
      <c r="G364" s="173">
        <v>0</v>
      </c>
      <c r="H364" s="174">
        <v>0</v>
      </c>
      <c r="I364" s="175">
        <f t="shared" si="217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18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22">
        <v>0</v>
      </c>
      <c r="AI364" s="219">
        <f t="shared" si="219"/>
        <v>0</v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51"/>
      <c r="G365" s="188">
        <v>0</v>
      </c>
      <c r="H365" s="189">
        <v>0</v>
      </c>
      <c r="I365" s="190">
        <f t="shared" si="217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18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19"/>
        <v>0</v>
      </c>
      <c r="BA365" s="141"/>
      <c r="BR365" s="141"/>
      <c r="CG365" s="141"/>
    </row>
    <row r="366" spans="1:85" ht="18" customHeight="1">
      <c r="A366" s="194" t="s">
        <v>26</v>
      </c>
      <c r="B366" s="195">
        <f>SUM(B345:B361)</f>
        <v>232.91492189861557</v>
      </c>
      <c r="C366" s="195">
        <f t="shared" ref="C366:H366" si="220">SUM(C345:C361)</f>
        <v>1773.860067965916</v>
      </c>
      <c r="D366" s="195">
        <f t="shared" si="220"/>
        <v>1077.8334311359961</v>
      </c>
      <c r="E366" s="195">
        <f t="shared" si="220"/>
        <v>837.94893163491827</v>
      </c>
      <c r="F366" s="195">
        <f t="shared" si="220"/>
        <v>0</v>
      </c>
      <c r="G366" s="195">
        <f t="shared" si="220"/>
        <v>23.875424499593844</v>
      </c>
      <c r="H366" s="197">
        <f t="shared" si="220"/>
        <v>0</v>
      </c>
      <c r="I366" s="154">
        <f t="shared" ref="I366" si="221">SUM(I345:I361)</f>
        <v>3946.4327771350395</v>
      </c>
      <c r="J366" s="149"/>
      <c r="K366" s="196" t="s">
        <v>26</v>
      </c>
      <c r="L366" s="195">
        <f>SUM(L345:L361)</f>
        <v>232.91492189861557</v>
      </c>
      <c r="M366" s="195">
        <f t="shared" ref="M366:R366" si="222">SUM(M345:M361)</f>
        <v>1773.860067965916</v>
      </c>
      <c r="N366" s="195">
        <f t="shared" si="222"/>
        <v>1077.8334311359961</v>
      </c>
      <c r="O366" s="195">
        <f t="shared" si="222"/>
        <v>837.94893163491827</v>
      </c>
      <c r="P366" s="195">
        <f t="shared" si="222"/>
        <v>452.69094655609018</v>
      </c>
      <c r="Q366" s="195">
        <f t="shared" si="222"/>
        <v>23.875424499593844</v>
      </c>
      <c r="R366" s="197">
        <f t="shared" si="222"/>
        <v>0</v>
      </c>
      <c r="S366" s="198">
        <f t="shared" ref="S366" si="223">SUM(S345:S361)</f>
        <v>4399.1237236911293</v>
      </c>
      <c r="T366" s="141" t="str">
        <f>IF(ABS(S366-AI366)&gt;0.01,S366-AI366,"")</f>
        <v/>
      </c>
      <c r="U366" s="224" t="s">
        <v>63</v>
      </c>
      <c r="V366" s="225">
        <f>SUM(V345:V361)</f>
        <v>226.13648559618318</v>
      </c>
      <c r="W366" s="225">
        <f t="shared" ref="W366:AH366" si="224">SUM(W345:W361)</f>
        <v>1.1545881726066225</v>
      </c>
      <c r="X366" s="225">
        <f t="shared" si="224"/>
        <v>23.875424499593844</v>
      </c>
      <c r="Y366" s="225">
        <f t="shared" si="224"/>
        <v>1773.860067965916</v>
      </c>
      <c r="Z366" s="225">
        <f t="shared" si="224"/>
        <v>198.55541876847883</v>
      </c>
      <c r="AA366" s="225">
        <f t="shared" si="224"/>
        <v>837.65237838319831</v>
      </c>
      <c r="AB366" s="225">
        <f t="shared" si="224"/>
        <v>452.69094655609018</v>
      </c>
      <c r="AC366" s="225">
        <f t="shared" si="224"/>
        <v>885.19841374906298</v>
      </c>
      <c r="AD366" s="226">
        <f t="shared" si="224"/>
        <v>5.6238481298257739</v>
      </c>
      <c r="AE366" s="226">
        <f t="shared" si="224"/>
        <v>0.29655325171990021</v>
      </c>
      <c r="AF366" s="226">
        <f t="shared" si="224"/>
        <v>0</v>
      </c>
      <c r="AG366" s="226">
        <f t="shared" si="224"/>
        <v>879.27801236751725</v>
      </c>
      <c r="AH366" s="226">
        <f t="shared" si="224"/>
        <v>0</v>
      </c>
      <c r="AI366" s="227">
        <f>SUM(V366:AC366)</f>
        <v>4399.1237236911293</v>
      </c>
      <c r="BA366" s="141"/>
      <c r="BR366" s="141"/>
      <c r="CG366" s="141"/>
    </row>
    <row r="367" spans="1:85" s="22" customFormat="1" ht="15" thickBot="1">
      <c r="A367" s="32" t="s">
        <v>90</v>
      </c>
      <c r="B367" s="48">
        <f>IF($I366=0,"-",B366/$I366)</f>
        <v>5.9019102833344848E-2</v>
      </c>
      <c r="C367" s="48">
        <f t="shared" ref="C367:H367" si="225">IF($I366=0,"-",C366/$I366)</f>
        <v>0.44948442508468905</v>
      </c>
      <c r="D367" s="48">
        <f t="shared" si="225"/>
        <v>0.27311587248635771</v>
      </c>
      <c r="E367" s="48">
        <f t="shared" si="225"/>
        <v>0.21233072472179226</v>
      </c>
      <c r="F367" s="48">
        <f t="shared" si="225"/>
        <v>0</v>
      </c>
      <c r="G367" s="48">
        <f t="shared" si="225"/>
        <v>6.0498748738161698E-3</v>
      </c>
      <c r="H367" s="69">
        <f t="shared" si="225"/>
        <v>0</v>
      </c>
      <c r="I367" s="49">
        <f>SUM(B367:H367)</f>
        <v>1</v>
      </c>
      <c r="J367" s="141"/>
      <c r="K367" s="78" t="s">
        <v>90</v>
      </c>
      <c r="L367" s="95">
        <f>IF($S366=0,"-",L366/$S366)</f>
        <v>5.294575386554165E-2</v>
      </c>
      <c r="M367" s="95">
        <f t="shared" ref="M367:R367" si="226">IF($S366=0,"-",M366/$S366)</f>
        <v>0.40323032025967681</v>
      </c>
      <c r="N367" s="95">
        <f t="shared" si="226"/>
        <v>0.245010938276505</v>
      </c>
      <c r="O367" s="95">
        <f t="shared" si="226"/>
        <v>0.19048087398001817</v>
      </c>
      <c r="P367" s="95">
        <f t="shared" si="226"/>
        <v>0.10290479990779965</v>
      </c>
      <c r="Q367" s="95">
        <f t="shared" si="226"/>
        <v>5.4273137104588927E-3</v>
      </c>
      <c r="R367" s="96">
        <f t="shared" si="226"/>
        <v>0</v>
      </c>
      <c r="S367" s="97">
        <f>SUM(L367:R367)</f>
        <v>1</v>
      </c>
      <c r="U367" s="108" t="s">
        <v>90</v>
      </c>
      <c r="V367" s="130">
        <f>+V366/$AI366</f>
        <v>5.140489329234893E-2</v>
      </c>
      <c r="W367" s="130">
        <f t="shared" ref="W367:AH367" si="227">+W366/$AI366</f>
        <v>2.624586724825856E-4</v>
      </c>
      <c r="X367" s="130">
        <f t="shared" si="227"/>
        <v>5.4273137104588927E-3</v>
      </c>
      <c r="Y367" s="130">
        <f t="shared" si="227"/>
        <v>0.40323032025967681</v>
      </c>
      <c r="Z367" s="130">
        <f t="shared" si="227"/>
        <v>4.5135220384726733E-2</v>
      </c>
      <c r="AA367" s="130">
        <f t="shared" si="227"/>
        <v>0.19041346208839011</v>
      </c>
      <c r="AB367" s="130">
        <f t="shared" si="227"/>
        <v>0.10290479990779965</v>
      </c>
      <c r="AC367" s="130">
        <f t="shared" si="227"/>
        <v>0.20122153168411647</v>
      </c>
      <c r="AD367" s="130">
        <f t="shared" si="227"/>
        <v>1.2784019007101321E-3</v>
      </c>
      <c r="AE367" s="130">
        <f t="shared" si="227"/>
        <v>6.7411891628061377E-5</v>
      </c>
      <c r="AF367" s="130">
        <f t="shared" si="227"/>
        <v>0</v>
      </c>
      <c r="AG367" s="130">
        <f t="shared" si="227"/>
        <v>0.19987571789177827</v>
      </c>
      <c r="AH367" s="130">
        <f t="shared" si="227"/>
        <v>0</v>
      </c>
      <c r="AI367" s="131">
        <f>SUM(V367:AC367)</f>
        <v>1.0000000000000002</v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00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02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04" t="s">
        <v>41</v>
      </c>
      <c r="V369" s="200" t="s">
        <v>72</v>
      </c>
      <c r="W369" s="200" t="s">
        <v>73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74</v>
      </c>
      <c r="AE369" s="201" t="s">
        <v>75</v>
      </c>
      <c r="AF369" s="201" t="s">
        <v>76</v>
      </c>
      <c r="AG369" s="201" t="s">
        <v>77</v>
      </c>
      <c r="AH369" s="201" t="s">
        <v>78</v>
      </c>
      <c r="AI369" s="202" t="s">
        <v>63</v>
      </c>
      <c r="BA369" s="141"/>
      <c r="BR369" s="141"/>
      <c r="CG369" s="141"/>
    </row>
    <row r="370" spans="1:85" ht="15">
      <c r="A370" s="301" t="s">
        <v>41</v>
      </c>
      <c r="B370" s="306" t="s">
        <v>119</v>
      </c>
      <c r="C370" s="307"/>
      <c r="D370" s="307"/>
      <c r="E370" s="307"/>
      <c r="F370" s="307"/>
      <c r="G370" s="307"/>
      <c r="H370" s="307"/>
      <c r="I370" s="308"/>
      <c r="K370" s="303" t="s">
        <v>41</v>
      </c>
      <c r="L370" s="309" t="s">
        <v>119</v>
      </c>
      <c r="M370" s="310"/>
      <c r="N370" s="310"/>
      <c r="O370" s="310"/>
      <c r="P370" s="310"/>
      <c r="Q370" s="310"/>
      <c r="R370" s="310"/>
      <c r="S370" s="311"/>
      <c r="U370" s="305" t="s">
        <v>41</v>
      </c>
      <c r="V370" s="312" t="s">
        <v>119</v>
      </c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3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49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50"/>
      <c r="G372" s="160">
        <v>0</v>
      </c>
      <c r="H372" s="161">
        <v>0</v>
      </c>
      <c r="I372" s="162">
        <f t="shared" ref="I372:I391" si="228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29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30">SUM(V372:AC372)</f>
        <v>0</v>
      </c>
      <c r="BA372" s="141"/>
      <c r="BR372" s="141"/>
      <c r="CG372" s="141"/>
    </row>
    <row r="373" spans="1:85" ht="15">
      <c r="A373" s="167" t="s">
        <v>10</v>
      </c>
      <c r="B373" s="156">
        <v>0.14145000858540491</v>
      </c>
      <c r="C373" s="156">
        <v>0</v>
      </c>
      <c r="D373" s="156">
        <v>0</v>
      </c>
      <c r="E373" s="156">
        <v>0</v>
      </c>
      <c r="F373" s="350"/>
      <c r="G373" s="156">
        <v>0</v>
      </c>
      <c r="H373" s="168">
        <v>0</v>
      </c>
      <c r="I373" s="154">
        <f t="shared" si="228"/>
        <v>0.14145000858540491</v>
      </c>
      <c r="J373" s="149"/>
      <c r="K373" s="169" t="s">
        <v>10</v>
      </c>
      <c r="L373" s="156">
        <v>0.14145000858540491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29"/>
        <v>0.14145000858540491</v>
      </c>
      <c r="U373" s="215" t="s">
        <v>10</v>
      </c>
      <c r="V373" s="207">
        <v>0.14145000858540491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30"/>
        <v>0.14145000858540491</v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50"/>
      <c r="G374" s="160">
        <v>0</v>
      </c>
      <c r="H374" s="161">
        <v>0</v>
      </c>
      <c r="I374" s="162">
        <f t="shared" si="228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29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30"/>
        <v>0</v>
      </c>
      <c r="BA374" s="141"/>
      <c r="BR374" s="141"/>
      <c r="CG374" s="141"/>
    </row>
    <row r="375" spans="1:85" ht="15">
      <c r="A375" s="167" t="s">
        <v>16</v>
      </c>
      <c r="B375" s="156">
        <v>71.206722593969474</v>
      </c>
      <c r="C375" s="156">
        <v>1.4650769366568153</v>
      </c>
      <c r="D375" s="156">
        <v>1.4650769366568153</v>
      </c>
      <c r="E375" s="156">
        <v>0</v>
      </c>
      <c r="F375" s="350"/>
      <c r="G375" s="156">
        <v>0</v>
      </c>
      <c r="H375" s="168">
        <v>0</v>
      </c>
      <c r="I375" s="154">
        <f t="shared" si="228"/>
        <v>74.136876467283102</v>
      </c>
      <c r="J375" s="149"/>
      <c r="K375" s="169" t="s">
        <v>16</v>
      </c>
      <c r="L375" s="156">
        <v>71.206722593969474</v>
      </c>
      <c r="M375" s="156">
        <v>1.4650769366568153</v>
      </c>
      <c r="N375" s="156">
        <v>1.4650769366568153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29"/>
        <v>74.136876467283102</v>
      </c>
      <c r="U375" s="215" t="s">
        <v>16</v>
      </c>
      <c r="V375" s="207">
        <v>71.206722593969474</v>
      </c>
      <c r="W375" s="207">
        <v>0</v>
      </c>
      <c r="X375" s="207">
        <v>0</v>
      </c>
      <c r="Y375" s="207">
        <v>1.4650769366568153</v>
      </c>
      <c r="Z375" s="207">
        <v>1.4650769366568153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30"/>
        <v>74.136876467283102</v>
      </c>
      <c r="BA375" s="141"/>
      <c r="BR375" s="141"/>
      <c r="CG375" s="141"/>
    </row>
    <row r="376" spans="1:85" ht="15">
      <c r="A376" s="159" t="s">
        <v>15</v>
      </c>
      <c r="B376" s="160">
        <v>165.18772629967035</v>
      </c>
      <c r="C376" s="160">
        <v>0.81537423914507945</v>
      </c>
      <c r="D376" s="160">
        <v>0</v>
      </c>
      <c r="E376" s="160">
        <v>1.7154856836614163</v>
      </c>
      <c r="F376" s="350"/>
      <c r="G376" s="160">
        <v>0</v>
      </c>
      <c r="H376" s="161">
        <v>0</v>
      </c>
      <c r="I376" s="162">
        <f t="shared" si="228"/>
        <v>167.71858622247686</v>
      </c>
      <c r="J376" s="149"/>
      <c r="K376" s="163" t="s">
        <v>15</v>
      </c>
      <c r="L376" s="164">
        <v>165.18772629967035</v>
      </c>
      <c r="M376" s="164">
        <v>0.81537423914507945</v>
      </c>
      <c r="N376" s="164">
        <v>0</v>
      </c>
      <c r="O376" s="164">
        <v>1.7154856836614163</v>
      </c>
      <c r="P376" s="164">
        <v>0</v>
      </c>
      <c r="Q376" s="164">
        <v>0</v>
      </c>
      <c r="R376" s="165">
        <v>0</v>
      </c>
      <c r="S376" s="166">
        <f t="shared" si="229"/>
        <v>167.71858622247686</v>
      </c>
      <c r="U376" s="211" t="s">
        <v>57</v>
      </c>
      <c r="V376" s="212">
        <v>163.06775327789313</v>
      </c>
      <c r="W376" s="212">
        <v>2.1199730217772066</v>
      </c>
      <c r="X376" s="212">
        <v>0</v>
      </c>
      <c r="Y376" s="212">
        <v>0.81537423914507945</v>
      </c>
      <c r="Z376" s="212">
        <v>0</v>
      </c>
      <c r="AA376" s="212">
        <v>0</v>
      </c>
      <c r="AB376" s="212">
        <v>0</v>
      </c>
      <c r="AC376" s="213">
        <v>1.7154856836614163</v>
      </c>
      <c r="AD376" s="212">
        <v>0</v>
      </c>
      <c r="AE376" s="212">
        <v>0</v>
      </c>
      <c r="AF376" s="212">
        <v>0</v>
      </c>
      <c r="AG376" s="212">
        <v>0</v>
      </c>
      <c r="AH376" s="212">
        <v>1.7154856836614163</v>
      </c>
      <c r="AI376" s="214">
        <f t="shared" si="230"/>
        <v>167.71858622247686</v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2334.7540827066755</v>
      </c>
      <c r="F377" s="350"/>
      <c r="G377" s="156">
        <v>0</v>
      </c>
      <c r="H377" s="168">
        <v>0</v>
      </c>
      <c r="I377" s="154">
        <f t="shared" si="228"/>
        <v>2334.7540827066755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2334.7540827066755</v>
      </c>
      <c r="P377" s="156">
        <v>1475.6909036831903</v>
      </c>
      <c r="Q377" s="156">
        <v>0</v>
      </c>
      <c r="R377" s="157">
        <v>0</v>
      </c>
      <c r="S377" s="158">
        <f t="shared" si="229"/>
        <v>3810.4449863898658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2334.7540827066755</v>
      </c>
      <c r="AB377" s="207">
        <v>1475.6909036831903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230"/>
        <v>3810.4449863898658</v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32.352036830858601</v>
      </c>
      <c r="F378" s="350"/>
      <c r="G378" s="160">
        <v>0</v>
      </c>
      <c r="H378" s="161">
        <v>0</v>
      </c>
      <c r="I378" s="162">
        <f t="shared" si="228"/>
        <v>32.352036830858601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32.352036830858601</v>
      </c>
      <c r="P378" s="164">
        <v>122.57836487258552</v>
      </c>
      <c r="Q378" s="164">
        <v>0</v>
      </c>
      <c r="R378" s="165">
        <v>0</v>
      </c>
      <c r="S378" s="166">
        <f t="shared" si="229"/>
        <v>154.93040170344412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32.352036830858601</v>
      </c>
      <c r="AB378" s="212">
        <v>122.57836487258552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230"/>
        <v>154.93040170344412</v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1.7874164479203283E-2</v>
      </c>
      <c r="F379" s="350"/>
      <c r="G379" s="156">
        <v>0</v>
      </c>
      <c r="H379" s="168">
        <v>0</v>
      </c>
      <c r="I379" s="154">
        <f t="shared" si="228"/>
        <v>1.7874164479203283E-2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1.7874164479203283E-2</v>
      </c>
      <c r="P379" s="156">
        <v>0</v>
      </c>
      <c r="Q379" s="156">
        <v>0</v>
      </c>
      <c r="R379" s="157">
        <v>0</v>
      </c>
      <c r="S379" s="158">
        <f t="shared" si="229"/>
        <v>1.7874164479203283E-2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1.7874164479203283E-2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1.7874164479203283E-2</v>
      </c>
      <c r="AI379" s="210">
        <f t="shared" si="230"/>
        <v>1.7874164479203283E-2</v>
      </c>
      <c r="BA379" s="141"/>
      <c r="BR379" s="141"/>
      <c r="CG379" s="141"/>
    </row>
    <row r="380" spans="1:85" ht="15">
      <c r="A380" s="159" t="s">
        <v>17</v>
      </c>
      <c r="B380" s="160">
        <v>43.55242074615763</v>
      </c>
      <c r="C380" s="160">
        <v>0</v>
      </c>
      <c r="D380" s="160">
        <v>0</v>
      </c>
      <c r="E380" s="160">
        <v>22.71842905195216</v>
      </c>
      <c r="F380" s="350"/>
      <c r="G380" s="160">
        <v>0</v>
      </c>
      <c r="H380" s="161">
        <v>0</v>
      </c>
      <c r="I380" s="162">
        <f t="shared" si="228"/>
        <v>66.270849798109793</v>
      </c>
      <c r="J380" s="149"/>
      <c r="K380" s="163" t="s">
        <v>17</v>
      </c>
      <c r="L380" s="164">
        <v>43.55242074615763</v>
      </c>
      <c r="M380" s="164">
        <v>0</v>
      </c>
      <c r="N380" s="164">
        <v>0</v>
      </c>
      <c r="O380" s="164">
        <v>22.71842905195216</v>
      </c>
      <c r="P380" s="164">
        <v>3.6210816063197986</v>
      </c>
      <c r="Q380" s="164">
        <v>0</v>
      </c>
      <c r="R380" s="165">
        <v>0</v>
      </c>
      <c r="S380" s="166">
        <f t="shared" si="229"/>
        <v>69.891931404429599</v>
      </c>
      <c r="U380" s="211" t="s">
        <v>17</v>
      </c>
      <c r="V380" s="212">
        <v>39.995518879598421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3.6210816063197986</v>
      </c>
      <c r="AC380" s="213">
        <v>26.275330918511369</v>
      </c>
      <c r="AD380" s="212">
        <v>3.55690186655921</v>
      </c>
      <c r="AE380" s="212">
        <v>0</v>
      </c>
      <c r="AF380" s="212">
        <v>0</v>
      </c>
      <c r="AG380" s="212">
        <v>0</v>
      </c>
      <c r="AH380" s="212">
        <v>22.71842905195216</v>
      </c>
      <c r="AI380" s="214">
        <f t="shared" si="230"/>
        <v>69.891931404429585</v>
      </c>
      <c r="BA380" s="141"/>
      <c r="BR380" s="141"/>
      <c r="CG380" s="141"/>
    </row>
    <row r="381" spans="1:85" ht="15">
      <c r="A381" s="167" t="s">
        <v>140</v>
      </c>
      <c r="B381" s="156">
        <v>171.22044405402141</v>
      </c>
      <c r="C381" s="156">
        <v>0</v>
      </c>
      <c r="D381" s="156">
        <v>130.46501493678099</v>
      </c>
      <c r="E381" s="156">
        <v>7.3364109589792087E-2</v>
      </c>
      <c r="F381" s="350"/>
      <c r="G381" s="156">
        <v>0</v>
      </c>
      <c r="H381" s="168">
        <v>0</v>
      </c>
      <c r="I381" s="154">
        <f t="shared" si="228"/>
        <v>301.75882310039225</v>
      </c>
      <c r="J381" s="149"/>
      <c r="K381" s="169" t="s">
        <v>140</v>
      </c>
      <c r="L381" s="156">
        <v>171.22044405402141</v>
      </c>
      <c r="M381" s="156">
        <v>0</v>
      </c>
      <c r="N381" s="156">
        <v>130.46501493678099</v>
      </c>
      <c r="O381" s="156">
        <v>7.3364109589792087E-2</v>
      </c>
      <c r="P381" s="156">
        <v>0.18971359350081798</v>
      </c>
      <c r="Q381" s="156">
        <v>0</v>
      </c>
      <c r="R381" s="157">
        <v>0</v>
      </c>
      <c r="S381" s="158">
        <f t="shared" si="229"/>
        <v>301.94853669389306</v>
      </c>
      <c r="U381" s="215" t="s">
        <v>140</v>
      </c>
      <c r="V381" s="207">
        <v>170.40270433709586</v>
      </c>
      <c r="W381" s="207">
        <v>0</v>
      </c>
      <c r="X381" s="207">
        <v>0</v>
      </c>
      <c r="Y381" s="207">
        <v>0</v>
      </c>
      <c r="Z381" s="207">
        <v>130.46501493678099</v>
      </c>
      <c r="AA381" s="207">
        <v>7.3364109589792087E-2</v>
      </c>
      <c r="AB381" s="207">
        <v>0.18971359350081798</v>
      </c>
      <c r="AC381" s="208">
        <v>0.81773971692556457</v>
      </c>
      <c r="AD381" s="207">
        <v>0.81773971692556457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30"/>
        <v>301.94853669389306</v>
      </c>
      <c r="BA381" s="141"/>
      <c r="BR381" s="141"/>
      <c r="CG381" s="141"/>
    </row>
    <row r="382" spans="1:85" ht="15">
      <c r="A382" s="159" t="s">
        <v>25</v>
      </c>
      <c r="B382" s="160">
        <v>40.877555661345568</v>
      </c>
      <c r="C382" s="160">
        <v>6.9872380227653207E-3</v>
      </c>
      <c r="D382" s="160">
        <v>12.433031641078509</v>
      </c>
      <c r="E382" s="160">
        <v>147.16298976096562</v>
      </c>
      <c r="F382" s="350"/>
      <c r="G382" s="160">
        <v>161.34299808524935</v>
      </c>
      <c r="H382" s="161">
        <v>0</v>
      </c>
      <c r="I382" s="162">
        <f t="shared" si="228"/>
        <v>361.82356238666182</v>
      </c>
      <c r="J382" s="149"/>
      <c r="K382" s="163" t="s">
        <v>25</v>
      </c>
      <c r="L382" s="164">
        <v>40.877555661345568</v>
      </c>
      <c r="M382" s="164">
        <v>6.9872380227653207E-3</v>
      </c>
      <c r="N382" s="164">
        <v>12.433031641078509</v>
      </c>
      <c r="O382" s="164">
        <v>147.16298976096562</v>
      </c>
      <c r="P382" s="164">
        <v>3.9040826562559667</v>
      </c>
      <c r="Q382" s="164">
        <v>161.34299808524935</v>
      </c>
      <c r="R382" s="165">
        <v>0</v>
      </c>
      <c r="S382" s="166">
        <f t="shared" si="229"/>
        <v>365.7276450429178</v>
      </c>
      <c r="U382" s="211" t="s">
        <v>25</v>
      </c>
      <c r="V382" s="212">
        <v>10.987339776392487</v>
      </c>
      <c r="W382" s="212">
        <v>19.385728622204507</v>
      </c>
      <c r="X382" s="212">
        <v>161.34299808524935</v>
      </c>
      <c r="Y382" s="212">
        <v>6.9872380227653207E-3</v>
      </c>
      <c r="Z382" s="212">
        <v>12.433031641078509</v>
      </c>
      <c r="AA382" s="212">
        <v>138.43122537088448</v>
      </c>
      <c r="AB382" s="212">
        <v>3.9040826562559667</v>
      </c>
      <c r="AC382" s="213">
        <v>19.236251652829701</v>
      </c>
      <c r="AD382" s="212">
        <v>10.504487262748574</v>
      </c>
      <c r="AE382" s="212">
        <v>0</v>
      </c>
      <c r="AF382" s="212">
        <v>0</v>
      </c>
      <c r="AG382" s="212">
        <v>0</v>
      </c>
      <c r="AH382" s="212">
        <v>8.7317643900811284</v>
      </c>
      <c r="AI382" s="214">
        <f t="shared" si="230"/>
        <v>365.72764504291774</v>
      </c>
      <c r="BA382" s="141"/>
      <c r="BR382" s="141"/>
      <c r="CG382" s="141"/>
    </row>
    <row r="383" spans="1:85" ht="15">
      <c r="A383" s="167" t="s">
        <v>24</v>
      </c>
      <c r="B383" s="156">
        <v>55.279510131956343</v>
      </c>
      <c r="C383" s="156">
        <v>0</v>
      </c>
      <c r="D383" s="156">
        <v>0</v>
      </c>
      <c r="E383" s="156">
        <v>0</v>
      </c>
      <c r="F383" s="350"/>
      <c r="G383" s="156">
        <v>0</v>
      </c>
      <c r="H383" s="168">
        <v>0</v>
      </c>
      <c r="I383" s="154">
        <f t="shared" si="228"/>
        <v>55.279510131956343</v>
      </c>
      <c r="J383" s="149"/>
      <c r="K383" s="169" t="s">
        <v>24</v>
      </c>
      <c r="L383" s="156">
        <v>55.279510131956343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29"/>
        <v>55.279510131956343</v>
      </c>
      <c r="U383" s="215" t="s">
        <v>24</v>
      </c>
      <c r="V383" s="207">
        <v>55.279510131956343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30"/>
        <v>55.279510131956343</v>
      </c>
      <c r="BA383" s="141"/>
      <c r="BR383" s="141"/>
      <c r="CG383" s="141"/>
    </row>
    <row r="384" spans="1:85" ht="15">
      <c r="A384" s="159" t="s">
        <v>60</v>
      </c>
      <c r="B384" s="160">
        <v>31.388288828380659</v>
      </c>
      <c r="C384" s="160">
        <v>0</v>
      </c>
      <c r="D384" s="160">
        <v>0</v>
      </c>
      <c r="E384" s="160">
        <v>0</v>
      </c>
      <c r="F384" s="350"/>
      <c r="G384" s="160">
        <v>0</v>
      </c>
      <c r="H384" s="161">
        <v>0</v>
      </c>
      <c r="I384" s="162">
        <f t="shared" si="228"/>
        <v>31.388288828380659</v>
      </c>
      <c r="J384" s="149"/>
      <c r="K384" s="163" t="s">
        <v>60</v>
      </c>
      <c r="L384" s="164">
        <v>31.388288828380659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29"/>
        <v>31.388288828380659</v>
      </c>
      <c r="U384" s="211" t="s">
        <v>60</v>
      </c>
      <c r="V384" s="212">
        <v>31.388288828380659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30"/>
        <v>31.388288828380659</v>
      </c>
      <c r="BA384" s="141"/>
      <c r="BR384" s="141"/>
      <c r="CG384" s="141"/>
    </row>
    <row r="385" spans="1:85" ht="15">
      <c r="A385" s="167" t="s">
        <v>22</v>
      </c>
      <c r="B385" s="156">
        <v>352.89878072655893</v>
      </c>
      <c r="C385" s="156">
        <v>0</v>
      </c>
      <c r="D385" s="156">
        <v>0</v>
      </c>
      <c r="E385" s="156">
        <v>0</v>
      </c>
      <c r="F385" s="350"/>
      <c r="G385" s="156">
        <v>0</v>
      </c>
      <c r="H385" s="168">
        <v>0</v>
      </c>
      <c r="I385" s="154">
        <f t="shared" si="228"/>
        <v>352.89878072655893</v>
      </c>
      <c r="J385" s="149"/>
      <c r="K385" s="169" t="s">
        <v>22</v>
      </c>
      <c r="L385" s="156">
        <v>352.89878072655893</v>
      </c>
      <c r="M385" s="156">
        <v>0</v>
      </c>
      <c r="N385" s="156">
        <v>0</v>
      </c>
      <c r="O385" s="156">
        <v>0</v>
      </c>
      <c r="P385" s="156">
        <v>213.86815492637467</v>
      </c>
      <c r="Q385" s="156">
        <v>0</v>
      </c>
      <c r="R385" s="157">
        <v>0</v>
      </c>
      <c r="S385" s="158">
        <f t="shared" si="229"/>
        <v>566.76693565293363</v>
      </c>
      <c r="U385" s="215" t="s">
        <v>22</v>
      </c>
      <c r="V385" s="207">
        <v>349.58458293825208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213.86815492637467</v>
      </c>
      <c r="AC385" s="208">
        <v>3.3141977883068336</v>
      </c>
      <c r="AD385" s="207">
        <v>3.3141977883068336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230"/>
        <v>566.76693565293363</v>
      </c>
      <c r="BA385" s="141"/>
      <c r="BR385" s="141"/>
      <c r="CG385" s="141"/>
    </row>
    <row r="386" spans="1:85" ht="15">
      <c r="A386" s="159" t="s">
        <v>21</v>
      </c>
      <c r="B386" s="160">
        <v>33.567148915337867</v>
      </c>
      <c r="C386" s="160">
        <v>0</v>
      </c>
      <c r="D386" s="160">
        <v>0</v>
      </c>
      <c r="E386" s="160">
        <v>0</v>
      </c>
      <c r="F386" s="350"/>
      <c r="G386" s="160">
        <v>0</v>
      </c>
      <c r="H386" s="161">
        <v>0</v>
      </c>
      <c r="I386" s="162">
        <f t="shared" si="228"/>
        <v>33.567148915337867</v>
      </c>
      <c r="J386" s="149"/>
      <c r="K386" s="163" t="s">
        <v>21</v>
      </c>
      <c r="L386" s="164">
        <v>33.567148915337867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29"/>
        <v>33.567148915337867</v>
      </c>
      <c r="U386" s="211" t="s">
        <v>61</v>
      </c>
      <c r="V386" s="212">
        <v>33.567148915337867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30"/>
        <v>33.567148915337867</v>
      </c>
      <c r="BA386" s="141"/>
      <c r="BR386" s="141"/>
      <c r="CG386" s="141"/>
    </row>
    <row r="387" spans="1:85" ht="15">
      <c r="A387" s="170" t="s">
        <v>64</v>
      </c>
      <c r="B387" s="156">
        <v>0</v>
      </c>
      <c r="C387" s="156">
        <v>0</v>
      </c>
      <c r="D387" s="156">
        <v>0</v>
      </c>
      <c r="E387" s="156">
        <v>0</v>
      </c>
      <c r="F387" s="350"/>
      <c r="G387" s="156">
        <v>0</v>
      </c>
      <c r="H387" s="168">
        <v>0</v>
      </c>
      <c r="I387" s="154">
        <f t="shared" si="228"/>
        <v>0</v>
      </c>
      <c r="J387" s="149"/>
      <c r="K387" s="171" t="s">
        <v>64</v>
      </c>
      <c r="L387" s="156">
        <v>0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29"/>
        <v>0</v>
      </c>
      <c r="U387" s="216" t="s">
        <v>62</v>
      </c>
      <c r="V387" s="207">
        <v>0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30"/>
        <v>0</v>
      </c>
      <c r="BA387" s="141"/>
      <c r="BR387" s="141"/>
      <c r="CG387" s="141"/>
    </row>
    <row r="388" spans="1:85">
      <c r="A388" s="172" t="s">
        <v>23</v>
      </c>
      <c r="B388" s="173">
        <v>0</v>
      </c>
      <c r="C388" s="173">
        <v>0</v>
      </c>
      <c r="D388" s="173">
        <v>0</v>
      </c>
      <c r="E388" s="173">
        <v>0</v>
      </c>
      <c r="F388" s="350"/>
      <c r="G388" s="173">
        <v>0</v>
      </c>
      <c r="H388" s="174">
        <v>0</v>
      </c>
      <c r="I388" s="175">
        <f t="shared" si="228"/>
        <v>0</v>
      </c>
      <c r="J388" s="149"/>
      <c r="K388" s="176" t="s">
        <v>23</v>
      </c>
      <c r="L388" s="177">
        <v>0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29"/>
        <v>0</v>
      </c>
      <c r="U388" s="217" t="s">
        <v>65</v>
      </c>
      <c r="V388" s="218">
        <v>0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22">
        <v>0</v>
      </c>
      <c r="AI388" s="219">
        <f t="shared" si="230"/>
        <v>0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50"/>
      <c r="G389" s="181">
        <v>0</v>
      </c>
      <c r="H389" s="182">
        <v>0</v>
      </c>
      <c r="I389" s="183">
        <f t="shared" si="228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29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30"/>
        <v>0</v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50"/>
      <c r="G390" s="173">
        <v>0</v>
      </c>
      <c r="H390" s="174">
        <v>0</v>
      </c>
      <c r="I390" s="175">
        <f t="shared" si="228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29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22">
        <v>0</v>
      </c>
      <c r="AI390" s="219">
        <f t="shared" si="230"/>
        <v>0</v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51"/>
      <c r="G391" s="188">
        <v>0</v>
      </c>
      <c r="H391" s="189">
        <v>0</v>
      </c>
      <c r="I391" s="190">
        <f t="shared" si="228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29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30"/>
        <v>0</v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965.32004796598358</v>
      </c>
      <c r="C392" s="195">
        <f t="shared" ref="C392:H392" si="231">SUM(C371:C387)</f>
        <v>2.2874384138246597</v>
      </c>
      <c r="D392" s="195">
        <f t="shared" si="231"/>
        <v>144.36312351451633</v>
      </c>
      <c r="E392" s="195">
        <f t="shared" si="231"/>
        <v>2538.7942623081822</v>
      </c>
      <c r="F392" s="195">
        <f t="shared" si="231"/>
        <v>0</v>
      </c>
      <c r="G392" s="195">
        <f t="shared" si="231"/>
        <v>161.34299808524935</v>
      </c>
      <c r="H392" s="197">
        <f t="shared" si="231"/>
        <v>0</v>
      </c>
      <c r="I392" s="154">
        <f t="shared" ref="I392" si="232">SUM(I371:I387)</f>
        <v>3812.1078702877562</v>
      </c>
      <c r="J392" s="149"/>
      <c r="K392" s="196" t="s">
        <v>26</v>
      </c>
      <c r="L392" s="195">
        <f>SUM(L371:L387)</f>
        <v>965.32004796598358</v>
      </c>
      <c r="M392" s="195">
        <f t="shared" ref="M392:R392" si="233">SUM(M371:M387)</f>
        <v>2.2874384138246597</v>
      </c>
      <c r="N392" s="195">
        <f t="shared" si="233"/>
        <v>144.36312351451633</v>
      </c>
      <c r="O392" s="195">
        <f t="shared" si="233"/>
        <v>2538.7942623081822</v>
      </c>
      <c r="P392" s="195">
        <f t="shared" si="233"/>
        <v>1819.8523013382271</v>
      </c>
      <c r="Q392" s="195">
        <f t="shared" si="233"/>
        <v>161.34299808524935</v>
      </c>
      <c r="R392" s="197">
        <f t="shared" si="233"/>
        <v>0</v>
      </c>
      <c r="S392" s="198">
        <f t="shared" ref="S392" si="234">SUM(S371:S387)</f>
        <v>5631.9601716259849</v>
      </c>
      <c r="T392" s="141" t="str">
        <f>IF(ABS(S392-AI392)&gt;0.01,S392-AI392,"")</f>
        <v/>
      </c>
      <c r="U392" s="224" t="s">
        <v>63</v>
      </c>
      <c r="V392" s="225">
        <f>SUM(V371:V387)</f>
        <v>925.62101968746163</v>
      </c>
      <c r="W392" s="225">
        <f t="shared" ref="W392:AH392" si="235">SUM(W371:W387)</f>
        <v>21.505701643981713</v>
      </c>
      <c r="X392" s="225">
        <f t="shared" si="235"/>
        <v>161.34299808524935</v>
      </c>
      <c r="Y392" s="225">
        <f t="shared" si="235"/>
        <v>2.2874384138246597</v>
      </c>
      <c r="Z392" s="225">
        <f t="shared" si="235"/>
        <v>144.36312351451633</v>
      </c>
      <c r="AA392" s="225">
        <f t="shared" si="235"/>
        <v>2505.6107090180085</v>
      </c>
      <c r="AB392" s="225">
        <f t="shared" si="235"/>
        <v>1819.8523013382271</v>
      </c>
      <c r="AC392" s="225">
        <f t="shared" si="235"/>
        <v>51.376879924714089</v>
      </c>
      <c r="AD392" s="226">
        <f t="shared" si="235"/>
        <v>18.193326634540185</v>
      </c>
      <c r="AE392" s="226">
        <f t="shared" si="235"/>
        <v>0</v>
      </c>
      <c r="AF392" s="226">
        <f t="shared" si="235"/>
        <v>0</v>
      </c>
      <c r="AG392" s="226">
        <f t="shared" si="235"/>
        <v>0</v>
      </c>
      <c r="AH392" s="226">
        <f t="shared" si="235"/>
        <v>33.183553290173904</v>
      </c>
      <c r="AI392" s="227">
        <f>SUM(V392:AC392)</f>
        <v>5631.9601716259831</v>
      </c>
      <c r="BA392" s="141"/>
      <c r="BR392" s="141"/>
      <c r="CG392" s="141"/>
    </row>
    <row r="393" spans="1:85" s="22" customFormat="1" ht="15" thickBot="1">
      <c r="A393" s="32" t="s">
        <v>90</v>
      </c>
      <c r="B393" s="48">
        <f>IF($I392=0,"-",B392/$I392)</f>
        <v>0.25322474620664831</v>
      </c>
      <c r="C393" s="48">
        <f t="shared" ref="C393:H393" si="236">IF($I392=0,"-",C392/$I392)</f>
        <v>6.0004556315243853E-4</v>
      </c>
      <c r="D393" s="48">
        <f t="shared" si="236"/>
        <v>3.7869632346898705E-2</v>
      </c>
      <c r="E393" s="48">
        <f t="shared" si="236"/>
        <v>0.66598174781358999</v>
      </c>
      <c r="F393" s="48">
        <f t="shared" si="236"/>
        <v>0</v>
      </c>
      <c r="G393" s="48">
        <f t="shared" si="236"/>
        <v>4.2323828069710523E-2</v>
      </c>
      <c r="H393" s="69">
        <f t="shared" si="236"/>
        <v>0</v>
      </c>
      <c r="I393" s="49">
        <f>SUM(B393:H393)</f>
        <v>1</v>
      </c>
      <c r="J393" s="141"/>
      <c r="K393" s="78" t="s">
        <v>90</v>
      </c>
      <c r="L393" s="95">
        <f>IF($S392=0,"-",L392/$S392)</f>
        <v>0.17140036835297598</v>
      </c>
      <c r="M393" s="95">
        <f t="shared" ref="M393:R393" si="237">IF($S392=0,"-",M392/$S392)</f>
        <v>4.0615315877922141E-4</v>
      </c>
      <c r="N393" s="95">
        <f t="shared" si="237"/>
        <v>2.5632838144314812E-2</v>
      </c>
      <c r="O393" s="95">
        <f t="shared" si="237"/>
        <v>0.45078341908359326</v>
      </c>
      <c r="P393" s="95">
        <f t="shared" si="237"/>
        <v>0.32312946929325026</v>
      </c>
      <c r="Q393" s="95">
        <f t="shared" si="237"/>
        <v>2.8647751967086185E-2</v>
      </c>
      <c r="R393" s="96">
        <f t="shared" si="237"/>
        <v>0</v>
      </c>
      <c r="S393" s="97">
        <f>SUM(L393:R393)</f>
        <v>0.99999999999999967</v>
      </c>
      <c r="U393" s="108" t="s">
        <v>90</v>
      </c>
      <c r="V393" s="130">
        <f>+V392/$AI392</f>
        <v>0.16435148535864538</v>
      </c>
      <c r="W393" s="130">
        <f t="shared" ref="W393:AH393" si="238">+W392/$AI392</f>
        <v>3.8185109604162697E-3</v>
      </c>
      <c r="X393" s="130">
        <f t="shared" si="238"/>
        <v>2.8647751967086191E-2</v>
      </c>
      <c r="Y393" s="130">
        <f t="shared" si="238"/>
        <v>4.0615315877922157E-4</v>
      </c>
      <c r="Z393" s="130">
        <f t="shared" si="238"/>
        <v>2.5632838144314819E-2</v>
      </c>
      <c r="AA393" s="130">
        <f t="shared" si="238"/>
        <v>0.44489141127832632</v>
      </c>
      <c r="AB393" s="130">
        <f t="shared" si="238"/>
        <v>0.32312946929325037</v>
      </c>
      <c r="AC393" s="130">
        <f t="shared" si="238"/>
        <v>9.1223798391815072E-3</v>
      </c>
      <c r="AD393" s="130">
        <f t="shared" si="238"/>
        <v>3.2303720339143761E-3</v>
      </c>
      <c r="AE393" s="130">
        <f t="shared" si="238"/>
        <v>0</v>
      </c>
      <c r="AF393" s="130">
        <f t="shared" si="238"/>
        <v>0</v>
      </c>
      <c r="AG393" s="130">
        <f t="shared" si="238"/>
        <v>0</v>
      </c>
      <c r="AH393" s="130">
        <f t="shared" si="238"/>
        <v>5.8920078052671311E-3</v>
      </c>
      <c r="AI393" s="131">
        <f>SUM(V393:AC393)</f>
        <v>1</v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00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02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04" t="s">
        <v>42</v>
      </c>
      <c r="V395" s="200" t="s">
        <v>72</v>
      </c>
      <c r="W395" s="200" t="s">
        <v>73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74</v>
      </c>
      <c r="AE395" s="201" t="s">
        <v>75</v>
      </c>
      <c r="AF395" s="201" t="s">
        <v>76</v>
      </c>
      <c r="AG395" s="201" t="s">
        <v>77</v>
      </c>
      <c r="AH395" s="201" t="s">
        <v>78</v>
      </c>
      <c r="AI395" s="202" t="s">
        <v>63</v>
      </c>
      <c r="BA395" s="141"/>
      <c r="BR395" s="141"/>
      <c r="CG395" s="141"/>
    </row>
    <row r="396" spans="1:85" ht="15">
      <c r="A396" s="301" t="s">
        <v>42</v>
      </c>
      <c r="B396" s="306" t="s">
        <v>119</v>
      </c>
      <c r="C396" s="307"/>
      <c r="D396" s="307"/>
      <c r="E396" s="307"/>
      <c r="F396" s="307"/>
      <c r="G396" s="307"/>
      <c r="H396" s="307"/>
      <c r="I396" s="308"/>
      <c r="K396" s="303" t="s">
        <v>42</v>
      </c>
      <c r="L396" s="309" t="s">
        <v>119</v>
      </c>
      <c r="M396" s="310"/>
      <c r="N396" s="310"/>
      <c r="O396" s="310"/>
      <c r="P396" s="310"/>
      <c r="Q396" s="310"/>
      <c r="R396" s="310"/>
      <c r="S396" s="311"/>
      <c r="U396" s="305" t="s">
        <v>42</v>
      </c>
      <c r="V396" s="312" t="s">
        <v>119</v>
      </c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3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49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50"/>
      <c r="G398" s="160">
        <v>0</v>
      </c>
      <c r="H398" s="161">
        <v>0</v>
      </c>
      <c r="I398" s="162">
        <f t="shared" ref="I398:I417" si="239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40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41">SUM(V398:AC398)</f>
        <v>0</v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0.15035969457188417</v>
      </c>
      <c r="E399" s="156">
        <v>0</v>
      </c>
      <c r="F399" s="350"/>
      <c r="G399" s="156">
        <v>0</v>
      </c>
      <c r="H399" s="168">
        <v>0</v>
      </c>
      <c r="I399" s="154">
        <f t="shared" si="239"/>
        <v>0.15035969457188417</v>
      </c>
      <c r="J399" s="149"/>
      <c r="K399" s="169" t="s">
        <v>10</v>
      </c>
      <c r="L399" s="156">
        <v>0</v>
      </c>
      <c r="M399" s="156">
        <v>0</v>
      </c>
      <c r="N399" s="156">
        <v>0.15035969457188417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40"/>
        <v>0.15035969457188417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0.15035969457188417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41"/>
        <v>0.15035969457188417</v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50"/>
      <c r="G400" s="160">
        <v>0</v>
      </c>
      <c r="H400" s="161">
        <v>0</v>
      </c>
      <c r="I400" s="162">
        <f t="shared" si="239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40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41"/>
        <v>0</v>
      </c>
      <c r="BA400" s="141"/>
      <c r="BR400" s="141"/>
      <c r="CG400" s="141"/>
    </row>
    <row r="401" spans="1:85" ht="15">
      <c r="A401" s="167" t="s">
        <v>16</v>
      </c>
      <c r="B401" s="156">
        <v>19.047557175298635</v>
      </c>
      <c r="C401" s="156">
        <v>8.3048921438040235</v>
      </c>
      <c r="D401" s="156">
        <v>0</v>
      </c>
      <c r="E401" s="156">
        <v>0</v>
      </c>
      <c r="F401" s="350"/>
      <c r="G401" s="156">
        <v>0</v>
      </c>
      <c r="H401" s="168">
        <v>0</v>
      </c>
      <c r="I401" s="154">
        <f t="shared" si="239"/>
        <v>27.352449319102661</v>
      </c>
      <c r="J401" s="149"/>
      <c r="K401" s="169" t="s">
        <v>16</v>
      </c>
      <c r="L401" s="156">
        <v>19.047557175298635</v>
      </c>
      <c r="M401" s="156">
        <v>8.3048921438040235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40"/>
        <v>27.352449319102661</v>
      </c>
      <c r="U401" s="215" t="s">
        <v>16</v>
      </c>
      <c r="V401" s="207">
        <v>19.047557175298635</v>
      </c>
      <c r="W401" s="207">
        <v>0</v>
      </c>
      <c r="X401" s="207">
        <v>0</v>
      </c>
      <c r="Y401" s="207">
        <v>8.3048921438040235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41"/>
        <v>27.352449319102661</v>
      </c>
      <c r="BA401" s="141"/>
      <c r="BR401" s="141"/>
      <c r="CG401" s="141"/>
    </row>
    <row r="402" spans="1:85" ht="15">
      <c r="A402" s="159" t="s">
        <v>15</v>
      </c>
      <c r="B402" s="160">
        <v>3.6631764913299176</v>
      </c>
      <c r="C402" s="160">
        <v>2.3124476165869492</v>
      </c>
      <c r="D402" s="160">
        <v>0.55731602194056085</v>
      </c>
      <c r="E402" s="160">
        <v>0</v>
      </c>
      <c r="F402" s="350"/>
      <c r="G402" s="160">
        <v>0</v>
      </c>
      <c r="H402" s="161">
        <v>0</v>
      </c>
      <c r="I402" s="162">
        <f t="shared" si="239"/>
        <v>6.532940129857427</v>
      </c>
      <c r="J402" s="149"/>
      <c r="K402" s="163" t="s">
        <v>15</v>
      </c>
      <c r="L402" s="164">
        <v>3.6631764913299176</v>
      </c>
      <c r="M402" s="164">
        <v>2.3124476165869492</v>
      </c>
      <c r="N402" s="164">
        <v>0.55731602194056085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40"/>
        <v>6.532940129857427</v>
      </c>
      <c r="U402" s="211" t="s">
        <v>57</v>
      </c>
      <c r="V402" s="212">
        <v>3.6631764913299176</v>
      </c>
      <c r="W402" s="212">
        <v>0</v>
      </c>
      <c r="X402" s="212">
        <v>0</v>
      </c>
      <c r="Y402" s="212">
        <v>2.3124476165869492</v>
      </c>
      <c r="Z402" s="212">
        <v>0.55731602194056085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41"/>
        <v>6.532940129857427</v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50"/>
      <c r="G403" s="156">
        <v>0</v>
      </c>
      <c r="H403" s="168">
        <v>0</v>
      </c>
      <c r="I403" s="154">
        <f t="shared" si="239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15.682084672282441</v>
      </c>
      <c r="Q403" s="156">
        <v>0</v>
      </c>
      <c r="R403" s="157">
        <v>0</v>
      </c>
      <c r="S403" s="158">
        <f t="shared" si="240"/>
        <v>15.682084672282441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15.682084672282441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41"/>
        <v>15.682084672282441</v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0.22234921364381938</v>
      </c>
      <c r="D404" s="160">
        <v>0</v>
      </c>
      <c r="E404" s="160">
        <v>0</v>
      </c>
      <c r="F404" s="350"/>
      <c r="G404" s="160">
        <v>0</v>
      </c>
      <c r="H404" s="161">
        <v>0</v>
      </c>
      <c r="I404" s="162">
        <f t="shared" si="239"/>
        <v>0.22234921364381938</v>
      </c>
      <c r="J404" s="149"/>
      <c r="K404" s="163" t="s">
        <v>12</v>
      </c>
      <c r="L404" s="164">
        <v>0</v>
      </c>
      <c r="M404" s="164">
        <v>0.22234921364381938</v>
      </c>
      <c r="N404" s="164">
        <v>0</v>
      </c>
      <c r="O404" s="164">
        <v>0</v>
      </c>
      <c r="P404" s="164">
        <v>1.009049777770153</v>
      </c>
      <c r="Q404" s="164">
        <v>0</v>
      </c>
      <c r="R404" s="165">
        <v>0</v>
      </c>
      <c r="S404" s="166">
        <f t="shared" si="240"/>
        <v>1.2313989914139725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0.22234921364381938</v>
      </c>
      <c r="Z404" s="212">
        <v>0</v>
      </c>
      <c r="AA404" s="212">
        <v>0</v>
      </c>
      <c r="AB404" s="212">
        <v>1.009049777770153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241"/>
        <v>1.2313989914139725</v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50"/>
      <c r="G405" s="156">
        <v>0</v>
      </c>
      <c r="H405" s="168">
        <v>0</v>
      </c>
      <c r="I405" s="154">
        <f t="shared" si="239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40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41"/>
        <v>0</v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0.35102417311354156</v>
      </c>
      <c r="E406" s="160">
        <v>0</v>
      </c>
      <c r="F406" s="350"/>
      <c r="G406" s="160">
        <v>0</v>
      </c>
      <c r="H406" s="161">
        <v>0</v>
      </c>
      <c r="I406" s="162">
        <f t="shared" si="239"/>
        <v>0.35102417311354156</v>
      </c>
      <c r="J406" s="149"/>
      <c r="K406" s="163" t="s">
        <v>17</v>
      </c>
      <c r="L406" s="164">
        <v>0</v>
      </c>
      <c r="M406" s="164">
        <v>0</v>
      </c>
      <c r="N406" s="164">
        <v>0.35102417311354156</v>
      </c>
      <c r="O406" s="164">
        <v>0</v>
      </c>
      <c r="P406" s="164">
        <v>2.5598132854578182E-2</v>
      </c>
      <c r="Q406" s="164">
        <v>0</v>
      </c>
      <c r="R406" s="165">
        <v>0</v>
      </c>
      <c r="S406" s="166">
        <f t="shared" si="240"/>
        <v>0.37662230596811974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0.35102417311354156</v>
      </c>
      <c r="AA406" s="212">
        <v>0</v>
      </c>
      <c r="AB406" s="212">
        <v>2.5598132854578182E-2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41"/>
        <v>0.37662230596811974</v>
      </c>
      <c r="BA406" s="141"/>
      <c r="BR406" s="141"/>
      <c r="CG406" s="141"/>
    </row>
    <row r="407" spans="1:85" ht="15">
      <c r="A407" s="167" t="s">
        <v>140</v>
      </c>
      <c r="B407" s="156">
        <v>12.768182166757054</v>
      </c>
      <c r="C407" s="156">
        <v>94.308670921050862</v>
      </c>
      <c r="D407" s="156">
        <v>37.264518318523457</v>
      </c>
      <c r="E407" s="156">
        <v>0</v>
      </c>
      <c r="F407" s="350"/>
      <c r="G407" s="156">
        <v>0</v>
      </c>
      <c r="H407" s="168">
        <v>0</v>
      </c>
      <c r="I407" s="154">
        <f t="shared" si="239"/>
        <v>144.34137140633138</v>
      </c>
      <c r="J407" s="149"/>
      <c r="K407" s="169" t="s">
        <v>140</v>
      </c>
      <c r="L407" s="156">
        <v>12.768182166757054</v>
      </c>
      <c r="M407" s="156">
        <v>94.308670921050862</v>
      </c>
      <c r="N407" s="156">
        <v>37.264518318523457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240"/>
        <v>144.34137140633138</v>
      </c>
      <c r="U407" s="215" t="s">
        <v>140</v>
      </c>
      <c r="V407" s="207">
        <v>12.768182166757054</v>
      </c>
      <c r="W407" s="207">
        <v>0</v>
      </c>
      <c r="X407" s="207">
        <v>0</v>
      </c>
      <c r="Y407" s="207">
        <v>94.308670921050862</v>
      </c>
      <c r="Z407" s="207">
        <v>16.154053031821007</v>
      </c>
      <c r="AA407" s="207">
        <v>0</v>
      </c>
      <c r="AB407" s="207">
        <v>0</v>
      </c>
      <c r="AC407" s="208">
        <v>21.110465286702453</v>
      </c>
      <c r="AD407" s="207">
        <v>0</v>
      </c>
      <c r="AE407" s="207">
        <v>0</v>
      </c>
      <c r="AF407" s="207">
        <v>0</v>
      </c>
      <c r="AG407" s="207">
        <v>21.110465286702453</v>
      </c>
      <c r="AH407" s="207">
        <v>0</v>
      </c>
      <c r="AI407" s="210">
        <f t="shared" si="241"/>
        <v>144.34137140633138</v>
      </c>
      <c r="BA407" s="141"/>
      <c r="BR407" s="141"/>
      <c r="CG407" s="141"/>
    </row>
    <row r="408" spans="1:85" ht="15">
      <c r="A408" s="159" t="s">
        <v>25</v>
      </c>
      <c r="B408" s="160">
        <v>11.195963344562021</v>
      </c>
      <c r="C408" s="160">
        <v>0.27364220858372734</v>
      </c>
      <c r="D408" s="160">
        <v>2.2054258953712309</v>
      </c>
      <c r="E408" s="160">
        <v>81.889727832710946</v>
      </c>
      <c r="F408" s="350"/>
      <c r="G408" s="160">
        <v>11.398957118007079</v>
      </c>
      <c r="H408" s="161">
        <v>0</v>
      </c>
      <c r="I408" s="162">
        <f t="shared" si="239"/>
        <v>106.963716399235</v>
      </c>
      <c r="J408" s="149"/>
      <c r="K408" s="163" t="s">
        <v>25</v>
      </c>
      <c r="L408" s="164">
        <v>11.195963344562021</v>
      </c>
      <c r="M408" s="164">
        <v>0.27364220858372734</v>
      </c>
      <c r="N408" s="164">
        <v>2.2054258953712309</v>
      </c>
      <c r="O408" s="164">
        <v>81.889727832710946</v>
      </c>
      <c r="P408" s="164">
        <v>1.1356703674351603</v>
      </c>
      <c r="Q408" s="164">
        <v>11.398957118007079</v>
      </c>
      <c r="R408" s="165">
        <v>0</v>
      </c>
      <c r="S408" s="166">
        <f t="shared" si="240"/>
        <v>108.09938676667015</v>
      </c>
      <c r="U408" s="211" t="s">
        <v>25</v>
      </c>
      <c r="V408" s="212">
        <v>0</v>
      </c>
      <c r="W408" s="212">
        <v>8.6418474100582454</v>
      </c>
      <c r="X408" s="212">
        <v>11.398957118007079</v>
      </c>
      <c r="Y408" s="212">
        <v>0.27364220858372734</v>
      </c>
      <c r="Z408" s="212">
        <v>2.2054258953712309</v>
      </c>
      <c r="AA408" s="212">
        <v>78.551139359641851</v>
      </c>
      <c r="AB408" s="212">
        <v>1.1356703674351603</v>
      </c>
      <c r="AC408" s="213">
        <v>5.8927044075728761</v>
      </c>
      <c r="AD408" s="212">
        <v>2.5541159345037761</v>
      </c>
      <c r="AE408" s="212">
        <v>3.3385884730690978</v>
      </c>
      <c r="AF408" s="212">
        <v>0</v>
      </c>
      <c r="AG408" s="212">
        <v>0</v>
      </c>
      <c r="AH408" s="212">
        <v>0</v>
      </c>
      <c r="AI408" s="214">
        <f t="shared" si="241"/>
        <v>108.09938676667016</v>
      </c>
      <c r="BA408" s="141"/>
      <c r="BR408" s="141"/>
      <c r="CG408" s="141"/>
    </row>
    <row r="409" spans="1:85" ht="15">
      <c r="A409" s="167" t="s">
        <v>24</v>
      </c>
      <c r="B409" s="156">
        <v>4.6041221376231931</v>
      </c>
      <c r="C409" s="156">
        <v>0</v>
      </c>
      <c r="D409" s="156">
        <v>0</v>
      </c>
      <c r="E409" s="156">
        <v>0</v>
      </c>
      <c r="F409" s="350"/>
      <c r="G409" s="156">
        <v>0</v>
      </c>
      <c r="H409" s="168">
        <v>0</v>
      </c>
      <c r="I409" s="154">
        <f t="shared" si="239"/>
        <v>4.6041221376231931</v>
      </c>
      <c r="J409" s="149"/>
      <c r="K409" s="169" t="s">
        <v>24</v>
      </c>
      <c r="L409" s="156">
        <v>4.6041221376231931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40"/>
        <v>4.6041221376231931</v>
      </c>
      <c r="U409" s="215" t="s">
        <v>24</v>
      </c>
      <c r="V409" s="207">
        <v>4.6041221376231931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41"/>
        <v>4.6041221376231931</v>
      </c>
      <c r="BA409" s="141"/>
      <c r="BR409" s="141"/>
      <c r="CG409" s="141"/>
    </row>
    <row r="410" spans="1:85" ht="15">
      <c r="A410" s="159" t="s">
        <v>60</v>
      </c>
      <c r="B410" s="160">
        <v>0.36811469246644096</v>
      </c>
      <c r="C410" s="160">
        <v>0</v>
      </c>
      <c r="D410" s="160">
        <v>0</v>
      </c>
      <c r="E410" s="160">
        <v>0</v>
      </c>
      <c r="F410" s="350"/>
      <c r="G410" s="160">
        <v>0</v>
      </c>
      <c r="H410" s="161">
        <v>0</v>
      </c>
      <c r="I410" s="162">
        <f t="shared" si="239"/>
        <v>0.36811469246644096</v>
      </c>
      <c r="J410" s="149"/>
      <c r="K410" s="163" t="s">
        <v>60</v>
      </c>
      <c r="L410" s="164">
        <v>0.36811469246644096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40"/>
        <v>0.36811469246644096</v>
      </c>
      <c r="U410" s="211" t="s">
        <v>60</v>
      </c>
      <c r="V410" s="212">
        <v>0.36811469246644096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41"/>
        <v>0.36811469246644096</v>
      </c>
      <c r="BA410" s="141"/>
      <c r="BR410" s="141"/>
      <c r="CG410" s="141"/>
    </row>
    <row r="411" spans="1:85" ht="15">
      <c r="A411" s="167" t="s">
        <v>22</v>
      </c>
      <c r="B411" s="156">
        <v>4.4675386017169263</v>
      </c>
      <c r="C411" s="156">
        <v>0</v>
      </c>
      <c r="D411" s="156">
        <v>0</v>
      </c>
      <c r="E411" s="156">
        <v>0</v>
      </c>
      <c r="F411" s="350"/>
      <c r="G411" s="156">
        <v>0</v>
      </c>
      <c r="H411" s="168">
        <v>0</v>
      </c>
      <c r="I411" s="154">
        <f t="shared" si="239"/>
        <v>4.4675386017169263</v>
      </c>
      <c r="J411" s="149"/>
      <c r="K411" s="169" t="s">
        <v>22</v>
      </c>
      <c r="L411" s="156">
        <v>4.4675386017169263</v>
      </c>
      <c r="M411" s="156">
        <v>0</v>
      </c>
      <c r="N411" s="156">
        <v>0</v>
      </c>
      <c r="O411" s="156">
        <v>0</v>
      </c>
      <c r="P411" s="156">
        <v>0.8908097720991055</v>
      </c>
      <c r="Q411" s="156">
        <v>0</v>
      </c>
      <c r="R411" s="157">
        <v>0</v>
      </c>
      <c r="S411" s="158">
        <f t="shared" si="240"/>
        <v>5.3583483738160318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0.8908097720991055</v>
      </c>
      <c r="AC411" s="208">
        <v>4.4675386017169263</v>
      </c>
      <c r="AD411" s="207">
        <v>4.4675386017169263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41"/>
        <v>5.3583483738160318</v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50"/>
      <c r="G412" s="160">
        <v>0</v>
      </c>
      <c r="H412" s="161">
        <v>0</v>
      </c>
      <c r="I412" s="162">
        <f t="shared" si="239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40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41"/>
        <v>0</v>
      </c>
      <c r="BA412" s="141"/>
      <c r="BR412" s="141"/>
      <c r="CG412" s="141"/>
    </row>
    <row r="413" spans="1:85" ht="15">
      <c r="A413" s="170" t="s">
        <v>64</v>
      </c>
      <c r="B413" s="156">
        <v>0</v>
      </c>
      <c r="C413" s="156">
        <v>0</v>
      </c>
      <c r="D413" s="156">
        <v>0</v>
      </c>
      <c r="E413" s="156">
        <v>0</v>
      </c>
      <c r="F413" s="350"/>
      <c r="G413" s="156">
        <v>0</v>
      </c>
      <c r="H413" s="168">
        <v>0</v>
      </c>
      <c r="I413" s="154">
        <f t="shared" si="239"/>
        <v>0</v>
      </c>
      <c r="J413" s="149"/>
      <c r="K413" s="171" t="s">
        <v>64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40"/>
        <v>0</v>
      </c>
      <c r="U413" s="216" t="s">
        <v>62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41"/>
        <v>0</v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50"/>
      <c r="G414" s="173">
        <v>0</v>
      </c>
      <c r="H414" s="174">
        <v>0</v>
      </c>
      <c r="I414" s="175">
        <f t="shared" si="239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40"/>
        <v>0</v>
      </c>
      <c r="U414" s="217" t="s">
        <v>65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22">
        <v>0</v>
      </c>
      <c r="AI414" s="219">
        <f t="shared" si="241"/>
        <v>0</v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50"/>
      <c r="G415" s="181">
        <v>0</v>
      </c>
      <c r="H415" s="182">
        <v>0</v>
      </c>
      <c r="I415" s="183">
        <f t="shared" si="239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40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41"/>
        <v>0</v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50"/>
      <c r="G416" s="173">
        <v>0</v>
      </c>
      <c r="H416" s="174">
        <v>0</v>
      </c>
      <c r="I416" s="175">
        <f t="shared" si="239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40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22">
        <v>0</v>
      </c>
      <c r="AI416" s="219">
        <f t="shared" si="241"/>
        <v>0</v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51"/>
      <c r="G417" s="188">
        <v>0</v>
      </c>
      <c r="H417" s="189">
        <v>0</v>
      </c>
      <c r="I417" s="190">
        <f t="shared" si="239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40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41"/>
        <v>0</v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56.11465460975419</v>
      </c>
      <c r="C418" s="195">
        <f t="shared" ref="C418:H418" si="242">SUM(C397:C413)</f>
        <v>105.42200210366937</v>
      </c>
      <c r="D418" s="195">
        <f t="shared" si="242"/>
        <v>40.528644103520669</v>
      </c>
      <c r="E418" s="195">
        <f t="shared" si="242"/>
        <v>81.889727832710946</v>
      </c>
      <c r="F418" s="195">
        <f t="shared" si="242"/>
        <v>0</v>
      </c>
      <c r="G418" s="195">
        <f t="shared" si="242"/>
        <v>11.398957118007079</v>
      </c>
      <c r="H418" s="197">
        <f t="shared" si="242"/>
        <v>0</v>
      </c>
      <c r="I418" s="154">
        <f t="shared" ref="I418" si="243">SUM(I397:I413)</f>
        <v>295.35398576766232</v>
      </c>
      <c r="J418" s="149"/>
      <c r="K418" s="196" t="s">
        <v>26</v>
      </c>
      <c r="L418" s="195">
        <f>SUM(L397:L413)</f>
        <v>56.11465460975419</v>
      </c>
      <c r="M418" s="195">
        <f t="shared" ref="M418:R418" si="244">SUM(M397:M413)</f>
        <v>105.42200210366937</v>
      </c>
      <c r="N418" s="195">
        <f t="shared" si="244"/>
        <v>40.528644103520669</v>
      </c>
      <c r="O418" s="195">
        <f t="shared" si="244"/>
        <v>81.889727832710946</v>
      </c>
      <c r="P418" s="195">
        <f t="shared" si="244"/>
        <v>18.743212722441442</v>
      </c>
      <c r="Q418" s="195">
        <f t="shared" si="244"/>
        <v>11.398957118007079</v>
      </c>
      <c r="R418" s="197">
        <f t="shared" si="244"/>
        <v>0</v>
      </c>
      <c r="S418" s="198">
        <f t="shared" ref="S418" si="245">SUM(S397:S413)</f>
        <v>314.09719849010372</v>
      </c>
      <c r="T418" s="141" t="str">
        <f>IF(ABS(S418-AI418)&gt;0.01,S418-AI418,"")</f>
        <v/>
      </c>
      <c r="U418" s="224" t="s">
        <v>63</v>
      </c>
      <c r="V418" s="225">
        <f>SUM(V397:V413)</f>
        <v>40.451152663475241</v>
      </c>
      <c r="W418" s="225">
        <f t="shared" ref="W418:AH418" si="246">SUM(W397:W413)</f>
        <v>8.6418474100582454</v>
      </c>
      <c r="X418" s="225">
        <f t="shared" si="246"/>
        <v>11.398957118007079</v>
      </c>
      <c r="Y418" s="225">
        <f t="shared" si="246"/>
        <v>105.42200210366937</v>
      </c>
      <c r="Z418" s="225">
        <f t="shared" si="246"/>
        <v>19.418178816818227</v>
      </c>
      <c r="AA418" s="225">
        <f t="shared" si="246"/>
        <v>78.551139359641851</v>
      </c>
      <c r="AB418" s="225">
        <f t="shared" si="246"/>
        <v>18.743212722441442</v>
      </c>
      <c r="AC418" s="225">
        <f t="shared" si="246"/>
        <v>31.470708295992253</v>
      </c>
      <c r="AD418" s="226">
        <f t="shared" si="246"/>
        <v>7.0216545362207023</v>
      </c>
      <c r="AE418" s="226">
        <f t="shared" si="246"/>
        <v>3.3385884730690978</v>
      </c>
      <c r="AF418" s="226">
        <f t="shared" si="246"/>
        <v>0</v>
      </c>
      <c r="AG418" s="226">
        <f t="shared" si="246"/>
        <v>21.110465286702453</v>
      </c>
      <c r="AH418" s="226">
        <f t="shared" si="246"/>
        <v>0</v>
      </c>
      <c r="AI418" s="227">
        <f>SUM(V418:AC418)</f>
        <v>314.09719849010372</v>
      </c>
      <c r="BA418" s="141"/>
      <c r="BR418" s="141"/>
      <c r="CG418" s="141"/>
    </row>
    <row r="419" spans="1:85" s="22" customFormat="1" ht="15" thickBot="1">
      <c r="A419" s="32" t="s">
        <v>90</v>
      </c>
      <c r="B419" s="48">
        <f>IF($I418=0,"-",B418/$I418)</f>
        <v>0.18999118790933231</v>
      </c>
      <c r="C419" s="48">
        <f t="shared" ref="C419:H419" si="247">IF($I418=0,"-",C418/$I418)</f>
        <v>0.35693441491796452</v>
      </c>
      <c r="D419" s="48">
        <f t="shared" si="247"/>
        <v>0.13722057617804481</v>
      </c>
      <c r="E419" s="48">
        <f t="shared" si="247"/>
        <v>0.27725959959493757</v>
      </c>
      <c r="F419" s="48">
        <f t="shared" si="247"/>
        <v>0</v>
      </c>
      <c r="G419" s="48">
        <f t="shared" si="247"/>
        <v>3.8594221399720574E-2</v>
      </c>
      <c r="H419" s="69">
        <f t="shared" si="247"/>
        <v>0</v>
      </c>
      <c r="I419" s="49">
        <f>SUM(B419:H419)</f>
        <v>0.99999999999999978</v>
      </c>
      <c r="J419" s="141"/>
      <c r="K419" s="78" t="s">
        <v>90</v>
      </c>
      <c r="L419" s="95">
        <f>IF($S418=0,"-",L418/$S418)</f>
        <v>0.17865378895291928</v>
      </c>
      <c r="M419" s="95">
        <f t="shared" ref="M419:R419" si="248">IF($S418=0,"-",M418/$S418)</f>
        <v>0.33563496462382775</v>
      </c>
      <c r="N419" s="95">
        <f t="shared" si="248"/>
        <v>0.12903217315641741</v>
      </c>
      <c r="O419" s="95">
        <f t="shared" si="248"/>
        <v>0.26071460753665732</v>
      </c>
      <c r="P419" s="95">
        <f t="shared" si="248"/>
        <v>5.9673288436006174E-2</v>
      </c>
      <c r="Q419" s="95">
        <f t="shared" si="248"/>
        <v>3.6291177294171972E-2</v>
      </c>
      <c r="R419" s="96">
        <f t="shared" si="248"/>
        <v>0</v>
      </c>
      <c r="S419" s="97">
        <f>SUM(L419:R419)</f>
        <v>1</v>
      </c>
      <c r="U419" s="108" t="s">
        <v>90</v>
      </c>
      <c r="V419" s="130">
        <f>+V418/$AI418</f>
        <v>0.12878546150022327</v>
      </c>
      <c r="W419" s="130">
        <f t="shared" ref="W419:AH419" si="249">+W418/$AI418</f>
        <v>2.7513290317775708E-2</v>
      </c>
      <c r="X419" s="130">
        <f t="shared" si="249"/>
        <v>3.6291177294171972E-2</v>
      </c>
      <c r="Y419" s="130">
        <f t="shared" si="249"/>
        <v>0.33563496462382775</v>
      </c>
      <c r="Z419" s="130">
        <f t="shared" si="249"/>
        <v>6.1822196791831735E-2</v>
      </c>
      <c r="AA419" s="130">
        <f t="shared" si="249"/>
        <v>0.25008545041867597</v>
      </c>
      <c r="AB419" s="130">
        <f t="shared" si="249"/>
        <v>5.9673288436006174E-2</v>
      </c>
      <c r="AC419" s="130">
        <f t="shared" si="249"/>
        <v>0.10019417061748738</v>
      </c>
      <c r="AD419" s="130">
        <f t="shared" si="249"/>
        <v>2.2355037134920305E-2</v>
      </c>
      <c r="AE419" s="130">
        <f t="shared" si="249"/>
        <v>1.0629157117981385E-2</v>
      </c>
      <c r="AF419" s="130">
        <f t="shared" si="249"/>
        <v>0</v>
      </c>
      <c r="AG419" s="130">
        <f t="shared" si="249"/>
        <v>6.72099763645857E-2</v>
      </c>
      <c r="AH419" s="130">
        <f t="shared" si="249"/>
        <v>0</v>
      </c>
      <c r="AI419" s="131">
        <f>SUM(V419:AC419)</f>
        <v>0.99999999999999989</v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00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02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04" t="s">
        <v>43</v>
      </c>
      <c r="V421" s="200" t="s">
        <v>72</v>
      </c>
      <c r="W421" s="200" t="s">
        <v>73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74</v>
      </c>
      <c r="AE421" s="201" t="s">
        <v>75</v>
      </c>
      <c r="AF421" s="201" t="s">
        <v>76</v>
      </c>
      <c r="AG421" s="201" t="s">
        <v>77</v>
      </c>
      <c r="AH421" s="201" t="s">
        <v>78</v>
      </c>
      <c r="AI421" s="202" t="s">
        <v>63</v>
      </c>
      <c r="BA421" s="141"/>
      <c r="BR421" s="141"/>
      <c r="CG421" s="141"/>
    </row>
    <row r="422" spans="1:85" ht="15">
      <c r="A422" s="301" t="s">
        <v>43</v>
      </c>
      <c r="B422" s="306" t="s">
        <v>119</v>
      </c>
      <c r="C422" s="307"/>
      <c r="D422" s="307"/>
      <c r="E422" s="307"/>
      <c r="F422" s="307"/>
      <c r="G422" s="307"/>
      <c r="H422" s="307"/>
      <c r="I422" s="308"/>
      <c r="K422" s="303" t="s">
        <v>43</v>
      </c>
      <c r="L422" s="309" t="s">
        <v>119</v>
      </c>
      <c r="M422" s="310"/>
      <c r="N422" s="310"/>
      <c r="O422" s="310"/>
      <c r="P422" s="310"/>
      <c r="Q422" s="310"/>
      <c r="R422" s="310"/>
      <c r="S422" s="311"/>
      <c r="U422" s="305" t="s">
        <v>43</v>
      </c>
      <c r="V422" s="312" t="s">
        <v>119</v>
      </c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3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49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50"/>
      <c r="G424" s="160">
        <v>0</v>
      </c>
      <c r="H424" s="161">
        <v>0</v>
      </c>
      <c r="I424" s="162">
        <f t="shared" ref="I424:I443" si="250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51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52">SUM(V424:AC424)</f>
        <v>0</v>
      </c>
      <c r="BA424" s="141"/>
      <c r="BR424" s="141"/>
      <c r="CG424" s="141"/>
    </row>
    <row r="425" spans="1:85" ht="15">
      <c r="A425" s="167" t="s">
        <v>10</v>
      </c>
      <c r="B425" s="156">
        <v>8.6306320599210451E-2</v>
      </c>
      <c r="C425" s="156">
        <v>0</v>
      </c>
      <c r="D425" s="156">
        <v>0</v>
      </c>
      <c r="E425" s="156">
        <v>0</v>
      </c>
      <c r="F425" s="350"/>
      <c r="G425" s="156">
        <v>0</v>
      </c>
      <c r="H425" s="168">
        <v>0</v>
      </c>
      <c r="I425" s="154">
        <f t="shared" si="250"/>
        <v>8.6306320599210451E-2</v>
      </c>
      <c r="J425" s="149"/>
      <c r="K425" s="169" t="s">
        <v>10</v>
      </c>
      <c r="L425" s="156">
        <v>8.6306320599210451E-2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51"/>
        <v>8.6306320599210451E-2</v>
      </c>
      <c r="U425" s="215" t="s">
        <v>10</v>
      </c>
      <c r="V425" s="207">
        <v>8.6306320599210451E-2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52"/>
        <v>8.6306320599210451E-2</v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50"/>
      <c r="G426" s="160">
        <v>0</v>
      </c>
      <c r="H426" s="161">
        <v>0</v>
      </c>
      <c r="I426" s="162">
        <f t="shared" si="250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51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52"/>
        <v>0</v>
      </c>
      <c r="BA426" s="141"/>
      <c r="BR426" s="141"/>
      <c r="CG426" s="141"/>
    </row>
    <row r="427" spans="1:85" ht="15">
      <c r="A427" s="167" t="s">
        <v>16</v>
      </c>
      <c r="B427" s="156">
        <v>50.472584722372787</v>
      </c>
      <c r="C427" s="156">
        <v>0</v>
      </c>
      <c r="D427" s="156">
        <v>1.8044124878753598</v>
      </c>
      <c r="E427" s="156">
        <v>0</v>
      </c>
      <c r="F427" s="350"/>
      <c r="G427" s="156">
        <v>0</v>
      </c>
      <c r="H427" s="168">
        <v>0</v>
      </c>
      <c r="I427" s="154">
        <f t="shared" si="250"/>
        <v>52.276997210248147</v>
      </c>
      <c r="J427" s="149"/>
      <c r="K427" s="169" t="s">
        <v>16</v>
      </c>
      <c r="L427" s="156">
        <v>50.472584722372787</v>
      </c>
      <c r="M427" s="156">
        <v>0</v>
      </c>
      <c r="N427" s="156">
        <v>1.8044124878753598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51"/>
        <v>52.276997210248147</v>
      </c>
      <c r="U427" s="215" t="s">
        <v>16</v>
      </c>
      <c r="V427" s="207">
        <v>34.087220339912697</v>
      </c>
      <c r="W427" s="207">
        <v>0</v>
      </c>
      <c r="X427" s="207">
        <v>0</v>
      </c>
      <c r="Y427" s="207">
        <v>0</v>
      </c>
      <c r="Z427" s="207">
        <v>1.6910002177335546</v>
      </c>
      <c r="AA427" s="207">
        <v>0</v>
      </c>
      <c r="AB427" s="207">
        <v>0</v>
      </c>
      <c r="AC427" s="208">
        <v>16.498776652601894</v>
      </c>
      <c r="AD427" s="209">
        <v>16.385364382460089</v>
      </c>
      <c r="AE427" s="209">
        <v>0</v>
      </c>
      <c r="AF427" s="209">
        <v>0</v>
      </c>
      <c r="AG427" s="209">
        <v>0.11341227014180513</v>
      </c>
      <c r="AH427" s="209">
        <v>0</v>
      </c>
      <c r="AI427" s="210">
        <f t="shared" si="252"/>
        <v>52.27699721024814</v>
      </c>
      <c r="BA427" s="141"/>
      <c r="BR427" s="141"/>
      <c r="CG427" s="141"/>
    </row>
    <row r="428" spans="1:85" ht="15">
      <c r="A428" s="159" t="s">
        <v>15</v>
      </c>
      <c r="B428" s="160">
        <v>15.525504148087457</v>
      </c>
      <c r="C428" s="160">
        <v>7.2848347829485753</v>
      </c>
      <c r="D428" s="160">
        <v>0</v>
      </c>
      <c r="E428" s="160">
        <v>0</v>
      </c>
      <c r="F428" s="350"/>
      <c r="G428" s="160">
        <v>0</v>
      </c>
      <c r="H428" s="161">
        <v>0</v>
      </c>
      <c r="I428" s="162">
        <f t="shared" si="250"/>
        <v>22.810338931036032</v>
      </c>
      <c r="J428" s="149"/>
      <c r="K428" s="163" t="s">
        <v>15</v>
      </c>
      <c r="L428" s="164">
        <v>15.525504148087457</v>
      </c>
      <c r="M428" s="164">
        <v>7.2848347829485753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251"/>
        <v>22.810338931036032</v>
      </c>
      <c r="U428" s="211" t="s">
        <v>57</v>
      </c>
      <c r="V428" s="212">
        <v>15.418826848734653</v>
      </c>
      <c r="W428" s="212">
        <v>0</v>
      </c>
      <c r="X428" s="212">
        <v>0</v>
      </c>
      <c r="Y428" s="212">
        <v>7.2848347829485753</v>
      </c>
      <c r="Z428" s="212">
        <v>0</v>
      </c>
      <c r="AA428" s="212">
        <v>0</v>
      </c>
      <c r="AB428" s="212">
        <v>0</v>
      </c>
      <c r="AC428" s="213">
        <v>0.10667729935280316</v>
      </c>
      <c r="AD428" s="212">
        <v>0.10667729935280316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52"/>
        <v>22.810338931036032</v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1.6609381016404728E-2</v>
      </c>
      <c r="F429" s="350"/>
      <c r="G429" s="156">
        <v>0</v>
      </c>
      <c r="H429" s="168">
        <v>0</v>
      </c>
      <c r="I429" s="154">
        <f t="shared" si="250"/>
        <v>1.6609381016404728E-2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1.6609381016404728E-2</v>
      </c>
      <c r="P429" s="156">
        <v>192.20848354284533</v>
      </c>
      <c r="Q429" s="156">
        <v>0</v>
      </c>
      <c r="R429" s="157">
        <v>0</v>
      </c>
      <c r="S429" s="158">
        <f t="shared" si="251"/>
        <v>192.22509292386172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1.6609381016404728E-2</v>
      </c>
      <c r="AB429" s="207">
        <v>192.20848354284533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252"/>
        <v>192.22509292386172</v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50"/>
      <c r="G430" s="160">
        <v>0</v>
      </c>
      <c r="H430" s="161">
        <v>0</v>
      </c>
      <c r="I430" s="162">
        <f t="shared" si="250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12.121892150165879</v>
      </c>
      <c r="Q430" s="164">
        <v>0</v>
      </c>
      <c r="R430" s="165">
        <v>0</v>
      </c>
      <c r="S430" s="166">
        <f t="shared" si="251"/>
        <v>12.121892150165879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12.121892150165879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52"/>
        <v>12.121892150165879</v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50"/>
      <c r="G431" s="156">
        <v>0</v>
      </c>
      <c r="H431" s="168">
        <v>0</v>
      </c>
      <c r="I431" s="154">
        <f t="shared" si="250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51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52"/>
        <v>0</v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2.8319980516994918</v>
      </c>
      <c r="F432" s="350"/>
      <c r="G432" s="160">
        <v>0</v>
      </c>
      <c r="H432" s="161">
        <v>0</v>
      </c>
      <c r="I432" s="162">
        <f t="shared" si="250"/>
        <v>2.8319980516994918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2.8319980516994918</v>
      </c>
      <c r="P432" s="164">
        <v>1.641308924150723</v>
      </c>
      <c r="Q432" s="164">
        <v>0</v>
      </c>
      <c r="R432" s="165">
        <v>0</v>
      </c>
      <c r="S432" s="166">
        <f t="shared" si="251"/>
        <v>4.4733069758502149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2.8319980516994918</v>
      </c>
      <c r="AB432" s="212">
        <v>1.641308924150723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252"/>
        <v>4.4733069758502149</v>
      </c>
      <c r="BA432" s="141"/>
      <c r="BR432" s="141"/>
      <c r="CG432" s="141"/>
    </row>
    <row r="433" spans="1:85" ht="15">
      <c r="A433" s="167" t="s">
        <v>140</v>
      </c>
      <c r="B433" s="156">
        <v>167.21131770180915</v>
      </c>
      <c r="C433" s="156">
        <v>332.087253033227</v>
      </c>
      <c r="D433" s="156">
        <v>136.11478496130516</v>
      </c>
      <c r="E433" s="156">
        <v>0</v>
      </c>
      <c r="F433" s="350"/>
      <c r="G433" s="156">
        <v>0</v>
      </c>
      <c r="H433" s="168">
        <v>0</v>
      </c>
      <c r="I433" s="154">
        <f t="shared" si="250"/>
        <v>635.41335569634134</v>
      </c>
      <c r="J433" s="149"/>
      <c r="K433" s="169" t="s">
        <v>140</v>
      </c>
      <c r="L433" s="156">
        <v>167.21131770180915</v>
      </c>
      <c r="M433" s="156">
        <v>332.087253033227</v>
      </c>
      <c r="N433" s="156">
        <v>136.11478496130516</v>
      </c>
      <c r="O433" s="156">
        <v>0</v>
      </c>
      <c r="P433" s="156">
        <v>7.1289730339889834E-2</v>
      </c>
      <c r="Q433" s="156">
        <v>0</v>
      </c>
      <c r="R433" s="157">
        <v>0</v>
      </c>
      <c r="S433" s="158">
        <f t="shared" si="251"/>
        <v>635.48464542668125</v>
      </c>
      <c r="U433" s="215" t="s">
        <v>140</v>
      </c>
      <c r="V433" s="207">
        <v>160.40649170111215</v>
      </c>
      <c r="W433" s="207">
        <v>0</v>
      </c>
      <c r="X433" s="207">
        <v>0</v>
      </c>
      <c r="Y433" s="207">
        <v>332.087253033227</v>
      </c>
      <c r="Z433" s="207">
        <v>136.11478496130516</v>
      </c>
      <c r="AA433" s="207">
        <v>0</v>
      </c>
      <c r="AB433" s="207">
        <v>7.1289730339889834E-2</v>
      </c>
      <c r="AC433" s="208">
        <v>6.8048260006970018</v>
      </c>
      <c r="AD433" s="207">
        <v>6.8048260006970018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252"/>
        <v>635.48464542668114</v>
      </c>
      <c r="BA433" s="141"/>
      <c r="BR433" s="141"/>
      <c r="CG433" s="141"/>
    </row>
    <row r="434" spans="1:85" ht="15">
      <c r="A434" s="159" t="s">
        <v>25</v>
      </c>
      <c r="B434" s="160">
        <v>361.81432486720286</v>
      </c>
      <c r="C434" s="160">
        <v>7.2912088597599112E-4</v>
      </c>
      <c r="D434" s="160">
        <v>10.338251251713952</v>
      </c>
      <c r="E434" s="160">
        <v>687.35889450531272</v>
      </c>
      <c r="F434" s="350"/>
      <c r="G434" s="160">
        <v>192.42921035684961</v>
      </c>
      <c r="H434" s="161">
        <v>0</v>
      </c>
      <c r="I434" s="162">
        <f t="shared" si="250"/>
        <v>1251.9414101019652</v>
      </c>
      <c r="J434" s="149"/>
      <c r="K434" s="163" t="s">
        <v>25</v>
      </c>
      <c r="L434" s="164">
        <v>361.81432486720286</v>
      </c>
      <c r="M434" s="164">
        <v>7.2912088597599112E-4</v>
      </c>
      <c r="N434" s="164">
        <v>10.338251251713952</v>
      </c>
      <c r="O434" s="164">
        <v>687.35889450531272</v>
      </c>
      <c r="P434" s="164">
        <v>1.4326401248034433</v>
      </c>
      <c r="Q434" s="164">
        <v>192.42921035684961</v>
      </c>
      <c r="R434" s="165">
        <v>0</v>
      </c>
      <c r="S434" s="166">
        <f t="shared" si="251"/>
        <v>1253.3740502267685</v>
      </c>
      <c r="U434" s="211" t="s">
        <v>25</v>
      </c>
      <c r="V434" s="212">
        <v>0.49297855269859708</v>
      </c>
      <c r="W434" s="212">
        <v>343.66708303895189</v>
      </c>
      <c r="X434" s="212">
        <v>192.42921035684961</v>
      </c>
      <c r="Y434" s="212">
        <v>7.2912088597599112E-4</v>
      </c>
      <c r="Z434" s="212">
        <v>5.5421444945176006</v>
      </c>
      <c r="AA434" s="212">
        <v>683.69821752090343</v>
      </c>
      <c r="AB434" s="212">
        <v>1.4326401248034433</v>
      </c>
      <c r="AC434" s="213">
        <v>26.111047017158022</v>
      </c>
      <c r="AD434" s="212">
        <v>17.65426327555236</v>
      </c>
      <c r="AE434" s="212">
        <v>3.6606769844093106</v>
      </c>
      <c r="AF434" s="212">
        <v>0</v>
      </c>
      <c r="AG434" s="212">
        <v>4.7961067571963518</v>
      </c>
      <c r="AH434" s="212">
        <v>0</v>
      </c>
      <c r="AI434" s="214">
        <f t="shared" si="252"/>
        <v>1253.3740502267685</v>
      </c>
      <c r="BA434" s="141"/>
      <c r="BR434" s="141"/>
      <c r="CG434" s="141"/>
    </row>
    <row r="435" spans="1:85" ht="15">
      <c r="A435" s="167" t="s">
        <v>24</v>
      </c>
      <c r="B435" s="156">
        <v>54.563648237406753</v>
      </c>
      <c r="C435" s="156">
        <v>0</v>
      </c>
      <c r="D435" s="156">
        <v>0</v>
      </c>
      <c r="E435" s="156">
        <v>0</v>
      </c>
      <c r="F435" s="350"/>
      <c r="G435" s="156">
        <v>0</v>
      </c>
      <c r="H435" s="168">
        <v>0</v>
      </c>
      <c r="I435" s="154">
        <f t="shared" si="250"/>
        <v>54.563648237406753</v>
      </c>
      <c r="J435" s="149"/>
      <c r="K435" s="169" t="s">
        <v>24</v>
      </c>
      <c r="L435" s="156">
        <v>54.563648237406753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51"/>
        <v>54.563648237406753</v>
      </c>
      <c r="U435" s="215" t="s">
        <v>24</v>
      </c>
      <c r="V435" s="207">
        <v>46.017008433441909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8.5466398039648421</v>
      </c>
      <c r="AD435" s="207">
        <v>8.5466398039648421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52"/>
        <v>54.563648237406753</v>
      </c>
      <c r="BA435" s="141"/>
      <c r="BR435" s="141"/>
      <c r="CG435" s="141"/>
    </row>
    <row r="436" spans="1:85" ht="15">
      <c r="A436" s="159" t="s">
        <v>60</v>
      </c>
      <c r="B436" s="160">
        <v>3.0097189065248027</v>
      </c>
      <c r="C436" s="160">
        <v>0.19953400292896428</v>
      </c>
      <c r="D436" s="160">
        <v>2.2833996952699005</v>
      </c>
      <c r="E436" s="160">
        <v>0</v>
      </c>
      <c r="F436" s="350"/>
      <c r="G436" s="160">
        <v>0</v>
      </c>
      <c r="H436" s="161">
        <v>0</v>
      </c>
      <c r="I436" s="162">
        <f t="shared" si="250"/>
        <v>5.4926526047236672</v>
      </c>
      <c r="J436" s="149"/>
      <c r="K436" s="163" t="s">
        <v>60</v>
      </c>
      <c r="L436" s="164">
        <v>3.0097189065248027</v>
      </c>
      <c r="M436" s="164">
        <v>0.19953400292896428</v>
      </c>
      <c r="N436" s="164">
        <v>2.2833996952699005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51"/>
        <v>5.4926526047236672</v>
      </c>
      <c r="U436" s="211" t="s">
        <v>60</v>
      </c>
      <c r="V436" s="212">
        <v>3.0097189065248027</v>
      </c>
      <c r="W436" s="212">
        <v>0</v>
      </c>
      <c r="X436" s="212">
        <v>0</v>
      </c>
      <c r="Y436" s="212">
        <v>0.19953400292896428</v>
      </c>
      <c r="Z436" s="212">
        <v>2.2833996952699005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52"/>
        <v>5.4926526047236672</v>
      </c>
      <c r="BA436" s="141"/>
      <c r="BR436" s="141"/>
      <c r="CG436" s="141"/>
    </row>
    <row r="437" spans="1:85" ht="15">
      <c r="A437" s="167" t="s">
        <v>22</v>
      </c>
      <c r="B437" s="156">
        <v>43.116538036801352</v>
      </c>
      <c r="C437" s="156">
        <v>0</v>
      </c>
      <c r="D437" s="156">
        <v>229.57047548806551</v>
      </c>
      <c r="E437" s="156">
        <v>0</v>
      </c>
      <c r="F437" s="350"/>
      <c r="G437" s="156">
        <v>0</v>
      </c>
      <c r="H437" s="168">
        <v>0</v>
      </c>
      <c r="I437" s="154">
        <f t="shared" si="250"/>
        <v>272.68701352486687</v>
      </c>
      <c r="J437" s="149"/>
      <c r="K437" s="169" t="s">
        <v>22</v>
      </c>
      <c r="L437" s="156">
        <v>43.116538036801352</v>
      </c>
      <c r="M437" s="156">
        <v>0</v>
      </c>
      <c r="N437" s="156">
        <v>229.57047548806551</v>
      </c>
      <c r="O437" s="156">
        <v>0</v>
      </c>
      <c r="P437" s="156">
        <v>10.918207122451513</v>
      </c>
      <c r="Q437" s="156">
        <v>0</v>
      </c>
      <c r="R437" s="157">
        <v>0</v>
      </c>
      <c r="S437" s="158">
        <f t="shared" si="251"/>
        <v>283.60522064731839</v>
      </c>
      <c r="U437" s="215" t="s">
        <v>22</v>
      </c>
      <c r="V437" s="207">
        <v>42.985347004488311</v>
      </c>
      <c r="W437" s="207">
        <v>0</v>
      </c>
      <c r="X437" s="207">
        <v>0</v>
      </c>
      <c r="Y437" s="207">
        <v>0</v>
      </c>
      <c r="Z437" s="207">
        <v>213.46789719249938</v>
      </c>
      <c r="AA437" s="207">
        <v>0</v>
      </c>
      <c r="AB437" s="207">
        <v>10.918207122451513</v>
      </c>
      <c r="AC437" s="208">
        <v>16.233769327879187</v>
      </c>
      <c r="AD437" s="207">
        <v>0.13119103231304263</v>
      </c>
      <c r="AE437" s="207">
        <v>0</v>
      </c>
      <c r="AF437" s="207">
        <v>0</v>
      </c>
      <c r="AG437" s="207">
        <v>16.102578295566143</v>
      </c>
      <c r="AH437" s="207">
        <v>0</v>
      </c>
      <c r="AI437" s="210">
        <f t="shared" si="252"/>
        <v>283.60522064731839</v>
      </c>
      <c r="BA437" s="141"/>
      <c r="BR437" s="141"/>
      <c r="CG437" s="141"/>
    </row>
    <row r="438" spans="1:85" ht="15">
      <c r="A438" s="159" t="s">
        <v>21</v>
      </c>
      <c r="B438" s="160">
        <v>0.38869894593806764</v>
      </c>
      <c r="C438" s="160">
        <v>4.5428412972446878E-3</v>
      </c>
      <c r="D438" s="160">
        <v>0.2326504302428257</v>
      </c>
      <c r="E438" s="160">
        <v>0</v>
      </c>
      <c r="F438" s="350"/>
      <c r="G438" s="160">
        <v>0</v>
      </c>
      <c r="H438" s="161">
        <v>0</v>
      </c>
      <c r="I438" s="162">
        <f t="shared" si="250"/>
        <v>0.62589221747813806</v>
      </c>
      <c r="J438" s="149"/>
      <c r="K438" s="163" t="s">
        <v>21</v>
      </c>
      <c r="L438" s="164">
        <v>0.38869894593806764</v>
      </c>
      <c r="M438" s="164">
        <v>4.5428412972446878E-3</v>
      </c>
      <c r="N438" s="164">
        <v>0.2326504302428257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51"/>
        <v>0.62589221747813806</v>
      </c>
      <c r="U438" s="211" t="s">
        <v>61</v>
      </c>
      <c r="V438" s="212">
        <v>0.38869894593806764</v>
      </c>
      <c r="W438" s="212">
        <v>0</v>
      </c>
      <c r="X438" s="212">
        <v>0</v>
      </c>
      <c r="Y438" s="212">
        <v>4.5428412972446878E-3</v>
      </c>
      <c r="Z438" s="212">
        <v>0.2326504302428257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52"/>
        <v>0.62589221747813806</v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50"/>
      <c r="G439" s="156">
        <v>0</v>
      </c>
      <c r="H439" s="168">
        <v>0</v>
      </c>
      <c r="I439" s="154">
        <f t="shared" si="250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51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52"/>
        <v>0</v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50"/>
      <c r="G440" s="173">
        <v>0</v>
      </c>
      <c r="H440" s="174">
        <v>0</v>
      </c>
      <c r="I440" s="175">
        <f t="shared" si="250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51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22">
        <v>0</v>
      </c>
      <c r="AI440" s="219">
        <f t="shared" si="252"/>
        <v>0</v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50"/>
      <c r="G441" s="181">
        <v>0</v>
      </c>
      <c r="H441" s="182">
        <v>0</v>
      </c>
      <c r="I441" s="183">
        <f t="shared" si="250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51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52"/>
        <v>0</v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50"/>
      <c r="G442" s="173">
        <v>0</v>
      </c>
      <c r="H442" s="174">
        <v>0</v>
      </c>
      <c r="I442" s="175">
        <f t="shared" si="250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51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22">
        <v>0</v>
      </c>
      <c r="AI442" s="219">
        <f t="shared" si="252"/>
        <v>0</v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51"/>
      <c r="G443" s="188">
        <v>0</v>
      </c>
      <c r="H443" s="189">
        <v>0</v>
      </c>
      <c r="I443" s="190">
        <f t="shared" si="250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51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52"/>
        <v>0</v>
      </c>
      <c r="AJ443" s="150"/>
    </row>
    <row r="444" spans="1:85" ht="15">
      <c r="A444" s="194" t="s">
        <v>26</v>
      </c>
      <c r="B444" s="195">
        <f>SUM(B423:B439)</f>
        <v>696.18864188674229</v>
      </c>
      <c r="C444" s="195">
        <f t="shared" ref="C444:H444" si="253">SUM(C423:C439)</f>
        <v>339.57689378128771</v>
      </c>
      <c r="D444" s="195">
        <f t="shared" si="253"/>
        <v>380.34397431447275</v>
      </c>
      <c r="E444" s="195">
        <f t="shared" si="253"/>
        <v>690.2075019380286</v>
      </c>
      <c r="F444" s="195">
        <f t="shared" si="253"/>
        <v>0</v>
      </c>
      <c r="G444" s="195">
        <f t="shared" si="253"/>
        <v>192.42921035684961</v>
      </c>
      <c r="H444" s="197">
        <f t="shared" si="253"/>
        <v>0</v>
      </c>
      <c r="I444" s="154">
        <f t="shared" ref="I444" si="254">SUM(I423:I439)</f>
        <v>2298.7462222773811</v>
      </c>
      <c r="J444" s="149"/>
      <c r="K444" s="196" t="s">
        <v>26</v>
      </c>
      <c r="L444" s="195">
        <f>SUM(L423:L439)</f>
        <v>696.18864188674229</v>
      </c>
      <c r="M444" s="195">
        <f t="shared" ref="M444:R444" si="255">SUM(M423:M439)</f>
        <v>339.57689378128771</v>
      </c>
      <c r="N444" s="195">
        <f t="shared" si="255"/>
        <v>380.34397431447275</v>
      </c>
      <c r="O444" s="195">
        <f t="shared" si="255"/>
        <v>690.2075019380286</v>
      </c>
      <c r="P444" s="195">
        <f t="shared" si="255"/>
        <v>218.39382159475679</v>
      </c>
      <c r="Q444" s="195">
        <f t="shared" si="255"/>
        <v>192.42921035684961</v>
      </c>
      <c r="R444" s="197">
        <f t="shared" si="255"/>
        <v>0</v>
      </c>
      <c r="S444" s="198">
        <f t="shared" ref="S444" si="256">SUM(S423:S439)</f>
        <v>2517.1400438721375</v>
      </c>
      <c r="T444" s="141" t="str">
        <f>IF(ABS(S444-AI444)&gt;0.01,S444-AI444,"")</f>
        <v/>
      </c>
      <c r="U444" s="224" t="s">
        <v>63</v>
      </c>
      <c r="V444" s="225">
        <f>SUM(V423:V439)</f>
        <v>302.8925970534504</v>
      </c>
      <c r="W444" s="225">
        <f t="shared" ref="W444:AH444" si="257">SUM(W423:W439)</f>
        <v>343.66708303895189</v>
      </c>
      <c r="X444" s="225">
        <f t="shared" si="257"/>
        <v>192.42921035684961</v>
      </c>
      <c r="Y444" s="225">
        <f t="shared" si="257"/>
        <v>339.57689378128771</v>
      </c>
      <c r="Z444" s="225">
        <f t="shared" si="257"/>
        <v>359.33187699156844</v>
      </c>
      <c r="AA444" s="225">
        <f t="shared" si="257"/>
        <v>686.54682495361931</v>
      </c>
      <c r="AB444" s="225">
        <f t="shared" si="257"/>
        <v>218.39382159475679</v>
      </c>
      <c r="AC444" s="225">
        <f t="shared" si="257"/>
        <v>74.301736101653745</v>
      </c>
      <c r="AD444" s="226">
        <f t="shared" si="257"/>
        <v>49.628961794340135</v>
      </c>
      <c r="AE444" s="226">
        <f t="shared" si="257"/>
        <v>3.6606769844093106</v>
      </c>
      <c r="AF444" s="226">
        <f t="shared" si="257"/>
        <v>0</v>
      </c>
      <c r="AG444" s="226">
        <f t="shared" si="257"/>
        <v>21.0120973229043</v>
      </c>
      <c r="AH444" s="226">
        <f t="shared" si="257"/>
        <v>0</v>
      </c>
      <c r="AI444" s="227">
        <f>SUM(V444:AC444)</f>
        <v>2517.140043872138</v>
      </c>
      <c r="AJ444" s="141" t="str">
        <f>IF(ABS(S444-AI444)&gt;0.001,S444-AI444,"")</f>
        <v/>
      </c>
    </row>
    <row r="445" spans="1:85" s="22" customFormat="1" ht="15" thickBot="1">
      <c r="A445" s="32" t="s">
        <v>90</v>
      </c>
      <c r="B445" s="48">
        <f>IF($I444=0,"-",B444/$I444)</f>
        <v>0.30285580684805835</v>
      </c>
      <c r="C445" s="48">
        <f t="shared" ref="C445:H445" si="258">IF($I444=0,"-",C444/$I444)</f>
        <v>0.14772265441500843</v>
      </c>
      <c r="D445" s="48">
        <f t="shared" si="258"/>
        <v>0.16545713947391016</v>
      </c>
      <c r="E445" s="48">
        <f t="shared" si="258"/>
        <v>0.30025389286088139</v>
      </c>
      <c r="F445" s="48">
        <f t="shared" si="258"/>
        <v>0</v>
      </c>
      <c r="G445" s="48">
        <f t="shared" si="258"/>
        <v>8.371050640214163E-2</v>
      </c>
      <c r="H445" s="69">
        <f t="shared" si="258"/>
        <v>0</v>
      </c>
      <c r="I445" s="49">
        <f>SUM(B445:H445)</f>
        <v>0.99999999999999989</v>
      </c>
      <c r="J445" s="141"/>
      <c r="K445" s="78" t="s">
        <v>90</v>
      </c>
      <c r="L445" s="95">
        <f>IF($S444=0,"-",L444/$S444)</f>
        <v>0.2765792247362564</v>
      </c>
      <c r="M445" s="95">
        <f t="shared" ref="M445:R445" si="259">IF($S444=0,"-",M444/$S444)</f>
        <v>0.13490584070122444</v>
      </c>
      <c r="N445" s="95">
        <f t="shared" si="259"/>
        <v>0.15110163426957621</v>
      </c>
      <c r="O445" s="95">
        <f t="shared" si="259"/>
        <v>0.27420305978537318</v>
      </c>
      <c r="P445" s="95">
        <f t="shared" si="259"/>
        <v>8.6762682166384247E-2</v>
      </c>
      <c r="Q445" s="95">
        <f t="shared" si="259"/>
        <v>7.6447558341185551E-2</v>
      </c>
      <c r="R445" s="96">
        <f t="shared" si="259"/>
        <v>0</v>
      </c>
      <c r="S445" s="97">
        <f>SUM(L445:R445)</f>
        <v>1</v>
      </c>
      <c r="U445" s="108" t="s">
        <v>90</v>
      </c>
      <c r="V445" s="130">
        <f>+V444/$AI444</f>
        <v>0.12033204024179288</v>
      </c>
      <c r="W445" s="130">
        <f t="shared" ref="W445:AH445" si="260">+W444/$AI444</f>
        <v>0.13653077582059595</v>
      </c>
      <c r="X445" s="130">
        <f t="shared" si="260"/>
        <v>7.6447558341185551E-2</v>
      </c>
      <c r="Y445" s="130">
        <f t="shared" si="260"/>
        <v>0.13490584070122444</v>
      </c>
      <c r="Z445" s="130">
        <f t="shared" si="260"/>
        <v>0.14275402668450865</v>
      </c>
      <c r="AA445" s="130">
        <f t="shared" si="260"/>
        <v>0.27274875969852613</v>
      </c>
      <c r="AB445" s="130">
        <f t="shared" si="260"/>
        <v>8.6762682166384233E-2</v>
      </c>
      <c r="AC445" s="130">
        <f t="shared" si="260"/>
        <v>2.9518316345782156E-2</v>
      </c>
      <c r="AD445" s="130">
        <f t="shared" si="260"/>
        <v>1.9716408673867616E-2</v>
      </c>
      <c r="AE445" s="130">
        <f t="shared" si="260"/>
        <v>1.4543000868469996E-3</v>
      </c>
      <c r="AF445" s="130">
        <f t="shared" si="260"/>
        <v>0</v>
      </c>
      <c r="AG445" s="130">
        <f t="shared" si="260"/>
        <v>8.3476075850675395E-3</v>
      </c>
      <c r="AH445" s="130">
        <f t="shared" si="260"/>
        <v>0</v>
      </c>
      <c r="AI445" s="131">
        <f>SUM(V445:AC445)</f>
        <v>1</v>
      </c>
      <c r="AJ445" s="141"/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52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54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53" t="s">
        <v>44</v>
      </c>
      <c r="B448" s="306" t="s">
        <v>119</v>
      </c>
      <c r="C448" s="307"/>
      <c r="D448" s="307"/>
      <c r="E448" s="307"/>
      <c r="F448" s="307"/>
      <c r="G448" s="307"/>
      <c r="H448" s="307"/>
      <c r="I448" s="308"/>
      <c r="K448" s="355" t="s">
        <v>44</v>
      </c>
      <c r="L448" s="309" t="s">
        <v>119</v>
      </c>
      <c r="M448" s="310"/>
      <c r="N448" s="310"/>
      <c r="O448" s="310"/>
      <c r="P448" s="310"/>
      <c r="Q448" s="310"/>
      <c r="R448" s="310"/>
      <c r="S448" s="311"/>
    </row>
    <row r="449" spans="1:19" ht="15">
      <c r="A449" s="151" t="s">
        <v>7</v>
      </c>
      <c r="B449" s="356"/>
      <c r="C449" s="357"/>
      <c r="D449" s="357"/>
      <c r="E449" s="358"/>
      <c r="F449" s="152">
        <v>3.0441828016380157</v>
      </c>
      <c r="G449" s="356"/>
      <c r="H449" s="358"/>
      <c r="I449" s="154">
        <f>SUM(B449:H449)</f>
        <v>3.0441828016380157</v>
      </c>
      <c r="J449" s="149"/>
      <c r="K449" s="203" t="s">
        <v>7</v>
      </c>
      <c r="L449" s="356"/>
      <c r="M449" s="357"/>
      <c r="N449" s="357"/>
      <c r="O449" s="358"/>
      <c r="P449" s="152">
        <v>0</v>
      </c>
      <c r="Q449" s="356"/>
      <c r="R449" s="365"/>
      <c r="S449" s="205">
        <f>SUM(L449:R449)</f>
        <v>0</v>
      </c>
    </row>
    <row r="450" spans="1:19" ht="15">
      <c r="A450" s="159" t="s">
        <v>8</v>
      </c>
      <c r="B450" s="359"/>
      <c r="C450" s="360"/>
      <c r="D450" s="360"/>
      <c r="E450" s="361"/>
      <c r="F450" s="160">
        <v>0</v>
      </c>
      <c r="G450" s="359"/>
      <c r="H450" s="361"/>
      <c r="I450" s="162">
        <f t="shared" ref="I450:I469" si="261">SUM(B450:H450)</f>
        <v>0</v>
      </c>
      <c r="J450" s="149"/>
      <c r="K450" s="163" t="s">
        <v>8</v>
      </c>
      <c r="L450" s="359"/>
      <c r="M450" s="360"/>
      <c r="N450" s="360"/>
      <c r="O450" s="361"/>
      <c r="P450" s="164">
        <v>0</v>
      </c>
      <c r="Q450" s="359"/>
      <c r="R450" s="366"/>
      <c r="S450" s="166">
        <f t="shared" ref="S450:S469" si="262">SUM(L450:R450)</f>
        <v>0</v>
      </c>
    </row>
    <row r="451" spans="1:19" ht="15">
      <c r="A451" s="167" t="s">
        <v>10</v>
      </c>
      <c r="B451" s="359"/>
      <c r="C451" s="360"/>
      <c r="D451" s="360"/>
      <c r="E451" s="361"/>
      <c r="F451" s="156">
        <v>0</v>
      </c>
      <c r="G451" s="359"/>
      <c r="H451" s="361"/>
      <c r="I451" s="154">
        <f t="shared" si="261"/>
        <v>0</v>
      </c>
      <c r="J451" s="149"/>
      <c r="K451" s="169" t="s">
        <v>10</v>
      </c>
      <c r="L451" s="359"/>
      <c r="M451" s="360"/>
      <c r="N451" s="360"/>
      <c r="O451" s="361"/>
      <c r="P451" s="156">
        <v>0</v>
      </c>
      <c r="Q451" s="359"/>
      <c r="R451" s="366"/>
      <c r="S451" s="158">
        <f t="shared" si="262"/>
        <v>0</v>
      </c>
    </row>
    <row r="452" spans="1:19" ht="15">
      <c r="A452" s="159" t="s">
        <v>56</v>
      </c>
      <c r="B452" s="359"/>
      <c r="C452" s="360"/>
      <c r="D452" s="360"/>
      <c r="E452" s="361"/>
      <c r="F452" s="160">
        <v>0</v>
      </c>
      <c r="G452" s="359"/>
      <c r="H452" s="361"/>
      <c r="I452" s="162">
        <f t="shared" si="261"/>
        <v>0</v>
      </c>
      <c r="J452" s="149"/>
      <c r="K452" s="163" t="s">
        <v>56</v>
      </c>
      <c r="L452" s="359"/>
      <c r="M452" s="360"/>
      <c r="N452" s="360"/>
      <c r="O452" s="361"/>
      <c r="P452" s="164">
        <v>0</v>
      </c>
      <c r="Q452" s="359"/>
      <c r="R452" s="366"/>
      <c r="S452" s="166">
        <f t="shared" si="262"/>
        <v>0</v>
      </c>
    </row>
    <row r="453" spans="1:19" ht="15">
      <c r="A453" s="167" t="s">
        <v>16</v>
      </c>
      <c r="B453" s="359"/>
      <c r="C453" s="360"/>
      <c r="D453" s="360"/>
      <c r="E453" s="361"/>
      <c r="F453" s="156">
        <v>0</v>
      </c>
      <c r="G453" s="359"/>
      <c r="H453" s="361"/>
      <c r="I453" s="154">
        <f t="shared" si="261"/>
        <v>0</v>
      </c>
      <c r="J453" s="149"/>
      <c r="K453" s="169" t="s">
        <v>16</v>
      </c>
      <c r="L453" s="359"/>
      <c r="M453" s="360"/>
      <c r="N453" s="360"/>
      <c r="O453" s="361"/>
      <c r="P453" s="156">
        <v>0</v>
      </c>
      <c r="Q453" s="359"/>
      <c r="R453" s="366"/>
      <c r="S453" s="158">
        <f t="shared" si="262"/>
        <v>0</v>
      </c>
    </row>
    <row r="454" spans="1:19" ht="15">
      <c r="A454" s="159" t="s">
        <v>15</v>
      </c>
      <c r="B454" s="359"/>
      <c r="C454" s="360"/>
      <c r="D454" s="360"/>
      <c r="E454" s="361"/>
      <c r="F454" s="160">
        <v>0</v>
      </c>
      <c r="G454" s="359"/>
      <c r="H454" s="361"/>
      <c r="I454" s="162">
        <f t="shared" si="261"/>
        <v>0</v>
      </c>
      <c r="J454" s="149"/>
      <c r="K454" s="163" t="s">
        <v>15</v>
      </c>
      <c r="L454" s="359"/>
      <c r="M454" s="360"/>
      <c r="N454" s="360"/>
      <c r="O454" s="361"/>
      <c r="P454" s="164">
        <v>0</v>
      </c>
      <c r="Q454" s="359"/>
      <c r="R454" s="366"/>
      <c r="S454" s="166">
        <f t="shared" si="262"/>
        <v>0</v>
      </c>
    </row>
    <row r="455" spans="1:19" ht="15">
      <c r="A455" s="167" t="s">
        <v>58</v>
      </c>
      <c r="B455" s="359"/>
      <c r="C455" s="360"/>
      <c r="D455" s="360"/>
      <c r="E455" s="361"/>
      <c r="F455" s="156">
        <v>403.37646274594624</v>
      </c>
      <c r="G455" s="359"/>
      <c r="H455" s="361"/>
      <c r="I455" s="154">
        <f t="shared" si="261"/>
        <v>403.37646274594624</v>
      </c>
      <c r="J455" s="149"/>
      <c r="K455" s="169" t="s">
        <v>58</v>
      </c>
      <c r="L455" s="359"/>
      <c r="M455" s="360"/>
      <c r="N455" s="360"/>
      <c r="O455" s="361"/>
      <c r="P455" s="156">
        <v>0</v>
      </c>
      <c r="Q455" s="359"/>
      <c r="R455" s="366"/>
      <c r="S455" s="158">
        <f t="shared" si="262"/>
        <v>0</v>
      </c>
    </row>
    <row r="456" spans="1:19" ht="15">
      <c r="A456" s="159" t="s">
        <v>12</v>
      </c>
      <c r="B456" s="359"/>
      <c r="C456" s="360"/>
      <c r="D456" s="360"/>
      <c r="E456" s="361"/>
      <c r="F456" s="160">
        <v>0</v>
      </c>
      <c r="G456" s="359"/>
      <c r="H456" s="361"/>
      <c r="I456" s="162">
        <f t="shared" si="261"/>
        <v>0</v>
      </c>
      <c r="J456" s="149"/>
      <c r="K456" s="163" t="s">
        <v>12</v>
      </c>
      <c r="L456" s="359"/>
      <c r="M456" s="360"/>
      <c r="N456" s="360"/>
      <c r="O456" s="361"/>
      <c r="P456" s="164">
        <v>0</v>
      </c>
      <c r="Q456" s="359"/>
      <c r="R456" s="366"/>
      <c r="S456" s="166">
        <f t="shared" si="262"/>
        <v>0</v>
      </c>
    </row>
    <row r="457" spans="1:19" ht="15">
      <c r="A457" s="167" t="s">
        <v>59</v>
      </c>
      <c r="B457" s="359"/>
      <c r="C457" s="360"/>
      <c r="D457" s="360"/>
      <c r="E457" s="361"/>
      <c r="F457" s="156">
        <v>0</v>
      </c>
      <c r="G457" s="359"/>
      <c r="H457" s="361"/>
      <c r="I457" s="154">
        <f t="shared" si="261"/>
        <v>0</v>
      </c>
      <c r="J457" s="149"/>
      <c r="K457" s="169" t="s">
        <v>59</v>
      </c>
      <c r="L457" s="359"/>
      <c r="M457" s="360"/>
      <c r="N457" s="360"/>
      <c r="O457" s="361"/>
      <c r="P457" s="156">
        <v>0</v>
      </c>
      <c r="Q457" s="359"/>
      <c r="R457" s="366"/>
      <c r="S457" s="158">
        <f t="shared" si="262"/>
        <v>0</v>
      </c>
    </row>
    <row r="458" spans="1:19" ht="15">
      <c r="A458" s="159" t="s">
        <v>17</v>
      </c>
      <c r="B458" s="359"/>
      <c r="C458" s="360"/>
      <c r="D458" s="360"/>
      <c r="E458" s="361"/>
      <c r="F458" s="160">
        <v>0</v>
      </c>
      <c r="G458" s="359"/>
      <c r="H458" s="361"/>
      <c r="I458" s="162">
        <f t="shared" si="261"/>
        <v>0</v>
      </c>
      <c r="J458" s="149"/>
      <c r="K458" s="163" t="s">
        <v>17</v>
      </c>
      <c r="L458" s="359"/>
      <c r="M458" s="360"/>
      <c r="N458" s="360"/>
      <c r="O458" s="361"/>
      <c r="P458" s="164">
        <v>0</v>
      </c>
      <c r="Q458" s="359"/>
      <c r="R458" s="366"/>
      <c r="S458" s="166">
        <f t="shared" si="262"/>
        <v>0</v>
      </c>
    </row>
    <row r="459" spans="1:19" ht="15">
      <c r="A459" s="167" t="s">
        <v>140</v>
      </c>
      <c r="B459" s="359"/>
      <c r="C459" s="360"/>
      <c r="D459" s="360"/>
      <c r="E459" s="361"/>
      <c r="F459" s="156">
        <v>0</v>
      </c>
      <c r="G459" s="359"/>
      <c r="H459" s="361"/>
      <c r="I459" s="154">
        <f t="shared" si="261"/>
        <v>0</v>
      </c>
      <c r="J459" s="149"/>
      <c r="K459" s="169" t="s">
        <v>140</v>
      </c>
      <c r="L459" s="359"/>
      <c r="M459" s="360"/>
      <c r="N459" s="360"/>
      <c r="O459" s="361"/>
      <c r="P459" s="156">
        <v>0</v>
      </c>
      <c r="Q459" s="359"/>
      <c r="R459" s="366"/>
      <c r="S459" s="158">
        <f t="shared" si="262"/>
        <v>0</v>
      </c>
    </row>
    <row r="460" spans="1:19" ht="15">
      <c r="A460" s="159" t="s">
        <v>25</v>
      </c>
      <c r="B460" s="359"/>
      <c r="C460" s="360"/>
      <c r="D460" s="360"/>
      <c r="E460" s="361"/>
      <c r="F460" s="160">
        <v>1246.2941481302944</v>
      </c>
      <c r="G460" s="359"/>
      <c r="H460" s="361"/>
      <c r="I460" s="162">
        <f t="shared" si="261"/>
        <v>1246.2941481302944</v>
      </c>
      <c r="J460" s="149"/>
      <c r="K460" s="163" t="s">
        <v>25</v>
      </c>
      <c r="L460" s="359"/>
      <c r="M460" s="360"/>
      <c r="N460" s="360"/>
      <c r="O460" s="361"/>
      <c r="P460" s="164">
        <v>0</v>
      </c>
      <c r="Q460" s="359"/>
      <c r="R460" s="366"/>
      <c r="S460" s="166">
        <f t="shared" si="262"/>
        <v>0</v>
      </c>
    </row>
    <row r="461" spans="1:19" ht="15">
      <c r="A461" s="167" t="s">
        <v>24</v>
      </c>
      <c r="B461" s="359"/>
      <c r="C461" s="360"/>
      <c r="D461" s="360"/>
      <c r="E461" s="361"/>
      <c r="F461" s="156">
        <v>0</v>
      </c>
      <c r="G461" s="359"/>
      <c r="H461" s="361"/>
      <c r="I461" s="154">
        <f t="shared" si="261"/>
        <v>0</v>
      </c>
      <c r="J461" s="149"/>
      <c r="K461" s="169" t="s">
        <v>24</v>
      </c>
      <c r="L461" s="359"/>
      <c r="M461" s="360"/>
      <c r="N461" s="360"/>
      <c r="O461" s="361"/>
      <c r="P461" s="156">
        <v>0</v>
      </c>
      <c r="Q461" s="359"/>
      <c r="R461" s="366"/>
      <c r="S461" s="158">
        <f t="shared" si="262"/>
        <v>0</v>
      </c>
    </row>
    <row r="462" spans="1:19" ht="15">
      <c r="A462" s="159" t="s">
        <v>60</v>
      </c>
      <c r="B462" s="359"/>
      <c r="C462" s="360"/>
      <c r="D462" s="360"/>
      <c r="E462" s="361"/>
      <c r="F462" s="160">
        <v>6.0884886764705895E-2</v>
      </c>
      <c r="G462" s="359"/>
      <c r="H462" s="361"/>
      <c r="I462" s="162">
        <f t="shared" si="261"/>
        <v>6.0884886764705895E-2</v>
      </c>
      <c r="J462" s="149"/>
      <c r="K462" s="163" t="s">
        <v>60</v>
      </c>
      <c r="L462" s="359"/>
      <c r="M462" s="360"/>
      <c r="N462" s="360"/>
      <c r="O462" s="361"/>
      <c r="P462" s="164">
        <v>0</v>
      </c>
      <c r="Q462" s="359"/>
      <c r="R462" s="366"/>
      <c r="S462" s="166">
        <f t="shared" si="262"/>
        <v>0</v>
      </c>
    </row>
    <row r="463" spans="1:19" ht="15">
      <c r="A463" s="167" t="s">
        <v>22</v>
      </c>
      <c r="B463" s="359"/>
      <c r="C463" s="360"/>
      <c r="D463" s="360"/>
      <c r="E463" s="361"/>
      <c r="F463" s="156">
        <v>25.216482339192016</v>
      </c>
      <c r="G463" s="359"/>
      <c r="H463" s="361"/>
      <c r="I463" s="154">
        <f t="shared" si="261"/>
        <v>25.216482339192016</v>
      </c>
      <c r="J463" s="149"/>
      <c r="K463" s="169" t="s">
        <v>22</v>
      </c>
      <c r="L463" s="359"/>
      <c r="M463" s="360"/>
      <c r="N463" s="360"/>
      <c r="O463" s="361"/>
      <c r="P463" s="156">
        <v>0</v>
      </c>
      <c r="Q463" s="359"/>
      <c r="R463" s="366"/>
      <c r="S463" s="158">
        <f t="shared" si="262"/>
        <v>0</v>
      </c>
    </row>
    <row r="464" spans="1:19" ht="15">
      <c r="A464" s="159" t="s">
        <v>21</v>
      </c>
      <c r="B464" s="359"/>
      <c r="C464" s="360"/>
      <c r="D464" s="360"/>
      <c r="E464" s="361"/>
      <c r="F464" s="160">
        <v>0</v>
      </c>
      <c r="G464" s="359"/>
      <c r="H464" s="361"/>
      <c r="I464" s="162">
        <f t="shared" si="261"/>
        <v>0</v>
      </c>
      <c r="J464" s="149"/>
      <c r="K464" s="163" t="s">
        <v>21</v>
      </c>
      <c r="L464" s="359"/>
      <c r="M464" s="360"/>
      <c r="N464" s="360"/>
      <c r="O464" s="361"/>
      <c r="P464" s="164">
        <v>0</v>
      </c>
      <c r="Q464" s="359"/>
      <c r="R464" s="366"/>
      <c r="S464" s="166">
        <f t="shared" si="262"/>
        <v>0</v>
      </c>
    </row>
    <row r="465" spans="1:19" ht="15">
      <c r="A465" s="170" t="s">
        <v>64</v>
      </c>
      <c r="B465" s="359"/>
      <c r="C465" s="360"/>
      <c r="D465" s="360"/>
      <c r="E465" s="361"/>
      <c r="F465" s="156">
        <v>0</v>
      </c>
      <c r="G465" s="359"/>
      <c r="H465" s="361"/>
      <c r="I465" s="154">
        <f t="shared" si="261"/>
        <v>0</v>
      </c>
      <c r="J465" s="149"/>
      <c r="K465" s="171" t="s">
        <v>64</v>
      </c>
      <c r="L465" s="359"/>
      <c r="M465" s="360"/>
      <c r="N465" s="360"/>
      <c r="O465" s="361"/>
      <c r="P465" s="156">
        <v>0</v>
      </c>
      <c r="Q465" s="359"/>
      <c r="R465" s="366"/>
      <c r="S465" s="158">
        <f t="shared" si="262"/>
        <v>0</v>
      </c>
    </row>
    <row r="466" spans="1:19">
      <c r="A466" s="172" t="s">
        <v>23</v>
      </c>
      <c r="B466" s="359"/>
      <c r="C466" s="360"/>
      <c r="D466" s="360"/>
      <c r="E466" s="361"/>
      <c r="F466" s="173">
        <v>0</v>
      </c>
      <c r="G466" s="359"/>
      <c r="H466" s="361"/>
      <c r="I466" s="175">
        <f t="shared" si="261"/>
        <v>0</v>
      </c>
      <c r="J466" s="149"/>
      <c r="K466" s="176" t="s">
        <v>23</v>
      </c>
      <c r="L466" s="359"/>
      <c r="M466" s="360"/>
      <c r="N466" s="360"/>
      <c r="O466" s="361"/>
      <c r="P466" s="177">
        <v>0</v>
      </c>
      <c r="Q466" s="359"/>
      <c r="R466" s="366"/>
      <c r="S466" s="179">
        <f t="shared" si="262"/>
        <v>0</v>
      </c>
    </row>
    <row r="467" spans="1:19">
      <c r="A467" s="180" t="s">
        <v>19</v>
      </c>
      <c r="B467" s="359"/>
      <c r="C467" s="360"/>
      <c r="D467" s="360"/>
      <c r="E467" s="361"/>
      <c r="F467" s="181">
        <v>0</v>
      </c>
      <c r="G467" s="359"/>
      <c r="H467" s="361"/>
      <c r="I467" s="183">
        <f t="shared" si="261"/>
        <v>0</v>
      </c>
      <c r="J467" s="149"/>
      <c r="K467" s="184" t="s">
        <v>19</v>
      </c>
      <c r="L467" s="359"/>
      <c r="M467" s="360"/>
      <c r="N467" s="360"/>
      <c r="O467" s="361"/>
      <c r="P467" s="181">
        <v>0</v>
      </c>
      <c r="Q467" s="359"/>
      <c r="R467" s="366"/>
      <c r="S467" s="186">
        <f t="shared" si="262"/>
        <v>0</v>
      </c>
    </row>
    <row r="468" spans="1:19">
      <c r="A468" s="172" t="s">
        <v>20</v>
      </c>
      <c r="B468" s="359"/>
      <c r="C468" s="360"/>
      <c r="D468" s="360"/>
      <c r="E468" s="361"/>
      <c r="F468" s="173">
        <v>0</v>
      </c>
      <c r="G468" s="359"/>
      <c r="H468" s="361"/>
      <c r="I468" s="175">
        <f t="shared" si="261"/>
        <v>0</v>
      </c>
      <c r="J468" s="149"/>
      <c r="K468" s="176" t="s">
        <v>20</v>
      </c>
      <c r="L468" s="359"/>
      <c r="M468" s="360"/>
      <c r="N468" s="360"/>
      <c r="O468" s="361"/>
      <c r="P468" s="177">
        <v>0</v>
      </c>
      <c r="Q468" s="359"/>
      <c r="R468" s="366"/>
      <c r="S468" s="179">
        <f t="shared" si="262"/>
        <v>0</v>
      </c>
    </row>
    <row r="469" spans="1:19" ht="15" thickBot="1">
      <c r="A469" s="187" t="s">
        <v>11</v>
      </c>
      <c r="B469" s="362"/>
      <c r="C469" s="363"/>
      <c r="D469" s="363"/>
      <c r="E469" s="364"/>
      <c r="F469" s="188">
        <v>0</v>
      </c>
      <c r="G469" s="362"/>
      <c r="H469" s="364"/>
      <c r="I469" s="190">
        <f t="shared" si="261"/>
        <v>0</v>
      </c>
      <c r="J469" s="149"/>
      <c r="K469" s="191" t="s">
        <v>11</v>
      </c>
      <c r="L469" s="362"/>
      <c r="M469" s="363"/>
      <c r="N469" s="363"/>
      <c r="O469" s="364"/>
      <c r="P469" s="188">
        <v>0</v>
      </c>
      <c r="Q469" s="362"/>
      <c r="R469" s="367"/>
      <c r="S469" s="193">
        <f t="shared" si="262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63">SUM(C449:C465)</f>
        <v>0</v>
      </c>
      <c r="D470" s="195">
        <f t="shared" si="263"/>
        <v>0</v>
      </c>
      <c r="E470" s="195">
        <f t="shared" si="263"/>
        <v>0</v>
      </c>
      <c r="F470" s="195">
        <f t="shared" si="263"/>
        <v>1677.9921609038354</v>
      </c>
      <c r="G470" s="195">
        <f t="shared" si="263"/>
        <v>0</v>
      </c>
      <c r="H470" s="197">
        <f t="shared" si="263"/>
        <v>0</v>
      </c>
      <c r="I470" s="154">
        <f t="shared" ref="I470" si="264">SUM(I449:I465)</f>
        <v>1677.9921609038354</v>
      </c>
      <c r="J470" s="149"/>
      <c r="K470" s="196" t="s">
        <v>26</v>
      </c>
      <c r="L470" s="195">
        <f>SUM(L449:L465)</f>
        <v>0</v>
      </c>
      <c r="M470" s="195">
        <f t="shared" ref="M470:R470" si="265">SUM(M449:M465)</f>
        <v>0</v>
      </c>
      <c r="N470" s="195">
        <f t="shared" si="265"/>
        <v>0</v>
      </c>
      <c r="O470" s="195">
        <f t="shared" si="265"/>
        <v>0</v>
      </c>
      <c r="P470" s="195">
        <f t="shared" si="265"/>
        <v>0</v>
      </c>
      <c r="Q470" s="195">
        <f t="shared" si="265"/>
        <v>0</v>
      </c>
      <c r="R470" s="197">
        <f t="shared" si="265"/>
        <v>0</v>
      </c>
      <c r="S470" s="198">
        <f t="shared" ref="S470" si="266">SUM(S449:S465)</f>
        <v>0</v>
      </c>
    </row>
    <row r="471" spans="1:19" ht="15" thickBot="1">
      <c r="A471" s="32" t="s">
        <v>90</v>
      </c>
      <c r="B471" s="48">
        <f>IF($I470=0,"-",B470/$I470)</f>
        <v>0</v>
      </c>
      <c r="C471" s="48">
        <f t="shared" ref="C471:H471" si="267">IF($I470=0,"-",C470/$I470)</f>
        <v>0</v>
      </c>
      <c r="D471" s="48">
        <f t="shared" si="267"/>
        <v>0</v>
      </c>
      <c r="E471" s="48">
        <f t="shared" si="267"/>
        <v>0</v>
      </c>
      <c r="F471" s="48">
        <f t="shared" si="267"/>
        <v>1</v>
      </c>
      <c r="G471" s="48">
        <f t="shared" si="267"/>
        <v>0</v>
      </c>
      <c r="H471" s="69">
        <f t="shared" si="267"/>
        <v>0</v>
      </c>
      <c r="I471" s="49">
        <f>SUM(B471:H471)</f>
        <v>1</v>
      </c>
      <c r="J471" s="22"/>
      <c r="K471" s="78" t="s">
        <v>90</v>
      </c>
      <c r="L471" s="95" t="str">
        <f>IF($S470=0,"-",L470/$S470)</f>
        <v>-</v>
      </c>
      <c r="M471" s="95" t="str">
        <f t="shared" ref="M471:R471" si="268">IF($S470=0,"-",M470/$S470)</f>
        <v>-</v>
      </c>
      <c r="N471" s="95" t="str">
        <f t="shared" si="268"/>
        <v>-</v>
      </c>
      <c r="O471" s="95" t="str">
        <f t="shared" si="268"/>
        <v>-</v>
      </c>
      <c r="P471" s="95" t="str">
        <f t="shared" si="268"/>
        <v>-</v>
      </c>
      <c r="Q471" s="95" t="str">
        <f t="shared" si="268"/>
        <v>-</v>
      </c>
      <c r="R471" s="96" t="str">
        <f t="shared" si="268"/>
        <v>-</v>
      </c>
      <c r="S471" s="97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52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54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53" t="s">
        <v>45</v>
      </c>
      <c r="B474" s="306" t="s">
        <v>119</v>
      </c>
      <c r="C474" s="307"/>
      <c r="D474" s="307"/>
      <c r="E474" s="307"/>
      <c r="F474" s="307"/>
      <c r="G474" s="307"/>
      <c r="H474" s="307"/>
      <c r="I474" s="308"/>
      <c r="K474" s="355" t="s">
        <v>45</v>
      </c>
      <c r="L474" s="309" t="s">
        <v>119</v>
      </c>
      <c r="M474" s="310"/>
      <c r="N474" s="310"/>
      <c r="O474" s="310"/>
      <c r="P474" s="310"/>
      <c r="Q474" s="310"/>
      <c r="R474" s="310"/>
      <c r="S474" s="311"/>
    </row>
    <row r="475" spans="1:19" ht="15">
      <c r="A475" s="151" t="s">
        <v>7</v>
      </c>
      <c r="B475" s="356"/>
      <c r="C475" s="357"/>
      <c r="D475" s="357"/>
      <c r="E475" s="358"/>
      <c r="F475" s="152">
        <v>0</v>
      </c>
      <c r="G475" s="356"/>
      <c r="H475" s="358"/>
      <c r="I475" s="154">
        <f>SUM(B475:H475)</f>
        <v>0</v>
      </c>
      <c r="J475" s="149"/>
      <c r="K475" s="203" t="s">
        <v>7</v>
      </c>
      <c r="L475" s="356"/>
      <c r="M475" s="357"/>
      <c r="N475" s="357"/>
      <c r="O475" s="358"/>
      <c r="P475" s="152">
        <v>0</v>
      </c>
      <c r="Q475" s="356"/>
      <c r="R475" s="365"/>
      <c r="S475" s="205">
        <f>SUM(L475:R475)</f>
        <v>0</v>
      </c>
    </row>
    <row r="476" spans="1:19" ht="15">
      <c r="A476" s="159" t="s">
        <v>8</v>
      </c>
      <c r="B476" s="359"/>
      <c r="C476" s="360"/>
      <c r="D476" s="360"/>
      <c r="E476" s="361"/>
      <c r="F476" s="160">
        <v>0</v>
      </c>
      <c r="G476" s="359"/>
      <c r="H476" s="361"/>
      <c r="I476" s="162">
        <f t="shared" ref="I476:I495" si="269">SUM(B476:H476)</f>
        <v>0</v>
      </c>
      <c r="J476" s="149"/>
      <c r="K476" s="163" t="s">
        <v>8</v>
      </c>
      <c r="L476" s="359"/>
      <c r="M476" s="360"/>
      <c r="N476" s="360"/>
      <c r="O476" s="361"/>
      <c r="P476" s="164">
        <v>0</v>
      </c>
      <c r="Q476" s="359"/>
      <c r="R476" s="366"/>
      <c r="S476" s="166">
        <f t="shared" ref="S476:S495" si="270">SUM(L476:R476)</f>
        <v>0</v>
      </c>
    </row>
    <row r="477" spans="1:19" ht="15">
      <c r="A477" s="167" t="s">
        <v>10</v>
      </c>
      <c r="B477" s="359"/>
      <c r="C477" s="360"/>
      <c r="D477" s="360"/>
      <c r="E477" s="361"/>
      <c r="F477" s="156">
        <v>0</v>
      </c>
      <c r="G477" s="359"/>
      <c r="H477" s="361"/>
      <c r="I477" s="154">
        <f t="shared" si="269"/>
        <v>0</v>
      </c>
      <c r="J477" s="149"/>
      <c r="K477" s="169" t="s">
        <v>10</v>
      </c>
      <c r="L477" s="359"/>
      <c r="M477" s="360"/>
      <c r="N477" s="360"/>
      <c r="O477" s="361"/>
      <c r="P477" s="156">
        <v>0</v>
      </c>
      <c r="Q477" s="359"/>
      <c r="R477" s="366"/>
      <c r="S477" s="158">
        <f t="shared" si="270"/>
        <v>0</v>
      </c>
    </row>
    <row r="478" spans="1:19" ht="15">
      <c r="A478" s="159" t="s">
        <v>56</v>
      </c>
      <c r="B478" s="359"/>
      <c r="C478" s="360"/>
      <c r="D478" s="360"/>
      <c r="E478" s="361"/>
      <c r="F478" s="160">
        <v>0</v>
      </c>
      <c r="G478" s="359"/>
      <c r="H478" s="361"/>
      <c r="I478" s="162">
        <f t="shared" si="269"/>
        <v>0</v>
      </c>
      <c r="J478" s="149"/>
      <c r="K478" s="163" t="s">
        <v>56</v>
      </c>
      <c r="L478" s="359"/>
      <c r="M478" s="360"/>
      <c r="N478" s="360"/>
      <c r="O478" s="361"/>
      <c r="P478" s="164">
        <v>0</v>
      </c>
      <c r="Q478" s="359"/>
      <c r="R478" s="366"/>
      <c r="S478" s="166">
        <f t="shared" si="270"/>
        <v>0</v>
      </c>
    </row>
    <row r="479" spans="1:19" ht="15">
      <c r="A479" s="167" t="s">
        <v>16</v>
      </c>
      <c r="B479" s="359"/>
      <c r="C479" s="360"/>
      <c r="D479" s="360"/>
      <c r="E479" s="361"/>
      <c r="F479" s="156">
        <v>0</v>
      </c>
      <c r="G479" s="359"/>
      <c r="H479" s="361"/>
      <c r="I479" s="154">
        <f t="shared" si="269"/>
        <v>0</v>
      </c>
      <c r="J479" s="149"/>
      <c r="K479" s="169" t="s">
        <v>16</v>
      </c>
      <c r="L479" s="359"/>
      <c r="M479" s="360"/>
      <c r="N479" s="360"/>
      <c r="O479" s="361"/>
      <c r="P479" s="156">
        <v>0</v>
      </c>
      <c r="Q479" s="359"/>
      <c r="R479" s="366"/>
      <c r="S479" s="158">
        <f t="shared" si="270"/>
        <v>0</v>
      </c>
    </row>
    <row r="480" spans="1:19" ht="15">
      <c r="A480" s="159" t="s">
        <v>15</v>
      </c>
      <c r="B480" s="359"/>
      <c r="C480" s="360"/>
      <c r="D480" s="360"/>
      <c r="E480" s="361"/>
      <c r="F480" s="160">
        <v>0</v>
      </c>
      <c r="G480" s="359"/>
      <c r="H480" s="361"/>
      <c r="I480" s="162">
        <f t="shared" si="269"/>
        <v>0</v>
      </c>
      <c r="J480" s="149"/>
      <c r="K480" s="163" t="s">
        <v>15</v>
      </c>
      <c r="L480" s="359"/>
      <c r="M480" s="360"/>
      <c r="N480" s="360"/>
      <c r="O480" s="361"/>
      <c r="P480" s="164">
        <v>0</v>
      </c>
      <c r="Q480" s="359"/>
      <c r="R480" s="366"/>
      <c r="S480" s="166">
        <f t="shared" si="270"/>
        <v>0</v>
      </c>
    </row>
    <row r="481" spans="1:19" ht="15">
      <c r="A481" s="167" t="s">
        <v>58</v>
      </c>
      <c r="B481" s="359"/>
      <c r="C481" s="360"/>
      <c r="D481" s="360"/>
      <c r="E481" s="361"/>
      <c r="F481" s="156">
        <v>45468.036484166783</v>
      </c>
      <c r="G481" s="359"/>
      <c r="H481" s="361"/>
      <c r="I481" s="154">
        <f t="shared" si="269"/>
        <v>45468.036484166783</v>
      </c>
      <c r="J481" s="149"/>
      <c r="K481" s="169" t="s">
        <v>58</v>
      </c>
      <c r="L481" s="359"/>
      <c r="M481" s="360"/>
      <c r="N481" s="360"/>
      <c r="O481" s="361"/>
      <c r="P481" s="156">
        <v>7784.6808119997368</v>
      </c>
      <c r="Q481" s="359"/>
      <c r="R481" s="366"/>
      <c r="S481" s="158">
        <f t="shared" si="270"/>
        <v>7784.6808119997368</v>
      </c>
    </row>
    <row r="482" spans="1:19" ht="15">
      <c r="A482" s="159" t="s">
        <v>12</v>
      </c>
      <c r="B482" s="359"/>
      <c r="C482" s="360"/>
      <c r="D482" s="360"/>
      <c r="E482" s="361"/>
      <c r="F482" s="160">
        <v>16362.326468370629</v>
      </c>
      <c r="G482" s="359"/>
      <c r="H482" s="361"/>
      <c r="I482" s="162">
        <f t="shared" si="269"/>
        <v>16362.326468370629</v>
      </c>
      <c r="J482" s="149"/>
      <c r="K482" s="163" t="s">
        <v>12</v>
      </c>
      <c r="L482" s="359"/>
      <c r="M482" s="360"/>
      <c r="N482" s="360"/>
      <c r="O482" s="361"/>
      <c r="P482" s="164">
        <v>5966.1926408665613</v>
      </c>
      <c r="Q482" s="359"/>
      <c r="R482" s="366"/>
      <c r="S482" s="166">
        <f t="shared" si="270"/>
        <v>5966.1926408665613</v>
      </c>
    </row>
    <row r="483" spans="1:19" ht="15">
      <c r="A483" s="167" t="s">
        <v>59</v>
      </c>
      <c r="B483" s="359"/>
      <c r="C483" s="360"/>
      <c r="D483" s="360"/>
      <c r="E483" s="361"/>
      <c r="F483" s="156">
        <v>0</v>
      </c>
      <c r="G483" s="359"/>
      <c r="H483" s="361"/>
      <c r="I483" s="154">
        <f t="shared" si="269"/>
        <v>0</v>
      </c>
      <c r="J483" s="149"/>
      <c r="K483" s="169" t="s">
        <v>59</v>
      </c>
      <c r="L483" s="359"/>
      <c r="M483" s="360"/>
      <c r="N483" s="360"/>
      <c r="O483" s="361"/>
      <c r="P483" s="156">
        <v>4.8805404162521882E-13</v>
      </c>
      <c r="Q483" s="359"/>
      <c r="R483" s="366"/>
      <c r="S483" s="158">
        <f t="shared" si="270"/>
        <v>4.8805404162521882E-13</v>
      </c>
    </row>
    <row r="484" spans="1:19" ht="15">
      <c r="A484" s="159" t="s">
        <v>17</v>
      </c>
      <c r="B484" s="359"/>
      <c r="C484" s="360"/>
      <c r="D484" s="360"/>
      <c r="E484" s="361"/>
      <c r="F484" s="160">
        <v>32.157867385118671</v>
      </c>
      <c r="G484" s="359"/>
      <c r="H484" s="361"/>
      <c r="I484" s="162">
        <f t="shared" si="269"/>
        <v>32.157867385118671</v>
      </c>
      <c r="J484" s="149"/>
      <c r="K484" s="163" t="s">
        <v>17</v>
      </c>
      <c r="L484" s="359"/>
      <c r="M484" s="360"/>
      <c r="N484" s="360"/>
      <c r="O484" s="361"/>
      <c r="P484" s="164">
        <v>1.3513335689987733</v>
      </c>
      <c r="Q484" s="359"/>
      <c r="R484" s="366"/>
      <c r="S484" s="166">
        <f t="shared" si="270"/>
        <v>1.3513335689987733</v>
      </c>
    </row>
    <row r="485" spans="1:19" ht="15">
      <c r="A485" s="167" t="s">
        <v>140</v>
      </c>
      <c r="B485" s="359"/>
      <c r="C485" s="360"/>
      <c r="D485" s="360"/>
      <c r="E485" s="361"/>
      <c r="F485" s="156">
        <v>68.256335146409256</v>
      </c>
      <c r="G485" s="359"/>
      <c r="H485" s="361"/>
      <c r="I485" s="154">
        <f t="shared" si="269"/>
        <v>68.256335146409256</v>
      </c>
      <c r="J485" s="149"/>
      <c r="K485" s="169" t="s">
        <v>140</v>
      </c>
      <c r="L485" s="359"/>
      <c r="M485" s="360"/>
      <c r="N485" s="360"/>
      <c r="O485" s="361"/>
      <c r="P485" s="156">
        <v>46.7990449499639</v>
      </c>
      <c r="Q485" s="359"/>
      <c r="R485" s="366"/>
      <c r="S485" s="158">
        <f t="shared" si="270"/>
        <v>46.7990449499639</v>
      </c>
    </row>
    <row r="486" spans="1:19" ht="15">
      <c r="A486" s="159" t="s">
        <v>25</v>
      </c>
      <c r="B486" s="359"/>
      <c r="C486" s="360"/>
      <c r="D486" s="360"/>
      <c r="E486" s="361"/>
      <c r="F486" s="160">
        <v>281.47189177763607</v>
      </c>
      <c r="G486" s="359"/>
      <c r="H486" s="361"/>
      <c r="I486" s="162">
        <f t="shared" si="269"/>
        <v>281.47189177763607</v>
      </c>
      <c r="J486" s="149"/>
      <c r="K486" s="163" t="s">
        <v>25</v>
      </c>
      <c r="L486" s="359"/>
      <c r="M486" s="360"/>
      <c r="N486" s="360"/>
      <c r="O486" s="361"/>
      <c r="P486" s="164">
        <v>-4.3200998334214091E-12</v>
      </c>
      <c r="Q486" s="359"/>
      <c r="R486" s="366"/>
      <c r="S486" s="166">
        <f t="shared" si="270"/>
        <v>-4.3200998334214091E-12</v>
      </c>
    </row>
    <row r="487" spans="1:19" ht="15">
      <c r="A487" s="167" t="s">
        <v>24</v>
      </c>
      <c r="B487" s="359"/>
      <c r="C487" s="360"/>
      <c r="D487" s="360"/>
      <c r="E487" s="361"/>
      <c r="F487" s="156">
        <v>0</v>
      </c>
      <c r="G487" s="359"/>
      <c r="H487" s="361"/>
      <c r="I487" s="154">
        <f t="shared" si="269"/>
        <v>0</v>
      </c>
      <c r="J487" s="149"/>
      <c r="K487" s="169" t="s">
        <v>24</v>
      </c>
      <c r="L487" s="359"/>
      <c r="M487" s="360"/>
      <c r="N487" s="360"/>
      <c r="O487" s="361"/>
      <c r="P487" s="156">
        <v>1.5258905250448151E-12</v>
      </c>
      <c r="Q487" s="359"/>
      <c r="R487" s="366"/>
      <c r="S487" s="158">
        <f t="shared" si="270"/>
        <v>1.5258905250448151E-12</v>
      </c>
    </row>
    <row r="488" spans="1:19" ht="15">
      <c r="A488" s="159" t="s">
        <v>60</v>
      </c>
      <c r="B488" s="359"/>
      <c r="C488" s="360"/>
      <c r="D488" s="360"/>
      <c r="E488" s="361"/>
      <c r="F488" s="160">
        <v>0</v>
      </c>
      <c r="G488" s="359"/>
      <c r="H488" s="361"/>
      <c r="I488" s="162">
        <f t="shared" si="269"/>
        <v>0</v>
      </c>
      <c r="J488" s="149"/>
      <c r="K488" s="163" t="s">
        <v>60</v>
      </c>
      <c r="L488" s="359"/>
      <c r="M488" s="360"/>
      <c r="N488" s="360"/>
      <c r="O488" s="361"/>
      <c r="P488" s="164">
        <v>-1.4945822357503857E-12</v>
      </c>
      <c r="Q488" s="359"/>
      <c r="R488" s="366"/>
      <c r="S488" s="166">
        <f t="shared" si="270"/>
        <v>-1.4945822357503857E-12</v>
      </c>
    </row>
    <row r="489" spans="1:19" ht="15">
      <c r="A489" s="167" t="s">
        <v>22</v>
      </c>
      <c r="B489" s="359"/>
      <c r="C489" s="360"/>
      <c r="D489" s="360"/>
      <c r="E489" s="361"/>
      <c r="F489" s="156">
        <v>4578.5174300672279</v>
      </c>
      <c r="G489" s="359"/>
      <c r="H489" s="361"/>
      <c r="I489" s="154">
        <f t="shared" si="269"/>
        <v>4578.5174300672279</v>
      </c>
      <c r="J489" s="149"/>
      <c r="K489" s="169" t="s">
        <v>22</v>
      </c>
      <c r="L489" s="359"/>
      <c r="M489" s="360"/>
      <c r="N489" s="360"/>
      <c r="O489" s="361"/>
      <c r="P489" s="156">
        <v>1647.6525492869177</v>
      </c>
      <c r="Q489" s="359"/>
      <c r="R489" s="366"/>
      <c r="S489" s="158">
        <f t="shared" si="270"/>
        <v>1647.6525492869177</v>
      </c>
    </row>
    <row r="490" spans="1:19" ht="15">
      <c r="A490" s="159" t="s">
        <v>21</v>
      </c>
      <c r="B490" s="359"/>
      <c r="C490" s="360"/>
      <c r="D490" s="360"/>
      <c r="E490" s="361"/>
      <c r="F490" s="160">
        <v>0</v>
      </c>
      <c r="G490" s="359"/>
      <c r="H490" s="361"/>
      <c r="I490" s="162">
        <f t="shared" si="269"/>
        <v>0</v>
      </c>
      <c r="J490" s="149"/>
      <c r="K490" s="163" t="s">
        <v>21</v>
      </c>
      <c r="L490" s="359"/>
      <c r="M490" s="360"/>
      <c r="N490" s="360"/>
      <c r="O490" s="361"/>
      <c r="P490" s="164">
        <v>0</v>
      </c>
      <c r="Q490" s="359"/>
      <c r="R490" s="366"/>
      <c r="S490" s="166">
        <f t="shared" si="270"/>
        <v>0</v>
      </c>
    </row>
    <row r="491" spans="1:19" ht="15">
      <c r="A491" s="170" t="s">
        <v>64</v>
      </c>
      <c r="B491" s="359"/>
      <c r="C491" s="360"/>
      <c r="D491" s="360"/>
      <c r="E491" s="361"/>
      <c r="F491" s="156">
        <v>0</v>
      </c>
      <c r="G491" s="359"/>
      <c r="H491" s="361"/>
      <c r="I491" s="154">
        <f t="shared" si="269"/>
        <v>0</v>
      </c>
      <c r="J491" s="149"/>
      <c r="K491" s="171" t="s">
        <v>64</v>
      </c>
      <c r="L491" s="359"/>
      <c r="M491" s="360"/>
      <c r="N491" s="360"/>
      <c r="O491" s="361"/>
      <c r="P491" s="156">
        <v>0</v>
      </c>
      <c r="Q491" s="359"/>
      <c r="R491" s="366"/>
      <c r="S491" s="158">
        <f t="shared" si="270"/>
        <v>0</v>
      </c>
    </row>
    <row r="492" spans="1:19">
      <c r="A492" s="172" t="s">
        <v>23</v>
      </c>
      <c r="B492" s="359"/>
      <c r="C492" s="360"/>
      <c r="D492" s="360"/>
      <c r="E492" s="361"/>
      <c r="F492" s="173">
        <v>0</v>
      </c>
      <c r="G492" s="359"/>
      <c r="H492" s="361"/>
      <c r="I492" s="175">
        <f t="shared" si="269"/>
        <v>0</v>
      </c>
      <c r="J492" s="149"/>
      <c r="K492" s="176" t="s">
        <v>23</v>
      </c>
      <c r="L492" s="359"/>
      <c r="M492" s="360"/>
      <c r="N492" s="360"/>
      <c r="O492" s="361"/>
      <c r="P492" s="177">
        <v>0</v>
      </c>
      <c r="Q492" s="359"/>
      <c r="R492" s="366"/>
      <c r="S492" s="179">
        <f t="shared" si="270"/>
        <v>0</v>
      </c>
    </row>
    <row r="493" spans="1:19">
      <c r="A493" s="180" t="s">
        <v>19</v>
      </c>
      <c r="B493" s="359"/>
      <c r="C493" s="360"/>
      <c r="D493" s="360"/>
      <c r="E493" s="361"/>
      <c r="F493" s="181">
        <v>0</v>
      </c>
      <c r="G493" s="359"/>
      <c r="H493" s="361"/>
      <c r="I493" s="183">
        <f t="shared" si="269"/>
        <v>0</v>
      </c>
      <c r="J493" s="149"/>
      <c r="K493" s="184" t="s">
        <v>19</v>
      </c>
      <c r="L493" s="359"/>
      <c r="M493" s="360"/>
      <c r="N493" s="360"/>
      <c r="O493" s="361"/>
      <c r="P493" s="181">
        <v>0</v>
      </c>
      <c r="Q493" s="359"/>
      <c r="R493" s="366"/>
      <c r="S493" s="186">
        <f t="shared" si="270"/>
        <v>0</v>
      </c>
    </row>
    <row r="494" spans="1:19">
      <c r="A494" s="172" t="s">
        <v>20</v>
      </c>
      <c r="B494" s="359"/>
      <c r="C494" s="360"/>
      <c r="D494" s="360"/>
      <c r="E494" s="361"/>
      <c r="F494" s="173">
        <v>0</v>
      </c>
      <c r="G494" s="359"/>
      <c r="H494" s="361"/>
      <c r="I494" s="175">
        <f t="shared" si="269"/>
        <v>0</v>
      </c>
      <c r="J494" s="149"/>
      <c r="K494" s="176" t="s">
        <v>20</v>
      </c>
      <c r="L494" s="359"/>
      <c r="M494" s="360"/>
      <c r="N494" s="360"/>
      <c r="O494" s="361"/>
      <c r="P494" s="177">
        <v>0</v>
      </c>
      <c r="Q494" s="359"/>
      <c r="R494" s="366"/>
      <c r="S494" s="179">
        <f t="shared" si="270"/>
        <v>0</v>
      </c>
    </row>
    <row r="495" spans="1:19" ht="15" thickBot="1">
      <c r="A495" s="187" t="s">
        <v>11</v>
      </c>
      <c r="B495" s="362"/>
      <c r="C495" s="363"/>
      <c r="D495" s="363"/>
      <c r="E495" s="364"/>
      <c r="F495" s="188">
        <v>0</v>
      </c>
      <c r="G495" s="362"/>
      <c r="H495" s="364"/>
      <c r="I495" s="190">
        <f t="shared" si="269"/>
        <v>0</v>
      </c>
      <c r="J495" s="149"/>
      <c r="K495" s="191" t="s">
        <v>11</v>
      </c>
      <c r="L495" s="362"/>
      <c r="M495" s="363"/>
      <c r="N495" s="363"/>
      <c r="O495" s="364"/>
      <c r="P495" s="188">
        <v>0</v>
      </c>
      <c r="Q495" s="362"/>
      <c r="R495" s="367"/>
      <c r="S495" s="193">
        <f t="shared" si="270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71">SUM(C475:C491)</f>
        <v>0</v>
      </c>
      <c r="D496" s="195">
        <f t="shared" si="271"/>
        <v>0</v>
      </c>
      <c r="E496" s="195">
        <f t="shared" si="271"/>
        <v>0</v>
      </c>
      <c r="F496" s="195">
        <f t="shared" si="271"/>
        <v>66790.766476913806</v>
      </c>
      <c r="G496" s="195">
        <f t="shared" si="271"/>
        <v>0</v>
      </c>
      <c r="H496" s="197">
        <f t="shared" si="271"/>
        <v>0</v>
      </c>
      <c r="I496" s="154">
        <f t="shared" ref="I496" si="272">SUM(I475:I491)</f>
        <v>66790.766476913806</v>
      </c>
      <c r="J496" s="149"/>
      <c r="K496" s="196" t="s">
        <v>26</v>
      </c>
      <c r="L496" s="195">
        <f>SUM(L475:L491)</f>
        <v>0</v>
      </c>
      <c r="M496" s="195">
        <f t="shared" ref="M496:R496" si="273">SUM(M475:M491)</f>
        <v>0</v>
      </c>
      <c r="N496" s="195">
        <f t="shared" si="273"/>
        <v>0</v>
      </c>
      <c r="O496" s="195">
        <f t="shared" si="273"/>
        <v>0</v>
      </c>
      <c r="P496" s="195">
        <f t="shared" si="273"/>
        <v>15446.676380672176</v>
      </c>
      <c r="Q496" s="195">
        <f t="shared" si="273"/>
        <v>0</v>
      </c>
      <c r="R496" s="197">
        <f t="shared" si="273"/>
        <v>0</v>
      </c>
      <c r="S496" s="198">
        <f t="shared" ref="S496" si="274">SUM(S475:S491)</f>
        <v>15446.676380672176</v>
      </c>
    </row>
    <row r="497" spans="1:19" ht="15" thickBot="1">
      <c r="A497" s="32" t="s">
        <v>90</v>
      </c>
      <c r="B497" s="48">
        <f>IF($I496=0,"-",B496/$I496)</f>
        <v>0</v>
      </c>
      <c r="C497" s="48">
        <f t="shared" ref="C497:H497" si="275">IF($I496=0,"-",C496/$I496)</f>
        <v>0</v>
      </c>
      <c r="D497" s="48">
        <f t="shared" si="275"/>
        <v>0</v>
      </c>
      <c r="E497" s="48">
        <f t="shared" si="275"/>
        <v>0</v>
      </c>
      <c r="F497" s="48">
        <f t="shared" si="275"/>
        <v>1</v>
      </c>
      <c r="G497" s="48">
        <f t="shared" si="275"/>
        <v>0</v>
      </c>
      <c r="H497" s="69">
        <f t="shared" si="275"/>
        <v>0</v>
      </c>
      <c r="I497" s="49">
        <f>SUM(B497:H497)</f>
        <v>1</v>
      </c>
      <c r="J497" s="22"/>
      <c r="K497" s="78" t="s">
        <v>90</v>
      </c>
      <c r="L497" s="95">
        <f>IF($S496=0,"-",L496/$S496)</f>
        <v>0</v>
      </c>
      <c r="M497" s="95">
        <f t="shared" ref="M497:R497" si="276">IF($S496=0,"-",M496/$S496)</f>
        <v>0</v>
      </c>
      <c r="N497" s="95">
        <f t="shared" si="276"/>
        <v>0</v>
      </c>
      <c r="O497" s="95">
        <f t="shared" si="276"/>
        <v>0</v>
      </c>
      <c r="P497" s="95">
        <f t="shared" si="276"/>
        <v>1</v>
      </c>
      <c r="Q497" s="95">
        <f t="shared" si="276"/>
        <v>0</v>
      </c>
      <c r="R497" s="96">
        <f t="shared" si="276"/>
        <v>0</v>
      </c>
      <c r="S497" s="97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52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54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53" t="s">
        <v>46</v>
      </c>
      <c r="B500" s="306" t="s">
        <v>119</v>
      </c>
      <c r="C500" s="307"/>
      <c r="D500" s="307"/>
      <c r="E500" s="307"/>
      <c r="F500" s="307"/>
      <c r="G500" s="307"/>
      <c r="H500" s="307"/>
      <c r="I500" s="308"/>
      <c r="K500" s="355" t="s">
        <v>46</v>
      </c>
      <c r="L500" s="309" t="s">
        <v>119</v>
      </c>
      <c r="M500" s="310"/>
      <c r="N500" s="310"/>
      <c r="O500" s="310"/>
      <c r="P500" s="310"/>
      <c r="Q500" s="310"/>
      <c r="R500" s="310"/>
      <c r="S500" s="311"/>
    </row>
    <row r="501" spans="1:19" ht="15">
      <c r="A501" s="151" t="s">
        <v>7</v>
      </c>
      <c r="B501" s="356"/>
      <c r="C501" s="357"/>
      <c r="D501" s="357"/>
      <c r="E501" s="358"/>
      <c r="F501" s="152">
        <v>0</v>
      </c>
      <c r="G501" s="356"/>
      <c r="H501" s="358"/>
      <c r="I501" s="154">
        <f>SUM(B501:H501)</f>
        <v>0</v>
      </c>
      <c r="J501" s="149"/>
      <c r="K501" s="203" t="s">
        <v>7</v>
      </c>
      <c r="L501" s="356"/>
      <c r="M501" s="357"/>
      <c r="N501" s="357"/>
      <c r="O501" s="358"/>
      <c r="P501" s="152">
        <v>0</v>
      </c>
      <c r="Q501" s="356"/>
      <c r="R501" s="365"/>
      <c r="S501" s="205">
        <f>SUM(L501:R501)</f>
        <v>0</v>
      </c>
    </row>
    <row r="502" spans="1:19" ht="15">
      <c r="A502" s="159" t="s">
        <v>8</v>
      </c>
      <c r="B502" s="359"/>
      <c r="C502" s="360"/>
      <c r="D502" s="360"/>
      <c r="E502" s="361"/>
      <c r="F502" s="160">
        <v>0</v>
      </c>
      <c r="G502" s="359"/>
      <c r="H502" s="361"/>
      <c r="I502" s="162">
        <f t="shared" ref="I502:I521" si="277">SUM(B502:H502)</f>
        <v>0</v>
      </c>
      <c r="J502" s="149"/>
      <c r="K502" s="163" t="s">
        <v>8</v>
      </c>
      <c r="L502" s="359"/>
      <c r="M502" s="360"/>
      <c r="N502" s="360"/>
      <c r="O502" s="361"/>
      <c r="P502" s="164">
        <v>0</v>
      </c>
      <c r="Q502" s="359"/>
      <c r="R502" s="366"/>
      <c r="S502" s="166">
        <f t="shared" ref="S502:S521" si="278">SUM(L502:R502)</f>
        <v>0</v>
      </c>
    </row>
    <row r="503" spans="1:19" ht="15">
      <c r="A503" s="167" t="s">
        <v>10</v>
      </c>
      <c r="B503" s="359"/>
      <c r="C503" s="360"/>
      <c r="D503" s="360"/>
      <c r="E503" s="361"/>
      <c r="F503" s="156">
        <v>0</v>
      </c>
      <c r="G503" s="359"/>
      <c r="H503" s="361"/>
      <c r="I503" s="154">
        <f t="shared" si="277"/>
        <v>0</v>
      </c>
      <c r="J503" s="149"/>
      <c r="K503" s="169" t="s">
        <v>10</v>
      </c>
      <c r="L503" s="359"/>
      <c r="M503" s="360"/>
      <c r="N503" s="360"/>
      <c r="O503" s="361"/>
      <c r="P503" s="156">
        <v>0</v>
      </c>
      <c r="Q503" s="359"/>
      <c r="R503" s="366"/>
      <c r="S503" s="158">
        <f t="shared" si="278"/>
        <v>0</v>
      </c>
    </row>
    <row r="504" spans="1:19" ht="15">
      <c r="A504" s="159" t="s">
        <v>56</v>
      </c>
      <c r="B504" s="359"/>
      <c r="C504" s="360"/>
      <c r="D504" s="360"/>
      <c r="E504" s="361"/>
      <c r="F504" s="160">
        <v>0</v>
      </c>
      <c r="G504" s="359"/>
      <c r="H504" s="361"/>
      <c r="I504" s="162">
        <f t="shared" si="277"/>
        <v>0</v>
      </c>
      <c r="J504" s="149"/>
      <c r="K504" s="163" t="s">
        <v>56</v>
      </c>
      <c r="L504" s="359"/>
      <c r="M504" s="360"/>
      <c r="N504" s="360"/>
      <c r="O504" s="361"/>
      <c r="P504" s="164">
        <v>0</v>
      </c>
      <c r="Q504" s="359"/>
      <c r="R504" s="366"/>
      <c r="S504" s="166">
        <f t="shared" si="278"/>
        <v>0</v>
      </c>
    </row>
    <row r="505" spans="1:19" ht="15">
      <c r="A505" s="167" t="s">
        <v>16</v>
      </c>
      <c r="B505" s="359"/>
      <c r="C505" s="360"/>
      <c r="D505" s="360"/>
      <c r="E505" s="361"/>
      <c r="F505" s="156">
        <v>0</v>
      </c>
      <c r="G505" s="359"/>
      <c r="H505" s="361"/>
      <c r="I505" s="154">
        <f t="shared" si="277"/>
        <v>0</v>
      </c>
      <c r="J505" s="149"/>
      <c r="K505" s="169" t="s">
        <v>16</v>
      </c>
      <c r="L505" s="359"/>
      <c r="M505" s="360"/>
      <c r="N505" s="360"/>
      <c r="O505" s="361"/>
      <c r="P505" s="156">
        <v>0</v>
      </c>
      <c r="Q505" s="359"/>
      <c r="R505" s="366"/>
      <c r="S505" s="158">
        <f t="shared" si="278"/>
        <v>0</v>
      </c>
    </row>
    <row r="506" spans="1:19" ht="15">
      <c r="A506" s="159" t="s">
        <v>15</v>
      </c>
      <c r="B506" s="359"/>
      <c r="C506" s="360"/>
      <c r="D506" s="360"/>
      <c r="E506" s="361"/>
      <c r="F506" s="160">
        <v>0</v>
      </c>
      <c r="G506" s="359"/>
      <c r="H506" s="361"/>
      <c r="I506" s="162">
        <f t="shared" si="277"/>
        <v>0</v>
      </c>
      <c r="J506" s="149"/>
      <c r="K506" s="163" t="s">
        <v>15</v>
      </c>
      <c r="L506" s="359"/>
      <c r="M506" s="360"/>
      <c r="N506" s="360"/>
      <c r="O506" s="361"/>
      <c r="P506" s="164">
        <v>0</v>
      </c>
      <c r="Q506" s="359"/>
      <c r="R506" s="366"/>
      <c r="S506" s="166">
        <f t="shared" si="278"/>
        <v>0</v>
      </c>
    </row>
    <row r="507" spans="1:19" ht="15">
      <c r="A507" s="167" t="s">
        <v>58</v>
      </c>
      <c r="B507" s="359"/>
      <c r="C507" s="360"/>
      <c r="D507" s="360"/>
      <c r="E507" s="361"/>
      <c r="F507" s="156">
        <v>0</v>
      </c>
      <c r="G507" s="359"/>
      <c r="H507" s="361"/>
      <c r="I507" s="154">
        <f t="shared" si="277"/>
        <v>0</v>
      </c>
      <c r="J507" s="149"/>
      <c r="K507" s="169" t="s">
        <v>58</v>
      </c>
      <c r="L507" s="359"/>
      <c r="M507" s="360"/>
      <c r="N507" s="360"/>
      <c r="O507" s="361"/>
      <c r="P507" s="156">
        <v>0</v>
      </c>
      <c r="Q507" s="359"/>
      <c r="R507" s="366"/>
      <c r="S507" s="158">
        <f t="shared" si="278"/>
        <v>0</v>
      </c>
    </row>
    <row r="508" spans="1:19" ht="15">
      <c r="A508" s="159" t="s">
        <v>12</v>
      </c>
      <c r="B508" s="359"/>
      <c r="C508" s="360"/>
      <c r="D508" s="360"/>
      <c r="E508" s="361"/>
      <c r="F508" s="160">
        <v>0</v>
      </c>
      <c r="G508" s="359"/>
      <c r="H508" s="361"/>
      <c r="I508" s="162">
        <f t="shared" si="277"/>
        <v>0</v>
      </c>
      <c r="J508" s="149"/>
      <c r="K508" s="163" t="s">
        <v>12</v>
      </c>
      <c r="L508" s="359"/>
      <c r="M508" s="360"/>
      <c r="N508" s="360"/>
      <c r="O508" s="361"/>
      <c r="P508" s="164">
        <v>0</v>
      </c>
      <c r="Q508" s="359"/>
      <c r="R508" s="366"/>
      <c r="S508" s="166">
        <f t="shared" si="278"/>
        <v>0</v>
      </c>
    </row>
    <row r="509" spans="1:19" ht="15">
      <c r="A509" s="167" t="s">
        <v>59</v>
      </c>
      <c r="B509" s="359"/>
      <c r="C509" s="360"/>
      <c r="D509" s="360"/>
      <c r="E509" s="361"/>
      <c r="F509" s="156">
        <v>0</v>
      </c>
      <c r="G509" s="359"/>
      <c r="H509" s="361"/>
      <c r="I509" s="154">
        <f t="shared" si="277"/>
        <v>0</v>
      </c>
      <c r="J509" s="149"/>
      <c r="K509" s="169" t="s">
        <v>59</v>
      </c>
      <c r="L509" s="359"/>
      <c r="M509" s="360"/>
      <c r="N509" s="360"/>
      <c r="O509" s="361"/>
      <c r="P509" s="156">
        <v>0</v>
      </c>
      <c r="Q509" s="359"/>
      <c r="R509" s="366"/>
      <c r="S509" s="158">
        <f t="shared" si="278"/>
        <v>0</v>
      </c>
    </row>
    <row r="510" spans="1:19" ht="15">
      <c r="A510" s="159" t="s">
        <v>17</v>
      </c>
      <c r="B510" s="359"/>
      <c r="C510" s="360"/>
      <c r="D510" s="360"/>
      <c r="E510" s="361"/>
      <c r="F510" s="160">
        <v>0</v>
      </c>
      <c r="G510" s="359"/>
      <c r="H510" s="361"/>
      <c r="I510" s="162">
        <f t="shared" si="277"/>
        <v>0</v>
      </c>
      <c r="J510" s="149"/>
      <c r="K510" s="163" t="s">
        <v>17</v>
      </c>
      <c r="L510" s="359"/>
      <c r="M510" s="360"/>
      <c r="N510" s="360"/>
      <c r="O510" s="361"/>
      <c r="P510" s="164">
        <v>0</v>
      </c>
      <c r="Q510" s="359"/>
      <c r="R510" s="366"/>
      <c r="S510" s="166">
        <f t="shared" si="278"/>
        <v>0</v>
      </c>
    </row>
    <row r="511" spans="1:19" ht="15">
      <c r="A511" s="167" t="s">
        <v>140</v>
      </c>
      <c r="B511" s="359"/>
      <c r="C511" s="360"/>
      <c r="D511" s="360"/>
      <c r="E511" s="361"/>
      <c r="F511" s="156">
        <v>3974.9740347723323</v>
      </c>
      <c r="G511" s="359"/>
      <c r="H511" s="361"/>
      <c r="I511" s="154">
        <f t="shared" si="277"/>
        <v>3974.9740347723323</v>
      </c>
      <c r="J511" s="149"/>
      <c r="K511" s="169" t="s">
        <v>140</v>
      </c>
      <c r="L511" s="359"/>
      <c r="M511" s="360"/>
      <c r="N511" s="360"/>
      <c r="O511" s="361"/>
      <c r="P511" s="156">
        <v>0</v>
      </c>
      <c r="Q511" s="359"/>
      <c r="R511" s="366"/>
      <c r="S511" s="158">
        <f t="shared" si="278"/>
        <v>0</v>
      </c>
    </row>
    <row r="512" spans="1:19" ht="15">
      <c r="A512" s="159" t="s">
        <v>25</v>
      </c>
      <c r="B512" s="359"/>
      <c r="C512" s="360"/>
      <c r="D512" s="360"/>
      <c r="E512" s="361"/>
      <c r="F512" s="160">
        <v>7.7579999999999982</v>
      </c>
      <c r="G512" s="359"/>
      <c r="H512" s="361"/>
      <c r="I512" s="162">
        <f t="shared" si="277"/>
        <v>7.7579999999999982</v>
      </c>
      <c r="J512" s="149"/>
      <c r="K512" s="163" t="s">
        <v>25</v>
      </c>
      <c r="L512" s="359"/>
      <c r="M512" s="360"/>
      <c r="N512" s="360"/>
      <c r="O512" s="361"/>
      <c r="P512" s="164">
        <v>0</v>
      </c>
      <c r="Q512" s="359"/>
      <c r="R512" s="366"/>
      <c r="S512" s="166">
        <f t="shared" si="278"/>
        <v>0</v>
      </c>
    </row>
    <row r="513" spans="1:19" ht="15">
      <c r="A513" s="167" t="s">
        <v>24</v>
      </c>
      <c r="B513" s="359"/>
      <c r="C513" s="360"/>
      <c r="D513" s="360"/>
      <c r="E513" s="361"/>
      <c r="F513" s="156">
        <v>0</v>
      </c>
      <c r="G513" s="359"/>
      <c r="H513" s="361"/>
      <c r="I513" s="154">
        <f t="shared" si="277"/>
        <v>0</v>
      </c>
      <c r="J513" s="149"/>
      <c r="K513" s="169" t="s">
        <v>24</v>
      </c>
      <c r="L513" s="359"/>
      <c r="M513" s="360"/>
      <c r="N513" s="360"/>
      <c r="O513" s="361"/>
      <c r="P513" s="156">
        <v>0</v>
      </c>
      <c r="Q513" s="359"/>
      <c r="R513" s="366"/>
      <c r="S513" s="158">
        <f t="shared" si="278"/>
        <v>0</v>
      </c>
    </row>
    <row r="514" spans="1:19" ht="15">
      <c r="A514" s="159" t="s">
        <v>60</v>
      </c>
      <c r="B514" s="359"/>
      <c r="C514" s="360"/>
      <c r="D514" s="360"/>
      <c r="E514" s="361"/>
      <c r="F514" s="160">
        <v>0</v>
      </c>
      <c r="G514" s="359"/>
      <c r="H514" s="361"/>
      <c r="I514" s="162">
        <f t="shared" si="277"/>
        <v>0</v>
      </c>
      <c r="J514" s="149"/>
      <c r="K514" s="163" t="s">
        <v>60</v>
      </c>
      <c r="L514" s="359"/>
      <c r="M514" s="360"/>
      <c r="N514" s="360"/>
      <c r="O514" s="361"/>
      <c r="P514" s="164">
        <v>0</v>
      </c>
      <c r="Q514" s="359"/>
      <c r="R514" s="366"/>
      <c r="S514" s="166">
        <f t="shared" si="278"/>
        <v>0</v>
      </c>
    </row>
    <row r="515" spans="1:19" ht="15">
      <c r="A515" s="167" t="s">
        <v>22</v>
      </c>
      <c r="B515" s="359"/>
      <c r="C515" s="360"/>
      <c r="D515" s="360"/>
      <c r="E515" s="361"/>
      <c r="F515" s="156">
        <v>0</v>
      </c>
      <c r="G515" s="359"/>
      <c r="H515" s="361"/>
      <c r="I515" s="154">
        <f t="shared" si="277"/>
        <v>0</v>
      </c>
      <c r="J515" s="149"/>
      <c r="K515" s="169" t="s">
        <v>22</v>
      </c>
      <c r="L515" s="359"/>
      <c r="M515" s="360"/>
      <c r="N515" s="360"/>
      <c r="O515" s="361"/>
      <c r="P515" s="156">
        <v>0</v>
      </c>
      <c r="Q515" s="359"/>
      <c r="R515" s="366"/>
      <c r="S515" s="158">
        <f t="shared" si="278"/>
        <v>0</v>
      </c>
    </row>
    <row r="516" spans="1:19" ht="15">
      <c r="A516" s="159" t="s">
        <v>21</v>
      </c>
      <c r="B516" s="359"/>
      <c r="C516" s="360"/>
      <c r="D516" s="360"/>
      <c r="E516" s="361"/>
      <c r="F516" s="160">
        <v>0</v>
      </c>
      <c r="G516" s="359"/>
      <c r="H516" s="361"/>
      <c r="I516" s="162">
        <f t="shared" si="277"/>
        <v>0</v>
      </c>
      <c r="J516" s="149"/>
      <c r="K516" s="163" t="s">
        <v>21</v>
      </c>
      <c r="L516" s="359"/>
      <c r="M516" s="360"/>
      <c r="N516" s="360"/>
      <c r="O516" s="361"/>
      <c r="P516" s="164">
        <v>0</v>
      </c>
      <c r="Q516" s="359"/>
      <c r="R516" s="366"/>
      <c r="S516" s="166">
        <f t="shared" si="278"/>
        <v>0</v>
      </c>
    </row>
    <row r="517" spans="1:19" ht="15">
      <c r="A517" s="170" t="s">
        <v>64</v>
      </c>
      <c r="B517" s="359"/>
      <c r="C517" s="360"/>
      <c r="D517" s="360"/>
      <c r="E517" s="361"/>
      <c r="F517" s="156">
        <v>0</v>
      </c>
      <c r="G517" s="359"/>
      <c r="H517" s="361"/>
      <c r="I517" s="154">
        <f t="shared" si="277"/>
        <v>0</v>
      </c>
      <c r="J517" s="149"/>
      <c r="K517" s="171" t="s">
        <v>64</v>
      </c>
      <c r="L517" s="359"/>
      <c r="M517" s="360"/>
      <c r="N517" s="360"/>
      <c r="O517" s="361"/>
      <c r="P517" s="156">
        <v>0</v>
      </c>
      <c r="Q517" s="359"/>
      <c r="R517" s="366"/>
      <c r="S517" s="158">
        <f t="shared" si="278"/>
        <v>0</v>
      </c>
    </row>
    <row r="518" spans="1:19">
      <c r="A518" s="172" t="s">
        <v>23</v>
      </c>
      <c r="B518" s="359"/>
      <c r="C518" s="360"/>
      <c r="D518" s="360"/>
      <c r="E518" s="361"/>
      <c r="F518" s="173">
        <v>0</v>
      </c>
      <c r="G518" s="359"/>
      <c r="H518" s="361"/>
      <c r="I518" s="175">
        <f t="shared" si="277"/>
        <v>0</v>
      </c>
      <c r="J518" s="149"/>
      <c r="K518" s="176" t="s">
        <v>23</v>
      </c>
      <c r="L518" s="359"/>
      <c r="M518" s="360"/>
      <c r="N518" s="360"/>
      <c r="O518" s="361"/>
      <c r="P518" s="177">
        <v>0</v>
      </c>
      <c r="Q518" s="359"/>
      <c r="R518" s="366"/>
      <c r="S518" s="179">
        <f t="shared" si="278"/>
        <v>0</v>
      </c>
    </row>
    <row r="519" spans="1:19">
      <c r="A519" s="180" t="s">
        <v>19</v>
      </c>
      <c r="B519" s="359"/>
      <c r="C519" s="360"/>
      <c r="D519" s="360"/>
      <c r="E519" s="361"/>
      <c r="F519" s="181">
        <v>0</v>
      </c>
      <c r="G519" s="359"/>
      <c r="H519" s="361"/>
      <c r="I519" s="183">
        <f t="shared" si="277"/>
        <v>0</v>
      </c>
      <c r="J519" s="149"/>
      <c r="K519" s="184" t="s">
        <v>19</v>
      </c>
      <c r="L519" s="359"/>
      <c r="M519" s="360"/>
      <c r="N519" s="360"/>
      <c r="O519" s="361"/>
      <c r="P519" s="181">
        <v>0</v>
      </c>
      <c r="Q519" s="359"/>
      <c r="R519" s="366"/>
      <c r="S519" s="186">
        <f t="shared" si="278"/>
        <v>0</v>
      </c>
    </row>
    <row r="520" spans="1:19">
      <c r="A520" s="172" t="s">
        <v>20</v>
      </c>
      <c r="B520" s="359"/>
      <c r="C520" s="360"/>
      <c r="D520" s="360"/>
      <c r="E520" s="361"/>
      <c r="F520" s="173">
        <v>0</v>
      </c>
      <c r="G520" s="359"/>
      <c r="H520" s="361"/>
      <c r="I520" s="175">
        <f t="shared" si="277"/>
        <v>0</v>
      </c>
      <c r="J520" s="149"/>
      <c r="K520" s="176" t="s">
        <v>20</v>
      </c>
      <c r="L520" s="359"/>
      <c r="M520" s="360"/>
      <c r="N520" s="360"/>
      <c r="O520" s="361"/>
      <c r="P520" s="177">
        <v>0</v>
      </c>
      <c r="Q520" s="359"/>
      <c r="R520" s="366"/>
      <c r="S520" s="179">
        <f t="shared" si="278"/>
        <v>0</v>
      </c>
    </row>
    <row r="521" spans="1:19" ht="15" thickBot="1">
      <c r="A521" s="187" t="s">
        <v>11</v>
      </c>
      <c r="B521" s="362"/>
      <c r="C521" s="363"/>
      <c r="D521" s="363"/>
      <c r="E521" s="364"/>
      <c r="F521" s="188">
        <v>0</v>
      </c>
      <c r="G521" s="362"/>
      <c r="H521" s="364"/>
      <c r="I521" s="190">
        <f t="shared" si="277"/>
        <v>0</v>
      </c>
      <c r="J521" s="149"/>
      <c r="K521" s="191" t="s">
        <v>11</v>
      </c>
      <c r="L521" s="362"/>
      <c r="M521" s="363"/>
      <c r="N521" s="363"/>
      <c r="O521" s="364"/>
      <c r="P521" s="188">
        <v>0</v>
      </c>
      <c r="Q521" s="362"/>
      <c r="R521" s="367"/>
      <c r="S521" s="193">
        <f t="shared" si="27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79">SUM(C501:C517)</f>
        <v>0</v>
      </c>
      <c r="D522" s="195">
        <f t="shared" si="279"/>
        <v>0</v>
      </c>
      <c r="E522" s="195">
        <f t="shared" si="279"/>
        <v>0</v>
      </c>
      <c r="F522" s="195">
        <f t="shared" si="279"/>
        <v>3982.7320347723321</v>
      </c>
      <c r="G522" s="195">
        <f t="shared" si="279"/>
        <v>0</v>
      </c>
      <c r="H522" s="197">
        <f t="shared" si="279"/>
        <v>0</v>
      </c>
      <c r="I522" s="154">
        <f t="shared" ref="I522" si="280">SUM(I501:I517)</f>
        <v>3982.7320347723321</v>
      </c>
      <c r="J522" s="149"/>
      <c r="K522" s="196" t="s">
        <v>26</v>
      </c>
      <c r="L522" s="195">
        <f>SUM(L501:L517)</f>
        <v>0</v>
      </c>
      <c r="M522" s="195">
        <f t="shared" ref="M522:R522" si="281">SUM(M501:M517)</f>
        <v>0</v>
      </c>
      <c r="N522" s="195">
        <f t="shared" si="281"/>
        <v>0</v>
      </c>
      <c r="O522" s="195">
        <f t="shared" si="281"/>
        <v>0</v>
      </c>
      <c r="P522" s="195">
        <f t="shared" si="281"/>
        <v>0</v>
      </c>
      <c r="Q522" s="195">
        <f t="shared" si="281"/>
        <v>0</v>
      </c>
      <c r="R522" s="197">
        <f t="shared" si="281"/>
        <v>0</v>
      </c>
      <c r="S522" s="198">
        <f t="shared" ref="S522" si="282">SUM(S501:S517)</f>
        <v>0</v>
      </c>
    </row>
    <row r="523" spans="1:19" ht="15" thickBot="1">
      <c r="A523" s="32" t="s">
        <v>90</v>
      </c>
      <c r="B523" s="48">
        <f>IF($I522=0,"-",B522/$I522)</f>
        <v>0</v>
      </c>
      <c r="C523" s="48">
        <f t="shared" ref="C523:H523" si="283">IF($I522=0,"-",C522/$I522)</f>
        <v>0</v>
      </c>
      <c r="D523" s="48">
        <f t="shared" si="283"/>
        <v>0</v>
      </c>
      <c r="E523" s="48">
        <f t="shared" si="283"/>
        <v>0</v>
      </c>
      <c r="F523" s="48">
        <f t="shared" si="283"/>
        <v>1</v>
      </c>
      <c r="G523" s="48">
        <f t="shared" si="283"/>
        <v>0</v>
      </c>
      <c r="H523" s="69">
        <f t="shared" si="283"/>
        <v>0</v>
      </c>
      <c r="I523" s="49">
        <f>SUM(B523:H523)</f>
        <v>1</v>
      </c>
      <c r="J523" s="22"/>
      <c r="K523" s="78" t="s">
        <v>90</v>
      </c>
      <c r="L523" s="95" t="str">
        <f>IF($S522=0,"-",L522/$S522)</f>
        <v>-</v>
      </c>
      <c r="M523" s="95" t="str">
        <f t="shared" ref="M523:R523" si="284">IF($S522=0,"-",M522/$S522)</f>
        <v>-</v>
      </c>
      <c r="N523" s="95" t="str">
        <f t="shared" si="284"/>
        <v>-</v>
      </c>
      <c r="O523" s="95" t="str">
        <f t="shared" si="284"/>
        <v>-</v>
      </c>
      <c r="P523" s="95" t="str">
        <f t="shared" si="284"/>
        <v>-</v>
      </c>
      <c r="Q523" s="95" t="str">
        <f t="shared" si="284"/>
        <v>-</v>
      </c>
      <c r="R523" s="96" t="str">
        <f t="shared" si="284"/>
        <v>-</v>
      </c>
      <c r="S523" s="97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52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54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53" t="s">
        <v>47</v>
      </c>
      <c r="B526" s="306" t="s">
        <v>119</v>
      </c>
      <c r="C526" s="307"/>
      <c r="D526" s="307"/>
      <c r="E526" s="307"/>
      <c r="F526" s="307"/>
      <c r="G526" s="307"/>
      <c r="H526" s="307"/>
      <c r="I526" s="308"/>
      <c r="K526" s="355" t="s">
        <v>47</v>
      </c>
      <c r="L526" s="309" t="s">
        <v>119</v>
      </c>
      <c r="M526" s="310"/>
      <c r="N526" s="310"/>
      <c r="O526" s="310"/>
      <c r="P526" s="310"/>
      <c r="Q526" s="310"/>
      <c r="R526" s="310"/>
      <c r="S526" s="311"/>
    </row>
    <row r="527" spans="1:19" ht="15">
      <c r="A527" s="151" t="s">
        <v>7</v>
      </c>
      <c r="B527" s="356"/>
      <c r="C527" s="357"/>
      <c r="D527" s="357"/>
      <c r="E527" s="358"/>
      <c r="F527" s="152">
        <v>0</v>
      </c>
      <c r="G527" s="356"/>
      <c r="H527" s="358"/>
      <c r="I527" s="154">
        <f>SUM(B527:H527)</f>
        <v>0</v>
      </c>
      <c r="J527" s="149"/>
      <c r="K527" s="203" t="s">
        <v>7</v>
      </c>
      <c r="L527" s="356"/>
      <c r="M527" s="357"/>
      <c r="N527" s="357"/>
      <c r="O527" s="358"/>
      <c r="P527" s="152">
        <v>0</v>
      </c>
      <c r="Q527" s="356"/>
      <c r="R527" s="365"/>
      <c r="S527" s="205">
        <f>SUM(L527:R527)</f>
        <v>0</v>
      </c>
    </row>
    <row r="528" spans="1:19" ht="15">
      <c r="A528" s="159" t="s">
        <v>8</v>
      </c>
      <c r="B528" s="359"/>
      <c r="C528" s="360"/>
      <c r="D528" s="360"/>
      <c r="E528" s="361"/>
      <c r="F528" s="160">
        <v>0</v>
      </c>
      <c r="G528" s="359"/>
      <c r="H528" s="361"/>
      <c r="I528" s="162">
        <f t="shared" ref="I528:I547" si="285">SUM(B528:H528)</f>
        <v>0</v>
      </c>
      <c r="J528" s="149"/>
      <c r="K528" s="163" t="s">
        <v>8</v>
      </c>
      <c r="L528" s="359"/>
      <c r="M528" s="360"/>
      <c r="N528" s="360"/>
      <c r="O528" s="361"/>
      <c r="P528" s="164">
        <v>0</v>
      </c>
      <c r="Q528" s="359"/>
      <c r="R528" s="366"/>
      <c r="S528" s="166">
        <f t="shared" ref="S528:S547" si="286">SUM(L528:R528)</f>
        <v>0</v>
      </c>
    </row>
    <row r="529" spans="1:19" ht="15">
      <c r="A529" s="167" t="s">
        <v>10</v>
      </c>
      <c r="B529" s="359"/>
      <c r="C529" s="360"/>
      <c r="D529" s="360"/>
      <c r="E529" s="361"/>
      <c r="F529" s="156">
        <v>0</v>
      </c>
      <c r="G529" s="359"/>
      <c r="H529" s="361"/>
      <c r="I529" s="154">
        <f t="shared" si="285"/>
        <v>0</v>
      </c>
      <c r="J529" s="149"/>
      <c r="K529" s="169" t="s">
        <v>10</v>
      </c>
      <c r="L529" s="359"/>
      <c r="M529" s="360"/>
      <c r="N529" s="360"/>
      <c r="O529" s="361"/>
      <c r="P529" s="156">
        <v>0</v>
      </c>
      <c r="Q529" s="359"/>
      <c r="R529" s="366"/>
      <c r="S529" s="158">
        <f t="shared" si="286"/>
        <v>0</v>
      </c>
    </row>
    <row r="530" spans="1:19" ht="15">
      <c r="A530" s="159" t="s">
        <v>56</v>
      </c>
      <c r="B530" s="359"/>
      <c r="C530" s="360"/>
      <c r="D530" s="360"/>
      <c r="E530" s="361"/>
      <c r="F530" s="160">
        <v>0</v>
      </c>
      <c r="G530" s="359"/>
      <c r="H530" s="361"/>
      <c r="I530" s="162">
        <f t="shared" si="285"/>
        <v>0</v>
      </c>
      <c r="J530" s="149"/>
      <c r="K530" s="163" t="s">
        <v>56</v>
      </c>
      <c r="L530" s="359"/>
      <c r="M530" s="360"/>
      <c r="N530" s="360"/>
      <c r="O530" s="361"/>
      <c r="P530" s="164">
        <v>0</v>
      </c>
      <c r="Q530" s="359"/>
      <c r="R530" s="366"/>
      <c r="S530" s="166">
        <f t="shared" si="286"/>
        <v>0</v>
      </c>
    </row>
    <row r="531" spans="1:19" ht="15">
      <c r="A531" s="167" t="s">
        <v>16</v>
      </c>
      <c r="B531" s="359"/>
      <c r="C531" s="360"/>
      <c r="D531" s="360"/>
      <c r="E531" s="361"/>
      <c r="F531" s="156">
        <v>0</v>
      </c>
      <c r="G531" s="359"/>
      <c r="H531" s="361"/>
      <c r="I531" s="154">
        <f t="shared" si="285"/>
        <v>0</v>
      </c>
      <c r="J531" s="149"/>
      <c r="K531" s="169" t="s">
        <v>16</v>
      </c>
      <c r="L531" s="359"/>
      <c r="M531" s="360"/>
      <c r="N531" s="360"/>
      <c r="O531" s="361"/>
      <c r="P531" s="156">
        <v>0</v>
      </c>
      <c r="Q531" s="359"/>
      <c r="R531" s="366"/>
      <c r="S531" s="158">
        <f t="shared" si="286"/>
        <v>0</v>
      </c>
    </row>
    <row r="532" spans="1:19" ht="15">
      <c r="A532" s="159" t="s">
        <v>15</v>
      </c>
      <c r="B532" s="359"/>
      <c r="C532" s="360"/>
      <c r="D532" s="360"/>
      <c r="E532" s="361"/>
      <c r="F532" s="160">
        <v>0</v>
      </c>
      <c r="G532" s="359"/>
      <c r="H532" s="361"/>
      <c r="I532" s="162">
        <f t="shared" si="285"/>
        <v>0</v>
      </c>
      <c r="J532" s="149"/>
      <c r="K532" s="163" t="s">
        <v>15</v>
      </c>
      <c r="L532" s="359"/>
      <c r="M532" s="360"/>
      <c r="N532" s="360"/>
      <c r="O532" s="361"/>
      <c r="P532" s="164">
        <v>0</v>
      </c>
      <c r="Q532" s="359"/>
      <c r="R532" s="366"/>
      <c r="S532" s="166">
        <f t="shared" si="286"/>
        <v>0</v>
      </c>
    </row>
    <row r="533" spans="1:19" ht="15">
      <c r="A533" s="167" t="s">
        <v>58</v>
      </c>
      <c r="B533" s="359"/>
      <c r="C533" s="360"/>
      <c r="D533" s="360"/>
      <c r="E533" s="361"/>
      <c r="F533" s="156">
        <v>417.21872213828686</v>
      </c>
      <c r="G533" s="359"/>
      <c r="H533" s="361"/>
      <c r="I533" s="154">
        <f t="shared" si="285"/>
        <v>417.21872213828686</v>
      </c>
      <c r="J533" s="149"/>
      <c r="K533" s="169" t="s">
        <v>58</v>
      </c>
      <c r="L533" s="359"/>
      <c r="M533" s="360"/>
      <c r="N533" s="360"/>
      <c r="O533" s="361"/>
      <c r="P533" s="156">
        <v>0</v>
      </c>
      <c r="Q533" s="359"/>
      <c r="R533" s="366"/>
      <c r="S533" s="158">
        <f t="shared" si="286"/>
        <v>0</v>
      </c>
    </row>
    <row r="534" spans="1:19" ht="15">
      <c r="A534" s="159" t="s">
        <v>12</v>
      </c>
      <c r="B534" s="359"/>
      <c r="C534" s="360"/>
      <c r="D534" s="360"/>
      <c r="E534" s="361"/>
      <c r="F534" s="160">
        <v>51.565040783683237</v>
      </c>
      <c r="G534" s="359"/>
      <c r="H534" s="361"/>
      <c r="I534" s="162">
        <f t="shared" si="285"/>
        <v>51.565040783683237</v>
      </c>
      <c r="J534" s="149"/>
      <c r="K534" s="163" t="s">
        <v>12</v>
      </c>
      <c r="L534" s="359"/>
      <c r="M534" s="360"/>
      <c r="N534" s="360"/>
      <c r="O534" s="361"/>
      <c r="P534" s="164">
        <v>0</v>
      </c>
      <c r="Q534" s="359"/>
      <c r="R534" s="366"/>
      <c r="S534" s="166">
        <f t="shared" si="286"/>
        <v>0</v>
      </c>
    </row>
    <row r="535" spans="1:19" ht="15">
      <c r="A535" s="167" t="s">
        <v>59</v>
      </c>
      <c r="B535" s="359"/>
      <c r="C535" s="360"/>
      <c r="D535" s="360"/>
      <c r="E535" s="361"/>
      <c r="F535" s="156">
        <v>0</v>
      </c>
      <c r="G535" s="359"/>
      <c r="H535" s="361"/>
      <c r="I535" s="154">
        <f t="shared" si="285"/>
        <v>0</v>
      </c>
      <c r="J535" s="149"/>
      <c r="K535" s="169" t="s">
        <v>59</v>
      </c>
      <c r="L535" s="359"/>
      <c r="M535" s="360"/>
      <c r="N535" s="360"/>
      <c r="O535" s="361"/>
      <c r="P535" s="156">
        <v>0</v>
      </c>
      <c r="Q535" s="359"/>
      <c r="R535" s="366"/>
      <c r="S535" s="158">
        <f t="shared" si="286"/>
        <v>0</v>
      </c>
    </row>
    <row r="536" spans="1:19" ht="15">
      <c r="A536" s="159" t="s">
        <v>17</v>
      </c>
      <c r="B536" s="359"/>
      <c r="C536" s="360"/>
      <c r="D536" s="360"/>
      <c r="E536" s="361"/>
      <c r="F536" s="160">
        <v>0</v>
      </c>
      <c r="G536" s="359"/>
      <c r="H536" s="361"/>
      <c r="I536" s="162">
        <f t="shared" si="285"/>
        <v>0</v>
      </c>
      <c r="J536" s="149"/>
      <c r="K536" s="163" t="s">
        <v>17</v>
      </c>
      <c r="L536" s="359"/>
      <c r="M536" s="360"/>
      <c r="N536" s="360"/>
      <c r="O536" s="361"/>
      <c r="P536" s="164">
        <v>0</v>
      </c>
      <c r="Q536" s="359"/>
      <c r="R536" s="366"/>
      <c r="S536" s="166">
        <f t="shared" si="286"/>
        <v>0</v>
      </c>
    </row>
    <row r="537" spans="1:19" ht="15">
      <c r="A537" s="167" t="s">
        <v>140</v>
      </c>
      <c r="B537" s="359"/>
      <c r="C537" s="360"/>
      <c r="D537" s="360"/>
      <c r="E537" s="361"/>
      <c r="F537" s="156">
        <v>0</v>
      </c>
      <c r="G537" s="359"/>
      <c r="H537" s="361"/>
      <c r="I537" s="154">
        <f t="shared" si="285"/>
        <v>0</v>
      </c>
      <c r="J537" s="149"/>
      <c r="K537" s="169" t="s">
        <v>140</v>
      </c>
      <c r="L537" s="359"/>
      <c r="M537" s="360"/>
      <c r="N537" s="360"/>
      <c r="O537" s="361"/>
      <c r="P537" s="156">
        <v>0</v>
      </c>
      <c r="Q537" s="359"/>
      <c r="R537" s="366"/>
      <c r="S537" s="158">
        <f t="shared" si="286"/>
        <v>0</v>
      </c>
    </row>
    <row r="538" spans="1:19" ht="15">
      <c r="A538" s="159" t="s">
        <v>25</v>
      </c>
      <c r="B538" s="359"/>
      <c r="C538" s="360"/>
      <c r="D538" s="360"/>
      <c r="E538" s="361"/>
      <c r="F538" s="160">
        <v>0</v>
      </c>
      <c r="G538" s="359"/>
      <c r="H538" s="361"/>
      <c r="I538" s="162">
        <f t="shared" si="285"/>
        <v>0</v>
      </c>
      <c r="J538" s="149"/>
      <c r="K538" s="163" t="s">
        <v>25</v>
      </c>
      <c r="L538" s="359"/>
      <c r="M538" s="360"/>
      <c r="N538" s="360"/>
      <c r="O538" s="361"/>
      <c r="P538" s="164">
        <v>0</v>
      </c>
      <c r="Q538" s="359"/>
      <c r="R538" s="366"/>
      <c r="S538" s="166">
        <f t="shared" si="286"/>
        <v>0</v>
      </c>
    </row>
    <row r="539" spans="1:19" ht="15">
      <c r="A539" s="167" t="s">
        <v>24</v>
      </c>
      <c r="B539" s="359"/>
      <c r="C539" s="360"/>
      <c r="D539" s="360"/>
      <c r="E539" s="361"/>
      <c r="F539" s="156">
        <v>0</v>
      </c>
      <c r="G539" s="359"/>
      <c r="H539" s="361"/>
      <c r="I539" s="154">
        <f t="shared" si="285"/>
        <v>0</v>
      </c>
      <c r="J539" s="149"/>
      <c r="K539" s="169" t="s">
        <v>24</v>
      </c>
      <c r="L539" s="359"/>
      <c r="M539" s="360"/>
      <c r="N539" s="360"/>
      <c r="O539" s="361"/>
      <c r="P539" s="156">
        <v>0</v>
      </c>
      <c r="Q539" s="359"/>
      <c r="R539" s="366"/>
      <c r="S539" s="158">
        <f t="shared" si="286"/>
        <v>0</v>
      </c>
    </row>
    <row r="540" spans="1:19" ht="15">
      <c r="A540" s="159" t="s">
        <v>60</v>
      </c>
      <c r="B540" s="359"/>
      <c r="C540" s="360"/>
      <c r="D540" s="360"/>
      <c r="E540" s="361"/>
      <c r="F540" s="160">
        <v>0</v>
      </c>
      <c r="G540" s="359"/>
      <c r="H540" s="361"/>
      <c r="I540" s="162">
        <f t="shared" si="285"/>
        <v>0</v>
      </c>
      <c r="J540" s="149"/>
      <c r="K540" s="163" t="s">
        <v>60</v>
      </c>
      <c r="L540" s="359"/>
      <c r="M540" s="360"/>
      <c r="N540" s="360"/>
      <c r="O540" s="361"/>
      <c r="P540" s="164">
        <v>0</v>
      </c>
      <c r="Q540" s="359"/>
      <c r="R540" s="366"/>
      <c r="S540" s="166">
        <f t="shared" si="286"/>
        <v>0</v>
      </c>
    </row>
    <row r="541" spans="1:19" ht="15">
      <c r="A541" s="167" t="s">
        <v>22</v>
      </c>
      <c r="B541" s="359"/>
      <c r="C541" s="360"/>
      <c r="D541" s="360"/>
      <c r="E541" s="361"/>
      <c r="F541" s="156">
        <v>0</v>
      </c>
      <c r="G541" s="359"/>
      <c r="H541" s="361"/>
      <c r="I541" s="154">
        <f t="shared" si="285"/>
        <v>0</v>
      </c>
      <c r="J541" s="149"/>
      <c r="K541" s="169" t="s">
        <v>22</v>
      </c>
      <c r="L541" s="359"/>
      <c r="M541" s="360"/>
      <c r="N541" s="360"/>
      <c r="O541" s="361"/>
      <c r="P541" s="156">
        <v>0</v>
      </c>
      <c r="Q541" s="359"/>
      <c r="R541" s="366"/>
      <c r="S541" s="158">
        <f t="shared" si="286"/>
        <v>0</v>
      </c>
    </row>
    <row r="542" spans="1:19" ht="15">
      <c r="A542" s="159" t="s">
        <v>21</v>
      </c>
      <c r="B542" s="359"/>
      <c r="C542" s="360"/>
      <c r="D542" s="360"/>
      <c r="E542" s="361"/>
      <c r="F542" s="160">
        <v>0</v>
      </c>
      <c r="G542" s="359"/>
      <c r="H542" s="361"/>
      <c r="I542" s="162">
        <f t="shared" si="285"/>
        <v>0</v>
      </c>
      <c r="J542" s="149"/>
      <c r="K542" s="163" t="s">
        <v>21</v>
      </c>
      <c r="L542" s="359"/>
      <c r="M542" s="360"/>
      <c r="N542" s="360"/>
      <c r="O542" s="361"/>
      <c r="P542" s="164">
        <v>0</v>
      </c>
      <c r="Q542" s="359"/>
      <c r="R542" s="366"/>
      <c r="S542" s="166">
        <f t="shared" si="286"/>
        <v>0</v>
      </c>
    </row>
    <row r="543" spans="1:19" ht="15">
      <c r="A543" s="170" t="s">
        <v>64</v>
      </c>
      <c r="B543" s="359"/>
      <c r="C543" s="360"/>
      <c r="D543" s="360"/>
      <c r="E543" s="361"/>
      <c r="F543" s="156">
        <v>0</v>
      </c>
      <c r="G543" s="359"/>
      <c r="H543" s="361"/>
      <c r="I543" s="154">
        <f t="shared" si="285"/>
        <v>0</v>
      </c>
      <c r="J543" s="149"/>
      <c r="K543" s="171" t="s">
        <v>64</v>
      </c>
      <c r="L543" s="359"/>
      <c r="M543" s="360"/>
      <c r="N543" s="360"/>
      <c r="O543" s="361"/>
      <c r="P543" s="156">
        <v>0</v>
      </c>
      <c r="Q543" s="359"/>
      <c r="R543" s="366"/>
      <c r="S543" s="158">
        <f t="shared" si="286"/>
        <v>0</v>
      </c>
    </row>
    <row r="544" spans="1:19">
      <c r="A544" s="172" t="s">
        <v>23</v>
      </c>
      <c r="B544" s="359"/>
      <c r="C544" s="360"/>
      <c r="D544" s="360"/>
      <c r="E544" s="361"/>
      <c r="F544" s="173">
        <v>0</v>
      </c>
      <c r="G544" s="359"/>
      <c r="H544" s="361"/>
      <c r="I544" s="175">
        <f t="shared" si="285"/>
        <v>0</v>
      </c>
      <c r="J544" s="149"/>
      <c r="K544" s="176" t="s">
        <v>23</v>
      </c>
      <c r="L544" s="359"/>
      <c r="M544" s="360"/>
      <c r="N544" s="360"/>
      <c r="O544" s="361"/>
      <c r="P544" s="177">
        <v>0</v>
      </c>
      <c r="Q544" s="359"/>
      <c r="R544" s="366"/>
      <c r="S544" s="179">
        <f t="shared" si="286"/>
        <v>0</v>
      </c>
    </row>
    <row r="545" spans="1:19">
      <c r="A545" s="180" t="s">
        <v>19</v>
      </c>
      <c r="B545" s="359"/>
      <c r="C545" s="360"/>
      <c r="D545" s="360"/>
      <c r="E545" s="361"/>
      <c r="F545" s="181">
        <v>0</v>
      </c>
      <c r="G545" s="359"/>
      <c r="H545" s="361"/>
      <c r="I545" s="183">
        <f t="shared" si="285"/>
        <v>0</v>
      </c>
      <c r="J545" s="149"/>
      <c r="K545" s="184" t="s">
        <v>19</v>
      </c>
      <c r="L545" s="359"/>
      <c r="M545" s="360"/>
      <c r="N545" s="360"/>
      <c r="O545" s="361"/>
      <c r="P545" s="181">
        <v>0</v>
      </c>
      <c r="Q545" s="359"/>
      <c r="R545" s="366"/>
      <c r="S545" s="186">
        <f t="shared" si="286"/>
        <v>0</v>
      </c>
    </row>
    <row r="546" spans="1:19">
      <c r="A546" s="172" t="s">
        <v>20</v>
      </c>
      <c r="B546" s="359"/>
      <c r="C546" s="360"/>
      <c r="D546" s="360"/>
      <c r="E546" s="361"/>
      <c r="F546" s="173">
        <v>0</v>
      </c>
      <c r="G546" s="359"/>
      <c r="H546" s="361"/>
      <c r="I546" s="175">
        <f t="shared" si="285"/>
        <v>0</v>
      </c>
      <c r="J546" s="149"/>
      <c r="K546" s="176" t="s">
        <v>20</v>
      </c>
      <c r="L546" s="359"/>
      <c r="M546" s="360"/>
      <c r="N546" s="360"/>
      <c r="O546" s="361"/>
      <c r="P546" s="177">
        <v>0</v>
      </c>
      <c r="Q546" s="359"/>
      <c r="R546" s="366"/>
      <c r="S546" s="179">
        <f t="shared" si="286"/>
        <v>0</v>
      </c>
    </row>
    <row r="547" spans="1:19" ht="15" thickBot="1">
      <c r="A547" s="187" t="s">
        <v>11</v>
      </c>
      <c r="B547" s="362"/>
      <c r="C547" s="363"/>
      <c r="D547" s="363"/>
      <c r="E547" s="364"/>
      <c r="F547" s="188">
        <v>0</v>
      </c>
      <c r="G547" s="362"/>
      <c r="H547" s="364"/>
      <c r="I547" s="190">
        <f t="shared" si="285"/>
        <v>0</v>
      </c>
      <c r="J547" s="149"/>
      <c r="K547" s="191" t="s">
        <v>11</v>
      </c>
      <c r="L547" s="362"/>
      <c r="M547" s="363"/>
      <c r="N547" s="363"/>
      <c r="O547" s="364"/>
      <c r="P547" s="188">
        <v>0</v>
      </c>
      <c r="Q547" s="362"/>
      <c r="R547" s="367"/>
      <c r="S547" s="193">
        <f t="shared" si="286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287">SUM(C527:C543)</f>
        <v>0</v>
      </c>
      <c r="D548" s="195">
        <f t="shared" si="287"/>
        <v>0</v>
      </c>
      <c r="E548" s="195">
        <f t="shared" si="287"/>
        <v>0</v>
      </c>
      <c r="F548" s="195">
        <f t="shared" si="287"/>
        <v>468.78376292197009</v>
      </c>
      <c r="G548" s="195">
        <f t="shared" si="287"/>
        <v>0</v>
      </c>
      <c r="H548" s="197">
        <f t="shared" si="287"/>
        <v>0</v>
      </c>
      <c r="I548" s="154">
        <f t="shared" ref="I548" si="288">SUM(I527:I543)</f>
        <v>468.78376292197009</v>
      </c>
      <c r="J548" s="149"/>
      <c r="K548" s="196" t="s">
        <v>26</v>
      </c>
      <c r="L548" s="195">
        <f>SUM(L527:L543)</f>
        <v>0</v>
      </c>
      <c r="M548" s="195">
        <f t="shared" ref="M548:R548" si="289">SUM(M527:M543)</f>
        <v>0</v>
      </c>
      <c r="N548" s="195">
        <f t="shared" si="289"/>
        <v>0</v>
      </c>
      <c r="O548" s="195">
        <f t="shared" si="289"/>
        <v>0</v>
      </c>
      <c r="P548" s="195">
        <f t="shared" si="289"/>
        <v>0</v>
      </c>
      <c r="Q548" s="195">
        <f t="shared" si="289"/>
        <v>0</v>
      </c>
      <c r="R548" s="197">
        <f t="shared" si="289"/>
        <v>0</v>
      </c>
      <c r="S548" s="198">
        <f t="shared" ref="S548" si="290">SUM(S527:S543)</f>
        <v>0</v>
      </c>
    </row>
    <row r="549" spans="1:19" ht="15" thickBot="1">
      <c r="A549" s="32" t="s">
        <v>90</v>
      </c>
      <c r="B549" s="48">
        <f>IF($I548=0,"-",B548/$I548)</f>
        <v>0</v>
      </c>
      <c r="C549" s="48">
        <f t="shared" ref="C549:H549" si="291">IF($I548=0,"-",C548/$I548)</f>
        <v>0</v>
      </c>
      <c r="D549" s="48">
        <f t="shared" si="291"/>
        <v>0</v>
      </c>
      <c r="E549" s="48">
        <f t="shared" si="291"/>
        <v>0</v>
      </c>
      <c r="F549" s="48">
        <f t="shared" si="291"/>
        <v>1</v>
      </c>
      <c r="G549" s="48">
        <f t="shared" si="291"/>
        <v>0</v>
      </c>
      <c r="H549" s="69">
        <f t="shared" si="291"/>
        <v>0</v>
      </c>
      <c r="I549" s="49">
        <f>SUM(B549:H549)</f>
        <v>1</v>
      </c>
      <c r="J549" s="22"/>
      <c r="K549" s="78" t="s">
        <v>90</v>
      </c>
      <c r="L549" s="95" t="str">
        <f>IF($S548=0,"-",L548/$S548)</f>
        <v>-</v>
      </c>
      <c r="M549" s="95" t="str">
        <f t="shared" ref="M549:R549" si="292">IF($S548=0,"-",M548/$S548)</f>
        <v>-</v>
      </c>
      <c r="N549" s="95" t="str">
        <f t="shared" si="292"/>
        <v>-</v>
      </c>
      <c r="O549" s="95" t="str">
        <f t="shared" si="292"/>
        <v>-</v>
      </c>
      <c r="P549" s="95" t="str">
        <f t="shared" si="292"/>
        <v>-</v>
      </c>
      <c r="Q549" s="95" t="str">
        <f t="shared" si="292"/>
        <v>-</v>
      </c>
      <c r="R549" s="96" t="str">
        <f t="shared" si="292"/>
        <v>-</v>
      </c>
      <c r="S549" s="97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52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54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53" t="s">
        <v>48</v>
      </c>
      <c r="B552" s="306" t="s">
        <v>119</v>
      </c>
      <c r="C552" s="307"/>
      <c r="D552" s="307"/>
      <c r="E552" s="307"/>
      <c r="F552" s="307"/>
      <c r="G552" s="307"/>
      <c r="H552" s="307"/>
      <c r="I552" s="308"/>
      <c r="K552" s="355" t="s">
        <v>48</v>
      </c>
      <c r="L552" s="309" t="s">
        <v>119</v>
      </c>
      <c r="M552" s="310"/>
      <c r="N552" s="310"/>
      <c r="O552" s="310"/>
      <c r="P552" s="310"/>
      <c r="Q552" s="310"/>
      <c r="R552" s="310"/>
      <c r="S552" s="311"/>
    </row>
    <row r="553" spans="1:19" ht="15">
      <c r="A553" s="151" t="s">
        <v>7</v>
      </c>
      <c r="B553" s="356"/>
      <c r="C553" s="357"/>
      <c r="D553" s="357"/>
      <c r="E553" s="358"/>
      <c r="F553" s="152">
        <v>0</v>
      </c>
      <c r="G553" s="356"/>
      <c r="H553" s="358"/>
      <c r="I553" s="154">
        <f>SUM(B553:H553)</f>
        <v>0</v>
      </c>
      <c r="J553" s="149"/>
      <c r="K553" s="203" t="s">
        <v>7</v>
      </c>
      <c r="L553" s="356"/>
      <c r="M553" s="357"/>
      <c r="N553" s="357"/>
      <c r="O553" s="358"/>
      <c r="P553" s="152">
        <v>0</v>
      </c>
      <c r="Q553" s="356"/>
      <c r="R553" s="365"/>
      <c r="S553" s="205">
        <f>SUM(L553:R553)</f>
        <v>0</v>
      </c>
    </row>
    <row r="554" spans="1:19" ht="15">
      <c r="A554" s="159" t="s">
        <v>8</v>
      </c>
      <c r="B554" s="359"/>
      <c r="C554" s="360"/>
      <c r="D554" s="360"/>
      <c r="E554" s="361"/>
      <c r="F554" s="160">
        <v>0</v>
      </c>
      <c r="G554" s="359"/>
      <c r="H554" s="361"/>
      <c r="I554" s="162">
        <f t="shared" ref="I554:I573" si="293">SUM(B554:H554)</f>
        <v>0</v>
      </c>
      <c r="J554" s="149"/>
      <c r="K554" s="163" t="s">
        <v>8</v>
      </c>
      <c r="L554" s="359"/>
      <c r="M554" s="360"/>
      <c r="N554" s="360"/>
      <c r="O554" s="361"/>
      <c r="P554" s="164">
        <v>0</v>
      </c>
      <c r="Q554" s="359"/>
      <c r="R554" s="366"/>
      <c r="S554" s="166">
        <f t="shared" ref="S554:S573" si="294">SUM(L554:R554)</f>
        <v>0</v>
      </c>
    </row>
    <row r="555" spans="1:19" ht="15">
      <c r="A555" s="167" t="s">
        <v>10</v>
      </c>
      <c r="B555" s="359"/>
      <c r="C555" s="360"/>
      <c r="D555" s="360"/>
      <c r="E555" s="361"/>
      <c r="F555" s="156">
        <v>0</v>
      </c>
      <c r="G555" s="359"/>
      <c r="H555" s="361"/>
      <c r="I555" s="154">
        <f t="shared" si="293"/>
        <v>0</v>
      </c>
      <c r="J555" s="149"/>
      <c r="K555" s="169" t="s">
        <v>10</v>
      </c>
      <c r="L555" s="359"/>
      <c r="M555" s="360"/>
      <c r="N555" s="360"/>
      <c r="O555" s="361"/>
      <c r="P555" s="156">
        <v>0</v>
      </c>
      <c r="Q555" s="359"/>
      <c r="R555" s="366"/>
      <c r="S555" s="158">
        <f t="shared" si="294"/>
        <v>0</v>
      </c>
    </row>
    <row r="556" spans="1:19" ht="15">
      <c r="A556" s="159" t="s">
        <v>56</v>
      </c>
      <c r="B556" s="359"/>
      <c r="C556" s="360"/>
      <c r="D556" s="360"/>
      <c r="E556" s="361"/>
      <c r="F556" s="160">
        <v>0</v>
      </c>
      <c r="G556" s="359"/>
      <c r="H556" s="361"/>
      <c r="I556" s="162">
        <f t="shared" si="293"/>
        <v>0</v>
      </c>
      <c r="J556" s="149"/>
      <c r="K556" s="163" t="s">
        <v>56</v>
      </c>
      <c r="L556" s="359"/>
      <c r="M556" s="360"/>
      <c r="N556" s="360"/>
      <c r="O556" s="361"/>
      <c r="P556" s="164">
        <v>0</v>
      </c>
      <c r="Q556" s="359"/>
      <c r="R556" s="366"/>
      <c r="S556" s="166">
        <f t="shared" si="294"/>
        <v>0</v>
      </c>
    </row>
    <row r="557" spans="1:19" ht="15">
      <c r="A557" s="167" t="s">
        <v>16</v>
      </c>
      <c r="B557" s="359"/>
      <c r="C557" s="360"/>
      <c r="D557" s="360"/>
      <c r="E557" s="361"/>
      <c r="F557" s="156">
        <v>0</v>
      </c>
      <c r="G557" s="359"/>
      <c r="H557" s="361"/>
      <c r="I557" s="154">
        <f t="shared" si="293"/>
        <v>0</v>
      </c>
      <c r="J557" s="149"/>
      <c r="K557" s="169" t="s">
        <v>16</v>
      </c>
      <c r="L557" s="359"/>
      <c r="M557" s="360"/>
      <c r="N557" s="360"/>
      <c r="O557" s="361"/>
      <c r="P557" s="156">
        <v>0</v>
      </c>
      <c r="Q557" s="359"/>
      <c r="R557" s="366"/>
      <c r="S557" s="158">
        <f t="shared" si="294"/>
        <v>0</v>
      </c>
    </row>
    <row r="558" spans="1:19" ht="15">
      <c r="A558" s="159" t="s">
        <v>15</v>
      </c>
      <c r="B558" s="359"/>
      <c r="C558" s="360"/>
      <c r="D558" s="360"/>
      <c r="E558" s="361"/>
      <c r="F558" s="160">
        <v>0</v>
      </c>
      <c r="G558" s="359"/>
      <c r="H558" s="361"/>
      <c r="I558" s="162">
        <f t="shared" si="293"/>
        <v>0</v>
      </c>
      <c r="J558" s="149"/>
      <c r="K558" s="163" t="s">
        <v>15</v>
      </c>
      <c r="L558" s="359"/>
      <c r="M558" s="360"/>
      <c r="N558" s="360"/>
      <c r="O558" s="361"/>
      <c r="P558" s="164">
        <v>0</v>
      </c>
      <c r="Q558" s="359"/>
      <c r="R558" s="366"/>
      <c r="S558" s="166">
        <f t="shared" si="294"/>
        <v>0</v>
      </c>
    </row>
    <row r="559" spans="1:19" ht="15">
      <c r="A559" s="167" t="s">
        <v>58</v>
      </c>
      <c r="B559" s="359"/>
      <c r="C559" s="360"/>
      <c r="D559" s="360"/>
      <c r="E559" s="361"/>
      <c r="F559" s="156">
        <v>0</v>
      </c>
      <c r="G559" s="359"/>
      <c r="H559" s="361"/>
      <c r="I559" s="154">
        <f t="shared" si="293"/>
        <v>0</v>
      </c>
      <c r="J559" s="149"/>
      <c r="K559" s="169" t="s">
        <v>58</v>
      </c>
      <c r="L559" s="359"/>
      <c r="M559" s="360"/>
      <c r="N559" s="360"/>
      <c r="O559" s="361"/>
      <c r="P559" s="156">
        <v>0</v>
      </c>
      <c r="Q559" s="359"/>
      <c r="R559" s="366"/>
      <c r="S559" s="158">
        <f t="shared" si="294"/>
        <v>0</v>
      </c>
    </row>
    <row r="560" spans="1:19" ht="15">
      <c r="A560" s="159" t="s">
        <v>12</v>
      </c>
      <c r="B560" s="359"/>
      <c r="C560" s="360"/>
      <c r="D560" s="360"/>
      <c r="E560" s="361"/>
      <c r="F560" s="160">
        <v>43.711471227516284</v>
      </c>
      <c r="G560" s="359"/>
      <c r="H560" s="361"/>
      <c r="I560" s="162">
        <f t="shared" si="293"/>
        <v>43.711471227516284</v>
      </c>
      <c r="J560" s="149"/>
      <c r="K560" s="163" t="s">
        <v>12</v>
      </c>
      <c r="L560" s="359"/>
      <c r="M560" s="360"/>
      <c r="N560" s="360"/>
      <c r="O560" s="361"/>
      <c r="P560" s="164">
        <v>0</v>
      </c>
      <c r="Q560" s="359"/>
      <c r="R560" s="366"/>
      <c r="S560" s="166">
        <f t="shared" si="294"/>
        <v>0</v>
      </c>
    </row>
    <row r="561" spans="1:19" ht="15">
      <c r="A561" s="167" t="s">
        <v>59</v>
      </c>
      <c r="B561" s="359"/>
      <c r="C561" s="360"/>
      <c r="D561" s="360"/>
      <c r="E561" s="361"/>
      <c r="F561" s="156">
        <v>20341.299676613617</v>
      </c>
      <c r="G561" s="359"/>
      <c r="H561" s="361"/>
      <c r="I561" s="154">
        <f t="shared" si="293"/>
        <v>20341.299676613617</v>
      </c>
      <c r="J561" s="149"/>
      <c r="K561" s="169" t="s">
        <v>59</v>
      </c>
      <c r="L561" s="359"/>
      <c r="M561" s="360"/>
      <c r="N561" s="360"/>
      <c r="O561" s="361"/>
      <c r="P561" s="156">
        <v>0</v>
      </c>
      <c r="Q561" s="359"/>
      <c r="R561" s="366"/>
      <c r="S561" s="158">
        <f t="shared" si="294"/>
        <v>0</v>
      </c>
    </row>
    <row r="562" spans="1:19" ht="15">
      <c r="A562" s="159" t="s">
        <v>17</v>
      </c>
      <c r="B562" s="359"/>
      <c r="C562" s="360"/>
      <c r="D562" s="360"/>
      <c r="E562" s="361"/>
      <c r="F562" s="160">
        <v>0</v>
      </c>
      <c r="G562" s="359"/>
      <c r="H562" s="361"/>
      <c r="I562" s="162">
        <f t="shared" si="293"/>
        <v>0</v>
      </c>
      <c r="J562" s="149"/>
      <c r="K562" s="163" t="s">
        <v>17</v>
      </c>
      <c r="L562" s="359"/>
      <c r="M562" s="360"/>
      <c r="N562" s="360"/>
      <c r="O562" s="361"/>
      <c r="P562" s="164">
        <v>0</v>
      </c>
      <c r="Q562" s="359"/>
      <c r="R562" s="366"/>
      <c r="S562" s="166">
        <f t="shared" si="294"/>
        <v>0</v>
      </c>
    </row>
    <row r="563" spans="1:19" ht="15">
      <c r="A563" s="167" t="s">
        <v>140</v>
      </c>
      <c r="B563" s="359"/>
      <c r="C563" s="360"/>
      <c r="D563" s="360"/>
      <c r="E563" s="361"/>
      <c r="F563" s="156">
        <v>0</v>
      </c>
      <c r="G563" s="359"/>
      <c r="H563" s="361"/>
      <c r="I563" s="154">
        <f t="shared" si="293"/>
        <v>0</v>
      </c>
      <c r="J563" s="149"/>
      <c r="K563" s="169" t="s">
        <v>140</v>
      </c>
      <c r="L563" s="359"/>
      <c r="M563" s="360"/>
      <c r="N563" s="360"/>
      <c r="O563" s="361"/>
      <c r="P563" s="156">
        <v>0</v>
      </c>
      <c r="Q563" s="359"/>
      <c r="R563" s="366"/>
      <c r="S563" s="158">
        <f t="shared" si="294"/>
        <v>0</v>
      </c>
    </row>
    <row r="564" spans="1:19" ht="15">
      <c r="A564" s="159" t="s">
        <v>25</v>
      </c>
      <c r="B564" s="359"/>
      <c r="C564" s="360"/>
      <c r="D564" s="360"/>
      <c r="E564" s="361"/>
      <c r="F564" s="160">
        <v>0</v>
      </c>
      <c r="G564" s="359"/>
      <c r="H564" s="361"/>
      <c r="I564" s="162">
        <f t="shared" si="293"/>
        <v>0</v>
      </c>
      <c r="J564" s="149"/>
      <c r="K564" s="163" t="s">
        <v>25</v>
      </c>
      <c r="L564" s="359"/>
      <c r="M564" s="360"/>
      <c r="N564" s="360"/>
      <c r="O564" s="361"/>
      <c r="P564" s="164">
        <v>0</v>
      </c>
      <c r="Q564" s="359"/>
      <c r="R564" s="366"/>
      <c r="S564" s="166">
        <f t="shared" si="294"/>
        <v>0</v>
      </c>
    </row>
    <row r="565" spans="1:19" ht="15">
      <c r="A565" s="167" t="s">
        <v>24</v>
      </c>
      <c r="B565" s="359"/>
      <c r="C565" s="360"/>
      <c r="D565" s="360"/>
      <c r="E565" s="361"/>
      <c r="F565" s="156">
        <v>0</v>
      </c>
      <c r="G565" s="359"/>
      <c r="H565" s="361"/>
      <c r="I565" s="154">
        <f t="shared" si="293"/>
        <v>0</v>
      </c>
      <c r="J565" s="149"/>
      <c r="K565" s="169" t="s">
        <v>24</v>
      </c>
      <c r="L565" s="359"/>
      <c r="M565" s="360"/>
      <c r="N565" s="360"/>
      <c r="O565" s="361"/>
      <c r="P565" s="156">
        <v>0</v>
      </c>
      <c r="Q565" s="359"/>
      <c r="R565" s="366"/>
      <c r="S565" s="158">
        <f t="shared" si="294"/>
        <v>0</v>
      </c>
    </row>
    <row r="566" spans="1:19" ht="15">
      <c r="A566" s="159" t="s">
        <v>60</v>
      </c>
      <c r="B566" s="359"/>
      <c r="C566" s="360"/>
      <c r="D566" s="360"/>
      <c r="E566" s="361"/>
      <c r="F566" s="160">
        <v>0</v>
      </c>
      <c r="G566" s="359"/>
      <c r="H566" s="361"/>
      <c r="I566" s="162">
        <f t="shared" si="293"/>
        <v>0</v>
      </c>
      <c r="J566" s="149"/>
      <c r="K566" s="163" t="s">
        <v>60</v>
      </c>
      <c r="L566" s="359"/>
      <c r="M566" s="360"/>
      <c r="N566" s="360"/>
      <c r="O566" s="361"/>
      <c r="P566" s="164">
        <v>0</v>
      </c>
      <c r="Q566" s="359"/>
      <c r="R566" s="366"/>
      <c r="S566" s="166">
        <f t="shared" si="294"/>
        <v>0</v>
      </c>
    </row>
    <row r="567" spans="1:19" ht="15">
      <c r="A567" s="167" t="s">
        <v>22</v>
      </c>
      <c r="B567" s="359"/>
      <c r="C567" s="360"/>
      <c r="D567" s="360"/>
      <c r="E567" s="361"/>
      <c r="F567" s="156">
        <v>0</v>
      </c>
      <c r="G567" s="359"/>
      <c r="H567" s="361"/>
      <c r="I567" s="154">
        <f t="shared" si="293"/>
        <v>0</v>
      </c>
      <c r="J567" s="149"/>
      <c r="K567" s="169" t="s">
        <v>22</v>
      </c>
      <c r="L567" s="359"/>
      <c r="M567" s="360"/>
      <c r="N567" s="360"/>
      <c r="O567" s="361"/>
      <c r="P567" s="156">
        <v>0</v>
      </c>
      <c r="Q567" s="359"/>
      <c r="R567" s="366"/>
      <c r="S567" s="158">
        <f t="shared" si="294"/>
        <v>0</v>
      </c>
    </row>
    <row r="568" spans="1:19" ht="15">
      <c r="A568" s="159" t="s">
        <v>21</v>
      </c>
      <c r="B568" s="359"/>
      <c r="C568" s="360"/>
      <c r="D568" s="360"/>
      <c r="E568" s="361"/>
      <c r="F568" s="160">
        <v>0</v>
      </c>
      <c r="G568" s="359"/>
      <c r="H568" s="361"/>
      <c r="I568" s="162">
        <f t="shared" si="293"/>
        <v>0</v>
      </c>
      <c r="J568" s="149"/>
      <c r="K568" s="163" t="s">
        <v>21</v>
      </c>
      <c r="L568" s="359"/>
      <c r="M568" s="360"/>
      <c r="N568" s="360"/>
      <c r="O568" s="361"/>
      <c r="P568" s="164">
        <v>0</v>
      </c>
      <c r="Q568" s="359"/>
      <c r="R568" s="366"/>
      <c r="S568" s="166">
        <f t="shared" si="294"/>
        <v>0</v>
      </c>
    </row>
    <row r="569" spans="1:19" ht="15">
      <c r="A569" s="170" t="s">
        <v>64</v>
      </c>
      <c r="B569" s="359"/>
      <c r="C569" s="360"/>
      <c r="D569" s="360"/>
      <c r="E569" s="361"/>
      <c r="F569" s="156">
        <v>0</v>
      </c>
      <c r="G569" s="359"/>
      <c r="H569" s="361"/>
      <c r="I569" s="154">
        <f t="shared" si="293"/>
        <v>0</v>
      </c>
      <c r="J569" s="149"/>
      <c r="K569" s="171" t="s">
        <v>64</v>
      </c>
      <c r="L569" s="359"/>
      <c r="M569" s="360"/>
      <c r="N569" s="360"/>
      <c r="O569" s="361"/>
      <c r="P569" s="156">
        <v>0</v>
      </c>
      <c r="Q569" s="359"/>
      <c r="R569" s="366"/>
      <c r="S569" s="158">
        <f t="shared" si="294"/>
        <v>0</v>
      </c>
    </row>
    <row r="570" spans="1:19">
      <c r="A570" s="172" t="s">
        <v>23</v>
      </c>
      <c r="B570" s="359"/>
      <c r="C570" s="360"/>
      <c r="D570" s="360"/>
      <c r="E570" s="361"/>
      <c r="F570" s="173">
        <v>0</v>
      </c>
      <c r="G570" s="359"/>
      <c r="H570" s="361"/>
      <c r="I570" s="175">
        <f t="shared" si="293"/>
        <v>0</v>
      </c>
      <c r="J570" s="149"/>
      <c r="K570" s="176" t="s">
        <v>23</v>
      </c>
      <c r="L570" s="359"/>
      <c r="M570" s="360"/>
      <c r="N570" s="360"/>
      <c r="O570" s="361"/>
      <c r="P570" s="177">
        <v>0</v>
      </c>
      <c r="Q570" s="359"/>
      <c r="R570" s="366"/>
      <c r="S570" s="179">
        <f t="shared" si="294"/>
        <v>0</v>
      </c>
    </row>
    <row r="571" spans="1:19">
      <c r="A571" s="180" t="s">
        <v>19</v>
      </c>
      <c r="B571" s="359"/>
      <c r="C571" s="360"/>
      <c r="D571" s="360"/>
      <c r="E571" s="361"/>
      <c r="F571" s="181">
        <v>0</v>
      </c>
      <c r="G571" s="359"/>
      <c r="H571" s="361"/>
      <c r="I571" s="183">
        <f t="shared" si="293"/>
        <v>0</v>
      </c>
      <c r="J571" s="149"/>
      <c r="K571" s="184" t="s">
        <v>19</v>
      </c>
      <c r="L571" s="359"/>
      <c r="M571" s="360"/>
      <c r="N571" s="360"/>
      <c r="O571" s="361"/>
      <c r="P571" s="181">
        <v>0</v>
      </c>
      <c r="Q571" s="359"/>
      <c r="R571" s="366"/>
      <c r="S571" s="186">
        <f t="shared" si="294"/>
        <v>0</v>
      </c>
    </row>
    <row r="572" spans="1:19">
      <c r="A572" s="172" t="s">
        <v>20</v>
      </c>
      <c r="B572" s="359"/>
      <c r="C572" s="360"/>
      <c r="D572" s="360"/>
      <c r="E572" s="361"/>
      <c r="F572" s="173">
        <v>0</v>
      </c>
      <c r="G572" s="359"/>
      <c r="H572" s="361"/>
      <c r="I572" s="175">
        <f t="shared" si="293"/>
        <v>0</v>
      </c>
      <c r="J572" s="149"/>
      <c r="K572" s="176" t="s">
        <v>20</v>
      </c>
      <c r="L572" s="359"/>
      <c r="M572" s="360"/>
      <c r="N572" s="360"/>
      <c r="O572" s="361"/>
      <c r="P572" s="177">
        <v>0</v>
      </c>
      <c r="Q572" s="359"/>
      <c r="R572" s="366"/>
      <c r="S572" s="179">
        <f t="shared" si="294"/>
        <v>0</v>
      </c>
    </row>
    <row r="573" spans="1:19" ht="15" thickBot="1">
      <c r="A573" s="187" t="s">
        <v>11</v>
      </c>
      <c r="B573" s="362"/>
      <c r="C573" s="363"/>
      <c r="D573" s="363"/>
      <c r="E573" s="364"/>
      <c r="F573" s="188">
        <v>0</v>
      </c>
      <c r="G573" s="362"/>
      <c r="H573" s="364"/>
      <c r="I573" s="190">
        <f t="shared" si="293"/>
        <v>0</v>
      </c>
      <c r="J573" s="149"/>
      <c r="K573" s="191" t="s">
        <v>11</v>
      </c>
      <c r="L573" s="362"/>
      <c r="M573" s="363"/>
      <c r="N573" s="363"/>
      <c r="O573" s="364"/>
      <c r="P573" s="188">
        <v>0</v>
      </c>
      <c r="Q573" s="362"/>
      <c r="R573" s="367"/>
      <c r="S573" s="193">
        <f t="shared" si="294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295">SUM(C553:C569)</f>
        <v>0</v>
      </c>
      <c r="D574" s="195">
        <f t="shared" si="295"/>
        <v>0</v>
      </c>
      <c r="E574" s="195">
        <f t="shared" si="295"/>
        <v>0</v>
      </c>
      <c r="F574" s="195">
        <f t="shared" si="295"/>
        <v>20385.011147841135</v>
      </c>
      <c r="G574" s="195">
        <f t="shared" si="295"/>
        <v>0</v>
      </c>
      <c r="H574" s="197">
        <f t="shared" si="295"/>
        <v>0</v>
      </c>
      <c r="I574" s="154">
        <f t="shared" ref="I574" si="296">SUM(I553:I569)</f>
        <v>20385.011147841135</v>
      </c>
      <c r="J574" s="149"/>
      <c r="K574" s="196" t="s">
        <v>26</v>
      </c>
      <c r="L574" s="195">
        <f>SUM(L553:L569)</f>
        <v>0</v>
      </c>
      <c r="M574" s="195">
        <f t="shared" ref="M574:R574" si="297">SUM(M553:M569)</f>
        <v>0</v>
      </c>
      <c r="N574" s="195">
        <f t="shared" si="297"/>
        <v>0</v>
      </c>
      <c r="O574" s="195">
        <f t="shared" si="297"/>
        <v>0</v>
      </c>
      <c r="P574" s="195">
        <f t="shared" si="297"/>
        <v>0</v>
      </c>
      <c r="Q574" s="195">
        <f t="shared" si="297"/>
        <v>0</v>
      </c>
      <c r="R574" s="197">
        <f t="shared" si="297"/>
        <v>0</v>
      </c>
      <c r="S574" s="198">
        <f t="shared" ref="S574" si="298">SUM(S553:S569)</f>
        <v>0</v>
      </c>
    </row>
    <row r="575" spans="1:19" ht="15" thickBot="1">
      <c r="A575" s="32" t="s">
        <v>90</v>
      </c>
      <c r="B575" s="48">
        <f>IF($I574=0,"-",B574/$I574)</f>
        <v>0</v>
      </c>
      <c r="C575" s="48">
        <f t="shared" ref="C575:H575" si="299">IF($I574=0,"-",C574/$I574)</f>
        <v>0</v>
      </c>
      <c r="D575" s="48">
        <f t="shared" si="299"/>
        <v>0</v>
      </c>
      <c r="E575" s="48">
        <f t="shared" si="299"/>
        <v>0</v>
      </c>
      <c r="F575" s="48">
        <f t="shared" si="299"/>
        <v>1</v>
      </c>
      <c r="G575" s="48">
        <f t="shared" si="299"/>
        <v>0</v>
      </c>
      <c r="H575" s="69">
        <f t="shared" si="299"/>
        <v>0</v>
      </c>
      <c r="I575" s="49">
        <f>SUM(B575:H575)</f>
        <v>1</v>
      </c>
      <c r="J575" s="22"/>
      <c r="K575" s="78" t="s">
        <v>90</v>
      </c>
      <c r="L575" s="95" t="str">
        <f>IF($S574=0,"-",L574/$S574)</f>
        <v>-</v>
      </c>
      <c r="M575" s="95" t="str">
        <f t="shared" ref="M575:R575" si="300">IF($S574=0,"-",M574/$S574)</f>
        <v>-</v>
      </c>
      <c r="N575" s="95" t="str">
        <f t="shared" si="300"/>
        <v>-</v>
      </c>
      <c r="O575" s="95" t="str">
        <f t="shared" si="300"/>
        <v>-</v>
      </c>
      <c r="P575" s="95" t="str">
        <f t="shared" si="300"/>
        <v>-</v>
      </c>
      <c r="Q575" s="95" t="str">
        <f t="shared" si="300"/>
        <v>-</v>
      </c>
      <c r="R575" s="96" t="str">
        <f t="shared" si="300"/>
        <v>-</v>
      </c>
      <c r="S575" s="97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68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70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69" t="s">
        <v>49</v>
      </c>
      <c r="B578" s="306" t="s">
        <v>119</v>
      </c>
      <c r="C578" s="307"/>
      <c r="D578" s="307"/>
      <c r="E578" s="307"/>
      <c r="F578" s="307"/>
      <c r="G578" s="307"/>
      <c r="H578" s="307"/>
      <c r="I578" s="308"/>
      <c r="K578" s="371" t="s">
        <v>49</v>
      </c>
      <c r="L578" s="309" t="s">
        <v>119</v>
      </c>
      <c r="M578" s="310"/>
      <c r="N578" s="310"/>
      <c r="O578" s="310"/>
      <c r="P578" s="310"/>
      <c r="Q578" s="310"/>
      <c r="R578" s="310"/>
      <c r="S578" s="311"/>
    </row>
    <row r="579" spans="1:19" ht="15">
      <c r="A579" s="151" t="s">
        <v>7</v>
      </c>
      <c r="B579" s="152">
        <v>1.6593415415485708</v>
      </c>
      <c r="C579" s="152">
        <v>0</v>
      </c>
      <c r="D579" s="152">
        <v>0.31637964730238727</v>
      </c>
      <c r="E579" s="152">
        <v>0</v>
      </c>
      <c r="F579" s="349"/>
      <c r="G579" s="152">
        <v>0</v>
      </c>
      <c r="H579" s="153">
        <v>0</v>
      </c>
      <c r="I579" s="154">
        <f>SUM(B579:H579)</f>
        <v>1.975721188850958</v>
      </c>
      <c r="J579" s="149"/>
      <c r="K579" s="203" t="s">
        <v>7</v>
      </c>
      <c r="L579" s="152">
        <v>1.6593415415485708</v>
      </c>
      <c r="M579" s="152">
        <v>0</v>
      </c>
      <c r="N579" s="152">
        <v>0.31637964730238727</v>
      </c>
      <c r="O579" s="152">
        <v>0</v>
      </c>
      <c r="P579" s="152">
        <v>3.0441828016380157</v>
      </c>
      <c r="Q579" s="152">
        <v>0</v>
      </c>
      <c r="R579" s="204">
        <v>0</v>
      </c>
      <c r="S579" s="205">
        <f>SUM(L579:R579)</f>
        <v>5.0199039904889737</v>
      </c>
    </row>
    <row r="580" spans="1:19" ht="15">
      <c r="A580" s="159" t="s">
        <v>8</v>
      </c>
      <c r="B580" s="160">
        <v>18.304629246626874</v>
      </c>
      <c r="C580" s="160">
        <v>0</v>
      </c>
      <c r="D580" s="160">
        <v>4.4703383232078355</v>
      </c>
      <c r="E580" s="160">
        <v>0</v>
      </c>
      <c r="F580" s="350"/>
      <c r="G580" s="160">
        <v>0</v>
      </c>
      <c r="H580" s="161">
        <v>0</v>
      </c>
      <c r="I580" s="162">
        <f t="shared" ref="I580:I599" si="301">SUM(B580:H580)</f>
        <v>22.774967569834708</v>
      </c>
      <c r="J580" s="149"/>
      <c r="K580" s="163" t="s">
        <v>8</v>
      </c>
      <c r="L580" s="164">
        <v>18.304629246626874</v>
      </c>
      <c r="M580" s="164">
        <v>0</v>
      </c>
      <c r="N580" s="164">
        <v>4.4703383232078355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302">SUM(L580:R580)</f>
        <v>22.774967569834708</v>
      </c>
    </row>
    <row r="581" spans="1:19" ht="15">
      <c r="A581" s="167" t="s">
        <v>10</v>
      </c>
      <c r="B581" s="156">
        <v>6.2552696113078206</v>
      </c>
      <c r="C581" s="156">
        <v>0</v>
      </c>
      <c r="D581" s="156">
        <v>0</v>
      </c>
      <c r="E581" s="156">
        <v>0</v>
      </c>
      <c r="F581" s="350"/>
      <c r="G581" s="156">
        <v>0</v>
      </c>
      <c r="H581" s="168">
        <v>0</v>
      </c>
      <c r="I581" s="154">
        <f t="shared" si="301"/>
        <v>6.2552696113078206</v>
      </c>
      <c r="J581" s="149"/>
      <c r="K581" s="169" t="s">
        <v>10</v>
      </c>
      <c r="L581" s="156">
        <v>6.2552696113078206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302"/>
        <v>6.2552696113078206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50"/>
      <c r="G582" s="160">
        <v>0</v>
      </c>
      <c r="H582" s="161">
        <v>0</v>
      </c>
      <c r="I582" s="162">
        <f t="shared" si="301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302"/>
        <v>0</v>
      </c>
    </row>
    <row r="583" spans="1:19" ht="15">
      <c r="A583" s="167" t="s">
        <v>16</v>
      </c>
      <c r="B583" s="156">
        <v>232.60507076672434</v>
      </c>
      <c r="C583" s="156">
        <v>28.174242444827883</v>
      </c>
      <c r="D583" s="156">
        <v>6.0749842589343874</v>
      </c>
      <c r="E583" s="156">
        <v>13.548939867112059</v>
      </c>
      <c r="F583" s="350"/>
      <c r="G583" s="156">
        <v>0</v>
      </c>
      <c r="H583" s="168">
        <v>0</v>
      </c>
      <c r="I583" s="154">
        <f t="shared" si="301"/>
        <v>280.40323733759863</v>
      </c>
      <c r="J583" s="149"/>
      <c r="K583" s="169" t="s">
        <v>16</v>
      </c>
      <c r="L583" s="156">
        <v>232.60507076672434</v>
      </c>
      <c r="M583" s="156">
        <v>28.174242444827883</v>
      </c>
      <c r="N583" s="156">
        <v>6.0749842589343874</v>
      </c>
      <c r="O583" s="156">
        <v>13.548939867112059</v>
      </c>
      <c r="P583" s="156">
        <v>0</v>
      </c>
      <c r="Q583" s="156">
        <v>0</v>
      </c>
      <c r="R583" s="157">
        <v>0</v>
      </c>
      <c r="S583" s="158">
        <f t="shared" si="302"/>
        <v>280.40323733759863</v>
      </c>
    </row>
    <row r="584" spans="1:19" ht="15">
      <c r="A584" s="159" t="s">
        <v>15</v>
      </c>
      <c r="B584" s="160">
        <v>1669.0410970856904</v>
      </c>
      <c r="C584" s="160">
        <v>25.329108841955211</v>
      </c>
      <c r="D584" s="160">
        <v>29.949076176231497</v>
      </c>
      <c r="E584" s="160">
        <v>0</v>
      </c>
      <c r="F584" s="350"/>
      <c r="G584" s="160">
        <v>0</v>
      </c>
      <c r="H584" s="161">
        <v>0</v>
      </c>
      <c r="I584" s="162">
        <f t="shared" si="301"/>
        <v>1724.3192821038772</v>
      </c>
      <c r="J584" s="149"/>
      <c r="K584" s="163" t="s">
        <v>15</v>
      </c>
      <c r="L584" s="164">
        <v>1669.0410970856904</v>
      </c>
      <c r="M584" s="164">
        <v>25.329108841955211</v>
      </c>
      <c r="N584" s="164">
        <v>29.949076176231497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302"/>
        <v>1724.3192821038772</v>
      </c>
    </row>
    <row r="585" spans="1:19" ht="15">
      <c r="A585" s="167" t="s">
        <v>58</v>
      </c>
      <c r="B585" s="156">
        <v>0</v>
      </c>
      <c r="C585" s="156">
        <v>0</v>
      </c>
      <c r="D585" s="156">
        <v>0.47058769879983575</v>
      </c>
      <c r="E585" s="156">
        <v>219.52194023507784</v>
      </c>
      <c r="F585" s="350"/>
      <c r="G585" s="156">
        <v>0</v>
      </c>
      <c r="H585" s="168">
        <v>0</v>
      </c>
      <c r="I585" s="154">
        <f t="shared" si="301"/>
        <v>219.99252793387768</v>
      </c>
      <c r="J585" s="149"/>
      <c r="K585" s="169" t="s">
        <v>58</v>
      </c>
      <c r="L585" s="156">
        <v>0</v>
      </c>
      <c r="M585" s="156">
        <v>0</v>
      </c>
      <c r="N585" s="156">
        <v>0.47058769879983575</v>
      </c>
      <c r="O585" s="156">
        <v>219.52194023507784</v>
      </c>
      <c r="P585" s="156">
        <v>16916.018720437918</v>
      </c>
      <c r="Q585" s="156">
        <v>0</v>
      </c>
      <c r="R585" s="157">
        <v>0</v>
      </c>
      <c r="S585" s="158">
        <f t="shared" si="302"/>
        <v>17136.011248371797</v>
      </c>
    </row>
    <row r="586" spans="1:19" ht="15">
      <c r="A586" s="159" t="s">
        <v>12</v>
      </c>
      <c r="B586" s="160">
        <v>0</v>
      </c>
      <c r="C586" s="160">
        <v>0</v>
      </c>
      <c r="D586" s="160">
        <v>0.1439608452664041</v>
      </c>
      <c r="E586" s="160">
        <v>4.2090565145584513</v>
      </c>
      <c r="F586" s="350"/>
      <c r="G586" s="160">
        <v>0</v>
      </c>
      <c r="H586" s="161">
        <v>0</v>
      </c>
      <c r="I586" s="162">
        <f t="shared" si="301"/>
        <v>4.3530173598248556</v>
      </c>
      <c r="J586" s="149"/>
      <c r="K586" s="163" t="s">
        <v>12</v>
      </c>
      <c r="L586" s="164">
        <v>0</v>
      </c>
      <c r="M586" s="164">
        <v>0</v>
      </c>
      <c r="N586" s="164">
        <v>0.1439608452664041</v>
      </c>
      <c r="O586" s="164">
        <v>4.2090565145584513</v>
      </c>
      <c r="P586" s="164">
        <v>1074.8914084394221</v>
      </c>
      <c r="Q586" s="164">
        <v>0</v>
      </c>
      <c r="R586" s="165">
        <v>0</v>
      </c>
      <c r="S586" s="166">
        <f t="shared" si="302"/>
        <v>1079.244425799247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50"/>
      <c r="G587" s="156">
        <v>0</v>
      </c>
      <c r="H587" s="168">
        <v>0</v>
      </c>
      <c r="I587" s="154">
        <f t="shared" si="301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20341.299676613617</v>
      </c>
      <c r="Q587" s="156">
        <v>0</v>
      </c>
      <c r="R587" s="157">
        <v>0</v>
      </c>
      <c r="S587" s="158">
        <f t="shared" si="302"/>
        <v>20341.299676613617</v>
      </c>
    </row>
    <row r="588" spans="1:19" ht="15">
      <c r="A588" s="159" t="s">
        <v>17</v>
      </c>
      <c r="B588" s="160">
        <v>499.73833496681743</v>
      </c>
      <c r="C588" s="160">
        <v>2.7077295737485363</v>
      </c>
      <c r="D588" s="160">
        <v>63.424995424264949</v>
      </c>
      <c r="E588" s="160">
        <v>8.645925482093741</v>
      </c>
      <c r="F588" s="350"/>
      <c r="G588" s="160">
        <v>0</v>
      </c>
      <c r="H588" s="161">
        <v>0</v>
      </c>
      <c r="I588" s="162">
        <f t="shared" si="301"/>
        <v>574.51698544692465</v>
      </c>
      <c r="J588" s="149"/>
      <c r="K588" s="163" t="s">
        <v>17</v>
      </c>
      <c r="L588" s="164">
        <v>499.73833496681743</v>
      </c>
      <c r="M588" s="164">
        <v>2.7077295737485363</v>
      </c>
      <c r="N588" s="164">
        <v>63.424995424264949</v>
      </c>
      <c r="O588" s="164">
        <v>8.645925482093741</v>
      </c>
      <c r="P588" s="164">
        <v>0</v>
      </c>
      <c r="Q588" s="164">
        <v>0</v>
      </c>
      <c r="R588" s="165">
        <v>0</v>
      </c>
      <c r="S588" s="166">
        <f t="shared" si="302"/>
        <v>574.51698544692465</v>
      </c>
    </row>
    <row r="589" spans="1:19" ht="15">
      <c r="A589" s="167" t="s">
        <v>140</v>
      </c>
      <c r="B589" s="156">
        <v>2824.288835292864</v>
      </c>
      <c r="C589" s="156">
        <v>445.07059348277659</v>
      </c>
      <c r="D589" s="156">
        <v>86.802650712511479</v>
      </c>
      <c r="E589" s="156">
        <v>68.350093517967224</v>
      </c>
      <c r="F589" s="350"/>
      <c r="G589" s="156">
        <v>0</v>
      </c>
      <c r="H589" s="168">
        <v>0</v>
      </c>
      <c r="I589" s="154">
        <f t="shared" si="301"/>
        <v>3424.5121730061192</v>
      </c>
      <c r="J589" s="149"/>
      <c r="K589" s="169" t="s">
        <v>140</v>
      </c>
      <c r="L589" s="156">
        <v>2824.288835292864</v>
      </c>
      <c r="M589" s="156">
        <v>445.07059348277659</v>
      </c>
      <c r="N589" s="156">
        <v>86.802650712511479</v>
      </c>
      <c r="O589" s="156">
        <v>68.350093517967224</v>
      </c>
      <c r="P589" s="156">
        <v>3974.9740347723323</v>
      </c>
      <c r="Q589" s="156">
        <v>0</v>
      </c>
      <c r="R589" s="157">
        <v>0</v>
      </c>
      <c r="S589" s="158">
        <f t="shared" si="302"/>
        <v>7399.486207778451</v>
      </c>
    </row>
    <row r="590" spans="1:19" ht="15">
      <c r="A590" s="159" t="s">
        <v>25</v>
      </c>
      <c r="B590" s="160">
        <v>1062.6804959381234</v>
      </c>
      <c r="C590" s="160">
        <v>0</v>
      </c>
      <c r="D590" s="160">
        <v>2343.773261843291</v>
      </c>
      <c r="E590" s="160">
        <v>516.48187686590393</v>
      </c>
      <c r="F590" s="350"/>
      <c r="G590" s="160">
        <v>1605.7502698077037</v>
      </c>
      <c r="H590" s="161">
        <v>0.41802986210132265</v>
      </c>
      <c r="I590" s="162">
        <f t="shared" si="301"/>
        <v>5529.1039343171233</v>
      </c>
      <c r="J590" s="149"/>
      <c r="K590" s="163" t="s">
        <v>25</v>
      </c>
      <c r="L590" s="164">
        <v>1062.6804959381234</v>
      </c>
      <c r="M590" s="164">
        <v>0</v>
      </c>
      <c r="N590" s="164">
        <v>2343.773261843291</v>
      </c>
      <c r="O590" s="164">
        <v>516.48187686590393</v>
      </c>
      <c r="P590" s="164">
        <v>1370.4102688803566</v>
      </c>
      <c r="Q590" s="164">
        <v>1605.7502698077037</v>
      </c>
      <c r="R590" s="165">
        <v>0.41802986210132265</v>
      </c>
      <c r="S590" s="166">
        <f t="shared" si="302"/>
        <v>6899.5142031974792</v>
      </c>
    </row>
    <row r="591" spans="1:19" ht="15">
      <c r="A591" s="167" t="s">
        <v>24</v>
      </c>
      <c r="B591" s="156">
        <v>5459.519826017583</v>
      </c>
      <c r="C591" s="156">
        <v>34.612381422702036</v>
      </c>
      <c r="D591" s="156">
        <v>0</v>
      </c>
      <c r="E591" s="156">
        <v>0</v>
      </c>
      <c r="F591" s="350"/>
      <c r="G591" s="156">
        <v>0</v>
      </c>
      <c r="H591" s="168">
        <v>0</v>
      </c>
      <c r="I591" s="154">
        <f t="shared" si="301"/>
        <v>5494.1322074402851</v>
      </c>
      <c r="J591" s="149"/>
      <c r="K591" s="169" t="s">
        <v>24</v>
      </c>
      <c r="L591" s="156">
        <v>5459.519826017583</v>
      </c>
      <c r="M591" s="156">
        <v>34.612381422702036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302"/>
        <v>5494.1322074402851</v>
      </c>
    </row>
    <row r="592" spans="1:19" ht="15">
      <c r="A592" s="159" t="s">
        <v>60</v>
      </c>
      <c r="B592" s="160">
        <v>65.66829348946932</v>
      </c>
      <c r="C592" s="160">
        <v>0</v>
      </c>
      <c r="D592" s="160">
        <v>11.673888792188434</v>
      </c>
      <c r="E592" s="160">
        <v>0</v>
      </c>
      <c r="F592" s="350"/>
      <c r="G592" s="160">
        <v>0</v>
      </c>
      <c r="H592" s="161">
        <v>0</v>
      </c>
      <c r="I592" s="162">
        <f t="shared" si="301"/>
        <v>77.342182281657756</v>
      </c>
      <c r="J592" s="149"/>
      <c r="K592" s="163" t="s">
        <v>60</v>
      </c>
      <c r="L592" s="164">
        <v>65.66829348946932</v>
      </c>
      <c r="M592" s="164">
        <v>0</v>
      </c>
      <c r="N592" s="164">
        <v>11.673888792188434</v>
      </c>
      <c r="O592" s="164">
        <v>0</v>
      </c>
      <c r="P592" s="164">
        <v>6.0884886764705895E-2</v>
      </c>
      <c r="Q592" s="164">
        <v>0</v>
      </c>
      <c r="R592" s="165">
        <v>0</v>
      </c>
      <c r="S592" s="166">
        <f t="shared" si="302"/>
        <v>77.403067168422467</v>
      </c>
    </row>
    <row r="593" spans="1:85" ht="15">
      <c r="A593" s="167" t="s">
        <v>22</v>
      </c>
      <c r="B593" s="156">
        <v>294.67357523947595</v>
      </c>
      <c r="C593" s="156">
        <v>0</v>
      </c>
      <c r="D593" s="156">
        <v>18.175235737919714</v>
      </c>
      <c r="E593" s="156">
        <v>0</v>
      </c>
      <c r="F593" s="350"/>
      <c r="G593" s="156">
        <v>0</v>
      </c>
      <c r="H593" s="168">
        <v>0</v>
      </c>
      <c r="I593" s="154">
        <f t="shared" si="301"/>
        <v>312.84881097739566</v>
      </c>
      <c r="J593" s="149"/>
      <c r="K593" s="169" t="s">
        <v>22</v>
      </c>
      <c r="L593" s="156">
        <v>294.67357523947595</v>
      </c>
      <c r="M593" s="156">
        <v>0</v>
      </c>
      <c r="N593" s="156">
        <v>18.175235737919714</v>
      </c>
      <c r="O593" s="156">
        <v>0</v>
      </c>
      <c r="P593" s="156">
        <v>1100.2238274411898</v>
      </c>
      <c r="Q593" s="156">
        <v>0</v>
      </c>
      <c r="R593" s="157">
        <v>0</v>
      </c>
      <c r="S593" s="158">
        <f t="shared" si="302"/>
        <v>1413.0726384185855</v>
      </c>
    </row>
    <row r="594" spans="1:85" ht="15">
      <c r="A594" s="159" t="s">
        <v>21</v>
      </c>
      <c r="B594" s="160">
        <v>11.171410101091787</v>
      </c>
      <c r="C594" s="160">
        <v>0</v>
      </c>
      <c r="D594" s="160">
        <v>0.20640585013620341</v>
      </c>
      <c r="E594" s="160">
        <v>0</v>
      </c>
      <c r="F594" s="350"/>
      <c r="G594" s="160">
        <v>0</v>
      </c>
      <c r="H594" s="161">
        <v>0</v>
      </c>
      <c r="I594" s="162">
        <f t="shared" si="301"/>
        <v>11.377815951227991</v>
      </c>
      <c r="J594" s="149"/>
      <c r="K594" s="163" t="s">
        <v>21</v>
      </c>
      <c r="L594" s="164">
        <v>11.171410101091787</v>
      </c>
      <c r="M594" s="164">
        <v>0</v>
      </c>
      <c r="N594" s="164">
        <v>0.20640585013620341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302"/>
        <v>11.377815951227991</v>
      </c>
    </row>
    <row r="595" spans="1:85" ht="15">
      <c r="A595" s="170" t="s">
        <v>64</v>
      </c>
      <c r="B595" s="156">
        <v>745.35971427007235</v>
      </c>
      <c r="C595" s="156">
        <v>0</v>
      </c>
      <c r="D595" s="156">
        <v>0</v>
      </c>
      <c r="E595" s="156">
        <v>0</v>
      </c>
      <c r="F595" s="350"/>
      <c r="G595" s="156">
        <v>0</v>
      </c>
      <c r="H595" s="168">
        <v>0</v>
      </c>
      <c r="I595" s="154">
        <f t="shared" si="301"/>
        <v>745.35971427007235</v>
      </c>
      <c r="J595" s="149"/>
      <c r="K595" s="171" t="s">
        <v>64</v>
      </c>
      <c r="L595" s="156">
        <v>745.35971427007235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302"/>
        <v>745.35971427007235</v>
      </c>
    </row>
    <row r="596" spans="1:85">
      <c r="A596" s="172" t="s">
        <v>23</v>
      </c>
      <c r="B596" s="173">
        <v>745.35971427007235</v>
      </c>
      <c r="C596" s="173">
        <v>0</v>
      </c>
      <c r="D596" s="173">
        <v>0</v>
      </c>
      <c r="E596" s="173">
        <v>0</v>
      </c>
      <c r="F596" s="350"/>
      <c r="G596" s="173">
        <v>0</v>
      </c>
      <c r="H596" s="174">
        <v>0</v>
      </c>
      <c r="I596" s="175">
        <f t="shared" si="301"/>
        <v>745.35971427007235</v>
      </c>
      <c r="J596" s="149"/>
      <c r="K596" s="176" t="s">
        <v>23</v>
      </c>
      <c r="L596" s="177">
        <v>745.35971427007235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302"/>
        <v>745.35971427007235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50"/>
      <c r="G597" s="181">
        <v>0</v>
      </c>
      <c r="H597" s="182">
        <v>0</v>
      </c>
      <c r="I597" s="183">
        <f t="shared" si="301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302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50"/>
      <c r="G598" s="173">
        <v>0</v>
      </c>
      <c r="H598" s="174">
        <v>0</v>
      </c>
      <c r="I598" s="175">
        <f t="shared" si="301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302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51"/>
      <c r="G599" s="188">
        <v>0</v>
      </c>
      <c r="H599" s="189">
        <v>0</v>
      </c>
      <c r="I599" s="190">
        <f t="shared" si="301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302"/>
        <v>0</v>
      </c>
    </row>
    <row r="600" spans="1:85" ht="15">
      <c r="A600" s="194" t="s">
        <v>26</v>
      </c>
      <c r="B600" s="195">
        <f>SUM(B579:B595)</f>
        <v>12890.965893567394</v>
      </c>
      <c r="C600" s="195">
        <f t="shared" ref="C600:H600" si="303">SUM(C579:C595)</f>
        <v>535.8940557660103</v>
      </c>
      <c r="D600" s="195">
        <f t="shared" si="303"/>
        <v>2565.4817653100536</v>
      </c>
      <c r="E600" s="195">
        <f t="shared" si="303"/>
        <v>830.75783248271318</v>
      </c>
      <c r="F600" s="195">
        <f t="shared" si="303"/>
        <v>0</v>
      </c>
      <c r="G600" s="195">
        <f t="shared" si="303"/>
        <v>1605.7502698077037</v>
      </c>
      <c r="H600" s="197">
        <f t="shared" si="303"/>
        <v>0.41802986210132265</v>
      </c>
      <c r="I600" s="154">
        <f t="shared" ref="I600" si="304">SUM(I579:I595)</f>
        <v>18429.267846795978</v>
      </c>
      <c r="J600" s="149"/>
      <c r="K600" s="196" t="s">
        <v>26</v>
      </c>
      <c r="L600" s="195">
        <f>SUM(L579:L595)</f>
        <v>12890.965893567394</v>
      </c>
      <c r="M600" s="195">
        <f t="shared" ref="M600:R600" si="305">SUM(M579:M595)</f>
        <v>535.8940557660103</v>
      </c>
      <c r="N600" s="195">
        <f t="shared" si="305"/>
        <v>2565.4817653100536</v>
      </c>
      <c r="O600" s="195">
        <f t="shared" si="305"/>
        <v>830.75783248271318</v>
      </c>
      <c r="P600" s="195">
        <f t="shared" si="305"/>
        <v>44780.923004273231</v>
      </c>
      <c r="Q600" s="195">
        <f t="shared" si="305"/>
        <v>1605.7502698077037</v>
      </c>
      <c r="R600" s="197">
        <f t="shared" si="305"/>
        <v>0.41802986210132265</v>
      </c>
      <c r="S600" s="198">
        <f t="shared" ref="S600" si="306">SUM(S579:S595)</f>
        <v>63210.190851069223</v>
      </c>
    </row>
    <row r="601" spans="1:85" s="22" customFormat="1" ht="15" thickBot="1">
      <c r="A601" s="58" t="s">
        <v>90</v>
      </c>
      <c r="B601" s="48">
        <f>IF($I600=0,"-",B600/$I600)</f>
        <v>0.69948334359948838</v>
      </c>
      <c r="C601" s="48">
        <f t="shared" ref="C601:H601" si="307">IF($I600=0,"-",C600/$I600)</f>
        <v>2.9078423528321459E-2</v>
      </c>
      <c r="D601" s="48">
        <f t="shared" si="307"/>
        <v>0.13920692816649663</v>
      </c>
      <c r="E601" s="48">
        <f t="shared" si="307"/>
        <v>4.5078178872262939E-2</v>
      </c>
      <c r="F601" s="48">
        <f t="shared" si="307"/>
        <v>0</v>
      </c>
      <c r="G601" s="48">
        <f t="shared" si="307"/>
        <v>8.7130442899654936E-2</v>
      </c>
      <c r="H601" s="69">
        <f t="shared" si="307"/>
        <v>2.2682933775581283E-5</v>
      </c>
      <c r="I601" s="49">
        <f>SUM(B601:H601)</f>
        <v>0.99999999999999989</v>
      </c>
      <c r="K601" s="78" t="s">
        <v>90</v>
      </c>
      <c r="L601" s="95">
        <f>IF($S600=0,"-",L600/$S600)</f>
        <v>0.20393809479139294</v>
      </c>
      <c r="M601" s="95">
        <f t="shared" ref="M601:R601" si="308">IF($S600=0,"-",M600/$S600)</f>
        <v>8.4779692728446411E-3</v>
      </c>
      <c r="N601" s="95">
        <f t="shared" si="308"/>
        <v>4.0586521425866849E-2</v>
      </c>
      <c r="O601" s="95">
        <f t="shared" si="308"/>
        <v>1.3142783169885978E-2</v>
      </c>
      <c r="P601" s="95">
        <f t="shared" si="308"/>
        <v>0.70844467326134875</v>
      </c>
      <c r="Q601" s="95">
        <f t="shared" si="308"/>
        <v>2.5403344748492273E-2</v>
      </c>
      <c r="R601" s="96">
        <f t="shared" si="308"/>
        <v>6.613330168330785E-6</v>
      </c>
      <c r="S601" s="97">
        <f>SUM(L601:R601)</f>
        <v>0.99999999999999978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5"/>
      <c r="AA602" s="236"/>
      <c r="AC602" s="236"/>
      <c r="AD602" s="236"/>
      <c r="AE602" s="236"/>
      <c r="AF602" s="236"/>
      <c r="AG602" s="236"/>
      <c r="AH602" s="236"/>
      <c r="AI602" s="237"/>
      <c r="AJ602" s="237"/>
      <c r="AK602" s="237"/>
      <c r="AL602" s="237"/>
      <c r="AM602" s="237"/>
      <c r="AN602" s="237"/>
      <c r="AO602" s="237"/>
      <c r="AP602" s="237"/>
    </row>
    <row r="603" spans="1:85" ht="28.5">
      <c r="A603" s="368" t="s">
        <v>50</v>
      </c>
      <c r="B603" s="145" t="s">
        <v>0</v>
      </c>
      <c r="C603" s="145" t="s">
        <v>28</v>
      </c>
      <c r="D603" s="145" t="s">
        <v>29</v>
      </c>
      <c r="E603" s="145" t="s">
        <v>30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70" t="s">
        <v>50</v>
      </c>
      <c r="L603" s="147" t="s">
        <v>0</v>
      </c>
      <c r="M603" s="147" t="s">
        <v>28</v>
      </c>
      <c r="N603" s="147" t="s">
        <v>29</v>
      </c>
      <c r="O603" s="147" t="s">
        <v>30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72" t="s">
        <v>50</v>
      </c>
      <c r="V603" s="201" t="s">
        <v>79</v>
      </c>
      <c r="W603" s="201" t="s">
        <v>80</v>
      </c>
      <c r="X603" s="201" t="s">
        <v>70</v>
      </c>
      <c r="Y603" s="201" t="s">
        <v>81</v>
      </c>
      <c r="Z603" s="201" t="s">
        <v>82</v>
      </c>
      <c r="AA603" s="201" t="s">
        <v>71</v>
      </c>
      <c r="AB603" s="201" t="s">
        <v>83</v>
      </c>
      <c r="AC603" s="201" t="s">
        <v>84</v>
      </c>
      <c r="AD603" s="201" t="s">
        <v>67</v>
      </c>
      <c r="AE603" s="238" t="s">
        <v>27</v>
      </c>
      <c r="AF603" s="239" t="s">
        <v>63</v>
      </c>
      <c r="AG603" s="240"/>
      <c r="AH603" s="141"/>
      <c r="AI603" s="141"/>
      <c r="AR603" s="142"/>
      <c r="BA603" s="141"/>
      <c r="BI603" s="142"/>
      <c r="BR603" s="141"/>
      <c r="BX603" s="22"/>
      <c r="CG603" s="141"/>
    </row>
    <row r="604" spans="1:85" ht="15" customHeight="1">
      <c r="A604" s="369" t="s">
        <v>50</v>
      </c>
      <c r="B604" s="306" t="s">
        <v>119</v>
      </c>
      <c r="C604" s="307"/>
      <c r="D604" s="307"/>
      <c r="E604" s="307"/>
      <c r="F604" s="307"/>
      <c r="G604" s="307"/>
      <c r="H604" s="307"/>
      <c r="I604" s="308"/>
      <c r="K604" s="371" t="s">
        <v>50</v>
      </c>
      <c r="L604" s="309" t="s">
        <v>119</v>
      </c>
      <c r="M604" s="310"/>
      <c r="N604" s="310"/>
      <c r="O604" s="310"/>
      <c r="P604" s="310"/>
      <c r="Q604" s="310"/>
      <c r="R604" s="310"/>
      <c r="S604" s="311"/>
      <c r="U604" s="373" t="s">
        <v>50</v>
      </c>
      <c r="V604" s="374" t="s">
        <v>119</v>
      </c>
      <c r="W604" s="375"/>
      <c r="X604" s="375"/>
      <c r="Y604" s="375"/>
      <c r="Z604" s="375"/>
      <c r="AA604" s="375"/>
      <c r="AB604" s="375"/>
      <c r="AC604" s="375"/>
      <c r="AD604" s="375"/>
      <c r="AE604" s="375"/>
      <c r="AF604" s="376"/>
      <c r="AG604" s="241"/>
      <c r="AH604" s="141"/>
      <c r="AI604" s="141"/>
      <c r="AR604" s="142"/>
      <c r="BA604" s="141"/>
      <c r="BI604" s="142"/>
      <c r="BR604" s="141"/>
      <c r="BX604" s="22"/>
      <c r="CG604" s="141"/>
    </row>
    <row r="605" spans="1:85" ht="15">
      <c r="A605" s="151" t="s">
        <v>7</v>
      </c>
      <c r="B605" s="152">
        <v>262.89559565662307</v>
      </c>
      <c r="C605" s="152">
        <v>0</v>
      </c>
      <c r="D605" s="152">
        <v>11.022969700699669</v>
      </c>
      <c r="E605" s="152">
        <v>0</v>
      </c>
      <c r="F605" s="349"/>
      <c r="G605" s="152">
        <v>0</v>
      </c>
      <c r="H605" s="153">
        <v>0</v>
      </c>
      <c r="I605" s="154">
        <f>SUM(B605:H605)</f>
        <v>273.91856535732273</v>
      </c>
      <c r="J605" s="149"/>
      <c r="K605" s="203" t="s">
        <v>7</v>
      </c>
      <c r="L605" s="152">
        <v>262.89559565662307</v>
      </c>
      <c r="M605" s="152">
        <v>0</v>
      </c>
      <c r="N605" s="152">
        <v>11.022969700699669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273.91856535732273</v>
      </c>
      <c r="U605" s="101" t="s">
        <v>7</v>
      </c>
      <c r="V605" s="207">
        <v>262.89559565662307</v>
      </c>
      <c r="W605" s="207">
        <v>10.616906444112349</v>
      </c>
      <c r="X605" s="207">
        <v>0.40606325658732079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2">
        <f t="shared" ref="AE605:AE610" si="309">+P605</f>
        <v>0</v>
      </c>
      <c r="AF605" s="210">
        <f t="shared" ref="AF605:AF625" si="310">SUM(V605:AE605)</f>
        <v>273.91856535732279</v>
      </c>
      <c r="AG605" s="276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2"/>
      <c r="CG605" s="141"/>
    </row>
    <row r="606" spans="1:85" ht="15">
      <c r="A606" s="159" t="s">
        <v>8</v>
      </c>
      <c r="B606" s="160">
        <v>57.709664775100087</v>
      </c>
      <c r="C606" s="160">
        <v>0</v>
      </c>
      <c r="D606" s="160">
        <v>5.887590944077159</v>
      </c>
      <c r="E606" s="160">
        <v>0</v>
      </c>
      <c r="F606" s="350"/>
      <c r="G606" s="160">
        <v>0</v>
      </c>
      <c r="H606" s="161">
        <v>0</v>
      </c>
      <c r="I606" s="162">
        <f t="shared" ref="I606:I625" si="311">SUM(B606:H606)</f>
        <v>63.597255719177248</v>
      </c>
      <c r="J606" s="149"/>
      <c r="K606" s="163" t="s">
        <v>8</v>
      </c>
      <c r="L606" s="164">
        <v>57.709664775100087</v>
      </c>
      <c r="M606" s="164">
        <v>0</v>
      </c>
      <c r="N606" s="164">
        <v>5.887590944077159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12">SUM(L606:R606)</f>
        <v>63.597255719177248</v>
      </c>
      <c r="U606" s="102" t="s">
        <v>8</v>
      </c>
      <c r="V606" s="212">
        <v>57.709664775100087</v>
      </c>
      <c r="W606" s="212">
        <v>5.7240142800391176</v>
      </c>
      <c r="X606" s="212">
        <v>0.16357666403804133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3">
        <f t="shared" si="309"/>
        <v>0</v>
      </c>
      <c r="AF606" s="214">
        <f t="shared" si="310"/>
        <v>63.597255719177248</v>
      </c>
      <c r="AG606" s="276" t="str">
        <f t="shared" ref="AG606:AG626" si="313">+IF(ABS(S606-AF606)&gt;0.01,S606-AF606,"")</f>
        <v/>
      </c>
      <c r="AH606" s="141"/>
      <c r="AI606" s="141"/>
      <c r="AR606" s="142"/>
      <c r="BA606" s="141"/>
      <c r="BI606" s="142"/>
      <c r="BR606" s="141"/>
      <c r="BX606" s="22"/>
      <c r="CG606" s="141"/>
    </row>
    <row r="607" spans="1:85" ht="15">
      <c r="A607" s="167" t="s">
        <v>10</v>
      </c>
      <c r="B607" s="156">
        <v>499.82028574963681</v>
      </c>
      <c r="C607" s="156">
        <v>0</v>
      </c>
      <c r="D607" s="156">
        <v>31.581648061181735</v>
      </c>
      <c r="E607" s="156">
        <v>0</v>
      </c>
      <c r="F607" s="350"/>
      <c r="G607" s="156">
        <v>0</v>
      </c>
      <c r="H607" s="168">
        <v>0</v>
      </c>
      <c r="I607" s="154">
        <f t="shared" si="311"/>
        <v>531.40193381081849</v>
      </c>
      <c r="J607" s="149"/>
      <c r="K607" s="169" t="s">
        <v>10</v>
      </c>
      <c r="L607" s="156">
        <v>499.82028574963681</v>
      </c>
      <c r="M607" s="156">
        <v>0</v>
      </c>
      <c r="N607" s="156">
        <v>31.581648061181735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12"/>
        <v>531.40193381081849</v>
      </c>
      <c r="U607" s="269" t="s">
        <v>10</v>
      </c>
      <c r="V607" s="207">
        <v>499.82028574963681</v>
      </c>
      <c r="W607" s="207">
        <v>31.508914829792062</v>
      </c>
      <c r="X607" s="207">
        <v>7.2733231389671957E-2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2">
        <f t="shared" si="309"/>
        <v>0</v>
      </c>
      <c r="AF607" s="210">
        <f t="shared" si="310"/>
        <v>531.40193381081849</v>
      </c>
      <c r="AG607" s="276" t="str">
        <f t="shared" si="313"/>
        <v/>
      </c>
      <c r="AH607" s="141"/>
      <c r="AI607" s="141"/>
      <c r="AR607" s="142"/>
      <c r="BA607" s="141"/>
      <c r="BI607" s="142"/>
      <c r="BR607" s="141"/>
      <c r="BX607" s="22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50"/>
      <c r="G608" s="160">
        <v>0</v>
      </c>
      <c r="H608" s="161">
        <v>0</v>
      </c>
      <c r="I608" s="162">
        <f t="shared" si="31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12"/>
        <v>0</v>
      </c>
      <c r="U608" s="102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3">
        <f t="shared" si="309"/>
        <v>0</v>
      </c>
      <c r="AF608" s="214">
        <f t="shared" si="310"/>
        <v>0</v>
      </c>
      <c r="AG608" s="276" t="str">
        <f t="shared" si="313"/>
        <v/>
      </c>
      <c r="AH608" s="141"/>
      <c r="AI608" s="141"/>
      <c r="AR608" s="142"/>
      <c r="BA608" s="141"/>
      <c r="BI608" s="142"/>
      <c r="BR608" s="141"/>
      <c r="BX608" s="22"/>
      <c r="CG608" s="141"/>
    </row>
    <row r="609" spans="1:85" ht="15">
      <c r="A609" s="167" t="s">
        <v>16</v>
      </c>
      <c r="B609" s="156">
        <v>236.83389019886258</v>
      </c>
      <c r="C609" s="156">
        <v>0</v>
      </c>
      <c r="D609" s="156">
        <v>26.765306352917882</v>
      </c>
      <c r="E609" s="156">
        <v>0</v>
      </c>
      <c r="F609" s="350"/>
      <c r="G609" s="156">
        <v>0</v>
      </c>
      <c r="H609" s="168">
        <v>0</v>
      </c>
      <c r="I609" s="154">
        <f t="shared" si="311"/>
        <v>263.59919655178044</v>
      </c>
      <c r="J609" s="149"/>
      <c r="K609" s="169" t="s">
        <v>16</v>
      </c>
      <c r="L609" s="156">
        <v>236.83389019886258</v>
      </c>
      <c r="M609" s="156">
        <v>0</v>
      </c>
      <c r="N609" s="156">
        <v>26.765306352917882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12"/>
        <v>263.59919655178044</v>
      </c>
      <c r="U609" s="269" t="s">
        <v>16</v>
      </c>
      <c r="V609" s="207">
        <v>236.83389019886258</v>
      </c>
      <c r="W609" s="207">
        <v>26.765306352917882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2">
        <f t="shared" si="309"/>
        <v>0</v>
      </c>
      <c r="AF609" s="210">
        <f t="shared" si="310"/>
        <v>263.59919655178044</v>
      </c>
      <c r="AG609" s="276" t="str">
        <f t="shared" si="313"/>
        <v/>
      </c>
      <c r="AH609" s="141"/>
      <c r="AI609" s="141"/>
      <c r="AR609" s="142"/>
      <c r="BA609" s="141"/>
      <c r="BI609" s="142"/>
      <c r="BR609" s="141"/>
      <c r="BX609" s="22"/>
      <c r="CG609" s="141"/>
    </row>
    <row r="610" spans="1:85" ht="15">
      <c r="A610" s="159" t="s">
        <v>15</v>
      </c>
      <c r="B610" s="160">
        <v>7737.5387587443156</v>
      </c>
      <c r="C610" s="160">
        <v>0</v>
      </c>
      <c r="D610" s="160">
        <v>874.44239978270718</v>
      </c>
      <c r="E610" s="160">
        <v>0</v>
      </c>
      <c r="F610" s="350"/>
      <c r="G610" s="160">
        <v>0</v>
      </c>
      <c r="H610" s="161">
        <v>0</v>
      </c>
      <c r="I610" s="162">
        <f t="shared" si="311"/>
        <v>8611.9811585270236</v>
      </c>
      <c r="J610" s="149"/>
      <c r="K610" s="163" t="s">
        <v>15</v>
      </c>
      <c r="L610" s="164">
        <v>7737.5387587443156</v>
      </c>
      <c r="M610" s="164">
        <v>0</v>
      </c>
      <c r="N610" s="164">
        <v>874.44239978270718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12"/>
        <v>8611.9811585270236</v>
      </c>
      <c r="U610" s="102" t="s">
        <v>15</v>
      </c>
      <c r="V610" s="212">
        <v>7737.5387587443156</v>
      </c>
      <c r="W610" s="212">
        <v>874.44239978270718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3">
        <f t="shared" si="309"/>
        <v>0</v>
      </c>
      <c r="AF610" s="214">
        <f t="shared" si="310"/>
        <v>8611.9811585270236</v>
      </c>
      <c r="AG610" s="276" t="str">
        <f t="shared" si="313"/>
        <v/>
      </c>
      <c r="AH610" s="141"/>
      <c r="AI610" s="141"/>
      <c r="AR610" s="142"/>
      <c r="BA610" s="141"/>
      <c r="BI610" s="142"/>
      <c r="BR610" s="141"/>
      <c r="BX610" s="22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50"/>
      <c r="G611" s="156">
        <v>0</v>
      </c>
      <c r="H611" s="168">
        <v>0</v>
      </c>
      <c r="I611" s="154">
        <f t="shared" si="31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16731.788930935683</v>
      </c>
      <c r="Q611" s="156">
        <v>0</v>
      </c>
      <c r="R611" s="157">
        <v>0</v>
      </c>
      <c r="S611" s="158">
        <f t="shared" si="312"/>
        <v>16731.788930935683</v>
      </c>
      <c r="U611" s="270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4">
        <f>+P611</f>
        <v>16731.788930935683</v>
      </c>
      <c r="AF611" s="245">
        <f t="shared" si="310"/>
        <v>16731.788930935683</v>
      </c>
      <c r="AG611" s="276" t="str">
        <f t="shared" si="313"/>
        <v/>
      </c>
      <c r="AH611" s="141"/>
      <c r="AI611" s="141"/>
      <c r="AR611" s="142"/>
      <c r="BA611" s="141"/>
      <c r="BI611" s="142"/>
      <c r="BR611" s="141"/>
      <c r="BX611" s="22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50"/>
      <c r="G612" s="160">
        <v>0</v>
      </c>
      <c r="H612" s="161">
        <v>0</v>
      </c>
      <c r="I612" s="162">
        <f t="shared" si="31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9182.5191283747645</v>
      </c>
      <c r="Q612" s="164">
        <v>0</v>
      </c>
      <c r="R612" s="165">
        <v>0</v>
      </c>
      <c r="S612" s="166">
        <f t="shared" si="312"/>
        <v>9182.5191283747645</v>
      </c>
      <c r="U612" s="102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3">
        <f t="shared" ref="AE612:AE624" si="314">+P612</f>
        <v>9182.5191283747645</v>
      </c>
      <c r="AF612" s="214">
        <f t="shared" si="310"/>
        <v>9182.5191283747645</v>
      </c>
      <c r="AG612" s="276" t="str">
        <f t="shared" si="313"/>
        <v/>
      </c>
      <c r="AH612" s="141"/>
      <c r="AI612" s="141"/>
      <c r="AR612" s="142"/>
      <c r="BA612" s="141"/>
      <c r="BI612" s="142"/>
      <c r="BR612" s="141"/>
      <c r="BX612" s="22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50"/>
      <c r="G613" s="156">
        <v>0</v>
      </c>
      <c r="H613" s="168">
        <v>0</v>
      </c>
      <c r="I613" s="154">
        <f t="shared" si="31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12"/>
        <v>0</v>
      </c>
      <c r="U613" s="271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4">
        <f t="shared" si="314"/>
        <v>0</v>
      </c>
      <c r="AF613" s="245">
        <f t="shared" si="310"/>
        <v>0</v>
      </c>
      <c r="AG613" s="276" t="str">
        <f t="shared" si="313"/>
        <v/>
      </c>
      <c r="AH613" s="141"/>
      <c r="AI613" s="141"/>
      <c r="AR613" s="142"/>
      <c r="BA613" s="141"/>
      <c r="BI613" s="142"/>
      <c r="BR613" s="141"/>
      <c r="BX613" s="22"/>
      <c r="CG613" s="141"/>
    </row>
    <row r="614" spans="1:85" ht="15">
      <c r="A614" s="159" t="s">
        <v>17</v>
      </c>
      <c r="B614" s="160">
        <v>375.1012093391455</v>
      </c>
      <c r="C614" s="160">
        <v>0</v>
      </c>
      <c r="D614" s="160">
        <v>81.054814853215191</v>
      </c>
      <c r="E614" s="160">
        <v>0</v>
      </c>
      <c r="F614" s="350"/>
      <c r="G614" s="160">
        <v>0</v>
      </c>
      <c r="H614" s="161">
        <v>0</v>
      </c>
      <c r="I614" s="162">
        <f t="shared" si="311"/>
        <v>456.15602419236069</v>
      </c>
      <c r="J614" s="149"/>
      <c r="K614" s="163" t="s">
        <v>17</v>
      </c>
      <c r="L614" s="164">
        <v>375.1012093391455</v>
      </c>
      <c r="M614" s="164">
        <v>0</v>
      </c>
      <c r="N614" s="164">
        <v>81.054814853215191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12"/>
        <v>456.15602419236069</v>
      </c>
      <c r="U614" s="102" t="s">
        <v>17</v>
      </c>
      <c r="V614" s="212">
        <v>375.1012093391455</v>
      </c>
      <c r="W614" s="212">
        <v>74.437834558871174</v>
      </c>
      <c r="X614" s="212">
        <v>6.6169802943440175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3">
        <f t="shared" si="314"/>
        <v>0</v>
      </c>
      <c r="AF614" s="214">
        <f t="shared" si="310"/>
        <v>456.15602419236063</v>
      </c>
      <c r="AG614" s="276" t="str">
        <f t="shared" si="313"/>
        <v/>
      </c>
      <c r="AH614" s="141"/>
      <c r="AI614" s="141"/>
      <c r="AR614" s="142"/>
      <c r="BA614" s="141"/>
      <c r="BI614" s="142"/>
      <c r="BR614" s="141"/>
      <c r="BX614" s="22"/>
      <c r="CG614" s="141"/>
    </row>
    <row r="615" spans="1:85" ht="15">
      <c r="A615" s="167" t="s">
        <v>140</v>
      </c>
      <c r="B615" s="156">
        <v>14462.244216703813</v>
      </c>
      <c r="C615" s="156">
        <v>0</v>
      </c>
      <c r="D615" s="156">
        <v>1988.9317580431557</v>
      </c>
      <c r="E615" s="156">
        <v>0</v>
      </c>
      <c r="F615" s="350"/>
      <c r="G615" s="156">
        <v>0</v>
      </c>
      <c r="H615" s="168">
        <v>0</v>
      </c>
      <c r="I615" s="154">
        <f t="shared" si="311"/>
        <v>16451.17597474697</v>
      </c>
      <c r="J615" s="149"/>
      <c r="K615" s="169" t="s">
        <v>140</v>
      </c>
      <c r="L615" s="156">
        <v>14462.244216703813</v>
      </c>
      <c r="M615" s="156">
        <v>0</v>
      </c>
      <c r="N615" s="156">
        <v>1988.9317580431557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12"/>
        <v>16451.17597474697</v>
      </c>
      <c r="U615" s="103" t="s">
        <v>140</v>
      </c>
      <c r="V615" s="207">
        <v>14462.244216703813</v>
      </c>
      <c r="W615" s="207">
        <v>1941.3415843366986</v>
      </c>
      <c r="X615" s="207">
        <v>47.590173706457129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4">
        <f t="shared" si="314"/>
        <v>0</v>
      </c>
      <c r="AF615" s="245">
        <f t="shared" si="310"/>
        <v>16451.17597474697</v>
      </c>
      <c r="AG615" s="276" t="str">
        <f t="shared" si="313"/>
        <v/>
      </c>
      <c r="AH615" s="141"/>
      <c r="AI615" s="141"/>
      <c r="AR615" s="142"/>
      <c r="BA615" s="141"/>
      <c r="BI615" s="142"/>
      <c r="BR615" s="141"/>
      <c r="BX615" s="22"/>
      <c r="CG615" s="141"/>
    </row>
    <row r="616" spans="1:85" ht="15">
      <c r="A616" s="159" t="s">
        <v>25</v>
      </c>
      <c r="B616" s="160">
        <v>1963.9799475916345</v>
      </c>
      <c r="C616" s="160">
        <v>0</v>
      </c>
      <c r="D616" s="160">
        <v>3123.7416641627215</v>
      </c>
      <c r="E616" s="160">
        <v>4563.9527448263561</v>
      </c>
      <c r="F616" s="350"/>
      <c r="G616" s="160">
        <v>2325.7706771588632</v>
      </c>
      <c r="H616" s="161">
        <v>0</v>
      </c>
      <c r="I616" s="162">
        <f t="shared" si="311"/>
        <v>11977.445033739576</v>
      </c>
      <c r="J616" s="149"/>
      <c r="K616" s="163" t="s">
        <v>25</v>
      </c>
      <c r="L616" s="164">
        <v>1963.9799475916345</v>
      </c>
      <c r="M616" s="164">
        <v>0</v>
      </c>
      <c r="N616" s="164">
        <v>3123.7416641627215</v>
      </c>
      <c r="O616" s="164">
        <v>4563.9527448263561</v>
      </c>
      <c r="P616" s="164">
        <v>0</v>
      </c>
      <c r="Q616" s="164">
        <v>2325.7706771588632</v>
      </c>
      <c r="R616" s="165">
        <v>0</v>
      </c>
      <c r="S616" s="166">
        <f t="shared" si="312"/>
        <v>11977.445033739576</v>
      </c>
      <c r="U616" s="102" t="s">
        <v>25</v>
      </c>
      <c r="V616" s="212">
        <v>1963.9799475916345</v>
      </c>
      <c r="W616" s="212">
        <v>1972.1702550926186</v>
      </c>
      <c r="X616" s="212">
        <v>1151.5714090701028</v>
      </c>
      <c r="Y616" s="212">
        <v>1507.0761676065001</v>
      </c>
      <c r="Z616" s="212">
        <v>1496.2990836186339</v>
      </c>
      <c r="AA616" s="212">
        <v>437.73811432726251</v>
      </c>
      <c r="AB616" s="212">
        <v>1264.8919105497507</v>
      </c>
      <c r="AC616" s="212">
        <v>1060.8787666091125</v>
      </c>
      <c r="AD616" s="212">
        <v>1122.83937927396</v>
      </c>
      <c r="AE616" s="243">
        <f t="shared" si="314"/>
        <v>0</v>
      </c>
      <c r="AF616" s="214">
        <f t="shared" si="310"/>
        <v>11977.445033739577</v>
      </c>
      <c r="AG616" s="276" t="str">
        <f t="shared" si="313"/>
        <v/>
      </c>
      <c r="AH616" s="141"/>
      <c r="AI616" s="141"/>
      <c r="AR616" s="142"/>
      <c r="BA616" s="141"/>
      <c r="BI616" s="142"/>
      <c r="BR616" s="141"/>
      <c r="BX616" s="22"/>
      <c r="CG616" s="141"/>
    </row>
    <row r="617" spans="1:85" ht="15">
      <c r="A617" s="167" t="s">
        <v>24</v>
      </c>
      <c r="B617" s="156">
        <v>1892.1757152280431</v>
      </c>
      <c r="C617" s="156">
        <v>0</v>
      </c>
      <c r="D617" s="156">
        <v>245.91573471150656</v>
      </c>
      <c r="E617" s="156">
        <v>0</v>
      </c>
      <c r="F617" s="350"/>
      <c r="G617" s="156">
        <v>0</v>
      </c>
      <c r="H617" s="168">
        <v>0</v>
      </c>
      <c r="I617" s="154">
        <f t="shared" si="311"/>
        <v>2138.0914499395499</v>
      </c>
      <c r="J617" s="149"/>
      <c r="K617" s="169" t="s">
        <v>24</v>
      </c>
      <c r="L617" s="156">
        <v>1892.1757152280431</v>
      </c>
      <c r="M617" s="156">
        <v>0</v>
      </c>
      <c r="N617" s="156">
        <v>245.91573471150656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12"/>
        <v>2138.0914499395499</v>
      </c>
      <c r="U617" s="271" t="s">
        <v>24</v>
      </c>
      <c r="V617" s="207">
        <v>1892.1757152280431</v>
      </c>
      <c r="W617" s="207">
        <v>245.91573471150656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4">
        <f t="shared" si="314"/>
        <v>0</v>
      </c>
      <c r="AF617" s="245">
        <f t="shared" si="310"/>
        <v>2138.0914499395499</v>
      </c>
      <c r="AG617" s="276" t="str">
        <f t="shared" si="313"/>
        <v/>
      </c>
      <c r="AH617" s="141"/>
      <c r="AI617" s="141"/>
      <c r="AR617" s="142"/>
      <c r="BA617" s="141"/>
      <c r="BI617" s="142"/>
      <c r="BR617" s="141"/>
      <c r="BX617" s="22"/>
      <c r="CG617" s="141"/>
    </row>
    <row r="618" spans="1:85" ht="15">
      <c r="A618" s="159" t="s">
        <v>60</v>
      </c>
      <c r="B618" s="160">
        <v>14364.39641245026</v>
      </c>
      <c r="C618" s="160">
        <v>0</v>
      </c>
      <c r="D618" s="160">
        <v>1505.7653526508591</v>
      </c>
      <c r="E618" s="160">
        <v>0</v>
      </c>
      <c r="F618" s="350"/>
      <c r="G618" s="160">
        <v>0</v>
      </c>
      <c r="H618" s="161">
        <v>0</v>
      </c>
      <c r="I618" s="162">
        <f t="shared" si="311"/>
        <v>15870.161765101118</v>
      </c>
      <c r="J618" s="149"/>
      <c r="K618" s="163" t="s">
        <v>60</v>
      </c>
      <c r="L618" s="164">
        <v>14364.39641245026</v>
      </c>
      <c r="M618" s="164">
        <v>0</v>
      </c>
      <c r="N618" s="164">
        <v>1505.7653526508591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12"/>
        <v>15870.161765101118</v>
      </c>
      <c r="U618" s="102" t="s">
        <v>60</v>
      </c>
      <c r="V618" s="212">
        <v>14364.39641245026</v>
      </c>
      <c r="W618" s="212">
        <v>1427.2147116961823</v>
      </c>
      <c r="X618" s="212">
        <v>78.550640954676723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3">
        <f t="shared" si="314"/>
        <v>0</v>
      </c>
      <c r="AF618" s="214">
        <f t="shared" si="310"/>
        <v>15870.161765101118</v>
      </c>
      <c r="AG618" s="276" t="str">
        <f t="shared" si="313"/>
        <v/>
      </c>
      <c r="AH618" s="141"/>
      <c r="AI618" s="141"/>
      <c r="AR618" s="142"/>
      <c r="BA618" s="141"/>
      <c r="BI618" s="142"/>
      <c r="BR618" s="141"/>
      <c r="BX618" s="22"/>
      <c r="CG618" s="141"/>
    </row>
    <row r="619" spans="1:85" ht="15">
      <c r="A619" s="167" t="s">
        <v>22</v>
      </c>
      <c r="B619" s="156">
        <v>1672.9723028607586</v>
      </c>
      <c r="C619" s="156">
        <v>0</v>
      </c>
      <c r="D619" s="156">
        <v>487.06338907720772</v>
      </c>
      <c r="E619" s="156">
        <v>0</v>
      </c>
      <c r="F619" s="350"/>
      <c r="G619" s="156">
        <v>0</v>
      </c>
      <c r="H619" s="168">
        <v>0</v>
      </c>
      <c r="I619" s="154">
        <f t="shared" si="311"/>
        <v>2160.0356919379665</v>
      </c>
      <c r="J619" s="149"/>
      <c r="K619" s="169" t="s">
        <v>22</v>
      </c>
      <c r="L619" s="156">
        <v>1672.9723028607586</v>
      </c>
      <c r="M619" s="156">
        <v>0</v>
      </c>
      <c r="N619" s="156">
        <v>487.06338907720772</v>
      </c>
      <c r="O619" s="156">
        <v>0</v>
      </c>
      <c r="P619" s="156">
        <v>1450.1739193204342</v>
      </c>
      <c r="Q619" s="156">
        <v>0</v>
      </c>
      <c r="R619" s="157">
        <v>0</v>
      </c>
      <c r="S619" s="158">
        <f t="shared" si="312"/>
        <v>3610.2096112584004</v>
      </c>
      <c r="U619" s="271" t="s">
        <v>22</v>
      </c>
      <c r="V619" s="207">
        <v>1672.9723028607586</v>
      </c>
      <c r="W619" s="207">
        <v>485.3627850134593</v>
      </c>
      <c r="X619" s="207">
        <v>1.7006040637484037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4">
        <f t="shared" si="314"/>
        <v>1450.1739193204342</v>
      </c>
      <c r="AF619" s="245">
        <f t="shared" si="310"/>
        <v>3610.2096112584004</v>
      </c>
      <c r="AG619" s="276" t="str">
        <f t="shared" si="313"/>
        <v/>
      </c>
      <c r="AH619" s="141"/>
      <c r="AI619" s="141"/>
      <c r="AR619" s="142"/>
      <c r="BA619" s="141"/>
      <c r="BI619" s="142"/>
      <c r="BR619" s="141"/>
      <c r="BX619" s="22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50"/>
      <c r="G620" s="160">
        <v>0</v>
      </c>
      <c r="H620" s="161">
        <v>0</v>
      </c>
      <c r="I620" s="162">
        <f t="shared" si="31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12"/>
        <v>0</v>
      </c>
      <c r="U620" s="102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3">
        <f t="shared" si="314"/>
        <v>0</v>
      </c>
      <c r="AF620" s="214">
        <f t="shared" si="310"/>
        <v>0</v>
      </c>
      <c r="AG620" s="276" t="str">
        <f t="shared" si="313"/>
        <v/>
      </c>
      <c r="AH620" s="141"/>
      <c r="AI620" s="141"/>
      <c r="AR620" s="142"/>
      <c r="BA620" s="141"/>
      <c r="BI620" s="142"/>
      <c r="BR620" s="141"/>
      <c r="BX620" s="22"/>
      <c r="CG620" s="141"/>
    </row>
    <row r="621" spans="1:85" ht="15">
      <c r="A621" s="170" t="s">
        <v>64</v>
      </c>
      <c r="B621" s="156">
        <v>668.91748203554414</v>
      </c>
      <c r="C621" s="156">
        <v>0</v>
      </c>
      <c r="D621" s="156">
        <v>789.47931005692897</v>
      </c>
      <c r="E621" s="156">
        <v>0</v>
      </c>
      <c r="F621" s="350"/>
      <c r="G621" s="156">
        <v>0</v>
      </c>
      <c r="H621" s="168">
        <v>0</v>
      </c>
      <c r="I621" s="154">
        <f t="shared" si="311"/>
        <v>1458.3967920924731</v>
      </c>
      <c r="J621" s="149"/>
      <c r="K621" s="171" t="s">
        <v>64</v>
      </c>
      <c r="L621" s="156">
        <v>668.91748203554414</v>
      </c>
      <c r="M621" s="156">
        <v>0</v>
      </c>
      <c r="N621" s="156">
        <v>789.47931005692897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12"/>
        <v>1458.3967920924731</v>
      </c>
      <c r="U621" s="272" t="s">
        <v>64</v>
      </c>
      <c r="V621" s="207">
        <v>668.91748203554414</v>
      </c>
      <c r="W621" s="207">
        <v>789.47931005692897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2">
        <f t="shared" si="314"/>
        <v>0</v>
      </c>
      <c r="AF621" s="210">
        <f t="shared" si="310"/>
        <v>1458.3967920924731</v>
      </c>
      <c r="AG621" s="276" t="str">
        <f t="shared" si="313"/>
        <v/>
      </c>
      <c r="AH621" s="141"/>
      <c r="AI621" s="141"/>
      <c r="AR621" s="142"/>
      <c r="BA621" s="141"/>
      <c r="BI621" s="142"/>
      <c r="BR621" s="141"/>
      <c r="BX621" s="22"/>
      <c r="CG621" s="141"/>
    </row>
    <row r="622" spans="1:85" ht="15">
      <c r="A622" s="172" t="s">
        <v>23</v>
      </c>
      <c r="B622" s="173">
        <v>668.91748203554414</v>
      </c>
      <c r="C622" s="173">
        <v>0</v>
      </c>
      <c r="D622" s="173">
        <v>789.47931005692897</v>
      </c>
      <c r="E622" s="173">
        <v>0</v>
      </c>
      <c r="F622" s="350"/>
      <c r="G622" s="173">
        <v>0</v>
      </c>
      <c r="H622" s="174">
        <v>0</v>
      </c>
      <c r="I622" s="175">
        <f t="shared" si="311"/>
        <v>1458.3967920924731</v>
      </c>
      <c r="J622" s="149"/>
      <c r="K622" s="176" t="s">
        <v>23</v>
      </c>
      <c r="L622" s="177">
        <v>668.91748203554414</v>
      </c>
      <c r="M622" s="177">
        <v>0</v>
      </c>
      <c r="N622" s="177">
        <v>789.47931005692897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12"/>
        <v>1458.3967920924731</v>
      </c>
      <c r="U622" s="273" t="s">
        <v>135</v>
      </c>
      <c r="V622" s="212">
        <v>668.91748203554414</v>
      </c>
      <c r="W622" s="212">
        <v>789.47931005692897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3">
        <f t="shared" si="314"/>
        <v>0</v>
      </c>
      <c r="AF622" s="214">
        <f t="shared" si="310"/>
        <v>1458.3967920924731</v>
      </c>
      <c r="AG622" s="277" t="str">
        <f t="shared" si="313"/>
        <v/>
      </c>
      <c r="AH622" s="141"/>
      <c r="AI622" s="141"/>
      <c r="AR622" s="142"/>
      <c r="BA622" s="141"/>
      <c r="BI622" s="142"/>
      <c r="BR622" s="141"/>
      <c r="BX622" s="22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50"/>
      <c r="G623" s="181">
        <v>0</v>
      </c>
      <c r="H623" s="182">
        <v>0</v>
      </c>
      <c r="I623" s="183">
        <f t="shared" si="31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12"/>
        <v>0</v>
      </c>
      <c r="U623" s="274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4">
        <f t="shared" si="314"/>
        <v>0</v>
      </c>
      <c r="AF623" s="245">
        <f t="shared" si="310"/>
        <v>0</v>
      </c>
      <c r="AG623" s="277" t="str">
        <f t="shared" si="313"/>
        <v/>
      </c>
      <c r="AH623" s="141"/>
      <c r="AI623" s="141"/>
      <c r="AR623" s="142"/>
      <c r="BA623" s="141"/>
      <c r="BI623" s="142"/>
      <c r="BR623" s="141"/>
      <c r="BX623" s="22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50"/>
      <c r="G624" s="173">
        <v>0</v>
      </c>
      <c r="H624" s="174">
        <v>0</v>
      </c>
      <c r="I624" s="175">
        <f t="shared" si="31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12"/>
        <v>0</v>
      </c>
      <c r="U624" s="273" t="s">
        <v>136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3">
        <f t="shared" si="314"/>
        <v>0</v>
      </c>
      <c r="AF624" s="214">
        <f t="shared" si="310"/>
        <v>0</v>
      </c>
      <c r="AG624" s="277" t="str">
        <f t="shared" si="313"/>
        <v/>
      </c>
      <c r="AH624" s="141"/>
      <c r="AI624" s="141"/>
      <c r="AR624" s="142"/>
      <c r="BA624" s="141"/>
      <c r="BI624" s="142"/>
      <c r="BR624" s="141"/>
      <c r="BX624" s="22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51"/>
      <c r="G625" s="188">
        <v>0</v>
      </c>
      <c r="H625" s="189">
        <v>0</v>
      </c>
      <c r="I625" s="190">
        <f t="shared" si="31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12"/>
        <v>0</v>
      </c>
      <c r="U625" s="275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07">
        <v>0</v>
      </c>
      <c r="AF625" s="245">
        <f t="shared" si="310"/>
        <v>0</v>
      </c>
      <c r="AG625" s="277" t="str">
        <f t="shared" si="313"/>
        <v/>
      </c>
      <c r="AH625" s="141"/>
      <c r="AI625" s="141"/>
      <c r="AR625" s="142"/>
      <c r="BA625" s="141"/>
      <c r="BI625" s="142"/>
      <c r="BR625" s="141"/>
      <c r="BX625" s="22"/>
      <c r="CG625" s="141"/>
    </row>
    <row r="626" spans="1:85" ht="15">
      <c r="A626" s="194" t="s">
        <v>26</v>
      </c>
      <c r="B626" s="195">
        <f>SUM(B605:B621)</f>
        <v>44194.585481333743</v>
      </c>
      <c r="C626" s="195">
        <f t="shared" ref="C626:H626" si="315">SUM(C605:C621)</f>
        <v>0</v>
      </c>
      <c r="D626" s="195">
        <f t="shared" si="315"/>
        <v>9171.651938397179</v>
      </c>
      <c r="E626" s="195">
        <f t="shared" si="315"/>
        <v>4563.9527448263561</v>
      </c>
      <c r="F626" s="195">
        <f t="shared" si="315"/>
        <v>0</v>
      </c>
      <c r="G626" s="195">
        <f t="shared" si="315"/>
        <v>2325.7706771588632</v>
      </c>
      <c r="H626" s="197">
        <f t="shared" si="315"/>
        <v>0</v>
      </c>
      <c r="I626" s="154">
        <f t="shared" ref="I626" si="316">SUM(I605:I621)</f>
        <v>60255.960841716129</v>
      </c>
      <c r="J626" s="149"/>
      <c r="K626" s="196" t="s">
        <v>26</v>
      </c>
      <c r="L626" s="195">
        <f>SUM(L605:L621)</f>
        <v>44194.585481333743</v>
      </c>
      <c r="M626" s="195">
        <f t="shared" ref="M626:R626" si="317">SUM(M605:M621)</f>
        <v>0</v>
      </c>
      <c r="N626" s="195">
        <f t="shared" si="317"/>
        <v>9171.651938397179</v>
      </c>
      <c r="O626" s="195">
        <f t="shared" si="317"/>
        <v>4563.9527448263561</v>
      </c>
      <c r="P626" s="195">
        <f t="shared" si="317"/>
        <v>27364.48197863088</v>
      </c>
      <c r="Q626" s="195">
        <f t="shared" si="317"/>
        <v>2325.7706771588632</v>
      </c>
      <c r="R626" s="197">
        <f t="shared" si="317"/>
        <v>0</v>
      </c>
      <c r="S626" s="198">
        <f t="shared" ref="S626" si="318">SUM(S605:S621)</f>
        <v>87620.442820347016</v>
      </c>
      <c r="U626" s="224" t="s">
        <v>63</v>
      </c>
      <c r="V626" s="225">
        <f>SUM(V605:V621)</f>
        <v>44194.585481333743</v>
      </c>
      <c r="W626" s="225">
        <f t="shared" ref="W626:AE626" si="319">SUM(W605:W621)</f>
        <v>7884.9797571558338</v>
      </c>
      <c r="X626" s="225">
        <f t="shared" si="319"/>
        <v>1286.6721812413441</v>
      </c>
      <c r="Y626" s="225">
        <f t="shared" si="319"/>
        <v>1507.0761676065001</v>
      </c>
      <c r="Z626" s="225">
        <f t="shared" si="319"/>
        <v>1496.2990836186339</v>
      </c>
      <c r="AA626" s="225">
        <f t="shared" si="319"/>
        <v>437.73811432726251</v>
      </c>
      <c r="AB626" s="225">
        <f t="shared" si="319"/>
        <v>1264.8919105497507</v>
      </c>
      <c r="AC626" s="225">
        <f t="shared" si="319"/>
        <v>1060.8787666091125</v>
      </c>
      <c r="AD626" s="225">
        <f t="shared" si="319"/>
        <v>1122.83937927396</v>
      </c>
      <c r="AE626" s="225">
        <f t="shared" si="319"/>
        <v>27364.48197863088</v>
      </c>
      <c r="AF626" s="246">
        <f>SUM(AF605:AF621)</f>
        <v>87620.442820347016</v>
      </c>
      <c r="AG626" s="278" t="str">
        <f t="shared" si="313"/>
        <v/>
      </c>
      <c r="AH626" s="141"/>
      <c r="AI626" s="141"/>
      <c r="AR626" s="142"/>
      <c r="BA626" s="141"/>
      <c r="BI626" s="142"/>
      <c r="BR626" s="141"/>
      <c r="BX626" s="22"/>
      <c r="CG626" s="141"/>
    </row>
    <row r="627" spans="1:85" s="22" customFormat="1" ht="15" thickBot="1">
      <c r="A627" s="58" t="s">
        <v>90</v>
      </c>
      <c r="B627" s="48">
        <f>IF($I626=0,"-",B626/$I626)</f>
        <v>0.73344752724841045</v>
      </c>
      <c r="C627" s="48">
        <f t="shared" ref="C627:H627" si="320">IF($I626=0,"-",C626/$I626)</f>
        <v>0</v>
      </c>
      <c r="D627" s="48">
        <f t="shared" si="320"/>
        <v>0.15221152912140609</v>
      </c>
      <c r="E627" s="48">
        <f t="shared" si="320"/>
        <v>7.5742759406247182E-2</v>
      </c>
      <c r="F627" s="48">
        <f t="shared" si="320"/>
        <v>0</v>
      </c>
      <c r="G627" s="48">
        <f t="shared" si="320"/>
        <v>3.8598184223936502E-2</v>
      </c>
      <c r="H627" s="69">
        <f t="shared" si="320"/>
        <v>0</v>
      </c>
      <c r="I627" s="49">
        <f>SUM(B627:H627)</f>
        <v>1.0000000000000002</v>
      </c>
      <c r="K627" s="78" t="s">
        <v>90</v>
      </c>
      <c r="L627" s="95">
        <f>IF($S626=0,"-",L626/$S626)</f>
        <v>0.50438669400414149</v>
      </c>
      <c r="M627" s="95">
        <f t="shared" ref="M627:R627" si="321">IF($S626=0,"-",M626/$S626)</f>
        <v>0</v>
      </c>
      <c r="N627" s="95">
        <f t="shared" si="321"/>
        <v>0.10467479555201882</v>
      </c>
      <c r="O627" s="95">
        <f t="shared" si="321"/>
        <v>5.2087761690317841E-2</v>
      </c>
      <c r="P627" s="95">
        <f t="shared" si="321"/>
        <v>0.31230704956305427</v>
      </c>
      <c r="Q627" s="95">
        <f t="shared" si="321"/>
        <v>2.6543699190467663E-2</v>
      </c>
      <c r="R627" s="96">
        <f t="shared" si="321"/>
        <v>0</v>
      </c>
      <c r="S627" s="97">
        <f>SUM(L627:R627)</f>
        <v>1.0000000000000002</v>
      </c>
      <c r="U627" s="108" t="s">
        <v>90</v>
      </c>
      <c r="V627" s="130">
        <f>V626/$AF626</f>
        <v>0.50438669400414149</v>
      </c>
      <c r="W627" s="130">
        <f t="shared" ref="W627:AF627" si="322">W626/$AF626</f>
        <v>8.9990183835555806E-2</v>
      </c>
      <c r="X627" s="130">
        <f t="shared" si="322"/>
        <v>1.4684611716463E-2</v>
      </c>
      <c r="Y627" s="130">
        <f t="shared" si="322"/>
        <v>1.7200051941035504E-2</v>
      </c>
      <c r="Z627" s="130">
        <f t="shared" si="322"/>
        <v>1.7077054571460883E-2</v>
      </c>
      <c r="AA627" s="130">
        <f t="shared" si="322"/>
        <v>4.995844579612327E-3</v>
      </c>
      <c r="AB627" s="130">
        <f t="shared" si="322"/>
        <v>1.4436036498277323E-2</v>
      </c>
      <c r="AC627" s="130">
        <f t="shared" si="322"/>
        <v>1.210766269219034E-2</v>
      </c>
      <c r="AD627" s="247">
        <f t="shared" si="322"/>
        <v>1.2814810598209131E-2</v>
      </c>
      <c r="AE627" s="247">
        <f t="shared" si="322"/>
        <v>0.31230704956305427</v>
      </c>
      <c r="AF627" s="248">
        <f t="shared" si="322"/>
        <v>1</v>
      </c>
      <c r="AG627" s="249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2"/>
      <c r="CG628" s="141"/>
    </row>
    <row r="629" spans="1:85" ht="28.5">
      <c r="A629" s="368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70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69" t="s">
        <v>51</v>
      </c>
      <c r="B630" s="306" t="s">
        <v>119</v>
      </c>
      <c r="C630" s="307"/>
      <c r="D630" s="307"/>
      <c r="E630" s="307"/>
      <c r="F630" s="307"/>
      <c r="G630" s="307"/>
      <c r="H630" s="307"/>
      <c r="I630" s="308"/>
      <c r="K630" s="371" t="s">
        <v>51</v>
      </c>
      <c r="L630" s="309" t="s">
        <v>119</v>
      </c>
      <c r="M630" s="310"/>
      <c r="N630" s="310"/>
      <c r="O630" s="310"/>
      <c r="P630" s="310"/>
      <c r="Q630" s="310"/>
      <c r="R630" s="310"/>
      <c r="S630" s="311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</row>
    <row r="631" spans="1:85" ht="15">
      <c r="A631" s="151" t="s">
        <v>7</v>
      </c>
      <c r="B631" s="152">
        <v>0.76616883110004486</v>
      </c>
      <c r="C631" s="152">
        <v>0</v>
      </c>
      <c r="D631" s="152">
        <v>1.1504539778884277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1.9166228089884725</v>
      </c>
      <c r="J631" s="149"/>
      <c r="K631" s="203" t="s">
        <v>7</v>
      </c>
      <c r="L631" s="152">
        <v>0.76616883110004486</v>
      </c>
      <c r="M631" s="152">
        <v>0</v>
      </c>
      <c r="N631" s="152">
        <v>1.1504539778884277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1.9166228089884725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</row>
    <row r="632" spans="1:85" ht="15">
      <c r="A632" s="159" t="s">
        <v>8</v>
      </c>
      <c r="B632" s="160">
        <v>3.2265136386797875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23">SUM(B632:H632)</f>
        <v>3.2265136386797875</v>
      </c>
      <c r="J632" s="149"/>
      <c r="K632" s="163" t="s">
        <v>8</v>
      </c>
      <c r="L632" s="164">
        <v>3.2265136386797875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24">SUM(L632:R632)</f>
        <v>3.2265136386797875</v>
      </c>
    </row>
    <row r="633" spans="1:85" ht="15">
      <c r="A633" s="167" t="s">
        <v>10</v>
      </c>
      <c r="B633" s="156">
        <v>12.236692950285541</v>
      </c>
      <c r="C633" s="156">
        <v>0</v>
      </c>
      <c r="D633" s="156">
        <v>3.9199578223038531E-2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23"/>
        <v>12.27589252850858</v>
      </c>
      <c r="J633" s="149"/>
      <c r="K633" s="169" t="s">
        <v>10</v>
      </c>
      <c r="L633" s="156">
        <v>12.236692950285541</v>
      </c>
      <c r="M633" s="156">
        <v>0</v>
      </c>
      <c r="N633" s="156">
        <v>3.9199578223038531E-2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24"/>
        <v>12.27589252850858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2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24"/>
        <v>0</v>
      </c>
    </row>
    <row r="635" spans="1:85" ht="15">
      <c r="A635" s="167" t="s">
        <v>16</v>
      </c>
      <c r="B635" s="156">
        <v>71.563275277456185</v>
      </c>
      <c r="C635" s="156">
        <v>0.3093009611759891</v>
      </c>
      <c r="D635" s="156">
        <v>5.7665493870428088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23"/>
        <v>77.639125625674993</v>
      </c>
      <c r="J635" s="149"/>
      <c r="K635" s="169" t="s">
        <v>16</v>
      </c>
      <c r="L635" s="156">
        <v>71.563275277456185</v>
      </c>
      <c r="M635" s="156">
        <v>0.3093009611759891</v>
      </c>
      <c r="N635" s="156">
        <v>5.7665493870428088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24"/>
        <v>77.639125625674993</v>
      </c>
    </row>
    <row r="636" spans="1:85" ht="15">
      <c r="A636" s="159" t="s">
        <v>15</v>
      </c>
      <c r="B636" s="160">
        <v>8.2389225995892907</v>
      </c>
      <c r="C636" s="160">
        <v>0.1859344100198545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23"/>
        <v>8.4248570096091449</v>
      </c>
      <c r="J636" s="149"/>
      <c r="K636" s="163" t="s">
        <v>15</v>
      </c>
      <c r="L636" s="164">
        <v>8.2389225995892907</v>
      </c>
      <c r="M636" s="164">
        <v>0.1859344100198545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24"/>
        <v>8.4248570096091449</v>
      </c>
    </row>
    <row r="637" spans="1:85" ht="15">
      <c r="A637" s="167" t="s">
        <v>58</v>
      </c>
      <c r="B637" s="156">
        <v>0</v>
      </c>
      <c r="C637" s="156">
        <v>1.6672112142664115</v>
      </c>
      <c r="D637" s="156">
        <v>0</v>
      </c>
      <c r="E637" s="156">
        <v>80.919197848484174</v>
      </c>
      <c r="F637" s="156">
        <v>3195.7240500812418</v>
      </c>
      <c r="G637" s="156">
        <v>0</v>
      </c>
      <c r="H637" s="168">
        <v>0</v>
      </c>
      <c r="I637" s="154">
        <f t="shared" si="323"/>
        <v>3278.3104591439924</v>
      </c>
      <c r="J637" s="149"/>
      <c r="K637" s="169" t="s">
        <v>58</v>
      </c>
      <c r="L637" s="156">
        <v>0</v>
      </c>
      <c r="M637" s="156">
        <v>1.6672112142664115</v>
      </c>
      <c r="N637" s="156">
        <v>0</v>
      </c>
      <c r="O637" s="156">
        <v>80.919197848484174</v>
      </c>
      <c r="P637" s="156">
        <v>3195.7240500812418</v>
      </c>
      <c r="Q637" s="156">
        <v>0</v>
      </c>
      <c r="R637" s="157">
        <v>0</v>
      </c>
      <c r="S637" s="158">
        <f t="shared" si="324"/>
        <v>3278.3104591439924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41.850248574919888</v>
      </c>
      <c r="F638" s="160">
        <v>0</v>
      </c>
      <c r="G638" s="160">
        <v>0</v>
      </c>
      <c r="H638" s="161">
        <v>0</v>
      </c>
      <c r="I638" s="162">
        <f t="shared" si="323"/>
        <v>41.850248574919888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41.850248574919888</v>
      </c>
      <c r="P638" s="164">
        <v>0</v>
      </c>
      <c r="Q638" s="164">
        <v>0</v>
      </c>
      <c r="R638" s="165">
        <v>0</v>
      </c>
      <c r="S638" s="166">
        <f t="shared" si="324"/>
        <v>41.850248574919888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2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24"/>
        <v>0</v>
      </c>
    </row>
    <row r="640" spans="1:85" ht="15">
      <c r="A640" s="159" t="s">
        <v>17</v>
      </c>
      <c r="B640" s="160">
        <v>45.125440530767378</v>
      </c>
      <c r="C640" s="160">
        <v>0</v>
      </c>
      <c r="D640" s="160">
        <v>0.21846271772686127</v>
      </c>
      <c r="E640" s="160">
        <v>1.3292829888687323</v>
      </c>
      <c r="F640" s="160">
        <v>0</v>
      </c>
      <c r="G640" s="160">
        <v>0</v>
      </c>
      <c r="H640" s="161">
        <v>0</v>
      </c>
      <c r="I640" s="162">
        <f t="shared" si="323"/>
        <v>46.67318623736297</v>
      </c>
      <c r="J640" s="149"/>
      <c r="K640" s="163" t="s">
        <v>17</v>
      </c>
      <c r="L640" s="164">
        <v>45.125440530767378</v>
      </c>
      <c r="M640" s="164">
        <v>0</v>
      </c>
      <c r="N640" s="164">
        <v>0.21846271772686127</v>
      </c>
      <c r="O640" s="164">
        <v>1.3292829888687323</v>
      </c>
      <c r="P640" s="164">
        <v>0</v>
      </c>
      <c r="Q640" s="164">
        <v>0</v>
      </c>
      <c r="R640" s="165">
        <v>0</v>
      </c>
      <c r="S640" s="166">
        <f t="shared" si="324"/>
        <v>46.67318623736297</v>
      </c>
    </row>
    <row r="641" spans="1:70" ht="15">
      <c r="A641" s="167" t="s">
        <v>140</v>
      </c>
      <c r="B641" s="156">
        <v>173.11903767254424</v>
      </c>
      <c r="C641" s="156">
        <v>0</v>
      </c>
      <c r="D641" s="156">
        <v>44.743712331793475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23"/>
        <v>217.86275000433773</v>
      </c>
      <c r="J641" s="149"/>
      <c r="K641" s="169" t="s">
        <v>140</v>
      </c>
      <c r="L641" s="156">
        <v>173.11903767254424</v>
      </c>
      <c r="M641" s="156">
        <v>0</v>
      </c>
      <c r="N641" s="156">
        <v>44.743712331793475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24"/>
        <v>217.86275000433773</v>
      </c>
    </row>
    <row r="642" spans="1:70" ht="15">
      <c r="A642" s="159" t="s">
        <v>25</v>
      </c>
      <c r="B642" s="160">
        <v>344.80504730867636</v>
      </c>
      <c r="C642" s="160">
        <v>0.44801328975416632</v>
      </c>
      <c r="D642" s="160">
        <v>7.1320514596854503</v>
      </c>
      <c r="E642" s="160">
        <v>572.9580210555514</v>
      </c>
      <c r="F642" s="160">
        <v>0</v>
      </c>
      <c r="G642" s="160">
        <v>193.21304906786327</v>
      </c>
      <c r="H642" s="161">
        <v>2.7107773735809557</v>
      </c>
      <c r="I642" s="162">
        <f t="shared" si="323"/>
        <v>1121.2669595551115</v>
      </c>
      <c r="J642" s="149"/>
      <c r="K642" s="163" t="s">
        <v>25</v>
      </c>
      <c r="L642" s="164">
        <v>344.80504730867636</v>
      </c>
      <c r="M642" s="164">
        <v>0.44801328975416632</v>
      </c>
      <c r="N642" s="164">
        <v>7.1320514596854503</v>
      </c>
      <c r="O642" s="164">
        <v>572.9580210555514</v>
      </c>
      <c r="P642" s="164">
        <v>0</v>
      </c>
      <c r="Q642" s="164">
        <v>193.21304906786327</v>
      </c>
      <c r="R642" s="165">
        <v>2.7107773735809557</v>
      </c>
      <c r="S642" s="166">
        <f t="shared" si="324"/>
        <v>1121.2669595551115</v>
      </c>
    </row>
    <row r="643" spans="1:70" ht="15">
      <c r="A643" s="167" t="s">
        <v>24</v>
      </c>
      <c r="B643" s="156">
        <v>30.224368455299441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23"/>
        <v>30.224368455299441</v>
      </c>
      <c r="J643" s="149"/>
      <c r="K643" s="169" t="s">
        <v>24</v>
      </c>
      <c r="L643" s="156">
        <v>30.224368455299441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24"/>
        <v>30.224368455299441</v>
      </c>
    </row>
    <row r="644" spans="1:70" ht="15">
      <c r="A644" s="159" t="s">
        <v>60</v>
      </c>
      <c r="B644" s="160">
        <v>619.58682907571654</v>
      </c>
      <c r="C644" s="160">
        <v>28.065180497204938</v>
      </c>
      <c r="D644" s="160">
        <v>352.79744742184283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23"/>
        <v>1000.4494569947642</v>
      </c>
      <c r="J644" s="149"/>
      <c r="K644" s="163" t="s">
        <v>60</v>
      </c>
      <c r="L644" s="164">
        <v>619.58682907571654</v>
      </c>
      <c r="M644" s="164">
        <v>28.065180497204938</v>
      </c>
      <c r="N644" s="164">
        <v>352.79744742184283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24"/>
        <v>1000.4494569947642</v>
      </c>
    </row>
    <row r="645" spans="1:70" ht="15">
      <c r="A645" s="167" t="s">
        <v>22</v>
      </c>
      <c r="B645" s="156">
        <v>357.91394514814277</v>
      </c>
      <c r="C645" s="156">
        <v>0</v>
      </c>
      <c r="D645" s="156">
        <v>0.60203246900314</v>
      </c>
      <c r="E645" s="156">
        <v>5.0611177187229828</v>
      </c>
      <c r="F645" s="156">
        <v>234.29406792047473</v>
      </c>
      <c r="G645" s="156">
        <v>0</v>
      </c>
      <c r="H645" s="168">
        <v>0</v>
      </c>
      <c r="I645" s="154">
        <f t="shared" si="323"/>
        <v>597.87116325634361</v>
      </c>
      <c r="J645" s="149"/>
      <c r="K645" s="169" t="s">
        <v>22</v>
      </c>
      <c r="L645" s="156">
        <v>357.91394514814277</v>
      </c>
      <c r="M645" s="156">
        <v>0</v>
      </c>
      <c r="N645" s="156">
        <v>0.60203246900314</v>
      </c>
      <c r="O645" s="156">
        <v>5.0611177187229828</v>
      </c>
      <c r="P645" s="156">
        <v>234.29406792047473</v>
      </c>
      <c r="Q645" s="156">
        <v>0</v>
      </c>
      <c r="R645" s="157">
        <v>0</v>
      </c>
      <c r="S645" s="158">
        <f t="shared" si="324"/>
        <v>597.87116325634361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2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24"/>
        <v>0</v>
      </c>
    </row>
    <row r="647" spans="1:70" ht="15">
      <c r="A647" s="170" t="s">
        <v>64</v>
      </c>
      <c r="B647" s="156">
        <v>19.692422709921239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23"/>
        <v>19.692422709921239</v>
      </c>
      <c r="J647" s="149"/>
      <c r="K647" s="171" t="s">
        <v>64</v>
      </c>
      <c r="L647" s="156">
        <v>19.692422709921239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24"/>
        <v>19.692422709921239</v>
      </c>
    </row>
    <row r="648" spans="1:70">
      <c r="A648" s="172" t="s">
        <v>23</v>
      </c>
      <c r="B648" s="173">
        <v>19.692422709921239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23"/>
        <v>19.692422709921239</v>
      </c>
      <c r="J648" s="149"/>
      <c r="K648" s="176" t="s">
        <v>23</v>
      </c>
      <c r="L648" s="177">
        <v>19.692422709921239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24"/>
        <v>19.692422709921239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2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2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2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2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2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24"/>
        <v>0</v>
      </c>
    </row>
    <row r="652" spans="1:70" ht="15">
      <c r="A652" s="194" t="s">
        <v>26</v>
      </c>
      <c r="B652" s="195">
        <f>SUM(B631:B647)</f>
        <v>1686.4986641981789</v>
      </c>
      <c r="C652" s="195">
        <f t="shared" ref="C652:H652" si="325">SUM(C631:C647)</f>
        <v>30.675640372421359</v>
      </c>
      <c r="D652" s="195">
        <f t="shared" si="325"/>
        <v>412.449909343206</v>
      </c>
      <c r="E652" s="195">
        <f t="shared" si="325"/>
        <v>702.11786818654718</v>
      </c>
      <c r="F652" s="195">
        <f t="shared" si="325"/>
        <v>3430.0181180017166</v>
      </c>
      <c r="G652" s="195">
        <f t="shared" si="325"/>
        <v>193.21304906786327</v>
      </c>
      <c r="H652" s="197">
        <f t="shared" si="325"/>
        <v>2.7107773735809557</v>
      </c>
      <c r="I652" s="154">
        <f t="shared" ref="I652" si="326">SUM(I631:I647)</f>
        <v>6457.6840265435148</v>
      </c>
      <c r="J652" s="149"/>
      <c r="K652" s="196" t="s">
        <v>26</v>
      </c>
      <c r="L652" s="195">
        <f>SUM(L631:L647)</f>
        <v>1686.4986641981789</v>
      </c>
      <c r="M652" s="195">
        <f t="shared" ref="M652:R652" si="327">SUM(M631:M647)</f>
        <v>30.675640372421359</v>
      </c>
      <c r="N652" s="195">
        <f t="shared" si="327"/>
        <v>412.449909343206</v>
      </c>
      <c r="O652" s="195">
        <f t="shared" si="327"/>
        <v>702.11786818654718</v>
      </c>
      <c r="P652" s="195">
        <f t="shared" si="327"/>
        <v>3430.0181180017166</v>
      </c>
      <c r="Q652" s="195">
        <f t="shared" si="327"/>
        <v>193.21304906786327</v>
      </c>
      <c r="R652" s="197">
        <f t="shared" si="327"/>
        <v>2.7107773735809557</v>
      </c>
      <c r="S652" s="198">
        <f t="shared" ref="S652" si="328">SUM(S631:S647)</f>
        <v>6457.6840265435148</v>
      </c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</row>
    <row r="653" spans="1:70" s="22" customFormat="1" ht="15" thickBot="1">
      <c r="A653" s="58" t="s">
        <v>90</v>
      </c>
      <c r="B653" s="48">
        <f>IF($I652=0,"-",B652/$I652)</f>
        <v>0.26116153364984007</v>
      </c>
      <c r="C653" s="48">
        <f t="shared" ref="C653:H653" si="329">IF($I652=0,"-",C652/$I652)</f>
        <v>4.7502541540175884E-3</v>
      </c>
      <c r="D653" s="48">
        <f t="shared" si="329"/>
        <v>6.3869633083297586E-2</v>
      </c>
      <c r="E653" s="48">
        <f t="shared" si="329"/>
        <v>0.1087259558226414</v>
      </c>
      <c r="F653" s="48">
        <f t="shared" si="329"/>
        <v>0.53115298052723692</v>
      </c>
      <c r="G653" s="48">
        <f t="shared" si="329"/>
        <v>2.9919867288904941E-2</v>
      </c>
      <c r="H653" s="69">
        <f t="shared" si="329"/>
        <v>4.1977547406138785E-4</v>
      </c>
      <c r="I653" s="49">
        <f>SUM(B653:H653)</f>
        <v>0.99999999999999978</v>
      </c>
      <c r="K653" s="78" t="s">
        <v>90</v>
      </c>
      <c r="L653" s="95">
        <f>IF($S652=0,"-",L652/$S652)</f>
        <v>0.26116153364984007</v>
      </c>
      <c r="M653" s="95">
        <f t="shared" ref="M653:R653" si="330">IF($S652=0,"-",M652/$S652)</f>
        <v>4.7502541540175884E-3</v>
      </c>
      <c r="N653" s="95">
        <f t="shared" si="330"/>
        <v>6.3869633083297586E-2</v>
      </c>
      <c r="O653" s="95">
        <f t="shared" si="330"/>
        <v>0.1087259558226414</v>
      </c>
      <c r="P653" s="95">
        <f t="shared" si="330"/>
        <v>0.53115298052723692</v>
      </c>
      <c r="Q653" s="95">
        <f t="shared" si="330"/>
        <v>2.9919867288904941E-2</v>
      </c>
      <c r="R653" s="96">
        <f t="shared" si="330"/>
        <v>4.1977547406138785E-4</v>
      </c>
      <c r="S653" s="97">
        <f>SUM(L653:R653)</f>
        <v>0.99999999999999978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8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375" style="1" customWidth="1"/>
    <col min="2" max="9" width="16.625" style="1" customWidth="1"/>
    <col min="10" max="10" width="16.625" style="4" customWidth="1"/>
    <col min="11" max="11" width="41.25" style="1" customWidth="1"/>
    <col min="12" max="19" width="16.625" style="1" customWidth="1"/>
    <col min="20" max="20" width="16.625" customWidth="1"/>
    <col min="21" max="21" width="36.625" style="1" customWidth="1"/>
    <col min="22" max="42" width="16.625" style="1" customWidth="1"/>
    <col min="43" max="45" width="14.625" style="1" customWidth="1"/>
    <col min="46" max="51" width="11.125" style="1" bestFit="1" customWidth="1"/>
    <col min="52" max="52" width="11" style="1"/>
    <col min="53" max="68" width="11.125" style="1" bestFit="1" customWidth="1"/>
    <col min="69" max="70" width="11" style="1"/>
    <col min="71" max="71" width="11.125" style="1" bestFit="1" customWidth="1"/>
    <col min="72" max="16384" width="11" style="1"/>
  </cols>
  <sheetData>
    <row r="1" spans="1:85" customFormat="1" ht="15" customHeight="1" thickTop="1">
      <c r="A1" s="382" t="s">
        <v>98</v>
      </c>
      <c r="B1" s="383"/>
      <c r="C1" s="383"/>
      <c r="D1" s="383"/>
      <c r="E1" s="383"/>
      <c r="F1" s="383"/>
      <c r="G1" s="383"/>
      <c r="H1" s="383"/>
      <c r="I1" s="384"/>
      <c r="K1" s="391" t="s">
        <v>99</v>
      </c>
      <c r="L1" s="392"/>
      <c r="M1" s="392"/>
      <c r="N1" s="392"/>
      <c r="O1" s="392"/>
      <c r="P1" s="392"/>
      <c r="Q1" s="392"/>
      <c r="R1" s="392"/>
      <c r="S1" s="393"/>
      <c r="U1" s="400" t="s">
        <v>100</v>
      </c>
      <c r="V1" s="401"/>
      <c r="W1" s="401"/>
      <c r="X1" s="401"/>
      <c r="Y1" s="401"/>
      <c r="Z1" s="401"/>
      <c r="AA1" s="401"/>
      <c r="AB1" s="401"/>
      <c r="AC1" s="401"/>
      <c r="AD1" s="401"/>
      <c r="AE1" s="401"/>
      <c r="AF1" s="401"/>
      <c r="AG1" s="401"/>
      <c r="AH1" s="401"/>
      <c r="AI1" s="402"/>
      <c r="BA1" s="23"/>
      <c r="BR1" s="23"/>
      <c r="CG1" s="22"/>
    </row>
    <row r="2" spans="1:85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K2" s="394"/>
      <c r="L2" s="395"/>
      <c r="M2" s="395"/>
      <c r="N2" s="395"/>
      <c r="O2" s="395"/>
      <c r="P2" s="395"/>
      <c r="Q2" s="395"/>
      <c r="R2" s="395"/>
      <c r="S2" s="396"/>
      <c r="U2" s="403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  <c r="AI2" s="405"/>
      <c r="BA2" s="23"/>
      <c r="BR2" s="23"/>
      <c r="CG2" s="22"/>
    </row>
    <row r="3" spans="1:85" customFormat="1" ht="15" customHeight="1" thickBot="1">
      <c r="A3" s="388"/>
      <c r="B3" s="389"/>
      <c r="C3" s="389"/>
      <c r="D3" s="389"/>
      <c r="E3" s="389"/>
      <c r="F3" s="389"/>
      <c r="G3" s="389"/>
      <c r="H3" s="389"/>
      <c r="I3" s="390"/>
      <c r="K3" s="397"/>
      <c r="L3" s="398"/>
      <c r="M3" s="398"/>
      <c r="N3" s="398"/>
      <c r="O3" s="398"/>
      <c r="P3" s="398"/>
      <c r="Q3" s="398"/>
      <c r="R3" s="398"/>
      <c r="S3" s="399"/>
      <c r="U3" s="406"/>
      <c r="V3" s="407"/>
      <c r="W3" s="407"/>
      <c r="X3" s="407"/>
      <c r="Y3" s="407"/>
      <c r="Z3" s="407"/>
      <c r="AA3" s="407"/>
      <c r="AB3" s="407"/>
      <c r="AC3" s="407"/>
      <c r="AD3" s="407"/>
      <c r="AE3" s="407"/>
      <c r="AF3" s="407"/>
      <c r="AG3" s="407"/>
      <c r="AH3" s="407"/>
      <c r="AI3" s="408"/>
      <c r="BA3" s="23"/>
      <c r="BR3" s="23"/>
      <c r="CG3" s="22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BA4" s="23"/>
      <c r="BR4" s="23"/>
      <c r="CG4" s="22"/>
    </row>
    <row r="5" spans="1:85" ht="80.099999999999994" customHeight="1">
      <c r="A5" s="415" t="s">
        <v>124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  <c r="K5" s="450" t="s">
        <v>124</v>
      </c>
      <c r="L5" s="80" t="s">
        <v>0</v>
      </c>
      <c r="M5" s="80" t="s">
        <v>1</v>
      </c>
      <c r="N5" s="80" t="s">
        <v>2</v>
      </c>
      <c r="O5" s="80" t="s">
        <v>3</v>
      </c>
      <c r="P5" s="80" t="s">
        <v>27</v>
      </c>
      <c r="Q5" s="80" t="s">
        <v>4</v>
      </c>
      <c r="R5" s="80" t="s">
        <v>5</v>
      </c>
      <c r="S5" s="81" t="s">
        <v>6</v>
      </c>
      <c r="V5" s="5"/>
      <c r="W5" s="6"/>
      <c r="X5" s="6"/>
      <c r="Y5" s="6"/>
      <c r="Z5" s="6"/>
      <c r="AA5" s="6"/>
      <c r="AB5" s="6"/>
      <c r="AC5" s="6"/>
      <c r="AD5" s="6"/>
      <c r="AE5" s="5"/>
      <c r="AF5" s="5"/>
      <c r="AG5" s="6"/>
      <c r="AH5" s="6"/>
      <c r="AI5" s="6"/>
      <c r="AJ5" s="6"/>
      <c r="AK5" s="6"/>
      <c r="AL5" s="6"/>
      <c r="AM5" s="6"/>
      <c r="AN5" s="6"/>
      <c r="AO5" s="6"/>
      <c r="AP5" s="5"/>
      <c r="AQ5" s="5"/>
    </row>
    <row r="6" spans="1:85" ht="14.25" customHeight="1">
      <c r="A6" s="416" t="s">
        <v>89</v>
      </c>
      <c r="B6" s="409" t="s">
        <v>119</v>
      </c>
      <c r="C6" s="410"/>
      <c r="D6" s="410"/>
      <c r="E6" s="410"/>
      <c r="F6" s="410"/>
      <c r="G6" s="410"/>
      <c r="H6" s="410"/>
      <c r="I6" s="411"/>
      <c r="K6" s="451" t="s">
        <v>89</v>
      </c>
      <c r="L6" s="412" t="s">
        <v>119</v>
      </c>
      <c r="M6" s="413"/>
      <c r="N6" s="413"/>
      <c r="O6" s="413"/>
      <c r="P6" s="413"/>
      <c r="Q6" s="413"/>
      <c r="R6" s="413"/>
      <c r="S6" s="41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</row>
    <row r="7" spans="1:85" ht="15">
      <c r="A7" s="27" t="s">
        <v>7</v>
      </c>
      <c r="B7" s="37">
        <f>B33+B85</f>
        <v>427.55810150666139</v>
      </c>
      <c r="C7" s="37">
        <f t="shared" ref="C7:E7" si="0">C33+C85</f>
        <v>1117.3548584246662</v>
      </c>
      <c r="D7" s="37">
        <f t="shared" si="0"/>
        <v>2019.2963356181758</v>
      </c>
      <c r="E7" s="37">
        <f t="shared" si="0"/>
        <v>0</v>
      </c>
      <c r="F7" s="37">
        <f>F59+F85</f>
        <v>2.8290498953929029</v>
      </c>
      <c r="G7" s="37">
        <f t="shared" ref="G7:H7" si="1">G33+G85</f>
        <v>0</v>
      </c>
      <c r="H7" s="37">
        <f t="shared" si="1"/>
        <v>0</v>
      </c>
      <c r="I7" s="39">
        <f>SUM(B7:H7)</f>
        <v>3567.0383454448965</v>
      </c>
      <c r="K7" s="70" t="s">
        <v>7</v>
      </c>
      <c r="L7" s="37">
        <f>L33+L85</f>
        <v>427.55810150666139</v>
      </c>
      <c r="M7" s="37">
        <f t="shared" ref="M7:O7" si="2">M33+M85</f>
        <v>1117.3548584246662</v>
      </c>
      <c r="N7" s="37">
        <f t="shared" si="2"/>
        <v>2019.2963356181758</v>
      </c>
      <c r="O7" s="37">
        <f t="shared" si="2"/>
        <v>0</v>
      </c>
      <c r="P7" s="43">
        <f>P33+P59+P85</f>
        <v>2.8290498953929029</v>
      </c>
      <c r="Q7" s="37">
        <f t="shared" ref="Q7:R7" si="3">Q33+Q85</f>
        <v>0</v>
      </c>
      <c r="R7" s="37">
        <f t="shared" si="3"/>
        <v>0</v>
      </c>
      <c r="S7" s="83">
        <f>SUM(L7:R7)</f>
        <v>3567.0383454448965</v>
      </c>
      <c r="T7" s="4" t="str">
        <f>IF(ABS(S7-I7)&gt;0.01,S7-I7,"")</f>
        <v/>
      </c>
      <c r="V7" s="5"/>
      <c r="W7" s="7"/>
      <c r="X7" s="7"/>
      <c r="Y7" s="7"/>
      <c r="Z7" s="7"/>
      <c r="AA7" s="7"/>
      <c r="AB7" s="7"/>
      <c r="AC7" s="7"/>
      <c r="AD7" s="7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</row>
    <row r="8" spans="1:85" ht="15">
      <c r="A8" s="28" t="s">
        <v>8</v>
      </c>
      <c r="B8" s="40">
        <f t="shared" ref="B8:E27" si="4">B34+B86</f>
        <v>64.001169483752875</v>
      </c>
      <c r="C8" s="40">
        <f t="shared" si="4"/>
        <v>0</v>
      </c>
      <c r="D8" s="40">
        <f t="shared" si="4"/>
        <v>442.57800662410659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42">
        <f t="shared" ref="I8:I27" si="7">SUM(B8:H8)</f>
        <v>506.57917610785944</v>
      </c>
      <c r="K8" s="71" t="s">
        <v>8</v>
      </c>
      <c r="L8" s="84">
        <f t="shared" ref="L8:O27" si="8">L34+L86</f>
        <v>64.001169483752875</v>
      </c>
      <c r="M8" s="84">
        <f t="shared" si="8"/>
        <v>0</v>
      </c>
      <c r="N8" s="84">
        <f t="shared" si="8"/>
        <v>442.57800662410659</v>
      </c>
      <c r="O8" s="84">
        <f t="shared" si="8"/>
        <v>0</v>
      </c>
      <c r="P8" s="8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86">
        <f t="shared" ref="S8:S27" si="11">SUM(L8:R8)</f>
        <v>506.57917610785944</v>
      </c>
      <c r="T8" s="4" t="str">
        <f t="shared" ref="T8:T24" si="12">IF(ABS(S8-I8)&gt;0.01,S8-I8,"")</f>
        <v/>
      </c>
      <c r="V8" s="5"/>
      <c r="W8" s="7"/>
      <c r="X8" s="7"/>
      <c r="Y8" s="7"/>
      <c r="Z8" s="7"/>
      <c r="AA8" s="7"/>
      <c r="AB8" s="7"/>
      <c r="AC8" s="7"/>
      <c r="AD8" s="7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</row>
    <row r="9" spans="1:85" ht="15">
      <c r="A9" s="29" t="s">
        <v>10</v>
      </c>
      <c r="B9" s="43">
        <f t="shared" si="4"/>
        <v>564.18622307494434</v>
      </c>
      <c r="C9" s="43">
        <f t="shared" si="4"/>
        <v>0</v>
      </c>
      <c r="D9" s="43">
        <f t="shared" si="4"/>
        <v>231.44495315091251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39">
        <f t="shared" si="7"/>
        <v>795.63117622585685</v>
      </c>
      <c r="K9" s="70" t="s">
        <v>10</v>
      </c>
      <c r="L9" s="43">
        <f t="shared" si="8"/>
        <v>564.18622307494434</v>
      </c>
      <c r="M9" s="43">
        <f t="shared" si="8"/>
        <v>0</v>
      </c>
      <c r="N9" s="43">
        <f t="shared" si="8"/>
        <v>231.44495315091251</v>
      </c>
      <c r="O9" s="43">
        <f t="shared" si="8"/>
        <v>0</v>
      </c>
      <c r="P9" s="43">
        <f t="shared" si="9"/>
        <v>0</v>
      </c>
      <c r="Q9" s="43">
        <f t="shared" ref="Q9:R9" si="14">Q35+Q87</f>
        <v>0</v>
      </c>
      <c r="R9" s="43">
        <f t="shared" si="14"/>
        <v>0</v>
      </c>
      <c r="S9" s="83">
        <f t="shared" si="11"/>
        <v>795.63117622585685</v>
      </c>
      <c r="T9" s="4" t="str">
        <f t="shared" si="12"/>
        <v/>
      </c>
      <c r="V9" s="5"/>
      <c r="W9" s="7"/>
      <c r="X9" s="7"/>
      <c r="Y9" s="7"/>
      <c r="Z9" s="7"/>
      <c r="AA9" s="7"/>
      <c r="AB9" s="7"/>
      <c r="AC9" s="7"/>
      <c r="AD9" s="7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</row>
    <row r="10" spans="1:85" ht="15">
      <c r="A10" s="28" t="s">
        <v>56</v>
      </c>
      <c r="B10" s="40">
        <f t="shared" si="4"/>
        <v>0</v>
      </c>
      <c r="C10" s="40">
        <f t="shared" si="4"/>
        <v>424.86530199999999</v>
      </c>
      <c r="D10" s="40">
        <f t="shared" si="4"/>
        <v>0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42">
        <f t="shared" si="7"/>
        <v>424.86530199999999</v>
      </c>
      <c r="K10" s="71" t="s">
        <v>56</v>
      </c>
      <c r="L10" s="84">
        <f t="shared" si="8"/>
        <v>0</v>
      </c>
      <c r="M10" s="84">
        <f t="shared" si="8"/>
        <v>424.86530199999999</v>
      </c>
      <c r="N10" s="84">
        <f t="shared" si="8"/>
        <v>0</v>
      </c>
      <c r="O10" s="84">
        <f t="shared" si="8"/>
        <v>0</v>
      </c>
      <c r="P10" s="84">
        <f t="shared" si="9"/>
        <v>0</v>
      </c>
      <c r="Q10" s="84">
        <f t="shared" ref="Q10:R10" si="16">Q36+Q88</f>
        <v>0</v>
      </c>
      <c r="R10" s="84">
        <f t="shared" si="16"/>
        <v>0</v>
      </c>
      <c r="S10" s="86">
        <f t="shared" si="11"/>
        <v>424.86530199999999</v>
      </c>
      <c r="T10" s="4" t="str">
        <f t="shared" si="12"/>
        <v/>
      </c>
      <c r="V10" s="5"/>
      <c r="W10" s="7"/>
      <c r="X10" s="7"/>
      <c r="Y10" s="7"/>
      <c r="Z10" s="7"/>
      <c r="AA10" s="7"/>
      <c r="AB10" s="7"/>
      <c r="AC10" s="7"/>
      <c r="AD10" s="7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</row>
    <row r="11" spans="1:85" ht="15">
      <c r="A11" s="29" t="s">
        <v>16</v>
      </c>
      <c r="B11" s="43">
        <f t="shared" si="4"/>
        <v>1379.9623583259577</v>
      </c>
      <c r="C11" s="43">
        <f t="shared" si="4"/>
        <v>350.82806823145069</v>
      </c>
      <c r="D11" s="43">
        <f t="shared" si="4"/>
        <v>254.71949291993397</v>
      </c>
      <c r="E11" s="43">
        <f t="shared" si="4"/>
        <v>12.773928213992448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39">
        <f t="shared" si="7"/>
        <v>1998.2838476913348</v>
      </c>
      <c r="K11" s="70" t="s">
        <v>16</v>
      </c>
      <c r="L11" s="43">
        <f t="shared" si="8"/>
        <v>1379.9623583259577</v>
      </c>
      <c r="M11" s="43">
        <f t="shared" si="8"/>
        <v>350.82806823145069</v>
      </c>
      <c r="N11" s="43">
        <f t="shared" si="8"/>
        <v>254.71949291993397</v>
      </c>
      <c r="O11" s="43">
        <f t="shared" si="8"/>
        <v>12.773928213992448</v>
      </c>
      <c r="P11" s="43">
        <f t="shared" si="9"/>
        <v>0</v>
      </c>
      <c r="Q11" s="43">
        <f t="shared" ref="Q11:R11" si="18">Q37+Q89</f>
        <v>0</v>
      </c>
      <c r="R11" s="43">
        <f t="shared" si="18"/>
        <v>0</v>
      </c>
      <c r="S11" s="83">
        <f t="shared" si="11"/>
        <v>1998.2838476913348</v>
      </c>
      <c r="T11" s="4" t="str">
        <f t="shared" si="12"/>
        <v/>
      </c>
      <c r="V11" s="5"/>
      <c r="W11" s="7"/>
      <c r="X11" s="7"/>
      <c r="Y11" s="7"/>
      <c r="Z11" s="7"/>
      <c r="AA11" s="7"/>
      <c r="AB11" s="7"/>
      <c r="AC11" s="7"/>
      <c r="AD11" s="7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</row>
    <row r="12" spans="1:85" ht="15">
      <c r="A12" s="28" t="s">
        <v>68</v>
      </c>
      <c r="B12" s="40">
        <f t="shared" si="4"/>
        <v>9966.0995280116767</v>
      </c>
      <c r="C12" s="40">
        <f t="shared" si="4"/>
        <v>156.69053958435723</v>
      </c>
      <c r="D12" s="40">
        <f t="shared" si="4"/>
        <v>1022.6431149248776</v>
      </c>
      <c r="E12" s="40">
        <f t="shared" si="4"/>
        <v>2.886667348282185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42">
        <f t="shared" si="7"/>
        <v>11148.319849869195</v>
      </c>
      <c r="K12" s="71" t="s">
        <v>68</v>
      </c>
      <c r="L12" s="84">
        <f t="shared" si="8"/>
        <v>9966.0995280116767</v>
      </c>
      <c r="M12" s="84">
        <f t="shared" si="8"/>
        <v>156.69053958435723</v>
      </c>
      <c r="N12" s="84">
        <f t="shared" si="8"/>
        <v>1022.6431149248776</v>
      </c>
      <c r="O12" s="84">
        <f t="shared" si="8"/>
        <v>2.886667348282185</v>
      </c>
      <c r="P12" s="84">
        <f t="shared" si="9"/>
        <v>0</v>
      </c>
      <c r="Q12" s="84">
        <f t="shared" ref="Q12:R12" si="20">Q38+Q90</f>
        <v>0</v>
      </c>
      <c r="R12" s="84">
        <f t="shared" si="20"/>
        <v>0</v>
      </c>
      <c r="S12" s="86">
        <f t="shared" si="11"/>
        <v>11148.319849869195</v>
      </c>
      <c r="T12" s="4" t="str">
        <f t="shared" si="12"/>
        <v/>
      </c>
      <c r="V12" s="5"/>
      <c r="W12" s="7"/>
      <c r="X12" s="7"/>
      <c r="Y12" s="7"/>
      <c r="Z12" s="7"/>
      <c r="AA12" s="7"/>
      <c r="AB12" s="7"/>
      <c r="AC12" s="7"/>
      <c r="AD12" s="7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</row>
    <row r="13" spans="1:85" ht="15">
      <c r="A13" s="29" t="s">
        <v>58</v>
      </c>
      <c r="B13" s="43">
        <f t="shared" si="4"/>
        <v>0</v>
      </c>
      <c r="C13" s="43">
        <f t="shared" si="4"/>
        <v>1.698881085819824</v>
      </c>
      <c r="D13" s="43">
        <f t="shared" si="4"/>
        <v>9.8182982845003561</v>
      </c>
      <c r="E13" s="43">
        <f t="shared" si="4"/>
        <v>2787.3386078330213</v>
      </c>
      <c r="F13" s="43">
        <f t="shared" si="5"/>
        <v>51384.759714083812</v>
      </c>
      <c r="G13" s="43">
        <f t="shared" ref="G13:H13" si="21">G39+G91</f>
        <v>0</v>
      </c>
      <c r="H13" s="43">
        <f t="shared" si="21"/>
        <v>0</v>
      </c>
      <c r="I13" s="39">
        <f t="shared" si="7"/>
        <v>54183.615501287153</v>
      </c>
      <c r="K13" s="72" t="s">
        <v>58</v>
      </c>
      <c r="L13" s="43">
        <f t="shared" si="8"/>
        <v>0</v>
      </c>
      <c r="M13" s="43">
        <f t="shared" si="8"/>
        <v>1.698881085819824</v>
      </c>
      <c r="N13" s="43">
        <f t="shared" si="8"/>
        <v>9.8182982845003561</v>
      </c>
      <c r="O13" s="43">
        <f t="shared" si="8"/>
        <v>2787.3386078330213</v>
      </c>
      <c r="P13" s="43">
        <f t="shared" si="9"/>
        <v>51384.759714083812</v>
      </c>
      <c r="Q13" s="43">
        <f t="shared" ref="Q13:R13" si="22">Q39+Q91</f>
        <v>0</v>
      </c>
      <c r="R13" s="43">
        <f t="shared" si="22"/>
        <v>0</v>
      </c>
      <c r="S13" s="83">
        <f t="shared" si="11"/>
        <v>54183.615501287153</v>
      </c>
      <c r="T13" s="4" t="str">
        <f t="shared" si="12"/>
        <v/>
      </c>
      <c r="V13" s="5"/>
      <c r="W13" s="7"/>
      <c r="X13" s="7"/>
      <c r="Y13" s="7"/>
      <c r="Z13" s="7"/>
      <c r="AA13" s="7"/>
      <c r="AB13" s="7"/>
      <c r="AC13" s="7"/>
      <c r="AD13" s="7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</row>
    <row r="14" spans="1:85" ht="15">
      <c r="A14" s="28" t="s">
        <v>12</v>
      </c>
      <c r="B14" s="40">
        <f t="shared" si="4"/>
        <v>0</v>
      </c>
      <c r="C14" s="40">
        <f t="shared" si="4"/>
        <v>0.28043864682992459</v>
      </c>
      <c r="D14" s="40">
        <f t="shared" si="4"/>
        <v>6.5745969600804477E-2</v>
      </c>
      <c r="E14" s="40">
        <f t="shared" si="4"/>
        <v>68.444376532615365</v>
      </c>
      <c r="F14" s="40">
        <f t="shared" si="5"/>
        <v>17371.861926744783</v>
      </c>
      <c r="G14" s="40">
        <f t="shared" ref="G14:H14" si="23">G40+G92</f>
        <v>0</v>
      </c>
      <c r="H14" s="40">
        <f t="shared" si="23"/>
        <v>0</v>
      </c>
      <c r="I14" s="42">
        <f t="shared" si="7"/>
        <v>17440.652487893829</v>
      </c>
      <c r="K14" s="71" t="s">
        <v>12</v>
      </c>
      <c r="L14" s="84">
        <f t="shared" si="8"/>
        <v>0</v>
      </c>
      <c r="M14" s="84">
        <f t="shared" si="8"/>
        <v>0.28043864682992459</v>
      </c>
      <c r="N14" s="84">
        <f t="shared" si="8"/>
        <v>6.5745969600804477E-2</v>
      </c>
      <c r="O14" s="84">
        <f t="shared" si="8"/>
        <v>68.444376532615365</v>
      </c>
      <c r="P14" s="84">
        <f t="shared" si="9"/>
        <v>17371.861926744783</v>
      </c>
      <c r="Q14" s="84">
        <f t="shared" ref="Q14:R14" si="24">Q40+Q92</f>
        <v>0</v>
      </c>
      <c r="R14" s="84">
        <f t="shared" si="24"/>
        <v>0</v>
      </c>
      <c r="S14" s="86">
        <f t="shared" si="11"/>
        <v>17440.652487893829</v>
      </c>
      <c r="T14" s="4" t="str">
        <f t="shared" si="12"/>
        <v/>
      </c>
      <c r="V14" s="5"/>
      <c r="W14" s="7"/>
      <c r="X14" s="7"/>
      <c r="Y14" s="7"/>
      <c r="Z14" s="7"/>
      <c r="AA14" s="7"/>
      <c r="AB14" s="7"/>
      <c r="AC14" s="7"/>
      <c r="AD14" s="7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</row>
    <row r="15" spans="1:85" ht="15">
      <c r="A15" s="29" t="s">
        <v>59</v>
      </c>
      <c r="B15" s="43">
        <f t="shared" si="4"/>
        <v>0</v>
      </c>
      <c r="C15" s="43">
        <f t="shared" si="4"/>
        <v>0</v>
      </c>
      <c r="D15" s="43">
        <f t="shared" si="4"/>
        <v>5.2914714662922853</v>
      </c>
      <c r="E15" s="43">
        <f t="shared" si="4"/>
        <v>7.5965199036613973E-2</v>
      </c>
      <c r="F15" s="43">
        <f t="shared" si="5"/>
        <v>23460.565230457414</v>
      </c>
      <c r="G15" s="43">
        <f t="shared" ref="G15:H15" si="25">G41+G93</f>
        <v>0</v>
      </c>
      <c r="H15" s="43">
        <f t="shared" si="25"/>
        <v>0</v>
      </c>
      <c r="I15" s="39">
        <f t="shared" si="7"/>
        <v>23465.932667122743</v>
      </c>
      <c r="K15" s="72" t="s">
        <v>59</v>
      </c>
      <c r="L15" s="43">
        <f t="shared" si="8"/>
        <v>0</v>
      </c>
      <c r="M15" s="43">
        <f t="shared" si="8"/>
        <v>0</v>
      </c>
      <c r="N15" s="43">
        <f t="shared" si="8"/>
        <v>5.2914714662922853</v>
      </c>
      <c r="O15" s="43">
        <f t="shared" si="8"/>
        <v>7.5965199036613973E-2</v>
      </c>
      <c r="P15" s="43">
        <f t="shared" si="9"/>
        <v>23460.565230457414</v>
      </c>
      <c r="Q15" s="43">
        <f t="shared" ref="Q15:R15" si="26">Q41+Q93</f>
        <v>0</v>
      </c>
      <c r="R15" s="43">
        <f t="shared" si="26"/>
        <v>0</v>
      </c>
      <c r="S15" s="83">
        <f t="shared" si="11"/>
        <v>23465.932667122743</v>
      </c>
      <c r="T15" s="4" t="str">
        <f t="shared" si="12"/>
        <v/>
      </c>
      <c r="V15" s="5"/>
      <c r="W15" s="7"/>
      <c r="X15" s="7"/>
      <c r="Y15" s="7"/>
      <c r="Z15" s="7"/>
      <c r="AA15" s="7"/>
      <c r="AB15" s="7"/>
      <c r="AC15" s="7"/>
      <c r="AD15" s="7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</row>
    <row r="16" spans="1:85" ht="15">
      <c r="A16" s="28" t="s">
        <v>17</v>
      </c>
      <c r="B16" s="40">
        <f t="shared" si="4"/>
        <v>1102.2823684541127</v>
      </c>
      <c r="C16" s="40">
        <f t="shared" si="4"/>
        <v>24.307295754507901</v>
      </c>
      <c r="D16" s="40">
        <f t="shared" si="4"/>
        <v>292.46478187853626</v>
      </c>
      <c r="E16" s="40">
        <f t="shared" si="4"/>
        <v>48.654834524123451</v>
      </c>
      <c r="F16" s="40">
        <f t="shared" si="5"/>
        <v>40.01166762085839</v>
      </c>
      <c r="G16" s="40">
        <f t="shared" ref="G16:H16" si="27">G42+G94</f>
        <v>0</v>
      </c>
      <c r="H16" s="40">
        <f t="shared" si="27"/>
        <v>0</v>
      </c>
      <c r="I16" s="42">
        <f t="shared" si="7"/>
        <v>1507.7209482321389</v>
      </c>
      <c r="K16" s="71" t="s">
        <v>17</v>
      </c>
      <c r="L16" s="84">
        <f t="shared" si="8"/>
        <v>1102.2823684541127</v>
      </c>
      <c r="M16" s="84">
        <f t="shared" si="8"/>
        <v>24.307295754507901</v>
      </c>
      <c r="N16" s="84">
        <f t="shared" si="8"/>
        <v>292.46478187853626</v>
      </c>
      <c r="O16" s="84">
        <f t="shared" si="8"/>
        <v>48.654834524123451</v>
      </c>
      <c r="P16" s="84">
        <f t="shared" si="9"/>
        <v>40.011667620858731</v>
      </c>
      <c r="Q16" s="84">
        <f t="shared" ref="Q16:R16" si="28">Q42+Q94</f>
        <v>0</v>
      </c>
      <c r="R16" s="84">
        <f t="shared" si="28"/>
        <v>0</v>
      </c>
      <c r="S16" s="86">
        <f t="shared" si="11"/>
        <v>1507.7209482321393</v>
      </c>
      <c r="T16" s="4" t="str">
        <f t="shared" si="12"/>
        <v/>
      </c>
      <c r="V16" s="5"/>
      <c r="W16" s="7"/>
      <c r="X16" s="7"/>
      <c r="Y16" s="7"/>
      <c r="Z16" s="7"/>
      <c r="AA16" s="7"/>
      <c r="AB16" s="7"/>
      <c r="AC16" s="7"/>
      <c r="AD16" s="7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</row>
    <row r="17" spans="1:43" ht="15">
      <c r="A17" s="29" t="s">
        <v>140</v>
      </c>
      <c r="B17" s="43">
        <f t="shared" si="4"/>
        <v>20934.898889210202</v>
      </c>
      <c r="C17" s="43">
        <f t="shared" si="4"/>
        <v>10338.38759133806</v>
      </c>
      <c r="D17" s="43">
        <f t="shared" si="4"/>
        <v>8855.0507056809292</v>
      </c>
      <c r="E17" s="43">
        <f t="shared" si="4"/>
        <v>97.322448322434468</v>
      </c>
      <c r="F17" s="43">
        <f t="shared" si="5"/>
        <v>3638.1243815340658</v>
      </c>
      <c r="G17" s="43">
        <f t="shared" ref="G17:H17" si="29">G43+G95</f>
        <v>0</v>
      </c>
      <c r="H17" s="43">
        <f t="shared" si="29"/>
        <v>0</v>
      </c>
      <c r="I17" s="39">
        <f t="shared" si="7"/>
        <v>43863.784016085687</v>
      </c>
      <c r="K17" s="72" t="s">
        <v>140</v>
      </c>
      <c r="L17" s="43">
        <f t="shared" si="8"/>
        <v>20934.898889210202</v>
      </c>
      <c r="M17" s="43">
        <f t="shared" si="8"/>
        <v>10338.38759133806</v>
      </c>
      <c r="N17" s="43">
        <f t="shared" si="8"/>
        <v>8855.0507056809292</v>
      </c>
      <c r="O17" s="43">
        <f t="shared" si="8"/>
        <v>97.322448322434468</v>
      </c>
      <c r="P17" s="43">
        <f t="shared" si="9"/>
        <v>3638.1243815340554</v>
      </c>
      <c r="Q17" s="43">
        <f t="shared" ref="Q17:R17" si="30">Q43+Q95</f>
        <v>0</v>
      </c>
      <c r="R17" s="43">
        <f t="shared" si="30"/>
        <v>0</v>
      </c>
      <c r="S17" s="83">
        <f t="shared" si="11"/>
        <v>43863.784016085679</v>
      </c>
      <c r="T17" s="4" t="str">
        <f>IF(ABS(S17-I17)&gt;0.01,S17-I17,"")</f>
        <v/>
      </c>
      <c r="V17" s="5"/>
      <c r="W17" s="7"/>
      <c r="X17" s="7"/>
      <c r="Y17" s="7"/>
      <c r="Z17" s="7"/>
      <c r="AA17" s="7"/>
      <c r="AB17" s="7"/>
      <c r="AC17" s="7"/>
      <c r="AD17" s="7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</row>
    <row r="18" spans="1:43" ht="15">
      <c r="A18" s="28" t="s">
        <v>25</v>
      </c>
      <c r="B18" s="40">
        <f t="shared" si="4"/>
        <v>5720.9255766832121</v>
      </c>
      <c r="C18" s="40">
        <f t="shared" si="4"/>
        <v>85.247619066068594</v>
      </c>
      <c r="D18" s="40">
        <f t="shared" si="4"/>
        <v>8482.1491456173862</v>
      </c>
      <c r="E18" s="40">
        <f t="shared" si="4"/>
        <v>16501.549400241522</v>
      </c>
      <c r="F18" s="40">
        <f t="shared" si="5"/>
        <v>1612.6052965676226</v>
      </c>
      <c r="G18" s="40">
        <f t="shared" ref="G18:H18" si="31">G44+G96</f>
        <v>5823.3011147840161</v>
      </c>
      <c r="H18" s="40">
        <f t="shared" si="31"/>
        <v>44.857729336062611</v>
      </c>
      <c r="I18" s="42">
        <f t="shared" si="7"/>
        <v>38270.635882295894</v>
      </c>
      <c r="K18" s="71" t="s">
        <v>25</v>
      </c>
      <c r="L18" s="84">
        <f t="shared" si="8"/>
        <v>5720.9255766832121</v>
      </c>
      <c r="M18" s="84">
        <f t="shared" si="8"/>
        <v>85.247619066068594</v>
      </c>
      <c r="N18" s="84">
        <f t="shared" si="8"/>
        <v>8482.1491456173862</v>
      </c>
      <c r="O18" s="84">
        <f t="shared" si="8"/>
        <v>16501.549400241522</v>
      </c>
      <c r="P18" s="84">
        <f t="shared" si="9"/>
        <v>1612.6052965676256</v>
      </c>
      <c r="Q18" s="84">
        <f t="shared" ref="Q18:R18" si="32">Q44+Q96</f>
        <v>5823.3011147840161</v>
      </c>
      <c r="R18" s="84">
        <f t="shared" si="32"/>
        <v>44.857729336062611</v>
      </c>
      <c r="S18" s="86">
        <f t="shared" si="11"/>
        <v>38270.635882295894</v>
      </c>
      <c r="T18" s="4" t="str">
        <f t="shared" si="12"/>
        <v/>
      </c>
      <c r="V18" s="5"/>
      <c r="W18" s="7"/>
      <c r="X18" s="7"/>
      <c r="Y18" s="7"/>
      <c r="Z18" s="7"/>
      <c r="AA18" s="7"/>
      <c r="AB18" s="7"/>
      <c r="AC18" s="7"/>
      <c r="AD18" s="7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</row>
    <row r="19" spans="1:43" ht="15">
      <c r="A19" s="29" t="s">
        <v>24</v>
      </c>
      <c r="B19" s="43">
        <f t="shared" si="4"/>
        <v>7858.7176322290888</v>
      </c>
      <c r="C19" s="43">
        <f t="shared" si="4"/>
        <v>35.063260019270679</v>
      </c>
      <c r="D19" s="43">
        <f t="shared" si="4"/>
        <v>1360.1637935642084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39">
        <f t="shared" si="7"/>
        <v>9253.9446858125666</v>
      </c>
      <c r="K19" s="72" t="s">
        <v>24</v>
      </c>
      <c r="L19" s="43">
        <f t="shared" si="8"/>
        <v>7858.7176322290888</v>
      </c>
      <c r="M19" s="43">
        <f t="shared" si="8"/>
        <v>35.063260019270679</v>
      </c>
      <c r="N19" s="43">
        <f t="shared" si="8"/>
        <v>1360.1637935642084</v>
      </c>
      <c r="O19" s="43">
        <f t="shared" si="8"/>
        <v>0</v>
      </c>
      <c r="P19" s="43">
        <f t="shared" si="9"/>
        <v>-1.3224976669334865E-12</v>
      </c>
      <c r="Q19" s="43">
        <f t="shared" ref="Q19:R19" si="34">Q45+Q97</f>
        <v>0</v>
      </c>
      <c r="R19" s="43">
        <f t="shared" si="34"/>
        <v>0</v>
      </c>
      <c r="S19" s="83">
        <f t="shared" si="11"/>
        <v>9253.9446858125648</v>
      </c>
      <c r="T19" s="4" t="str">
        <f t="shared" si="12"/>
        <v/>
      </c>
      <c r="V19" s="5"/>
      <c r="W19" s="7"/>
      <c r="X19" s="7"/>
      <c r="Y19" s="7"/>
      <c r="Z19" s="7"/>
      <c r="AA19" s="7"/>
      <c r="AB19" s="7"/>
      <c r="AC19" s="7"/>
      <c r="AD19" s="7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</row>
    <row r="20" spans="1:43" ht="15">
      <c r="A20" s="28" t="s">
        <v>60</v>
      </c>
      <c r="B20" s="40">
        <f t="shared" si="4"/>
        <v>13953.430628669563</v>
      </c>
      <c r="C20" s="40">
        <f t="shared" si="4"/>
        <v>31.888567473558517</v>
      </c>
      <c r="D20" s="40">
        <f t="shared" si="4"/>
        <v>1878.2563774178914</v>
      </c>
      <c r="E20" s="40">
        <f t="shared" si="4"/>
        <v>0</v>
      </c>
      <c r="F20" s="40">
        <f t="shared" si="5"/>
        <v>6.0884886764705895E-2</v>
      </c>
      <c r="G20" s="40">
        <f t="shared" ref="G20:H20" si="35">G46+G98</f>
        <v>0</v>
      </c>
      <c r="H20" s="40">
        <f t="shared" si="35"/>
        <v>0</v>
      </c>
      <c r="I20" s="42">
        <f t="shared" si="7"/>
        <v>15863.636458447778</v>
      </c>
      <c r="K20" s="71" t="s">
        <v>60</v>
      </c>
      <c r="L20" s="84">
        <f t="shared" si="8"/>
        <v>13953.430628669563</v>
      </c>
      <c r="M20" s="84">
        <f t="shared" si="8"/>
        <v>31.888567473558517</v>
      </c>
      <c r="N20" s="84">
        <f t="shared" si="8"/>
        <v>1878.2563774178914</v>
      </c>
      <c r="O20" s="84">
        <f t="shared" si="8"/>
        <v>0</v>
      </c>
      <c r="P20" s="84">
        <f t="shared" si="9"/>
        <v>6.0884886764919391E-2</v>
      </c>
      <c r="Q20" s="84">
        <f t="shared" ref="Q20:R20" si="36">Q46+Q98</f>
        <v>0</v>
      </c>
      <c r="R20" s="84">
        <f t="shared" si="36"/>
        <v>0</v>
      </c>
      <c r="S20" s="86">
        <f t="shared" si="11"/>
        <v>15863.636458447778</v>
      </c>
      <c r="T20" s="4" t="str">
        <f t="shared" si="12"/>
        <v/>
      </c>
      <c r="V20" s="5"/>
      <c r="W20" s="7"/>
      <c r="X20" s="7"/>
      <c r="Y20" s="7"/>
      <c r="Z20" s="7"/>
      <c r="AA20" s="7"/>
      <c r="AB20" s="7"/>
      <c r="AC20" s="7"/>
      <c r="AD20" s="7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</row>
    <row r="21" spans="1:43" ht="15">
      <c r="A21" s="29" t="s">
        <v>22</v>
      </c>
      <c r="B21" s="43">
        <f t="shared" si="4"/>
        <v>2938.6219502606991</v>
      </c>
      <c r="C21" s="43">
        <f t="shared" si="4"/>
        <v>1849.3837528425227</v>
      </c>
      <c r="D21" s="43">
        <f t="shared" si="4"/>
        <v>2400.5947107638576</v>
      </c>
      <c r="E21" s="43">
        <f t="shared" si="4"/>
        <v>3.8150725952922802</v>
      </c>
      <c r="F21" s="43">
        <f t="shared" si="5"/>
        <v>3747.1999138822966</v>
      </c>
      <c r="G21" s="43">
        <f t="shared" ref="G21:H21" si="37">G47+G99</f>
        <v>0</v>
      </c>
      <c r="H21" s="43">
        <f t="shared" si="37"/>
        <v>0</v>
      </c>
      <c r="I21" s="39">
        <f t="shared" si="7"/>
        <v>10939.615400344668</v>
      </c>
      <c r="K21" s="72" t="s">
        <v>22</v>
      </c>
      <c r="L21" s="43">
        <f t="shared" si="8"/>
        <v>2938.6219502606991</v>
      </c>
      <c r="M21" s="43">
        <f t="shared" si="8"/>
        <v>1849.3837528425227</v>
      </c>
      <c r="N21" s="43">
        <f t="shared" si="8"/>
        <v>2400.5947107638576</v>
      </c>
      <c r="O21" s="43">
        <f t="shared" si="8"/>
        <v>3.8150725952922802</v>
      </c>
      <c r="P21" s="43">
        <f t="shared" si="9"/>
        <v>3747.1999138822957</v>
      </c>
      <c r="Q21" s="43">
        <f t="shared" ref="Q21:R21" si="38">Q47+Q99</f>
        <v>0</v>
      </c>
      <c r="R21" s="43">
        <f t="shared" si="38"/>
        <v>0</v>
      </c>
      <c r="S21" s="83">
        <f t="shared" si="11"/>
        <v>10939.615400344668</v>
      </c>
      <c r="T21" s="4" t="str">
        <f t="shared" si="12"/>
        <v/>
      </c>
      <c r="V21" s="5"/>
      <c r="W21" s="7"/>
      <c r="X21" s="7"/>
      <c r="Y21" s="7"/>
      <c r="Z21" s="7"/>
      <c r="AA21" s="7"/>
      <c r="AB21" s="7"/>
      <c r="AC21" s="7"/>
      <c r="AD21" s="7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</row>
    <row r="22" spans="1:43" ht="15">
      <c r="A22" s="28" t="s">
        <v>21</v>
      </c>
      <c r="B22" s="40">
        <f t="shared" si="4"/>
        <v>69.611879633266867</v>
      </c>
      <c r="C22" s="40">
        <f t="shared" si="4"/>
        <v>499.63255679361288</v>
      </c>
      <c r="D22" s="40">
        <f t="shared" si="4"/>
        <v>1009.4373883192682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42">
        <f t="shared" si="7"/>
        <v>1578.6818247461479</v>
      </c>
      <c r="K22" s="71" t="s">
        <v>21</v>
      </c>
      <c r="L22" s="84">
        <f t="shared" si="8"/>
        <v>69.611879633266867</v>
      </c>
      <c r="M22" s="84">
        <f t="shared" si="8"/>
        <v>499.63255679361288</v>
      </c>
      <c r="N22" s="84">
        <f t="shared" si="8"/>
        <v>1009.4373883192682</v>
      </c>
      <c r="O22" s="84">
        <f t="shared" si="8"/>
        <v>0</v>
      </c>
      <c r="P22" s="84">
        <f t="shared" si="9"/>
        <v>0</v>
      </c>
      <c r="Q22" s="84">
        <f t="shared" ref="Q22:R22" si="40">Q48+Q100</f>
        <v>0</v>
      </c>
      <c r="R22" s="84">
        <f t="shared" si="40"/>
        <v>0</v>
      </c>
      <c r="S22" s="86">
        <f t="shared" si="11"/>
        <v>1578.6818247461479</v>
      </c>
      <c r="T22" s="4" t="str">
        <f t="shared" si="12"/>
        <v/>
      </c>
      <c r="V22" s="5"/>
      <c r="W22" s="7"/>
      <c r="X22" s="7"/>
      <c r="Y22" s="7"/>
      <c r="Z22" s="7"/>
      <c r="AA22" s="7"/>
      <c r="AB22" s="7"/>
      <c r="AC22" s="7"/>
      <c r="AD22" s="7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</row>
    <row r="23" spans="1:43" ht="15">
      <c r="A23" s="30" t="s">
        <v>64</v>
      </c>
      <c r="B23" s="43">
        <f t="shared" si="4"/>
        <v>1456.1271552456319</v>
      </c>
      <c r="C23" s="43">
        <f t="shared" si="4"/>
        <v>0</v>
      </c>
      <c r="D23" s="43">
        <f t="shared" si="4"/>
        <v>671.48128247671718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39">
        <f t="shared" si="7"/>
        <v>2127.6084377223492</v>
      </c>
      <c r="K23" s="73" t="s">
        <v>64</v>
      </c>
      <c r="L23" s="43">
        <f t="shared" si="8"/>
        <v>1456.1271552456319</v>
      </c>
      <c r="M23" s="43">
        <f t="shared" si="8"/>
        <v>0</v>
      </c>
      <c r="N23" s="43">
        <f t="shared" si="8"/>
        <v>671.48128247671718</v>
      </c>
      <c r="O23" s="43">
        <f t="shared" si="8"/>
        <v>0</v>
      </c>
      <c r="P23" s="43">
        <f t="shared" si="9"/>
        <v>0</v>
      </c>
      <c r="Q23" s="43">
        <f t="shared" ref="Q23:R23" si="42">Q49+Q101</f>
        <v>0</v>
      </c>
      <c r="R23" s="43">
        <f t="shared" si="42"/>
        <v>0</v>
      </c>
      <c r="S23" s="83">
        <f t="shared" si="11"/>
        <v>2127.6084377223492</v>
      </c>
      <c r="T23" s="4" t="str">
        <f t="shared" si="12"/>
        <v/>
      </c>
      <c r="V23" s="5"/>
      <c r="W23" s="7"/>
      <c r="X23" s="7"/>
      <c r="Y23" s="7"/>
      <c r="Z23" s="7"/>
      <c r="AA23" s="7"/>
      <c r="AB23" s="7"/>
      <c r="AC23" s="7"/>
      <c r="AD23" s="7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</row>
    <row r="24" spans="1:43">
      <c r="A24" s="55" t="s">
        <v>23</v>
      </c>
      <c r="B24" s="59">
        <f t="shared" si="4"/>
        <v>1456.1271552456319</v>
      </c>
      <c r="C24" s="59">
        <f t="shared" si="4"/>
        <v>0</v>
      </c>
      <c r="D24" s="59">
        <f t="shared" si="4"/>
        <v>671.48128247671718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61">
        <f t="shared" si="7"/>
        <v>2127.6084377223492</v>
      </c>
      <c r="K24" s="74" t="s">
        <v>23</v>
      </c>
      <c r="L24" s="87">
        <f t="shared" si="8"/>
        <v>1456.1271552456319</v>
      </c>
      <c r="M24" s="87">
        <f t="shared" si="8"/>
        <v>0</v>
      </c>
      <c r="N24" s="87">
        <f t="shared" si="8"/>
        <v>671.48128247671718</v>
      </c>
      <c r="O24" s="87">
        <f t="shared" si="8"/>
        <v>0</v>
      </c>
      <c r="P24" s="87">
        <f t="shared" si="9"/>
        <v>0</v>
      </c>
      <c r="Q24" s="87">
        <f t="shared" ref="Q24:R24" si="44">Q50+Q102</f>
        <v>0</v>
      </c>
      <c r="R24" s="87">
        <f t="shared" si="44"/>
        <v>0</v>
      </c>
      <c r="S24" s="89">
        <f t="shared" si="11"/>
        <v>2127.6084377223492</v>
      </c>
      <c r="T24" s="4" t="str">
        <f t="shared" si="12"/>
        <v/>
      </c>
      <c r="V24" s="5"/>
      <c r="W24" s="7"/>
      <c r="X24" s="7"/>
      <c r="Y24" s="7"/>
      <c r="Z24" s="7"/>
      <c r="AA24" s="7"/>
      <c r="AB24" s="7"/>
      <c r="AC24" s="7"/>
      <c r="AD24" s="7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</row>
    <row r="25" spans="1:43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64">
        <f t="shared" si="7"/>
        <v>0</v>
      </c>
      <c r="K25" s="75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62">
        <f t="shared" si="9"/>
        <v>0</v>
      </c>
      <c r="Q25" s="62">
        <f t="shared" ref="Q25:R25" si="46">Q51+Q103</f>
        <v>0</v>
      </c>
      <c r="R25" s="62">
        <f t="shared" si="46"/>
        <v>0</v>
      </c>
      <c r="S25" s="91">
        <f t="shared" si="11"/>
        <v>0</v>
      </c>
      <c r="T25" s="4"/>
      <c r="V25" s="5"/>
      <c r="W25" s="7"/>
      <c r="X25" s="7"/>
      <c r="Y25" s="7"/>
      <c r="Z25" s="7"/>
      <c r="AA25" s="7"/>
      <c r="AB25" s="7"/>
      <c r="AC25" s="7"/>
      <c r="AD25" s="7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</row>
    <row r="26" spans="1:43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61">
        <f t="shared" si="7"/>
        <v>0</v>
      </c>
      <c r="K26" s="74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87">
        <f t="shared" si="9"/>
        <v>0</v>
      </c>
      <c r="Q26" s="87">
        <f t="shared" ref="Q26:R26" si="48">Q52+Q104</f>
        <v>0</v>
      </c>
      <c r="R26" s="87">
        <f t="shared" si="48"/>
        <v>0</v>
      </c>
      <c r="S26" s="89">
        <f t="shared" si="11"/>
        <v>0</v>
      </c>
      <c r="T26" s="4"/>
      <c r="V26" s="5"/>
      <c r="W26" s="7"/>
      <c r="X26" s="7"/>
      <c r="Y26" s="7"/>
      <c r="Z26" s="7"/>
      <c r="AA26" s="7"/>
      <c r="AB26" s="7"/>
      <c r="AC26" s="7"/>
      <c r="AD26" s="7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</row>
    <row r="27" spans="1:43" ht="15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66">
        <f t="shared" si="7"/>
        <v>0</v>
      </c>
      <c r="K27" s="76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52">
        <f t="shared" si="9"/>
        <v>0</v>
      </c>
      <c r="Q27" s="52">
        <f t="shared" ref="Q27:R27" si="50">Q53+Q105</f>
        <v>0</v>
      </c>
      <c r="R27" s="52">
        <f t="shared" si="50"/>
        <v>0</v>
      </c>
      <c r="S27" s="93">
        <f t="shared" si="11"/>
        <v>0</v>
      </c>
      <c r="T27" s="4"/>
      <c r="V27" s="5"/>
      <c r="W27" s="7"/>
      <c r="X27" s="7"/>
      <c r="Y27" s="7"/>
      <c r="Z27" s="7"/>
      <c r="AA27" s="7"/>
      <c r="AB27" s="7"/>
      <c r="AC27" s="7"/>
      <c r="AD27" s="7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</row>
    <row r="28" spans="1:43" ht="15">
      <c r="A28" s="34" t="s">
        <v>26</v>
      </c>
      <c r="B28" s="67">
        <f>SUM(B7:B23)</f>
        <v>66436.423460788777</v>
      </c>
      <c r="C28" s="67">
        <f t="shared" ref="C28:I28" si="51">SUM(C7:C23)</f>
        <v>14915.628731260727</v>
      </c>
      <c r="D28" s="67">
        <f t="shared" si="51"/>
        <v>28935.455604677194</v>
      </c>
      <c r="E28" s="67">
        <f t="shared" si="51"/>
        <v>19522.861300810317</v>
      </c>
      <c r="F28" s="67">
        <f t="shared" si="51"/>
        <v>101258.01806567302</v>
      </c>
      <c r="G28" s="67">
        <f t="shared" si="51"/>
        <v>5823.3011147840161</v>
      </c>
      <c r="H28" s="68">
        <f t="shared" si="51"/>
        <v>44.857729336062611</v>
      </c>
      <c r="I28" s="39">
        <f t="shared" si="51"/>
        <v>236936.54600733009</v>
      </c>
      <c r="J28" s="281"/>
      <c r="K28" s="77" t="s">
        <v>26</v>
      </c>
      <c r="L28" s="67">
        <f>SUM(L7:L23)</f>
        <v>66436.423460788777</v>
      </c>
      <c r="M28" s="67">
        <f t="shared" ref="M28:S28" si="52">SUM(M7:M23)</f>
        <v>14915.628731260727</v>
      </c>
      <c r="N28" s="67">
        <f t="shared" si="52"/>
        <v>28935.455604677194</v>
      </c>
      <c r="O28" s="67">
        <f t="shared" si="52"/>
        <v>19522.861300810317</v>
      </c>
      <c r="P28" s="67">
        <f t="shared" si="52"/>
        <v>101258.01806567301</v>
      </c>
      <c r="Q28" s="67">
        <f t="shared" si="52"/>
        <v>5823.3011147840161</v>
      </c>
      <c r="R28" s="68">
        <f t="shared" si="52"/>
        <v>44.857729336062611</v>
      </c>
      <c r="S28" s="94">
        <f t="shared" si="52"/>
        <v>236936.54600733006</v>
      </c>
      <c r="T28" s="1" t="str">
        <f>IF(ABS(S28-S54-S80-S106)&gt;0.01,S28-S54-S80-S106,"")</f>
        <v/>
      </c>
    </row>
    <row r="29" spans="1:43" s="15" customFormat="1" ht="15.75" thickBot="1">
      <c r="A29" s="32" t="s">
        <v>90</v>
      </c>
      <c r="B29" s="53">
        <f>IF($I28=0,"-",B28/$I28)</f>
        <v>0.28039753503764436</v>
      </c>
      <c r="C29" s="53">
        <f t="shared" ref="C29:H29" si="53">IF($I28=0,"-",C28/$I28)</f>
        <v>6.2951996990786227E-2</v>
      </c>
      <c r="D29" s="53">
        <f t="shared" si="53"/>
        <v>0.12212322705076498</v>
      </c>
      <c r="E29" s="53">
        <f t="shared" si="53"/>
        <v>8.2397003036443095E-2</v>
      </c>
      <c r="F29" s="53">
        <f t="shared" si="53"/>
        <v>0.42736344296392509</v>
      </c>
      <c r="G29" s="53">
        <f t="shared" si="53"/>
        <v>2.4577471111627756E-2</v>
      </c>
      <c r="H29" s="53">
        <f t="shared" si="53"/>
        <v>1.8932380880860335E-4</v>
      </c>
      <c r="I29" s="54">
        <f>SUM(B29:H29)</f>
        <v>1.0000000000000002</v>
      </c>
      <c r="K29" s="78" t="s">
        <v>90</v>
      </c>
      <c r="L29" s="95">
        <f>IF($S28=0,"-",L28/$S28)</f>
        <v>0.28039753503764442</v>
      </c>
      <c r="M29" s="95">
        <f t="shared" ref="M29:R29" si="54">IF($S28=0,"-",M28/$S28)</f>
        <v>6.2951996990786241E-2</v>
      </c>
      <c r="N29" s="95">
        <f t="shared" si="54"/>
        <v>0.12212322705076499</v>
      </c>
      <c r="O29" s="95">
        <f t="shared" si="54"/>
        <v>8.2397003036443109E-2</v>
      </c>
      <c r="P29" s="95">
        <f t="shared" si="54"/>
        <v>0.42736344296392509</v>
      </c>
      <c r="Q29" s="95">
        <f t="shared" si="54"/>
        <v>2.4577471111627759E-2</v>
      </c>
      <c r="R29" s="96">
        <f t="shared" si="54"/>
        <v>1.8932380880860337E-4</v>
      </c>
      <c r="S29" s="97">
        <f>SUM(L29:R29)</f>
        <v>1.0000000000000002</v>
      </c>
      <c r="T29" s="22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J29" s="20"/>
    </row>
    <row r="30" spans="1:43" ht="15" thickBot="1">
      <c r="A30"/>
      <c r="B30" s="50"/>
      <c r="C30" s="50"/>
      <c r="D30" s="50"/>
      <c r="E30" s="50"/>
      <c r="F30" s="50"/>
      <c r="G30" s="50"/>
      <c r="H30" s="50"/>
      <c r="I30" s="50"/>
      <c r="K30"/>
      <c r="L30" s="50"/>
      <c r="M30" s="50"/>
      <c r="N30" s="50"/>
      <c r="O30" s="50"/>
      <c r="P30" s="50"/>
      <c r="Q30" s="50"/>
      <c r="R30" s="50"/>
      <c r="S30" s="50"/>
      <c r="AJ30" s="11"/>
    </row>
    <row r="31" spans="1:43" ht="39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  <c r="K31" s="424" t="s">
        <v>53</v>
      </c>
      <c r="L31" s="80" t="s">
        <v>0</v>
      </c>
      <c r="M31" s="80" t="s">
        <v>1</v>
      </c>
      <c r="N31" s="80" t="s">
        <v>2</v>
      </c>
      <c r="O31" s="80" t="s">
        <v>3</v>
      </c>
      <c r="P31" s="80" t="s">
        <v>27</v>
      </c>
      <c r="Q31" s="80" t="s">
        <v>4</v>
      </c>
      <c r="R31" s="80" t="s">
        <v>5</v>
      </c>
      <c r="S31" s="81" t="s">
        <v>6</v>
      </c>
      <c r="U31" s="417" t="s">
        <v>53</v>
      </c>
      <c r="V31" s="111" t="s">
        <v>72</v>
      </c>
      <c r="W31" s="111" t="s">
        <v>73</v>
      </c>
      <c r="X31" s="111" t="s">
        <v>4</v>
      </c>
      <c r="Y31" s="111" t="s">
        <v>1</v>
      </c>
      <c r="Z31" s="111" t="s">
        <v>2</v>
      </c>
      <c r="AA31" s="111" t="s">
        <v>3</v>
      </c>
      <c r="AB31" s="111" t="s">
        <v>55</v>
      </c>
      <c r="AC31" s="111" t="s">
        <v>67</v>
      </c>
      <c r="AD31" s="112" t="s">
        <v>74</v>
      </c>
      <c r="AE31" s="112" t="s">
        <v>75</v>
      </c>
      <c r="AF31" s="112" t="s">
        <v>76</v>
      </c>
      <c r="AG31" s="112" t="s">
        <v>77</v>
      </c>
      <c r="AH31" s="112" t="s">
        <v>78</v>
      </c>
      <c r="AI31" s="113" t="s">
        <v>63</v>
      </c>
      <c r="AJ31" s="11"/>
    </row>
    <row r="32" spans="1:43" ht="15" customHeight="1">
      <c r="A32" s="445" t="s">
        <v>53</v>
      </c>
      <c r="B32" s="409" t="s">
        <v>119</v>
      </c>
      <c r="C32" s="410"/>
      <c r="D32" s="410"/>
      <c r="E32" s="410"/>
      <c r="F32" s="410"/>
      <c r="G32" s="410"/>
      <c r="H32" s="410"/>
      <c r="I32" s="411"/>
      <c r="K32" s="425" t="s">
        <v>53</v>
      </c>
      <c r="L32" s="412" t="s">
        <v>119</v>
      </c>
      <c r="M32" s="413"/>
      <c r="N32" s="413"/>
      <c r="O32" s="413"/>
      <c r="P32" s="413"/>
      <c r="Q32" s="413"/>
      <c r="R32" s="413"/>
      <c r="S32" s="414"/>
      <c r="U32" s="418" t="s">
        <v>53</v>
      </c>
      <c r="V32" s="419" t="s">
        <v>119</v>
      </c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20"/>
      <c r="AJ32" s="11"/>
    </row>
    <row r="33" spans="1:36" ht="15">
      <c r="A33" s="27" t="s">
        <v>7</v>
      </c>
      <c r="B33" s="37">
        <f>B111+B137+B163+B189+B215+B241+B267+B293+B319+B345+B371+B397+B423</f>
        <v>5.6768259030699993E-2</v>
      </c>
      <c r="C33" s="37">
        <f t="shared" ref="C33:E33" si="55">C111+C137+C163+C189+C215+C241+C267+C293+C319+C345+C371+C397+C423</f>
        <v>1117.3548584246662</v>
      </c>
      <c r="D33" s="37">
        <f t="shared" si="55"/>
        <v>1998.1205415087186</v>
      </c>
      <c r="E33" s="37">
        <f t="shared" si="55"/>
        <v>0</v>
      </c>
      <c r="F33" s="421">
        <v>0</v>
      </c>
      <c r="G33" s="37">
        <f t="shared" ref="G33:H48" si="56">G111+G137+G163+G189+G215+G241+G267+G293+G319+G345+G371+G397+G423</f>
        <v>0</v>
      </c>
      <c r="H33" s="37">
        <f t="shared" si="56"/>
        <v>0</v>
      </c>
      <c r="I33" s="39">
        <f>SUM(B33:H33)</f>
        <v>3115.5321681924152</v>
      </c>
      <c r="K33" s="79" t="s">
        <v>7</v>
      </c>
      <c r="L33" s="37">
        <f t="shared" ref="L33:R48" si="57">L111+L137+L163+L189+L215+L241+L267+L293+L319+L345+L371+L397+L423</f>
        <v>5.6768259030699993E-2</v>
      </c>
      <c r="M33" s="37">
        <f t="shared" si="57"/>
        <v>1117.3548584246662</v>
      </c>
      <c r="N33" s="37">
        <f t="shared" si="57"/>
        <v>1998.1205415087186</v>
      </c>
      <c r="O33" s="37">
        <f t="shared" si="57"/>
        <v>0</v>
      </c>
      <c r="P33" s="37">
        <f t="shared" si="57"/>
        <v>0</v>
      </c>
      <c r="Q33" s="37">
        <f t="shared" si="57"/>
        <v>0</v>
      </c>
      <c r="R33" s="37">
        <f t="shared" si="57"/>
        <v>0</v>
      </c>
      <c r="S33" s="99">
        <f>SUM(L33:R33)</f>
        <v>3115.5321681924152</v>
      </c>
      <c r="U33" s="101" t="s">
        <v>7</v>
      </c>
      <c r="V33" s="114">
        <f t="shared" ref="V33:AH48" si="58">V111+V137+V163+V189+V215+V241+V267+V293+V319+V345+V371+V397+V423</f>
        <v>5.6768259030699993E-2</v>
      </c>
      <c r="W33" s="114">
        <f t="shared" si="58"/>
        <v>0</v>
      </c>
      <c r="X33" s="114">
        <f t="shared" si="58"/>
        <v>0</v>
      </c>
      <c r="Y33" s="114">
        <f t="shared" si="58"/>
        <v>1117.3548584246662</v>
      </c>
      <c r="Z33" s="114">
        <f t="shared" si="58"/>
        <v>1998.1205415087186</v>
      </c>
      <c r="AA33" s="114">
        <f t="shared" si="58"/>
        <v>0</v>
      </c>
      <c r="AB33" s="114">
        <f t="shared" si="58"/>
        <v>0</v>
      </c>
      <c r="AC33" s="115">
        <f t="shared" si="58"/>
        <v>0</v>
      </c>
      <c r="AD33" s="114">
        <f t="shared" si="58"/>
        <v>0</v>
      </c>
      <c r="AE33" s="114">
        <f t="shared" si="58"/>
        <v>0</v>
      </c>
      <c r="AF33" s="114">
        <f t="shared" si="58"/>
        <v>0</v>
      </c>
      <c r="AG33" s="114">
        <f t="shared" si="58"/>
        <v>0</v>
      </c>
      <c r="AH33" s="114">
        <f t="shared" si="58"/>
        <v>0</v>
      </c>
      <c r="AI33" s="117">
        <f>SUM(V33:AC33)</f>
        <v>3115.5321681924152</v>
      </c>
      <c r="AJ33" s="11" t="str">
        <f>IF(ABS(S33-AI33)&gt;0.001,S33-AI33,"")</f>
        <v/>
      </c>
    </row>
    <row r="34" spans="1:36" ht="15">
      <c r="A34" s="28" t="s">
        <v>8</v>
      </c>
      <c r="B34" s="40">
        <f t="shared" ref="B34:E49" si="59">B112+B138+B164+B190+B216+B242+B268+B294+B320+B346+B372+B398+B424</f>
        <v>0</v>
      </c>
      <c r="C34" s="40">
        <f t="shared" si="59"/>
        <v>0</v>
      </c>
      <c r="D34" s="40">
        <f t="shared" si="59"/>
        <v>433.42171084800003</v>
      </c>
      <c r="E34" s="40">
        <f t="shared" si="59"/>
        <v>0</v>
      </c>
      <c r="F34" s="422">
        <v>0</v>
      </c>
      <c r="G34" s="40">
        <f t="shared" si="56"/>
        <v>0</v>
      </c>
      <c r="H34" s="40">
        <f t="shared" si="56"/>
        <v>0</v>
      </c>
      <c r="I34" s="42">
        <f t="shared" ref="I34:I53" si="60">SUM(B34:H34)</f>
        <v>433.42171084800003</v>
      </c>
      <c r="K34" s="71" t="s">
        <v>8</v>
      </c>
      <c r="L34" s="84">
        <f t="shared" si="57"/>
        <v>0</v>
      </c>
      <c r="M34" s="84">
        <f t="shared" si="57"/>
        <v>0</v>
      </c>
      <c r="N34" s="84">
        <f t="shared" si="57"/>
        <v>433.42171084800003</v>
      </c>
      <c r="O34" s="84">
        <f t="shared" si="57"/>
        <v>0</v>
      </c>
      <c r="P34" s="84">
        <f t="shared" si="57"/>
        <v>0</v>
      </c>
      <c r="Q34" s="84">
        <f t="shared" si="57"/>
        <v>0</v>
      </c>
      <c r="R34" s="84">
        <f t="shared" si="57"/>
        <v>0</v>
      </c>
      <c r="S34" s="86">
        <f t="shared" ref="S34:S53" si="61">SUM(L34:R34)</f>
        <v>433.42171084800003</v>
      </c>
      <c r="U34" s="102" t="s">
        <v>8</v>
      </c>
      <c r="V34" s="118">
        <f t="shared" si="58"/>
        <v>0</v>
      </c>
      <c r="W34" s="118">
        <f t="shared" si="58"/>
        <v>0</v>
      </c>
      <c r="X34" s="118">
        <f t="shared" si="58"/>
        <v>0</v>
      </c>
      <c r="Y34" s="118">
        <f t="shared" si="58"/>
        <v>0</v>
      </c>
      <c r="Z34" s="118">
        <f t="shared" si="58"/>
        <v>433.42171084800003</v>
      </c>
      <c r="AA34" s="118">
        <f t="shared" si="58"/>
        <v>0</v>
      </c>
      <c r="AB34" s="118">
        <f t="shared" si="58"/>
        <v>0</v>
      </c>
      <c r="AC34" s="119">
        <f t="shared" si="58"/>
        <v>0</v>
      </c>
      <c r="AD34" s="118">
        <f t="shared" si="58"/>
        <v>0</v>
      </c>
      <c r="AE34" s="118">
        <f t="shared" si="58"/>
        <v>0</v>
      </c>
      <c r="AF34" s="118">
        <f t="shared" si="58"/>
        <v>0</v>
      </c>
      <c r="AG34" s="118">
        <f t="shared" si="58"/>
        <v>0</v>
      </c>
      <c r="AH34" s="118">
        <f t="shared" si="58"/>
        <v>0</v>
      </c>
      <c r="AI34" s="120">
        <f t="shared" ref="AI34:AI53" si="62">SUM(V34:AC34)</f>
        <v>433.42171084800003</v>
      </c>
      <c r="AJ34" s="11" t="str">
        <f t="shared" ref="AJ34:AJ55" si="63">IF(ABS(S34-AI34)&gt;0.001,S34-AI34,"")</f>
        <v/>
      </c>
    </row>
    <row r="35" spans="1:36" ht="15">
      <c r="A35" s="29" t="s">
        <v>10</v>
      </c>
      <c r="B35" s="43">
        <f t="shared" si="59"/>
        <v>1.819429892391065E-2</v>
      </c>
      <c r="C35" s="43">
        <f t="shared" si="59"/>
        <v>0</v>
      </c>
      <c r="D35" s="43">
        <f t="shared" si="59"/>
        <v>191.60431044209076</v>
      </c>
      <c r="E35" s="43">
        <f t="shared" si="59"/>
        <v>0</v>
      </c>
      <c r="F35" s="422">
        <v>0</v>
      </c>
      <c r="G35" s="43">
        <f t="shared" si="56"/>
        <v>0</v>
      </c>
      <c r="H35" s="43">
        <f t="shared" si="56"/>
        <v>0</v>
      </c>
      <c r="I35" s="39">
        <f t="shared" si="60"/>
        <v>191.62250474101467</v>
      </c>
      <c r="K35" s="72" t="s">
        <v>10</v>
      </c>
      <c r="L35" s="43">
        <f t="shared" si="57"/>
        <v>1.819429892391065E-2</v>
      </c>
      <c r="M35" s="43">
        <f t="shared" si="57"/>
        <v>0</v>
      </c>
      <c r="N35" s="43">
        <f t="shared" si="57"/>
        <v>191.60431044209076</v>
      </c>
      <c r="O35" s="43">
        <f t="shared" si="57"/>
        <v>0</v>
      </c>
      <c r="P35" s="43">
        <f t="shared" si="57"/>
        <v>0</v>
      </c>
      <c r="Q35" s="43">
        <f t="shared" si="57"/>
        <v>0</v>
      </c>
      <c r="R35" s="43">
        <f t="shared" si="57"/>
        <v>0</v>
      </c>
      <c r="S35" s="83">
        <f t="shared" si="61"/>
        <v>191.62250474101467</v>
      </c>
      <c r="U35" s="103" t="s">
        <v>10</v>
      </c>
      <c r="V35" s="114">
        <f t="shared" si="58"/>
        <v>1.819429892391065E-2</v>
      </c>
      <c r="W35" s="114">
        <f t="shared" si="58"/>
        <v>0</v>
      </c>
      <c r="X35" s="114">
        <f t="shared" si="58"/>
        <v>0</v>
      </c>
      <c r="Y35" s="114">
        <f t="shared" si="58"/>
        <v>0</v>
      </c>
      <c r="Z35" s="114">
        <f t="shared" si="58"/>
        <v>191.60431044209076</v>
      </c>
      <c r="AA35" s="114">
        <f t="shared" si="58"/>
        <v>0</v>
      </c>
      <c r="AB35" s="114">
        <f t="shared" si="58"/>
        <v>0</v>
      </c>
      <c r="AC35" s="115">
        <f t="shared" si="58"/>
        <v>0</v>
      </c>
      <c r="AD35" s="114">
        <f t="shared" si="58"/>
        <v>0</v>
      </c>
      <c r="AE35" s="114">
        <f t="shared" si="58"/>
        <v>0</v>
      </c>
      <c r="AF35" s="114">
        <f t="shared" si="58"/>
        <v>0</v>
      </c>
      <c r="AG35" s="114">
        <f t="shared" si="58"/>
        <v>0</v>
      </c>
      <c r="AH35" s="114">
        <f t="shared" si="58"/>
        <v>0</v>
      </c>
      <c r="AI35" s="117">
        <f t="shared" si="62"/>
        <v>191.62250474101467</v>
      </c>
      <c r="AJ35" s="11" t="str">
        <f t="shared" si="63"/>
        <v/>
      </c>
    </row>
    <row r="36" spans="1:36" ht="15">
      <c r="A36" s="28" t="s">
        <v>56</v>
      </c>
      <c r="B36" s="40">
        <f t="shared" si="59"/>
        <v>0</v>
      </c>
      <c r="C36" s="40">
        <f t="shared" si="59"/>
        <v>424.86530199999999</v>
      </c>
      <c r="D36" s="40">
        <f t="shared" si="59"/>
        <v>0</v>
      </c>
      <c r="E36" s="40">
        <f t="shared" si="59"/>
        <v>0</v>
      </c>
      <c r="F36" s="422">
        <v>0</v>
      </c>
      <c r="G36" s="40">
        <f t="shared" si="56"/>
        <v>0</v>
      </c>
      <c r="H36" s="40">
        <f t="shared" si="56"/>
        <v>0</v>
      </c>
      <c r="I36" s="42">
        <f t="shared" si="60"/>
        <v>424.86530199999999</v>
      </c>
      <c r="K36" s="71" t="s">
        <v>56</v>
      </c>
      <c r="L36" s="84">
        <f t="shared" si="57"/>
        <v>0</v>
      </c>
      <c r="M36" s="84">
        <f t="shared" si="57"/>
        <v>424.86530199999999</v>
      </c>
      <c r="N36" s="84">
        <f t="shared" si="57"/>
        <v>0</v>
      </c>
      <c r="O36" s="84">
        <f t="shared" si="57"/>
        <v>0</v>
      </c>
      <c r="P36" s="84">
        <f t="shared" si="57"/>
        <v>0</v>
      </c>
      <c r="Q36" s="84">
        <f t="shared" si="57"/>
        <v>0</v>
      </c>
      <c r="R36" s="84">
        <f t="shared" si="57"/>
        <v>0</v>
      </c>
      <c r="S36" s="86">
        <f t="shared" si="61"/>
        <v>424.86530199999999</v>
      </c>
      <c r="U36" s="102" t="s">
        <v>56</v>
      </c>
      <c r="V36" s="118">
        <f t="shared" si="58"/>
        <v>0</v>
      </c>
      <c r="W36" s="118">
        <f t="shared" si="58"/>
        <v>0</v>
      </c>
      <c r="X36" s="118">
        <f t="shared" si="58"/>
        <v>0</v>
      </c>
      <c r="Y36" s="118">
        <f t="shared" si="58"/>
        <v>424.86530199999999</v>
      </c>
      <c r="Z36" s="118">
        <f t="shared" si="58"/>
        <v>0</v>
      </c>
      <c r="AA36" s="118">
        <f t="shared" si="58"/>
        <v>0</v>
      </c>
      <c r="AB36" s="118">
        <f t="shared" si="58"/>
        <v>0</v>
      </c>
      <c r="AC36" s="119">
        <f t="shared" si="58"/>
        <v>0</v>
      </c>
      <c r="AD36" s="118">
        <f t="shared" si="58"/>
        <v>0</v>
      </c>
      <c r="AE36" s="118">
        <f t="shared" si="58"/>
        <v>0</v>
      </c>
      <c r="AF36" s="118">
        <f t="shared" si="58"/>
        <v>0</v>
      </c>
      <c r="AG36" s="118">
        <f t="shared" si="58"/>
        <v>0</v>
      </c>
      <c r="AH36" s="118">
        <f t="shared" si="58"/>
        <v>0</v>
      </c>
      <c r="AI36" s="120">
        <f t="shared" si="62"/>
        <v>424.86530199999999</v>
      </c>
      <c r="AJ36" s="11" t="str">
        <f t="shared" si="63"/>
        <v/>
      </c>
    </row>
    <row r="37" spans="1:36" ht="15">
      <c r="A37" s="29" t="s">
        <v>16</v>
      </c>
      <c r="B37" s="43">
        <f t="shared" si="59"/>
        <v>589.91939898935357</v>
      </c>
      <c r="C37" s="43">
        <f t="shared" si="59"/>
        <v>323.74615887997936</v>
      </c>
      <c r="D37" s="43">
        <f t="shared" si="59"/>
        <v>184.03819102291033</v>
      </c>
      <c r="E37" s="43">
        <f t="shared" si="59"/>
        <v>0</v>
      </c>
      <c r="F37" s="422">
        <v>0</v>
      </c>
      <c r="G37" s="43">
        <f t="shared" si="56"/>
        <v>0</v>
      </c>
      <c r="H37" s="43">
        <f t="shared" si="56"/>
        <v>0</v>
      </c>
      <c r="I37" s="39">
        <f t="shared" si="60"/>
        <v>1097.7037488922433</v>
      </c>
      <c r="K37" s="72" t="s">
        <v>16</v>
      </c>
      <c r="L37" s="43">
        <f t="shared" si="57"/>
        <v>589.91939898935357</v>
      </c>
      <c r="M37" s="43">
        <f t="shared" si="57"/>
        <v>323.74615887997936</v>
      </c>
      <c r="N37" s="43">
        <f t="shared" si="57"/>
        <v>184.03819102291033</v>
      </c>
      <c r="O37" s="43">
        <f t="shared" si="57"/>
        <v>0</v>
      </c>
      <c r="P37" s="43">
        <f t="shared" si="57"/>
        <v>0</v>
      </c>
      <c r="Q37" s="43">
        <f t="shared" si="57"/>
        <v>0</v>
      </c>
      <c r="R37" s="43">
        <f t="shared" si="57"/>
        <v>0</v>
      </c>
      <c r="S37" s="83">
        <f t="shared" si="61"/>
        <v>1097.7037488922433</v>
      </c>
      <c r="U37" s="103" t="s">
        <v>16</v>
      </c>
      <c r="V37" s="114">
        <f t="shared" si="58"/>
        <v>573.52334282508275</v>
      </c>
      <c r="W37" s="114">
        <f t="shared" si="58"/>
        <v>0</v>
      </c>
      <c r="X37" s="114">
        <f t="shared" si="58"/>
        <v>0</v>
      </c>
      <c r="Y37" s="114">
        <f t="shared" si="58"/>
        <v>323.74615887997936</v>
      </c>
      <c r="Z37" s="114">
        <f t="shared" si="58"/>
        <v>142.98421745538573</v>
      </c>
      <c r="AA37" s="114">
        <f t="shared" si="58"/>
        <v>0</v>
      </c>
      <c r="AB37" s="114">
        <f t="shared" si="58"/>
        <v>0</v>
      </c>
      <c r="AC37" s="115">
        <f t="shared" si="58"/>
        <v>57.450029731795489</v>
      </c>
      <c r="AD37" s="114">
        <f t="shared" si="58"/>
        <v>16.396056164270938</v>
      </c>
      <c r="AE37" s="114">
        <f t="shared" si="58"/>
        <v>0</v>
      </c>
      <c r="AF37" s="114">
        <f t="shared" si="58"/>
        <v>0</v>
      </c>
      <c r="AG37" s="114">
        <f t="shared" si="58"/>
        <v>41.053973567524544</v>
      </c>
      <c r="AH37" s="114">
        <f t="shared" si="58"/>
        <v>0</v>
      </c>
      <c r="AI37" s="117">
        <f t="shared" si="62"/>
        <v>1097.7037488922433</v>
      </c>
      <c r="AJ37" s="11" t="str">
        <f t="shared" si="63"/>
        <v/>
      </c>
    </row>
    <row r="38" spans="1:36" ht="15">
      <c r="A38" s="28" t="s">
        <v>68</v>
      </c>
      <c r="B38" s="40">
        <f t="shared" si="59"/>
        <v>338.18539399013054</v>
      </c>
      <c r="C38" s="40">
        <f t="shared" si="59"/>
        <v>122.01812884578644</v>
      </c>
      <c r="D38" s="40">
        <f t="shared" si="59"/>
        <v>80.626815790175215</v>
      </c>
      <c r="E38" s="40">
        <f t="shared" si="59"/>
        <v>2.886667348282185</v>
      </c>
      <c r="F38" s="422">
        <v>0</v>
      </c>
      <c r="G38" s="40">
        <f t="shared" si="56"/>
        <v>0</v>
      </c>
      <c r="H38" s="40">
        <f t="shared" si="56"/>
        <v>0</v>
      </c>
      <c r="I38" s="42">
        <f t="shared" si="60"/>
        <v>543.71700597437439</v>
      </c>
      <c r="K38" s="71" t="s">
        <v>68</v>
      </c>
      <c r="L38" s="84">
        <f t="shared" si="57"/>
        <v>338.18539399013054</v>
      </c>
      <c r="M38" s="84">
        <f t="shared" si="57"/>
        <v>122.01812884578644</v>
      </c>
      <c r="N38" s="84">
        <f t="shared" si="57"/>
        <v>80.626815790175215</v>
      </c>
      <c r="O38" s="84">
        <f t="shared" si="57"/>
        <v>2.886667348282185</v>
      </c>
      <c r="P38" s="84">
        <f t="shared" si="57"/>
        <v>0</v>
      </c>
      <c r="Q38" s="84">
        <f t="shared" si="57"/>
        <v>0</v>
      </c>
      <c r="R38" s="84">
        <f t="shared" si="57"/>
        <v>0</v>
      </c>
      <c r="S38" s="86">
        <f t="shared" si="61"/>
        <v>543.71700597437439</v>
      </c>
      <c r="U38" s="102" t="s">
        <v>57</v>
      </c>
      <c r="V38" s="118">
        <f t="shared" si="58"/>
        <v>332.66783936086125</v>
      </c>
      <c r="W38" s="118">
        <f t="shared" si="58"/>
        <v>2.2384282775635738</v>
      </c>
      <c r="X38" s="118">
        <f t="shared" si="58"/>
        <v>0</v>
      </c>
      <c r="Y38" s="118">
        <f t="shared" si="58"/>
        <v>122.01812884578644</v>
      </c>
      <c r="Z38" s="118">
        <f t="shared" si="58"/>
        <v>67.471494691902308</v>
      </c>
      <c r="AA38" s="118">
        <f t="shared" si="58"/>
        <v>1.0753274752662216</v>
      </c>
      <c r="AB38" s="118">
        <f t="shared" si="58"/>
        <v>0</v>
      </c>
      <c r="AC38" s="119">
        <f t="shared" si="58"/>
        <v>18.245787322994616</v>
      </c>
      <c r="AD38" s="118">
        <f t="shared" si="58"/>
        <v>3.2791263517057372</v>
      </c>
      <c r="AE38" s="118">
        <f t="shared" si="58"/>
        <v>0</v>
      </c>
      <c r="AF38" s="118">
        <f t="shared" si="58"/>
        <v>0</v>
      </c>
      <c r="AG38" s="118">
        <f t="shared" si="58"/>
        <v>13.155321098272911</v>
      </c>
      <c r="AH38" s="118">
        <f t="shared" si="58"/>
        <v>1.8113398730159633</v>
      </c>
      <c r="AI38" s="120">
        <f t="shared" si="62"/>
        <v>543.71700597437439</v>
      </c>
      <c r="AJ38" s="11" t="str">
        <f t="shared" si="63"/>
        <v/>
      </c>
    </row>
    <row r="39" spans="1:36" ht="15">
      <c r="A39" s="29" t="s">
        <v>58</v>
      </c>
      <c r="B39" s="43">
        <f t="shared" si="59"/>
        <v>0</v>
      </c>
      <c r="C39" s="43">
        <f t="shared" si="59"/>
        <v>0</v>
      </c>
      <c r="D39" s="43">
        <f t="shared" si="59"/>
        <v>9.4383533427061472</v>
      </c>
      <c r="E39" s="43">
        <f t="shared" si="59"/>
        <v>2527.6438068219145</v>
      </c>
      <c r="F39" s="422">
        <v>0</v>
      </c>
      <c r="G39" s="43">
        <f t="shared" si="56"/>
        <v>0</v>
      </c>
      <c r="H39" s="43">
        <f t="shared" si="56"/>
        <v>0</v>
      </c>
      <c r="I39" s="39">
        <f t="shared" si="60"/>
        <v>2537.0821601646207</v>
      </c>
      <c r="K39" s="72" t="s">
        <v>58</v>
      </c>
      <c r="L39" s="43">
        <f t="shared" si="57"/>
        <v>0</v>
      </c>
      <c r="M39" s="43">
        <f t="shared" si="57"/>
        <v>0</v>
      </c>
      <c r="N39" s="43">
        <f t="shared" si="57"/>
        <v>9.4383533427061472</v>
      </c>
      <c r="O39" s="43">
        <f t="shared" si="57"/>
        <v>2527.6438068219145</v>
      </c>
      <c r="P39" s="43">
        <f t="shared" si="57"/>
        <v>4982.6343709333923</v>
      </c>
      <c r="Q39" s="43">
        <f t="shared" si="57"/>
        <v>0</v>
      </c>
      <c r="R39" s="43">
        <f t="shared" si="57"/>
        <v>0</v>
      </c>
      <c r="S39" s="83">
        <f t="shared" si="61"/>
        <v>7519.7165310980126</v>
      </c>
      <c r="U39" s="103" t="s">
        <v>58</v>
      </c>
      <c r="V39" s="114">
        <f t="shared" si="58"/>
        <v>0</v>
      </c>
      <c r="W39" s="114">
        <f t="shared" si="58"/>
        <v>0</v>
      </c>
      <c r="X39" s="114">
        <f t="shared" si="58"/>
        <v>0</v>
      </c>
      <c r="Y39" s="114">
        <f t="shared" si="58"/>
        <v>0</v>
      </c>
      <c r="Z39" s="114">
        <f t="shared" si="58"/>
        <v>0</v>
      </c>
      <c r="AA39" s="114">
        <f t="shared" si="58"/>
        <v>2522.5278786195381</v>
      </c>
      <c r="AB39" s="114">
        <f t="shared" si="58"/>
        <v>4982.6343709333923</v>
      </c>
      <c r="AC39" s="115">
        <f t="shared" si="58"/>
        <v>14.554281545082381</v>
      </c>
      <c r="AD39" s="114">
        <f t="shared" si="58"/>
        <v>0</v>
      </c>
      <c r="AE39" s="114">
        <f t="shared" si="58"/>
        <v>5.1159282023762325</v>
      </c>
      <c r="AF39" s="114">
        <f t="shared" si="58"/>
        <v>0</v>
      </c>
      <c r="AG39" s="114">
        <f t="shared" si="58"/>
        <v>9.4383533427061472</v>
      </c>
      <c r="AH39" s="114">
        <f t="shared" si="58"/>
        <v>0</v>
      </c>
      <c r="AI39" s="117">
        <f t="shared" si="62"/>
        <v>7519.7165310980126</v>
      </c>
      <c r="AJ39" s="11" t="str">
        <f t="shared" si="63"/>
        <v/>
      </c>
    </row>
    <row r="40" spans="1:36" ht="15">
      <c r="A40" s="28" t="s">
        <v>12</v>
      </c>
      <c r="B40" s="40">
        <f t="shared" si="59"/>
        <v>0</v>
      </c>
      <c r="C40" s="40">
        <f t="shared" si="59"/>
        <v>0.28043864682992459</v>
      </c>
      <c r="D40" s="40">
        <f t="shared" si="59"/>
        <v>0</v>
      </c>
      <c r="E40" s="40">
        <f t="shared" si="59"/>
        <v>30.706520968666329</v>
      </c>
      <c r="F40" s="422">
        <v>0</v>
      </c>
      <c r="G40" s="40">
        <f t="shared" si="56"/>
        <v>0</v>
      </c>
      <c r="H40" s="40">
        <f t="shared" si="56"/>
        <v>0</v>
      </c>
      <c r="I40" s="42">
        <f t="shared" si="60"/>
        <v>30.986959615496254</v>
      </c>
      <c r="K40" s="71" t="s">
        <v>12</v>
      </c>
      <c r="L40" s="84">
        <f t="shared" si="57"/>
        <v>0</v>
      </c>
      <c r="M40" s="84">
        <f t="shared" si="57"/>
        <v>0.28043864682992459</v>
      </c>
      <c r="N40" s="84">
        <f t="shared" si="57"/>
        <v>0</v>
      </c>
      <c r="O40" s="84">
        <f t="shared" si="57"/>
        <v>30.706520968666329</v>
      </c>
      <c r="P40" s="84">
        <f t="shared" si="57"/>
        <v>266.05754658866346</v>
      </c>
      <c r="Q40" s="84">
        <f t="shared" si="57"/>
        <v>0</v>
      </c>
      <c r="R40" s="84">
        <f t="shared" si="57"/>
        <v>0</v>
      </c>
      <c r="S40" s="86">
        <f t="shared" si="61"/>
        <v>297.04450620415969</v>
      </c>
      <c r="U40" s="102" t="s">
        <v>12</v>
      </c>
      <c r="V40" s="118">
        <f t="shared" si="58"/>
        <v>0</v>
      </c>
      <c r="W40" s="118">
        <f t="shared" si="58"/>
        <v>0</v>
      </c>
      <c r="X40" s="118">
        <f t="shared" si="58"/>
        <v>0</v>
      </c>
      <c r="Y40" s="118">
        <f t="shared" si="58"/>
        <v>0.28043864682992459</v>
      </c>
      <c r="Z40" s="118">
        <f t="shared" si="58"/>
        <v>0</v>
      </c>
      <c r="AA40" s="118">
        <f t="shared" si="58"/>
        <v>30.706520968666329</v>
      </c>
      <c r="AB40" s="118">
        <f t="shared" si="58"/>
        <v>266.05754658866346</v>
      </c>
      <c r="AC40" s="119">
        <f t="shared" si="58"/>
        <v>0</v>
      </c>
      <c r="AD40" s="118">
        <f t="shared" si="58"/>
        <v>0</v>
      </c>
      <c r="AE40" s="118">
        <f t="shared" si="58"/>
        <v>0</v>
      </c>
      <c r="AF40" s="118">
        <f t="shared" si="58"/>
        <v>0</v>
      </c>
      <c r="AG40" s="118">
        <f t="shared" si="58"/>
        <v>0</v>
      </c>
      <c r="AH40" s="118">
        <f t="shared" si="58"/>
        <v>0</v>
      </c>
      <c r="AI40" s="120">
        <f t="shared" si="62"/>
        <v>297.04450620415969</v>
      </c>
      <c r="AJ40" s="11" t="str">
        <f t="shared" si="63"/>
        <v/>
      </c>
    </row>
    <row r="41" spans="1:36" ht="15">
      <c r="A41" s="29" t="s">
        <v>59</v>
      </c>
      <c r="B41" s="43">
        <f t="shared" si="59"/>
        <v>0</v>
      </c>
      <c r="C41" s="43">
        <f t="shared" si="59"/>
        <v>0</v>
      </c>
      <c r="D41" s="43">
        <f t="shared" si="59"/>
        <v>5.2914714662922853</v>
      </c>
      <c r="E41" s="43">
        <f t="shared" si="59"/>
        <v>7.5965199036613973E-2</v>
      </c>
      <c r="F41" s="422">
        <v>0</v>
      </c>
      <c r="G41" s="43">
        <f t="shared" si="56"/>
        <v>0</v>
      </c>
      <c r="H41" s="43">
        <f t="shared" si="56"/>
        <v>0</v>
      </c>
      <c r="I41" s="39">
        <f t="shared" si="60"/>
        <v>5.3674366653288992</v>
      </c>
      <c r="K41" s="72" t="s">
        <v>59</v>
      </c>
      <c r="L41" s="43">
        <f t="shared" si="57"/>
        <v>0</v>
      </c>
      <c r="M41" s="43">
        <f t="shared" si="57"/>
        <v>0</v>
      </c>
      <c r="N41" s="43">
        <f t="shared" si="57"/>
        <v>5.2914714662922853</v>
      </c>
      <c r="O41" s="43">
        <f t="shared" si="57"/>
        <v>7.5965199036613973E-2</v>
      </c>
      <c r="P41" s="43">
        <f t="shared" si="57"/>
        <v>0</v>
      </c>
      <c r="Q41" s="43">
        <f t="shared" si="57"/>
        <v>0</v>
      </c>
      <c r="R41" s="43">
        <f t="shared" si="57"/>
        <v>0</v>
      </c>
      <c r="S41" s="83">
        <f t="shared" si="61"/>
        <v>5.3674366653288992</v>
      </c>
      <c r="U41" s="103" t="s">
        <v>59</v>
      </c>
      <c r="V41" s="114">
        <f t="shared" si="58"/>
        <v>0</v>
      </c>
      <c r="W41" s="114">
        <f t="shared" si="58"/>
        <v>0</v>
      </c>
      <c r="X41" s="114">
        <f t="shared" si="58"/>
        <v>0</v>
      </c>
      <c r="Y41" s="114">
        <f t="shared" si="58"/>
        <v>0</v>
      </c>
      <c r="Z41" s="114">
        <f t="shared" si="58"/>
        <v>5.2914714662922853</v>
      </c>
      <c r="AA41" s="114">
        <f t="shared" si="58"/>
        <v>0</v>
      </c>
      <c r="AB41" s="114">
        <f t="shared" si="58"/>
        <v>0</v>
      </c>
      <c r="AC41" s="115">
        <f t="shared" si="58"/>
        <v>7.5965199036613973E-2</v>
      </c>
      <c r="AD41" s="114">
        <f t="shared" si="58"/>
        <v>0</v>
      </c>
      <c r="AE41" s="114">
        <f t="shared" si="58"/>
        <v>0</v>
      </c>
      <c r="AF41" s="114">
        <f t="shared" si="58"/>
        <v>0</v>
      </c>
      <c r="AG41" s="114">
        <f t="shared" si="58"/>
        <v>0</v>
      </c>
      <c r="AH41" s="114">
        <f t="shared" si="58"/>
        <v>7.5965199036613973E-2</v>
      </c>
      <c r="AI41" s="117">
        <f t="shared" si="62"/>
        <v>5.3674366653288992</v>
      </c>
      <c r="AJ41" s="11" t="str">
        <f t="shared" si="63"/>
        <v/>
      </c>
    </row>
    <row r="42" spans="1:36" ht="15">
      <c r="A42" s="28" t="s">
        <v>17</v>
      </c>
      <c r="B42" s="40">
        <f t="shared" si="59"/>
        <v>209.52480723472613</v>
      </c>
      <c r="C42" s="40">
        <f t="shared" si="59"/>
        <v>21.842998096618935</v>
      </c>
      <c r="D42" s="40">
        <f t="shared" si="59"/>
        <v>128.59314416360229</v>
      </c>
      <c r="E42" s="40">
        <f t="shared" si="59"/>
        <v>39.344012183236103</v>
      </c>
      <c r="F42" s="422">
        <v>0</v>
      </c>
      <c r="G42" s="40">
        <f t="shared" si="56"/>
        <v>0</v>
      </c>
      <c r="H42" s="40">
        <f t="shared" si="56"/>
        <v>0</v>
      </c>
      <c r="I42" s="42">
        <f t="shared" si="60"/>
        <v>399.30496167818347</v>
      </c>
      <c r="K42" s="71" t="s">
        <v>17</v>
      </c>
      <c r="L42" s="84">
        <f t="shared" si="57"/>
        <v>209.52480723472613</v>
      </c>
      <c r="M42" s="84">
        <f t="shared" si="57"/>
        <v>21.842998096618935</v>
      </c>
      <c r="N42" s="84">
        <f t="shared" si="57"/>
        <v>128.59314416360229</v>
      </c>
      <c r="O42" s="84">
        <f t="shared" si="57"/>
        <v>39.344012183236103</v>
      </c>
      <c r="P42" s="84">
        <f t="shared" si="57"/>
        <v>43.51137966174165</v>
      </c>
      <c r="Q42" s="84">
        <f t="shared" si="57"/>
        <v>0</v>
      </c>
      <c r="R42" s="84">
        <f t="shared" si="57"/>
        <v>0</v>
      </c>
      <c r="S42" s="86">
        <f t="shared" si="61"/>
        <v>442.81634133992515</v>
      </c>
      <c r="U42" s="102" t="s">
        <v>17</v>
      </c>
      <c r="V42" s="118">
        <f t="shared" si="58"/>
        <v>202.28305964449325</v>
      </c>
      <c r="W42" s="118">
        <f t="shared" si="58"/>
        <v>3.5659934490954246</v>
      </c>
      <c r="X42" s="118">
        <f t="shared" si="58"/>
        <v>0</v>
      </c>
      <c r="Y42" s="118">
        <f t="shared" si="58"/>
        <v>21.842998096618935</v>
      </c>
      <c r="Z42" s="118">
        <f t="shared" si="58"/>
        <v>110.93032268986154</v>
      </c>
      <c r="AA42" s="118">
        <f t="shared" si="58"/>
        <v>19.342306400518098</v>
      </c>
      <c r="AB42" s="118">
        <f t="shared" si="58"/>
        <v>43.51137966174165</v>
      </c>
      <c r="AC42" s="119">
        <f t="shared" si="58"/>
        <v>41.340281397596186</v>
      </c>
      <c r="AD42" s="118">
        <f t="shared" si="58"/>
        <v>3.6757541411374257</v>
      </c>
      <c r="AE42" s="118">
        <f t="shared" si="58"/>
        <v>0</v>
      </c>
      <c r="AF42" s="118">
        <f t="shared" si="58"/>
        <v>0</v>
      </c>
      <c r="AG42" s="118">
        <f t="shared" si="58"/>
        <v>17.662821473740753</v>
      </c>
      <c r="AH42" s="118">
        <f t="shared" si="58"/>
        <v>20.001705782718009</v>
      </c>
      <c r="AI42" s="120">
        <f t="shared" si="62"/>
        <v>442.81634133992515</v>
      </c>
      <c r="AJ42" s="11" t="str">
        <f>IF(ABS(S42-AI42)&gt;0.1,S42-AI42,"")</f>
        <v/>
      </c>
    </row>
    <row r="43" spans="1:36" ht="15">
      <c r="A43" s="29" t="s">
        <v>140</v>
      </c>
      <c r="B43" s="43">
        <f t="shared" si="59"/>
        <v>2575.6817834119888</v>
      </c>
      <c r="C43" s="43">
        <f t="shared" si="59"/>
        <v>9726.4427222112008</v>
      </c>
      <c r="D43" s="43">
        <f t="shared" si="59"/>
        <v>6677.6243073196465</v>
      </c>
      <c r="E43" s="43">
        <f t="shared" si="59"/>
        <v>3.3452464018145798</v>
      </c>
      <c r="F43" s="422">
        <v>0</v>
      </c>
      <c r="G43" s="43">
        <f t="shared" si="56"/>
        <v>0</v>
      </c>
      <c r="H43" s="43">
        <f t="shared" si="56"/>
        <v>0</v>
      </c>
      <c r="I43" s="39">
        <f t="shared" si="60"/>
        <v>18983.09405934465</v>
      </c>
      <c r="K43" s="72" t="s">
        <v>140</v>
      </c>
      <c r="L43" s="43">
        <f t="shared" si="57"/>
        <v>2575.6817834119888</v>
      </c>
      <c r="M43" s="43">
        <f t="shared" si="57"/>
        <v>9726.4427222112008</v>
      </c>
      <c r="N43" s="43">
        <f t="shared" si="57"/>
        <v>6677.6243073196465</v>
      </c>
      <c r="O43" s="43">
        <f t="shared" si="57"/>
        <v>3.3452464018145798</v>
      </c>
      <c r="P43" s="43">
        <f t="shared" si="57"/>
        <v>23.898731599652042</v>
      </c>
      <c r="Q43" s="43">
        <f t="shared" si="57"/>
        <v>0</v>
      </c>
      <c r="R43" s="43">
        <f t="shared" si="57"/>
        <v>0</v>
      </c>
      <c r="S43" s="83">
        <f t="shared" si="61"/>
        <v>19006.992790944303</v>
      </c>
      <c r="U43" s="103" t="s">
        <v>140</v>
      </c>
      <c r="V43" s="114">
        <f t="shared" si="58"/>
        <v>2434.2594653371239</v>
      </c>
      <c r="W43" s="114">
        <f t="shared" si="58"/>
        <v>0</v>
      </c>
      <c r="X43" s="114">
        <f t="shared" si="58"/>
        <v>0</v>
      </c>
      <c r="Y43" s="114">
        <f t="shared" si="58"/>
        <v>9726.4427222112008</v>
      </c>
      <c r="Z43" s="114">
        <f t="shared" si="58"/>
        <v>6050.4190606680086</v>
      </c>
      <c r="AA43" s="114">
        <f t="shared" si="58"/>
        <v>3.3452464018145798</v>
      </c>
      <c r="AB43" s="114">
        <f t="shared" si="58"/>
        <v>23.898731599652042</v>
      </c>
      <c r="AC43" s="115">
        <f t="shared" si="58"/>
        <v>768.62756472650381</v>
      </c>
      <c r="AD43" s="114">
        <f t="shared" si="58"/>
        <v>141.42231807486567</v>
      </c>
      <c r="AE43" s="114">
        <f t="shared" si="58"/>
        <v>0</v>
      </c>
      <c r="AF43" s="114">
        <f t="shared" si="58"/>
        <v>0</v>
      </c>
      <c r="AG43" s="114">
        <f t="shared" si="58"/>
        <v>627.20524665163805</v>
      </c>
      <c r="AH43" s="114">
        <f t="shared" si="58"/>
        <v>0</v>
      </c>
      <c r="AI43" s="117">
        <f t="shared" si="62"/>
        <v>19006.992790944303</v>
      </c>
      <c r="AJ43" s="11" t="str">
        <f t="shared" si="63"/>
        <v/>
      </c>
    </row>
    <row r="44" spans="1:36" ht="15">
      <c r="A44" s="28" t="s">
        <v>25</v>
      </c>
      <c r="B44" s="40">
        <f t="shared" si="59"/>
        <v>2412.8155249236402</v>
      </c>
      <c r="C44" s="40">
        <f t="shared" si="59"/>
        <v>84.819543994638423</v>
      </c>
      <c r="D44" s="40">
        <f t="shared" si="59"/>
        <v>2132.0784253287466</v>
      </c>
      <c r="E44" s="40">
        <f t="shared" si="59"/>
        <v>10604.988986028477</v>
      </c>
      <c r="F44" s="422">
        <v>0</v>
      </c>
      <c r="G44" s="40">
        <f t="shared" si="56"/>
        <v>1381.7064226889536</v>
      </c>
      <c r="H44" s="40">
        <f t="shared" si="56"/>
        <v>41.701954910739332</v>
      </c>
      <c r="I44" s="42">
        <f t="shared" si="60"/>
        <v>16658.110857875196</v>
      </c>
      <c r="K44" s="71" t="s">
        <v>25</v>
      </c>
      <c r="L44" s="84">
        <f t="shared" si="57"/>
        <v>2412.8155249236402</v>
      </c>
      <c r="M44" s="84">
        <f t="shared" si="57"/>
        <v>84.819543994638423</v>
      </c>
      <c r="N44" s="84">
        <f t="shared" si="57"/>
        <v>2132.0784253287466</v>
      </c>
      <c r="O44" s="84">
        <f t="shared" si="57"/>
        <v>10604.988986028477</v>
      </c>
      <c r="P44" s="84">
        <f t="shared" si="57"/>
        <v>165.63633591641249</v>
      </c>
      <c r="Q44" s="84">
        <f t="shared" si="57"/>
        <v>1381.7064226889536</v>
      </c>
      <c r="R44" s="84">
        <f t="shared" si="57"/>
        <v>41.701954910739332</v>
      </c>
      <c r="S44" s="86">
        <f t="shared" si="61"/>
        <v>16823.747193791609</v>
      </c>
      <c r="U44" s="102" t="s">
        <v>25</v>
      </c>
      <c r="V44" s="118">
        <f t="shared" si="58"/>
        <v>74.621178067675899</v>
      </c>
      <c r="W44" s="118">
        <f t="shared" si="58"/>
        <v>1530.5886149216092</v>
      </c>
      <c r="X44" s="118">
        <f t="shared" si="58"/>
        <v>1381.7064226889536</v>
      </c>
      <c r="Y44" s="118">
        <f t="shared" si="58"/>
        <v>84.819543994638423</v>
      </c>
      <c r="Z44" s="118">
        <f t="shared" si="58"/>
        <v>2070.5650890902016</v>
      </c>
      <c r="AA44" s="118">
        <f t="shared" si="58"/>
        <v>9276.2126357987563</v>
      </c>
      <c r="AB44" s="118">
        <f t="shared" si="58"/>
        <v>165.63633591641249</v>
      </c>
      <c r="AC44" s="119">
        <f t="shared" si="58"/>
        <v>2239.5973733133615</v>
      </c>
      <c r="AD44" s="118">
        <f t="shared" si="58"/>
        <v>807.60573193435539</v>
      </c>
      <c r="AE44" s="118">
        <f t="shared" si="58"/>
        <v>1315.9510438325876</v>
      </c>
      <c r="AF44" s="118">
        <f t="shared" si="58"/>
        <v>41.701954910739332</v>
      </c>
      <c r="AG44" s="118">
        <f t="shared" si="58"/>
        <v>61.513336238545257</v>
      </c>
      <c r="AH44" s="118">
        <f t="shared" si="58"/>
        <v>12.825306397133799</v>
      </c>
      <c r="AI44" s="120">
        <f t="shared" si="62"/>
        <v>16823.747193791609</v>
      </c>
      <c r="AJ44" s="11" t="str">
        <f t="shared" si="63"/>
        <v/>
      </c>
    </row>
    <row r="45" spans="1:36" ht="15">
      <c r="A45" s="29" t="s">
        <v>24</v>
      </c>
      <c r="B45" s="43">
        <f t="shared" si="59"/>
        <v>813.82214781660673</v>
      </c>
      <c r="C45" s="43">
        <f t="shared" si="59"/>
        <v>0.79035003623478906</v>
      </c>
      <c r="D45" s="43">
        <f t="shared" si="59"/>
        <v>1125.041047018457</v>
      </c>
      <c r="E45" s="43">
        <f t="shared" si="59"/>
        <v>0</v>
      </c>
      <c r="F45" s="422">
        <v>0</v>
      </c>
      <c r="G45" s="43">
        <f t="shared" si="56"/>
        <v>0</v>
      </c>
      <c r="H45" s="43">
        <f t="shared" si="56"/>
        <v>0</v>
      </c>
      <c r="I45" s="39">
        <f t="shared" si="60"/>
        <v>1939.6535448712984</v>
      </c>
      <c r="K45" s="72" t="s">
        <v>24</v>
      </c>
      <c r="L45" s="43">
        <f t="shared" si="57"/>
        <v>813.82214781660673</v>
      </c>
      <c r="M45" s="43">
        <f t="shared" si="57"/>
        <v>0.79035003623478906</v>
      </c>
      <c r="N45" s="43">
        <f t="shared" si="57"/>
        <v>1125.041047018457</v>
      </c>
      <c r="O45" s="43">
        <f t="shared" si="57"/>
        <v>0</v>
      </c>
      <c r="P45" s="43">
        <f t="shared" si="57"/>
        <v>0</v>
      </c>
      <c r="Q45" s="43">
        <f t="shared" si="57"/>
        <v>0</v>
      </c>
      <c r="R45" s="43">
        <f t="shared" si="57"/>
        <v>0</v>
      </c>
      <c r="S45" s="83">
        <f t="shared" si="61"/>
        <v>1939.6535448712984</v>
      </c>
      <c r="U45" s="103" t="s">
        <v>24</v>
      </c>
      <c r="V45" s="114">
        <f t="shared" si="58"/>
        <v>607.84844796305242</v>
      </c>
      <c r="W45" s="114">
        <f t="shared" si="58"/>
        <v>0</v>
      </c>
      <c r="X45" s="114">
        <f t="shared" si="58"/>
        <v>0</v>
      </c>
      <c r="Y45" s="114">
        <f t="shared" si="58"/>
        <v>0.79035003623478906</v>
      </c>
      <c r="Z45" s="114">
        <f t="shared" si="58"/>
        <v>16.745186209308653</v>
      </c>
      <c r="AA45" s="114">
        <f t="shared" si="58"/>
        <v>0</v>
      </c>
      <c r="AB45" s="114">
        <f t="shared" si="58"/>
        <v>0</v>
      </c>
      <c r="AC45" s="115">
        <f t="shared" si="58"/>
        <v>1314.2695606627028</v>
      </c>
      <c r="AD45" s="114">
        <f t="shared" si="58"/>
        <v>205.97369985355451</v>
      </c>
      <c r="AE45" s="114">
        <f t="shared" si="58"/>
        <v>0</v>
      </c>
      <c r="AF45" s="114">
        <f t="shared" si="58"/>
        <v>0</v>
      </c>
      <c r="AG45" s="114">
        <f t="shared" si="58"/>
        <v>1108.2958608091485</v>
      </c>
      <c r="AH45" s="114">
        <f t="shared" si="58"/>
        <v>0</v>
      </c>
      <c r="AI45" s="117">
        <f t="shared" si="62"/>
        <v>1939.6535448712987</v>
      </c>
      <c r="AJ45" s="11" t="str">
        <f t="shared" si="63"/>
        <v/>
      </c>
    </row>
    <row r="46" spans="1:36" ht="15">
      <c r="A46" s="28" t="s">
        <v>60</v>
      </c>
      <c r="B46" s="40">
        <f t="shared" si="59"/>
        <v>58.084909921050993</v>
      </c>
      <c r="C46" s="40">
        <f t="shared" si="59"/>
        <v>5.7572176883446771</v>
      </c>
      <c r="D46" s="40">
        <f t="shared" si="59"/>
        <v>15.655614196384041</v>
      </c>
      <c r="E46" s="40">
        <f t="shared" si="59"/>
        <v>0</v>
      </c>
      <c r="F46" s="422">
        <v>0</v>
      </c>
      <c r="G46" s="40">
        <f t="shared" si="56"/>
        <v>0</v>
      </c>
      <c r="H46" s="40">
        <f t="shared" si="56"/>
        <v>0</v>
      </c>
      <c r="I46" s="42">
        <f t="shared" si="60"/>
        <v>79.497741805779711</v>
      </c>
      <c r="K46" s="71" t="s">
        <v>60</v>
      </c>
      <c r="L46" s="84">
        <f t="shared" si="57"/>
        <v>58.084909921050993</v>
      </c>
      <c r="M46" s="84">
        <f t="shared" si="57"/>
        <v>5.7572176883446771</v>
      </c>
      <c r="N46" s="84">
        <f t="shared" si="57"/>
        <v>15.655614196384041</v>
      </c>
      <c r="O46" s="84">
        <f t="shared" si="57"/>
        <v>0</v>
      </c>
      <c r="P46" s="84">
        <f t="shared" si="57"/>
        <v>0</v>
      </c>
      <c r="Q46" s="84">
        <f t="shared" si="57"/>
        <v>0</v>
      </c>
      <c r="R46" s="84">
        <f t="shared" si="57"/>
        <v>0</v>
      </c>
      <c r="S46" s="86">
        <f t="shared" si="61"/>
        <v>79.497741805779711</v>
      </c>
      <c r="U46" s="102" t="s">
        <v>60</v>
      </c>
      <c r="V46" s="118">
        <f t="shared" si="58"/>
        <v>55.892447103924134</v>
      </c>
      <c r="W46" s="118">
        <f t="shared" si="58"/>
        <v>0</v>
      </c>
      <c r="X46" s="118">
        <f t="shared" si="58"/>
        <v>0</v>
      </c>
      <c r="Y46" s="118">
        <f t="shared" si="58"/>
        <v>5.7572176883446771</v>
      </c>
      <c r="Z46" s="118">
        <f t="shared" si="58"/>
        <v>15.655614196384041</v>
      </c>
      <c r="AA46" s="118">
        <f t="shared" si="58"/>
        <v>0</v>
      </c>
      <c r="AB46" s="118">
        <f t="shared" si="58"/>
        <v>0</v>
      </c>
      <c r="AC46" s="119">
        <f t="shared" si="58"/>
        <v>2.1924628171268625</v>
      </c>
      <c r="AD46" s="118">
        <f t="shared" si="58"/>
        <v>2.1924628171268625</v>
      </c>
      <c r="AE46" s="118">
        <f t="shared" si="58"/>
        <v>0</v>
      </c>
      <c r="AF46" s="118">
        <f t="shared" si="58"/>
        <v>0</v>
      </c>
      <c r="AG46" s="118">
        <f t="shared" si="58"/>
        <v>0</v>
      </c>
      <c r="AH46" s="118">
        <f t="shared" si="58"/>
        <v>0</v>
      </c>
      <c r="AI46" s="120">
        <f t="shared" si="62"/>
        <v>79.497741805779711</v>
      </c>
      <c r="AJ46" s="11" t="str">
        <f t="shared" si="63"/>
        <v/>
      </c>
    </row>
    <row r="47" spans="1:36" ht="15">
      <c r="A47" s="29" t="s">
        <v>22</v>
      </c>
      <c r="B47" s="43">
        <f t="shared" si="59"/>
        <v>667.43793667706427</v>
      </c>
      <c r="C47" s="43">
        <f t="shared" si="59"/>
        <v>1849.3837528425227</v>
      </c>
      <c r="D47" s="43">
        <f t="shared" si="59"/>
        <v>1989.4802210397299</v>
      </c>
      <c r="E47" s="43">
        <f t="shared" si="59"/>
        <v>0</v>
      </c>
      <c r="F47" s="422">
        <v>0</v>
      </c>
      <c r="G47" s="43">
        <f t="shared" si="56"/>
        <v>0</v>
      </c>
      <c r="H47" s="43">
        <f t="shared" si="56"/>
        <v>0</v>
      </c>
      <c r="I47" s="39">
        <f t="shared" si="60"/>
        <v>4506.3019105593166</v>
      </c>
      <c r="K47" s="72" t="s">
        <v>22</v>
      </c>
      <c r="L47" s="43">
        <f t="shared" si="57"/>
        <v>667.43793667706427</v>
      </c>
      <c r="M47" s="43">
        <f t="shared" si="57"/>
        <v>1849.3837528425227</v>
      </c>
      <c r="N47" s="43">
        <f t="shared" si="57"/>
        <v>1989.4802210397299</v>
      </c>
      <c r="O47" s="43">
        <f t="shared" si="57"/>
        <v>0</v>
      </c>
      <c r="P47" s="43">
        <f t="shared" si="57"/>
        <v>309.75886933086713</v>
      </c>
      <c r="Q47" s="43">
        <f t="shared" si="57"/>
        <v>0</v>
      </c>
      <c r="R47" s="43">
        <f t="shared" si="57"/>
        <v>0</v>
      </c>
      <c r="S47" s="83">
        <f t="shared" si="61"/>
        <v>4816.0607798901838</v>
      </c>
      <c r="U47" s="103" t="s">
        <v>22</v>
      </c>
      <c r="V47" s="114">
        <f t="shared" si="58"/>
        <v>661.00304350401098</v>
      </c>
      <c r="W47" s="114">
        <f t="shared" si="58"/>
        <v>0</v>
      </c>
      <c r="X47" s="114">
        <f t="shared" si="58"/>
        <v>0</v>
      </c>
      <c r="Y47" s="114">
        <f t="shared" si="58"/>
        <v>1849.3837528425227</v>
      </c>
      <c r="Z47" s="114">
        <f t="shared" si="58"/>
        <v>1834.0503136385669</v>
      </c>
      <c r="AA47" s="114">
        <f t="shared" si="58"/>
        <v>0</v>
      </c>
      <c r="AB47" s="114">
        <f t="shared" si="58"/>
        <v>309.75886933086713</v>
      </c>
      <c r="AC47" s="115">
        <f t="shared" si="58"/>
        <v>161.86480057421636</v>
      </c>
      <c r="AD47" s="114">
        <f t="shared" si="58"/>
        <v>6.4348931730533439</v>
      </c>
      <c r="AE47" s="114">
        <f t="shared" si="58"/>
        <v>0</v>
      </c>
      <c r="AF47" s="114">
        <f t="shared" si="58"/>
        <v>0</v>
      </c>
      <c r="AG47" s="114">
        <f t="shared" si="58"/>
        <v>155.42990740116304</v>
      </c>
      <c r="AH47" s="114">
        <f t="shared" si="58"/>
        <v>0</v>
      </c>
      <c r="AI47" s="117">
        <f t="shared" si="62"/>
        <v>4816.0607798901838</v>
      </c>
      <c r="AJ47" s="11" t="str">
        <f t="shared" si="63"/>
        <v/>
      </c>
    </row>
    <row r="48" spans="1:36" ht="15">
      <c r="A48" s="28" t="s">
        <v>21</v>
      </c>
      <c r="B48" s="40">
        <f t="shared" si="59"/>
        <v>58.824502652644199</v>
      </c>
      <c r="C48" s="40">
        <f t="shared" si="59"/>
        <v>499.63255679361288</v>
      </c>
      <c r="D48" s="40">
        <f t="shared" si="59"/>
        <v>1009.2380779639705</v>
      </c>
      <c r="E48" s="40">
        <f t="shared" si="59"/>
        <v>0</v>
      </c>
      <c r="F48" s="422">
        <v>0</v>
      </c>
      <c r="G48" s="40">
        <f t="shared" si="56"/>
        <v>0</v>
      </c>
      <c r="H48" s="40">
        <f t="shared" si="56"/>
        <v>0</v>
      </c>
      <c r="I48" s="42">
        <f t="shared" si="60"/>
        <v>1567.6951374102275</v>
      </c>
      <c r="K48" s="71" t="s">
        <v>21</v>
      </c>
      <c r="L48" s="84">
        <f t="shared" si="57"/>
        <v>58.824502652644199</v>
      </c>
      <c r="M48" s="84">
        <f t="shared" si="57"/>
        <v>499.63255679361288</v>
      </c>
      <c r="N48" s="84">
        <f t="shared" si="57"/>
        <v>1009.2380779639705</v>
      </c>
      <c r="O48" s="84">
        <f t="shared" si="57"/>
        <v>0</v>
      </c>
      <c r="P48" s="84">
        <f t="shared" si="57"/>
        <v>0</v>
      </c>
      <c r="Q48" s="84">
        <f t="shared" si="57"/>
        <v>0</v>
      </c>
      <c r="R48" s="84">
        <f t="shared" si="57"/>
        <v>0</v>
      </c>
      <c r="S48" s="86">
        <f t="shared" si="61"/>
        <v>1567.6951374102275</v>
      </c>
      <c r="U48" s="102" t="s">
        <v>61</v>
      </c>
      <c r="V48" s="118">
        <f t="shared" si="58"/>
        <v>58.824502652644199</v>
      </c>
      <c r="W48" s="118">
        <f t="shared" si="58"/>
        <v>0</v>
      </c>
      <c r="X48" s="118">
        <f t="shared" si="58"/>
        <v>0</v>
      </c>
      <c r="Y48" s="118">
        <f t="shared" si="58"/>
        <v>499.63255679361288</v>
      </c>
      <c r="Z48" s="118">
        <f t="shared" si="58"/>
        <v>1009.2380779639705</v>
      </c>
      <c r="AA48" s="118">
        <f t="shared" si="58"/>
        <v>0</v>
      </c>
      <c r="AB48" s="118">
        <f t="shared" si="58"/>
        <v>0</v>
      </c>
      <c r="AC48" s="119">
        <f t="shared" si="58"/>
        <v>0</v>
      </c>
      <c r="AD48" s="118">
        <f t="shared" si="58"/>
        <v>0</v>
      </c>
      <c r="AE48" s="118">
        <f t="shared" si="58"/>
        <v>0</v>
      </c>
      <c r="AF48" s="118">
        <f t="shared" si="58"/>
        <v>0</v>
      </c>
      <c r="AG48" s="118">
        <f t="shared" si="58"/>
        <v>0</v>
      </c>
      <c r="AH48" s="118">
        <f t="shared" si="58"/>
        <v>0</v>
      </c>
      <c r="AI48" s="120">
        <f t="shared" si="62"/>
        <v>1567.6951374102275</v>
      </c>
      <c r="AJ48" s="11" t="str">
        <f t="shared" si="63"/>
        <v/>
      </c>
    </row>
    <row r="49" spans="1:36" ht="15">
      <c r="A49" s="30" t="s">
        <v>64</v>
      </c>
      <c r="B49" s="43">
        <f t="shared" si="59"/>
        <v>0</v>
      </c>
      <c r="C49" s="43">
        <f t="shared" si="59"/>
        <v>0</v>
      </c>
      <c r="D49" s="43">
        <f t="shared" si="59"/>
        <v>0</v>
      </c>
      <c r="E49" s="43">
        <f t="shared" si="59"/>
        <v>0</v>
      </c>
      <c r="F49" s="422">
        <v>0</v>
      </c>
      <c r="G49" s="43">
        <f t="shared" ref="G49:H53" si="64">G127+G153+G179+G205+G231+G257+G283+G309+G335+G361+G387+G413+G439</f>
        <v>0</v>
      </c>
      <c r="H49" s="43">
        <f t="shared" si="64"/>
        <v>0</v>
      </c>
      <c r="I49" s="39">
        <f t="shared" si="60"/>
        <v>0</v>
      </c>
      <c r="K49" s="73" t="s">
        <v>64</v>
      </c>
      <c r="L49" s="43">
        <f t="shared" ref="L49:R53" si="65">L127+L153+L179+L205+L231+L257+L283+L309+L335+L361+L387+L413+L439</f>
        <v>0</v>
      </c>
      <c r="M49" s="43">
        <f t="shared" si="65"/>
        <v>0</v>
      </c>
      <c r="N49" s="43">
        <f t="shared" si="65"/>
        <v>0</v>
      </c>
      <c r="O49" s="43">
        <f t="shared" si="65"/>
        <v>0</v>
      </c>
      <c r="P49" s="43">
        <f t="shared" si="65"/>
        <v>0</v>
      </c>
      <c r="Q49" s="43">
        <f t="shared" si="65"/>
        <v>0</v>
      </c>
      <c r="R49" s="43">
        <f t="shared" si="65"/>
        <v>0</v>
      </c>
      <c r="S49" s="83">
        <f t="shared" si="61"/>
        <v>0</v>
      </c>
      <c r="U49" s="104" t="s">
        <v>62</v>
      </c>
      <c r="V49" s="114">
        <f t="shared" ref="V49:AH53" si="66">V127+V153+V179+V205+V231+V257+V283+V309+V335+V361+V387+V413+V439</f>
        <v>0</v>
      </c>
      <c r="W49" s="114">
        <f t="shared" si="66"/>
        <v>0</v>
      </c>
      <c r="X49" s="114">
        <f t="shared" si="66"/>
        <v>0</v>
      </c>
      <c r="Y49" s="114">
        <f t="shared" si="66"/>
        <v>0</v>
      </c>
      <c r="Z49" s="114">
        <f t="shared" si="66"/>
        <v>0</v>
      </c>
      <c r="AA49" s="114">
        <f t="shared" si="66"/>
        <v>0</v>
      </c>
      <c r="AB49" s="114">
        <f t="shared" si="66"/>
        <v>0</v>
      </c>
      <c r="AC49" s="115">
        <f t="shared" si="66"/>
        <v>0</v>
      </c>
      <c r="AD49" s="114">
        <f t="shared" si="66"/>
        <v>0</v>
      </c>
      <c r="AE49" s="114">
        <f t="shared" si="66"/>
        <v>0</v>
      </c>
      <c r="AF49" s="114">
        <f t="shared" si="66"/>
        <v>0</v>
      </c>
      <c r="AG49" s="114">
        <f t="shared" si="66"/>
        <v>0</v>
      </c>
      <c r="AH49" s="114">
        <f t="shared" si="66"/>
        <v>0</v>
      </c>
      <c r="AI49" s="117">
        <f t="shared" si="62"/>
        <v>0</v>
      </c>
      <c r="AJ49" s="11" t="str">
        <f t="shared" si="63"/>
        <v/>
      </c>
    </row>
    <row r="50" spans="1:36">
      <c r="A50" s="55" t="s">
        <v>23</v>
      </c>
      <c r="B50" s="59">
        <f t="shared" ref="B50:E53" si="67">B128+B154+B180+B206+B232+B258+B284+B310+B336+B362+B388+B414+B440</f>
        <v>0</v>
      </c>
      <c r="C50" s="59">
        <f t="shared" si="67"/>
        <v>0</v>
      </c>
      <c r="D50" s="59">
        <f t="shared" si="67"/>
        <v>0</v>
      </c>
      <c r="E50" s="59">
        <f t="shared" si="67"/>
        <v>0</v>
      </c>
      <c r="F50" s="422">
        <v>0</v>
      </c>
      <c r="G50" s="59">
        <f t="shared" si="64"/>
        <v>0</v>
      </c>
      <c r="H50" s="59">
        <f t="shared" si="64"/>
        <v>0</v>
      </c>
      <c r="I50" s="61">
        <f t="shared" si="60"/>
        <v>0</v>
      </c>
      <c r="K50" s="74" t="s">
        <v>23</v>
      </c>
      <c r="L50" s="87">
        <f t="shared" si="65"/>
        <v>0</v>
      </c>
      <c r="M50" s="87">
        <f t="shared" si="65"/>
        <v>0</v>
      </c>
      <c r="N50" s="87">
        <f t="shared" si="65"/>
        <v>0</v>
      </c>
      <c r="O50" s="87">
        <f t="shared" si="65"/>
        <v>0</v>
      </c>
      <c r="P50" s="87">
        <f t="shared" si="65"/>
        <v>0</v>
      </c>
      <c r="Q50" s="87">
        <f t="shared" si="65"/>
        <v>0</v>
      </c>
      <c r="R50" s="87">
        <f t="shared" si="65"/>
        <v>0</v>
      </c>
      <c r="S50" s="89">
        <f t="shared" si="61"/>
        <v>0</v>
      </c>
      <c r="U50" s="105" t="s">
        <v>65</v>
      </c>
      <c r="V50" s="121">
        <f t="shared" si="66"/>
        <v>0</v>
      </c>
      <c r="W50" s="121">
        <f t="shared" si="66"/>
        <v>0</v>
      </c>
      <c r="X50" s="121">
        <f t="shared" si="66"/>
        <v>0</v>
      </c>
      <c r="Y50" s="121">
        <f t="shared" si="66"/>
        <v>0</v>
      </c>
      <c r="Z50" s="121">
        <f t="shared" si="66"/>
        <v>0</v>
      </c>
      <c r="AA50" s="121">
        <f t="shared" si="66"/>
        <v>0</v>
      </c>
      <c r="AB50" s="121">
        <f t="shared" si="66"/>
        <v>0</v>
      </c>
      <c r="AC50" s="283">
        <f t="shared" si="66"/>
        <v>0</v>
      </c>
      <c r="AD50" s="121">
        <f t="shared" si="66"/>
        <v>0</v>
      </c>
      <c r="AE50" s="121">
        <f t="shared" si="66"/>
        <v>0</v>
      </c>
      <c r="AF50" s="121">
        <f t="shared" si="66"/>
        <v>0</v>
      </c>
      <c r="AG50" s="121">
        <f t="shared" si="66"/>
        <v>0</v>
      </c>
      <c r="AH50" s="121">
        <f t="shared" si="66"/>
        <v>0</v>
      </c>
      <c r="AI50" s="123">
        <f t="shared" si="62"/>
        <v>0</v>
      </c>
      <c r="AJ50" s="11" t="str">
        <f t="shared" si="63"/>
        <v/>
      </c>
    </row>
    <row r="51" spans="1:36">
      <c r="A51" s="56" t="s">
        <v>19</v>
      </c>
      <c r="B51" s="62">
        <f t="shared" si="67"/>
        <v>0</v>
      </c>
      <c r="C51" s="62">
        <f t="shared" si="67"/>
        <v>0</v>
      </c>
      <c r="D51" s="62">
        <f t="shared" si="67"/>
        <v>0</v>
      </c>
      <c r="E51" s="62">
        <f t="shared" si="67"/>
        <v>0</v>
      </c>
      <c r="F51" s="422">
        <v>0</v>
      </c>
      <c r="G51" s="62">
        <f t="shared" si="64"/>
        <v>0</v>
      </c>
      <c r="H51" s="62">
        <f t="shared" si="64"/>
        <v>0</v>
      </c>
      <c r="I51" s="64">
        <f t="shared" si="60"/>
        <v>0</v>
      </c>
      <c r="K51" s="75" t="s">
        <v>19</v>
      </c>
      <c r="L51" s="62">
        <f t="shared" si="65"/>
        <v>0</v>
      </c>
      <c r="M51" s="62">
        <f t="shared" si="65"/>
        <v>0</v>
      </c>
      <c r="N51" s="62">
        <f t="shared" si="65"/>
        <v>0</v>
      </c>
      <c r="O51" s="62">
        <f t="shared" si="65"/>
        <v>0</v>
      </c>
      <c r="P51" s="62">
        <f t="shared" si="65"/>
        <v>0</v>
      </c>
      <c r="Q51" s="62">
        <f t="shared" si="65"/>
        <v>0</v>
      </c>
      <c r="R51" s="62">
        <f t="shared" si="65"/>
        <v>0</v>
      </c>
      <c r="S51" s="91">
        <f t="shared" si="61"/>
        <v>0</v>
      </c>
      <c r="U51" s="106" t="s">
        <v>19</v>
      </c>
      <c r="V51" s="124">
        <f t="shared" si="66"/>
        <v>0</v>
      </c>
      <c r="W51" s="124">
        <f t="shared" si="66"/>
        <v>0</v>
      </c>
      <c r="X51" s="124">
        <f t="shared" si="66"/>
        <v>0</v>
      </c>
      <c r="Y51" s="124">
        <f t="shared" si="66"/>
        <v>0</v>
      </c>
      <c r="Z51" s="124">
        <f t="shared" si="66"/>
        <v>0</v>
      </c>
      <c r="AA51" s="124">
        <f t="shared" si="66"/>
        <v>0</v>
      </c>
      <c r="AB51" s="124">
        <f t="shared" si="66"/>
        <v>0</v>
      </c>
      <c r="AC51" s="284">
        <f t="shared" si="66"/>
        <v>0</v>
      </c>
      <c r="AD51" s="124">
        <f t="shared" si="66"/>
        <v>0</v>
      </c>
      <c r="AE51" s="124">
        <f t="shared" si="66"/>
        <v>0</v>
      </c>
      <c r="AF51" s="124">
        <f t="shared" si="66"/>
        <v>0</v>
      </c>
      <c r="AG51" s="124">
        <f t="shared" si="66"/>
        <v>0</v>
      </c>
      <c r="AH51" s="124">
        <f t="shared" si="66"/>
        <v>0</v>
      </c>
      <c r="AI51" s="126">
        <f t="shared" si="62"/>
        <v>0</v>
      </c>
      <c r="AJ51" s="11" t="str">
        <f t="shared" si="63"/>
        <v/>
      </c>
    </row>
    <row r="52" spans="1:36">
      <c r="A52" s="55" t="s">
        <v>20</v>
      </c>
      <c r="B52" s="59">
        <f t="shared" si="67"/>
        <v>0</v>
      </c>
      <c r="C52" s="59">
        <f t="shared" si="67"/>
        <v>0</v>
      </c>
      <c r="D52" s="59">
        <f t="shared" si="67"/>
        <v>0</v>
      </c>
      <c r="E52" s="59">
        <f t="shared" si="67"/>
        <v>0</v>
      </c>
      <c r="F52" s="422">
        <v>0</v>
      </c>
      <c r="G52" s="59">
        <f t="shared" si="64"/>
        <v>0</v>
      </c>
      <c r="H52" s="59">
        <f t="shared" si="64"/>
        <v>0</v>
      </c>
      <c r="I52" s="61">
        <f t="shared" si="60"/>
        <v>0</v>
      </c>
      <c r="K52" s="74" t="s">
        <v>20</v>
      </c>
      <c r="L52" s="87">
        <f t="shared" si="65"/>
        <v>0</v>
      </c>
      <c r="M52" s="87">
        <f t="shared" si="65"/>
        <v>0</v>
      </c>
      <c r="N52" s="87">
        <f t="shared" si="65"/>
        <v>0</v>
      </c>
      <c r="O52" s="87">
        <f t="shared" si="65"/>
        <v>0</v>
      </c>
      <c r="P52" s="87">
        <f t="shared" si="65"/>
        <v>0</v>
      </c>
      <c r="Q52" s="87">
        <f t="shared" si="65"/>
        <v>0</v>
      </c>
      <c r="R52" s="87">
        <f t="shared" si="65"/>
        <v>0</v>
      </c>
      <c r="S52" s="89">
        <f t="shared" si="61"/>
        <v>0</v>
      </c>
      <c r="U52" s="105" t="s">
        <v>20</v>
      </c>
      <c r="V52" s="121">
        <f t="shared" si="66"/>
        <v>0</v>
      </c>
      <c r="W52" s="121">
        <f t="shared" si="66"/>
        <v>0</v>
      </c>
      <c r="X52" s="121">
        <f t="shared" si="66"/>
        <v>0</v>
      </c>
      <c r="Y52" s="121">
        <f t="shared" si="66"/>
        <v>0</v>
      </c>
      <c r="Z52" s="121">
        <f t="shared" si="66"/>
        <v>0</v>
      </c>
      <c r="AA52" s="121">
        <f t="shared" si="66"/>
        <v>0</v>
      </c>
      <c r="AB52" s="121">
        <f t="shared" si="66"/>
        <v>0</v>
      </c>
      <c r="AC52" s="283">
        <f t="shared" si="66"/>
        <v>0</v>
      </c>
      <c r="AD52" s="121">
        <f t="shared" si="66"/>
        <v>0</v>
      </c>
      <c r="AE52" s="121">
        <f t="shared" si="66"/>
        <v>0</v>
      </c>
      <c r="AF52" s="121">
        <f t="shared" si="66"/>
        <v>0</v>
      </c>
      <c r="AG52" s="121">
        <f t="shared" si="66"/>
        <v>0</v>
      </c>
      <c r="AH52" s="121">
        <f t="shared" si="66"/>
        <v>0</v>
      </c>
      <c r="AI52" s="123">
        <f t="shared" si="62"/>
        <v>0</v>
      </c>
      <c r="AJ52" s="11" t="str">
        <f t="shared" si="63"/>
        <v/>
      </c>
    </row>
    <row r="53" spans="1:36" ht="15" thickBot="1">
      <c r="A53" s="57" t="s">
        <v>11</v>
      </c>
      <c r="B53" s="52">
        <f t="shared" si="67"/>
        <v>0</v>
      </c>
      <c r="C53" s="52">
        <f t="shared" si="67"/>
        <v>0</v>
      </c>
      <c r="D53" s="52">
        <f t="shared" si="67"/>
        <v>0</v>
      </c>
      <c r="E53" s="52">
        <f t="shared" si="67"/>
        <v>0</v>
      </c>
      <c r="F53" s="423">
        <v>0</v>
      </c>
      <c r="G53" s="52">
        <f t="shared" si="64"/>
        <v>0</v>
      </c>
      <c r="H53" s="52">
        <f t="shared" si="64"/>
        <v>0</v>
      </c>
      <c r="I53" s="66">
        <f t="shared" si="60"/>
        <v>0</v>
      </c>
      <c r="K53" s="76" t="s">
        <v>11</v>
      </c>
      <c r="L53" s="52">
        <f t="shared" si="65"/>
        <v>0</v>
      </c>
      <c r="M53" s="52">
        <f t="shared" si="65"/>
        <v>0</v>
      </c>
      <c r="N53" s="52">
        <f t="shared" si="65"/>
        <v>0</v>
      </c>
      <c r="O53" s="52">
        <f t="shared" si="65"/>
        <v>0</v>
      </c>
      <c r="P53" s="52">
        <f t="shared" si="65"/>
        <v>0</v>
      </c>
      <c r="Q53" s="52">
        <f t="shared" si="65"/>
        <v>0</v>
      </c>
      <c r="R53" s="52">
        <f t="shared" si="65"/>
        <v>0</v>
      </c>
      <c r="S53" s="93">
        <f t="shared" si="61"/>
        <v>0</v>
      </c>
      <c r="U53" s="106" t="s">
        <v>11</v>
      </c>
      <c r="V53" s="124">
        <f t="shared" si="66"/>
        <v>0</v>
      </c>
      <c r="W53" s="124">
        <f t="shared" si="66"/>
        <v>0</v>
      </c>
      <c r="X53" s="124">
        <f t="shared" si="66"/>
        <v>0</v>
      </c>
      <c r="Y53" s="124">
        <f t="shared" si="66"/>
        <v>0</v>
      </c>
      <c r="Z53" s="124">
        <f t="shared" si="66"/>
        <v>0</v>
      </c>
      <c r="AA53" s="124">
        <f t="shared" si="66"/>
        <v>0</v>
      </c>
      <c r="AB53" s="124">
        <f t="shared" si="66"/>
        <v>0</v>
      </c>
      <c r="AC53" s="284">
        <f t="shared" si="66"/>
        <v>0</v>
      </c>
      <c r="AD53" s="124">
        <f t="shared" si="66"/>
        <v>0</v>
      </c>
      <c r="AE53" s="124">
        <f t="shared" si="66"/>
        <v>0</v>
      </c>
      <c r="AF53" s="124">
        <f t="shared" si="66"/>
        <v>0</v>
      </c>
      <c r="AG53" s="124">
        <f t="shared" si="66"/>
        <v>0</v>
      </c>
      <c r="AH53" s="124">
        <f t="shared" si="66"/>
        <v>0</v>
      </c>
      <c r="AI53" s="126">
        <f t="shared" si="62"/>
        <v>0</v>
      </c>
      <c r="AJ53" s="11" t="str">
        <f t="shared" si="63"/>
        <v/>
      </c>
    </row>
    <row r="54" spans="1:36" ht="15">
      <c r="A54" s="34" t="s">
        <v>26</v>
      </c>
      <c r="B54" s="67">
        <f>SUM(B33:B49)</f>
        <v>7724.3713681751606</v>
      </c>
      <c r="C54" s="67">
        <f t="shared" ref="C54:I54" si="68">SUM(C33:C49)</f>
        <v>14176.934028460433</v>
      </c>
      <c r="D54" s="67">
        <f t="shared" si="68"/>
        <v>15980.252231451432</v>
      </c>
      <c r="E54" s="67">
        <f t="shared" si="68"/>
        <v>13208.991204951426</v>
      </c>
      <c r="F54" s="67">
        <f t="shared" si="68"/>
        <v>0</v>
      </c>
      <c r="G54" s="67">
        <f t="shared" si="68"/>
        <v>1381.7064226889536</v>
      </c>
      <c r="H54" s="68">
        <f t="shared" si="68"/>
        <v>41.701954910739332</v>
      </c>
      <c r="I54" s="39">
        <f t="shared" si="68"/>
        <v>52513.957210638153</v>
      </c>
      <c r="K54" s="77" t="s">
        <v>26</v>
      </c>
      <c r="L54" s="67">
        <f>SUM(L33:L49)</f>
        <v>7724.3713681751606</v>
      </c>
      <c r="M54" s="67">
        <f t="shared" ref="M54:S54" si="69">SUM(M33:M49)</f>
        <v>14176.934028460433</v>
      </c>
      <c r="N54" s="67">
        <f t="shared" si="69"/>
        <v>15980.252231451432</v>
      </c>
      <c r="O54" s="67">
        <f t="shared" si="69"/>
        <v>13208.991204951426</v>
      </c>
      <c r="P54" s="67">
        <f t="shared" si="69"/>
        <v>5791.4972340307286</v>
      </c>
      <c r="Q54" s="67">
        <f t="shared" si="69"/>
        <v>1381.7064226889536</v>
      </c>
      <c r="R54" s="68">
        <f t="shared" si="69"/>
        <v>41.701954910739332</v>
      </c>
      <c r="S54" s="94">
        <f t="shared" si="69"/>
        <v>58305.454444668881</v>
      </c>
      <c r="T54" s="4"/>
      <c r="U54" s="107" t="s">
        <v>63</v>
      </c>
      <c r="V54" s="127">
        <f>SUM(V33:V49)</f>
        <v>5000.998289016823</v>
      </c>
      <c r="W54" s="127">
        <f t="shared" ref="W54:AH54" si="70">SUM(W33:W49)</f>
        <v>1536.3930366482682</v>
      </c>
      <c r="X54" s="127">
        <f t="shared" si="70"/>
        <v>1381.7064226889536</v>
      </c>
      <c r="Y54" s="127">
        <f t="shared" si="70"/>
        <v>14176.934028460433</v>
      </c>
      <c r="Z54" s="127">
        <f t="shared" si="70"/>
        <v>13946.497410868693</v>
      </c>
      <c r="AA54" s="127">
        <f t="shared" si="70"/>
        <v>11853.20991566456</v>
      </c>
      <c r="AB54" s="127">
        <f t="shared" si="70"/>
        <v>5791.4972340307286</v>
      </c>
      <c r="AC54" s="127">
        <f t="shared" si="70"/>
        <v>4618.2181072904168</v>
      </c>
      <c r="AD54" s="128">
        <f t="shared" si="70"/>
        <v>1186.9800425100698</v>
      </c>
      <c r="AE54" s="128">
        <f t="shared" si="70"/>
        <v>1321.0669720349638</v>
      </c>
      <c r="AF54" s="128">
        <f t="shared" si="70"/>
        <v>41.701954910739332</v>
      </c>
      <c r="AG54" s="128">
        <f t="shared" si="70"/>
        <v>2033.7548205827391</v>
      </c>
      <c r="AH54" s="128">
        <f t="shared" si="70"/>
        <v>34.714317251904383</v>
      </c>
      <c r="AI54" s="129">
        <f>SUM(V54:AC54)</f>
        <v>58305.454444668881</v>
      </c>
      <c r="AJ54" s="11" t="str">
        <f t="shared" si="63"/>
        <v/>
      </c>
    </row>
    <row r="55" spans="1:36" s="15" customFormat="1" ht="15.75" thickBot="1">
      <c r="A55" s="32" t="s">
        <v>90</v>
      </c>
      <c r="B55" s="48">
        <f>IF($I54=0,"-",B54/$I54)</f>
        <v>0.14709177861405531</v>
      </c>
      <c r="C55" s="48">
        <f t="shared" ref="C55:H55" si="71">IF($I54=0,"-",C54/$I54)</f>
        <v>0.26996506798365033</v>
      </c>
      <c r="D55" s="48">
        <f t="shared" si="71"/>
        <v>0.30430485684697534</v>
      </c>
      <c r="E55" s="48">
        <f t="shared" si="71"/>
        <v>0.25153296202700909</v>
      </c>
      <c r="F55" s="48">
        <f t="shared" si="71"/>
        <v>0</v>
      </c>
      <c r="G55" s="48">
        <f t="shared" si="71"/>
        <v>2.6311222693555663E-2</v>
      </c>
      <c r="H55" s="69">
        <f t="shared" si="71"/>
        <v>7.9411183475412228E-4</v>
      </c>
      <c r="I55" s="49">
        <f>SUM(B55:H55)</f>
        <v>0.99999999999999989</v>
      </c>
      <c r="K55" s="78" t="s">
        <v>90</v>
      </c>
      <c r="L55" s="95">
        <f>IF($S54=0,"-",L54/$S54)</f>
        <v>0.13248111075963723</v>
      </c>
      <c r="M55" s="95">
        <f t="shared" ref="M55:R55" si="72">IF($S54=0,"-",M54/$S54)</f>
        <v>0.24314936164187106</v>
      </c>
      <c r="N55" s="95">
        <f t="shared" si="72"/>
        <v>0.2740781695924604</v>
      </c>
      <c r="O55" s="95">
        <f t="shared" si="72"/>
        <v>0.22654812196835866</v>
      </c>
      <c r="P55" s="95">
        <f t="shared" si="72"/>
        <v>9.9330282032649E-2</v>
      </c>
      <c r="Q55" s="95">
        <f t="shared" si="72"/>
        <v>2.3697721522780945E-2</v>
      </c>
      <c r="R55" s="96">
        <f t="shared" si="72"/>
        <v>7.1523248224253095E-4</v>
      </c>
      <c r="S55" s="97">
        <f>SUM(L55:R55)</f>
        <v>0.99999999999999978</v>
      </c>
      <c r="T55" s="22"/>
      <c r="U55" s="108" t="s">
        <v>90</v>
      </c>
      <c r="V55" s="130">
        <f>+V54/$AI54</f>
        <v>8.5772391908251144E-2</v>
      </c>
      <c r="W55" s="130">
        <f t="shared" ref="W55:AH55" si="73">+W54/$AI54</f>
        <v>2.6350759998042469E-2</v>
      </c>
      <c r="X55" s="130">
        <f t="shared" si="73"/>
        <v>2.3697721522780945E-2</v>
      </c>
      <c r="Y55" s="130">
        <f t="shared" si="73"/>
        <v>0.24314936164187106</v>
      </c>
      <c r="Z55" s="130">
        <f t="shared" si="73"/>
        <v>0.23919713076078908</v>
      </c>
      <c r="AA55" s="130">
        <f t="shared" si="73"/>
        <v>0.20329504380954791</v>
      </c>
      <c r="AB55" s="130">
        <f t="shared" si="73"/>
        <v>9.9330282032649E-2</v>
      </c>
      <c r="AC55" s="130">
        <f t="shared" si="73"/>
        <v>7.9207308326068288E-2</v>
      </c>
      <c r="AD55" s="130">
        <f t="shared" si="73"/>
        <v>2.0357958853343617E-2</v>
      </c>
      <c r="AE55" s="130">
        <f t="shared" si="73"/>
        <v>2.2657691027666016E-2</v>
      </c>
      <c r="AF55" s="130">
        <f t="shared" si="73"/>
        <v>7.1523248224253095E-4</v>
      </c>
      <c r="AG55" s="130">
        <f t="shared" si="73"/>
        <v>3.4881038831671332E-2</v>
      </c>
      <c r="AH55" s="130">
        <f t="shared" si="73"/>
        <v>5.9538713114478542E-4</v>
      </c>
      <c r="AI55" s="131">
        <f>SUM(V55:AC55)</f>
        <v>0.99999999999999989</v>
      </c>
      <c r="AJ55" s="20" t="str">
        <f t="shared" si="63"/>
        <v/>
      </c>
    </row>
    <row r="56" spans="1:36" ht="15" thickBot="1">
      <c r="A56"/>
      <c r="B56" s="50"/>
      <c r="C56" s="50"/>
      <c r="D56" s="50"/>
      <c r="E56" s="50"/>
      <c r="F56" s="50"/>
      <c r="G56" s="50"/>
      <c r="H56" s="50"/>
      <c r="I56" s="50"/>
      <c r="K56"/>
      <c r="L56" s="50"/>
      <c r="M56" s="50"/>
      <c r="N56" s="50"/>
      <c r="O56" s="50"/>
      <c r="P56" s="50"/>
      <c r="Q56" s="50"/>
      <c r="R56" s="50"/>
      <c r="S56" s="50"/>
      <c r="U56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132"/>
    </row>
    <row r="57" spans="1:36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  <c r="K57" s="426" t="s">
        <v>52</v>
      </c>
      <c r="L57" s="80" t="s">
        <v>0</v>
      </c>
      <c r="M57" s="80" t="s">
        <v>1</v>
      </c>
      <c r="N57" s="80" t="s">
        <v>2</v>
      </c>
      <c r="O57" s="80" t="s">
        <v>3</v>
      </c>
      <c r="P57" s="80" t="s">
        <v>27</v>
      </c>
      <c r="Q57" s="80" t="s">
        <v>4</v>
      </c>
      <c r="R57" s="80" t="s">
        <v>5</v>
      </c>
      <c r="S57" s="81" t="s">
        <v>6</v>
      </c>
      <c r="U57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132"/>
    </row>
    <row r="58" spans="1:36" ht="15" customHeight="1">
      <c r="A58" s="447" t="s">
        <v>52</v>
      </c>
      <c r="B58" s="409" t="s">
        <v>119</v>
      </c>
      <c r="C58" s="410"/>
      <c r="D58" s="410"/>
      <c r="E58" s="410"/>
      <c r="F58" s="410"/>
      <c r="G58" s="410"/>
      <c r="H58" s="410"/>
      <c r="I58" s="411"/>
      <c r="K58" s="427" t="s">
        <v>52</v>
      </c>
      <c r="L58" s="412" t="s">
        <v>119</v>
      </c>
      <c r="M58" s="413"/>
      <c r="N58" s="413"/>
      <c r="O58" s="413"/>
      <c r="P58" s="413"/>
      <c r="Q58" s="413"/>
      <c r="R58" s="413"/>
      <c r="S58" s="414"/>
      <c r="U58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132"/>
    </row>
    <row r="59" spans="1:36" ht="15">
      <c r="A59" s="27" t="s">
        <v>7</v>
      </c>
      <c r="B59" s="428"/>
      <c r="C59" s="429"/>
      <c r="D59" s="429"/>
      <c r="E59" s="430"/>
      <c r="F59" s="37">
        <f>F449+F475+F501+F527+F553</f>
        <v>2.8290498953929029</v>
      </c>
      <c r="G59" s="428"/>
      <c r="H59" s="430"/>
      <c r="I59" s="39">
        <f>SUM(B59:H59)</f>
        <v>2.8290498953929029</v>
      </c>
      <c r="K59" s="79" t="s">
        <v>7</v>
      </c>
      <c r="L59" s="428"/>
      <c r="M59" s="429"/>
      <c r="N59" s="429"/>
      <c r="O59" s="430"/>
      <c r="P59" s="37">
        <f>P449+P475+P501+P527+P553</f>
        <v>0</v>
      </c>
      <c r="Q59" s="428"/>
      <c r="R59" s="437"/>
      <c r="S59" s="99">
        <f>SUM(L59:R59)</f>
        <v>0</v>
      </c>
      <c r="U59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132"/>
    </row>
    <row r="60" spans="1:36" ht="15">
      <c r="A60" s="28" t="s">
        <v>8</v>
      </c>
      <c r="B60" s="431"/>
      <c r="C60" s="432"/>
      <c r="D60" s="432"/>
      <c r="E60" s="433"/>
      <c r="F60" s="40">
        <f t="shared" ref="F60:F79" si="74">F450+F476+F502+F528+F554</f>
        <v>0</v>
      </c>
      <c r="G60" s="431"/>
      <c r="H60" s="433"/>
      <c r="I60" s="42">
        <f t="shared" ref="I60:I79" si="75">SUM(B60:H60)</f>
        <v>0</v>
      </c>
      <c r="K60" s="71" t="s">
        <v>8</v>
      </c>
      <c r="L60" s="431"/>
      <c r="M60" s="432"/>
      <c r="N60" s="432"/>
      <c r="O60" s="433"/>
      <c r="P60" s="84">
        <f t="shared" ref="P60:P79" si="76">P450+P476+P502+P528+P554</f>
        <v>0</v>
      </c>
      <c r="Q60" s="431"/>
      <c r="R60" s="438"/>
      <c r="S60" s="86">
        <f t="shared" ref="S60:S79" si="77">SUM(L60:R60)</f>
        <v>0</v>
      </c>
      <c r="U6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132"/>
    </row>
    <row r="61" spans="1:36" ht="15">
      <c r="A61" s="29" t="s">
        <v>10</v>
      </c>
      <c r="B61" s="431"/>
      <c r="C61" s="432"/>
      <c r="D61" s="432"/>
      <c r="E61" s="433"/>
      <c r="F61" s="43">
        <f t="shared" si="74"/>
        <v>0</v>
      </c>
      <c r="G61" s="431"/>
      <c r="H61" s="433"/>
      <c r="I61" s="39">
        <f t="shared" si="75"/>
        <v>0</v>
      </c>
      <c r="K61" s="72" t="s">
        <v>10</v>
      </c>
      <c r="L61" s="431"/>
      <c r="M61" s="432"/>
      <c r="N61" s="432"/>
      <c r="O61" s="433"/>
      <c r="P61" s="43">
        <f t="shared" si="76"/>
        <v>0</v>
      </c>
      <c r="Q61" s="431"/>
      <c r="R61" s="438"/>
      <c r="S61" s="83">
        <f t="shared" si="77"/>
        <v>0</v>
      </c>
      <c r="U61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132"/>
    </row>
    <row r="62" spans="1:36" ht="15">
      <c r="A62" s="28" t="s">
        <v>56</v>
      </c>
      <c r="B62" s="431"/>
      <c r="C62" s="432"/>
      <c r="D62" s="432"/>
      <c r="E62" s="433"/>
      <c r="F62" s="40">
        <f t="shared" si="74"/>
        <v>0</v>
      </c>
      <c r="G62" s="431"/>
      <c r="H62" s="433"/>
      <c r="I62" s="42">
        <f t="shared" si="75"/>
        <v>0</v>
      </c>
      <c r="K62" s="71" t="s">
        <v>56</v>
      </c>
      <c r="L62" s="431"/>
      <c r="M62" s="432"/>
      <c r="N62" s="432"/>
      <c r="O62" s="433"/>
      <c r="P62" s="84">
        <f t="shared" si="76"/>
        <v>0</v>
      </c>
      <c r="Q62" s="431"/>
      <c r="R62" s="438"/>
      <c r="S62" s="86">
        <f t="shared" si="77"/>
        <v>0</v>
      </c>
      <c r="U62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132"/>
    </row>
    <row r="63" spans="1:36" ht="15">
      <c r="A63" s="29" t="s">
        <v>16</v>
      </c>
      <c r="B63" s="431"/>
      <c r="C63" s="432"/>
      <c r="D63" s="432"/>
      <c r="E63" s="433"/>
      <c r="F63" s="43">
        <f t="shared" si="74"/>
        <v>0</v>
      </c>
      <c r="G63" s="431"/>
      <c r="H63" s="433"/>
      <c r="I63" s="39">
        <f t="shared" si="75"/>
        <v>0</v>
      </c>
      <c r="K63" s="72" t="s">
        <v>16</v>
      </c>
      <c r="L63" s="431"/>
      <c r="M63" s="432"/>
      <c r="N63" s="432"/>
      <c r="O63" s="433"/>
      <c r="P63" s="43">
        <f t="shared" si="76"/>
        <v>0</v>
      </c>
      <c r="Q63" s="431"/>
      <c r="R63" s="438"/>
      <c r="S63" s="83">
        <f t="shared" si="77"/>
        <v>0</v>
      </c>
      <c r="U63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132"/>
    </row>
    <row r="64" spans="1:36" ht="15">
      <c r="A64" s="28" t="s">
        <v>68</v>
      </c>
      <c r="B64" s="431"/>
      <c r="C64" s="432"/>
      <c r="D64" s="432"/>
      <c r="E64" s="433"/>
      <c r="F64" s="40">
        <f t="shared" si="74"/>
        <v>0</v>
      </c>
      <c r="G64" s="431"/>
      <c r="H64" s="433"/>
      <c r="I64" s="42">
        <f t="shared" si="75"/>
        <v>0</v>
      </c>
      <c r="K64" s="71" t="s">
        <v>68</v>
      </c>
      <c r="L64" s="431"/>
      <c r="M64" s="432"/>
      <c r="N64" s="432"/>
      <c r="O64" s="433"/>
      <c r="P64" s="84">
        <f t="shared" si="76"/>
        <v>0</v>
      </c>
      <c r="Q64" s="431"/>
      <c r="R64" s="438"/>
      <c r="S64" s="86">
        <f t="shared" si="77"/>
        <v>0</v>
      </c>
      <c r="U64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132"/>
    </row>
    <row r="65" spans="1:35" ht="15">
      <c r="A65" s="29" t="s">
        <v>58</v>
      </c>
      <c r="B65" s="431"/>
      <c r="C65" s="432"/>
      <c r="D65" s="432"/>
      <c r="E65" s="433"/>
      <c r="F65" s="43">
        <f t="shared" si="74"/>
        <v>48128.330595970292</v>
      </c>
      <c r="G65" s="431"/>
      <c r="H65" s="433"/>
      <c r="I65" s="39">
        <f t="shared" si="75"/>
        <v>48128.330595970292</v>
      </c>
      <c r="K65" s="72" t="s">
        <v>58</v>
      </c>
      <c r="L65" s="431"/>
      <c r="M65" s="432"/>
      <c r="N65" s="432"/>
      <c r="O65" s="433"/>
      <c r="P65" s="43">
        <f t="shared" si="76"/>
        <v>10234.604193410827</v>
      </c>
      <c r="Q65" s="431"/>
      <c r="R65" s="438"/>
      <c r="S65" s="83">
        <f t="shared" si="77"/>
        <v>10234.604193410827</v>
      </c>
      <c r="U65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132"/>
    </row>
    <row r="66" spans="1:35" ht="15">
      <c r="A66" s="28" t="s">
        <v>12</v>
      </c>
      <c r="B66" s="431"/>
      <c r="C66" s="432"/>
      <c r="D66" s="432"/>
      <c r="E66" s="433"/>
      <c r="F66" s="40">
        <f t="shared" si="74"/>
        <v>17371.861926744783</v>
      </c>
      <c r="G66" s="431"/>
      <c r="H66" s="433"/>
      <c r="I66" s="42">
        <f t="shared" si="75"/>
        <v>17371.861926744783</v>
      </c>
      <c r="K66" s="71" t="s">
        <v>12</v>
      </c>
      <c r="L66" s="431"/>
      <c r="M66" s="432"/>
      <c r="N66" s="432"/>
      <c r="O66" s="433"/>
      <c r="P66" s="84">
        <f t="shared" si="76"/>
        <v>6710.7337444657651</v>
      </c>
      <c r="Q66" s="431"/>
      <c r="R66" s="438"/>
      <c r="S66" s="86">
        <f t="shared" si="77"/>
        <v>6710.7337444657651</v>
      </c>
      <c r="U66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132"/>
    </row>
    <row r="67" spans="1:35" ht="15">
      <c r="A67" s="29" t="s">
        <v>59</v>
      </c>
      <c r="B67" s="431"/>
      <c r="C67" s="432"/>
      <c r="D67" s="432"/>
      <c r="E67" s="433"/>
      <c r="F67" s="43">
        <f t="shared" si="74"/>
        <v>23460.565230457414</v>
      </c>
      <c r="G67" s="431"/>
      <c r="H67" s="433"/>
      <c r="I67" s="39">
        <f t="shared" si="75"/>
        <v>23460.565230457414</v>
      </c>
      <c r="K67" s="72" t="s">
        <v>59</v>
      </c>
      <c r="L67" s="431"/>
      <c r="M67" s="432"/>
      <c r="N67" s="432"/>
      <c r="O67" s="433"/>
      <c r="P67" s="43">
        <f t="shared" si="76"/>
        <v>-3.2995828291859652E-13</v>
      </c>
      <c r="Q67" s="431"/>
      <c r="R67" s="438"/>
      <c r="S67" s="83">
        <f t="shared" si="77"/>
        <v>-3.2995828291859652E-13</v>
      </c>
      <c r="U67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132"/>
    </row>
    <row r="68" spans="1:35" ht="15">
      <c r="A68" s="28" t="s">
        <v>17</v>
      </c>
      <c r="B68" s="431"/>
      <c r="C68" s="432"/>
      <c r="D68" s="432"/>
      <c r="E68" s="433"/>
      <c r="F68" s="40">
        <f t="shared" si="74"/>
        <v>40.01166762085839</v>
      </c>
      <c r="G68" s="431"/>
      <c r="H68" s="433"/>
      <c r="I68" s="42">
        <f t="shared" si="75"/>
        <v>40.01166762085839</v>
      </c>
      <c r="K68" s="71" t="s">
        <v>17</v>
      </c>
      <c r="L68" s="431"/>
      <c r="M68" s="432"/>
      <c r="N68" s="432"/>
      <c r="O68" s="433"/>
      <c r="P68" s="84">
        <f t="shared" si="76"/>
        <v>-3.4997120408829181</v>
      </c>
      <c r="Q68" s="431"/>
      <c r="R68" s="438"/>
      <c r="S68" s="86">
        <f t="shared" si="77"/>
        <v>-3.4997120408829181</v>
      </c>
      <c r="U68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132"/>
    </row>
    <row r="69" spans="1:35" ht="15">
      <c r="A69" s="29" t="s">
        <v>140</v>
      </c>
      <c r="B69" s="431"/>
      <c r="C69" s="432"/>
      <c r="D69" s="432"/>
      <c r="E69" s="433"/>
      <c r="F69" s="43">
        <f t="shared" si="74"/>
        <v>3638.1243815340658</v>
      </c>
      <c r="G69" s="431"/>
      <c r="H69" s="433"/>
      <c r="I69" s="39">
        <f t="shared" si="75"/>
        <v>3638.1243815340658</v>
      </c>
      <c r="K69" s="72" t="s">
        <v>140</v>
      </c>
      <c r="L69" s="431"/>
      <c r="M69" s="432"/>
      <c r="N69" s="432"/>
      <c r="O69" s="433"/>
      <c r="P69" s="43">
        <f t="shared" si="76"/>
        <v>5.8678331104611061</v>
      </c>
      <c r="Q69" s="431"/>
      <c r="R69" s="438"/>
      <c r="S69" s="83">
        <f t="shared" si="77"/>
        <v>5.8678331104611061</v>
      </c>
      <c r="U69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132"/>
    </row>
    <row r="70" spans="1:35" ht="15">
      <c r="A70" s="28" t="s">
        <v>25</v>
      </c>
      <c r="B70" s="431"/>
      <c r="C70" s="432"/>
      <c r="D70" s="432"/>
      <c r="E70" s="433"/>
      <c r="F70" s="40">
        <f t="shared" si="74"/>
        <v>1612.6052965676226</v>
      </c>
      <c r="G70" s="431"/>
      <c r="H70" s="433"/>
      <c r="I70" s="42">
        <f t="shared" si="75"/>
        <v>1612.6052965676226</v>
      </c>
      <c r="K70" s="71" t="s">
        <v>25</v>
      </c>
      <c r="L70" s="431"/>
      <c r="M70" s="432"/>
      <c r="N70" s="432"/>
      <c r="O70" s="433"/>
      <c r="P70" s="84">
        <f t="shared" si="76"/>
        <v>2.9558577807620168E-12</v>
      </c>
      <c r="Q70" s="431"/>
      <c r="R70" s="438"/>
      <c r="S70" s="86">
        <f t="shared" si="77"/>
        <v>2.9558577807620168E-12</v>
      </c>
      <c r="U7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132"/>
    </row>
    <row r="71" spans="1:35" ht="15">
      <c r="A71" s="29" t="s">
        <v>24</v>
      </c>
      <c r="B71" s="431"/>
      <c r="C71" s="432"/>
      <c r="D71" s="432"/>
      <c r="E71" s="433"/>
      <c r="F71" s="43">
        <f t="shared" si="74"/>
        <v>0</v>
      </c>
      <c r="G71" s="431"/>
      <c r="H71" s="433"/>
      <c r="I71" s="39">
        <f t="shared" si="75"/>
        <v>0</v>
      </c>
      <c r="K71" s="72" t="s">
        <v>24</v>
      </c>
      <c r="L71" s="431"/>
      <c r="M71" s="432"/>
      <c r="N71" s="432"/>
      <c r="O71" s="433"/>
      <c r="P71" s="43">
        <f t="shared" si="76"/>
        <v>-1.3224976669334865E-12</v>
      </c>
      <c r="Q71" s="431"/>
      <c r="R71" s="438"/>
      <c r="S71" s="83">
        <f t="shared" si="77"/>
        <v>-1.3224976669334865E-12</v>
      </c>
      <c r="U71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132"/>
    </row>
    <row r="72" spans="1:35" ht="15">
      <c r="A72" s="28" t="s">
        <v>60</v>
      </c>
      <c r="B72" s="431"/>
      <c r="C72" s="432"/>
      <c r="D72" s="432"/>
      <c r="E72" s="433"/>
      <c r="F72" s="40">
        <f t="shared" si="74"/>
        <v>6.0884886764705895E-2</v>
      </c>
      <c r="G72" s="431"/>
      <c r="H72" s="433"/>
      <c r="I72" s="42">
        <f t="shared" si="75"/>
        <v>6.0884886764705895E-2</v>
      </c>
      <c r="K72" s="71" t="s">
        <v>60</v>
      </c>
      <c r="L72" s="431"/>
      <c r="M72" s="432"/>
      <c r="N72" s="432"/>
      <c r="O72" s="433"/>
      <c r="P72" s="84">
        <f t="shared" si="76"/>
        <v>2.134958876354176E-13</v>
      </c>
      <c r="Q72" s="431"/>
      <c r="R72" s="438"/>
      <c r="S72" s="86">
        <f t="shared" si="77"/>
        <v>2.134958876354176E-13</v>
      </c>
      <c r="U72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132"/>
    </row>
    <row r="73" spans="1:35" ht="15">
      <c r="A73" s="29" t="s">
        <v>22</v>
      </c>
      <c r="B73" s="431"/>
      <c r="C73" s="432"/>
      <c r="D73" s="432"/>
      <c r="E73" s="433"/>
      <c r="F73" s="51">
        <f t="shared" si="74"/>
        <v>3553.4753894044288</v>
      </c>
      <c r="G73" s="431"/>
      <c r="H73" s="433"/>
      <c r="I73" s="39">
        <f t="shared" si="75"/>
        <v>3553.4753894044288</v>
      </c>
      <c r="K73" s="72" t="s">
        <v>22</v>
      </c>
      <c r="L73" s="431"/>
      <c r="M73" s="432"/>
      <c r="N73" s="432"/>
      <c r="O73" s="433"/>
      <c r="P73" s="43">
        <f t="shared" si="76"/>
        <v>1399.3296976050949</v>
      </c>
      <c r="Q73" s="431"/>
      <c r="R73" s="438"/>
      <c r="S73" s="83">
        <f t="shared" si="77"/>
        <v>1399.3296976050949</v>
      </c>
      <c r="U73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132"/>
    </row>
    <row r="74" spans="1:35" ht="15">
      <c r="A74" s="28" t="s">
        <v>21</v>
      </c>
      <c r="B74" s="431"/>
      <c r="C74" s="432"/>
      <c r="D74" s="432"/>
      <c r="E74" s="433"/>
      <c r="F74" s="40">
        <f t="shared" si="74"/>
        <v>0</v>
      </c>
      <c r="G74" s="431"/>
      <c r="H74" s="433"/>
      <c r="I74" s="42">
        <f t="shared" si="75"/>
        <v>0</v>
      </c>
      <c r="K74" s="71" t="s">
        <v>21</v>
      </c>
      <c r="L74" s="431"/>
      <c r="M74" s="432"/>
      <c r="N74" s="432"/>
      <c r="O74" s="433"/>
      <c r="P74" s="84">
        <f t="shared" si="76"/>
        <v>0</v>
      </c>
      <c r="Q74" s="431"/>
      <c r="R74" s="438"/>
      <c r="S74" s="86">
        <f t="shared" si="77"/>
        <v>0</v>
      </c>
      <c r="U74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132"/>
    </row>
    <row r="75" spans="1:35" ht="15">
      <c r="A75" s="30" t="s">
        <v>64</v>
      </c>
      <c r="B75" s="431"/>
      <c r="C75" s="432"/>
      <c r="D75" s="432"/>
      <c r="E75" s="433"/>
      <c r="F75" s="43">
        <f t="shared" si="74"/>
        <v>0</v>
      </c>
      <c r="G75" s="431"/>
      <c r="H75" s="433"/>
      <c r="I75" s="39">
        <f t="shared" si="75"/>
        <v>0</v>
      </c>
      <c r="K75" s="73" t="s">
        <v>64</v>
      </c>
      <c r="L75" s="431"/>
      <c r="M75" s="432"/>
      <c r="N75" s="432"/>
      <c r="O75" s="433"/>
      <c r="P75" s="43">
        <f t="shared" si="76"/>
        <v>0</v>
      </c>
      <c r="Q75" s="431"/>
      <c r="R75" s="438"/>
      <c r="S75" s="83">
        <f t="shared" si="77"/>
        <v>0</v>
      </c>
      <c r="U75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132"/>
    </row>
    <row r="76" spans="1:35">
      <c r="A76" s="55" t="s">
        <v>23</v>
      </c>
      <c r="B76" s="431"/>
      <c r="C76" s="432"/>
      <c r="D76" s="432"/>
      <c r="E76" s="433"/>
      <c r="F76" s="59">
        <f t="shared" si="74"/>
        <v>0</v>
      </c>
      <c r="G76" s="431"/>
      <c r="H76" s="433"/>
      <c r="I76" s="61">
        <f t="shared" si="75"/>
        <v>0</v>
      </c>
      <c r="K76" s="74" t="s">
        <v>23</v>
      </c>
      <c r="L76" s="431"/>
      <c r="M76" s="432"/>
      <c r="N76" s="432"/>
      <c r="O76" s="433"/>
      <c r="P76" s="87">
        <f t="shared" si="76"/>
        <v>0</v>
      </c>
      <c r="Q76" s="431"/>
      <c r="R76" s="438"/>
      <c r="S76" s="89">
        <f t="shared" si="77"/>
        <v>0</v>
      </c>
      <c r="U76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132"/>
    </row>
    <row r="77" spans="1:35">
      <c r="A77" s="56" t="s">
        <v>19</v>
      </c>
      <c r="B77" s="431"/>
      <c r="C77" s="432"/>
      <c r="D77" s="432"/>
      <c r="E77" s="433"/>
      <c r="F77" s="62">
        <f t="shared" si="74"/>
        <v>0</v>
      </c>
      <c r="G77" s="431"/>
      <c r="H77" s="433"/>
      <c r="I77" s="64">
        <f t="shared" si="75"/>
        <v>0</v>
      </c>
      <c r="K77" s="75" t="s">
        <v>19</v>
      </c>
      <c r="L77" s="431"/>
      <c r="M77" s="432"/>
      <c r="N77" s="432"/>
      <c r="O77" s="433"/>
      <c r="P77" s="62">
        <f t="shared" si="76"/>
        <v>0</v>
      </c>
      <c r="Q77" s="431"/>
      <c r="R77" s="438"/>
      <c r="S77" s="91">
        <f t="shared" si="77"/>
        <v>0</v>
      </c>
      <c r="U77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132"/>
    </row>
    <row r="78" spans="1:35">
      <c r="A78" s="55" t="s">
        <v>20</v>
      </c>
      <c r="B78" s="431"/>
      <c r="C78" s="432"/>
      <c r="D78" s="432"/>
      <c r="E78" s="433"/>
      <c r="F78" s="59">
        <f t="shared" si="74"/>
        <v>0</v>
      </c>
      <c r="G78" s="431"/>
      <c r="H78" s="433"/>
      <c r="I78" s="61">
        <f t="shared" si="75"/>
        <v>0</v>
      </c>
      <c r="K78" s="74" t="s">
        <v>20</v>
      </c>
      <c r="L78" s="431"/>
      <c r="M78" s="432"/>
      <c r="N78" s="432"/>
      <c r="O78" s="433"/>
      <c r="P78" s="87">
        <f t="shared" si="76"/>
        <v>0</v>
      </c>
      <c r="Q78" s="431"/>
      <c r="R78" s="438"/>
      <c r="S78" s="89">
        <f t="shared" si="77"/>
        <v>0</v>
      </c>
      <c r="U78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132"/>
    </row>
    <row r="79" spans="1:35" ht="15" thickBot="1">
      <c r="A79" s="57" t="s">
        <v>11</v>
      </c>
      <c r="B79" s="434"/>
      <c r="C79" s="435"/>
      <c r="D79" s="435"/>
      <c r="E79" s="436"/>
      <c r="F79" s="52">
        <f t="shared" si="74"/>
        <v>0</v>
      </c>
      <c r="G79" s="434"/>
      <c r="H79" s="436"/>
      <c r="I79" s="66">
        <f t="shared" si="75"/>
        <v>0</v>
      </c>
      <c r="K79" s="76" t="s">
        <v>11</v>
      </c>
      <c r="L79" s="434"/>
      <c r="M79" s="435"/>
      <c r="N79" s="435"/>
      <c r="O79" s="436"/>
      <c r="P79" s="52">
        <f t="shared" si="76"/>
        <v>0</v>
      </c>
      <c r="Q79" s="434"/>
      <c r="R79" s="439"/>
      <c r="S79" s="93">
        <f t="shared" si="77"/>
        <v>0</v>
      </c>
      <c r="U79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132"/>
    </row>
    <row r="80" spans="1:35" ht="15">
      <c r="A80" s="34" t="s">
        <v>26</v>
      </c>
      <c r="B80" s="67">
        <f>SUM(B59:B75)</f>
        <v>0</v>
      </c>
      <c r="C80" s="67">
        <f t="shared" ref="C80:I80" si="78">SUM(C59:C75)</f>
        <v>0</v>
      </c>
      <c r="D80" s="67">
        <f t="shared" si="78"/>
        <v>0</v>
      </c>
      <c r="E80" s="67">
        <f t="shared" si="78"/>
        <v>0</v>
      </c>
      <c r="F80" s="67">
        <f t="shared" si="78"/>
        <v>97807.864423081628</v>
      </c>
      <c r="G80" s="67">
        <f t="shared" si="78"/>
        <v>0</v>
      </c>
      <c r="H80" s="68">
        <f t="shared" si="78"/>
        <v>0</v>
      </c>
      <c r="I80" s="39">
        <f t="shared" si="78"/>
        <v>97807.864423081628</v>
      </c>
      <c r="K80" s="77" t="s">
        <v>26</v>
      </c>
      <c r="L80" s="67">
        <f>SUM(L59:L75)</f>
        <v>0</v>
      </c>
      <c r="M80" s="67">
        <f t="shared" ref="M80:S80" si="79">SUM(M59:M75)</f>
        <v>0</v>
      </c>
      <c r="N80" s="67">
        <f t="shared" si="79"/>
        <v>0</v>
      </c>
      <c r="O80" s="67">
        <f t="shared" si="79"/>
        <v>0</v>
      </c>
      <c r="P80" s="67">
        <f t="shared" si="79"/>
        <v>18347.035756551268</v>
      </c>
      <c r="Q80" s="67">
        <f t="shared" si="79"/>
        <v>0</v>
      </c>
      <c r="R80" s="68">
        <f t="shared" si="79"/>
        <v>0</v>
      </c>
      <c r="S80" s="94">
        <f t="shared" si="79"/>
        <v>18347.035756551268</v>
      </c>
      <c r="U8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132"/>
    </row>
    <row r="81" spans="1:36" s="8" customFormat="1" ht="15" thickBot="1">
      <c r="A81" s="32" t="s">
        <v>90</v>
      </c>
      <c r="B81" s="48">
        <f>IF($I80=0,"-",B80/$I80)</f>
        <v>0</v>
      </c>
      <c r="C81" s="48">
        <f t="shared" ref="C81:H81" si="80">IF($I80=0,"-",C80/$I80)</f>
        <v>0</v>
      </c>
      <c r="D81" s="48">
        <f t="shared" si="80"/>
        <v>0</v>
      </c>
      <c r="E81" s="48">
        <f t="shared" si="80"/>
        <v>0</v>
      </c>
      <c r="F81" s="48">
        <f t="shared" si="80"/>
        <v>1</v>
      </c>
      <c r="G81" s="48">
        <f t="shared" si="80"/>
        <v>0</v>
      </c>
      <c r="H81" s="48">
        <f t="shared" si="80"/>
        <v>0</v>
      </c>
      <c r="I81" s="48">
        <f>SUM(B81:H81)</f>
        <v>1</v>
      </c>
      <c r="J81" s="4"/>
      <c r="K81" s="78" t="s">
        <v>90</v>
      </c>
      <c r="L81" s="95">
        <f>IF($S80=0,"-",L80/$S80)</f>
        <v>0</v>
      </c>
      <c r="M81" s="95">
        <f t="shared" ref="M81:R81" si="81">IF($S80=0,"-",M80/$S80)</f>
        <v>0</v>
      </c>
      <c r="N81" s="95">
        <f t="shared" si="81"/>
        <v>0</v>
      </c>
      <c r="O81" s="95">
        <f t="shared" si="81"/>
        <v>0</v>
      </c>
      <c r="P81" s="95">
        <f t="shared" si="81"/>
        <v>1</v>
      </c>
      <c r="Q81" s="95">
        <f t="shared" si="81"/>
        <v>0</v>
      </c>
      <c r="R81" s="96">
        <f t="shared" si="81"/>
        <v>0</v>
      </c>
      <c r="S81" s="97">
        <f>SUM(L81:R81)</f>
        <v>1</v>
      </c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4"/>
    </row>
    <row r="82" spans="1:36" ht="15" thickBot="1">
      <c r="A82" s="2"/>
      <c r="B82" s="2"/>
      <c r="C82" s="2"/>
      <c r="D82" s="2"/>
      <c r="E82" s="2"/>
      <c r="F82" s="2"/>
      <c r="G82" s="2"/>
      <c r="H82" s="2"/>
      <c r="I82" s="2"/>
      <c r="K82" s="2"/>
      <c r="L82" s="50"/>
      <c r="M82" s="50"/>
      <c r="N82" s="50"/>
      <c r="O82" s="50"/>
      <c r="P82" s="50"/>
      <c r="Q82" s="50"/>
      <c r="R82" s="50"/>
      <c r="S82" s="50"/>
      <c r="U82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132"/>
    </row>
    <row r="83" spans="1:36" ht="28.5" customHeight="1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  <c r="K83" s="440" t="s">
        <v>54</v>
      </c>
      <c r="L83" s="80" t="s">
        <v>0</v>
      </c>
      <c r="M83" s="80" t="s">
        <v>1</v>
      </c>
      <c r="N83" s="80" t="s">
        <v>2</v>
      </c>
      <c r="O83" s="80" t="s">
        <v>3</v>
      </c>
      <c r="P83" s="80" t="s">
        <v>27</v>
      </c>
      <c r="Q83" s="80" t="s">
        <v>4</v>
      </c>
      <c r="R83" s="80" t="s">
        <v>5</v>
      </c>
      <c r="S83" s="81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3"/>
    </row>
    <row r="84" spans="1:36" ht="26.25" customHeight="1">
      <c r="A84" s="449" t="s">
        <v>54</v>
      </c>
      <c r="B84" s="409" t="s">
        <v>119</v>
      </c>
      <c r="C84" s="410"/>
      <c r="D84" s="410"/>
      <c r="E84" s="410"/>
      <c r="F84" s="410"/>
      <c r="G84" s="410"/>
      <c r="H84" s="410"/>
      <c r="I84" s="411"/>
      <c r="K84" s="441" t="s">
        <v>54</v>
      </c>
      <c r="L84" s="412" t="s">
        <v>119</v>
      </c>
      <c r="M84" s="413"/>
      <c r="N84" s="413"/>
      <c r="O84" s="413"/>
      <c r="P84" s="413"/>
      <c r="Q84" s="413"/>
      <c r="R84" s="413"/>
      <c r="S84" s="41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4"/>
    </row>
    <row r="85" spans="1:36" ht="15">
      <c r="A85" s="27" t="s">
        <v>7</v>
      </c>
      <c r="B85" s="37">
        <f t="shared" ref="B85:F105" si="82">B579+B605+B631</f>
        <v>427.50133324763067</v>
      </c>
      <c r="C85" s="37">
        <f t="shared" si="82"/>
        <v>0</v>
      </c>
      <c r="D85" s="37">
        <f t="shared" si="82"/>
        <v>21.175794109457335</v>
      </c>
      <c r="E85" s="37">
        <f t="shared" si="82"/>
        <v>0</v>
      </c>
      <c r="F85" s="37">
        <f t="shared" si="82"/>
        <v>0</v>
      </c>
      <c r="G85" s="37">
        <f t="shared" ref="G85:H85" si="83">G579+G605+G631</f>
        <v>0</v>
      </c>
      <c r="H85" s="37">
        <f t="shared" si="83"/>
        <v>0</v>
      </c>
      <c r="I85" s="39">
        <f>SUM(B85:H85)</f>
        <v>448.67712735708801</v>
      </c>
      <c r="K85" s="79" t="s">
        <v>7</v>
      </c>
      <c r="L85" s="37">
        <f t="shared" ref="L85:R105" si="84">L579+L605+L631</f>
        <v>427.50133324763067</v>
      </c>
      <c r="M85" s="37">
        <f t="shared" si="84"/>
        <v>0</v>
      </c>
      <c r="N85" s="37">
        <f t="shared" si="84"/>
        <v>21.175794109457335</v>
      </c>
      <c r="O85" s="37">
        <f t="shared" si="84"/>
        <v>0</v>
      </c>
      <c r="P85" s="37">
        <f t="shared" si="84"/>
        <v>2.8290498953929029</v>
      </c>
      <c r="Q85" s="37">
        <f t="shared" si="84"/>
        <v>0</v>
      </c>
      <c r="R85" s="37">
        <f t="shared" si="84"/>
        <v>0</v>
      </c>
      <c r="S85" s="99">
        <f>SUM(L85:R85)</f>
        <v>451.50617725248094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5"/>
    </row>
    <row r="86" spans="1:36" ht="15">
      <c r="A86" s="28" t="s">
        <v>8</v>
      </c>
      <c r="B86" s="40">
        <f t="shared" si="82"/>
        <v>64.001169483752875</v>
      </c>
      <c r="C86" s="40">
        <f t="shared" si="82"/>
        <v>0</v>
      </c>
      <c r="D86" s="40">
        <f t="shared" si="82"/>
        <v>9.1562957761065746</v>
      </c>
      <c r="E86" s="40">
        <f t="shared" si="82"/>
        <v>0</v>
      </c>
      <c r="F86" s="40">
        <f t="shared" si="82"/>
        <v>0</v>
      </c>
      <c r="G86" s="40">
        <f t="shared" ref="G86:H86" si="85">G580+G606+G632</f>
        <v>0</v>
      </c>
      <c r="H86" s="40">
        <f t="shared" si="85"/>
        <v>0</v>
      </c>
      <c r="I86" s="42">
        <f t="shared" ref="I86:I105" si="86">SUM(B86:H86)</f>
        <v>73.15746525985945</v>
      </c>
      <c r="K86" s="71" t="s">
        <v>8</v>
      </c>
      <c r="L86" s="84">
        <f t="shared" si="84"/>
        <v>64.001169483752875</v>
      </c>
      <c r="M86" s="84">
        <f t="shared" si="84"/>
        <v>0</v>
      </c>
      <c r="N86" s="84">
        <f t="shared" si="84"/>
        <v>9.1562957761065746</v>
      </c>
      <c r="O86" s="84">
        <f t="shared" si="84"/>
        <v>0</v>
      </c>
      <c r="P86" s="84">
        <f t="shared" si="84"/>
        <v>0</v>
      </c>
      <c r="Q86" s="84">
        <f t="shared" si="84"/>
        <v>0</v>
      </c>
      <c r="R86" s="84">
        <f t="shared" si="84"/>
        <v>0</v>
      </c>
      <c r="S86" s="86">
        <f t="shared" ref="S86:S105" si="87">SUM(L86:R86)</f>
        <v>73.15746525985945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5"/>
    </row>
    <row r="87" spans="1:36" ht="15">
      <c r="A87" s="29" t="s">
        <v>10</v>
      </c>
      <c r="B87" s="43">
        <f t="shared" si="82"/>
        <v>564.16802877602038</v>
      </c>
      <c r="C87" s="43">
        <f t="shared" si="82"/>
        <v>0</v>
      </c>
      <c r="D87" s="43">
        <f t="shared" si="82"/>
        <v>39.840642708821761</v>
      </c>
      <c r="E87" s="43">
        <f t="shared" si="82"/>
        <v>0</v>
      </c>
      <c r="F87" s="43">
        <f t="shared" si="82"/>
        <v>0</v>
      </c>
      <c r="G87" s="43">
        <f t="shared" ref="G87:H87" si="88">G581+G607+G633</f>
        <v>0</v>
      </c>
      <c r="H87" s="43">
        <f t="shared" si="88"/>
        <v>0</v>
      </c>
      <c r="I87" s="39">
        <f t="shared" si="86"/>
        <v>604.00867148484213</v>
      </c>
      <c r="K87" s="72" t="s">
        <v>10</v>
      </c>
      <c r="L87" s="43">
        <f t="shared" si="84"/>
        <v>564.16802877602038</v>
      </c>
      <c r="M87" s="43">
        <f t="shared" si="84"/>
        <v>0</v>
      </c>
      <c r="N87" s="43">
        <f t="shared" si="84"/>
        <v>39.840642708821761</v>
      </c>
      <c r="O87" s="43">
        <f t="shared" si="84"/>
        <v>0</v>
      </c>
      <c r="P87" s="43">
        <f t="shared" si="84"/>
        <v>0</v>
      </c>
      <c r="Q87" s="43">
        <f t="shared" si="84"/>
        <v>0</v>
      </c>
      <c r="R87" s="43">
        <f t="shared" si="84"/>
        <v>0</v>
      </c>
      <c r="S87" s="83">
        <f t="shared" si="87"/>
        <v>604.00867148484213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5"/>
    </row>
    <row r="88" spans="1:36" ht="15">
      <c r="A88" s="28" t="s">
        <v>56</v>
      </c>
      <c r="B88" s="40">
        <f t="shared" si="82"/>
        <v>0</v>
      </c>
      <c r="C88" s="40">
        <f t="shared" si="82"/>
        <v>0</v>
      </c>
      <c r="D88" s="40">
        <f t="shared" si="82"/>
        <v>0</v>
      </c>
      <c r="E88" s="40">
        <f t="shared" si="82"/>
        <v>0</v>
      </c>
      <c r="F88" s="40">
        <f t="shared" si="82"/>
        <v>0</v>
      </c>
      <c r="G88" s="40">
        <f t="shared" ref="G88:H88" si="89">G582+G608+G634</f>
        <v>0</v>
      </c>
      <c r="H88" s="40">
        <f t="shared" si="89"/>
        <v>0</v>
      </c>
      <c r="I88" s="42">
        <f t="shared" si="86"/>
        <v>0</v>
      </c>
      <c r="K88" s="71" t="s">
        <v>56</v>
      </c>
      <c r="L88" s="84">
        <f t="shared" si="84"/>
        <v>0</v>
      </c>
      <c r="M88" s="84">
        <f t="shared" si="84"/>
        <v>0</v>
      </c>
      <c r="N88" s="84">
        <f t="shared" si="84"/>
        <v>0</v>
      </c>
      <c r="O88" s="84">
        <f t="shared" si="84"/>
        <v>0</v>
      </c>
      <c r="P88" s="84">
        <f t="shared" si="84"/>
        <v>0</v>
      </c>
      <c r="Q88" s="84">
        <f t="shared" si="84"/>
        <v>0</v>
      </c>
      <c r="R88" s="84">
        <f t="shared" si="84"/>
        <v>0</v>
      </c>
      <c r="S88" s="86">
        <f t="shared" si="87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5"/>
    </row>
    <row r="89" spans="1:36" ht="15">
      <c r="A89" s="29" t="s">
        <v>16</v>
      </c>
      <c r="B89" s="43">
        <f t="shared" si="82"/>
        <v>790.04295933660399</v>
      </c>
      <c r="C89" s="43">
        <f t="shared" si="82"/>
        <v>27.081909351471332</v>
      </c>
      <c r="D89" s="43">
        <f t="shared" si="82"/>
        <v>70.681301897023644</v>
      </c>
      <c r="E89" s="43">
        <f t="shared" si="82"/>
        <v>12.773928213992448</v>
      </c>
      <c r="F89" s="43">
        <f t="shared" si="82"/>
        <v>0</v>
      </c>
      <c r="G89" s="43">
        <f t="shared" ref="G89:H89" si="90">G583+G609+G635</f>
        <v>0</v>
      </c>
      <c r="H89" s="43">
        <f t="shared" si="90"/>
        <v>0</v>
      </c>
      <c r="I89" s="39">
        <f t="shared" si="86"/>
        <v>900.5800987990915</v>
      </c>
      <c r="K89" s="72" t="s">
        <v>16</v>
      </c>
      <c r="L89" s="43">
        <f t="shared" si="84"/>
        <v>790.04295933660399</v>
      </c>
      <c r="M89" s="43">
        <f t="shared" si="84"/>
        <v>27.081909351471332</v>
      </c>
      <c r="N89" s="43">
        <f t="shared" si="84"/>
        <v>70.681301897023644</v>
      </c>
      <c r="O89" s="43">
        <f t="shared" si="84"/>
        <v>12.773928213992448</v>
      </c>
      <c r="P89" s="43">
        <f t="shared" si="84"/>
        <v>0</v>
      </c>
      <c r="Q89" s="43">
        <f t="shared" si="84"/>
        <v>0</v>
      </c>
      <c r="R89" s="43">
        <f t="shared" si="84"/>
        <v>0</v>
      </c>
      <c r="S89" s="83">
        <f t="shared" si="87"/>
        <v>900.5800987990915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5"/>
    </row>
    <row r="90" spans="1:36" ht="15">
      <c r="A90" s="28" t="s">
        <v>68</v>
      </c>
      <c r="B90" s="40">
        <f t="shared" si="82"/>
        <v>9627.9141340215465</v>
      </c>
      <c r="C90" s="40">
        <f t="shared" si="82"/>
        <v>34.672410738570782</v>
      </c>
      <c r="D90" s="40">
        <f t="shared" si="82"/>
        <v>942.01629913470242</v>
      </c>
      <c r="E90" s="40">
        <f t="shared" si="82"/>
        <v>0</v>
      </c>
      <c r="F90" s="40">
        <f t="shared" si="82"/>
        <v>0</v>
      </c>
      <c r="G90" s="40">
        <f t="shared" ref="G90:H90" si="91">G584+G610+G636</f>
        <v>0</v>
      </c>
      <c r="H90" s="40">
        <f t="shared" si="91"/>
        <v>0</v>
      </c>
      <c r="I90" s="42">
        <f t="shared" si="86"/>
        <v>10604.60284389482</v>
      </c>
      <c r="K90" s="71" t="s">
        <v>68</v>
      </c>
      <c r="L90" s="84">
        <f t="shared" si="84"/>
        <v>9627.9141340215465</v>
      </c>
      <c r="M90" s="84">
        <f t="shared" si="84"/>
        <v>34.672410738570782</v>
      </c>
      <c r="N90" s="84">
        <f t="shared" si="84"/>
        <v>942.01629913470242</v>
      </c>
      <c r="O90" s="84">
        <f t="shared" si="84"/>
        <v>0</v>
      </c>
      <c r="P90" s="84">
        <f t="shared" si="84"/>
        <v>0</v>
      </c>
      <c r="Q90" s="84">
        <f t="shared" si="84"/>
        <v>0</v>
      </c>
      <c r="R90" s="84">
        <f t="shared" si="84"/>
        <v>0</v>
      </c>
      <c r="S90" s="86">
        <f t="shared" si="87"/>
        <v>10604.60284389482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5"/>
    </row>
    <row r="91" spans="1:36" ht="15">
      <c r="A91" s="29" t="s">
        <v>58</v>
      </c>
      <c r="B91" s="43">
        <f t="shared" si="82"/>
        <v>0</v>
      </c>
      <c r="C91" s="43">
        <f t="shared" si="82"/>
        <v>1.698881085819824</v>
      </c>
      <c r="D91" s="43">
        <f t="shared" si="82"/>
        <v>0.37994494179420835</v>
      </c>
      <c r="E91" s="43">
        <f t="shared" si="82"/>
        <v>259.69480101110707</v>
      </c>
      <c r="F91" s="43">
        <f t="shared" si="82"/>
        <v>3256.4291181135222</v>
      </c>
      <c r="G91" s="43">
        <f t="shared" ref="G91:H91" si="92">G585+G611+G637</f>
        <v>0</v>
      </c>
      <c r="H91" s="43">
        <f t="shared" si="92"/>
        <v>0</v>
      </c>
      <c r="I91" s="39">
        <f t="shared" si="86"/>
        <v>3518.2027451522436</v>
      </c>
      <c r="K91" s="72" t="s">
        <v>58</v>
      </c>
      <c r="L91" s="43">
        <f t="shared" si="84"/>
        <v>0</v>
      </c>
      <c r="M91" s="43">
        <f t="shared" si="84"/>
        <v>1.698881085819824</v>
      </c>
      <c r="N91" s="43">
        <f t="shared" si="84"/>
        <v>0.37994494179420835</v>
      </c>
      <c r="O91" s="43">
        <f t="shared" si="84"/>
        <v>259.69480101110707</v>
      </c>
      <c r="P91" s="43">
        <f t="shared" si="84"/>
        <v>36167.521149739594</v>
      </c>
      <c r="Q91" s="43">
        <f t="shared" si="84"/>
        <v>0</v>
      </c>
      <c r="R91" s="43">
        <f t="shared" si="84"/>
        <v>0</v>
      </c>
      <c r="S91" s="83">
        <f t="shared" si="87"/>
        <v>36429.294776778312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5"/>
    </row>
    <row r="92" spans="1:36" ht="15">
      <c r="A92" s="28" t="s">
        <v>12</v>
      </c>
      <c r="B92" s="40">
        <f t="shared" si="82"/>
        <v>0</v>
      </c>
      <c r="C92" s="40">
        <f t="shared" si="82"/>
        <v>0</v>
      </c>
      <c r="D92" s="40">
        <f t="shared" si="82"/>
        <v>6.5745969600804477E-2</v>
      </c>
      <c r="E92" s="40">
        <f t="shared" si="82"/>
        <v>37.73785556394904</v>
      </c>
      <c r="F92" s="40">
        <f t="shared" si="82"/>
        <v>0</v>
      </c>
      <c r="G92" s="40">
        <f t="shared" ref="G92:H92" si="93">G586+G612+G638</f>
        <v>0</v>
      </c>
      <c r="H92" s="40">
        <f t="shared" si="93"/>
        <v>0</v>
      </c>
      <c r="I92" s="42">
        <f t="shared" si="86"/>
        <v>37.803601533549845</v>
      </c>
      <c r="K92" s="71" t="s">
        <v>12</v>
      </c>
      <c r="L92" s="84">
        <f t="shared" si="84"/>
        <v>0</v>
      </c>
      <c r="M92" s="84">
        <f t="shared" si="84"/>
        <v>0</v>
      </c>
      <c r="N92" s="84">
        <f t="shared" si="84"/>
        <v>6.5745969600804477E-2</v>
      </c>
      <c r="O92" s="84">
        <f t="shared" si="84"/>
        <v>37.73785556394904</v>
      </c>
      <c r="P92" s="84">
        <f t="shared" si="84"/>
        <v>10395.070635690356</v>
      </c>
      <c r="Q92" s="84">
        <f t="shared" si="84"/>
        <v>0</v>
      </c>
      <c r="R92" s="84">
        <f t="shared" si="84"/>
        <v>0</v>
      </c>
      <c r="S92" s="86">
        <f t="shared" si="87"/>
        <v>10432.874237223905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5"/>
    </row>
    <row r="93" spans="1:36" ht="15">
      <c r="A93" s="29" t="s">
        <v>59</v>
      </c>
      <c r="B93" s="43">
        <f t="shared" si="82"/>
        <v>0</v>
      </c>
      <c r="C93" s="43">
        <f t="shared" si="82"/>
        <v>0</v>
      </c>
      <c r="D93" s="43">
        <f t="shared" si="82"/>
        <v>0</v>
      </c>
      <c r="E93" s="43">
        <f t="shared" si="82"/>
        <v>0</v>
      </c>
      <c r="F93" s="43">
        <f t="shared" si="82"/>
        <v>0</v>
      </c>
      <c r="G93" s="43">
        <f t="shared" ref="G93:H93" si="94">G587+G613+G639</f>
        <v>0</v>
      </c>
      <c r="H93" s="43">
        <f t="shared" si="94"/>
        <v>0</v>
      </c>
      <c r="I93" s="39">
        <f t="shared" si="86"/>
        <v>0</v>
      </c>
      <c r="K93" s="72" t="s">
        <v>59</v>
      </c>
      <c r="L93" s="43">
        <f t="shared" si="84"/>
        <v>0</v>
      </c>
      <c r="M93" s="43">
        <f t="shared" si="84"/>
        <v>0</v>
      </c>
      <c r="N93" s="43">
        <f t="shared" si="84"/>
        <v>0</v>
      </c>
      <c r="O93" s="43">
        <f t="shared" si="84"/>
        <v>0</v>
      </c>
      <c r="P93" s="43">
        <f t="shared" si="84"/>
        <v>23460.565230457414</v>
      </c>
      <c r="Q93" s="43">
        <f t="shared" si="84"/>
        <v>0</v>
      </c>
      <c r="R93" s="43">
        <f t="shared" si="84"/>
        <v>0</v>
      </c>
      <c r="S93" s="83">
        <f t="shared" si="87"/>
        <v>23460.565230457414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5"/>
    </row>
    <row r="94" spans="1:36" ht="15">
      <c r="A94" s="28" t="s">
        <v>17</v>
      </c>
      <c r="B94" s="40">
        <f t="shared" si="82"/>
        <v>892.75756121938662</v>
      </c>
      <c r="C94" s="40">
        <f t="shared" si="82"/>
        <v>2.4642976578889662</v>
      </c>
      <c r="D94" s="40">
        <f t="shared" si="82"/>
        <v>163.87163771493397</v>
      </c>
      <c r="E94" s="40">
        <f t="shared" si="82"/>
        <v>9.3108223408873467</v>
      </c>
      <c r="F94" s="40">
        <f t="shared" si="82"/>
        <v>0</v>
      </c>
      <c r="G94" s="40">
        <f t="shared" ref="G94:H94" si="95">G588+G614+G640</f>
        <v>0</v>
      </c>
      <c r="H94" s="40">
        <f t="shared" si="95"/>
        <v>0</v>
      </c>
      <c r="I94" s="42">
        <f t="shared" si="86"/>
        <v>1068.4043189330971</v>
      </c>
      <c r="K94" s="71" t="s">
        <v>17</v>
      </c>
      <c r="L94" s="84">
        <f t="shared" si="84"/>
        <v>892.75756121938662</v>
      </c>
      <c r="M94" s="84">
        <f t="shared" si="84"/>
        <v>2.4642976578889662</v>
      </c>
      <c r="N94" s="84">
        <f t="shared" si="84"/>
        <v>163.87163771493397</v>
      </c>
      <c r="O94" s="84">
        <f t="shared" si="84"/>
        <v>9.3108223408873467</v>
      </c>
      <c r="P94" s="84">
        <f t="shared" si="84"/>
        <v>0</v>
      </c>
      <c r="Q94" s="84">
        <f t="shared" si="84"/>
        <v>0</v>
      </c>
      <c r="R94" s="84">
        <f t="shared" si="84"/>
        <v>0</v>
      </c>
      <c r="S94" s="86">
        <f t="shared" si="87"/>
        <v>1068.4043189330971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5"/>
    </row>
    <row r="95" spans="1:36" ht="15">
      <c r="A95" s="29" t="s">
        <v>140</v>
      </c>
      <c r="B95" s="43">
        <f t="shared" si="82"/>
        <v>18359.217105798212</v>
      </c>
      <c r="C95" s="43">
        <f t="shared" si="82"/>
        <v>611.94486912685898</v>
      </c>
      <c r="D95" s="43">
        <f t="shared" si="82"/>
        <v>2177.4263983612818</v>
      </c>
      <c r="E95" s="43">
        <f t="shared" si="82"/>
        <v>93.977201920619891</v>
      </c>
      <c r="F95" s="43">
        <f t="shared" si="82"/>
        <v>0</v>
      </c>
      <c r="G95" s="43">
        <f t="shared" ref="G95:H95" si="96">G589+G615+G641</f>
        <v>0</v>
      </c>
      <c r="H95" s="43">
        <f t="shared" si="96"/>
        <v>0</v>
      </c>
      <c r="I95" s="39">
        <f t="shared" si="86"/>
        <v>21242.565575206972</v>
      </c>
      <c r="K95" s="72" t="s">
        <v>140</v>
      </c>
      <c r="L95" s="43">
        <f t="shared" si="84"/>
        <v>18359.217105798212</v>
      </c>
      <c r="M95" s="43">
        <f t="shared" si="84"/>
        <v>611.94486912685898</v>
      </c>
      <c r="N95" s="43">
        <f t="shared" si="84"/>
        <v>2177.4263983612818</v>
      </c>
      <c r="O95" s="43">
        <f t="shared" si="84"/>
        <v>93.977201920619891</v>
      </c>
      <c r="P95" s="43">
        <f t="shared" si="84"/>
        <v>3608.3578168239424</v>
      </c>
      <c r="Q95" s="43">
        <f t="shared" si="84"/>
        <v>0</v>
      </c>
      <c r="R95" s="43">
        <f t="shared" si="84"/>
        <v>0</v>
      </c>
      <c r="S95" s="83">
        <f t="shared" si="87"/>
        <v>24850.923392030916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5"/>
    </row>
    <row r="96" spans="1:36" ht="15">
      <c r="A96" s="28" t="s">
        <v>25</v>
      </c>
      <c r="B96" s="40">
        <f t="shared" si="82"/>
        <v>3308.1100517595723</v>
      </c>
      <c r="C96" s="40">
        <f t="shared" si="82"/>
        <v>0.42807507143017665</v>
      </c>
      <c r="D96" s="40">
        <f t="shared" si="82"/>
        <v>6350.0707202886388</v>
      </c>
      <c r="E96" s="40">
        <f t="shared" si="82"/>
        <v>5896.5604142130433</v>
      </c>
      <c r="F96" s="40">
        <f t="shared" si="82"/>
        <v>0</v>
      </c>
      <c r="G96" s="40">
        <f t="shared" ref="G96:H96" si="97">G590+G616+G642</f>
        <v>4441.5946920950628</v>
      </c>
      <c r="H96" s="40">
        <f t="shared" si="97"/>
        <v>3.1557744253232802</v>
      </c>
      <c r="I96" s="42">
        <f t="shared" si="86"/>
        <v>19999.91972785307</v>
      </c>
      <c r="K96" s="71" t="s">
        <v>25</v>
      </c>
      <c r="L96" s="84">
        <f t="shared" si="84"/>
        <v>3308.1100517595723</v>
      </c>
      <c r="M96" s="84">
        <f t="shared" si="84"/>
        <v>0.42807507143017665</v>
      </c>
      <c r="N96" s="84">
        <f t="shared" si="84"/>
        <v>6350.0707202886388</v>
      </c>
      <c r="O96" s="84">
        <f t="shared" si="84"/>
        <v>5896.5604142130433</v>
      </c>
      <c r="P96" s="84">
        <f t="shared" si="84"/>
        <v>1446.9689606512102</v>
      </c>
      <c r="Q96" s="84">
        <f t="shared" si="84"/>
        <v>4441.5946920950628</v>
      </c>
      <c r="R96" s="84">
        <f t="shared" si="84"/>
        <v>3.1557744253232802</v>
      </c>
      <c r="S96" s="86">
        <f t="shared" si="87"/>
        <v>21446.888688504281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5"/>
    </row>
    <row r="97" spans="1:81" ht="15">
      <c r="A97" s="29" t="s">
        <v>24</v>
      </c>
      <c r="B97" s="43">
        <f t="shared" si="82"/>
        <v>7044.8954844124819</v>
      </c>
      <c r="C97" s="43">
        <f t="shared" si="82"/>
        <v>34.272909983035888</v>
      </c>
      <c r="D97" s="43">
        <f t="shared" si="82"/>
        <v>235.12274654575128</v>
      </c>
      <c r="E97" s="43">
        <f t="shared" si="82"/>
        <v>0</v>
      </c>
      <c r="F97" s="43">
        <f t="shared" si="82"/>
        <v>0</v>
      </c>
      <c r="G97" s="43">
        <f t="shared" ref="G97:H97" si="98">G591+G617+G643</f>
        <v>0</v>
      </c>
      <c r="H97" s="43">
        <f t="shared" si="98"/>
        <v>0</v>
      </c>
      <c r="I97" s="39">
        <f t="shared" si="86"/>
        <v>7314.2911409412691</v>
      </c>
      <c r="K97" s="72" t="s">
        <v>24</v>
      </c>
      <c r="L97" s="43">
        <f t="shared" si="84"/>
        <v>7044.8954844124819</v>
      </c>
      <c r="M97" s="43">
        <f t="shared" si="84"/>
        <v>34.272909983035888</v>
      </c>
      <c r="N97" s="43">
        <f t="shared" si="84"/>
        <v>235.12274654575128</v>
      </c>
      <c r="O97" s="43">
        <f t="shared" si="84"/>
        <v>0</v>
      </c>
      <c r="P97" s="43">
        <f t="shared" si="84"/>
        <v>0</v>
      </c>
      <c r="Q97" s="43">
        <f t="shared" si="84"/>
        <v>0</v>
      </c>
      <c r="R97" s="43">
        <f t="shared" si="84"/>
        <v>0</v>
      </c>
      <c r="S97" s="83">
        <f t="shared" si="87"/>
        <v>7314.2911409412691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5"/>
    </row>
    <row r="98" spans="1:81" ht="15">
      <c r="A98" s="28" t="s">
        <v>60</v>
      </c>
      <c r="B98" s="40">
        <f t="shared" si="82"/>
        <v>13895.345718748511</v>
      </c>
      <c r="C98" s="40">
        <f t="shared" si="82"/>
        <v>26.131349785213839</v>
      </c>
      <c r="D98" s="40">
        <f t="shared" si="82"/>
        <v>1862.6007632215073</v>
      </c>
      <c r="E98" s="40">
        <f t="shared" si="82"/>
        <v>0</v>
      </c>
      <c r="F98" s="40">
        <f t="shared" si="82"/>
        <v>0</v>
      </c>
      <c r="G98" s="40">
        <f t="shared" ref="G98:H98" si="99">G592+G618+G644</f>
        <v>0</v>
      </c>
      <c r="H98" s="40">
        <f t="shared" si="99"/>
        <v>0</v>
      </c>
      <c r="I98" s="42">
        <f t="shared" si="86"/>
        <v>15784.077831755232</v>
      </c>
      <c r="K98" s="71" t="s">
        <v>60</v>
      </c>
      <c r="L98" s="84">
        <f t="shared" si="84"/>
        <v>13895.345718748511</v>
      </c>
      <c r="M98" s="84">
        <f t="shared" si="84"/>
        <v>26.131349785213839</v>
      </c>
      <c r="N98" s="84">
        <f t="shared" si="84"/>
        <v>1862.6007632215073</v>
      </c>
      <c r="O98" s="84">
        <f t="shared" si="84"/>
        <v>0</v>
      </c>
      <c r="P98" s="84">
        <f t="shared" si="84"/>
        <v>6.0884886764705895E-2</v>
      </c>
      <c r="Q98" s="84">
        <f t="shared" si="84"/>
        <v>0</v>
      </c>
      <c r="R98" s="84">
        <f t="shared" si="84"/>
        <v>0</v>
      </c>
      <c r="S98" s="86">
        <f t="shared" si="87"/>
        <v>15784.138716641997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5"/>
    </row>
    <row r="99" spans="1:81" ht="15">
      <c r="A99" s="29" t="s">
        <v>22</v>
      </c>
      <c r="B99" s="43">
        <f t="shared" si="82"/>
        <v>2271.1840135836351</v>
      </c>
      <c r="C99" s="43">
        <f t="shared" si="82"/>
        <v>0</v>
      </c>
      <c r="D99" s="43">
        <f t="shared" si="82"/>
        <v>411.11448972412751</v>
      </c>
      <c r="E99" s="43">
        <f t="shared" si="82"/>
        <v>3.8150725952922802</v>
      </c>
      <c r="F99" s="43">
        <f t="shared" si="82"/>
        <v>193.72452447786779</v>
      </c>
      <c r="G99" s="43">
        <f t="shared" ref="G99:H99" si="100">G593+G619+G645</f>
        <v>0</v>
      </c>
      <c r="H99" s="43">
        <f t="shared" si="100"/>
        <v>0</v>
      </c>
      <c r="I99" s="39">
        <f t="shared" si="86"/>
        <v>2879.8381003809227</v>
      </c>
      <c r="K99" s="72" t="s">
        <v>22</v>
      </c>
      <c r="L99" s="43">
        <f t="shared" si="84"/>
        <v>2271.1840135836351</v>
      </c>
      <c r="M99" s="43">
        <f t="shared" si="84"/>
        <v>0</v>
      </c>
      <c r="N99" s="43">
        <f t="shared" si="84"/>
        <v>411.11448972412751</v>
      </c>
      <c r="O99" s="43">
        <f t="shared" si="84"/>
        <v>3.8150725952922802</v>
      </c>
      <c r="P99" s="43">
        <f t="shared" si="84"/>
        <v>2038.1113469463337</v>
      </c>
      <c r="Q99" s="43">
        <f t="shared" si="84"/>
        <v>0</v>
      </c>
      <c r="R99" s="43">
        <f t="shared" si="84"/>
        <v>0</v>
      </c>
      <c r="S99" s="83">
        <f t="shared" si="87"/>
        <v>4724.2249228493883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5"/>
    </row>
    <row r="100" spans="1:81" ht="15">
      <c r="A100" s="28" t="s">
        <v>21</v>
      </c>
      <c r="B100" s="40">
        <f t="shared" si="82"/>
        <v>10.787376980622669</v>
      </c>
      <c r="C100" s="40">
        <f t="shared" si="82"/>
        <v>0</v>
      </c>
      <c r="D100" s="40">
        <f t="shared" si="82"/>
        <v>0.19931035529771918</v>
      </c>
      <c r="E100" s="40">
        <f t="shared" si="82"/>
        <v>0</v>
      </c>
      <c r="F100" s="40">
        <f t="shared" si="82"/>
        <v>0</v>
      </c>
      <c r="G100" s="40">
        <f t="shared" ref="G100:H100" si="101">G594+G620+G646</f>
        <v>0</v>
      </c>
      <c r="H100" s="40">
        <f t="shared" si="101"/>
        <v>0</v>
      </c>
      <c r="I100" s="42">
        <f t="shared" si="86"/>
        <v>10.986687335920388</v>
      </c>
      <c r="K100" s="71" t="s">
        <v>21</v>
      </c>
      <c r="L100" s="84">
        <f t="shared" si="84"/>
        <v>10.787376980622669</v>
      </c>
      <c r="M100" s="84">
        <f t="shared" si="84"/>
        <v>0</v>
      </c>
      <c r="N100" s="84">
        <f t="shared" si="84"/>
        <v>0.19931035529771918</v>
      </c>
      <c r="O100" s="84">
        <f t="shared" si="84"/>
        <v>0</v>
      </c>
      <c r="P100" s="84">
        <f t="shared" si="84"/>
        <v>0</v>
      </c>
      <c r="Q100" s="84">
        <f t="shared" si="84"/>
        <v>0</v>
      </c>
      <c r="R100" s="84">
        <f t="shared" si="84"/>
        <v>0</v>
      </c>
      <c r="S100" s="86">
        <f t="shared" si="87"/>
        <v>10.986687335920388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5"/>
    </row>
    <row r="101" spans="1:81" ht="15">
      <c r="A101" s="30" t="s">
        <v>64</v>
      </c>
      <c r="B101" s="43">
        <f t="shared" si="82"/>
        <v>1456.1271552456319</v>
      </c>
      <c r="C101" s="43">
        <f t="shared" si="82"/>
        <v>0</v>
      </c>
      <c r="D101" s="43">
        <f t="shared" si="82"/>
        <v>671.48128247671718</v>
      </c>
      <c r="E101" s="43">
        <f t="shared" si="82"/>
        <v>0</v>
      </c>
      <c r="F101" s="43">
        <f t="shared" si="82"/>
        <v>0</v>
      </c>
      <c r="G101" s="43">
        <f t="shared" ref="G101:H101" si="102">G595+G621+G647</f>
        <v>0</v>
      </c>
      <c r="H101" s="43">
        <f t="shared" si="102"/>
        <v>0</v>
      </c>
      <c r="I101" s="39">
        <f t="shared" si="86"/>
        <v>2127.6084377223492</v>
      </c>
      <c r="K101" s="73" t="s">
        <v>64</v>
      </c>
      <c r="L101" s="43">
        <f t="shared" si="84"/>
        <v>1456.1271552456319</v>
      </c>
      <c r="M101" s="43">
        <f t="shared" si="84"/>
        <v>0</v>
      </c>
      <c r="N101" s="43">
        <f t="shared" si="84"/>
        <v>671.48128247671718</v>
      </c>
      <c r="O101" s="43">
        <f t="shared" si="84"/>
        <v>0</v>
      </c>
      <c r="P101" s="43">
        <f t="shared" si="84"/>
        <v>0</v>
      </c>
      <c r="Q101" s="43">
        <f t="shared" si="84"/>
        <v>0</v>
      </c>
      <c r="R101" s="43">
        <f t="shared" si="84"/>
        <v>0</v>
      </c>
      <c r="S101" s="83">
        <f t="shared" si="87"/>
        <v>2127.6084377223492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5"/>
    </row>
    <row r="102" spans="1:81">
      <c r="A102" s="55" t="s">
        <v>23</v>
      </c>
      <c r="B102" s="59">
        <f t="shared" si="82"/>
        <v>1456.1271552456319</v>
      </c>
      <c r="C102" s="59">
        <f t="shared" si="82"/>
        <v>0</v>
      </c>
      <c r="D102" s="59">
        <f t="shared" si="82"/>
        <v>671.48128247671718</v>
      </c>
      <c r="E102" s="59">
        <f t="shared" si="82"/>
        <v>0</v>
      </c>
      <c r="F102" s="59">
        <f t="shared" si="82"/>
        <v>0</v>
      </c>
      <c r="G102" s="59">
        <f t="shared" ref="G102:H102" si="103">G596+G622+G648</f>
        <v>0</v>
      </c>
      <c r="H102" s="59">
        <f t="shared" si="103"/>
        <v>0</v>
      </c>
      <c r="I102" s="61">
        <f t="shared" si="86"/>
        <v>2127.6084377223492</v>
      </c>
      <c r="K102" s="74" t="s">
        <v>23</v>
      </c>
      <c r="L102" s="87">
        <f t="shared" si="84"/>
        <v>1456.1271552456319</v>
      </c>
      <c r="M102" s="87">
        <f t="shared" si="84"/>
        <v>0</v>
      </c>
      <c r="N102" s="87">
        <f t="shared" si="84"/>
        <v>671.48128247671718</v>
      </c>
      <c r="O102" s="87">
        <f t="shared" si="84"/>
        <v>0</v>
      </c>
      <c r="P102" s="87">
        <f t="shared" si="84"/>
        <v>0</v>
      </c>
      <c r="Q102" s="87">
        <f t="shared" si="84"/>
        <v>0</v>
      </c>
      <c r="R102" s="87">
        <f t="shared" si="84"/>
        <v>0</v>
      </c>
      <c r="S102" s="89">
        <f t="shared" si="87"/>
        <v>2127.6084377223492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6"/>
    </row>
    <row r="103" spans="1:81">
      <c r="A103" s="56" t="s">
        <v>19</v>
      </c>
      <c r="B103" s="62">
        <f t="shared" si="82"/>
        <v>0</v>
      </c>
      <c r="C103" s="62">
        <f t="shared" si="82"/>
        <v>0</v>
      </c>
      <c r="D103" s="62">
        <f t="shared" si="82"/>
        <v>0</v>
      </c>
      <c r="E103" s="62">
        <f t="shared" si="82"/>
        <v>0</v>
      </c>
      <c r="F103" s="62">
        <f t="shared" si="82"/>
        <v>0</v>
      </c>
      <c r="G103" s="62">
        <f t="shared" ref="G103:H103" si="104">G597+G623+G649</f>
        <v>0</v>
      </c>
      <c r="H103" s="62">
        <f t="shared" si="104"/>
        <v>0</v>
      </c>
      <c r="I103" s="64">
        <f t="shared" si="86"/>
        <v>0</v>
      </c>
      <c r="K103" s="75" t="s">
        <v>19</v>
      </c>
      <c r="L103" s="62">
        <f t="shared" si="84"/>
        <v>0</v>
      </c>
      <c r="M103" s="62">
        <f t="shared" si="84"/>
        <v>0</v>
      </c>
      <c r="N103" s="62">
        <f t="shared" si="84"/>
        <v>0</v>
      </c>
      <c r="O103" s="62">
        <f t="shared" si="84"/>
        <v>0</v>
      </c>
      <c r="P103" s="62">
        <f t="shared" si="84"/>
        <v>0</v>
      </c>
      <c r="Q103" s="62">
        <f t="shared" si="84"/>
        <v>0</v>
      </c>
      <c r="R103" s="62">
        <f t="shared" si="84"/>
        <v>0</v>
      </c>
      <c r="S103" s="91">
        <f t="shared" si="87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6"/>
    </row>
    <row r="104" spans="1:81">
      <c r="A104" s="55" t="s">
        <v>20</v>
      </c>
      <c r="B104" s="59">
        <f t="shared" si="82"/>
        <v>0</v>
      </c>
      <c r="C104" s="59">
        <f t="shared" si="82"/>
        <v>0</v>
      </c>
      <c r="D104" s="59">
        <f t="shared" si="82"/>
        <v>0</v>
      </c>
      <c r="E104" s="59">
        <f t="shared" si="82"/>
        <v>0</v>
      </c>
      <c r="F104" s="59">
        <f t="shared" si="82"/>
        <v>0</v>
      </c>
      <c r="G104" s="59">
        <f t="shared" ref="G104:H104" si="105">G598+G624+G650</f>
        <v>0</v>
      </c>
      <c r="H104" s="59">
        <f t="shared" si="105"/>
        <v>0</v>
      </c>
      <c r="I104" s="61">
        <f t="shared" si="86"/>
        <v>0</v>
      </c>
      <c r="K104" s="74" t="s">
        <v>20</v>
      </c>
      <c r="L104" s="87">
        <f t="shared" si="84"/>
        <v>0</v>
      </c>
      <c r="M104" s="87">
        <f t="shared" si="84"/>
        <v>0</v>
      </c>
      <c r="N104" s="87">
        <f t="shared" si="84"/>
        <v>0</v>
      </c>
      <c r="O104" s="87">
        <f t="shared" si="84"/>
        <v>0</v>
      </c>
      <c r="P104" s="87">
        <f t="shared" si="84"/>
        <v>0</v>
      </c>
      <c r="Q104" s="87">
        <f t="shared" si="84"/>
        <v>0</v>
      </c>
      <c r="R104" s="87">
        <f t="shared" si="84"/>
        <v>0</v>
      </c>
      <c r="S104" s="89">
        <f t="shared" si="87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6"/>
    </row>
    <row r="105" spans="1:81" ht="15" thickBot="1">
      <c r="A105" s="57" t="s">
        <v>11</v>
      </c>
      <c r="B105" s="52">
        <f t="shared" si="82"/>
        <v>0</v>
      </c>
      <c r="C105" s="52">
        <f t="shared" si="82"/>
        <v>0</v>
      </c>
      <c r="D105" s="52">
        <f t="shared" si="82"/>
        <v>0</v>
      </c>
      <c r="E105" s="52">
        <f t="shared" si="82"/>
        <v>0</v>
      </c>
      <c r="F105" s="52">
        <f t="shared" si="82"/>
        <v>0</v>
      </c>
      <c r="G105" s="52">
        <f t="shared" ref="G105:H105" si="106">G599+G625+G651</f>
        <v>0</v>
      </c>
      <c r="H105" s="52">
        <f t="shared" si="106"/>
        <v>0</v>
      </c>
      <c r="I105" s="66">
        <f t="shared" si="86"/>
        <v>0</v>
      </c>
      <c r="K105" s="76" t="s">
        <v>11</v>
      </c>
      <c r="L105" s="52">
        <f t="shared" si="84"/>
        <v>0</v>
      </c>
      <c r="M105" s="52">
        <f t="shared" si="84"/>
        <v>0</v>
      </c>
      <c r="N105" s="52">
        <f t="shared" si="84"/>
        <v>0</v>
      </c>
      <c r="O105" s="52">
        <f t="shared" si="84"/>
        <v>0</v>
      </c>
      <c r="P105" s="52">
        <f t="shared" si="84"/>
        <v>0</v>
      </c>
      <c r="Q105" s="52">
        <f t="shared" si="84"/>
        <v>0</v>
      </c>
      <c r="R105" s="52">
        <f t="shared" si="84"/>
        <v>0</v>
      </c>
      <c r="S105" s="93">
        <f t="shared" si="87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6"/>
    </row>
    <row r="106" spans="1:81" ht="15">
      <c r="A106" s="34" t="s">
        <v>26</v>
      </c>
      <c r="B106" s="67">
        <f>SUM(B85:B101)</f>
        <v>58712.052092613601</v>
      </c>
      <c r="C106" s="67">
        <f t="shared" ref="C106:I106" si="107">SUM(C85:C101)</f>
        <v>738.69470280028975</v>
      </c>
      <c r="D106" s="67">
        <f t="shared" si="107"/>
        <v>12955.203373225762</v>
      </c>
      <c r="E106" s="67">
        <f t="shared" si="107"/>
        <v>6313.8700958588906</v>
      </c>
      <c r="F106" s="67">
        <f t="shared" si="107"/>
        <v>3450.1536425913901</v>
      </c>
      <c r="G106" s="67">
        <f t="shared" si="107"/>
        <v>4441.5946920950628</v>
      </c>
      <c r="H106" s="68">
        <f t="shared" si="107"/>
        <v>3.1557744253232802</v>
      </c>
      <c r="I106" s="39">
        <f t="shared" si="107"/>
        <v>86614.724373610312</v>
      </c>
      <c r="K106" s="77" t="s">
        <v>26</v>
      </c>
      <c r="L106" s="67">
        <f>SUM(L85:L101)</f>
        <v>58712.052092613601</v>
      </c>
      <c r="M106" s="67">
        <f t="shared" ref="M106:S106" si="108">SUM(M85:M101)</f>
        <v>738.69470280028975</v>
      </c>
      <c r="N106" s="67">
        <f t="shared" si="108"/>
        <v>12955.203373225762</v>
      </c>
      <c r="O106" s="67">
        <f t="shared" si="108"/>
        <v>6313.8700958588906</v>
      </c>
      <c r="P106" s="67">
        <f t="shared" si="108"/>
        <v>77119.485075091012</v>
      </c>
      <c r="Q106" s="67">
        <f t="shared" si="108"/>
        <v>4441.5946920950628</v>
      </c>
      <c r="R106" s="68">
        <f t="shared" si="108"/>
        <v>3.1557744253232802</v>
      </c>
      <c r="S106" s="94">
        <f t="shared" si="108"/>
        <v>160284.05580610991</v>
      </c>
      <c r="T106" s="1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5"/>
      <c r="AJ106" s="12"/>
    </row>
    <row r="107" spans="1:81" s="8" customFormat="1" ht="15.75" thickBot="1">
      <c r="A107" s="58" t="s">
        <v>90</v>
      </c>
      <c r="B107" s="48">
        <f>IF($I106=0,"-",B106/$I106)</f>
        <v>0.67785301537600839</v>
      </c>
      <c r="C107" s="48">
        <f t="shared" ref="C107:H107" si="109">IF($I106=0,"-",C106/$I106)</f>
        <v>8.5285118453295519E-3</v>
      </c>
      <c r="D107" s="48">
        <f t="shared" si="109"/>
        <v>0.14957275990793248</v>
      </c>
      <c r="E107" s="48">
        <f t="shared" si="109"/>
        <v>7.2896036343938236E-2</v>
      </c>
      <c r="F107" s="48">
        <f t="shared" si="109"/>
        <v>3.983333858697332E-2</v>
      </c>
      <c r="G107" s="48">
        <f t="shared" si="109"/>
        <v>5.1279903321476403E-2</v>
      </c>
      <c r="H107" s="69">
        <f t="shared" si="109"/>
        <v>3.6434618341691317E-5</v>
      </c>
      <c r="I107" s="49">
        <f>SUM(B107:H107)</f>
        <v>1.0000000000000002</v>
      </c>
      <c r="J107" s="4"/>
      <c r="K107" s="78" t="s">
        <v>90</v>
      </c>
      <c r="L107" s="95">
        <f>IF($S106=0,"-",L106/$S106)</f>
        <v>0.36630001529057604</v>
      </c>
      <c r="M107" s="95">
        <f t="shared" ref="M107:R107" si="110">IF($S106=0,"-",M106/$S106)</f>
        <v>4.6086599137088423E-3</v>
      </c>
      <c r="N107" s="95">
        <f t="shared" si="110"/>
        <v>8.0826525808014388E-2</v>
      </c>
      <c r="O107" s="95">
        <f t="shared" si="110"/>
        <v>3.9391753996396009E-2</v>
      </c>
      <c r="P107" s="95">
        <f t="shared" si="110"/>
        <v>0.48114258581265118</v>
      </c>
      <c r="Q107" s="95">
        <f t="shared" si="110"/>
        <v>2.7710770542691446E-2</v>
      </c>
      <c r="R107" s="96">
        <f t="shared" si="110"/>
        <v>1.9688635962273825E-5</v>
      </c>
      <c r="S107" s="97">
        <f>SUM(L107:R107)</f>
        <v>1.0000000000000002</v>
      </c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137"/>
      <c r="AJ107" s="12"/>
    </row>
    <row r="108" spans="1:81" ht="15" thickBot="1">
      <c r="A108" s="33"/>
      <c r="B108" s="3"/>
      <c r="C108" s="3"/>
      <c r="D108" s="3"/>
      <c r="E108" s="3"/>
      <c r="F108" s="3"/>
      <c r="G108" s="3"/>
      <c r="H108" s="3"/>
      <c r="I108" s="3"/>
      <c r="K108" s="33"/>
      <c r="L108" s="50"/>
      <c r="M108" s="50"/>
      <c r="N108" s="50"/>
      <c r="O108" s="50"/>
      <c r="P108" s="50"/>
      <c r="Q108" s="50"/>
      <c r="R108" s="50"/>
      <c r="S108" s="50"/>
      <c r="U108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</row>
    <row r="109" spans="1:81" ht="30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  <c r="K109" s="424" t="s">
        <v>32</v>
      </c>
      <c r="L109" s="80" t="s">
        <v>0</v>
      </c>
      <c r="M109" s="80" t="s">
        <v>1</v>
      </c>
      <c r="N109" s="80" t="s">
        <v>2</v>
      </c>
      <c r="O109" s="80" t="s">
        <v>3</v>
      </c>
      <c r="P109" s="80" t="s">
        <v>27</v>
      </c>
      <c r="Q109" s="80" t="s">
        <v>4</v>
      </c>
      <c r="R109" s="80" t="s">
        <v>5</v>
      </c>
      <c r="S109" s="81" t="s">
        <v>6</v>
      </c>
      <c r="U109" s="417" t="s">
        <v>32</v>
      </c>
      <c r="V109" s="111" t="s">
        <v>72</v>
      </c>
      <c r="W109" s="111" t="s">
        <v>73</v>
      </c>
      <c r="X109" s="111" t="s">
        <v>4</v>
      </c>
      <c r="Y109" s="111" t="s">
        <v>1</v>
      </c>
      <c r="Z109" s="111" t="s">
        <v>2</v>
      </c>
      <c r="AA109" s="111" t="s">
        <v>3</v>
      </c>
      <c r="AB109" s="111" t="s">
        <v>55</v>
      </c>
      <c r="AC109" s="111" t="s">
        <v>67</v>
      </c>
      <c r="AD109" s="112" t="s">
        <v>74</v>
      </c>
      <c r="AE109" s="112" t="s">
        <v>75</v>
      </c>
      <c r="AF109" s="112" t="s">
        <v>76</v>
      </c>
      <c r="AG109" s="112" t="s">
        <v>77</v>
      </c>
      <c r="AH109" s="112" t="s">
        <v>78</v>
      </c>
      <c r="AI109" s="113" t="s">
        <v>63</v>
      </c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</row>
    <row r="110" spans="1:81" ht="15" customHeight="1">
      <c r="A110" s="445" t="s">
        <v>32</v>
      </c>
      <c r="B110" s="409" t="s">
        <v>119</v>
      </c>
      <c r="C110" s="410"/>
      <c r="D110" s="410"/>
      <c r="E110" s="410"/>
      <c r="F110" s="410"/>
      <c r="G110" s="410"/>
      <c r="H110" s="410"/>
      <c r="I110" s="411"/>
      <c r="K110" s="425" t="s">
        <v>32</v>
      </c>
      <c r="L110" s="412" t="s">
        <v>119</v>
      </c>
      <c r="M110" s="413"/>
      <c r="N110" s="413"/>
      <c r="O110" s="413"/>
      <c r="P110" s="413"/>
      <c r="Q110" s="413"/>
      <c r="R110" s="413"/>
      <c r="S110" s="414"/>
      <c r="U110" s="418" t="s">
        <v>32</v>
      </c>
      <c r="V110" s="419" t="s">
        <v>119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20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</row>
    <row r="111" spans="1:81" ht="15">
      <c r="A111" s="27" t="s">
        <v>7</v>
      </c>
      <c r="B111" s="37">
        <v>5.6768259030699993E-2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5.6768259030699993E-2</v>
      </c>
      <c r="K111" s="79" t="s">
        <v>7</v>
      </c>
      <c r="L111" s="37">
        <v>5.6768259030699993E-2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98">
        <v>0</v>
      </c>
      <c r="S111" s="99">
        <f>SUM(L111:R111)</f>
        <v>5.6768259030699993E-2</v>
      </c>
      <c r="U111" s="101" t="s">
        <v>7</v>
      </c>
      <c r="V111" s="114">
        <v>5.6768259030699993E-2</v>
      </c>
      <c r="W111" s="114">
        <v>0</v>
      </c>
      <c r="X111" s="114">
        <v>0</v>
      </c>
      <c r="Y111" s="114">
        <v>0</v>
      </c>
      <c r="Z111" s="114">
        <v>0</v>
      </c>
      <c r="AA111" s="114">
        <v>0</v>
      </c>
      <c r="AB111" s="114">
        <v>0</v>
      </c>
      <c r="AC111" s="115">
        <v>0</v>
      </c>
      <c r="AD111" s="116">
        <v>0</v>
      </c>
      <c r="AE111" s="116">
        <v>0</v>
      </c>
      <c r="AF111" s="116">
        <v>0</v>
      </c>
      <c r="AG111" s="116">
        <v>0</v>
      </c>
      <c r="AH111" s="116">
        <v>0</v>
      </c>
      <c r="AI111" s="117">
        <f>SUM(V111:AC111)</f>
        <v>5.6768259030699993E-2</v>
      </c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</row>
    <row r="112" spans="1:8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111">SUM(B112:H112)</f>
        <v>0</v>
      </c>
      <c r="K112" s="71" t="s">
        <v>8</v>
      </c>
      <c r="L112" s="84">
        <v>0</v>
      </c>
      <c r="M112" s="84">
        <v>0</v>
      </c>
      <c r="N112" s="84">
        <v>0</v>
      </c>
      <c r="O112" s="84">
        <v>0</v>
      </c>
      <c r="P112" s="84">
        <v>0</v>
      </c>
      <c r="Q112" s="84">
        <v>0</v>
      </c>
      <c r="R112" s="85">
        <v>0</v>
      </c>
      <c r="S112" s="86">
        <f t="shared" ref="S112:S131" si="112">SUM(L112:R112)</f>
        <v>0</v>
      </c>
      <c r="U112" s="102" t="s">
        <v>8</v>
      </c>
      <c r="V112" s="118">
        <v>0</v>
      </c>
      <c r="W112" s="118">
        <v>0</v>
      </c>
      <c r="X112" s="118">
        <v>0</v>
      </c>
      <c r="Y112" s="118">
        <v>0</v>
      </c>
      <c r="Z112" s="118">
        <v>0</v>
      </c>
      <c r="AA112" s="118">
        <v>0</v>
      </c>
      <c r="AB112" s="118">
        <v>0</v>
      </c>
      <c r="AC112" s="119">
        <v>0</v>
      </c>
      <c r="AD112" s="118">
        <v>0</v>
      </c>
      <c r="AE112" s="118">
        <v>0</v>
      </c>
      <c r="AF112" s="118">
        <v>0</v>
      </c>
      <c r="AG112" s="118">
        <v>0</v>
      </c>
      <c r="AH112" s="118">
        <v>0</v>
      </c>
      <c r="AI112" s="120">
        <f t="shared" ref="AI112:AI131" si="113">SUM(V112:AC112)</f>
        <v>0</v>
      </c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</row>
    <row r="113" spans="1:81" ht="15">
      <c r="A113" s="29" t="s">
        <v>10</v>
      </c>
      <c r="B113" s="43">
        <v>0</v>
      </c>
      <c r="C113" s="43">
        <v>0</v>
      </c>
      <c r="D113" s="43">
        <v>106.69758213050771</v>
      </c>
      <c r="E113" s="43">
        <v>0</v>
      </c>
      <c r="F113" s="422"/>
      <c r="G113" s="43">
        <v>0</v>
      </c>
      <c r="H113" s="44">
        <v>0</v>
      </c>
      <c r="I113" s="39">
        <f t="shared" si="111"/>
        <v>106.69758213050771</v>
      </c>
      <c r="K113" s="72" t="s">
        <v>10</v>
      </c>
      <c r="L113" s="43">
        <v>0</v>
      </c>
      <c r="M113" s="43">
        <v>0</v>
      </c>
      <c r="N113" s="43">
        <v>106.69758213050771</v>
      </c>
      <c r="O113" s="43">
        <v>0</v>
      </c>
      <c r="P113" s="43">
        <v>0</v>
      </c>
      <c r="Q113" s="43">
        <v>0</v>
      </c>
      <c r="R113" s="82">
        <v>0</v>
      </c>
      <c r="S113" s="83">
        <f t="shared" si="112"/>
        <v>106.69758213050771</v>
      </c>
      <c r="U113" s="103" t="s">
        <v>10</v>
      </c>
      <c r="V113" s="114">
        <v>0</v>
      </c>
      <c r="W113" s="114">
        <v>0</v>
      </c>
      <c r="X113" s="114">
        <v>0</v>
      </c>
      <c r="Y113" s="114">
        <v>0</v>
      </c>
      <c r="Z113" s="114">
        <v>106.69758213050771</v>
      </c>
      <c r="AA113" s="114">
        <v>0</v>
      </c>
      <c r="AB113" s="114">
        <v>0</v>
      </c>
      <c r="AC113" s="115">
        <v>0</v>
      </c>
      <c r="AD113" s="116">
        <v>0</v>
      </c>
      <c r="AE113" s="116">
        <v>0</v>
      </c>
      <c r="AF113" s="116">
        <v>0</v>
      </c>
      <c r="AG113" s="116">
        <v>0</v>
      </c>
      <c r="AH113" s="116">
        <v>0</v>
      </c>
      <c r="AI113" s="117">
        <f t="shared" si="113"/>
        <v>106.69758213050771</v>
      </c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</row>
    <row r="114" spans="1:81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111"/>
        <v>0</v>
      </c>
      <c r="K114" s="71" t="s">
        <v>56</v>
      </c>
      <c r="L114" s="84">
        <v>0</v>
      </c>
      <c r="M114" s="84">
        <v>0</v>
      </c>
      <c r="N114" s="84">
        <v>0</v>
      </c>
      <c r="O114" s="84">
        <v>0</v>
      </c>
      <c r="P114" s="84">
        <v>0</v>
      </c>
      <c r="Q114" s="84">
        <v>0</v>
      </c>
      <c r="R114" s="85">
        <v>0</v>
      </c>
      <c r="S114" s="86">
        <f t="shared" si="112"/>
        <v>0</v>
      </c>
      <c r="U114" s="102" t="s">
        <v>56</v>
      </c>
      <c r="V114" s="118">
        <v>0</v>
      </c>
      <c r="W114" s="118">
        <v>0</v>
      </c>
      <c r="X114" s="118">
        <v>0</v>
      </c>
      <c r="Y114" s="118">
        <v>0</v>
      </c>
      <c r="Z114" s="118">
        <v>0</v>
      </c>
      <c r="AA114" s="118">
        <v>0</v>
      </c>
      <c r="AB114" s="118">
        <v>0</v>
      </c>
      <c r="AC114" s="119">
        <v>0</v>
      </c>
      <c r="AD114" s="118">
        <v>0</v>
      </c>
      <c r="AE114" s="118">
        <v>0</v>
      </c>
      <c r="AF114" s="118">
        <v>0</v>
      </c>
      <c r="AG114" s="118">
        <v>0</v>
      </c>
      <c r="AH114" s="118">
        <v>0</v>
      </c>
      <c r="AI114" s="120">
        <f t="shared" si="113"/>
        <v>0</v>
      </c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</row>
    <row r="115" spans="1:81" ht="15">
      <c r="A115" s="29" t="s">
        <v>16</v>
      </c>
      <c r="B115" s="43">
        <v>0.19262460450575525</v>
      </c>
      <c r="C115" s="43">
        <v>0</v>
      </c>
      <c r="D115" s="43">
        <v>28.89369067586329</v>
      </c>
      <c r="E115" s="43">
        <v>0</v>
      </c>
      <c r="F115" s="422"/>
      <c r="G115" s="43">
        <v>0</v>
      </c>
      <c r="H115" s="44">
        <v>0</v>
      </c>
      <c r="I115" s="39">
        <f t="shared" si="111"/>
        <v>29.086315280369046</v>
      </c>
      <c r="K115" s="72" t="s">
        <v>16</v>
      </c>
      <c r="L115" s="43">
        <v>0.19262460450575525</v>
      </c>
      <c r="M115" s="43">
        <v>0</v>
      </c>
      <c r="N115" s="43">
        <v>28.89369067586329</v>
      </c>
      <c r="O115" s="43">
        <v>0</v>
      </c>
      <c r="P115" s="43">
        <v>0</v>
      </c>
      <c r="Q115" s="43">
        <v>0</v>
      </c>
      <c r="R115" s="82">
        <v>0</v>
      </c>
      <c r="S115" s="83">
        <f t="shared" si="112"/>
        <v>29.086315280369046</v>
      </c>
      <c r="U115" s="103" t="s">
        <v>16</v>
      </c>
      <c r="V115" s="114">
        <v>0.19262460450575525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5">
        <v>28.89369067586329</v>
      </c>
      <c r="AD115" s="116">
        <v>0</v>
      </c>
      <c r="AE115" s="116">
        <v>0</v>
      </c>
      <c r="AF115" s="116">
        <v>0</v>
      </c>
      <c r="AG115" s="116">
        <v>28.89369067586329</v>
      </c>
      <c r="AH115" s="116">
        <v>0</v>
      </c>
      <c r="AI115" s="117">
        <f t="shared" si="113"/>
        <v>29.086315280369046</v>
      </c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</row>
    <row r="116" spans="1:81" ht="15">
      <c r="A116" s="28" t="s">
        <v>68</v>
      </c>
      <c r="B116" s="40">
        <v>0</v>
      </c>
      <c r="C116" s="40">
        <v>0</v>
      </c>
      <c r="D116" s="40">
        <v>0.29949200515477187</v>
      </c>
      <c r="E116" s="40">
        <v>0</v>
      </c>
      <c r="F116" s="422"/>
      <c r="G116" s="40">
        <v>0</v>
      </c>
      <c r="H116" s="41">
        <v>0</v>
      </c>
      <c r="I116" s="42">
        <f t="shared" si="111"/>
        <v>0.29949200515477187</v>
      </c>
      <c r="K116" s="71" t="s">
        <v>68</v>
      </c>
      <c r="L116" s="84">
        <v>0</v>
      </c>
      <c r="M116" s="84">
        <v>0</v>
      </c>
      <c r="N116" s="84">
        <v>0.29949200515477187</v>
      </c>
      <c r="O116" s="84">
        <v>0</v>
      </c>
      <c r="P116" s="84">
        <v>0</v>
      </c>
      <c r="Q116" s="84">
        <v>0</v>
      </c>
      <c r="R116" s="85">
        <v>0</v>
      </c>
      <c r="S116" s="86">
        <f t="shared" si="112"/>
        <v>0.29949200515477187</v>
      </c>
      <c r="U116" s="102" t="s">
        <v>57</v>
      </c>
      <c r="V116" s="118">
        <v>0</v>
      </c>
      <c r="W116" s="118">
        <v>0</v>
      </c>
      <c r="X116" s="118">
        <v>0</v>
      </c>
      <c r="Y116" s="118">
        <v>0</v>
      </c>
      <c r="Z116" s="118">
        <v>0.29949200515477187</v>
      </c>
      <c r="AA116" s="118">
        <v>0</v>
      </c>
      <c r="AB116" s="118">
        <v>0</v>
      </c>
      <c r="AC116" s="119">
        <v>0</v>
      </c>
      <c r="AD116" s="118">
        <v>0</v>
      </c>
      <c r="AE116" s="118">
        <v>0</v>
      </c>
      <c r="AF116" s="118">
        <v>0</v>
      </c>
      <c r="AG116" s="118">
        <v>0</v>
      </c>
      <c r="AH116" s="118">
        <v>0</v>
      </c>
      <c r="AI116" s="120">
        <f t="shared" si="113"/>
        <v>0.29949200515477187</v>
      </c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</row>
    <row r="117" spans="1:81" ht="15">
      <c r="A117" s="29" t="s">
        <v>58</v>
      </c>
      <c r="B117" s="43">
        <v>0</v>
      </c>
      <c r="C117" s="43">
        <v>0</v>
      </c>
      <c r="D117" s="43">
        <v>0</v>
      </c>
      <c r="E117" s="43">
        <v>0.57961368595484986</v>
      </c>
      <c r="F117" s="422"/>
      <c r="G117" s="43">
        <v>0</v>
      </c>
      <c r="H117" s="44">
        <v>0</v>
      </c>
      <c r="I117" s="39">
        <f t="shared" si="111"/>
        <v>0.57961368595484986</v>
      </c>
      <c r="K117" s="72" t="s">
        <v>58</v>
      </c>
      <c r="L117" s="43">
        <v>0</v>
      </c>
      <c r="M117" s="43">
        <v>0</v>
      </c>
      <c r="N117" s="43">
        <v>0</v>
      </c>
      <c r="O117" s="43">
        <v>0.57961368595484986</v>
      </c>
      <c r="P117" s="43">
        <v>47.04083281485066</v>
      </c>
      <c r="Q117" s="43">
        <v>0</v>
      </c>
      <c r="R117" s="82">
        <v>0</v>
      </c>
      <c r="S117" s="83">
        <f t="shared" si="112"/>
        <v>47.620446500805507</v>
      </c>
      <c r="U117" s="103" t="s">
        <v>58</v>
      </c>
      <c r="V117" s="114">
        <v>0</v>
      </c>
      <c r="W117" s="114">
        <v>0</v>
      </c>
      <c r="X117" s="114">
        <v>0</v>
      </c>
      <c r="Y117" s="114">
        <v>0</v>
      </c>
      <c r="Z117" s="114">
        <v>0</v>
      </c>
      <c r="AA117" s="114">
        <v>0.57961368595484986</v>
      </c>
      <c r="AB117" s="114">
        <v>47.04083281485066</v>
      </c>
      <c r="AC117" s="115">
        <v>0</v>
      </c>
      <c r="AD117" s="114">
        <v>0</v>
      </c>
      <c r="AE117" s="114">
        <v>0</v>
      </c>
      <c r="AF117" s="114">
        <v>0</v>
      </c>
      <c r="AG117" s="114">
        <v>0</v>
      </c>
      <c r="AH117" s="114">
        <v>0</v>
      </c>
      <c r="AI117" s="117">
        <f t="shared" si="113"/>
        <v>47.620446500805507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</row>
    <row r="118" spans="1:81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 t="shared" si="111"/>
        <v>0</v>
      </c>
      <c r="K118" s="71" t="s">
        <v>12</v>
      </c>
      <c r="L118" s="84">
        <v>0</v>
      </c>
      <c r="M118" s="84">
        <v>0</v>
      </c>
      <c r="N118" s="84">
        <v>0</v>
      </c>
      <c r="O118" s="84">
        <v>0</v>
      </c>
      <c r="P118" s="84">
        <v>0.99678356416801606</v>
      </c>
      <c r="Q118" s="84">
        <v>0</v>
      </c>
      <c r="R118" s="85">
        <v>0</v>
      </c>
      <c r="S118" s="86">
        <f t="shared" si="112"/>
        <v>0.99678356416801606</v>
      </c>
      <c r="U118" s="102" t="s">
        <v>12</v>
      </c>
      <c r="V118" s="118">
        <v>0</v>
      </c>
      <c r="W118" s="118">
        <v>0</v>
      </c>
      <c r="X118" s="118">
        <v>0</v>
      </c>
      <c r="Y118" s="118">
        <v>0</v>
      </c>
      <c r="Z118" s="118">
        <v>0</v>
      </c>
      <c r="AA118" s="118">
        <v>0</v>
      </c>
      <c r="AB118" s="118">
        <v>0.99678356416801606</v>
      </c>
      <c r="AC118" s="119">
        <v>0</v>
      </c>
      <c r="AD118" s="118">
        <v>0</v>
      </c>
      <c r="AE118" s="118">
        <v>0</v>
      </c>
      <c r="AF118" s="118">
        <v>0</v>
      </c>
      <c r="AG118" s="118">
        <v>0</v>
      </c>
      <c r="AH118" s="118">
        <v>0</v>
      </c>
      <c r="AI118" s="120">
        <f t="shared" si="113"/>
        <v>0.99678356416801606</v>
      </c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</row>
    <row r="119" spans="1:81" ht="15">
      <c r="A119" s="29" t="s">
        <v>59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111"/>
        <v>0</v>
      </c>
      <c r="K119" s="72" t="s">
        <v>59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82">
        <v>0</v>
      </c>
      <c r="S119" s="83">
        <f t="shared" si="112"/>
        <v>0</v>
      </c>
      <c r="U119" s="103" t="s">
        <v>59</v>
      </c>
      <c r="V119" s="114">
        <v>0</v>
      </c>
      <c r="W119" s="114">
        <v>0</v>
      </c>
      <c r="X119" s="114">
        <v>0</v>
      </c>
      <c r="Y119" s="114">
        <v>0</v>
      </c>
      <c r="Z119" s="114">
        <v>0</v>
      </c>
      <c r="AA119" s="114">
        <v>0</v>
      </c>
      <c r="AB119" s="114">
        <v>0</v>
      </c>
      <c r="AC119" s="115">
        <v>0</v>
      </c>
      <c r="AD119" s="114">
        <v>0</v>
      </c>
      <c r="AE119" s="114">
        <v>0</v>
      </c>
      <c r="AF119" s="114">
        <v>0</v>
      </c>
      <c r="AG119" s="114">
        <v>0</v>
      </c>
      <c r="AH119" s="114">
        <v>0</v>
      </c>
      <c r="AI119" s="117">
        <f t="shared" si="113"/>
        <v>0</v>
      </c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</row>
    <row r="120" spans="1:81" ht="15">
      <c r="A120" s="28" t="s">
        <v>17</v>
      </c>
      <c r="B120" s="40">
        <v>3.7632477903516134E-2</v>
      </c>
      <c r="C120" s="40">
        <v>0</v>
      </c>
      <c r="D120" s="40">
        <v>1.204367522096484</v>
      </c>
      <c r="E120" s="40">
        <v>0</v>
      </c>
      <c r="F120" s="422"/>
      <c r="G120" s="40">
        <v>0</v>
      </c>
      <c r="H120" s="41">
        <v>0</v>
      </c>
      <c r="I120" s="42">
        <f t="shared" si="111"/>
        <v>1.2420000000000002</v>
      </c>
      <c r="K120" s="71" t="s">
        <v>17</v>
      </c>
      <c r="L120" s="84">
        <v>3.7632477903516134E-2</v>
      </c>
      <c r="M120" s="84">
        <v>0</v>
      </c>
      <c r="N120" s="84">
        <v>1.204367522096484</v>
      </c>
      <c r="O120" s="84">
        <v>0</v>
      </c>
      <c r="P120" s="84">
        <v>2.2769999999999999E-2</v>
      </c>
      <c r="Q120" s="84">
        <v>0</v>
      </c>
      <c r="R120" s="85">
        <v>0</v>
      </c>
      <c r="S120" s="86">
        <f t="shared" si="112"/>
        <v>1.2647700000000002</v>
      </c>
      <c r="U120" s="102" t="s">
        <v>17</v>
      </c>
      <c r="V120" s="118">
        <v>3.7632477903516134E-2</v>
      </c>
      <c r="W120" s="118">
        <v>0</v>
      </c>
      <c r="X120" s="118">
        <v>0</v>
      </c>
      <c r="Y120" s="118">
        <v>0</v>
      </c>
      <c r="Z120" s="118">
        <v>1.204367522096484</v>
      </c>
      <c r="AA120" s="118">
        <v>0</v>
      </c>
      <c r="AB120" s="118">
        <v>2.2769999999999999E-2</v>
      </c>
      <c r="AC120" s="119">
        <v>0</v>
      </c>
      <c r="AD120" s="118">
        <v>0</v>
      </c>
      <c r="AE120" s="118">
        <v>0</v>
      </c>
      <c r="AF120" s="118">
        <v>0</v>
      </c>
      <c r="AG120" s="118">
        <v>0</v>
      </c>
      <c r="AH120" s="118">
        <v>0</v>
      </c>
      <c r="AI120" s="120">
        <f t="shared" si="113"/>
        <v>1.2647700000000002</v>
      </c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</row>
    <row r="121" spans="1:81" ht="15">
      <c r="A121" s="29" t="s">
        <v>140</v>
      </c>
      <c r="B121" s="43">
        <v>27.840803087317916</v>
      </c>
      <c r="C121" s="43">
        <v>21.541063532538772</v>
      </c>
      <c r="D121" s="43">
        <v>551.57430711040297</v>
      </c>
      <c r="E121" s="43">
        <v>0</v>
      </c>
      <c r="F121" s="422"/>
      <c r="G121" s="43">
        <v>0</v>
      </c>
      <c r="H121" s="44">
        <v>0</v>
      </c>
      <c r="I121" s="39">
        <f t="shared" si="111"/>
        <v>600.95617373025971</v>
      </c>
      <c r="K121" s="72" t="s">
        <v>140</v>
      </c>
      <c r="L121" s="43">
        <v>27.840803087317916</v>
      </c>
      <c r="M121" s="43">
        <v>21.541063532538772</v>
      </c>
      <c r="N121" s="43">
        <v>551.57430711040297</v>
      </c>
      <c r="O121" s="43">
        <v>0</v>
      </c>
      <c r="P121" s="43">
        <v>0</v>
      </c>
      <c r="Q121" s="43">
        <v>0</v>
      </c>
      <c r="R121" s="82">
        <v>0</v>
      </c>
      <c r="S121" s="83">
        <f t="shared" si="112"/>
        <v>600.95617373025971</v>
      </c>
      <c r="U121" s="103" t="s">
        <v>140</v>
      </c>
      <c r="V121" s="114">
        <v>26.117183893234881</v>
      </c>
      <c r="W121" s="114">
        <v>0</v>
      </c>
      <c r="X121" s="114">
        <v>0</v>
      </c>
      <c r="Y121" s="114">
        <v>21.541063532538772</v>
      </c>
      <c r="Z121" s="114">
        <v>538.42392070850485</v>
      </c>
      <c r="AA121" s="114">
        <v>0</v>
      </c>
      <c r="AB121" s="114">
        <v>0</v>
      </c>
      <c r="AC121" s="115">
        <v>14.874005595981107</v>
      </c>
      <c r="AD121" s="114">
        <v>1.7236191940830359</v>
      </c>
      <c r="AE121" s="114">
        <v>0</v>
      </c>
      <c r="AF121" s="114">
        <v>0</v>
      </c>
      <c r="AG121" s="114">
        <v>13.150386401898071</v>
      </c>
      <c r="AH121" s="114">
        <v>0</v>
      </c>
      <c r="AI121" s="117">
        <f t="shared" si="113"/>
        <v>600.95617373025959</v>
      </c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</row>
    <row r="122" spans="1:81" ht="15">
      <c r="A122" s="28" t="s">
        <v>25</v>
      </c>
      <c r="B122" s="40">
        <v>21.075281666136426</v>
      </c>
      <c r="C122" s="40">
        <v>0.35671510342901092</v>
      </c>
      <c r="D122" s="40">
        <v>260.22146585810691</v>
      </c>
      <c r="E122" s="40">
        <v>373.58902389445308</v>
      </c>
      <c r="F122" s="422"/>
      <c r="G122" s="40">
        <v>30.153759526396637</v>
      </c>
      <c r="H122" s="41">
        <v>0.89628751938202267</v>
      </c>
      <c r="I122" s="42">
        <f t="shared" si="111"/>
        <v>686.292533567904</v>
      </c>
      <c r="K122" s="71" t="s">
        <v>25</v>
      </c>
      <c r="L122" s="84">
        <v>21.075281666136426</v>
      </c>
      <c r="M122" s="84">
        <v>0.35671510342901092</v>
      </c>
      <c r="N122" s="84">
        <v>260.22146585810691</v>
      </c>
      <c r="O122" s="84">
        <v>373.58902389445308</v>
      </c>
      <c r="P122" s="84">
        <v>3.2167951406673008</v>
      </c>
      <c r="Q122" s="84">
        <v>30.153759526396637</v>
      </c>
      <c r="R122" s="85">
        <v>0.89628751938202267</v>
      </c>
      <c r="S122" s="86">
        <f t="shared" si="112"/>
        <v>689.50932870857127</v>
      </c>
      <c r="U122" s="102" t="s">
        <v>25</v>
      </c>
      <c r="V122" s="118">
        <v>0.43974855232873478</v>
      </c>
      <c r="W122" s="118">
        <v>10.310097079813024</v>
      </c>
      <c r="X122" s="118">
        <v>30.153759526396637</v>
      </c>
      <c r="Y122" s="118">
        <v>0.35671510342901092</v>
      </c>
      <c r="Z122" s="118">
        <v>260.22146585810691</v>
      </c>
      <c r="AA122" s="118">
        <v>373.01593331939023</v>
      </c>
      <c r="AB122" s="118">
        <v>3.2167951406673008</v>
      </c>
      <c r="AC122" s="119">
        <v>11.794814128439539</v>
      </c>
      <c r="AD122" s="118">
        <v>10.325436033994665</v>
      </c>
      <c r="AE122" s="118">
        <v>0.57309057506285088</v>
      </c>
      <c r="AF122" s="118">
        <v>0.89628751938202267</v>
      </c>
      <c r="AG122" s="118">
        <v>0</v>
      </c>
      <c r="AH122" s="118">
        <v>0</v>
      </c>
      <c r="AI122" s="120">
        <f t="shared" si="113"/>
        <v>689.50932870857139</v>
      </c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</row>
    <row r="123" spans="1:81" ht="15">
      <c r="A123" s="29" t="s">
        <v>24</v>
      </c>
      <c r="B123" s="43">
        <v>4.5612000000000004</v>
      </c>
      <c r="C123" s="43">
        <v>0</v>
      </c>
      <c r="D123" s="43">
        <v>0</v>
      </c>
      <c r="E123" s="43">
        <v>0</v>
      </c>
      <c r="F123" s="422"/>
      <c r="G123" s="43">
        <v>0</v>
      </c>
      <c r="H123" s="44">
        <v>0</v>
      </c>
      <c r="I123" s="39">
        <f t="shared" si="111"/>
        <v>4.5612000000000004</v>
      </c>
      <c r="K123" s="72" t="s">
        <v>24</v>
      </c>
      <c r="L123" s="43">
        <v>4.5612000000000004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82">
        <v>0</v>
      </c>
      <c r="S123" s="83">
        <f t="shared" si="112"/>
        <v>4.5612000000000004</v>
      </c>
      <c r="U123" s="103" t="s">
        <v>24</v>
      </c>
      <c r="V123" s="114">
        <v>3.6594470527934395</v>
      </c>
      <c r="W123" s="114">
        <v>0</v>
      </c>
      <c r="X123" s="114">
        <v>0</v>
      </c>
      <c r="Y123" s="114">
        <v>0</v>
      </c>
      <c r="Z123" s="114">
        <v>0</v>
      </c>
      <c r="AA123" s="114">
        <v>0</v>
      </c>
      <c r="AB123" s="114">
        <v>0</v>
      </c>
      <c r="AC123" s="115">
        <v>0.90175294720656052</v>
      </c>
      <c r="AD123" s="114">
        <v>0.90175294720656052</v>
      </c>
      <c r="AE123" s="114">
        <v>0</v>
      </c>
      <c r="AF123" s="114">
        <v>0</v>
      </c>
      <c r="AG123" s="114">
        <v>0</v>
      </c>
      <c r="AH123" s="114">
        <v>0</v>
      </c>
      <c r="AI123" s="117">
        <f t="shared" si="113"/>
        <v>4.5612000000000004</v>
      </c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</row>
    <row r="124" spans="1:81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 t="shared" si="111"/>
        <v>0</v>
      </c>
      <c r="K124" s="71" t="s">
        <v>60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5">
        <v>0</v>
      </c>
      <c r="S124" s="86">
        <f t="shared" si="112"/>
        <v>0</v>
      </c>
      <c r="U124" s="102" t="s">
        <v>60</v>
      </c>
      <c r="V124" s="118">
        <v>0</v>
      </c>
      <c r="W124" s="118">
        <v>0</v>
      </c>
      <c r="X124" s="118">
        <v>0</v>
      </c>
      <c r="Y124" s="118">
        <v>0</v>
      </c>
      <c r="Z124" s="118">
        <v>0</v>
      </c>
      <c r="AA124" s="118">
        <v>0</v>
      </c>
      <c r="AB124" s="118">
        <v>0</v>
      </c>
      <c r="AC124" s="119">
        <v>0</v>
      </c>
      <c r="AD124" s="118">
        <v>0</v>
      </c>
      <c r="AE124" s="118">
        <v>0</v>
      </c>
      <c r="AF124" s="118">
        <v>0</v>
      </c>
      <c r="AG124" s="118">
        <v>0</v>
      </c>
      <c r="AH124" s="118">
        <v>0</v>
      </c>
      <c r="AI124" s="120">
        <f t="shared" si="113"/>
        <v>0</v>
      </c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</row>
    <row r="125" spans="1:81" ht="15">
      <c r="A125" s="29" t="s">
        <v>22</v>
      </c>
      <c r="B125" s="43">
        <v>0</v>
      </c>
      <c r="C125" s="43">
        <v>3.2691301905980699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111"/>
        <v>3.2691301905980699</v>
      </c>
      <c r="K125" s="72" t="s">
        <v>22</v>
      </c>
      <c r="L125" s="43">
        <v>0</v>
      </c>
      <c r="M125" s="43">
        <v>3.2691301905980699</v>
      </c>
      <c r="N125" s="43">
        <v>0</v>
      </c>
      <c r="O125" s="43">
        <v>0</v>
      </c>
      <c r="P125" s="43">
        <v>1.9631005986181018</v>
      </c>
      <c r="Q125" s="43">
        <v>0</v>
      </c>
      <c r="R125" s="82">
        <v>0</v>
      </c>
      <c r="S125" s="83">
        <f t="shared" si="112"/>
        <v>5.2322307892161719</v>
      </c>
      <c r="U125" s="103" t="s">
        <v>22</v>
      </c>
      <c r="V125" s="114">
        <v>0</v>
      </c>
      <c r="W125" s="114">
        <v>0</v>
      </c>
      <c r="X125" s="114">
        <v>0</v>
      </c>
      <c r="Y125" s="114">
        <v>3.2691301905980699</v>
      </c>
      <c r="Z125" s="114">
        <v>0</v>
      </c>
      <c r="AA125" s="114">
        <v>0</v>
      </c>
      <c r="AB125" s="114">
        <v>1.9631005986181018</v>
      </c>
      <c r="AC125" s="115">
        <v>0</v>
      </c>
      <c r="AD125" s="114">
        <v>0</v>
      </c>
      <c r="AE125" s="114">
        <v>0</v>
      </c>
      <c r="AF125" s="114">
        <v>0</v>
      </c>
      <c r="AG125" s="114">
        <v>0</v>
      </c>
      <c r="AH125" s="114">
        <v>0</v>
      </c>
      <c r="AI125" s="117">
        <f t="shared" si="113"/>
        <v>5.2322307892161719</v>
      </c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</row>
    <row r="126" spans="1:81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111"/>
        <v>0</v>
      </c>
      <c r="K126" s="71" t="s">
        <v>21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5">
        <v>0</v>
      </c>
      <c r="S126" s="86">
        <f t="shared" si="112"/>
        <v>0</v>
      </c>
      <c r="U126" s="102" t="s">
        <v>61</v>
      </c>
      <c r="V126" s="118">
        <v>0</v>
      </c>
      <c r="W126" s="118">
        <v>0</v>
      </c>
      <c r="X126" s="118">
        <v>0</v>
      </c>
      <c r="Y126" s="118">
        <v>0</v>
      </c>
      <c r="Z126" s="118">
        <v>0</v>
      </c>
      <c r="AA126" s="118">
        <v>0</v>
      </c>
      <c r="AB126" s="118">
        <v>0</v>
      </c>
      <c r="AC126" s="119">
        <v>0</v>
      </c>
      <c r="AD126" s="118">
        <v>0</v>
      </c>
      <c r="AE126" s="118">
        <v>0</v>
      </c>
      <c r="AF126" s="118">
        <v>0</v>
      </c>
      <c r="AG126" s="118">
        <v>0</v>
      </c>
      <c r="AH126" s="118">
        <v>0</v>
      </c>
      <c r="AI126" s="120">
        <f t="shared" si="113"/>
        <v>0</v>
      </c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</row>
    <row r="127" spans="1:81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111"/>
        <v>0</v>
      </c>
      <c r="K127" s="73" t="s">
        <v>64</v>
      </c>
      <c r="L127" s="43">
        <v>0</v>
      </c>
      <c r="M127" s="43">
        <v>0</v>
      </c>
      <c r="N127" s="43">
        <v>0</v>
      </c>
      <c r="O127" s="43">
        <v>0</v>
      </c>
      <c r="P127" s="43">
        <v>0</v>
      </c>
      <c r="Q127" s="43">
        <v>0</v>
      </c>
      <c r="R127" s="82">
        <v>0</v>
      </c>
      <c r="S127" s="83">
        <f t="shared" si="112"/>
        <v>0</v>
      </c>
      <c r="U127" s="104" t="s">
        <v>62</v>
      </c>
      <c r="V127" s="114">
        <v>0</v>
      </c>
      <c r="W127" s="114">
        <v>0</v>
      </c>
      <c r="X127" s="114">
        <v>0</v>
      </c>
      <c r="Y127" s="114">
        <v>0</v>
      </c>
      <c r="Z127" s="114">
        <v>0</v>
      </c>
      <c r="AA127" s="114">
        <v>0</v>
      </c>
      <c r="AB127" s="114">
        <v>0</v>
      </c>
      <c r="AC127" s="115">
        <v>0</v>
      </c>
      <c r="AD127" s="116">
        <v>0</v>
      </c>
      <c r="AE127" s="116">
        <v>0</v>
      </c>
      <c r="AF127" s="116">
        <v>0</v>
      </c>
      <c r="AG127" s="116">
        <v>0</v>
      </c>
      <c r="AH127" s="116">
        <v>0</v>
      </c>
      <c r="AI127" s="117">
        <f t="shared" si="113"/>
        <v>0</v>
      </c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</row>
    <row r="128" spans="1:81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/>
      <c r="G128" s="59">
        <v>0</v>
      </c>
      <c r="H128" s="60">
        <v>0</v>
      </c>
      <c r="I128" s="61">
        <f t="shared" si="111"/>
        <v>0</v>
      </c>
      <c r="K128" s="74" t="s">
        <v>23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  <c r="R128" s="88">
        <v>0</v>
      </c>
      <c r="S128" s="89">
        <f t="shared" si="112"/>
        <v>0</v>
      </c>
      <c r="U128" s="105" t="s">
        <v>65</v>
      </c>
      <c r="V128" s="121">
        <v>0</v>
      </c>
      <c r="W128" s="121">
        <v>0</v>
      </c>
      <c r="X128" s="121">
        <v>0</v>
      </c>
      <c r="Y128" s="121">
        <v>0</v>
      </c>
      <c r="Z128" s="121">
        <v>0</v>
      </c>
      <c r="AA128" s="121">
        <v>0</v>
      </c>
      <c r="AB128" s="121">
        <v>0</v>
      </c>
      <c r="AC128" s="121">
        <v>0</v>
      </c>
      <c r="AD128" s="121">
        <v>0</v>
      </c>
      <c r="AE128" s="121">
        <v>0</v>
      </c>
      <c r="AF128" s="121">
        <v>0</v>
      </c>
      <c r="AG128" s="121">
        <v>0</v>
      </c>
      <c r="AH128" s="122">
        <v>0</v>
      </c>
      <c r="AI128" s="123">
        <f t="shared" si="113"/>
        <v>0</v>
      </c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</row>
    <row r="129" spans="1:8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/>
      <c r="G129" s="62">
        <v>0</v>
      </c>
      <c r="H129" s="63">
        <v>0</v>
      </c>
      <c r="I129" s="64">
        <f t="shared" si="111"/>
        <v>0</v>
      </c>
      <c r="K129" s="75" t="s">
        <v>19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90">
        <v>0</v>
      </c>
      <c r="S129" s="91">
        <f t="shared" si="112"/>
        <v>0</v>
      </c>
      <c r="U129" s="106" t="s">
        <v>19</v>
      </c>
      <c r="V129" s="124">
        <v>0</v>
      </c>
      <c r="W129" s="124">
        <v>0</v>
      </c>
      <c r="X129" s="124">
        <v>0</v>
      </c>
      <c r="Y129" s="124">
        <v>0</v>
      </c>
      <c r="Z129" s="124">
        <v>0</v>
      </c>
      <c r="AA129" s="124">
        <v>0</v>
      </c>
      <c r="AB129" s="124">
        <v>0</v>
      </c>
      <c r="AC129" s="124">
        <v>0</v>
      </c>
      <c r="AD129" s="125">
        <v>0</v>
      </c>
      <c r="AE129" s="125">
        <v>0</v>
      </c>
      <c r="AF129" s="125">
        <v>0</v>
      </c>
      <c r="AG129" s="125">
        <v>0</v>
      </c>
      <c r="AH129" s="125">
        <v>0</v>
      </c>
      <c r="AI129" s="126">
        <f t="shared" si="113"/>
        <v>0</v>
      </c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</row>
    <row r="130" spans="1:8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/>
      <c r="G130" s="59">
        <v>0</v>
      </c>
      <c r="H130" s="60">
        <v>0</v>
      </c>
      <c r="I130" s="61">
        <f t="shared" si="111"/>
        <v>0</v>
      </c>
      <c r="K130" s="74" t="s">
        <v>20</v>
      </c>
      <c r="L130" s="87">
        <v>0</v>
      </c>
      <c r="M130" s="87">
        <v>0</v>
      </c>
      <c r="N130" s="87">
        <v>0</v>
      </c>
      <c r="O130" s="87">
        <v>0</v>
      </c>
      <c r="P130" s="87">
        <v>0</v>
      </c>
      <c r="Q130" s="87">
        <v>0</v>
      </c>
      <c r="R130" s="88">
        <v>0</v>
      </c>
      <c r="S130" s="89">
        <f t="shared" si="112"/>
        <v>0</v>
      </c>
      <c r="U130" s="105" t="s">
        <v>20</v>
      </c>
      <c r="V130" s="121">
        <v>0</v>
      </c>
      <c r="W130" s="121">
        <v>0</v>
      </c>
      <c r="X130" s="121">
        <v>0</v>
      </c>
      <c r="Y130" s="121">
        <v>0</v>
      </c>
      <c r="Z130" s="121">
        <v>0</v>
      </c>
      <c r="AA130" s="121">
        <v>0</v>
      </c>
      <c r="AB130" s="121">
        <v>0</v>
      </c>
      <c r="AC130" s="121">
        <v>0</v>
      </c>
      <c r="AD130" s="121">
        <v>0</v>
      </c>
      <c r="AE130" s="121">
        <v>0</v>
      </c>
      <c r="AF130" s="121">
        <v>0</v>
      </c>
      <c r="AG130" s="121">
        <v>0</v>
      </c>
      <c r="AH130" s="122">
        <v>0</v>
      </c>
      <c r="AI130" s="123">
        <f t="shared" si="113"/>
        <v>0</v>
      </c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</row>
    <row r="131" spans="1:81" ht="15" thickBot="1">
      <c r="A131" s="57" t="s">
        <v>11</v>
      </c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111"/>
        <v>0</v>
      </c>
      <c r="K131" s="76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2">
        <v>0</v>
      </c>
      <c r="S131" s="93">
        <f t="shared" si="112"/>
        <v>0</v>
      </c>
      <c r="U131" s="106" t="s">
        <v>11</v>
      </c>
      <c r="V131" s="124">
        <v>0</v>
      </c>
      <c r="W131" s="124">
        <v>0</v>
      </c>
      <c r="X131" s="124">
        <v>0</v>
      </c>
      <c r="Y131" s="124">
        <v>0</v>
      </c>
      <c r="Z131" s="124">
        <v>0</v>
      </c>
      <c r="AA131" s="124">
        <v>0</v>
      </c>
      <c r="AB131" s="124">
        <v>0</v>
      </c>
      <c r="AC131" s="124">
        <v>0</v>
      </c>
      <c r="AD131" s="125">
        <v>0</v>
      </c>
      <c r="AE131" s="125">
        <v>0</v>
      </c>
      <c r="AF131" s="125">
        <v>0</v>
      </c>
      <c r="AG131" s="125">
        <v>0</v>
      </c>
      <c r="AH131" s="125">
        <v>0</v>
      </c>
      <c r="AI131" s="126">
        <f t="shared" si="113"/>
        <v>0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</row>
    <row r="132" spans="1:81" ht="15">
      <c r="A132" s="34" t="s">
        <v>26</v>
      </c>
      <c r="B132" s="67">
        <f>SUM(B111:B127)</f>
        <v>53.764310094894313</v>
      </c>
      <c r="C132" s="67">
        <f t="shared" ref="C132:I132" si="114">SUM(C111:C127)</f>
        <v>25.166908826565852</v>
      </c>
      <c r="D132" s="67">
        <f t="shared" si="114"/>
        <v>948.89090530213207</v>
      </c>
      <c r="E132" s="67">
        <f t="shared" si="114"/>
        <v>374.1686375804079</v>
      </c>
      <c r="F132" s="67">
        <f t="shared" si="114"/>
        <v>0</v>
      </c>
      <c r="G132" s="67">
        <f t="shared" si="114"/>
        <v>30.153759526396637</v>
      </c>
      <c r="H132" s="68">
        <f t="shared" si="114"/>
        <v>0.89628751938202267</v>
      </c>
      <c r="I132" s="39">
        <f t="shared" si="114"/>
        <v>1433.0408088497791</v>
      </c>
      <c r="K132" s="77" t="s">
        <v>26</v>
      </c>
      <c r="L132" s="67">
        <f>SUM(L111:L127)</f>
        <v>53.764310094894313</v>
      </c>
      <c r="M132" s="67">
        <f t="shared" ref="M132:S132" si="115">SUM(M111:M127)</f>
        <v>25.166908826565852</v>
      </c>
      <c r="N132" s="67">
        <f t="shared" si="115"/>
        <v>948.89090530213207</v>
      </c>
      <c r="O132" s="67">
        <f t="shared" si="115"/>
        <v>374.1686375804079</v>
      </c>
      <c r="P132" s="67">
        <f t="shared" si="115"/>
        <v>53.24028211830408</v>
      </c>
      <c r="Q132" s="67">
        <f t="shared" si="115"/>
        <v>30.153759526396637</v>
      </c>
      <c r="R132" s="68">
        <f t="shared" si="115"/>
        <v>0.89628751938202267</v>
      </c>
      <c r="S132" s="94">
        <f t="shared" si="115"/>
        <v>1486.2810909680829</v>
      </c>
      <c r="T132" s="4"/>
      <c r="U132" s="107" t="s">
        <v>63</v>
      </c>
      <c r="V132" s="127">
        <f>SUM(V111:V127)</f>
        <v>30.503404839797025</v>
      </c>
      <c r="W132" s="127">
        <f t="shared" ref="W132:AH132" si="116">SUM(W111:W127)</f>
        <v>10.310097079813024</v>
      </c>
      <c r="X132" s="127">
        <f t="shared" si="116"/>
        <v>30.153759526396637</v>
      </c>
      <c r="Y132" s="127">
        <f t="shared" si="116"/>
        <v>25.166908826565852</v>
      </c>
      <c r="Z132" s="127">
        <f t="shared" si="116"/>
        <v>906.84682822437071</v>
      </c>
      <c r="AA132" s="127">
        <f t="shared" si="116"/>
        <v>373.59554700534505</v>
      </c>
      <c r="AB132" s="127">
        <f t="shared" si="116"/>
        <v>53.24028211830408</v>
      </c>
      <c r="AC132" s="127">
        <f t="shared" si="116"/>
        <v>56.464263347490501</v>
      </c>
      <c r="AD132" s="128">
        <f t="shared" si="116"/>
        <v>12.95080817528426</v>
      </c>
      <c r="AE132" s="128">
        <f t="shared" si="116"/>
        <v>0.57309057506285088</v>
      </c>
      <c r="AF132" s="128">
        <f t="shared" si="116"/>
        <v>0.89628751938202267</v>
      </c>
      <c r="AG132" s="128">
        <f t="shared" si="116"/>
        <v>42.044077077761358</v>
      </c>
      <c r="AH132" s="128">
        <f t="shared" si="116"/>
        <v>0</v>
      </c>
      <c r="AI132" s="129">
        <f>SUM(V132:AC132)</f>
        <v>1486.2810909680829</v>
      </c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</row>
    <row r="133" spans="1:81" s="15" customFormat="1" ht="15" thickBot="1">
      <c r="A133" s="32" t="s">
        <v>90</v>
      </c>
      <c r="B133" s="48">
        <f>IF($I132=0,"-",B132/$I132)</f>
        <v>3.7517640644196229E-2</v>
      </c>
      <c r="C133" s="48">
        <f t="shared" ref="C133:H133" si="117">IF($I132=0,"-",C132/$I132)</f>
        <v>1.7561892634980793E-2</v>
      </c>
      <c r="D133" s="48">
        <f t="shared" si="117"/>
        <v>0.66215204720077248</v>
      </c>
      <c r="E133" s="48">
        <f t="shared" si="117"/>
        <v>0.26110117399987509</v>
      </c>
      <c r="F133" s="48">
        <f t="shared" si="117"/>
        <v>0</v>
      </c>
      <c r="G133" s="48">
        <f t="shared" si="117"/>
        <v>2.1041801001186671E-2</v>
      </c>
      <c r="H133" s="69">
        <f t="shared" si="117"/>
        <v>6.2544451898855695E-4</v>
      </c>
      <c r="I133" s="49">
        <f>SUM(B133:H133)</f>
        <v>0.99999999999999989</v>
      </c>
      <c r="K133" s="78" t="s">
        <v>90</v>
      </c>
      <c r="L133" s="95">
        <f>IF($S132=0,"-",L132/$S132)</f>
        <v>3.6173716009449568E-2</v>
      </c>
      <c r="M133" s="95">
        <f t="shared" ref="M133:R133" si="118">IF($S132=0,"-",M132/$S132)</f>
        <v>1.6932805631116179E-2</v>
      </c>
      <c r="N133" s="95">
        <f t="shared" si="118"/>
        <v>0.63843300642685019</v>
      </c>
      <c r="O133" s="95">
        <f t="shared" si="118"/>
        <v>0.25174823245358974</v>
      </c>
      <c r="P133" s="95">
        <f t="shared" si="118"/>
        <v>3.5821139380590686E-2</v>
      </c>
      <c r="Q133" s="95">
        <f t="shared" si="118"/>
        <v>2.0288059714704515E-2</v>
      </c>
      <c r="R133" s="96">
        <f t="shared" si="118"/>
        <v>6.0304038369904151E-4</v>
      </c>
      <c r="S133" s="97">
        <f>SUM(L133:R133)</f>
        <v>1</v>
      </c>
      <c r="T133"/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</row>
    <row r="134" spans="1:81" ht="15" thickBot="1">
      <c r="A134" s="33"/>
      <c r="B134" s="2"/>
      <c r="C134" s="2"/>
      <c r="D134" s="2"/>
      <c r="E134" s="2"/>
      <c r="F134" s="2"/>
      <c r="G134" s="2"/>
      <c r="H134" s="2"/>
      <c r="I134" s="2"/>
      <c r="K134" s="33"/>
      <c r="L134" s="2"/>
      <c r="M134" s="2"/>
      <c r="N134" s="2"/>
      <c r="O134" s="2"/>
      <c r="P134" s="2"/>
      <c r="Q134" s="2"/>
      <c r="R134" s="2"/>
      <c r="S134" s="2"/>
      <c r="U134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</row>
    <row r="135" spans="1:81" ht="30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  <c r="K135" s="424" t="s">
        <v>33</v>
      </c>
      <c r="L135" s="80" t="s">
        <v>0</v>
      </c>
      <c r="M135" s="80" t="s">
        <v>1</v>
      </c>
      <c r="N135" s="80" t="s">
        <v>2</v>
      </c>
      <c r="O135" s="80" t="s">
        <v>3</v>
      </c>
      <c r="P135" s="80" t="s">
        <v>27</v>
      </c>
      <c r="Q135" s="80" t="s">
        <v>4</v>
      </c>
      <c r="R135" s="80" t="s">
        <v>5</v>
      </c>
      <c r="S135" s="81" t="s">
        <v>6</v>
      </c>
      <c r="U135" s="417" t="s">
        <v>33</v>
      </c>
      <c r="V135" s="111" t="s">
        <v>72</v>
      </c>
      <c r="W135" s="111" t="s">
        <v>73</v>
      </c>
      <c r="X135" s="111" t="s">
        <v>4</v>
      </c>
      <c r="Y135" s="111" t="s">
        <v>1</v>
      </c>
      <c r="Z135" s="111" t="s">
        <v>2</v>
      </c>
      <c r="AA135" s="111" t="s">
        <v>3</v>
      </c>
      <c r="AB135" s="111" t="s">
        <v>55</v>
      </c>
      <c r="AC135" s="111" t="s">
        <v>67</v>
      </c>
      <c r="AD135" s="112" t="s">
        <v>74</v>
      </c>
      <c r="AE135" s="112" t="s">
        <v>75</v>
      </c>
      <c r="AF135" s="112" t="s">
        <v>76</v>
      </c>
      <c r="AG135" s="112" t="s">
        <v>77</v>
      </c>
      <c r="AH135" s="112" t="s">
        <v>78</v>
      </c>
      <c r="AI135" s="113" t="s">
        <v>63</v>
      </c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</row>
    <row r="136" spans="1:81" ht="15" customHeight="1">
      <c r="A136" s="445" t="s">
        <v>33</v>
      </c>
      <c r="B136" s="409" t="s">
        <v>119</v>
      </c>
      <c r="C136" s="410"/>
      <c r="D136" s="410"/>
      <c r="E136" s="410"/>
      <c r="F136" s="410"/>
      <c r="G136" s="410"/>
      <c r="H136" s="410"/>
      <c r="I136" s="411"/>
      <c r="K136" s="425" t="s">
        <v>33</v>
      </c>
      <c r="L136" s="412" t="s">
        <v>119</v>
      </c>
      <c r="M136" s="413"/>
      <c r="N136" s="413"/>
      <c r="O136" s="413"/>
      <c r="P136" s="413"/>
      <c r="Q136" s="413"/>
      <c r="R136" s="413"/>
      <c r="S136" s="414"/>
      <c r="U136" s="418" t="s">
        <v>33</v>
      </c>
      <c r="V136" s="419" t="s">
        <v>119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20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</row>
    <row r="137" spans="1:8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  <c r="K137" s="79" t="s">
        <v>7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98">
        <v>0</v>
      </c>
      <c r="S137" s="99">
        <f>SUM(L137:R137)</f>
        <v>0</v>
      </c>
      <c r="U137" s="101" t="s">
        <v>7</v>
      </c>
      <c r="V137" s="114">
        <v>0</v>
      </c>
      <c r="W137" s="114">
        <v>0</v>
      </c>
      <c r="X137" s="114">
        <v>0</v>
      </c>
      <c r="Y137" s="114">
        <v>0</v>
      </c>
      <c r="Z137" s="114">
        <v>0</v>
      </c>
      <c r="AA137" s="114">
        <v>0</v>
      </c>
      <c r="AB137" s="114">
        <v>0</v>
      </c>
      <c r="AC137" s="115">
        <v>0</v>
      </c>
      <c r="AD137" s="116">
        <v>0</v>
      </c>
      <c r="AE137" s="116">
        <v>0</v>
      </c>
      <c r="AF137" s="116">
        <v>0</v>
      </c>
      <c r="AG137" s="116">
        <v>0</v>
      </c>
      <c r="AH137" s="116">
        <v>0</v>
      </c>
      <c r="AI137" s="117">
        <f>SUM(V137:AC137)</f>
        <v>0</v>
      </c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</row>
    <row r="138" spans="1:8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119">SUM(B138:H138)</f>
        <v>0</v>
      </c>
      <c r="K138" s="71" t="s">
        <v>8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5">
        <v>0</v>
      </c>
      <c r="S138" s="86">
        <f t="shared" ref="S138:S157" si="120">SUM(L138:R138)</f>
        <v>0</v>
      </c>
      <c r="U138" s="102" t="s">
        <v>8</v>
      </c>
      <c r="V138" s="118">
        <v>0</v>
      </c>
      <c r="W138" s="118">
        <v>0</v>
      </c>
      <c r="X138" s="118">
        <v>0</v>
      </c>
      <c r="Y138" s="118">
        <v>0</v>
      </c>
      <c r="Z138" s="118">
        <v>0</v>
      </c>
      <c r="AA138" s="118">
        <v>0</v>
      </c>
      <c r="AB138" s="118">
        <v>0</v>
      </c>
      <c r="AC138" s="119">
        <v>0</v>
      </c>
      <c r="AD138" s="118">
        <v>0</v>
      </c>
      <c r="AE138" s="118">
        <v>0</v>
      </c>
      <c r="AF138" s="118">
        <v>0</v>
      </c>
      <c r="AG138" s="118">
        <v>0</v>
      </c>
      <c r="AH138" s="118">
        <v>0</v>
      </c>
      <c r="AI138" s="120">
        <f t="shared" ref="AI138:AI157" si="121">SUM(V138:AC138)</f>
        <v>0</v>
      </c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</row>
    <row r="139" spans="1:8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119"/>
        <v>0</v>
      </c>
      <c r="K139" s="72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82">
        <v>0</v>
      </c>
      <c r="S139" s="83">
        <f t="shared" si="120"/>
        <v>0</v>
      </c>
      <c r="U139" s="103" t="s">
        <v>10</v>
      </c>
      <c r="V139" s="114">
        <v>0</v>
      </c>
      <c r="W139" s="114">
        <v>0</v>
      </c>
      <c r="X139" s="114">
        <v>0</v>
      </c>
      <c r="Y139" s="114">
        <v>0</v>
      </c>
      <c r="Z139" s="114">
        <v>0</v>
      </c>
      <c r="AA139" s="114">
        <v>0</v>
      </c>
      <c r="AB139" s="114">
        <v>0</v>
      </c>
      <c r="AC139" s="115">
        <v>0</v>
      </c>
      <c r="AD139" s="116">
        <v>0</v>
      </c>
      <c r="AE139" s="116">
        <v>0</v>
      </c>
      <c r="AF139" s="116">
        <v>0</v>
      </c>
      <c r="AG139" s="116">
        <v>0</v>
      </c>
      <c r="AH139" s="116">
        <v>0</v>
      </c>
      <c r="AI139" s="117">
        <f t="shared" si="121"/>
        <v>0</v>
      </c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</row>
    <row r="140" spans="1:81" ht="15">
      <c r="A140" s="28" t="s">
        <v>56</v>
      </c>
      <c r="B140" s="40">
        <v>0</v>
      </c>
      <c r="C140" s="40">
        <v>424.86530199999999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119"/>
        <v>424.86530199999999</v>
      </c>
      <c r="K140" s="71" t="s">
        <v>56</v>
      </c>
      <c r="L140" s="84">
        <v>0</v>
      </c>
      <c r="M140" s="84">
        <v>424.86530199999999</v>
      </c>
      <c r="N140" s="84">
        <v>0</v>
      </c>
      <c r="O140" s="84">
        <v>0</v>
      </c>
      <c r="P140" s="84">
        <v>0</v>
      </c>
      <c r="Q140" s="84">
        <v>0</v>
      </c>
      <c r="R140" s="85">
        <v>0</v>
      </c>
      <c r="S140" s="86">
        <f t="shared" si="120"/>
        <v>424.86530199999999</v>
      </c>
      <c r="U140" s="102" t="s">
        <v>56</v>
      </c>
      <c r="V140" s="118">
        <v>0</v>
      </c>
      <c r="W140" s="118">
        <v>0</v>
      </c>
      <c r="X140" s="118">
        <v>0</v>
      </c>
      <c r="Y140" s="118">
        <v>424.86530199999999</v>
      </c>
      <c r="Z140" s="118">
        <v>0</v>
      </c>
      <c r="AA140" s="118">
        <v>0</v>
      </c>
      <c r="AB140" s="118">
        <v>0</v>
      </c>
      <c r="AC140" s="119">
        <v>0</v>
      </c>
      <c r="AD140" s="118">
        <v>0</v>
      </c>
      <c r="AE140" s="118">
        <v>0</v>
      </c>
      <c r="AF140" s="118">
        <v>0</v>
      </c>
      <c r="AG140" s="118">
        <v>0</v>
      </c>
      <c r="AH140" s="118">
        <v>0</v>
      </c>
      <c r="AI140" s="120">
        <f t="shared" si="121"/>
        <v>424.86530199999999</v>
      </c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</row>
    <row r="141" spans="1:81" ht="15">
      <c r="A141" s="29" t="s">
        <v>16</v>
      </c>
      <c r="B141" s="43">
        <v>6.4786178454490981</v>
      </c>
      <c r="C141" s="43">
        <v>80.585913847990895</v>
      </c>
      <c r="D141" s="43">
        <v>8.2168956216163807</v>
      </c>
      <c r="E141" s="43">
        <v>0</v>
      </c>
      <c r="F141" s="422"/>
      <c r="G141" s="43">
        <v>0</v>
      </c>
      <c r="H141" s="44">
        <v>0</v>
      </c>
      <c r="I141" s="39">
        <f t="shared" si="119"/>
        <v>95.281427315056362</v>
      </c>
      <c r="K141" s="72" t="s">
        <v>16</v>
      </c>
      <c r="L141" s="43">
        <v>6.4786178454490981</v>
      </c>
      <c r="M141" s="43">
        <v>80.585913847990895</v>
      </c>
      <c r="N141" s="43">
        <v>8.2168956216163807</v>
      </c>
      <c r="O141" s="43">
        <v>0</v>
      </c>
      <c r="P141" s="43">
        <v>0</v>
      </c>
      <c r="Q141" s="43">
        <v>0</v>
      </c>
      <c r="R141" s="82">
        <v>0</v>
      </c>
      <c r="S141" s="83">
        <f t="shared" si="120"/>
        <v>95.281427315056362</v>
      </c>
      <c r="U141" s="103" t="s">
        <v>16</v>
      </c>
      <c r="V141" s="114">
        <v>6.4786178454490981</v>
      </c>
      <c r="W141" s="114">
        <v>0</v>
      </c>
      <c r="X141" s="114">
        <v>0</v>
      </c>
      <c r="Y141" s="114">
        <v>80.585913847990895</v>
      </c>
      <c r="Z141" s="114">
        <v>0.50330121411346207</v>
      </c>
      <c r="AA141" s="114">
        <v>0</v>
      </c>
      <c r="AB141" s="114">
        <v>0</v>
      </c>
      <c r="AC141" s="115">
        <v>7.713594407502919</v>
      </c>
      <c r="AD141" s="116">
        <v>0</v>
      </c>
      <c r="AE141" s="116">
        <v>0</v>
      </c>
      <c r="AF141" s="116">
        <v>0</v>
      </c>
      <c r="AG141" s="116">
        <v>7.713594407502919</v>
      </c>
      <c r="AH141" s="116">
        <v>0</v>
      </c>
      <c r="AI141" s="117">
        <f t="shared" si="121"/>
        <v>95.281427315056376</v>
      </c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</row>
    <row r="142" spans="1:81" ht="15">
      <c r="A142" s="28" t="s">
        <v>68</v>
      </c>
      <c r="B142" s="40">
        <v>3.6121282492896496</v>
      </c>
      <c r="C142" s="40">
        <v>0.52223540953585301</v>
      </c>
      <c r="D142" s="40">
        <v>1.8887513978213351</v>
      </c>
      <c r="E142" s="40">
        <v>0</v>
      </c>
      <c r="F142" s="422"/>
      <c r="G142" s="40">
        <v>0</v>
      </c>
      <c r="H142" s="41">
        <v>0</v>
      </c>
      <c r="I142" s="42">
        <f t="shared" si="119"/>
        <v>6.0231150566468381</v>
      </c>
      <c r="K142" s="71" t="s">
        <v>68</v>
      </c>
      <c r="L142" s="84">
        <v>3.6121282492896496</v>
      </c>
      <c r="M142" s="84">
        <v>0.52223540953585301</v>
      </c>
      <c r="N142" s="84">
        <v>1.8887513978213351</v>
      </c>
      <c r="O142" s="84">
        <v>0</v>
      </c>
      <c r="P142" s="84">
        <v>0</v>
      </c>
      <c r="Q142" s="84">
        <v>0</v>
      </c>
      <c r="R142" s="85">
        <v>0</v>
      </c>
      <c r="S142" s="86">
        <f t="shared" si="120"/>
        <v>6.0231150566468381</v>
      </c>
      <c r="U142" s="102" t="s">
        <v>57</v>
      </c>
      <c r="V142" s="118">
        <v>3.6121282492896496</v>
      </c>
      <c r="W142" s="118">
        <v>0</v>
      </c>
      <c r="X142" s="118">
        <v>0</v>
      </c>
      <c r="Y142" s="118">
        <v>0.52223540953585301</v>
      </c>
      <c r="Z142" s="118">
        <v>0.72532695768868471</v>
      </c>
      <c r="AA142" s="118">
        <v>0</v>
      </c>
      <c r="AB142" s="118">
        <v>0</v>
      </c>
      <c r="AC142" s="119">
        <v>1.1634244401326503</v>
      </c>
      <c r="AD142" s="118">
        <v>0</v>
      </c>
      <c r="AE142" s="118">
        <v>0</v>
      </c>
      <c r="AF142" s="118">
        <v>0</v>
      </c>
      <c r="AG142" s="118">
        <v>1.1634244401326503</v>
      </c>
      <c r="AH142" s="118">
        <v>0</v>
      </c>
      <c r="AI142" s="120">
        <f t="shared" si="121"/>
        <v>6.0231150566468381</v>
      </c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</row>
    <row r="143" spans="1:81" ht="15">
      <c r="A143" s="29" t="s">
        <v>58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119"/>
        <v>0</v>
      </c>
      <c r="K143" s="72" t="s">
        <v>58</v>
      </c>
      <c r="L143" s="43">
        <v>0</v>
      </c>
      <c r="M143" s="43">
        <v>0</v>
      </c>
      <c r="N143" s="43">
        <v>0</v>
      </c>
      <c r="O143" s="43">
        <v>0</v>
      </c>
      <c r="P143" s="43">
        <v>61.27356931351656</v>
      </c>
      <c r="Q143" s="43">
        <v>0</v>
      </c>
      <c r="R143" s="82">
        <v>0</v>
      </c>
      <c r="S143" s="83">
        <f t="shared" si="120"/>
        <v>61.27356931351656</v>
      </c>
      <c r="U143" s="103" t="s">
        <v>58</v>
      </c>
      <c r="V143" s="114">
        <v>0</v>
      </c>
      <c r="W143" s="114">
        <v>0</v>
      </c>
      <c r="X143" s="114">
        <v>0</v>
      </c>
      <c r="Y143" s="114">
        <v>0</v>
      </c>
      <c r="Z143" s="114">
        <v>0</v>
      </c>
      <c r="AA143" s="114">
        <v>0</v>
      </c>
      <c r="AB143" s="114">
        <v>61.27356931351656</v>
      </c>
      <c r="AC143" s="115">
        <v>0</v>
      </c>
      <c r="AD143" s="114">
        <v>0</v>
      </c>
      <c r="AE143" s="114">
        <v>0</v>
      </c>
      <c r="AF143" s="114">
        <v>0</v>
      </c>
      <c r="AG143" s="114">
        <v>0</v>
      </c>
      <c r="AH143" s="114">
        <v>0</v>
      </c>
      <c r="AI143" s="117">
        <f t="shared" si="121"/>
        <v>61.27356931351656</v>
      </c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</row>
    <row r="144" spans="1:8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119"/>
        <v>0</v>
      </c>
      <c r="K144" s="71" t="s">
        <v>12</v>
      </c>
      <c r="L144" s="84">
        <v>0</v>
      </c>
      <c r="M144" s="84">
        <v>0</v>
      </c>
      <c r="N144" s="84">
        <v>0</v>
      </c>
      <c r="O144" s="84">
        <v>0</v>
      </c>
      <c r="P144" s="84">
        <v>8.8512900553043661</v>
      </c>
      <c r="Q144" s="84">
        <v>0</v>
      </c>
      <c r="R144" s="85">
        <v>0</v>
      </c>
      <c r="S144" s="86">
        <f t="shared" si="120"/>
        <v>8.8512900553043661</v>
      </c>
      <c r="U144" s="102" t="s">
        <v>12</v>
      </c>
      <c r="V144" s="118">
        <v>0</v>
      </c>
      <c r="W144" s="118">
        <v>0</v>
      </c>
      <c r="X144" s="118">
        <v>0</v>
      </c>
      <c r="Y144" s="118">
        <v>0</v>
      </c>
      <c r="Z144" s="118">
        <v>0</v>
      </c>
      <c r="AA144" s="118">
        <v>0</v>
      </c>
      <c r="AB144" s="118">
        <v>8.8512900553043661</v>
      </c>
      <c r="AC144" s="119">
        <v>0</v>
      </c>
      <c r="AD144" s="118">
        <v>0</v>
      </c>
      <c r="AE144" s="118">
        <v>0</v>
      </c>
      <c r="AF144" s="118">
        <v>0</v>
      </c>
      <c r="AG144" s="118">
        <v>0</v>
      </c>
      <c r="AH144" s="118">
        <v>0</v>
      </c>
      <c r="AI144" s="120">
        <f t="shared" si="121"/>
        <v>8.8512900553043661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</row>
    <row r="145" spans="1:8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119"/>
        <v>0</v>
      </c>
      <c r="K145" s="72" t="s">
        <v>59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82">
        <v>0</v>
      </c>
      <c r="S145" s="83">
        <f t="shared" si="120"/>
        <v>0</v>
      </c>
      <c r="U145" s="103" t="s">
        <v>59</v>
      </c>
      <c r="V145" s="114">
        <v>0</v>
      </c>
      <c r="W145" s="114">
        <v>0</v>
      </c>
      <c r="X145" s="114">
        <v>0</v>
      </c>
      <c r="Y145" s="114">
        <v>0</v>
      </c>
      <c r="Z145" s="114">
        <v>0</v>
      </c>
      <c r="AA145" s="114">
        <v>0</v>
      </c>
      <c r="AB145" s="114">
        <v>0</v>
      </c>
      <c r="AC145" s="115">
        <v>0</v>
      </c>
      <c r="AD145" s="114">
        <v>0</v>
      </c>
      <c r="AE145" s="114">
        <v>0</v>
      </c>
      <c r="AF145" s="114">
        <v>0</v>
      </c>
      <c r="AG145" s="114">
        <v>0</v>
      </c>
      <c r="AH145" s="114">
        <v>0</v>
      </c>
      <c r="AI145" s="117">
        <f t="shared" si="121"/>
        <v>0</v>
      </c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</row>
    <row r="146" spans="1:81" ht="15">
      <c r="A146" s="28" t="s">
        <v>17</v>
      </c>
      <c r="B146" s="40">
        <v>0</v>
      </c>
      <c r="C146" s="40">
        <v>0</v>
      </c>
      <c r="D146" s="40">
        <v>3.4199931739348366</v>
      </c>
      <c r="E146" s="40">
        <v>0</v>
      </c>
      <c r="F146" s="422"/>
      <c r="G146" s="40">
        <v>0</v>
      </c>
      <c r="H146" s="41">
        <v>0</v>
      </c>
      <c r="I146" s="42">
        <f t="shared" si="119"/>
        <v>3.4199931739348366</v>
      </c>
      <c r="K146" s="71" t="s">
        <v>17</v>
      </c>
      <c r="L146" s="84">
        <v>0</v>
      </c>
      <c r="M146" s="84">
        <v>0</v>
      </c>
      <c r="N146" s="84">
        <v>3.4199931739348366</v>
      </c>
      <c r="O146" s="84">
        <v>0</v>
      </c>
      <c r="P146" s="84">
        <v>0</v>
      </c>
      <c r="Q146" s="84">
        <v>0</v>
      </c>
      <c r="R146" s="85">
        <v>0</v>
      </c>
      <c r="S146" s="86">
        <f t="shared" si="120"/>
        <v>3.4199931739348366</v>
      </c>
      <c r="U146" s="102" t="s">
        <v>17</v>
      </c>
      <c r="V146" s="118">
        <v>0</v>
      </c>
      <c r="W146" s="118">
        <v>0</v>
      </c>
      <c r="X146" s="118">
        <v>0</v>
      </c>
      <c r="Y146" s="118">
        <v>0</v>
      </c>
      <c r="Z146" s="118">
        <v>3.4199931739348366</v>
      </c>
      <c r="AA146" s="118">
        <v>0</v>
      </c>
      <c r="AB146" s="118">
        <v>0</v>
      </c>
      <c r="AC146" s="119">
        <v>0</v>
      </c>
      <c r="AD146" s="118">
        <v>0</v>
      </c>
      <c r="AE146" s="118">
        <v>0</v>
      </c>
      <c r="AF146" s="118">
        <v>0</v>
      </c>
      <c r="AG146" s="118">
        <v>0</v>
      </c>
      <c r="AH146" s="118">
        <v>0</v>
      </c>
      <c r="AI146" s="120">
        <f t="shared" si="121"/>
        <v>3.4199931739348366</v>
      </c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</row>
    <row r="147" spans="1:81" ht="15">
      <c r="A147" s="29" t="s">
        <v>140</v>
      </c>
      <c r="B147" s="43">
        <v>644.24832355457352</v>
      </c>
      <c r="C147" s="43">
        <v>2612.7725169025175</v>
      </c>
      <c r="D147" s="43">
        <v>586.39970908602425</v>
      </c>
      <c r="E147" s="43">
        <v>0</v>
      </c>
      <c r="F147" s="422"/>
      <c r="G147" s="43">
        <v>0</v>
      </c>
      <c r="H147" s="44">
        <v>0</v>
      </c>
      <c r="I147" s="39">
        <f t="shared" si="119"/>
        <v>3843.4205495431156</v>
      </c>
      <c r="K147" s="72" t="s">
        <v>140</v>
      </c>
      <c r="L147" s="43">
        <v>644.24832355457352</v>
      </c>
      <c r="M147" s="43">
        <v>2612.7725169025175</v>
      </c>
      <c r="N147" s="43">
        <v>586.39970908602425</v>
      </c>
      <c r="O147" s="43">
        <v>0</v>
      </c>
      <c r="P147" s="43">
        <v>0.78640799665045114</v>
      </c>
      <c r="Q147" s="43">
        <v>0</v>
      </c>
      <c r="R147" s="82">
        <v>0</v>
      </c>
      <c r="S147" s="83">
        <f t="shared" si="120"/>
        <v>3844.2069575397659</v>
      </c>
      <c r="U147" s="103" t="s">
        <v>140</v>
      </c>
      <c r="V147" s="114">
        <v>632.93223499637156</v>
      </c>
      <c r="W147" s="114">
        <v>0</v>
      </c>
      <c r="X147" s="114">
        <v>0</v>
      </c>
      <c r="Y147" s="114">
        <v>2612.7725169025175</v>
      </c>
      <c r="Z147" s="114">
        <v>586.39970908602425</v>
      </c>
      <c r="AA147" s="114">
        <v>0</v>
      </c>
      <c r="AB147" s="114">
        <v>0.78640799665045114</v>
      </c>
      <c r="AC147" s="115">
        <v>11.316088558201937</v>
      </c>
      <c r="AD147" s="114">
        <v>11.316088558201937</v>
      </c>
      <c r="AE147" s="114">
        <v>0</v>
      </c>
      <c r="AF147" s="114">
        <v>0</v>
      </c>
      <c r="AG147" s="114">
        <v>0</v>
      </c>
      <c r="AH147" s="114">
        <v>0</v>
      </c>
      <c r="AI147" s="117">
        <f t="shared" si="121"/>
        <v>3844.2069575397659</v>
      </c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</row>
    <row r="148" spans="1:81" ht="15">
      <c r="A148" s="28" t="s">
        <v>25</v>
      </c>
      <c r="B148" s="40">
        <v>1174.7894250291802</v>
      </c>
      <c r="C148" s="40">
        <v>49.662358537138651</v>
      </c>
      <c r="D148" s="40">
        <v>15.923040845578589</v>
      </c>
      <c r="E148" s="40">
        <v>2345.1933377353694</v>
      </c>
      <c r="F148" s="422"/>
      <c r="G148" s="40">
        <v>440.77328488869546</v>
      </c>
      <c r="H148" s="41">
        <v>0</v>
      </c>
      <c r="I148" s="42">
        <f t="shared" si="119"/>
        <v>4026.3414470359621</v>
      </c>
      <c r="K148" s="71" t="s">
        <v>25</v>
      </c>
      <c r="L148" s="84">
        <v>1174.7894250291802</v>
      </c>
      <c r="M148" s="84">
        <v>49.662358537138651</v>
      </c>
      <c r="N148" s="84">
        <v>15.923040845578589</v>
      </c>
      <c r="O148" s="84">
        <v>2345.1933377353694</v>
      </c>
      <c r="P148" s="84">
        <v>48.787528710733248</v>
      </c>
      <c r="Q148" s="84">
        <v>440.77328488869546</v>
      </c>
      <c r="R148" s="85">
        <v>0</v>
      </c>
      <c r="S148" s="86">
        <f t="shared" si="120"/>
        <v>4075.1289757466952</v>
      </c>
      <c r="U148" s="102" t="s">
        <v>25</v>
      </c>
      <c r="V148" s="118">
        <v>32.856313455158059</v>
      </c>
      <c r="W148" s="118">
        <v>813.15500745117765</v>
      </c>
      <c r="X148" s="118">
        <v>440.77328488869546</v>
      </c>
      <c r="Y148" s="118">
        <v>49.662358537138651</v>
      </c>
      <c r="Z148" s="118">
        <v>15.751381746996588</v>
      </c>
      <c r="AA148" s="118">
        <v>1338.8095249493715</v>
      </c>
      <c r="AB148" s="118">
        <v>48.787528710733248</v>
      </c>
      <c r="AC148" s="119">
        <v>1335.3335760074247</v>
      </c>
      <c r="AD148" s="118">
        <v>328.77810412284452</v>
      </c>
      <c r="AE148" s="118">
        <v>1006.383812785998</v>
      </c>
      <c r="AF148" s="118">
        <v>0</v>
      </c>
      <c r="AG148" s="118">
        <v>0.1716590985820004</v>
      </c>
      <c r="AH148" s="118">
        <v>0</v>
      </c>
      <c r="AI148" s="120">
        <f t="shared" si="121"/>
        <v>4075.1289757466957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</row>
    <row r="149" spans="1:81" ht="15">
      <c r="A149" s="29" t="s">
        <v>24</v>
      </c>
      <c r="B149" s="43">
        <v>231.58729239338345</v>
      </c>
      <c r="C149" s="43">
        <v>0</v>
      </c>
      <c r="D149" s="43">
        <v>0</v>
      </c>
      <c r="E149" s="43">
        <v>0</v>
      </c>
      <c r="F149" s="422"/>
      <c r="G149" s="43">
        <v>0</v>
      </c>
      <c r="H149" s="44">
        <v>0</v>
      </c>
      <c r="I149" s="39">
        <f t="shared" si="119"/>
        <v>231.58729239338345</v>
      </c>
      <c r="K149" s="72" t="s">
        <v>24</v>
      </c>
      <c r="L149" s="43">
        <v>231.58729239338345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82">
        <v>0</v>
      </c>
      <c r="S149" s="83">
        <f t="shared" si="120"/>
        <v>231.58729239338345</v>
      </c>
      <c r="U149" s="103" t="s">
        <v>24</v>
      </c>
      <c r="V149" s="114">
        <v>46.317458478676691</v>
      </c>
      <c r="W149" s="114">
        <v>0</v>
      </c>
      <c r="X149" s="114">
        <v>0</v>
      </c>
      <c r="Y149" s="114">
        <v>0</v>
      </c>
      <c r="Z149" s="114">
        <v>0</v>
      </c>
      <c r="AA149" s="114">
        <v>0</v>
      </c>
      <c r="AB149" s="114">
        <v>0</v>
      </c>
      <c r="AC149" s="115">
        <v>185.26983391470677</v>
      </c>
      <c r="AD149" s="114">
        <v>185.26983391470677</v>
      </c>
      <c r="AE149" s="114">
        <v>0</v>
      </c>
      <c r="AF149" s="114">
        <v>0</v>
      </c>
      <c r="AG149" s="114">
        <v>0</v>
      </c>
      <c r="AH149" s="114">
        <v>0</v>
      </c>
      <c r="AI149" s="117">
        <f t="shared" si="121"/>
        <v>231.58729239338345</v>
      </c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</row>
    <row r="150" spans="1:81" ht="15">
      <c r="A150" s="28" t="s">
        <v>60</v>
      </c>
      <c r="B150" s="40">
        <v>0.58850757302857137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119"/>
        <v>0.58850757302857137</v>
      </c>
      <c r="K150" s="71" t="s">
        <v>60</v>
      </c>
      <c r="L150" s="84">
        <v>0.58850757302857137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5">
        <v>0</v>
      </c>
      <c r="S150" s="86">
        <f t="shared" si="120"/>
        <v>0.58850757302857137</v>
      </c>
      <c r="U150" s="102" t="s">
        <v>60</v>
      </c>
      <c r="V150" s="118">
        <v>0.58850757302857137</v>
      </c>
      <c r="W150" s="118">
        <v>0</v>
      </c>
      <c r="X150" s="118">
        <v>0</v>
      </c>
      <c r="Y150" s="118">
        <v>0</v>
      </c>
      <c r="Z150" s="118">
        <v>0</v>
      </c>
      <c r="AA150" s="118">
        <v>0</v>
      </c>
      <c r="AB150" s="118">
        <v>0</v>
      </c>
      <c r="AC150" s="119">
        <v>0</v>
      </c>
      <c r="AD150" s="118">
        <v>0</v>
      </c>
      <c r="AE150" s="118">
        <v>0</v>
      </c>
      <c r="AF150" s="118">
        <v>0</v>
      </c>
      <c r="AG150" s="118">
        <v>0</v>
      </c>
      <c r="AH150" s="118">
        <v>0</v>
      </c>
      <c r="AI150" s="120">
        <f t="shared" si="121"/>
        <v>0.58850757302857137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</row>
    <row r="151" spans="1:81" ht="15">
      <c r="A151" s="29" t="s">
        <v>22</v>
      </c>
      <c r="B151" s="43">
        <v>0</v>
      </c>
      <c r="C151" s="43">
        <v>586.80197983896528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119"/>
        <v>586.80197983896528</v>
      </c>
      <c r="K151" s="72" t="s">
        <v>22</v>
      </c>
      <c r="L151" s="43">
        <v>0</v>
      </c>
      <c r="M151" s="43">
        <v>586.80197983896528</v>
      </c>
      <c r="N151" s="43">
        <v>0</v>
      </c>
      <c r="O151" s="43">
        <v>0</v>
      </c>
      <c r="P151" s="43">
        <v>2.5585921363117232</v>
      </c>
      <c r="Q151" s="43">
        <v>0</v>
      </c>
      <c r="R151" s="82">
        <v>0</v>
      </c>
      <c r="S151" s="83">
        <f t="shared" si="120"/>
        <v>589.36057197527703</v>
      </c>
      <c r="U151" s="103" t="s">
        <v>22</v>
      </c>
      <c r="V151" s="114">
        <v>0</v>
      </c>
      <c r="W151" s="114">
        <v>0</v>
      </c>
      <c r="X151" s="114">
        <v>0</v>
      </c>
      <c r="Y151" s="114">
        <v>586.80197983896528</v>
      </c>
      <c r="Z151" s="114">
        <v>0</v>
      </c>
      <c r="AA151" s="114">
        <v>0</v>
      </c>
      <c r="AB151" s="114">
        <v>2.5585921363117232</v>
      </c>
      <c r="AC151" s="115">
        <v>0</v>
      </c>
      <c r="AD151" s="114">
        <v>0</v>
      </c>
      <c r="AE151" s="114">
        <v>0</v>
      </c>
      <c r="AF151" s="114">
        <v>0</v>
      </c>
      <c r="AG151" s="114">
        <v>0</v>
      </c>
      <c r="AH151" s="114">
        <v>0</v>
      </c>
      <c r="AI151" s="117">
        <f t="shared" si="121"/>
        <v>589.36057197527703</v>
      </c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</row>
    <row r="152" spans="1:81" ht="15">
      <c r="A152" s="28" t="s">
        <v>21</v>
      </c>
      <c r="B152" s="40">
        <v>0</v>
      </c>
      <c r="C152" s="40">
        <v>428.60892800000005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119"/>
        <v>428.60892800000005</v>
      </c>
      <c r="K152" s="71" t="s">
        <v>21</v>
      </c>
      <c r="L152" s="84">
        <v>0</v>
      </c>
      <c r="M152" s="84">
        <v>428.60892800000005</v>
      </c>
      <c r="N152" s="84">
        <v>0</v>
      </c>
      <c r="O152" s="84">
        <v>0</v>
      </c>
      <c r="P152" s="84">
        <v>0</v>
      </c>
      <c r="Q152" s="84">
        <v>0</v>
      </c>
      <c r="R152" s="85">
        <v>0</v>
      </c>
      <c r="S152" s="86">
        <f t="shared" si="120"/>
        <v>428.60892800000005</v>
      </c>
      <c r="U152" s="102" t="s">
        <v>61</v>
      </c>
      <c r="V152" s="118">
        <v>0</v>
      </c>
      <c r="W152" s="118">
        <v>0</v>
      </c>
      <c r="X152" s="118">
        <v>0</v>
      </c>
      <c r="Y152" s="118">
        <v>428.60892800000005</v>
      </c>
      <c r="Z152" s="118">
        <v>0</v>
      </c>
      <c r="AA152" s="118">
        <v>0</v>
      </c>
      <c r="AB152" s="118">
        <v>0</v>
      </c>
      <c r="AC152" s="119">
        <v>0</v>
      </c>
      <c r="AD152" s="118">
        <v>0</v>
      </c>
      <c r="AE152" s="118">
        <v>0</v>
      </c>
      <c r="AF152" s="118">
        <v>0</v>
      </c>
      <c r="AG152" s="118">
        <v>0</v>
      </c>
      <c r="AH152" s="118">
        <v>0</v>
      </c>
      <c r="AI152" s="120">
        <f t="shared" si="121"/>
        <v>428.60892800000005</v>
      </c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</row>
    <row r="153" spans="1:8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119"/>
        <v>0</v>
      </c>
      <c r="K153" s="73" t="s">
        <v>64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82">
        <v>0</v>
      </c>
      <c r="S153" s="83">
        <f t="shared" si="120"/>
        <v>0</v>
      </c>
      <c r="U153" s="104" t="s">
        <v>62</v>
      </c>
      <c r="V153" s="114">
        <v>0</v>
      </c>
      <c r="W153" s="114">
        <v>0</v>
      </c>
      <c r="X153" s="114">
        <v>0</v>
      </c>
      <c r="Y153" s="114">
        <v>0</v>
      </c>
      <c r="Z153" s="114">
        <v>0</v>
      </c>
      <c r="AA153" s="114">
        <v>0</v>
      </c>
      <c r="AB153" s="114">
        <v>0</v>
      </c>
      <c r="AC153" s="115">
        <v>0</v>
      </c>
      <c r="AD153" s="116">
        <v>0</v>
      </c>
      <c r="AE153" s="116">
        <v>0</v>
      </c>
      <c r="AF153" s="116">
        <v>0</v>
      </c>
      <c r="AG153" s="116">
        <v>0</v>
      </c>
      <c r="AH153" s="116">
        <v>0</v>
      </c>
      <c r="AI153" s="117">
        <f t="shared" si="121"/>
        <v>0</v>
      </c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</row>
    <row r="154" spans="1:8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f t="shared" si="119"/>
        <v>0</v>
      </c>
      <c r="K154" s="74" t="s">
        <v>23</v>
      </c>
      <c r="L154" s="87">
        <v>0</v>
      </c>
      <c r="M154" s="87">
        <v>0</v>
      </c>
      <c r="N154" s="87">
        <v>0</v>
      </c>
      <c r="O154" s="87">
        <v>0</v>
      </c>
      <c r="P154" s="87">
        <v>0</v>
      </c>
      <c r="Q154" s="87">
        <v>0</v>
      </c>
      <c r="R154" s="88">
        <v>0</v>
      </c>
      <c r="S154" s="89">
        <f t="shared" si="120"/>
        <v>0</v>
      </c>
      <c r="U154" s="105" t="s">
        <v>65</v>
      </c>
      <c r="V154" s="121">
        <v>0</v>
      </c>
      <c r="W154" s="121">
        <v>0</v>
      </c>
      <c r="X154" s="121">
        <v>0</v>
      </c>
      <c r="Y154" s="121">
        <v>0</v>
      </c>
      <c r="Z154" s="121">
        <v>0</v>
      </c>
      <c r="AA154" s="121">
        <v>0</v>
      </c>
      <c r="AB154" s="121">
        <v>0</v>
      </c>
      <c r="AC154" s="121">
        <v>0</v>
      </c>
      <c r="AD154" s="121">
        <v>0</v>
      </c>
      <c r="AE154" s="121">
        <v>0</v>
      </c>
      <c r="AF154" s="121">
        <v>0</v>
      </c>
      <c r="AG154" s="121">
        <v>0</v>
      </c>
      <c r="AH154" s="122">
        <v>0</v>
      </c>
      <c r="AI154" s="123">
        <f t="shared" si="121"/>
        <v>0</v>
      </c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</row>
    <row r="155" spans="1:8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f t="shared" si="119"/>
        <v>0</v>
      </c>
      <c r="K155" s="75" t="s">
        <v>19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90">
        <v>0</v>
      </c>
      <c r="S155" s="91">
        <f t="shared" si="120"/>
        <v>0</v>
      </c>
      <c r="U155" s="106" t="s">
        <v>19</v>
      </c>
      <c r="V155" s="124">
        <v>0</v>
      </c>
      <c r="W155" s="124">
        <v>0</v>
      </c>
      <c r="X155" s="124">
        <v>0</v>
      </c>
      <c r="Y155" s="124">
        <v>0</v>
      </c>
      <c r="Z155" s="124">
        <v>0</v>
      </c>
      <c r="AA155" s="124">
        <v>0</v>
      </c>
      <c r="AB155" s="124">
        <v>0</v>
      </c>
      <c r="AC155" s="124">
        <v>0</v>
      </c>
      <c r="AD155" s="125">
        <v>0</v>
      </c>
      <c r="AE155" s="125">
        <v>0</v>
      </c>
      <c r="AF155" s="125">
        <v>0</v>
      </c>
      <c r="AG155" s="125">
        <v>0</v>
      </c>
      <c r="AH155" s="125">
        <v>0</v>
      </c>
      <c r="AI155" s="126">
        <f t="shared" si="121"/>
        <v>0</v>
      </c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</row>
    <row r="156" spans="1:8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f t="shared" si="119"/>
        <v>0</v>
      </c>
      <c r="K156" s="74" t="s">
        <v>20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s="87">
        <v>0</v>
      </c>
      <c r="R156" s="88">
        <v>0</v>
      </c>
      <c r="S156" s="89">
        <f t="shared" si="120"/>
        <v>0</v>
      </c>
      <c r="U156" s="105" t="s">
        <v>20</v>
      </c>
      <c r="V156" s="121">
        <v>0</v>
      </c>
      <c r="W156" s="121">
        <v>0</v>
      </c>
      <c r="X156" s="121">
        <v>0</v>
      </c>
      <c r="Y156" s="121">
        <v>0</v>
      </c>
      <c r="Z156" s="121">
        <v>0</v>
      </c>
      <c r="AA156" s="121">
        <v>0</v>
      </c>
      <c r="AB156" s="121">
        <v>0</v>
      </c>
      <c r="AC156" s="121">
        <v>0</v>
      </c>
      <c r="AD156" s="121">
        <v>0</v>
      </c>
      <c r="AE156" s="121">
        <v>0</v>
      </c>
      <c r="AF156" s="121">
        <v>0</v>
      </c>
      <c r="AG156" s="121">
        <v>0</v>
      </c>
      <c r="AH156" s="122">
        <v>0</v>
      </c>
      <c r="AI156" s="123">
        <f t="shared" si="121"/>
        <v>0</v>
      </c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</row>
    <row r="157" spans="1:8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f t="shared" si="119"/>
        <v>0</v>
      </c>
      <c r="K157" s="76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2">
        <v>0</v>
      </c>
      <c r="S157" s="93">
        <f t="shared" si="120"/>
        <v>0</v>
      </c>
      <c r="U157" s="106" t="s">
        <v>11</v>
      </c>
      <c r="V157" s="124">
        <v>0</v>
      </c>
      <c r="W157" s="124">
        <v>0</v>
      </c>
      <c r="X157" s="124">
        <v>0</v>
      </c>
      <c r="Y157" s="124">
        <v>0</v>
      </c>
      <c r="Z157" s="124">
        <v>0</v>
      </c>
      <c r="AA157" s="124">
        <v>0</v>
      </c>
      <c r="AB157" s="124">
        <v>0</v>
      </c>
      <c r="AC157" s="124">
        <v>0</v>
      </c>
      <c r="AD157" s="125">
        <v>0</v>
      </c>
      <c r="AE157" s="125">
        <v>0</v>
      </c>
      <c r="AF157" s="125">
        <v>0</v>
      </c>
      <c r="AG157" s="125">
        <v>0</v>
      </c>
      <c r="AH157" s="125">
        <v>0</v>
      </c>
      <c r="AI157" s="126">
        <f t="shared" si="121"/>
        <v>0</v>
      </c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</row>
    <row r="158" spans="1:81" ht="15">
      <c r="A158" s="34" t="s">
        <v>26</v>
      </c>
      <c r="B158" s="67">
        <f>SUM(B137:B153)</f>
        <v>2061.3042946449041</v>
      </c>
      <c r="C158" s="67">
        <f t="shared" ref="C158:I158" si="122">SUM(C137:C153)</f>
        <v>4183.8192345361476</v>
      </c>
      <c r="D158" s="67">
        <f t="shared" si="122"/>
        <v>615.84839012497537</v>
      </c>
      <c r="E158" s="67">
        <f t="shared" si="122"/>
        <v>2345.1933377353694</v>
      </c>
      <c r="F158" s="67">
        <f t="shared" si="122"/>
        <v>0</v>
      </c>
      <c r="G158" s="67">
        <f t="shared" si="122"/>
        <v>440.77328488869546</v>
      </c>
      <c r="H158" s="68">
        <f t="shared" si="122"/>
        <v>0</v>
      </c>
      <c r="I158" s="39">
        <f t="shared" si="122"/>
        <v>9646.9385419300925</v>
      </c>
      <c r="K158" s="77" t="s">
        <v>26</v>
      </c>
      <c r="L158" s="67">
        <f>SUM(L137:L153)</f>
        <v>2061.3042946449041</v>
      </c>
      <c r="M158" s="67">
        <f t="shared" ref="M158:S158" si="123">SUM(M137:M153)</f>
        <v>4183.8192345361476</v>
      </c>
      <c r="N158" s="67">
        <f t="shared" si="123"/>
        <v>615.84839012497537</v>
      </c>
      <c r="O158" s="67">
        <f t="shared" si="123"/>
        <v>2345.1933377353694</v>
      </c>
      <c r="P158" s="67">
        <f t="shared" si="123"/>
        <v>122.25738821251633</v>
      </c>
      <c r="Q158" s="67">
        <f t="shared" si="123"/>
        <v>440.77328488869546</v>
      </c>
      <c r="R158" s="68">
        <f t="shared" si="123"/>
        <v>0</v>
      </c>
      <c r="S158" s="94">
        <f t="shared" si="123"/>
        <v>9769.1959301426105</v>
      </c>
      <c r="T158" s="4"/>
      <c r="U158" s="107" t="s">
        <v>63</v>
      </c>
      <c r="V158" s="127">
        <f>SUM(V137:V153)</f>
        <v>722.78526059797366</v>
      </c>
      <c r="W158" s="127">
        <f t="shared" ref="W158:AH158" si="124">SUM(W137:W153)</f>
        <v>813.15500745117765</v>
      </c>
      <c r="X158" s="127">
        <f t="shared" si="124"/>
        <v>440.77328488869546</v>
      </c>
      <c r="Y158" s="127">
        <f t="shared" si="124"/>
        <v>4183.8192345361476</v>
      </c>
      <c r="Z158" s="127">
        <f t="shared" si="124"/>
        <v>606.79971217875777</v>
      </c>
      <c r="AA158" s="127">
        <f t="shared" si="124"/>
        <v>1338.8095249493715</v>
      </c>
      <c r="AB158" s="127">
        <f t="shared" si="124"/>
        <v>122.25738821251633</v>
      </c>
      <c r="AC158" s="127">
        <f t="shared" si="124"/>
        <v>1540.796517327969</v>
      </c>
      <c r="AD158" s="128">
        <f t="shared" si="124"/>
        <v>525.36402659575322</v>
      </c>
      <c r="AE158" s="128">
        <f t="shared" si="124"/>
        <v>1006.383812785998</v>
      </c>
      <c r="AF158" s="128">
        <f t="shared" si="124"/>
        <v>0</v>
      </c>
      <c r="AG158" s="128">
        <f t="shared" si="124"/>
        <v>9.0486779462175697</v>
      </c>
      <c r="AH158" s="128">
        <f t="shared" si="124"/>
        <v>0</v>
      </c>
      <c r="AI158" s="129">
        <f>SUM(V158:AC158)</f>
        <v>9769.1959301426105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</row>
    <row r="159" spans="1:81" s="15" customFormat="1" ht="15" thickBot="1">
      <c r="A159" s="32" t="s">
        <v>90</v>
      </c>
      <c r="B159" s="48">
        <f>IF($I158=0,"-",B158/$I158)</f>
        <v>0.21367445077891961</v>
      </c>
      <c r="C159" s="48">
        <f t="shared" ref="C159:H159" si="125">IF($I158=0,"-",C158/$I158)</f>
        <v>0.43369398657940222</v>
      </c>
      <c r="D159" s="48">
        <f t="shared" si="125"/>
        <v>6.3838738833901676E-2</v>
      </c>
      <c r="E159" s="48">
        <f t="shared" si="125"/>
        <v>0.24310234045153969</v>
      </c>
      <c r="F159" s="48">
        <f t="shared" si="125"/>
        <v>0</v>
      </c>
      <c r="G159" s="48">
        <f t="shared" si="125"/>
        <v>4.5690483356236725E-2</v>
      </c>
      <c r="H159" s="69">
        <f t="shared" si="125"/>
        <v>0</v>
      </c>
      <c r="I159" s="49">
        <f>SUM(B159:H159)</f>
        <v>0.99999999999999989</v>
      </c>
      <c r="K159" s="78" t="s">
        <v>90</v>
      </c>
      <c r="L159" s="95">
        <f>IF($S158=0,"-",L158/$S158)</f>
        <v>0.21100040467862877</v>
      </c>
      <c r="M159" s="95">
        <f t="shared" ref="M159:R159" si="126">IF($S158=0,"-",M158/$S158)</f>
        <v>0.42826648830197761</v>
      </c>
      <c r="N159" s="95">
        <f t="shared" si="126"/>
        <v>6.303982380216068E-2</v>
      </c>
      <c r="O159" s="95">
        <f t="shared" si="126"/>
        <v>0.24006001665903065</v>
      </c>
      <c r="P159" s="95">
        <f t="shared" si="126"/>
        <v>1.2514580430851449E-2</v>
      </c>
      <c r="Q159" s="95">
        <f t="shared" si="126"/>
        <v>4.5118686127350614E-2</v>
      </c>
      <c r="R159" s="96">
        <f t="shared" si="126"/>
        <v>0</v>
      </c>
      <c r="S159" s="97">
        <f>SUM(L159:R159)</f>
        <v>0.99999999999999967</v>
      </c>
      <c r="T159" s="22"/>
      <c r="U159" s="108" t="s">
        <v>90</v>
      </c>
      <c r="V159" s="130">
        <f>+V158/$AI158</f>
        <v>7.3986156666981953E-2</v>
      </c>
      <c r="W159" s="130">
        <f t="shared" ref="W159:AH159" si="127">+W158/$AI158</f>
        <v>8.3236636184377072E-2</v>
      </c>
      <c r="X159" s="130">
        <f t="shared" si="127"/>
        <v>4.5118686127350614E-2</v>
      </c>
      <c r="Y159" s="130">
        <f t="shared" si="127"/>
        <v>0.42826648830197761</v>
      </c>
      <c r="Z159" s="130">
        <f t="shared" si="127"/>
        <v>6.2113577874561038E-2</v>
      </c>
      <c r="AA159" s="130">
        <f t="shared" si="127"/>
        <v>0.13704398340691562</v>
      </c>
      <c r="AB159" s="130">
        <f t="shared" si="127"/>
        <v>1.2514580430851449E-2</v>
      </c>
      <c r="AC159" s="130">
        <f t="shared" si="127"/>
        <v>0.1577198910069845</v>
      </c>
      <c r="AD159" s="130">
        <f t="shared" si="127"/>
        <v>5.3777611827269797E-2</v>
      </c>
      <c r="AE159" s="130">
        <f t="shared" si="127"/>
        <v>0.10301603325211503</v>
      </c>
      <c r="AF159" s="130">
        <f t="shared" si="127"/>
        <v>0</v>
      </c>
      <c r="AG159" s="130">
        <f t="shared" si="127"/>
        <v>9.2624592759963991E-4</v>
      </c>
      <c r="AH159" s="130">
        <f t="shared" si="127"/>
        <v>0</v>
      </c>
      <c r="AI159" s="131">
        <f>SUM(V159:AC159)</f>
        <v>0.99999999999999978</v>
      </c>
    </row>
    <row r="160" spans="1:81" ht="15" thickBot="1">
      <c r="A160" s="2"/>
      <c r="B160" s="2"/>
      <c r="C160" s="2"/>
      <c r="D160" s="2"/>
      <c r="E160" s="2"/>
      <c r="F160" s="2"/>
      <c r="G160" s="2"/>
      <c r="H160" s="2"/>
      <c r="I160" s="2"/>
      <c r="K160" s="2"/>
      <c r="L160" s="50"/>
      <c r="M160" s="50"/>
      <c r="N160" s="50"/>
      <c r="O160" s="50"/>
      <c r="P160" s="50"/>
      <c r="Q160" s="50"/>
      <c r="R160" s="50"/>
      <c r="S160" s="50"/>
      <c r="U16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</row>
    <row r="161" spans="1:81" ht="30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  <c r="K161" s="424" t="s">
        <v>34</v>
      </c>
      <c r="L161" s="80" t="s">
        <v>0</v>
      </c>
      <c r="M161" s="80" t="s">
        <v>1</v>
      </c>
      <c r="N161" s="80" t="s">
        <v>2</v>
      </c>
      <c r="O161" s="80" t="s">
        <v>3</v>
      </c>
      <c r="P161" s="80" t="s">
        <v>27</v>
      </c>
      <c r="Q161" s="80" t="s">
        <v>4</v>
      </c>
      <c r="R161" s="80" t="s">
        <v>5</v>
      </c>
      <c r="S161" s="81" t="s">
        <v>6</v>
      </c>
      <c r="U161" s="417" t="s">
        <v>34</v>
      </c>
      <c r="V161" s="111" t="s">
        <v>72</v>
      </c>
      <c r="W161" s="111" t="s">
        <v>73</v>
      </c>
      <c r="X161" s="111" t="s">
        <v>4</v>
      </c>
      <c r="Y161" s="111" t="s">
        <v>1</v>
      </c>
      <c r="Z161" s="111" t="s">
        <v>2</v>
      </c>
      <c r="AA161" s="111" t="s">
        <v>3</v>
      </c>
      <c r="AB161" s="111" t="s">
        <v>55</v>
      </c>
      <c r="AC161" s="111" t="s">
        <v>67</v>
      </c>
      <c r="AD161" s="112" t="s">
        <v>74</v>
      </c>
      <c r="AE161" s="112" t="s">
        <v>75</v>
      </c>
      <c r="AF161" s="112" t="s">
        <v>76</v>
      </c>
      <c r="AG161" s="112" t="s">
        <v>77</v>
      </c>
      <c r="AH161" s="112" t="s">
        <v>78</v>
      </c>
      <c r="AI161" s="113" t="s">
        <v>63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</row>
    <row r="162" spans="1:81" ht="15" customHeight="1">
      <c r="A162" s="445" t="s">
        <v>34</v>
      </c>
      <c r="B162" s="409" t="s">
        <v>119</v>
      </c>
      <c r="C162" s="410"/>
      <c r="D162" s="410"/>
      <c r="E162" s="410"/>
      <c r="F162" s="410"/>
      <c r="G162" s="410"/>
      <c r="H162" s="410"/>
      <c r="I162" s="411"/>
      <c r="K162" s="425" t="s">
        <v>34</v>
      </c>
      <c r="L162" s="412" t="s">
        <v>119</v>
      </c>
      <c r="M162" s="413"/>
      <c r="N162" s="413"/>
      <c r="O162" s="413"/>
      <c r="P162" s="413"/>
      <c r="Q162" s="413"/>
      <c r="R162" s="413"/>
      <c r="S162" s="414"/>
      <c r="U162" s="418" t="s">
        <v>34</v>
      </c>
      <c r="V162" s="419" t="s">
        <v>119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20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</row>
    <row r="163" spans="1:81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  <c r="K163" s="79" t="s">
        <v>7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98">
        <v>0</v>
      </c>
      <c r="S163" s="99">
        <f>SUM(L163:R163)</f>
        <v>0</v>
      </c>
      <c r="U163" s="101" t="s">
        <v>7</v>
      </c>
      <c r="V163" s="114">
        <v>0</v>
      </c>
      <c r="W163" s="114">
        <v>0</v>
      </c>
      <c r="X163" s="114">
        <v>0</v>
      </c>
      <c r="Y163" s="114">
        <v>0</v>
      </c>
      <c r="Z163" s="114">
        <v>0</v>
      </c>
      <c r="AA163" s="114">
        <v>0</v>
      </c>
      <c r="AB163" s="114">
        <v>0</v>
      </c>
      <c r="AC163" s="115">
        <v>0</v>
      </c>
      <c r="AD163" s="116">
        <v>0</v>
      </c>
      <c r="AE163" s="116">
        <v>0</v>
      </c>
      <c r="AF163" s="116">
        <v>0</v>
      </c>
      <c r="AG163" s="116">
        <v>0</v>
      </c>
      <c r="AH163" s="116">
        <v>0</v>
      </c>
      <c r="AI163" s="117">
        <f>SUM(V163:AC163)</f>
        <v>0</v>
      </c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</row>
    <row r="164" spans="1:81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128">SUM(B164:H164)</f>
        <v>0</v>
      </c>
      <c r="K164" s="71" t="s">
        <v>8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0</v>
      </c>
      <c r="R164" s="85">
        <v>0</v>
      </c>
      <c r="S164" s="86">
        <f t="shared" ref="S164:S183" si="129">SUM(L164:R164)</f>
        <v>0</v>
      </c>
      <c r="U164" s="102" t="s">
        <v>8</v>
      </c>
      <c r="V164" s="118">
        <v>0</v>
      </c>
      <c r="W164" s="118">
        <v>0</v>
      </c>
      <c r="X164" s="118">
        <v>0</v>
      </c>
      <c r="Y164" s="118">
        <v>0</v>
      </c>
      <c r="Z164" s="118">
        <v>0</v>
      </c>
      <c r="AA164" s="118">
        <v>0</v>
      </c>
      <c r="AB164" s="118">
        <v>0</v>
      </c>
      <c r="AC164" s="119">
        <v>0</v>
      </c>
      <c r="AD164" s="118">
        <v>0</v>
      </c>
      <c r="AE164" s="118">
        <v>0</v>
      </c>
      <c r="AF164" s="118">
        <v>0</v>
      </c>
      <c r="AG164" s="118">
        <v>0</v>
      </c>
      <c r="AH164" s="118">
        <v>0</v>
      </c>
      <c r="AI164" s="120">
        <f t="shared" ref="AI164:AI183" si="130">SUM(V164:AC164)</f>
        <v>0</v>
      </c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</row>
    <row r="165" spans="1:81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128"/>
        <v>0</v>
      </c>
      <c r="K165" s="72" t="s">
        <v>10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82">
        <v>0</v>
      </c>
      <c r="S165" s="83">
        <f t="shared" si="129"/>
        <v>0</v>
      </c>
      <c r="U165" s="103" t="s">
        <v>10</v>
      </c>
      <c r="V165" s="114">
        <v>0</v>
      </c>
      <c r="W165" s="114">
        <v>0</v>
      </c>
      <c r="X165" s="114">
        <v>0</v>
      </c>
      <c r="Y165" s="114">
        <v>0</v>
      </c>
      <c r="Z165" s="114">
        <v>0</v>
      </c>
      <c r="AA165" s="114">
        <v>0</v>
      </c>
      <c r="AB165" s="114">
        <v>0</v>
      </c>
      <c r="AC165" s="115">
        <v>0</v>
      </c>
      <c r="AD165" s="116">
        <v>0</v>
      </c>
      <c r="AE165" s="116">
        <v>0</v>
      </c>
      <c r="AF165" s="116">
        <v>0</v>
      </c>
      <c r="AG165" s="116">
        <v>0</v>
      </c>
      <c r="AH165" s="116">
        <v>0</v>
      </c>
      <c r="AI165" s="117">
        <f t="shared" si="130"/>
        <v>0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</row>
    <row r="166" spans="1:81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128"/>
        <v>0</v>
      </c>
      <c r="K166" s="71" t="s">
        <v>56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5">
        <v>0</v>
      </c>
      <c r="S166" s="86">
        <f t="shared" si="129"/>
        <v>0</v>
      </c>
      <c r="U166" s="102" t="s">
        <v>56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9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20">
        <f t="shared" si="130"/>
        <v>0</v>
      </c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</row>
    <row r="167" spans="1:81" ht="15">
      <c r="A167" s="29" t="s">
        <v>16</v>
      </c>
      <c r="B167" s="43">
        <v>0.44133792110389164</v>
      </c>
      <c r="C167" s="43">
        <v>0</v>
      </c>
      <c r="D167" s="43">
        <v>2.7259910860918115</v>
      </c>
      <c r="E167" s="43">
        <v>0</v>
      </c>
      <c r="F167" s="422"/>
      <c r="G167" s="43">
        <v>0</v>
      </c>
      <c r="H167" s="44">
        <v>0</v>
      </c>
      <c r="I167" s="39">
        <f t="shared" si="128"/>
        <v>3.1673290071957032</v>
      </c>
      <c r="K167" s="72" t="s">
        <v>16</v>
      </c>
      <c r="L167" s="43">
        <v>0.44133792110389164</v>
      </c>
      <c r="M167" s="43">
        <v>0</v>
      </c>
      <c r="N167" s="43">
        <v>2.7259910860918115</v>
      </c>
      <c r="O167" s="43">
        <v>0</v>
      </c>
      <c r="P167" s="43">
        <v>0</v>
      </c>
      <c r="Q167" s="43">
        <v>0</v>
      </c>
      <c r="R167" s="82">
        <v>0</v>
      </c>
      <c r="S167" s="83">
        <f t="shared" si="129"/>
        <v>3.1673290071957032</v>
      </c>
      <c r="U167" s="103" t="s">
        <v>16</v>
      </c>
      <c r="V167" s="114">
        <v>0.44133792110389164</v>
      </c>
      <c r="W167" s="114">
        <v>0</v>
      </c>
      <c r="X167" s="114">
        <v>0</v>
      </c>
      <c r="Y167" s="114">
        <v>0</v>
      </c>
      <c r="Z167" s="114">
        <v>2.7259910860918115</v>
      </c>
      <c r="AA167" s="114">
        <v>0</v>
      </c>
      <c r="AB167" s="114">
        <v>0</v>
      </c>
      <c r="AC167" s="115">
        <v>0</v>
      </c>
      <c r="AD167" s="116">
        <v>0</v>
      </c>
      <c r="AE167" s="116">
        <v>0</v>
      </c>
      <c r="AF167" s="116">
        <v>0</v>
      </c>
      <c r="AG167" s="116">
        <v>0</v>
      </c>
      <c r="AH167" s="116">
        <v>0</v>
      </c>
      <c r="AI167" s="117">
        <f t="shared" si="130"/>
        <v>3.1673290071957032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</row>
    <row r="168" spans="1:81" ht="15">
      <c r="A168" s="28" t="s">
        <v>68</v>
      </c>
      <c r="B168" s="40">
        <v>4.4654925922519038</v>
      </c>
      <c r="C168" s="40">
        <v>0</v>
      </c>
      <c r="D168" s="40">
        <v>0.18940879474703079</v>
      </c>
      <c r="E168" s="40">
        <v>0</v>
      </c>
      <c r="F168" s="422"/>
      <c r="G168" s="40">
        <v>0</v>
      </c>
      <c r="H168" s="41">
        <v>0</v>
      </c>
      <c r="I168" s="42">
        <f t="shared" si="128"/>
        <v>4.6549013869989349</v>
      </c>
      <c r="K168" s="71" t="s">
        <v>68</v>
      </c>
      <c r="L168" s="84">
        <v>4.4654925922519038</v>
      </c>
      <c r="M168" s="84">
        <v>0</v>
      </c>
      <c r="N168" s="84">
        <v>0.18940879474703079</v>
      </c>
      <c r="O168" s="84">
        <v>0</v>
      </c>
      <c r="P168" s="84">
        <v>0</v>
      </c>
      <c r="Q168" s="84">
        <v>0</v>
      </c>
      <c r="R168" s="85">
        <v>0</v>
      </c>
      <c r="S168" s="86">
        <f t="shared" si="129"/>
        <v>4.6549013869989349</v>
      </c>
      <c r="U168" s="102" t="s">
        <v>57</v>
      </c>
      <c r="V168" s="118">
        <v>4.4654925922519038</v>
      </c>
      <c r="W168" s="118">
        <v>0</v>
      </c>
      <c r="X168" s="118">
        <v>0</v>
      </c>
      <c r="Y168" s="118">
        <v>0</v>
      </c>
      <c r="Z168" s="118">
        <v>0.18940879474703079</v>
      </c>
      <c r="AA168" s="118">
        <v>0</v>
      </c>
      <c r="AB168" s="118">
        <v>0</v>
      </c>
      <c r="AC168" s="119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20">
        <f t="shared" si="130"/>
        <v>4.6549013869989349</v>
      </c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</row>
    <row r="169" spans="1:81" ht="15">
      <c r="A169" s="29" t="s">
        <v>58</v>
      </c>
      <c r="B169" s="43">
        <v>0</v>
      </c>
      <c r="C169" s="43">
        <v>0</v>
      </c>
      <c r="D169" s="43">
        <v>0</v>
      </c>
      <c r="E169" s="43">
        <v>0.82717982025816117</v>
      </c>
      <c r="F169" s="422"/>
      <c r="G169" s="43">
        <v>0</v>
      </c>
      <c r="H169" s="44">
        <v>0</v>
      </c>
      <c r="I169" s="39">
        <f t="shared" si="128"/>
        <v>0.82717982025816117</v>
      </c>
      <c r="K169" s="72" t="s">
        <v>58</v>
      </c>
      <c r="L169" s="43">
        <v>0</v>
      </c>
      <c r="M169" s="43">
        <v>0</v>
      </c>
      <c r="N169" s="43">
        <v>0</v>
      </c>
      <c r="O169" s="43">
        <v>0.82717982025816117</v>
      </c>
      <c r="P169" s="43">
        <v>12.1634386425192</v>
      </c>
      <c r="Q169" s="43">
        <v>0</v>
      </c>
      <c r="R169" s="82">
        <v>0</v>
      </c>
      <c r="S169" s="83">
        <f t="shared" si="129"/>
        <v>12.990618462777361</v>
      </c>
      <c r="U169" s="103" t="s">
        <v>58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0.82717982025816117</v>
      </c>
      <c r="AB169" s="114">
        <v>12.1634386425192</v>
      </c>
      <c r="AC169" s="115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7">
        <f t="shared" si="130"/>
        <v>12.990618462777361</v>
      </c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</row>
    <row r="170" spans="1:81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128"/>
        <v>0</v>
      </c>
      <c r="K170" s="71" t="s">
        <v>12</v>
      </c>
      <c r="L170" s="84">
        <v>0</v>
      </c>
      <c r="M170" s="84">
        <v>0</v>
      </c>
      <c r="N170" s="84">
        <v>0</v>
      </c>
      <c r="O170" s="84">
        <v>0</v>
      </c>
      <c r="P170" s="84">
        <v>1.0809607586578063</v>
      </c>
      <c r="Q170" s="84">
        <v>0</v>
      </c>
      <c r="R170" s="85">
        <v>0</v>
      </c>
      <c r="S170" s="86">
        <f t="shared" si="129"/>
        <v>1.0809607586578063</v>
      </c>
      <c r="U170" s="102" t="s">
        <v>12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1.0809607586578063</v>
      </c>
      <c r="AC170" s="119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20">
        <f t="shared" si="130"/>
        <v>1.0809607586578063</v>
      </c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</row>
    <row r="171" spans="1:81" ht="15">
      <c r="A171" s="29" t="s">
        <v>59</v>
      </c>
      <c r="B171" s="43">
        <v>0</v>
      </c>
      <c r="C171" s="43">
        <v>0</v>
      </c>
      <c r="D171" s="43">
        <v>3.9149999999999943</v>
      </c>
      <c r="E171" s="43">
        <v>0</v>
      </c>
      <c r="F171" s="422"/>
      <c r="G171" s="43">
        <v>0</v>
      </c>
      <c r="H171" s="44">
        <v>0</v>
      </c>
      <c r="I171" s="39">
        <f t="shared" si="128"/>
        <v>3.9149999999999943</v>
      </c>
      <c r="K171" s="72" t="s">
        <v>59</v>
      </c>
      <c r="L171" s="43">
        <v>0</v>
      </c>
      <c r="M171" s="43">
        <v>0</v>
      </c>
      <c r="N171" s="43">
        <v>3.9149999999999943</v>
      </c>
      <c r="O171" s="43">
        <v>0</v>
      </c>
      <c r="P171" s="43">
        <v>0</v>
      </c>
      <c r="Q171" s="43">
        <v>0</v>
      </c>
      <c r="R171" s="82">
        <v>0</v>
      </c>
      <c r="S171" s="83">
        <f t="shared" si="129"/>
        <v>3.9149999999999943</v>
      </c>
      <c r="U171" s="103" t="s">
        <v>59</v>
      </c>
      <c r="V171" s="114">
        <v>0</v>
      </c>
      <c r="W171" s="114">
        <v>0</v>
      </c>
      <c r="X171" s="114">
        <v>0</v>
      </c>
      <c r="Y171" s="114">
        <v>0</v>
      </c>
      <c r="Z171" s="114">
        <v>3.9149999999999943</v>
      </c>
      <c r="AA171" s="114">
        <v>0</v>
      </c>
      <c r="AB171" s="114">
        <v>0</v>
      </c>
      <c r="AC171" s="115">
        <v>0</v>
      </c>
      <c r="AD171" s="114">
        <v>0</v>
      </c>
      <c r="AE171" s="114">
        <v>0</v>
      </c>
      <c r="AF171" s="114">
        <v>0</v>
      </c>
      <c r="AG171" s="114">
        <v>0</v>
      </c>
      <c r="AH171" s="114">
        <v>0</v>
      </c>
      <c r="AI171" s="117">
        <f t="shared" si="130"/>
        <v>3.9149999999999943</v>
      </c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</row>
    <row r="172" spans="1:81" ht="15">
      <c r="A172" s="28" t="s">
        <v>17</v>
      </c>
      <c r="B172" s="40">
        <v>2.7649976384973075E-3</v>
      </c>
      <c r="C172" s="40">
        <v>0</v>
      </c>
      <c r="D172" s="40">
        <v>0.15506106756692897</v>
      </c>
      <c r="E172" s="40">
        <v>1.0584410960167692E-3</v>
      </c>
      <c r="F172" s="422"/>
      <c r="G172" s="40">
        <v>0</v>
      </c>
      <c r="H172" s="41">
        <v>0</v>
      </c>
      <c r="I172" s="42">
        <f t="shared" si="128"/>
        <v>0.15888450630144305</v>
      </c>
      <c r="K172" s="71" t="s">
        <v>17</v>
      </c>
      <c r="L172" s="84">
        <v>2.7649976384973075E-3</v>
      </c>
      <c r="M172" s="84">
        <v>0</v>
      </c>
      <c r="N172" s="84">
        <v>0.15506106756692897</v>
      </c>
      <c r="O172" s="84">
        <v>1.0584410960167692E-3</v>
      </c>
      <c r="P172" s="84">
        <v>0</v>
      </c>
      <c r="Q172" s="84">
        <v>0</v>
      </c>
      <c r="R172" s="85">
        <v>0</v>
      </c>
      <c r="S172" s="86">
        <f t="shared" si="129"/>
        <v>0.15888450630144305</v>
      </c>
      <c r="U172" s="102" t="s">
        <v>17</v>
      </c>
      <c r="V172" s="118">
        <v>2.7649976384973075E-3</v>
      </c>
      <c r="W172" s="118">
        <v>0</v>
      </c>
      <c r="X172" s="118">
        <v>0</v>
      </c>
      <c r="Y172" s="118">
        <v>0</v>
      </c>
      <c r="Z172" s="118">
        <v>0.15506106756692897</v>
      </c>
      <c r="AA172" s="118">
        <v>0</v>
      </c>
      <c r="AB172" s="118">
        <v>0</v>
      </c>
      <c r="AC172" s="119">
        <v>1.0584410960167692E-3</v>
      </c>
      <c r="AD172" s="118">
        <v>0</v>
      </c>
      <c r="AE172" s="118">
        <v>0</v>
      </c>
      <c r="AF172" s="118">
        <v>0</v>
      </c>
      <c r="AG172" s="118">
        <v>0</v>
      </c>
      <c r="AH172" s="118">
        <v>1.0584410960167692E-3</v>
      </c>
      <c r="AI172" s="120">
        <f t="shared" si="130"/>
        <v>0.15888450630144305</v>
      </c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</row>
    <row r="173" spans="1:81" ht="15">
      <c r="A173" s="29" t="s">
        <v>140</v>
      </c>
      <c r="B173" s="43">
        <v>21.331763415159493</v>
      </c>
      <c r="C173" s="43">
        <v>54.363375706388524</v>
      </c>
      <c r="D173" s="43">
        <v>674.13312672894983</v>
      </c>
      <c r="E173" s="43">
        <v>0</v>
      </c>
      <c r="F173" s="422"/>
      <c r="G173" s="43">
        <v>0</v>
      </c>
      <c r="H173" s="44">
        <v>0</v>
      </c>
      <c r="I173" s="39">
        <f t="shared" si="128"/>
        <v>749.82826585049781</v>
      </c>
      <c r="K173" s="72" t="s">
        <v>140</v>
      </c>
      <c r="L173" s="43">
        <v>21.331763415159493</v>
      </c>
      <c r="M173" s="43">
        <v>54.363375706388524</v>
      </c>
      <c r="N173" s="43">
        <v>674.13312672894983</v>
      </c>
      <c r="O173" s="43">
        <v>0</v>
      </c>
      <c r="P173" s="43">
        <v>0</v>
      </c>
      <c r="Q173" s="43">
        <v>0</v>
      </c>
      <c r="R173" s="82">
        <v>0</v>
      </c>
      <c r="S173" s="83">
        <f t="shared" si="129"/>
        <v>749.82826585049781</v>
      </c>
      <c r="U173" s="103" t="s">
        <v>140</v>
      </c>
      <c r="V173" s="114">
        <v>21.331763415159493</v>
      </c>
      <c r="W173" s="114">
        <v>0</v>
      </c>
      <c r="X173" s="114">
        <v>0</v>
      </c>
      <c r="Y173" s="114">
        <v>54.363375706388524</v>
      </c>
      <c r="Z173" s="114">
        <v>674.13312672894983</v>
      </c>
      <c r="AA173" s="114">
        <v>0</v>
      </c>
      <c r="AB173" s="114">
        <v>0</v>
      </c>
      <c r="AC173" s="115">
        <v>0</v>
      </c>
      <c r="AD173" s="114">
        <v>0</v>
      </c>
      <c r="AE173" s="114">
        <v>0</v>
      </c>
      <c r="AF173" s="114">
        <v>0</v>
      </c>
      <c r="AG173" s="114">
        <v>0</v>
      </c>
      <c r="AH173" s="114">
        <v>0</v>
      </c>
      <c r="AI173" s="117">
        <f t="shared" si="130"/>
        <v>749.82826585049781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</row>
    <row r="174" spans="1:81" ht="15">
      <c r="A174" s="28" t="s">
        <v>25</v>
      </c>
      <c r="B174" s="40">
        <v>7.3614970757995293</v>
      </c>
      <c r="C174" s="40">
        <v>3.3982817976366091</v>
      </c>
      <c r="D174" s="40">
        <v>642.09096313243276</v>
      </c>
      <c r="E174" s="40">
        <v>63.2422348193586</v>
      </c>
      <c r="F174" s="422"/>
      <c r="G174" s="40">
        <v>10.518588293209937</v>
      </c>
      <c r="H174" s="41">
        <v>6.8945632755146509</v>
      </c>
      <c r="I174" s="42">
        <f t="shared" si="128"/>
        <v>733.50612839395217</v>
      </c>
      <c r="K174" s="71" t="s">
        <v>25</v>
      </c>
      <c r="L174" s="84">
        <v>7.3614970757995293</v>
      </c>
      <c r="M174" s="84">
        <v>3.3982817976366091</v>
      </c>
      <c r="N174" s="84">
        <v>642.09096313243276</v>
      </c>
      <c r="O174" s="84">
        <v>63.2422348193586</v>
      </c>
      <c r="P174" s="84">
        <v>0.38231566422936719</v>
      </c>
      <c r="Q174" s="84">
        <v>10.518588293209937</v>
      </c>
      <c r="R174" s="85">
        <v>6.8945632755146509</v>
      </c>
      <c r="S174" s="86">
        <f t="shared" si="129"/>
        <v>733.88844405818156</v>
      </c>
      <c r="U174" s="102" t="s">
        <v>25</v>
      </c>
      <c r="V174" s="118">
        <v>1.8272466166366701</v>
      </c>
      <c r="W174" s="118">
        <v>2.7526777818088544</v>
      </c>
      <c r="X174" s="118">
        <v>10.518588293209937</v>
      </c>
      <c r="Y174" s="118">
        <v>3.3982817976366091</v>
      </c>
      <c r="Z174" s="118">
        <v>639.12840092230999</v>
      </c>
      <c r="AA174" s="118">
        <v>63.229471421125872</v>
      </c>
      <c r="AB174" s="118">
        <v>0.38231566422936719</v>
      </c>
      <c r="AC174" s="119">
        <v>12.651461561224185</v>
      </c>
      <c r="AD174" s="118">
        <v>2.7815726773540046</v>
      </c>
      <c r="AE174" s="118">
        <v>1.2763398232726273E-2</v>
      </c>
      <c r="AF174" s="118">
        <v>6.8945632755146509</v>
      </c>
      <c r="AG174" s="118">
        <v>2.9625622101228024</v>
      </c>
      <c r="AH174" s="118">
        <v>0</v>
      </c>
      <c r="AI174" s="120">
        <f t="shared" si="130"/>
        <v>733.88844405818145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</row>
    <row r="175" spans="1:81" ht="15">
      <c r="A175" s="29" t="s">
        <v>24</v>
      </c>
      <c r="B175" s="43">
        <v>0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128"/>
        <v>0</v>
      </c>
      <c r="K175" s="72" t="s">
        <v>24</v>
      </c>
      <c r="L175" s="43">
        <v>0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82">
        <v>0</v>
      </c>
      <c r="S175" s="83">
        <f t="shared" si="129"/>
        <v>0</v>
      </c>
      <c r="U175" s="103" t="s">
        <v>24</v>
      </c>
      <c r="V175" s="114">
        <v>0</v>
      </c>
      <c r="W175" s="114">
        <v>0</v>
      </c>
      <c r="X175" s="114">
        <v>0</v>
      </c>
      <c r="Y175" s="114">
        <v>0</v>
      </c>
      <c r="Z175" s="114">
        <v>0</v>
      </c>
      <c r="AA175" s="114">
        <v>0</v>
      </c>
      <c r="AB175" s="114">
        <v>0</v>
      </c>
      <c r="AC175" s="115">
        <v>0</v>
      </c>
      <c r="AD175" s="114">
        <v>0</v>
      </c>
      <c r="AE175" s="114">
        <v>0</v>
      </c>
      <c r="AF175" s="114">
        <v>0</v>
      </c>
      <c r="AG175" s="114">
        <v>0</v>
      </c>
      <c r="AH175" s="114">
        <v>0</v>
      </c>
      <c r="AI175" s="117">
        <f t="shared" si="130"/>
        <v>0</v>
      </c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</row>
    <row r="176" spans="1:81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128"/>
        <v>0</v>
      </c>
      <c r="K176" s="71" t="s">
        <v>60</v>
      </c>
      <c r="L176" s="84">
        <v>0</v>
      </c>
      <c r="M176" s="84">
        <v>0</v>
      </c>
      <c r="N176" s="84">
        <v>0</v>
      </c>
      <c r="O176" s="84">
        <v>0</v>
      </c>
      <c r="P176" s="84">
        <v>0</v>
      </c>
      <c r="Q176" s="84">
        <v>0</v>
      </c>
      <c r="R176" s="85">
        <v>0</v>
      </c>
      <c r="S176" s="86">
        <f t="shared" si="129"/>
        <v>0</v>
      </c>
      <c r="U176" s="102" t="s">
        <v>60</v>
      </c>
      <c r="V176" s="118">
        <v>0</v>
      </c>
      <c r="W176" s="118">
        <v>0</v>
      </c>
      <c r="X176" s="118">
        <v>0</v>
      </c>
      <c r="Y176" s="118">
        <v>0</v>
      </c>
      <c r="Z176" s="118">
        <v>0</v>
      </c>
      <c r="AA176" s="118">
        <v>0</v>
      </c>
      <c r="AB176" s="118">
        <v>0</v>
      </c>
      <c r="AC176" s="119">
        <v>0</v>
      </c>
      <c r="AD176" s="118">
        <v>0</v>
      </c>
      <c r="AE176" s="118">
        <v>0</v>
      </c>
      <c r="AF176" s="118">
        <v>0</v>
      </c>
      <c r="AG176" s="118">
        <v>0</v>
      </c>
      <c r="AH176" s="118">
        <v>0</v>
      </c>
      <c r="AI176" s="120">
        <f t="shared" si="130"/>
        <v>0</v>
      </c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</row>
    <row r="177" spans="1:81" ht="15">
      <c r="A177" s="29" t="s">
        <v>22</v>
      </c>
      <c r="B177" s="43">
        <v>0.28740001113748076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128"/>
        <v>0.28740001113748076</v>
      </c>
      <c r="K177" s="72" t="s">
        <v>22</v>
      </c>
      <c r="L177" s="43">
        <v>0.28740001113748076</v>
      </c>
      <c r="M177" s="43">
        <v>0</v>
      </c>
      <c r="N177" s="43">
        <v>0</v>
      </c>
      <c r="O177" s="43">
        <v>0</v>
      </c>
      <c r="P177" s="43">
        <v>0.50622721261855386</v>
      </c>
      <c r="Q177" s="43">
        <v>0</v>
      </c>
      <c r="R177" s="82">
        <v>0</v>
      </c>
      <c r="S177" s="83">
        <f t="shared" si="129"/>
        <v>0.79362722375603467</v>
      </c>
      <c r="U177" s="103" t="s">
        <v>22</v>
      </c>
      <c r="V177" s="114">
        <v>0.28740001113748076</v>
      </c>
      <c r="W177" s="114">
        <v>0</v>
      </c>
      <c r="X177" s="114">
        <v>0</v>
      </c>
      <c r="Y177" s="114">
        <v>0</v>
      </c>
      <c r="Z177" s="114">
        <v>0</v>
      </c>
      <c r="AA177" s="114">
        <v>0</v>
      </c>
      <c r="AB177" s="114">
        <v>0.50622721261855386</v>
      </c>
      <c r="AC177" s="115">
        <v>0</v>
      </c>
      <c r="AD177" s="114">
        <v>0</v>
      </c>
      <c r="AE177" s="114">
        <v>0</v>
      </c>
      <c r="AF177" s="114">
        <v>0</v>
      </c>
      <c r="AG177" s="114">
        <v>0</v>
      </c>
      <c r="AH177" s="114">
        <v>0</v>
      </c>
      <c r="AI177" s="117">
        <f t="shared" si="130"/>
        <v>0.79362722375603467</v>
      </c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</row>
    <row r="178" spans="1:8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128"/>
        <v>0</v>
      </c>
      <c r="K178" s="71" t="s">
        <v>21</v>
      </c>
      <c r="L178" s="84">
        <v>0</v>
      </c>
      <c r="M178" s="84">
        <v>0</v>
      </c>
      <c r="N178" s="84">
        <v>0</v>
      </c>
      <c r="O178" s="84">
        <v>0</v>
      </c>
      <c r="P178" s="84">
        <v>0</v>
      </c>
      <c r="Q178" s="84">
        <v>0</v>
      </c>
      <c r="R178" s="85">
        <v>0</v>
      </c>
      <c r="S178" s="86">
        <f t="shared" si="129"/>
        <v>0</v>
      </c>
      <c r="U178" s="102" t="s">
        <v>61</v>
      </c>
      <c r="V178" s="118">
        <v>0</v>
      </c>
      <c r="W178" s="118">
        <v>0</v>
      </c>
      <c r="X178" s="118">
        <v>0</v>
      </c>
      <c r="Y178" s="118">
        <v>0</v>
      </c>
      <c r="Z178" s="118">
        <v>0</v>
      </c>
      <c r="AA178" s="118">
        <v>0</v>
      </c>
      <c r="AB178" s="118">
        <v>0</v>
      </c>
      <c r="AC178" s="119">
        <v>0</v>
      </c>
      <c r="AD178" s="118">
        <v>0</v>
      </c>
      <c r="AE178" s="118">
        <v>0</v>
      </c>
      <c r="AF178" s="118">
        <v>0</v>
      </c>
      <c r="AG178" s="118">
        <v>0</v>
      </c>
      <c r="AH178" s="118">
        <v>0</v>
      </c>
      <c r="AI178" s="120">
        <f t="shared" si="130"/>
        <v>0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</row>
    <row r="179" spans="1:8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128"/>
        <v>0</v>
      </c>
      <c r="K179" s="73" t="s">
        <v>64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82">
        <v>0</v>
      </c>
      <c r="S179" s="83">
        <f t="shared" si="129"/>
        <v>0</v>
      </c>
      <c r="U179" s="104" t="s">
        <v>62</v>
      </c>
      <c r="V179" s="114">
        <v>0</v>
      </c>
      <c r="W179" s="114">
        <v>0</v>
      </c>
      <c r="X179" s="114">
        <v>0</v>
      </c>
      <c r="Y179" s="114">
        <v>0</v>
      </c>
      <c r="Z179" s="114">
        <v>0</v>
      </c>
      <c r="AA179" s="114">
        <v>0</v>
      </c>
      <c r="AB179" s="114">
        <v>0</v>
      </c>
      <c r="AC179" s="115">
        <v>0</v>
      </c>
      <c r="AD179" s="116">
        <v>0</v>
      </c>
      <c r="AE179" s="116">
        <v>0</v>
      </c>
      <c r="AF179" s="116">
        <v>0</v>
      </c>
      <c r="AG179" s="116">
        <v>0</v>
      </c>
      <c r="AH179" s="116">
        <v>0</v>
      </c>
      <c r="AI179" s="117">
        <f t="shared" si="130"/>
        <v>0</v>
      </c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</row>
    <row r="180" spans="1:8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f t="shared" si="128"/>
        <v>0</v>
      </c>
      <c r="K180" s="74" t="s">
        <v>23</v>
      </c>
      <c r="L180" s="87">
        <v>0</v>
      </c>
      <c r="M180" s="87">
        <v>0</v>
      </c>
      <c r="N180" s="87">
        <v>0</v>
      </c>
      <c r="O180" s="87">
        <v>0</v>
      </c>
      <c r="P180" s="87">
        <v>0</v>
      </c>
      <c r="Q180" s="87">
        <v>0</v>
      </c>
      <c r="R180" s="88">
        <v>0</v>
      </c>
      <c r="S180" s="89">
        <f t="shared" si="129"/>
        <v>0</v>
      </c>
      <c r="U180" s="105" t="s">
        <v>65</v>
      </c>
      <c r="V180" s="121">
        <v>0</v>
      </c>
      <c r="W180" s="121">
        <v>0</v>
      </c>
      <c r="X180" s="121">
        <v>0</v>
      </c>
      <c r="Y180" s="121">
        <v>0</v>
      </c>
      <c r="Z180" s="121">
        <v>0</v>
      </c>
      <c r="AA180" s="121">
        <v>0</v>
      </c>
      <c r="AB180" s="121">
        <v>0</v>
      </c>
      <c r="AC180" s="121">
        <v>0</v>
      </c>
      <c r="AD180" s="121">
        <v>0</v>
      </c>
      <c r="AE180" s="121">
        <v>0</v>
      </c>
      <c r="AF180" s="121">
        <v>0</v>
      </c>
      <c r="AG180" s="121">
        <v>0</v>
      </c>
      <c r="AH180" s="122">
        <v>0</v>
      </c>
      <c r="AI180" s="123">
        <f t="shared" si="130"/>
        <v>0</v>
      </c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</row>
    <row r="181" spans="1:8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f t="shared" si="128"/>
        <v>0</v>
      </c>
      <c r="K181" s="75" t="s">
        <v>19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90">
        <v>0</v>
      </c>
      <c r="S181" s="91">
        <f t="shared" si="129"/>
        <v>0</v>
      </c>
      <c r="U181" s="106" t="s">
        <v>19</v>
      </c>
      <c r="V181" s="124">
        <v>0</v>
      </c>
      <c r="W181" s="124">
        <v>0</v>
      </c>
      <c r="X181" s="124">
        <v>0</v>
      </c>
      <c r="Y181" s="124">
        <v>0</v>
      </c>
      <c r="Z181" s="124">
        <v>0</v>
      </c>
      <c r="AA181" s="124">
        <v>0</v>
      </c>
      <c r="AB181" s="124">
        <v>0</v>
      </c>
      <c r="AC181" s="124">
        <v>0</v>
      </c>
      <c r="AD181" s="125">
        <v>0</v>
      </c>
      <c r="AE181" s="125">
        <v>0</v>
      </c>
      <c r="AF181" s="125">
        <v>0</v>
      </c>
      <c r="AG181" s="125">
        <v>0</v>
      </c>
      <c r="AH181" s="125">
        <v>0</v>
      </c>
      <c r="AI181" s="126">
        <f t="shared" si="130"/>
        <v>0</v>
      </c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</row>
    <row r="182" spans="1:8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f t="shared" si="128"/>
        <v>0</v>
      </c>
      <c r="K182" s="74" t="s">
        <v>20</v>
      </c>
      <c r="L182" s="87">
        <v>0</v>
      </c>
      <c r="M182" s="87">
        <v>0</v>
      </c>
      <c r="N182" s="87">
        <v>0</v>
      </c>
      <c r="O182" s="87">
        <v>0</v>
      </c>
      <c r="P182" s="87">
        <v>0</v>
      </c>
      <c r="Q182" s="87">
        <v>0</v>
      </c>
      <c r="R182" s="88">
        <v>0</v>
      </c>
      <c r="S182" s="89">
        <f t="shared" si="129"/>
        <v>0</v>
      </c>
      <c r="U182" s="105" t="s">
        <v>20</v>
      </c>
      <c r="V182" s="121">
        <v>0</v>
      </c>
      <c r="W182" s="121">
        <v>0</v>
      </c>
      <c r="X182" s="121">
        <v>0</v>
      </c>
      <c r="Y182" s="121">
        <v>0</v>
      </c>
      <c r="Z182" s="121">
        <v>0</v>
      </c>
      <c r="AA182" s="121">
        <v>0</v>
      </c>
      <c r="AB182" s="121">
        <v>0</v>
      </c>
      <c r="AC182" s="121">
        <v>0</v>
      </c>
      <c r="AD182" s="121">
        <v>0</v>
      </c>
      <c r="AE182" s="121">
        <v>0</v>
      </c>
      <c r="AF182" s="121">
        <v>0</v>
      </c>
      <c r="AG182" s="121">
        <v>0</v>
      </c>
      <c r="AH182" s="122">
        <v>0</v>
      </c>
      <c r="AI182" s="123">
        <f t="shared" si="130"/>
        <v>0</v>
      </c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</row>
    <row r="183" spans="1:8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f t="shared" si="128"/>
        <v>0</v>
      </c>
      <c r="K183" s="76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2">
        <v>0</v>
      </c>
      <c r="S183" s="93">
        <f t="shared" si="129"/>
        <v>0</v>
      </c>
      <c r="U183" s="106" t="s">
        <v>11</v>
      </c>
      <c r="V183" s="124">
        <v>0</v>
      </c>
      <c r="W183" s="124">
        <v>0</v>
      </c>
      <c r="X183" s="124">
        <v>0</v>
      </c>
      <c r="Y183" s="124">
        <v>0</v>
      </c>
      <c r="Z183" s="124">
        <v>0</v>
      </c>
      <c r="AA183" s="124">
        <v>0</v>
      </c>
      <c r="AB183" s="124">
        <v>0</v>
      </c>
      <c r="AC183" s="124">
        <v>0</v>
      </c>
      <c r="AD183" s="125">
        <v>0</v>
      </c>
      <c r="AE183" s="125">
        <v>0</v>
      </c>
      <c r="AF183" s="125">
        <v>0</v>
      </c>
      <c r="AG183" s="125">
        <v>0</v>
      </c>
      <c r="AH183" s="125">
        <v>0</v>
      </c>
      <c r="AI183" s="126">
        <f t="shared" si="130"/>
        <v>0</v>
      </c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</row>
    <row r="184" spans="1:81" ht="15">
      <c r="A184" s="34" t="s">
        <v>26</v>
      </c>
      <c r="B184" s="67">
        <f>SUM(B163:B179)</f>
        <v>33.890256013090791</v>
      </c>
      <c r="C184" s="67">
        <f t="shared" ref="C184:I184" si="131">SUM(C163:C179)</f>
        <v>57.761657504025131</v>
      </c>
      <c r="D184" s="67">
        <f t="shared" si="131"/>
        <v>1323.2095508097882</v>
      </c>
      <c r="E184" s="67">
        <f t="shared" si="131"/>
        <v>64.070473080712773</v>
      </c>
      <c r="F184" s="67">
        <f t="shared" si="131"/>
        <v>0</v>
      </c>
      <c r="G184" s="67">
        <f t="shared" si="131"/>
        <v>10.518588293209937</v>
      </c>
      <c r="H184" s="68">
        <f t="shared" si="131"/>
        <v>6.8945632755146509</v>
      </c>
      <c r="I184" s="39">
        <f t="shared" si="131"/>
        <v>1496.3450889763417</v>
      </c>
      <c r="K184" s="77" t="s">
        <v>26</v>
      </c>
      <c r="L184" s="67">
        <f>SUM(L163:L179)</f>
        <v>33.890256013090791</v>
      </c>
      <c r="M184" s="67">
        <f t="shared" ref="M184:S184" si="132">SUM(M163:M179)</f>
        <v>57.761657504025131</v>
      </c>
      <c r="N184" s="67">
        <f t="shared" si="132"/>
        <v>1323.2095508097882</v>
      </c>
      <c r="O184" s="67">
        <f t="shared" si="132"/>
        <v>64.070473080712773</v>
      </c>
      <c r="P184" s="67">
        <f t="shared" si="132"/>
        <v>14.132942278024927</v>
      </c>
      <c r="Q184" s="67">
        <f t="shared" si="132"/>
        <v>10.518588293209937</v>
      </c>
      <c r="R184" s="68">
        <f t="shared" si="132"/>
        <v>6.8945632755146509</v>
      </c>
      <c r="S184" s="94">
        <f t="shared" si="132"/>
        <v>1510.4780312543664</v>
      </c>
      <c r="T184" s="4"/>
      <c r="U184" s="107" t="s">
        <v>63</v>
      </c>
      <c r="V184" s="127">
        <f>SUM(V163:V179)</f>
        <v>28.35600555392794</v>
      </c>
      <c r="W184" s="127">
        <f t="shared" ref="W184:AH184" si="133">SUM(W163:W179)</f>
        <v>2.7526777818088544</v>
      </c>
      <c r="X184" s="127">
        <f t="shared" si="133"/>
        <v>10.518588293209937</v>
      </c>
      <c r="Y184" s="127">
        <f t="shared" si="133"/>
        <v>57.761657504025131</v>
      </c>
      <c r="Z184" s="127">
        <f t="shared" si="133"/>
        <v>1320.2469885996657</v>
      </c>
      <c r="AA184" s="127">
        <f t="shared" si="133"/>
        <v>64.056651241384031</v>
      </c>
      <c r="AB184" s="127">
        <f t="shared" si="133"/>
        <v>14.132942278024927</v>
      </c>
      <c r="AC184" s="127">
        <f t="shared" si="133"/>
        <v>12.652520002320202</v>
      </c>
      <c r="AD184" s="128">
        <f t="shared" si="133"/>
        <v>2.7815726773540046</v>
      </c>
      <c r="AE184" s="128">
        <f t="shared" si="133"/>
        <v>1.2763398232726273E-2</v>
      </c>
      <c r="AF184" s="128">
        <f t="shared" si="133"/>
        <v>6.8945632755146509</v>
      </c>
      <c r="AG184" s="128">
        <f t="shared" si="133"/>
        <v>2.9625622101228024</v>
      </c>
      <c r="AH184" s="128">
        <f t="shared" si="133"/>
        <v>1.0584410960167692E-3</v>
      </c>
      <c r="AI184" s="129">
        <f>SUM(V184:AC184)</f>
        <v>1510.4780312543669</v>
      </c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</row>
    <row r="185" spans="1:81" s="15" customFormat="1" ht="15" thickBot="1">
      <c r="A185" s="32" t="s">
        <v>90</v>
      </c>
      <c r="B185" s="48">
        <f>IF($I184=0,"-",B184/$I184)</f>
        <v>2.2648689973163418E-2</v>
      </c>
      <c r="C185" s="48">
        <f t="shared" ref="C185:H185" si="134">IF($I184=0,"-",C184/$I184)</f>
        <v>3.8601829169994613E-2</v>
      </c>
      <c r="D185" s="48">
        <f t="shared" si="134"/>
        <v>0.88429437872182515</v>
      </c>
      <c r="E185" s="48">
        <f t="shared" si="134"/>
        <v>4.2817979323568837E-2</v>
      </c>
      <c r="F185" s="48">
        <f t="shared" si="134"/>
        <v>0</v>
      </c>
      <c r="G185" s="48">
        <f t="shared" si="134"/>
        <v>7.0295203764833177E-3</v>
      </c>
      <c r="H185" s="69">
        <f t="shared" si="134"/>
        <v>4.6076024349645589E-3</v>
      </c>
      <c r="I185" s="49">
        <f>SUM(B185:H185)</f>
        <v>0.99999999999999989</v>
      </c>
      <c r="K185" s="78" t="s">
        <v>90</v>
      </c>
      <c r="L185" s="95">
        <f>IF($S184=0,"-",L184/$S184)</f>
        <v>2.2436775187618489E-2</v>
      </c>
      <c r="M185" s="95">
        <f t="shared" ref="M185:R185" si="135">IF($S184=0,"-",M184/$S184)</f>
        <v>3.8240647204949643E-2</v>
      </c>
      <c r="N185" s="95">
        <f t="shared" si="135"/>
        <v>0.87602038787081038</v>
      </c>
      <c r="O185" s="95">
        <f t="shared" si="135"/>
        <v>4.2417348518141558E-2</v>
      </c>
      <c r="P185" s="95">
        <f t="shared" si="135"/>
        <v>9.3566023375317286E-3</v>
      </c>
      <c r="Q185" s="95">
        <f t="shared" si="135"/>
        <v>6.9637479496969879E-3</v>
      </c>
      <c r="R185" s="96">
        <f t="shared" si="135"/>
        <v>4.5644909312511526E-3</v>
      </c>
      <c r="S185" s="97">
        <f>SUM(L185:R185)</f>
        <v>1</v>
      </c>
      <c r="T185" s="22"/>
      <c r="U185" s="108" t="s">
        <v>90</v>
      </c>
      <c r="V185" s="130">
        <f>+V184/$AI184</f>
        <v>1.8772868566899893E-2</v>
      </c>
      <c r="W185" s="130">
        <f t="shared" ref="W185:AH185" si="136">+W184/$AI184</f>
        <v>1.8223884921536467E-3</v>
      </c>
      <c r="X185" s="130">
        <f t="shared" si="136"/>
        <v>6.9637479496969861E-3</v>
      </c>
      <c r="Y185" s="130">
        <f t="shared" si="136"/>
        <v>3.8240647204949636E-2</v>
      </c>
      <c r="Z185" s="130">
        <f t="shared" si="136"/>
        <v>0.8740590470576225</v>
      </c>
      <c r="AA185" s="130">
        <f t="shared" si="136"/>
        <v>4.240819787904402E-2</v>
      </c>
      <c r="AB185" s="130">
        <f t="shared" si="136"/>
        <v>9.3566023375317251E-3</v>
      </c>
      <c r="AC185" s="130">
        <f t="shared" si="136"/>
        <v>8.3765005121014553E-3</v>
      </c>
      <c r="AD185" s="130">
        <f t="shared" si="136"/>
        <v>1.8415181285649453E-3</v>
      </c>
      <c r="AE185" s="130">
        <f t="shared" si="136"/>
        <v>8.449906565093826E-6</v>
      </c>
      <c r="AF185" s="130">
        <f t="shared" si="136"/>
        <v>4.5644909312511518E-3</v>
      </c>
      <c r="AG185" s="130">
        <f t="shared" si="136"/>
        <v>1.9613408131878367E-3</v>
      </c>
      <c r="AH185" s="130">
        <f t="shared" si="136"/>
        <v>7.007325324273624E-7</v>
      </c>
      <c r="AI185" s="131">
        <f>SUM(V185:AC185)</f>
        <v>1</v>
      </c>
    </row>
    <row r="186" spans="1:81" ht="15" thickBot="1">
      <c r="A186" s="2"/>
      <c r="B186" s="2"/>
      <c r="C186" s="2"/>
      <c r="D186" s="2"/>
      <c r="E186" s="2"/>
      <c r="F186" s="2"/>
      <c r="G186" s="2"/>
      <c r="H186" s="2"/>
      <c r="I186" s="2"/>
      <c r="K186" s="2"/>
      <c r="L186" s="2"/>
      <c r="M186" s="2"/>
      <c r="N186" s="2"/>
      <c r="O186" s="2"/>
      <c r="P186" s="2"/>
      <c r="Q186" s="2"/>
      <c r="R186" s="2"/>
      <c r="S186" s="2"/>
      <c r="U186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</row>
    <row r="187" spans="1:81" ht="30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  <c r="K187" s="424" t="s">
        <v>35</v>
      </c>
      <c r="L187" s="80" t="s">
        <v>0</v>
      </c>
      <c r="M187" s="80" t="s">
        <v>1</v>
      </c>
      <c r="N187" s="80" t="s">
        <v>2</v>
      </c>
      <c r="O187" s="80" t="s">
        <v>3</v>
      </c>
      <c r="P187" s="80" t="s">
        <v>27</v>
      </c>
      <c r="Q187" s="80" t="s">
        <v>4</v>
      </c>
      <c r="R187" s="80" t="s">
        <v>5</v>
      </c>
      <c r="S187" s="81" t="s">
        <v>6</v>
      </c>
      <c r="U187" s="417" t="s">
        <v>35</v>
      </c>
      <c r="V187" s="111" t="s">
        <v>72</v>
      </c>
      <c r="W187" s="111" t="s">
        <v>73</v>
      </c>
      <c r="X187" s="111" t="s">
        <v>4</v>
      </c>
      <c r="Y187" s="111" t="s">
        <v>1</v>
      </c>
      <c r="Z187" s="111" t="s">
        <v>2</v>
      </c>
      <c r="AA187" s="111" t="s">
        <v>3</v>
      </c>
      <c r="AB187" s="111" t="s">
        <v>55</v>
      </c>
      <c r="AC187" s="111" t="s">
        <v>67</v>
      </c>
      <c r="AD187" s="112" t="s">
        <v>74</v>
      </c>
      <c r="AE187" s="112" t="s">
        <v>75</v>
      </c>
      <c r="AF187" s="112" t="s">
        <v>76</v>
      </c>
      <c r="AG187" s="112" t="s">
        <v>77</v>
      </c>
      <c r="AH187" s="112" t="s">
        <v>78</v>
      </c>
      <c r="AI187" s="113" t="s">
        <v>63</v>
      </c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</row>
    <row r="188" spans="1:81" ht="15" customHeight="1">
      <c r="A188" s="445" t="s">
        <v>35</v>
      </c>
      <c r="B188" s="409" t="s">
        <v>119</v>
      </c>
      <c r="C188" s="410"/>
      <c r="D188" s="410"/>
      <c r="E188" s="410"/>
      <c r="F188" s="410"/>
      <c r="G188" s="410"/>
      <c r="H188" s="410"/>
      <c r="I188" s="411"/>
      <c r="K188" s="425" t="s">
        <v>35</v>
      </c>
      <c r="L188" s="412" t="s">
        <v>119</v>
      </c>
      <c r="M188" s="413"/>
      <c r="N188" s="413"/>
      <c r="O188" s="413"/>
      <c r="P188" s="413"/>
      <c r="Q188" s="413"/>
      <c r="R188" s="413"/>
      <c r="S188" s="414"/>
      <c r="U188" s="418" t="s">
        <v>35</v>
      </c>
      <c r="V188" s="419" t="s">
        <v>119</v>
      </c>
      <c r="W188" s="419"/>
      <c r="X188" s="419"/>
      <c r="Y188" s="419"/>
      <c r="Z188" s="419"/>
      <c r="AA188" s="419"/>
      <c r="AB188" s="419"/>
      <c r="AC188" s="419"/>
      <c r="AD188" s="419"/>
      <c r="AE188" s="419"/>
      <c r="AF188" s="419"/>
      <c r="AG188" s="419"/>
      <c r="AH188" s="419"/>
      <c r="AI188" s="420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</row>
    <row r="189" spans="1:81" ht="15">
      <c r="A189" s="27" t="s">
        <v>7</v>
      </c>
      <c r="B189" s="37">
        <v>0</v>
      </c>
      <c r="C189" s="37">
        <v>0</v>
      </c>
      <c r="D189" s="37">
        <v>1969.1206009978907</v>
      </c>
      <c r="E189" s="37">
        <v>0</v>
      </c>
      <c r="F189" s="421"/>
      <c r="G189" s="37">
        <v>0</v>
      </c>
      <c r="H189" s="38">
        <v>0</v>
      </c>
      <c r="I189" s="39">
        <f>SUM(B189:H189)</f>
        <v>1969.1206009978907</v>
      </c>
      <c r="K189" s="79" t="s">
        <v>7</v>
      </c>
      <c r="L189" s="37">
        <v>0</v>
      </c>
      <c r="M189" s="37">
        <v>0</v>
      </c>
      <c r="N189" s="37">
        <v>1969.1206009978907</v>
      </c>
      <c r="O189" s="37">
        <v>0</v>
      </c>
      <c r="P189" s="37">
        <v>0</v>
      </c>
      <c r="Q189" s="37">
        <v>0</v>
      </c>
      <c r="R189" s="98">
        <v>0</v>
      </c>
      <c r="S189" s="99">
        <f>SUM(L189:R189)</f>
        <v>1969.1206009978907</v>
      </c>
      <c r="U189" s="101" t="s">
        <v>7</v>
      </c>
      <c r="V189" s="114">
        <v>0</v>
      </c>
      <c r="W189" s="114">
        <v>0</v>
      </c>
      <c r="X189" s="114">
        <v>0</v>
      </c>
      <c r="Y189" s="114">
        <v>0</v>
      </c>
      <c r="Z189" s="114">
        <v>1969.1206009978907</v>
      </c>
      <c r="AA189" s="114">
        <v>0</v>
      </c>
      <c r="AB189" s="114">
        <v>0</v>
      </c>
      <c r="AC189" s="115">
        <v>0</v>
      </c>
      <c r="AD189" s="116">
        <v>0</v>
      </c>
      <c r="AE189" s="116">
        <v>0</v>
      </c>
      <c r="AF189" s="116">
        <v>0</v>
      </c>
      <c r="AG189" s="116">
        <v>0</v>
      </c>
      <c r="AH189" s="116">
        <v>0</v>
      </c>
      <c r="AI189" s="117">
        <f>SUM(V189:AC189)</f>
        <v>1969.1206009978907</v>
      </c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</row>
    <row r="190" spans="1:81" ht="15">
      <c r="A190" s="28" t="s">
        <v>8</v>
      </c>
      <c r="B190" s="40">
        <v>0</v>
      </c>
      <c r="C190" s="40">
        <v>0</v>
      </c>
      <c r="D190" s="40">
        <v>433.42171084800003</v>
      </c>
      <c r="E190" s="40">
        <v>0</v>
      </c>
      <c r="F190" s="422"/>
      <c r="G190" s="40">
        <v>0</v>
      </c>
      <c r="H190" s="41">
        <v>0</v>
      </c>
      <c r="I190" s="42">
        <f t="shared" ref="I190:I209" si="137">SUM(B190:H190)</f>
        <v>433.42171084800003</v>
      </c>
      <c r="K190" s="71" t="s">
        <v>8</v>
      </c>
      <c r="L190" s="84">
        <v>0</v>
      </c>
      <c r="M190" s="84">
        <v>0</v>
      </c>
      <c r="N190" s="84">
        <v>433.42171084800003</v>
      </c>
      <c r="O190" s="84">
        <v>0</v>
      </c>
      <c r="P190" s="84">
        <v>0</v>
      </c>
      <c r="Q190" s="84">
        <v>0</v>
      </c>
      <c r="R190" s="85">
        <v>0</v>
      </c>
      <c r="S190" s="86">
        <f t="shared" ref="S190:S209" si="138">SUM(L190:R190)</f>
        <v>433.42171084800003</v>
      </c>
      <c r="U190" s="102" t="s">
        <v>8</v>
      </c>
      <c r="V190" s="118">
        <v>0</v>
      </c>
      <c r="W190" s="118">
        <v>0</v>
      </c>
      <c r="X190" s="118">
        <v>0</v>
      </c>
      <c r="Y190" s="118">
        <v>0</v>
      </c>
      <c r="Z190" s="118">
        <v>433.42171084800003</v>
      </c>
      <c r="AA190" s="118">
        <v>0</v>
      </c>
      <c r="AB190" s="118">
        <v>0</v>
      </c>
      <c r="AC190" s="119">
        <v>0</v>
      </c>
      <c r="AD190" s="118">
        <v>0</v>
      </c>
      <c r="AE190" s="118">
        <v>0</v>
      </c>
      <c r="AF190" s="118">
        <v>0</v>
      </c>
      <c r="AG190" s="118">
        <v>0</v>
      </c>
      <c r="AH190" s="118">
        <v>0</v>
      </c>
      <c r="AI190" s="120">
        <f t="shared" ref="AI190:AI209" si="139">SUM(V190:AC190)</f>
        <v>433.42171084800003</v>
      </c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</row>
    <row r="191" spans="1:81" ht="15">
      <c r="A191" s="29" t="s">
        <v>10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137"/>
        <v>0</v>
      </c>
      <c r="K191" s="72" t="s">
        <v>10</v>
      </c>
      <c r="L191" s="43">
        <v>0</v>
      </c>
      <c r="M191" s="43">
        <v>0</v>
      </c>
      <c r="N191" s="43">
        <v>0</v>
      </c>
      <c r="O191" s="43">
        <v>0</v>
      </c>
      <c r="P191" s="43">
        <v>0</v>
      </c>
      <c r="Q191" s="43">
        <v>0</v>
      </c>
      <c r="R191" s="82">
        <v>0</v>
      </c>
      <c r="S191" s="83">
        <f t="shared" si="138"/>
        <v>0</v>
      </c>
      <c r="U191" s="103" t="s">
        <v>10</v>
      </c>
      <c r="V191" s="114">
        <v>0</v>
      </c>
      <c r="W191" s="114">
        <v>0</v>
      </c>
      <c r="X191" s="114">
        <v>0</v>
      </c>
      <c r="Y191" s="114">
        <v>0</v>
      </c>
      <c r="Z191" s="114">
        <v>0</v>
      </c>
      <c r="AA191" s="114">
        <v>0</v>
      </c>
      <c r="AB191" s="114">
        <v>0</v>
      </c>
      <c r="AC191" s="115">
        <v>0</v>
      </c>
      <c r="AD191" s="116">
        <v>0</v>
      </c>
      <c r="AE191" s="116">
        <v>0</v>
      </c>
      <c r="AF191" s="116">
        <v>0</v>
      </c>
      <c r="AG191" s="116">
        <v>0</v>
      </c>
      <c r="AH191" s="116">
        <v>0</v>
      </c>
      <c r="AI191" s="117">
        <f t="shared" si="139"/>
        <v>0</v>
      </c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</row>
    <row r="192" spans="1:81" ht="15">
      <c r="A192" s="28" t="s">
        <v>56</v>
      </c>
      <c r="B192" s="40">
        <v>0</v>
      </c>
      <c r="C192" s="40">
        <v>0</v>
      </c>
      <c r="D192" s="40">
        <v>0</v>
      </c>
      <c r="E192" s="40">
        <v>0</v>
      </c>
      <c r="F192" s="422"/>
      <c r="G192" s="40">
        <v>0</v>
      </c>
      <c r="H192" s="41">
        <v>0</v>
      </c>
      <c r="I192" s="42">
        <f t="shared" si="137"/>
        <v>0</v>
      </c>
      <c r="K192" s="71" t="s">
        <v>56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5">
        <v>0</v>
      </c>
      <c r="S192" s="86">
        <f t="shared" si="138"/>
        <v>0</v>
      </c>
      <c r="U192" s="102" t="s">
        <v>56</v>
      </c>
      <c r="V192" s="118">
        <v>0</v>
      </c>
      <c r="W192" s="118">
        <v>0</v>
      </c>
      <c r="X192" s="118">
        <v>0</v>
      </c>
      <c r="Y192" s="118">
        <v>0</v>
      </c>
      <c r="Z192" s="118">
        <v>0</v>
      </c>
      <c r="AA192" s="118">
        <v>0</v>
      </c>
      <c r="AB192" s="118">
        <v>0</v>
      </c>
      <c r="AC192" s="119">
        <v>0</v>
      </c>
      <c r="AD192" s="118">
        <v>0</v>
      </c>
      <c r="AE192" s="118">
        <v>0</v>
      </c>
      <c r="AF192" s="118">
        <v>0</v>
      </c>
      <c r="AG192" s="118">
        <v>0</v>
      </c>
      <c r="AH192" s="118">
        <v>0</v>
      </c>
      <c r="AI192" s="120">
        <f t="shared" si="139"/>
        <v>0</v>
      </c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</row>
    <row r="193" spans="1:81" ht="15">
      <c r="A193" s="29" t="s">
        <v>16</v>
      </c>
      <c r="B193" s="43">
        <v>77.264205138131359</v>
      </c>
      <c r="C193" s="43">
        <v>0</v>
      </c>
      <c r="D193" s="43">
        <v>95.680249231396161</v>
      </c>
      <c r="E193" s="43">
        <v>0</v>
      </c>
      <c r="F193" s="422"/>
      <c r="G193" s="43">
        <v>0</v>
      </c>
      <c r="H193" s="44">
        <v>0</v>
      </c>
      <c r="I193" s="39">
        <f t="shared" si="137"/>
        <v>172.94445436952753</v>
      </c>
      <c r="K193" s="72" t="s">
        <v>16</v>
      </c>
      <c r="L193" s="43">
        <v>77.264205138131359</v>
      </c>
      <c r="M193" s="43">
        <v>0</v>
      </c>
      <c r="N193" s="43">
        <v>95.680249231396161</v>
      </c>
      <c r="O193" s="43">
        <v>0</v>
      </c>
      <c r="P193" s="43">
        <v>0</v>
      </c>
      <c r="Q193" s="43">
        <v>0</v>
      </c>
      <c r="R193" s="82">
        <v>0</v>
      </c>
      <c r="S193" s="83">
        <f t="shared" si="138"/>
        <v>172.94445436952753</v>
      </c>
      <c r="U193" s="103" t="s">
        <v>16</v>
      </c>
      <c r="V193" s="114">
        <v>77.264205138131359</v>
      </c>
      <c r="W193" s="114">
        <v>0</v>
      </c>
      <c r="X193" s="114">
        <v>0</v>
      </c>
      <c r="Y193" s="114">
        <v>0</v>
      </c>
      <c r="Z193" s="114">
        <v>95.680249231396161</v>
      </c>
      <c r="AA193" s="114">
        <v>0</v>
      </c>
      <c r="AB193" s="114">
        <v>0</v>
      </c>
      <c r="AC193" s="115">
        <v>0</v>
      </c>
      <c r="AD193" s="116">
        <v>0</v>
      </c>
      <c r="AE193" s="116">
        <v>0</v>
      </c>
      <c r="AF193" s="116">
        <v>0</v>
      </c>
      <c r="AG193" s="116">
        <v>0</v>
      </c>
      <c r="AH193" s="116">
        <v>0</v>
      </c>
      <c r="AI193" s="117">
        <f t="shared" si="139"/>
        <v>172.94445436952753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</row>
    <row r="194" spans="1:81" ht="15">
      <c r="A194" s="28" t="s">
        <v>68</v>
      </c>
      <c r="B194" s="40">
        <v>10.883727800276148</v>
      </c>
      <c r="C194" s="40">
        <v>6.8752259468187642</v>
      </c>
      <c r="D194" s="40">
        <v>31.39732031608429</v>
      </c>
      <c r="E194" s="40">
        <v>0</v>
      </c>
      <c r="F194" s="422"/>
      <c r="G194" s="40">
        <v>0</v>
      </c>
      <c r="H194" s="41">
        <v>0</v>
      </c>
      <c r="I194" s="42">
        <f t="shared" si="137"/>
        <v>49.156274063179204</v>
      </c>
      <c r="K194" s="71" t="s">
        <v>68</v>
      </c>
      <c r="L194" s="84">
        <v>10.883727800276148</v>
      </c>
      <c r="M194" s="84">
        <v>6.8752259468187642</v>
      </c>
      <c r="N194" s="84">
        <v>31.39732031608429</v>
      </c>
      <c r="O194" s="84">
        <v>0</v>
      </c>
      <c r="P194" s="84">
        <v>0</v>
      </c>
      <c r="Q194" s="84">
        <v>0</v>
      </c>
      <c r="R194" s="85">
        <v>0</v>
      </c>
      <c r="S194" s="86">
        <f t="shared" si="138"/>
        <v>49.156274063179204</v>
      </c>
      <c r="U194" s="102" t="s">
        <v>57</v>
      </c>
      <c r="V194" s="118">
        <v>10.607992455592575</v>
      </c>
      <c r="W194" s="118">
        <v>0</v>
      </c>
      <c r="X194" s="118">
        <v>0</v>
      </c>
      <c r="Y194" s="118">
        <v>6.8752259468187642</v>
      </c>
      <c r="Z194" s="118">
        <v>21.485928247004441</v>
      </c>
      <c r="AA194" s="118">
        <v>0</v>
      </c>
      <c r="AB194" s="118">
        <v>0</v>
      </c>
      <c r="AC194" s="119">
        <v>10.187127413763424</v>
      </c>
      <c r="AD194" s="118">
        <v>0.2757353446835728</v>
      </c>
      <c r="AE194" s="118">
        <v>0</v>
      </c>
      <c r="AF194" s="118">
        <v>0</v>
      </c>
      <c r="AG194" s="118">
        <v>9.9113920690798505</v>
      </c>
      <c r="AH194" s="118">
        <v>0</v>
      </c>
      <c r="AI194" s="120">
        <f t="shared" si="139"/>
        <v>49.156274063179197</v>
      </c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</row>
    <row r="195" spans="1:81" ht="15">
      <c r="A195" s="29" t="s">
        <v>58</v>
      </c>
      <c r="B195" s="43">
        <v>0</v>
      </c>
      <c r="C195" s="43">
        <v>0</v>
      </c>
      <c r="D195" s="43">
        <v>0.41866109627109493</v>
      </c>
      <c r="E195" s="43">
        <v>5.868614951565176</v>
      </c>
      <c r="F195" s="422"/>
      <c r="G195" s="43">
        <v>0</v>
      </c>
      <c r="H195" s="44">
        <v>0</v>
      </c>
      <c r="I195" s="39">
        <f t="shared" si="137"/>
        <v>6.2872760478362713</v>
      </c>
      <c r="K195" s="72" t="s">
        <v>58</v>
      </c>
      <c r="L195" s="43">
        <v>0</v>
      </c>
      <c r="M195" s="43">
        <v>0</v>
      </c>
      <c r="N195" s="43">
        <v>0.41866109627109493</v>
      </c>
      <c r="O195" s="43">
        <v>5.868614951565176</v>
      </c>
      <c r="P195" s="43">
        <v>957.76012980000007</v>
      </c>
      <c r="Q195" s="43">
        <v>0</v>
      </c>
      <c r="R195" s="82">
        <v>0</v>
      </c>
      <c r="S195" s="83">
        <f t="shared" si="138"/>
        <v>964.04740584783633</v>
      </c>
      <c r="U195" s="103" t="s">
        <v>58</v>
      </c>
      <c r="V195" s="114">
        <v>0</v>
      </c>
      <c r="W195" s="114">
        <v>0</v>
      </c>
      <c r="X195" s="114">
        <v>0</v>
      </c>
      <c r="Y195" s="114">
        <v>0</v>
      </c>
      <c r="Z195" s="114">
        <v>0</v>
      </c>
      <c r="AA195" s="114">
        <v>0.75268674918894396</v>
      </c>
      <c r="AB195" s="114">
        <v>957.76012980000007</v>
      </c>
      <c r="AC195" s="115">
        <v>5.5345892986473277</v>
      </c>
      <c r="AD195" s="114">
        <v>0</v>
      </c>
      <c r="AE195" s="114">
        <v>5.1159282023762325</v>
      </c>
      <c r="AF195" s="114">
        <v>0</v>
      </c>
      <c r="AG195" s="114">
        <v>0.41866109627109493</v>
      </c>
      <c r="AH195" s="114">
        <v>0</v>
      </c>
      <c r="AI195" s="117">
        <f t="shared" si="139"/>
        <v>964.04740584783633</v>
      </c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</row>
    <row r="196" spans="1:81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137"/>
        <v>0</v>
      </c>
      <c r="K196" s="71" t="s">
        <v>12</v>
      </c>
      <c r="L196" s="84">
        <v>0</v>
      </c>
      <c r="M196" s="84">
        <v>0</v>
      </c>
      <c r="N196" s="84">
        <v>0</v>
      </c>
      <c r="O196" s="84">
        <v>0</v>
      </c>
      <c r="P196" s="84">
        <v>4.5552004858934492</v>
      </c>
      <c r="Q196" s="84">
        <v>0</v>
      </c>
      <c r="R196" s="85">
        <v>0</v>
      </c>
      <c r="S196" s="86">
        <f t="shared" si="138"/>
        <v>4.5552004858934492</v>
      </c>
      <c r="U196" s="102" t="s">
        <v>12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4.5552004858934492</v>
      </c>
      <c r="AC196" s="119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20">
        <f t="shared" si="139"/>
        <v>4.5552004858934492</v>
      </c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</row>
    <row r="197" spans="1:81" ht="15">
      <c r="A197" s="29" t="s">
        <v>59</v>
      </c>
      <c r="B197" s="43">
        <v>0</v>
      </c>
      <c r="C197" s="43">
        <v>0</v>
      </c>
      <c r="D197" s="43">
        <v>7.6931239388794469E-3</v>
      </c>
      <c r="E197" s="43">
        <v>0</v>
      </c>
      <c r="F197" s="422"/>
      <c r="G197" s="43">
        <v>0</v>
      </c>
      <c r="H197" s="44">
        <v>0</v>
      </c>
      <c r="I197" s="39">
        <f t="shared" si="137"/>
        <v>7.6931239388794469E-3</v>
      </c>
      <c r="K197" s="72" t="s">
        <v>59</v>
      </c>
      <c r="L197" s="43">
        <v>0</v>
      </c>
      <c r="M197" s="43">
        <v>0</v>
      </c>
      <c r="N197" s="43">
        <v>7.6931239388794469E-3</v>
      </c>
      <c r="O197" s="43">
        <v>0</v>
      </c>
      <c r="P197" s="43">
        <v>0</v>
      </c>
      <c r="Q197" s="43">
        <v>0</v>
      </c>
      <c r="R197" s="82">
        <v>0</v>
      </c>
      <c r="S197" s="83">
        <f t="shared" si="138"/>
        <v>7.6931239388794469E-3</v>
      </c>
      <c r="U197" s="103" t="s">
        <v>59</v>
      </c>
      <c r="V197" s="114">
        <v>0</v>
      </c>
      <c r="W197" s="114">
        <v>0</v>
      </c>
      <c r="X197" s="114">
        <v>0</v>
      </c>
      <c r="Y197" s="114">
        <v>0</v>
      </c>
      <c r="Z197" s="114">
        <v>7.6931239388794469E-3</v>
      </c>
      <c r="AA197" s="114">
        <v>0</v>
      </c>
      <c r="AB197" s="114">
        <v>0</v>
      </c>
      <c r="AC197" s="115">
        <v>0</v>
      </c>
      <c r="AD197" s="114">
        <v>0</v>
      </c>
      <c r="AE197" s="114">
        <v>0</v>
      </c>
      <c r="AF197" s="114">
        <v>0</v>
      </c>
      <c r="AG197" s="114">
        <v>0</v>
      </c>
      <c r="AH197" s="114">
        <v>0</v>
      </c>
      <c r="AI197" s="117">
        <f t="shared" si="139"/>
        <v>7.6931239388794469E-3</v>
      </c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</row>
    <row r="198" spans="1:81" ht="15">
      <c r="A198" s="28" t="s">
        <v>17</v>
      </c>
      <c r="B198" s="40">
        <v>44.043434561600819</v>
      </c>
      <c r="C198" s="40">
        <v>0</v>
      </c>
      <c r="D198" s="40">
        <v>26.224606462284108</v>
      </c>
      <c r="E198" s="40">
        <v>0</v>
      </c>
      <c r="F198" s="422"/>
      <c r="G198" s="40">
        <v>0</v>
      </c>
      <c r="H198" s="41">
        <v>0</v>
      </c>
      <c r="I198" s="42">
        <f t="shared" si="137"/>
        <v>70.268041023884933</v>
      </c>
      <c r="K198" s="71" t="s">
        <v>17</v>
      </c>
      <c r="L198" s="84">
        <v>44.043434561600819</v>
      </c>
      <c r="M198" s="84">
        <v>0</v>
      </c>
      <c r="N198" s="84">
        <v>26.224606462284108</v>
      </c>
      <c r="O198" s="84">
        <v>0</v>
      </c>
      <c r="P198" s="84">
        <v>4.086701766362558</v>
      </c>
      <c r="Q198" s="84">
        <v>0</v>
      </c>
      <c r="R198" s="85">
        <v>0</v>
      </c>
      <c r="S198" s="86">
        <f t="shared" si="138"/>
        <v>74.354742790247485</v>
      </c>
      <c r="U198" s="102" t="s">
        <v>17</v>
      </c>
      <c r="V198" s="118">
        <v>44.043434561600819</v>
      </c>
      <c r="W198" s="118">
        <v>0</v>
      </c>
      <c r="X198" s="118">
        <v>0</v>
      </c>
      <c r="Y198" s="118">
        <v>0</v>
      </c>
      <c r="Z198" s="118">
        <v>9.7942328247075547</v>
      </c>
      <c r="AA198" s="118">
        <v>0</v>
      </c>
      <c r="AB198" s="118">
        <v>4.086701766362558</v>
      </c>
      <c r="AC198" s="119">
        <v>16.430373637576555</v>
      </c>
      <c r="AD198" s="118">
        <v>0</v>
      </c>
      <c r="AE198" s="118">
        <v>0</v>
      </c>
      <c r="AF198" s="118">
        <v>0</v>
      </c>
      <c r="AG198" s="118">
        <v>16.430373637576555</v>
      </c>
      <c r="AH198" s="118">
        <v>0</v>
      </c>
      <c r="AI198" s="120">
        <f t="shared" si="139"/>
        <v>74.354742790247485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</row>
    <row r="199" spans="1:81" ht="15">
      <c r="A199" s="29" t="s">
        <v>140</v>
      </c>
      <c r="B199" s="43">
        <v>239.38130564810206</v>
      </c>
      <c r="C199" s="43">
        <v>338.84156758325378</v>
      </c>
      <c r="D199" s="43">
        <v>2651.3759745580469</v>
      </c>
      <c r="E199" s="43">
        <v>0</v>
      </c>
      <c r="F199" s="422"/>
      <c r="G199" s="43">
        <v>0</v>
      </c>
      <c r="H199" s="44">
        <v>0</v>
      </c>
      <c r="I199" s="39">
        <f t="shared" si="137"/>
        <v>3229.5988477894025</v>
      </c>
      <c r="K199" s="72" t="s">
        <v>140</v>
      </c>
      <c r="L199" s="43">
        <v>239.38130564810206</v>
      </c>
      <c r="M199" s="43">
        <v>338.84156758325378</v>
      </c>
      <c r="N199" s="43">
        <v>2651.3759745580469</v>
      </c>
      <c r="O199" s="43">
        <v>0</v>
      </c>
      <c r="P199" s="43">
        <v>17.760276678273314</v>
      </c>
      <c r="Q199" s="43">
        <v>0</v>
      </c>
      <c r="R199" s="82">
        <v>0</v>
      </c>
      <c r="S199" s="83">
        <f t="shared" si="138"/>
        <v>3247.3591244676759</v>
      </c>
      <c r="U199" s="103" t="s">
        <v>140</v>
      </c>
      <c r="V199" s="114">
        <v>178.51067288520775</v>
      </c>
      <c r="W199" s="114">
        <v>0</v>
      </c>
      <c r="X199" s="114">
        <v>0</v>
      </c>
      <c r="Y199" s="114">
        <v>338.84156758325378</v>
      </c>
      <c r="Z199" s="114">
        <v>2581.2686849055044</v>
      </c>
      <c r="AA199" s="114">
        <v>0</v>
      </c>
      <c r="AB199" s="114">
        <v>17.760276678273314</v>
      </c>
      <c r="AC199" s="115">
        <v>130.97792241543684</v>
      </c>
      <c r="AD199" s="114">
        <v>60.87063276289431</v>
      </c>
      <c r="AE199" s="114">
        <v>0</v>
      </c>
      <c r="AF199" s="114">
        <v>0</v>
      </c>
      <c r="AG199" s="114">
        <v>70.107289652542534</v>
      </c>
      <c r="AH199" s="114">
        <v>0</v>
      </c>
      <c r="AI199" s="117">
        <f t="shared" si="139"/>
        <v>3247.3591244676763</v>
      </c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</row>
    <row r="200" spans="1:81" ht="15">
      <c r="A200" s="28" t="s">
        <v>25</v>
      </c>
      <c r="B200" s="40">
        <v>83.925793819705007</v>
      </c>
      <c r="C200" s="40">
        <v>0.83449789577313394</v>
      </c>
      <c r="D200" s="40">
        <v>871.13755209735348</v>
      </c>
      <c r="E200" s="40">
        <v>643.9063428872953</v>
      </c>
      <c r="F200" s="422"/>
      <c r="G200" s="40">
        <v>72.651061729780054</v>
      </c>
      <c r="H200" s="41">
        <v>0</v>
      </c>
      <c r="I200" s="42">
        <f t="shared" si="137"/>
        <v>1672.455248429907</v>
      </c>
      <c r="K200" s="71" t="s">
        <v>25</v>
      </c>
      <c r="L200" s="84">
        <v>83.925793819705007</v>
      </c>
      <c r="M200" s="84">
        <v>0.83449789577313394</v>
      </c>
      <c r="N200" s="84">
        <v>871.13755209735348</v>
      </c>
      <c r="O200" s="84">
        <v>643.9063428872953</v>
      </c>
      <c r="P200" s="84">
        <v>22.368424700335215</v>
      </c>
      <c r="Q200" s="84">
        <v>72.651061729780054</v>
      </c>
      <c r="R200" s="85">
        <v>0</v>
      </c>
      <c r="S200" s="86">
        <f t="shared" si="138"/>
        <v>1694.8236731302422</v>
      </c>
      <c r="U200" s="102" t="s">
        <v>25</v>
      </c>
      <c r="V200" s="118">
        <v>7.9399594312619701</v>
      </c>
      <c r="W200" s="118">
        <v>14.715395529147765</v>
      </c>
      <c r="X200" s="118">
        <v>72.651061729780054</v>
      </c>
      <c r="Y200" s="118">
        <v>0.83449789577313394</v>
      </c>
      <c r="Z200" s="118">
        <v>857.24501201988483</v>
      </c>
      <c r="AA200" s="118">
        <v>643.04163408348836</v>
      </c>
      <c r="AB200" s="118">
        <v>22.368424700335215</v>
      </c>
      <c r="AC200" s="119">
        <v>76.027687740570912</v>
      </c>
      <c r="AD200" s="118">
        <v>61.270438859295275</v>
      </c>
      <c r="AE200" s="118">
        <v>0.67078475092203937</v>
      </c>
      <c r="AF200" s="118">
        <v>0</v>
      </c>
      <c r="AG200" s="118">
        <v>13.892540077468675</v>
      </c>
      <c r="AH200" s="118">
        <v>0.19392405288491443</v>
      </c>
      <c r="AI200" s="120">
        <f t="shared" si="139"/>
        <v>1694.8236731302422</v>
      </c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</row>
    <row r="201" spans="1:81" ht="15">
      <c r="A201" s="29" t="s">
        <v>24</v>
      </c>
      <c r="B201" s="43">
        <v>4.8220499637652114</v>
      </c>
      <c r="C201" s="43">
        <v>0.79035003623478906</v>
      </c>
      <c r="D201" s="43">
        <v>0</v>
      </c>
      <c r="E201" s="43">
        <v>0</v>
      </c>
      <c r="F201" s="422"/>
      <c r="G201" s="43">
        <v>0</v>
      </c>
      <c r="H201" s="44">
        <v>0</v>
      </c>
      <c r="I201" s="39">
        <f t="shared" si="137"/>
        <v>5.6124000000000009</v>
      </c>
      <c r="K201" s="72" t="s">
        <v>24</v>
      </c>
      <c r="L201" s="43">
        <v>4.8220499637652114</v>
      </c>
      <c r="M201" s="43">
        <v>0.79035003623478906</v>
      </c>
      <c r="N201" s="43">
        <v>0</v>
      </c>
      <c r="O201" s="43">
        <v>0</v>
      </c>
      <c r="P201" s="43">
        <v>0</v>
      </c>
      <c r="Q201" s="43">
        <v>0</v>
      </c>
      <c r="R201" s="82">
        <v>0</v>
      </c>
      <c r="S201" s="83">
        <f t="shared" si="138"/>
        <v>5.6124000000000009</v>
      </c>
      <c r="U201" s="103" t="s">
        <v>24</v>
      </c>
      <c r="V201" s="114">
        <v>4.8215972103197968</v>
      </c>
      <c r="W201" s="114">
        <v>0</v>
      </c>
      <c r="X201" s="114">
        <v>0</v>
      </c>
      <c r="Y201" s="114">
        <v>0.79035003623478906</v>
      </c>
      <c r="Z201" s="114">
        <v>0</v>
      </c>
      <c r="AA201" s="114">
        <v>0</v>
      </c>
      <c r="AB201" s="114">
        <v>0</v>
      </c>
      <c r="AC201" s="115">
        <v>4.5275344541469853E-4</v>
      </c>
      <c r="AD201" s="114">
        <v>4.5275344541469853E-4</v>
      </c>
      <c r="AE201" s="114">
        <v>0</v>
      </c>
      <c r="AF201" s="114">
        <v>0</v>
      </c>
      <c r="AG201" s="114">
        <v>0</v>
      </c>
      <c r="AH201" s="114">
        <v>0</v>
      </c>
      <c r="AI201" s="117">
        <f t="shared" si="139"/>
        <v>5.6124000000000001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</row>
    <row r="202" spans="1:81" ht="15">
      <c r="A202" s="28" t="s">
        <v>60</v>
      </c>
      <c r="B202" s="40">
        <v>7.0889400808635192E-2</v>
      </c>
      <c r="C202" s="40">
        <v>0.12021965394866484</v>
      </c>
      <c r="D202" s="40">
        <v>0.21924556951124285</v>
      </c>
      <c r="E202" s="40">
        <v>0</v>
      </c>
      <c r="F202" s="422"/>
      <c r="G202" s="40">
        <v>0</v>
      </c>
      <c r="H202" s="41">
        <v>0</v>
      </c>
      <c r="I202" s="42">
        <f t="shared" si="137"/>
        <v>0.41035462426854286</v>
      </c>
      <c r="K202" s="71" t="s">
        <v>60</v>
      </c>
      <c r="L202" s="84">
        <v>7.0889400808635192E-2</v>
      </c>
      <c r="M202" s="84">
        <v>0.12021965394866484</v>
      </c>
      <c r="N202" s="84">
        <v>0.21924556951124285</v>
      </c>
      <c r="O202" s="84">
        <v>0</v>
      </c>
      <c r="P202" s="84">
        <v>0</v>
      </c>
      <c r="Q202" s="84">
        <v>0</v>
      </c>
      <c r="R202" s="85">
        <v>0</v>
      </c>
      <c r="S202" s="86">
        <f t="shared" si="138"/>
        <v>0.41035462426854286</v>
      </c>
      <c r="U202" s="102" t="s">
        <v>60</v>
      </c>
      <c r="V202" s="118">
        <v>7.0889400808635192E-2</v>
      </c>
      <c r="W202" s="118">
        <v>0</v>
      </c>
      <c r="X202" s="118">
        <v>0</v>
      </c>
      <c r="Y202" s="118">
        <v>0.12021965394866484</v>
      </c>
      <c r="Z202" s="118">
        <v>0.21924556951124285</v>
      </c>
      <c r="AA202" s="118">
        <v>0</v>
      </c>
      <c r="AB202" s="118">
        <v>0</v>
      </c>
      <c r="AC202" s="119">
        <v>0</v>
      </c>
      <c r="AD202" s="118">
        <v>0</v>
      </c>
      <c r="AE202" s="118">
        <v>0</v>
      </c>
      <c r="AF202" s="118">
        <v>0</v>
      </c>
      <c r="AG202" s="118">
        <v>0</v>
      </c>
      <c r="AH202" s="118">
        <v>0</v>
      </c>
      <c r="AI202" s="120">
        <f t="shared" si="139"/>
        <v>0.41035462426854286</v>
      </c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</row>
    <row r="203" spans="1:81" ht="15">
      <c r="A203" s="29" t="s">
        <v>22</v>
      </c>
      <c r="B203" s="43">
        <v>0</v>
      </c>
      <c r="C203" s="43">
        <v>0</v>
      </c>
      <c r="D203" s="43">
        <v>1504.104481257074</v>
      </c>
      <c r="E203" s="43">
        <v>0</v>
      </c>
      <c r="F203" s="422"/>
      <c r="G203" s="43">
        <v>0</v>
      </c>
      <c r="H203" s="44">
        <v>0</v>
      </c>
      <c r="I203" s="39">
        <f t="shared" si="137"/>
        <v>1504.104481257074</v>
      </c>
      <c r="K203" s="72" t="s">
        <v>22</v>
      </c>
      <c r="L203" s="43">
        <v>0</v>
      </c>
      <c r="M203" s="43">
        <v>0</v>
      </c>
      <c r="N203" s="43">
        <v>1504.104481257074</v>
      </c>
      <c r="O203" s="43">
        <v>0</v>
      </c>
      <c r="P203" s="43">
        <v>39.98029175987682</v>
      </c>
      <c r="Q203" s="43">
        <v>0</v>
      </c>
      <c r="R203" s="82">
        <v>0</v>
      </c>
      <c r="S203" s="83">
        <f t="shared" si="138"/>
        <v>1544.0847730169507</v>
      </c>
      <c r="U203" s="103" t="s">
        <v>22</v>
      </c>
      <c r="V203" s="114">
        <v>0</v>
      </c>
      <c r="W203" s="114">
        <v>0</v>
      </c>
      <c r="X203" s="114">
        <v>0</v>
      </c>
      <c r="Y203" s="114">
        <v>0</v>
      </c>
      <c r="Z203" s="114">
        <v>1504.104481257074</v>
      </c>
      <c r="AA203" s="114">
        <v>0</v>
      </c>
      <c r="AB203" s="114">
        <v>39.98029175987682</v>
      </c>
      <c r="AC203" s="115">
        <v>0</v>
      </c>
      <c r="AD203" s="114">
        <v>0</v>
      </c>
      <c r="AE203" s="114">
        <v>0</v>
      </c>
      <c r="AF203" s="114">
        <v>0</v>
      </c>
      <c r="AG203" s="114">
        <v>0</v>
      </c>
      <c r="AH203" s="114">
        <v>0</v>
      </c>
      <c r="AI203" s="117">
        <f t="shared" si="139"/>
        <v>1544.0847730169507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</row>
    <row r="204" spans="1:81" ht="15">
      <c r="A204" s="28" t="s">
        <v>21</v>
      </c>
      <c r="B204" s="40">
        <v>0</v>
      </c>
      <c r="C204" s="40">
        <v>0</v>
      </c>
      <c r="D204" s="40">
        <v>987.12540624861106</v>
      </c>
      <c r="E204" s="40">
        <v>0</v>
      </c>
      <c r="F204" s="422"/>
      <c r="G204" s="40">
        <v>0</v>
      </c>
      <c r="H204" s="41">
        <v>0</v>
      </c>
      <c r="I204" s="42">
        <f t="shared" si="137"/>
        <v>987.12540624861106</v>
      </c>
      <c r="K204" s="71" t="s">
        <v>21</v>
      </c>
      <c r="L204" s="84">
        <v>0</v>
      </c>
      <c r="M204" s="84">
        <v>0</v>
      </c>
      <c r="N204" s="84">
        <v>987.12540624861106</v>
      </c>
      <c r="O204" s="84">
        <v>0</v>
      </c>
      <c r="P204" s="84">
        <v>0</v>
      </c>
      <c r="Q204" s="84">
        <v>0</v>
      </c>
      <c r="R204" s="85">
        <v>0</v>
      </c>
      <c r="S204" s="86">
        <f t="shared" si="138"/>
        <v>987.12540624861106</v>
      </c>
      <c r="U204" s="102" t="s">
        <v>61</v>
      </c>
      <c r="V204" s="118">
        <v>0</v>
      </c>
      <c r="W204" s="118">
        <v>0</v>
      </c>
      <c r="X204" s="118">
        <v>0</v>
      </c>
      <c r="Y204" s="118">
        <v>0</v>
      </c>
      <c r="Z204" s="118">
        <v>987.12540624861106</v>
      </c>
      <c r="AA204" s="118">
        <v>0</v>
      </c>
      <c r="AB204" s="118">
        <v>0</v>
      </c>
      <c r="AC204" s="119">
        <v>0</v>
      </c>
      <c r="AD204" s="118">
        <v>0</v>
      </c>
      <c r="AE204" s="118">
        <v>0</v>
      </c>
      <c r="AF204" s="118">
        <v>0</v>
      </c>
      <c r="AG204" s="118">
        <v>0</v>
      </c>
      <c r="AH204" s="118">
        <v>0</v>
      </c>
      <c r="AI204" s="120">
        <f t="shared" si="139"/>
        <v>987.12540624861106</v>
      </c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</row>
    <row r="205" spans="1:81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137"/>
        <v>0</v>
      </c>
      <c r="K205" s="73" t="s">
        <v>64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82">
        <v>0</v>
      </c>
      <c r="S205" s="83">
        <f t="shared" si="138"/>
        <v>0</v>
      </c>
      <c r="U205" s="104" t="s">
        <v>62</v>
      </c>
      <c r="V205" s="114">
        <v>0</v>
      </c>
      <c r="W205" s="114">
        <v>0</v>
      </c>
      <c r="X205" s="114">
        <v>0</v>
      </c>
      <c r="Y205" s="114">
        <v>0</v>
      </c>
      <c r="Z205" s="114">
        <v>0</v>
      </c>
      <c r="AA205" s="114">
        <v>0</v>
      </c>
      <c r="AB205" s="114">
        <v>0</v>
      </c>
      <c r="AC205" s="115">
        <v>0</v>
      </c>
      <c r="AD205" s="116">
        <v>0</v>
      </c>
      <c r="AE205" s="116">
        <v>0</v>
      </c>
      <c r="AF205" s="116">
        <v>0</v>
      </c>
      <c r="AG205" s="116">
        <v>0</v>
      </c>
      <c r="AH205" s="116">
        <v>0</v>
      </c>
      <c r="AI205" s="117">
        <f t="shared" si="139"/>
        <v>0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</row>
    <row r="206" spans="1:81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f t="shared" si="137"/>
        <v>0</v>
      </c>
      <c r="K206" s="74" t="s">
        <v>23</v>
      </c>
      <c r="L206" s="87">
        <v>0</v>
      </c>
      <c r="M206" s="87">
        <v>0</v>
      </c>
      <c r="N206" s="87">
        <v>0</v>
      </c>
      <c r="O206" s="87">
        <v>0</v>
      </c>
      <c r="P206" s="87">
        <v>0</v>
      </c>
      <c r="Q206" s="87">
        <v>0</v>
      </c>
      <c r="R206" s="88">
        <v>0</v>
      </c>
      <c r="S206" s="89">
        <f t="shared" si="138"/>
        <v>0</v>
      </c>
      <c r="U206" s="105" t="s">
        <v>65</v>
      </c>
      <c r="V206" s="121">
        <v>0</v>
      </c>
      <c r="W206" s="121">
        <v>0</v>
      </c>
      <c r="X206" s="121">
        <v>0</v>
      </c>
      <c r="Y206" s="121">
        <v>0</v>
      </c>
      <c r="Z206" s="121">
        <v>0</v>
      </c>
      <c r="AA206" s="121">
        <v>0</v>
      </c>
      <c r="AB206" s="121">
        <v>0</v>
      </c>
      <c r="AC206" s="121">
        <v>0</v>
      </c>
      <c r="AD206" s="121">
        <v>0</v>
      </c>
      <c r="AE206" s="121">
        <v>0</v>
      </c>
      <c r="AF206" s="121">
        <v>0</v>
      </c>
      <c r="AG206" s="121">
        <v>0</v>
      </c>
      <c r="AH206" s="122">
        <v>0</v>
      </c>
      <c r="AI206" s="123">
        <f t="shared" si="139"/>
        <v>0</v>
      </c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</row>
    <row r="207" spans="1:81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f t="shared" si="137"/>
        <v>0</v>
      </c>
      <c r="K207" s="75" t="s">
        <v>19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90">
        <v>0</v>
      </c>
      <c r="S207" s="91">
        <f t="shared" si="138"/>
        <v>0</v>
      </c>
      <c r="U207" s="106" t="s">
        <v>19</v>
      </c>
      <c r="V207" s="124">
        <v>0</v>
      </c>
      <c r="W207" s="124">
        <v>0</v>
      </c>
      <c r="X207" s="124">
        <v>0</v>
      </c>
      <c r="Y207" s="124">
        <v>0</v>
      </c>
      <c r="Z207" s="124">
        <v>0</v>
      </c>
      <c r="AA207" s="124">
        <v>0</v>
      </c>
      <c r="AB207" s="124">
        <v>0</v>
      </c>
      <c r="AC207" s="124">
        <v>0</v>
      </c>
      <c r="AD207" s="125">
        <v>0</v>
      </c>
      <c r="AE207" s="125">
        <v>0</v>
      </c>
      <c r="AF207" s="125">
        <v>0</v>
      </c>
      <c r="AG207" s="125">
        <v>0</v>
      </c>
      <c r="AH207" s="125">
        <v>0</v>
      </c>
      <c r="AI207" s="126">
        <f t="shared" si="139"/>
        <v>0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</row>
    <row r="208" spans="1:81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f t="shared" si="137"/>
        <v>0</v>
      </c>
      <c r="K208" s="74" t="s">
        <v>20</v>
      </c>
      <c r="L208" s="87">
        <v>0</v>
      </c>
      <c r="M208" s="87">
        <v>0</v>
      </c>
      <c r="N208" s="87">
        <v>0</v>
      </c>
      <c r="O208" s="87">
        <v>0</v>
      </c>
      <c r="P208" s="87">
        <v>0</v>
      </c>
      <c r="Q208" s="87">
        <v>0</v>
      </c>
      <c r="R208" s="88">
        <v>0</v>
      </c>
      <c r="S208" s="89">
        <f t="shared" si="138"/>
        <v>0</v>
      </c>
      <c r="U208" s="105" t="s">
        <v>20</v>
      </c>
      <c r="V208" s="121">
        <v>0</v>
      </c>
      <c r="W208" s="121">
        <v>0</v>
      </c>
      <c r="X208" s="121">
        <v>0</v>
      </c>
      <c r="Y208" s="121">
        <v>0</v>
      </c>
      <c r="Z208" s="121">
        <v>0</v>
      </c>
      <c r="AA208" s="121">
        <v>0</v>
      </c>
      <c r="AB208" s="121">
        <v>0</v>
      </c>
      <c r="AC208" s="121">
        <v>0</v>
      </c>
      <c r="AD208" s="121">
        <v>0</v>
      </c>
      <c r="AE208" s="121">
        <v>0</v>
      </c>
      <c r="AF208" s="121">
        <v>0</v>
      </c>
      <c r="AG208" s="121">
        <v>0</v>
      </c>
      <c r="AH208" s="122">
        <v>0</v>
      </c>
      <c r="AI208" s="123">
        <f t="shared" si="139"/>
        <v>0</v>
      </c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</row>
    <row r="209" spans="1:8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f t="shared" si="137"/>
        <v>0</v>
      </c>
      <c r="K209" s="76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2">
        <v>0</v>
      </c>
      <c r="S209" s="93">
        <f t="shared" si="138"/>
        <v>0</v>
      </c>
      <c r="U209" s="106" t="s">
        <v>11</v>
      </c>
      <c r="V209" s="124">
        <v>0</v>
      </c>
      <c r="W209" s="124">
        <v>0</v>
      </c>
      <c r="X209" s="124">
        <v>0</v>
      </c>
      <c r="Y209" s="124">
        <v>0</v>
      </c>
      <c r="Z209" s="124">
        <v>0</v>
      </c>
      <c r="AA209" s="124">
        <v>0</v>
      </c>
      <c r="AB209" s="124">
        <v>0</v>
      </c>
      <c r="AC209" s="124">
        <v>0</v>
      </c>
      <c r="AD209" s="125">
        <v>0</v>
      </c>
      <c r="AE209" s="125">
        <v>0</v>
      </c>
      <c r="AF209" s="125">
        <v>0</v>
      </c>
      <c r="AG209" s="125">
        <v>0</v>
      </c>
      <c r="AH209" s="125">
        <v>0</v>
      </c>
      <c r="AI209" s="126">
        <f t="shared" si="139"/>
        <v>0</v>
      </c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</row>
    <row r="210" spans="1:81" ht="15">
      <c r="A210" s="34" t="s">
        <v>26</v>
      </c>
      <c r="B210" s="67">
        <f>SUM(B189:B205)</f>
        <v>460.39140633238924</v>
      </c>
      <c r="C210" s="67">
        <f t="shared" ref="C210:I210" si="140">SUM(C189:C205)</f>
        <v>347.46186111602913</v>
      </c>
      <c r="D210" s="67">
        <f t="shared" si="140"/>
        <v>8570.2335018064623</v>
      </c>
      <c r="E210" s="67">
        <f t="shared" si="140"/>
        <v>649.77495783886047</v>
      </c>
      <c r="F210" s="67">
        <f t="shared" si="140"/>
        <v>0</v>
      </c>
      <c r="G210" s="67">
        <f t="shared" si="140"/>
        <v>72.651061729780054</v>
      </c>
      <c r="H210" s="68">
        <f t="shared" si="140"/>
        <v>0</v>
      </c>
      <c r="I210" s="39">
        <f t="shared" si="140"/>
        <v>10100.51278882352</v>
      </c>
      <c r="K210" s="77" t="s">
        <v>26</v>
      </c>
      <c r="L210" s="67">
        <f>SUM(L189:L205)</f>
        <v>460.39140633238924</v>
      </c>
      <c r="M210" s="67">
        <f t="shared" ref="M210:S210" si="141">SUM(M189:M205)</f>
        <v>347.46186111602913</v>
      </c>
      <c r="N210" s="67">
        <f t="shared" si="141"/>
        <v>8570.2335018064623</v>
      </c>
      <c r="O210" s="67">
        <f t="shared" si="141"/>
        <v>649.77495783886047</v>
      </c>
      <c r="P210" s="67">
        <f t="shared" si="141"/>
        <v>1046.5110251907415</v>
      </c>
      <c r="Q210" s="67">
        <f t="shared" si="141"/>
        <v>72.651061729780054</v>
      </c>
      <c r="R210" s="68">
        <f t="shared" si="141"/>
        <v>0</v>
      </c>
      <c r="S210" s="94">
        <f t="shared" si="141"/>
        <v>11147.023814014261</v>
      </c>
      <c r="T210" s="4"/>
      <c r="U210" s="107" t="s">
        <v>63</v>
      </c>
      <c r="V210" s="127">
        <f>SUM(V189:V205)</f>
        <v>323.25875108292291</v>
      </c>
      <c r="W210" s="127">
        <f t="shared" ref="W210:AH210" si="142">SUM(W189:W205)</f>
        <v>14.715395529147765</v>
      </c>
      <c r="X210" s="127">
        <f t="shared" si="142"/>
        <v>72.651061729780054</v>
      </c>
      <c r="Y210" s="127">
        <f t="shared" si="142"/>
        <v>347.46186111602913</v>
      </c>
      <c r="Z210" s="127">
        <f t="shared" si="142"/>
        <v>8459.4732452735243</v>
      </c>
      <c r="AA210" s="127">
        <f t="shared" si="142"/>
        <v>643.79432083267727</v>
      </c>
      <c r="AB210" s="127">
        <f t="shared" si="142"/>
        <v>1046.5110251907415</v>
      </c>
      <c r="AC210" s="127">
        <f t="shared" si="142"/>
        <v>239.15815325944047</v>
      </c>
      <c r="AD210" s="128">
        <f t="shared" si="142"/>
        <v>122.41725972031858</v>
      </c>
      <c r="AE210" s="128">
        <f t="shared" si="142"/>
        <v>5.786712953298272</v>
      </c>
      <c r="AF210" s="128">
        <f t="shared" si="142"/>
        <v>0</v>
      </c>
      <c r="AG210" s="128">
        <f t="shared" si="142"/>
        <v>110.76025653293871</v>
      </c>
      <c r="AH210" s="128">
        <f t="shared" si="142"/>
        <v>0.19392405288491443</v>
      </c>
      <c r="AI210" s="129">
        <f>SUM(V210:AC210)</f>
        <v>11147.023814014263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</row>
    <row r="211" spans="1:81" s="15" customFormat="1" ht="15" thickBot="1">
      <c r="A211" s="32" t="s">
        <v>90</v>
      </c>
      <c r="B211" s="48">
        <f>IF($I210=0,"-",B210/$I210)</f>
        <v>4.5580993357270366E-2</v>
      </c>
      <c r="C211" s="48">
        <f t="shared" ref="C211:H211" si="143">IF($I210=0,"-",C210/$I210)</f>
        <v>3.4400417917445213E-2</v>
      </c>
      <c r="D211" s="48">
        <f t="shared" si="143"/>
        <v>0.84849489139696432</v>
      </c>
      <c r="E211" s="48">
        <f t="shared" si="143"/>
        <v>6.4330888086974486E-2</v>
      </c>
      <c r="F211" s="48">
        <f t="shared" si="143"/>
        <v>0</v>
      </c>
      <c r="G211" s="48">
        <f t="shared" si="143"/>
        <v>7.1928092413456809E-3</v>
      </c>
      <c r="H211" s="69">
        <f t="shared" si="143"/>
        <v>0</v>
      </c>
      <c r="I211" s="49">
        <f>SUM(B211:H211)</f>
        <v>1</v>
      </c>
      <c r="K211" s="78" t="s">
        <v>90</v>
      </c>
      <c r="L211" s="95">
        <f>IF($S210=0,"-",L210/$S210)</f>
        <v>4.1301733450463785E-2</v>
      </c>
      <c r="M211" s="95">
        <f t="shared" ref="M211:R211" si="144">IF($S210=0,"-",M210/$S210)</f>
        <v>3.1170818948031056E-2</v>
      </c>
      <c r="N211" s="95">
        <f t="shared" si="144"/>
        <v>0.76883602697894959</v>
      </c>
      <c r="O211" s="95">
        <f t="shared" si="144"/>
        <v>5.829134024294004E-2</v>
      </c>
      <c r="P211" s="95">
        <f t="shared" si="144"/>
        <v>9.3882550414492422E-2</v>
      </c>
      <c r="Q211" s="95">
        <f t="shared" si="144"/>
        <v>6.5175299651232185E-3</v>
      </c>
      <c r="R211" s="96">
        <f t="shared" si="144"/>
        <v>0</v>
      </c>
      <c r="S211" s="97">
        <f>SUM(L211:R211)</f>
        <v>1</v>
      </c>
      <c r="T211" s="22"/>
      <c r="U211" s="108" t="s">
        <v>90</v>
      </c>
      <c r="V211" s="130">
        <f>+V210/$AI210</f>
        <v>2.8999556875128903E-2</v>
      </c>
      <c r="W211" s="130">
        <f t="shared" ref="W211:AH211" si="145">+W210/$AI210</f>
        <v>1.3201187845895935E-3</v>
      </c>
      <c r="X211" s="130">
        <f t="shared" si="145"/>
        <v>6.5175299651232177E-3</v>
      </c>
      <c r="Y211" s="130">
        <f t="shared" si="145"/>
        <v>3.1170818948031049E-2</v>
      </c>
      <c r="Z211" s="130">
        <f t="shared" si="145"/>
        <v>0.75889971946037327</v>
      </c>
      <c r="AA211" s="130">
        <f t="shared" si="145"/>
        <v>5.7754817032263456E-2</v>
      </c>
      <c r="AB211" s="130">
        <f t="shared" si="145"/>
        <v>9.3882550414492408E-2</v>
      </c>
      <c r="AC211" s="130">
        <f t="shared" si="145"/>
        <v>2.1454888519998137E-2</v>
      </c>
      <c r="AD211" s="130">
        <f t="shared" si="145"/>
        <v>1.0982057790745287E-2</v>
      </c>
      <c r="AE211" s="130">
        <f t="shared" si="145"/>
        <v>5.1912627530436423E-4</v>
      </c>
      <c r="AF211" s="130">
        <f t="shared" si="145"/>
        <v>0</v>
      </c>
      <c r="AG211" s="130">
        <f t="shared" si="145"/>
        <v>9.9363075185762758E-3</v>
      </c>
      <c r="AH211" s="130">
        <f t="shared" si="145"/>
        <v>1.7396935372212015E-5</v>
      </c>
      <c r="AI211" s="131">
        <f>SUM(V211:AC211)</f>
        <v>1.0000000000000002</v>
      </c>
    </row>
    <row r="212" spans="1:81" ht="15" thickBot="1">
      <c r="A212" s="2"/>
      <c r="B212" s="2"/>
      <c r="C212" s="2"/>
      <c r="D212" s="2"/>
      <c r="E212" s="2"/>
      <c r="F212" s="2"/>
      <c r="G212" s="2"/>
      <c r="H212" s="2"/>
      <c r="I212" s="2"/>
      <c r="K212" s="2"/>
      <c r="L212" s="2"/>
      <c r="M212" s="2"/>
      <c r="N212" s="2"/>
      <c r="O212" s="2"/>
      <c r="P212" s="2"/>
      <c r="Q212" s="2"/>
      <c r="R212" s="2"/>
      <c r="S212" s="2"/>
      <c r="U212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</row>
    <row r="213" spans="1:81" ht="30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  <c r="K213" s="424" t="s">
        <v>36</v>
      </c>
      <c r="L213" s="80" t="s">
        <v>0</v>
      </c>
      <c r="M213" s="80" t="s">
        <v>1</v>
      </c>
      <c r="N213" s="80" t="s">
        <v>2</v>
      </c>
      <c r="O213" s="80" t="s">
        <v>3</v>
      </c>
      <c r="P213" s="80" t="s">
        <v>27</v>
      </c>
      <c r="Q213" s="80" t="s">
        <v>4</v>
      </c>
      <c r="R213" s="80" t="s">
        <v>5</v>
      </c>
      <c r="S213" s="81" t="s">
        <v>6</v>
      </c>
      <c r="U213" s="417" t="s">
        <v>36</v>
      </c>
      <c r="V213" s="111" t="s">
        <v>72</v>
      </c>
      <c r="W213" s="111" t="s">
        <v>73</v>
      </c>
      <c r="X213" s="111" t="s">
        <v>4</v>
      </c>
      <c r="Y213" s="111" t="s">
        <v>1</v>
      </c>
      <c r="Z213" s="111" t="s">
        <v>2</v>
      </c>
      <c r="AA213" s="111" t="s">
        <v>3</v>
      </c>
      <c r="AB213" s="111" t="s">
        <v>55</v>
      </c>
      <c r="AC213" s="111" t="s">
        <v>67</v>
      </c>
      <c r="AD213" s="112" t="s">
        <v>74</v>
      </c>
      <c r="AE213" s="112" t="s">
        <v>75</v>
      </c>
      <c r="AF213" s="112" t="s">
        <v>76</v>
      </c>
      <c r="AG213" s="112" t="s">
        <v>77</v>
      </c>
      <c r="AH213" s="112" t="s">
        <v>78</v>
      </c>
      <c r="AI213" s="113" t="s">
        <v>63</v>
      </c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</row>
    <row r="214" spans="1:81" ht="15" customHeight="1">
      <c r="A214" s="445" t="s">
        <v>36</v>
      </c>
      <c r="B214" s="409" t="s">
        <v>119</v>
      </c>
      <c r="C214" s="410"/>
      <c r="D214" s="410"/>
      <c r="E214" s="410"/>
      <c r="F214" s="410"/>
      <c r="G214" s="410"/>
      <c r="H214" s="410"/>
      <c r="I214" s="411"/>
      <c r="K214" s="425" t="s">
        <v>36</v>
      </c>
      <c r="L214" s="412" t="s">
        <v>119</v>
      </c>
      <c r="M214" s="413"/>
      <c r="N214" s="413"/>
      <c r="O214" s="413"/>
      <c r="P214" s="413"/>
      <c r="Q214" s="413"/>
      <c r="R214" s="413"/>
      <c r="S214" s="414"/>
      <c r="U214" s="418" t="s">
        <v>36</v>
      </c>
      <c r="V214" s="419" t="s">
        <v>119</v>
      </c>
      <c r="W214" s="419"/>
      <c r="X214" s="419"/>
      <c r="Y214" s="419"/>
      <c r="Z214" s="419"/>
      <c r="AA214" s="419"/>
      <c r="AB214" s="419"/>
      <c r="AC214" s="419"/>
      <c r="AD214" s="419"/>
      <c r="AE214" s="419"/>
      <c r="AF214" s="419"/>
      <c r="AG214" s="419"/>
      <c r="AH214" s="419"/>
      <c r="AI214" s="420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</row>
    <row r="215" spans="1:8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  <c r="K215" s="79" t="s">
        <v>7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98">
        <v>0</v>
      </c>
      <c r="S215" s="99">
        <f>SUM(L215:R215)</f>
        <v>0</v>
      </c>
      <c r="U215" s="101" t="s">
        <v>7</v>
      </c>
      <c r="V215" s="114">
        <v>0</v>
      </c>
      <c r="W215" s="114">
        <v>0</v>
      </c>
      <c r="X215" s="114">
        <v>0</v>
      </c>
      <c r="Y215" s="114">
        <v>0</v>
      </c>
      <c r="Z215" s="114">
        <v>0</v>
      </c>
      <c r="AA215" s="114">
        <v>0</v>
      </c>
      <c r="AB215" s="114">
        <v>0</v>
      </c>
      <c r="AC215" s="115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7">
        <f>SUM(V215:AC215)</f>
        <v>0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</row>
    <row r="216" spans="1:8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146">SUM(B216:H216)</f>
        <v>0</v>
      </c>
      <c r="K216" s="71" t="s">
        <v>8</v>
      </c>
      <c r="L216" s="84">
        <v>0</v>
      </c>
      <c r="M216" s="84">
        <v>0</v>
      </c>
      <c r="N216" s="84">
        <v>0</v>
      </c>
      <c r="O216" s="84">
        <v>0</v>
      </c>
      <c r="P216" s="84">
        <v>0</v>
      </c>
      <c r="Q216" s="84">
        <v>0</v>
      </c>
      <c r="R216" s="85">
        <v>0</v>
      </c>
      <c r="S216" s="86">
        <f t="shared" ref="S216:S235" si="147">SUM(L216:R216)</f>
        <v>0</v>
      </c>
      <c r="U216" s="102" t="s">
        <v>8</v>
      </c>
      <c r="V216" s="118">
        <v>0</v>
      </c>
      <c r="W216" s="118">
        <v>0</v>
      </c>
      <c r="X216" s="118">
        <v>0</v>
      </c>
      <c r="Y216" s="118">
        <v>0</v>
      </c>
      <c r="Z216" s="118">
        <v>0</v>
      </c>
      <c r="AA216" s="118">
        <v>0</v>
      </c>
      <c r="AB216" s="118">
        <v>0</v>
      </c>
      <c r="AC216" s="119">
        <v>0</v>
      </c>
      <c r="AD216" s="118">
        <v>0</v>
      </c>
      <c r="AE216" s="118">
        <v>0</v>
      </c>
      <c r="AF216" s="118">
        <v>0</v>
      </c>
      <c r="AG216" s="118">
        <v>0</v>
      </c>
      <c r="AH216" s="118">
        <v>0</v>
      </c>
      <c r="AI216" s="120">
        <f t="shared" ref="AI216:AI235" si="148">SUM(V216:AC216)</f>
        <v>0</v>
      </c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</row>
    <row r="217" spans="1:8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146"/>
        <v>0</v>
      </c>
      <c r="K217" s="72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82">
        <v>0</v>
      </c>
      <c r="S217" s="83">
        <f t="shared" si="147"/>
        <v>0</v>
      </c>
      <c r="U217" s="103" t="s">
        <v>10</v>
      </c>
      <c r="V217" s="114">
        <v>0</v>
      </c>
      <c r="W217" s="114">
        <v>0</v>
      </c>
      <c r="X217" s="114">
        <v>0</v>
      </c>
      <c r="Y217" s="114">
        <v>0</v>
      </c>
      <c r="Z217" s="114">
        <v>0</v>
      </c>
      <c r="AA217" s="114">
        <v>0</v>
      </c>
      <c r="AB217" s="114">
        <v>0</v>
      </c>
      <c r="AC217" s="115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7">
        <f t="shared" si="148"/>
        <v>0</v>
      </c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</row>
    <row r="218" spans="1:8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146"/>
        <v>0</v>
      </c>
      <c r="K218" s="71" t="s">
        <v>56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5">
        <v>0</v>
      </c>
      <c r="S218" s="86">
        <f t="shared" si="147"/>
        <v>0</v>
      </c>
      <c r="U218" s="102" t="s">
        <v>56</v>
      </c>
      <c r="V218" s="118">
        <v>0</v>
      </c>
      <c r="W218" s="118">
        <v>0</v>
      </c>
      <c r="X218" s="118">
        <v>0</v>
      </c>
      <c r="Y218" s="118">
        <v>0</v>
      </c>
      <c r="Z218" s="118">
        <v>0</v>
      </c>
      <c r="AA218" s="118">
        <v>0</v>
      </c>
      <c r="AB218" s="118">
        <v>0</v>
      </c>
      <c r="AC218" s="119">
        <v>0</v>
      </c>
      <c r="AD218" s="118">
        <v>0</v>
      </c>
      <c r="AE218" s="118">
        <v>0</v>
      </c>
      <c r="AF218" s="118">
        <v>0</v>
      </c>
      <c r="AG218" s="118">
        <v>0</v>
      </c>
      <c r="AH218" s="118">
        <v>0</v>
      </c>
      <c r="AI218" s="120">
        <f t="shared" si="148"/>
        <v>0</v>
      </c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</row>
    <row r="219" spans="1:81" ht="15">
      <c r="A219" s="29" t="s">
        <v>16</v>
      </c>
      <c r="B219" s="43">
        <v>11.61947425224211</v>
      </c>
      <c r="C219" s="43">
        <v>5.9541317229875919</v>
      </c>
      <c r="D219" s="43">
        <v>1.5730429467424294</v>
      </c>
      <c r="E219" s="43">
        <v>0</v>
      </c>
      <c r="F219" s="422"/>
      <c r="G219" s="43">
        <v>0</v>
      </c>
      <c r="H219" s="44">
        <v>0</v>
      </c>
      <c r="I219" s="39">
        <f t="shared" si="146"/>
        <v>19.146648921972133</v>
      </c>
      <c r="K219" s="72" t="s">
        <v>16</v>
      </c>
      <c r="L219" s="43">
        <v>11.61947425224211</v>
      </c>
      <c r="M219" s="43">
        <v>5.9541317229875919</v>
      </c>
      <c r="N219" s="43">
        <v>1.5730429467424294</v>
      </c>
      <c r="O219" s="43">
        <v>0</v>
      </c>
      <c r="P219" s="43">
        <v>0</v>
      </c>
      <c r="Q219" s="43">
        <v>0</v>
      </c>
      <c r="R219" s="82">
        <v>0</v>
      </c>
      <c r="S219" s="83">
        <f t="shared" si="147"/>
        <v>19.146648921972133</v>
      </c>
      <c r="U219" s="103" t="s">
        <v>16</v>
      </c>
      <c r="V219" s="114">
        <v>11.61947425224211</v>
      </c>
      <c r="W219" s="114">
        <v>0</v>
      </c>
      <c r="X219" s="114">
        <v>0</v>
      </c>
      <c r="Y219" s="114">
        <v>5.9541317229875919</v>
      </c>
      <c r="Z219" s="114">
        <v>1.1103832565240677</v>
      </c>
      <c r="AA219" s="114">
        <v>0</v>
      </c>
      <c r="AB219" s="114">
        <v>0</v>
      </c>
      <c r="AC219" s="115">
        <v>0.46265969021836162</v>
      </c>
      <c r="AD219" s="116">
        <v>0</v>
      </c>
      <c r="AE219" s="116">
        <v>0</v>
      </c>
      <c r="AF219" s="116">
        <v>0</v>
      </c>
      <c r="AG219" s="116">
        <v>0.46265969021836162</v>
      </c>
      <c r="AH219" s="116">
        <v>0</v>
      </c>
      <c r="AI219" s="117">
        <f t="shared" si="148"/>
        <v>19.146648921972133</v>
      </c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</row>
    <row r="220" spans="1:81" ht="15">
      <c r="A220" s="28" t="s">
        <v>68</v>
      </c>
      <c r="B220" s="40">
        <v>3.23880369599609</v>
      </c>
      <c r="C220" s="40">
        <v>0</v>
      </c>
      <c r="D220" s="40">
        <v>3.1886236617485078</v>
      </c>
      <c r="E220" s="40">
        <v>0</v>
      </c>
      <c r="F220" s="422"/>
      <c r="G220" s="40">
        <v>0</v>
      </c>
      <c r="H220" s="41">
        <v>0</v>
      </c>
      <c r="I220" s="42">
        <f t="shared" si="146"/>
        <v>6.4274273577445982</v>
      </c>
      <c r="K220" s="71" t="s">
        <v>68</v>
      </c>
      <c r="L220" s="84">
        <v>3.23880369599609</v>
      </c>
      <c r="M220" s="84">
        <v>0</v>
      </c>
      <c r="N220" s="84">
        <v>3.1886236617485078</v>
      </c>
      <c r="O220" s="84">
        <v>0</v>
      </c>
      <c r="P220" s="84">
        <v>0</v>
      </c>
      <c r="Q220" s="84">
        <v>0</v>
      </c>
      <c r="R220" s="85">
        <v>0</v>
      </c>
      <c r="S220" s="86">
        <f t="shared" si="147"/>
        <v>6.4274273577445982</v>
      </c>
      <c r="U220" s="102" t="s">
        <v>57</v>
      </c>
      <c r="V220" s="118">
        <v>3.23880369599609</v>
      </c>
      <c r="W220" s="118">
        <v>0</v>
      </c>
      <c r="X220" s="118">
        <v>0</v>
      </c>
      <c r="Y220" s="118">
        <v>0</v>
      </c>
      <c r="Z220" s="118">
        <v>3.1886236617485078</v>
      </c>
      <c r="AA220" s="118">
        <v>0</v>
      </c>
      <c r="AB220" s="118">
        <v>0</v>
      </c>
      <c r="AC220" s="119">
        <v>0</v>
      </c>
      <c r="AD220" s="118">
        <v>0</v>
      </c>
      <c r="AE220" s="118">
        <v>0</v>
      </c>
      <c r="AF220" s="118">
        <v>0</v>
      </c>
      <c r="AG220" s="118">
        <v>0</v>
      </c>
      <c r="AH220" s="118">
        <v>0</v>
      </c>
      <c r="AI220" s="120">
        <f t="shared" si="148"/>
        <v>6.4274273577445982</v>
      </c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</row>
    <row r="221" spans="1:81" ht="15">
      <c r="A221" s="29" t="s">
        <v>58</v>
      </c>
      <c r="B221" s="43">
        <v>0</v>
      </c>
      <c r="C221" s="43">
        <v>0</v>
      </c>
      <c r="D221" s="43">
        <v>0</v>
      </c>
      <c r="E221" s="43">
        <v>1.2278065642921129E-2</v>
      </c>
      <c r="F221" s="422"/>
      <c r="G221" s="43">
        <v>0</v>
      </c>
      <c r="H221" s="44">
        <v>0</v>
      </c>
      <c r="I221" s="39">
        <f t="shared" si="146"/>
        <v>1.2278065642921129E-2</v>
      </c>
      <c r="K221" s="72" t="s">
        <v>58</v>
      </c>
      <c r="L221" s="43">
        <v>0</v>
      </c>
      <c r="M221" s="43">
        <v>0</v>
      </c>
      <c r="N221" s="43">
        <v>0</v>
      </c>
      <c r="O221" s="43">
        <v>1.2278065642921129E-2</v>
      </c>
      <c r="P221" s="43">
        <v>18.360235917649813</v>
      </c>
      <c r="Q221" s="43">
        <v>0</v>
      </c>
      <c r="R221" s="82">
        <v>0</v>
      </c>
      <c r="S221" s="83">
        <f t="shared" si="147"/>
        <v>18.372513983292734</v>
      </c>
      <c r="U221" s="103" t="s">
        <v>58</v>
      </c>
      <c r="V221" s="114">
        <v>0</v>
      </c>
      <c r="W221" s="114">
        <v>0</v>
      </c>
      <c r="X221" s="114">
        <v>0</v>
      </c>
      <c r="Y221" s="114">
        <v>0</v>
      </c>
      <c r="Z221" s="114">
        <v>0</v>
      </c>
      <c r="AA221" s="114">
        <v>1.2278065642921129E-2</v>
      </c>
      <c r="AB221" s="114">
        <v>18.360235917649813</v>
      </c>
      <c r="AC221" s="115">
        <v>0</v>
      </c>
      <c r="AD221" s="114">
        <v>0</v>
      </c>
      <c r="AE221" s="114">
        <v>0</v>
      </c>
      <c r="AF221" s="114">
        <v>0</v>
      </c>
      <c r="AG221" s="114">
        <v>0</v>
      </c>
      <c r="AH221" s="114">
        <v>0</v>
      </c>
      <c r="AI221" s="117">
        <f t="shared" si="148"/>
        <v>18.372513983292734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</row>
    <row r="222" spans="1:81" ht="15">
      <c r="A222" s="28" t="s">
        <v>12</v>
      </c>
      <c r="B222" s="40">
        <v>0</v>
      </c>
      <c r="C222" s="40">
        <v>0</v>
      </c>
      <c r="D222" s="40">
        <v>0</v>
      </c>
      <c r="E222" s="40">
        <v>8.6889255395988506E-16</v>
      </c>
      <c r="F222" s="422"/>
      <c r="G222" s="40">
        <v>0</v>
      </c>
      <c r="H222" s="41">
        <v>0</v>
      </c>
      <c r="I222" s="42">
        <f t="shared" si="146"/>
        <v>8.6889255395988506E-16</v>
      </c>
      <c r="K222" s="71" t="s">
        <v>12</v>
      </c>
      <c r="L222" s="84">
        <v>0</v>
      </c>
      <c r="M222" s="84">
        <v>0</v>
      </c>
      <c r="N222" s="84">
        <v>0</v>
      </c>
      <c r="O222" s="84">
        <v>8.6889255395988506E-16</v>
      </c>
      <c r="P222" s="84">
        <v>1.4911904675052698</v>
      </c>
      <c r="Q222" s="84">
        <v>0</v>
      </c>
      <c r="R222" s="85">
        <v>0</v>
      </c>
      <c r="S222" s="86">
        <f t="shared" si="147"/>
        <v>1.4911904675052707</v>
      </c>
      <c r="U222" s="102" t="s">
        <v>12</v>
      </c>
      <c r="V222" s="118">
        <v>0</v>
      </c>
      <c r="W222" s="118">
        <v>0</v>
      </c>
      <c r="X222" s="118">
        <v>0</v>
      </c>
      <c r="Y222" s="118">
        <v>0</v>
      </c>
      <c r="Z222" s="118">
        <v>0</v>
      </c>
      <c r="AA222" s="118">
        <v>8.6889255395988506E-16</v>
      </c>
      <c r="AB222" s="118">
        <v>1.4911904675052698</v>
      </c>
      <c r="AC222" s="119">
        <v>0</v>
      </c>
      <c r="AD222" s="118">
        <v>0</v>
      </c>
      <c r="AE222" s="118">
        <v>0</v>
      </c>
      <c r="AF222" s="118">
        <v>0</v>
      </c>
      <c r="AG222" s="118">
        <v>0</v>
      </c>
      <c r="AH222" s="118">
        <v>0</v>
      </c>
      <c r="AI222" s="120">
        <f t="shared" si="148"/>
        <v>1.4911904675052707</v>
      </c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</row>
    <row r="223" spans="1:8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146"/>
        <v>0</v>
      </c>
      <c r="K223" s="72" t="s">
        <v>59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82">
        <v>0</v>
      </c>
      <c r="S223" s="83">
        <f t="shared" si="147"/>
        <v>0</v>
      </c>
      <c r="U223" s="103" t="s">
        <v>59</v>
      </c>
      <c r="V223" s="114">
        <v>0</v>
      </c>
      <c r="W223" s="114">
        <v>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5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7">
        <f t="shared" si="148"/>
        <v>0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</row>
    <row r="224" spans="1:81" ht="15">
      <c r="A224" s="28" t="s">
        <v>17</v>
      </c>
      <c r="B224" s="40">
        <v>0.18694603996725884</v>
      </c>
      <c r="C224" s="40">
        <v>0</v>
      </c>
      <c r="D224" s="40">
        <v>0.7404866992885798</v>
      </c>
      <c r="E224" s="40">
        <v>3.9135212952996948E-2</v>
      </c>
      <c r="F224" s="422"/>
      <c r="G224" s="40">
        <v>0</v>
      </c>
      <c r="H224" s="41">
        <v>0</v>
      </c>
      <c r="I224" s="42">
        <f t="shared" si="146"/>
        <v>0.96656795220883551</v>
      </c>
      <c r="K224" s="71" t="s">
        <v>17</v>
      </c>
      <c r="L224" s="84">
        <v>0.18694603996725884</v>
      </c>
      <c r="M224" s="84">
        <v>0</v>
      </c>
      <c r="N224" s="84">
        <v>0.7404866992885798</v>
      </c>
      <c r="O224" s="84">
        <v>3.9135212952996948E-2</v>
      </c>
      <c r="P224" s="84">
        <v>0</v>
      </c>
      <c r="Q224" s="84">
        <v>0</v>
      </c>
      <c r="R224" s="85">
        <v>0</v>
      </c>
      <c r="S224" s="86">
        <f t="shared" si="147"/>
        <v>0.96656795220883551</v>
      </c>
      <c r="U224" s="102" t="s">
        <v>17</v>
      </c>
      <c r="V224" s="118">
        <v>0.18694603996725884</v>
      </c>
      <c r="W224" s="118">
        <v>0</v>
      </c>
      <c r="X224" s="118">
        <v>0</v>
      </c>
      <c r="Y224" s="118">
        <v>0</v>
      </c>
      <c r="Z224" s="118">
        <v>0.7404866992885798</v>
      </c>
      <c r="AA224" s="118">
        <v>3.9135212952996948E-2</v>
      </c>
      <c r="AB224" s="118">
        <v>0</v>
      </c>
      <c r="AC224" s="119">
        <v>0</v>
      </c>
      <c r="AD224" s="118">
        <v>0</v>
      </c>
      <c r="AE224" s="118">
        <v>0</v>
      </c>
      <c r="AF224" s="118">
        <v>0</v>
      </c>
      <c r="AG224" s="118">
        <v>0</v>
      </c>
      <c r="AH224" s="118">
        <v>0</v>
      </c>
      <c r="AI224" s="120">
        <f t="shared" si="148"/>
        <v>0.96656795220883551</v>
      </c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</row>
    <row r="225" spans="1:81" ht="15">
      <c r="A225" s="29" t="s">
        <v>140</v>
      </c>
      <c r="B225" s="43">
        <v>17.782854337103167</v>
      </c>
      <c r="C225" s="43">
        <v>0.70173597015012135</v>
      </c>
      <c r="D225" s="43">
        <v>152.67034053686149</v>
      </c>
      <c r="E225" s="43">
        <v>0.19432688404157206</v>
      </c>
      <c r="F225" s="422"/>
      <c r="G225" s="43">
        <v>0</v>
      </c>
      <c r="H225" s="44">
        <v>0</v>
      </c>
      <c r="I225" s="39">
        <f t="shared" si="146"/>
        <v>171.34925772815635</v>
      </c>
      <c r="K225" s="72" t="s">
        <v>140</v>
      </c>
      <c r="L225" s="43">
        <v>17.782854337103167</v>
      </c>
      <c r="M225" s="43">
        <v>0.70173597015012135</v>
      </c>
      <c r="N225" s="43">
        <v>152.67034053686149</v>
      </c>
      <c r="O225" s="43">
        <v>0.19432688404157206</v>
      </c>
      <c r="P225" s="43">
        <v>0</v>
      </c>
      <c r="Q225" s="43">
        <v>0</v>
      </c>
      <c r="R225" s="82">
        <v>0</v>
      </c>
      <c r="S225" s="83">
        <f t="shared" si="147"/>
        <v>171.34925772815635</v>
      </c>
      <c r="U225" s="103" t="s">
        <v>140</v>
      </c>
      <c r="V225" s="114">
        <v>16.335848053559076</v>
      </c>
      <c r="W225" s="114">
        <v>0</v>
      </c>
      <c r="X225" s="114">
        <v>0</v>
      </c>
      <c r="Y225" s="114">
        <v>0.70173597015012135</v>
      </c>
      <c r="Z225" s="114">
        <v>51.066406141624554</v>
      </c>
      <c r="AA225" s="114">
        <v>0.19432688404157206</v>
      </c>
      <c r="AB225" s="114">
        <v>0</v>
      </c>
      <c r="AC225" s="115">
        <v>103.05094067878105</v>
      </c>
      <c r="AD225" s="114">
        <v>1.4470062835440924</v>
      </c>
      <c r="AE225" s="114">
        <v>0</v>
      </c>
      <c r="AF225" s="114">
        <v>0</v>
      </c>
      <c r="AG225" s="114">
        <v>101.60393439523693</v>
      </c>
      <c r="AH225" s="114">
        <v>0</v>
      </c>
      <c r="AI225" s="117">
        <f t="shared" si="148"/>
        <v>171.34925772815637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</row>
    <row r="226" spans="1:81" ht="15">
      <c r="A226" s="28" t="s">
        <v>25</v>
      </c>
      <c r="B226" s="40">
        <v>10.027536511351611</v>
      </c>
      <c r="C226" s="40">
        <v>0.42184836221846433</v>
      </c>
      <c r="D226" s="40">
        <v>12.78489758617056</v>
      </c>
      <c r="E226" s="40">
        <v>123.51628371679381</v>
      </c>
      <c r="F226" s="422"/>
      <c r="G226" s="40">
        <v>23.642499864307545</v>
      </c>
      <c r="H226" s="41">
        <v>2.6040022359164459</v>
      </c>
      <c r="I226" s="42">
        <f t="shared" si="146"/>
        <v>172.99706827675845</v>
      </c>
      <c r="K226" s="71" t="s">
        <v>25</v>
      </c>
      <c r="L226" s="84">
        <v>10.027536511351611</v>
      </c>
      <c r="M226" s="84">
        <v>0.42184836221846433</v>
      </c>
      <c r="N226" s="84">
        <v>12.78489758617056</v>
      </c>
      <c r="O226" s="84">
        <v>123.51628371679381</v>
      </c>
      <c r="P226" s="84">
        <v>3.9053692918352576</v>
      </c>
      <c r="Q226" s="84">
        <v>23.642499864307545</v>
      </c>
      <c r="R226" s="85">
        <v>2.6040022359164459</v>
      </c>
      <c r="S226" s="86">
        <f t="shared" si="147"/>
        <v>176.90243756859371</v>
      </c>
      <c r="U226" s="102" t="s">
        <v>25</v>
      </c>
      <c r="V226" s="118">
        <v>0</v>
      </c>
      <c r="W226" s="118">
        <v>8.9949989061315438</v>
      </c>
      <c r="X226" s="118">
        <v>23.642499864307545</v>
      </c>
      <c r="Y226" s="118">
        <v>0.42184836221846433</v>
      </c>
      <c r="Z226" s="118">
        <v>12.624677178042349</v>
      </c>
      <c r="AA226" s="118">
        <v>122.30659231574295</v>
      </c>
      <c r="AB226" s="118">
        <v>3.9053692918352576</v>
      </c>
      <c r="AC226" s="119">
        <v>5.0064516503155838</v>
      </c>
      <c r="AD226" s="118">
        <v>1.0325376052200672</v>
      </c>
      <c r="AE226" s="118">
        <v>0.67118373866333947</v>
      </c>
      <c r="AF226" s="118">
        <v>2.6040022359164459</v>
      </c>
      <c r="AG226" s="118">
        <v>0.16022040812821092</v>
      </c>
      <c r="AH226" s="118">
        <v>0.53850766238752112</v>
      </c>
      <c r="AI226" s="120">
        <f t="shared" si="148"/>
        <v>176.90243756859368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</row>
    <row r="227" spans="1:81" ht="15">
      <c r="A227" s="29" t="s">
        <v>24</v>
      </c>
      <c r="B227" s="43">
        <v>29.481654483598497</v>
      </c>
      <c r="C227" s="43">
        <v>0</v>
      </c>
      <c r="D227" s="43">
        <v>8.1167514647664003</v>
      </c>
      <c r="E227" s="43">
        <v>0</v>
      </c>
      <c r="F227" s="422"/>
      <c r="G227" s="43">
        <v>0</v>
      </c>
      <c r="H227" s="44">
        <v>0</v>
      </c>
      <c r="I227" s="39">
        <f t="shared" si="146"/>
        <v>37.598405948364899</v>
      </c>
      <c r="K227" s="72" t="s">
        <v>24</v>
      </c>
      <c r="L227" s="43">
        <v>29.481654483598497</v>
      </c>
      <c r="M227" s="43">
        <v>0</v>
      </c>
      <c r="N227" s="43">
        <v>8.1167514647664003</v>
      </c>
      <c r="O227" s="43">
        <v>0</v>
      </c>
      <c r="P227" s="43">
        <v>0</v>
      </c>
      <c r="Q227" s="43">
        <v>0</v>
      </c>
      <c r="R227" s="82">
        <v>0</v>
      </c>
      <c r="S227" s="83">
        <f t="shared" si="147"/>
        <v>37.598405948364899</v>
      </c>
      <c r="U227" s="103" t="s">
        <v>24</v>
      </c>
      <c r="V227" s="114">
        <v>29.481654483598497</v>
      </c>
      <c r="W227" s="114">
        <v>0</v>
      </c>
      <c r="X227" s="114">
        <v>0</v>
      </c>
      <c r="Y227" s="114">
        <v>0</v>
      </c>
      <c r="Z227" s="114">
        <v>0</v>
      </c>
      <c r="AA227" s="114">
        <v>0</v>
      </c>
      <c r="AB227" s="114">
        <v>0</v>
      </c>
      <c r="AC227" s="115">
        <v>8.1167514647664003</v>
      </c>
      <c r="AD227" s="114">
        <v>0</v>
      </c>
      <c r="AE227" s="114">
        <v>0</v>
      </c>
      <c r="AF227" s="114">
        <v>0</v>
      </c>
      <c r="AG227" s="114">
        <v>8.1167514647664003</v>
      </c>
      <c r="AH227" s="114">
        <v>0</v>
      </c>
      <c r="AI227" s="117">
        <f t="shared" si="148"/>
        <v>37.598405948364899</v>
      </c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</row>
    <row r="228" spans="1:81" ht="15">
      <c r="A228" s="28" t="s">
        <v>60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146"/>
        <v>0</v>
      </c>
      <c r="K228" s="71" t="s">
        <v>60</v>
      </c>
      <c r="L228" s="84">
        <v>0</v>
      </c>
      <c r="M228" s="84">
        <v>0</v>
      </c>
      <c r="N228" s="84">
        <v>0</v>
      </c>
      <c r="O228" s="84">
        <v>0</v>
      </c>
      <c r="P228" s="84">
        <v>0</v>
      </c>
      <c r="Q228" s="84">
        <v>0</v>
      </c>
      <c r="R228" s="85">
        <v>0</v>
      </c>
      <c r="S228" s="86">
        <f t="shared" si="147"/>
        <v>0</v>
      </c>
      <c r="U228" s="102" t="s">
        <v>60</v>
      </c>
      <c r="V228" s="118">
        <v>0</v>
      </c>
      <c r="W228" s="118">
        <v>0</v>
      </c>
      <c r="X228" s="118">
        <v>0</v>
      </c>
      <c r="Y228" s="118">
        <v>0</v>
      </c>
      <c r="Z228" s="118">
        <v>0</v>
      </c>
      <c r="AA228" s="118">
        <v>0</v>
      </c>
      <c r="AB228" s="118">
        <v>0</v>
      </c>
      <c r="AC228" s="119">
        <v>0</v>
      </c>
      <c r="AD228" s="118">
        <v>0</v>
      </c>
      <c r="AE228" s="118">
        <v>0</v>
      </c>
      <c r="AF228" s="118">
        <v>0</v>
      </c>
      <c r="AG228" s="118">
        <v>0</v>
      </c>
      <c r="AH228" s="118">
        <v>0</v>
      </c>
      <c r="AI228" s="120">
        <f t="shared" si="148"/>
        <v>0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</row>
    <row r="229" spans="1:81" ht="15">
      <c r="A229" s="29" t="s">
        <v>22</v>
      </c>
      <c r="B229" s="43">
        <v>0.76074717378683665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 t="shared" si="146"/>
        <v>0.76074717378683665</v>
      </c>
      <c r="K229" s="72" t="s">
        <v>22</v>
      </c>
      <c r="L229" s="43">
        <v>0.76074717378683665</v>
      </c>
      <c r="M229" s="43">
        <v>0</v>
      </c>
      <c r="N229" s="43">
        <v>0</v>
      </c>
      <c r="O229" s="43">
        <v>0</v>
      </c>
      <c r="P229" s="43">
        <v>0.76664095045944702</v>
      </c>
      <c r="Q229" s="43">
        <v>0</v>
      </c>
      <c r="R229" s="82">
        <v>0</v>
      </c>
      <c r="S229" s="83">
        <f t="shared" si="147"/>
        <v>1.5273881242462837</v>
      </c>
      <c r="U229" s="103" t="s">
        <v>22</v>
      </c>
      <c r="V229" s="114">
        <v>0.76074717378683665</v>
      </c>
      <c r="W229" s="114">
        <v>0</v>
      </c>
      <c r="X229" s="114">
        <v>0</v>
      </c>
      <c r="Y229" s="114">
        <v>0</v>
      </c>
      <c r="Z229" s="114">
        <v>0</v>
      </c>
      <c r="AA229" s="114">
        <v>0</v>
      </c>
      <c r="AB229" s="114">
        <v>0.76664095045944702</v>
      </c>
      <c r="AC229" s="115">
        <v>0</v>
      </c>
      <c r="AD229" s="114">
        <v>0</v>
      </c>
      <c r="AE229" s="114">
        <v>0</v>
      </c>
      <c r="AF229" s="114">
        <v>0</v>
      </c>
      <c r="AG229" s="114">
        <v>0</v>
      </c>
      <c r="AH229" s="114">
        <v>0</v>
      </c>
      <c r="AI229" s="117">
        <f t="shared" si="148"/>
        <v>1.5273881242462837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</row>
    <row r="230" spans="1:8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146"/>
        <v>0</v>
      </c>
      <c r="K230" s="71" t="s">
        <v>21</v>
      </c>
      <c r="L230" s="84">
        <v>0</v>
      </c>
      <c r="M230" s="84">
        <v>0</v>
      </c>
      <c r="N230" s="84">
        <v>0</v>
      </c>
      <c r="O230" s="84">
        <v>0</v>
      </c>
      <c r="P230" s="84">
        <v>0</v>
      </c>
      <c r="Q230" s="84">
        <v>0</v>
      </c>
      <c r="R230" s="85">
        <v>0</v>
      </c>
      <c r="S230" s="86">
        <f t="shared" si="147"/>
        <v>0</v>
      </c>
      <c r="U230" s="102" t="s">
        <v>61</v>
      </c>
      <c r="V230" s="118">
        <v>0</v>
      </c>
      <c r="W230" s="118">
        <v>0</v>
      </c>
      <c r="X230" s="118">
        <v>0</v>
      </c>
      <c r="Y230" s="118">
        <v>0</v>
      </c>
      <c r="Z230" s="118">
        <v>0</v>
      </c>
      <c r="AA230" s="118">
        <v>0</v>
      </c>
      <c r="AB230" s="118">
        <v>0</v>
      </c>
      <c r="AC230" s="119">
        <v>0</v>
      </c>
      <c r="AD230" s="118">
        <v>0</v>
      </c>
      <c r="AE230" s="118">
        <v>0</v>
      </c>
      <c r="AF230" s="118">
        <v>0</v>
      </c>
      <c r="AG230" s="118">
        <v>0</v>
      </c>
      <c r="AH230" s="118">
        <v>0</v>
      </c>
      <c r="AI230" s="120">
        <f t="shared" si="148"/>
        <v>0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</row>
    <row r="231" spans="1:8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146"/>
        <v>0</v>
      </c>
      <c r="K231" s="73" t="s">
        <v>64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82">
        <v>0</v>
      </c>
      <c r="S231" s="83">
        <f t="shared" si="147"/>
        <v>0</v>
      </c>
      <c r="U231" s="104" t="s">
        <v>62</v>
      </c>
      <c r="V231" s="114">
        <v>0</v>
      </c>
      <c r="W231" s="114">
        <v>0</v>
      </c>
      <c r="X231" s="114">
        <v>0</v>
      </c>
      <c r="Y231" s="114">
        <v>0</v>
      </c>
      <c r="Z231" s="114">
        <v>0</v>
      </c>
      <c r="AA231" s="114">
        <v>0</v>
      </c>
      <c r="AB231" s="114">
        <v>0</v>
      </c>
      <c r="AC231" s="115">
        <v>0</v>
      </c>
      <c r="AD231" s="116">
        <v>0</v>
      </c>
      <c r="AE231" s="116">
        <v>0</v>
      </c>
      <c r="AF231" s="116">
        <v>0</v>
      </c>
      <c r="AG231" s="116">
        <v>0</v>
      </c>
      <c r="AH231" s="116">
        <v>0</v>
      </c>
      <c r="AI231" s="117">
        <f t="shared" si="148"/>
        <v>0</v>
      </c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</row>
    <row r="232" spans="1:8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f t="shared" si="146"/>
        <v>0</v>
      </c>
      <c r="K232" s="74" t="s">
        <v>23</v>
      </c>
      <c r="L232" s="87">
        <v>0</v>
      </c>
      <c r="M232" s="87">
        <v>0</v>
      </c>
      <c r="N232" s="87">
        <v>0</v>
      </c>
      <c r="O232" s="87">
        <v>0</v>
      </c>
      <c r="P232" s="87">
        <v>0</v>
      </c>
      <c r="Q232" s="87">
        <v>0</v>
      </c>
      <c r="R232" s="88">
        <v>0</v>
      </c>
      <c r="S232" s="89">
        <f t="shared" si="147"/>
        <v>0</v>
      </c>
      <c r="U232" s="105" t="s">
        <v>65</v>
      </c>
      <c r="V232" s="121">
        <v>0</v>
      </c>
      <c r="W232" s="121">
        <v>0</v>
      </c>
      <c r="X232" s="121">
        <v>0</v>
      </c>
      <c r="Y232" s="121">
        <v>0</v>
      </c>
      <c r="Z232" s="121">
        <v>0</v>
      </c>
      <c r="AA232" s="121">
        <v>0</v>
      </c>
      <c r="AB232" s="121">
        <v>0</v>
      </c>
      <c r="AC232" s="121">
        <v>0</v>
      </c>
      <c r="AD232" s="121">
        <v>0</v>
      </c>
      <c r="AE232" s="121">
        <v>0</v>
      </c>
      <c r="AF232" s="121">
        <v>0</v>
      </c>
      <c r="AG232" s="121">
        <v>0</v>
      </c>
      <c r="AH232" s="122">
        <v>0</v>
      </c>
      <c r="AI232" s="123">
        <f t="shared" si="148"/>
        <v>0</v>
      </c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</row>
    <row r="233" spans="1:8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f t="shared" si="146"/>
        <v>0</v>
      </c>
      <c r="K233" s="75" t="s">
        <v>19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90">
        <v>0</v>
      </c>
      <c r="S233" s="91">
        <f t="shared" si="147"/>
        <v>0</v>
      </c>
      <c r="U233" s="106" t="s">
        <v>19</v>
      </c>
      <c r="V233" s="124">
        <v>0</v>
      </c>
      <c r="W233" s="124">
        <v>0</v>
      </c>
      <c r="X233" s="124">
        <v>0</v>
      </c>
      <c r="Y233" s="124">
        <v>0</v>
      </c>
      <c r="Z233" s="124">
        <v>0</v>
      </c>
      <c r="AA233" s="124">
        <v>0</v>
      </c>
      <c r="AB233" s="124">
        <v>0</v>
      </c>
      <c r="AC233" s="124">
        <v>0</v>
      </c>
      <c r="AD233" s="125">
        <v>0</v>
      </c>
      <c r="AE233" s="125">
        <v>0</v>
      </c>
      <c r="AF233" s="125">
        <v>0</v>
      </c>
      <c r="AG233" s="125">
        <v>0</v>
      </c>
      <c r="AH233" s="125">
        <v>0</v>
      </c>
      <c r="AI233" s="126">
        <f t="shared" si="148"/>
        <v>0</v>
      </c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</row>
    <row r="234" spans="1:8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f t="shared" si="146"/>
        <v>0</v>
      </c>
      <c r="K234" s="74" t="s">
        <v>20</v>
      </c>
      <c r="L234" s="87">
        <v>0</v>
      </c>
      <c r="M234" s="87">
        <v>0</v>
      </c>
      <c r="N234" s="87">
        <v>0</v>
      </c>
      <c r="O234" s="87">
        <v>0</v>
      </c>
      <c r="P234" s="87">
        <v>0</v>
      </c>
      <c r="Q234" s="87">
        <v>0</v>
      </c>
      <c r="R234" s="88">
        <v>0</v>
      </c>
      <c r="S234" s="89">
        <f t="shared" si="147"/>
        <v>0</v>
      </c>
      <c r="U234" s="105" t="s">
        <v>20</v>
      </c>
      <c r="V234" s="121">
        <v>0</v>
      </c>
      <c r="W234" s="121">
        <v>0</v>
      </c>
      <c r="X234" s="121">
        <v>0</v>
      </c>
      <c r="Y234" s="121">
        <v>0</v>
      </c>
      <c r="Z234" s="121">
        <v>0</v>
      </c>
      <c r="AA234" s="121">
        <v>0</v>
      </c>
      <c r="AB234" s="121">
        <v>0</v>
      </c>
      <c r="AC234" s="121">
        <v>0</v>
      </c>
      <c r="AD234" s="121">
        <v>0</v>
      </c>
      <c r="AE234" s="121">
        <v>0</v>
      </c>
      <c r="AF234" s="121">
        <v>0</v>
      </c>
      <c r="AG234" s="121">
        <v>0</v>
      </c>
      <c r="AH234" s="122">
        <v>0</v>
      </c>
      <c r="AI234" s="123">
        <f t="shared" si="148"/>
        <v>0</v>
      </c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</row>
    <row r="235" spans="1:8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f t="shared" si="146"/>
        <v>0</v>
      </c>
      <c r="K235" s="76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2">
        <v>0</v>
      </c>
      <c r="S235" s="93">
        <f t="shared" si="147"/>
        <v>0</v>
      </c>
      <c r="U235" s="106" t="s">
        <v>11</v>
      </c>
      <c r="V235" s="124">
        <v>0</v>
      </c>
      <c r="W235" s="124">
        <v>0</v>
      </c>
      <c r="X235" s="124">
        <v>0</v>
      </c>
      <c r="Y235" s="124">
        <v>0</v>
      </c>
      <c r="Z235" s="124">
        <v>0</v>
      </c>
      <c r="AA235" s="124">
        <v>0</v>
      </c>
      <c r="AB235" s="124">
        <v>0</v>
      </c>
      <c r="AC235" s="124">
        <v>0</v>
      </c>
      <c r="AD235" s="125">
        <v>0</v>
      </c>
      <c r="AE235" s="125">
        <v>0</v>
      </c>
      <c r="AF235" s="125">
        <v>0</v>
      </c>
      <c r="AG235" s="125">
        <v>0</v>
      </c>
      <c r="AH235" s="125">
        <v>0</v>
      </c>
      <c r="AI235" s="126">
        <f t="shared" si="148"/>
        <v>0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</row>
    <row r="236" spans="1:81" ht="15">
      <c r="A236" s="34" t="s">
        <v>26</v>
      </c>
      <c r="B236" s="67">
        <f>SUM(B215:B231)</f>
        <v>73.098016494045581</v>
      </c>
      <c r="C236" s="67">
        <f t="shared" ref="C236:I236" si="149">SUM(C215:C231)</f>
        <v>7.0777160553561771</v>
      </c>
      <c r="D236" s="67">
        <f t="shared" si="149"/>
        <v>179.07414289557795</v>
      </c>
      <c r="E236" s="67">
        <f t="shared" si="149"/>
        <v>123.7620238794313</v>
      </c>
      <c r="F236" s="67">
        <f t="shared" si="149"/>
        <v>0</v>
      </c>
      <c r="G236" s="67">
        <f t="shared" si="149"/>
        <v>23.642499864307545</v>
      </c>
      <c r="H236" s="68">
        <f t="shared" si="149"/>
        <v>2.6040022359164459</v>
      </c>
      <c r="I236" s="39">
        <f t="shared" si="149"/>
        <v>409.25840142463505</v>
      </c>
      <c r="K236" s="77" t="s">
        <v>26</v>
      </c>
      <c r="L236" s="67">
        <f>SUM(L215:L231)</f>
        <v>73.098016494045581</v>
      </c>
      <c r="M236" s="67">
        <f t="shared" ref="M236:S236" si="150">SUM(M215:M231)</f>
        <v>7.0777160553561771</v>
      </c>
      <c r="N236" s="67">
        <f t="shared" si="150"/>
        <v>179.07414289557795</v>
      </c>
      <c r="O236" s="67">
        <f t="shared" si="150"/>
        <v>123.7620238794313</v>
      </c>
      <c r="P236" s="67">
        <f t="shared" si="150"/>
        <v>24.523436627449787</v>
      </c>
      <c r="Q236" s="67">
        <f t="shared" si="150"/>
        <v>23.642499864307545</v>
      </c>
      <c r="R236" s="68">
        <f t="shared" si="150"/>
        <v>2.6040022359164459</v>
      </c>
      <c r="S236" s="94">
        <f t="shared" si="150"/>
        <v>433.78183805208482</v>
      </c>
      <c r="T236" s="4"/>
      <c r="U236" s="107" t="s">
        <v>63</v>
      </c>
      <c r="V236" s="127">
        <f>SUM(V215:V231)</f>
        <v>61.623473699149869</v>
      </c>
      <c r="W236" s="127">
        <f t="shared" ref="W236:AH236" si="151">SUM(W215:W231)</f>
        <v>8.9949989061315438</v>
      </c>
      <c r="X236" s="127">
        <f t="shared" si="151"/>
        <v>23.642499864307545</v>
      </c>
      <c r="Y236" s="127">
        <f t="shared" si="151"/>
        <v>7.0777160553561771</v>
      </c>
      <c r="Z236" s="127">
        <f t="shared" si="151"/>
        <v>68.730576937228065</v>
      </c>
      <c r="AA236" s="127">
        <f t="shared" si="151"/>
        <v>122.55233247838044</v>
      </c>
      <c r="AB236" s="127">
        <f t="shared" si="151"/>
        <v>24.523436627449787</v>
      </c>
      <c r="AC236" s="127">
        <f t="shared" si="151"/>
        <v>116.63680348408138</v>
      </c>
      <c r="AD236" s="128">
        <f t="shared" si="151"/>
        <v>2.4795438887641597</v>
      </c>
      <c r="AE236" s="128">
        <f t="shared" si="151"/>
        <v>0.67118373866333947</v>
      </c>
      <c r="AF236" s="128">
        <f t="shared" si="151"/>
        <v>2.6040022359164459</v>
      </c>
      <c r="AG236" s="128">
        <f t="shared" si="151"/>
        <v>110.3435659583499</v>
      </c>
      <c r="AH236" s="128">
        <f t="shared" si="151"/>
        <v>0.53850766238752112</v>
      </c>
      <c r="AI236" s="129">
        <f>SUM(V236:AC236)</f>
        <v>433.78183805208477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</row>
    <row r="237" spans="1:81" s="15" customFormat="1" ht="15" thickBot="1">
      <c r="A237" s="32" t="s">
        <v>90</v>
      </c>
      <c r="B237" s="48">
        <f>IF($I236=0,"-",B236/$I236)</f>
        <v>0.17861091242009991</v>
      </c>
      <c r="C237" s="48">
        <f t="shared" ref="C237:H237" si="152">IF($I236=0,"-",C236/$I236)</f>
        <v>1.7294003081472571E-2</v>
      </c>
      <c r="D237" s="48">
        <f t="shared" si="152"/>
        <v>0.43755764639703909</v>
      </c>
      <c r="E237" s="48">
        <f t="shared" si="152"/>
        <v>0.30240557908796423</v>
      </c>
      <c r="F237" s="48">
        <f t="shared" si="152"/>
        <v>0</v>
      </c>
      <c r="G237" s="48">
        <f t="shared" si="152"/>
        <v>5.7769125281259041E-2</v>
      </c>
      <c r="H237" s="69">
        <f t="shared" si="152"/>
        <v>6.3627337321649899E-3</v>
      </c>
      <c r="I237" s="49">
        <f>SUM(B237:H237)</f>
        <v>0.99999999999999989</v>
      </c>
      <c r="K237" s="78" t="s">
        <v>90</v>
      </c>
      <c r="L237" s="95">
        <f>IF($S236=0,"-",L236/$S236)</f>
        <v>0.16851331725250468</v>
      </c>
      <c r="M237" s="95">
        <f t="shared" ref="M237:R237" si="153">IF($S236=0,"-",M236/$S236)</f>
        <v>1.6316303345338182E-2</v>
      </c>
      <c r="N237" s="95">
        <f t="shared" si="153"/>
        <v>0.41282074809705671</v>
      </c>
      <c r="O237" s="95">
        <f t="shared" si="153"/>
        <v>0.28530937218392949</v>
      </c>
      <c r="P237" s="95">
        <f t="shared" si="153"/>
        <v>5.6534032723853281E-2</v>
      </c>
      <c r="Q237" s="95">
        <f t="shared" si="153"/>
        <v>5.4503203662179964E-2</v>
      </c>
      <c r="R237" s="96">
        <f t="shared" si="153"/>
        <v>6.0030227351376099E-3</v>
      </c>
      <c r="S237" s="97">
        <f>SUM(L237:R237)</f>
        <v>0.99999999999999989</v>
      </c>
      <c r="T237" s="22"/>
      <c r="U237" s="108" t="s">
        <v>90</v>
      </c>
      <c r="V237" s="130">
        <f>+V236/$AI236</f>
        <v>0.14206098156592406</v>
      </c>
      <c r="W237" s="130">
        <f t="shared" ref="W237:AH237" si="154">+W236/$AI236</f>
        <v>2.0736227562048144E-2</v>
      </c>
      <c r="X237" s="130">
        <f t="shared" si="154"/>
        <v>5.4503203662179971E-2</v>
      </c>
      <c r="Y237" s="130">
        <f t="shared" si="154"/>
        <v>1.6316303345338186E-2</v>
      </c>
      <c r="Z237" s="130">
        <f t="shared" si="154"/>
        <v>0.15844503136845367</v>
      </c>
      <c r="AA237" s="130">
        <f t="shared" si="154"/>
        <v>0.28252066298742873</v>
      </c>
      <c r="AB237" s="130">
        <f t="shared" si="154"/>
        <v>5.6534032723853288E-2</v>
      </c>
      <c r="AC237" s="130">
        <f t="shared" si="154"/>
        <v>0.26888355678477405</v>
      </c>
      <c r="AD237" s="130">
        <f t="shared" si="154"/>
        <v>5.716108124532493E-3</v>
      </c>
      <c r="AE237" s="130">
        <f t="shared" si="154"/>
        <v>1.5472840948743214E-3</v>
      </c>
      <c r="AF237" s="130">
        <f t="shared" si="154"/>
        <v>6.0030227351376107E-3</v>
      </c>
      <c r="AG237" s="130">
        <f t="shared" si="154"/>
        <v>0.2543757167286031</v>
      </c>
      <c r="AH237" s="130">
        <f t="shared" si="154"/>
        <v>1.2414251016264581E-3</v>
      </c>
      <c r="AI237" s="131">
        <f>SUM(V237:AC237)</f>
        <v>1</v>
      </c>
    </row>
    <row r="238" spans="1:81" ht="15" thickBot="1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U238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</row>
    <row r="239" spans="1:81" ht="30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  <c r="K239" s="424" t="s">
        <v>69</v>
      </c>
      <c r="L239" s="80" t="s">
        <v>0</v>
      </c>
      <c r="M239" s="80" t="s">
        <v>1</v>
      </c>
      <c r="N239" s="80" t="s">
        <v>2</v>
      </c>
      <c r="O239" s="80" t="s">
        <v>3</v>
      </c>
      <c r="P239" s="80" t="s">
        <v>27</v>
      </c>
      <c r="Q239" s="80" t="s">
        <v>4</v>
      </c>
      <c r="R239" s="80" t="s">
        <v>5</v>
      </c>
      <c r="S239" s="81" t="s">
        <v>6</v>
      </c>
      <c r="U239" s="417" t="s">
        <v>69</v>
      </c>
      <c r="V239" s="111" t="s">
        <v>72</v>
      </c>
      <c r="W239" s="111" t="s">
        <v>73</v>
      </c>
      <c r="X239" s="111" t="s">
        <v>4</v>
      </c>
      <c r="Y239" s="111" t="s">
        <v>1</v>
      </c>
      <c r="Z239" s="111" t="s">
        <v>2</v>
      </c>
      <c r="AA239" s="111" t="s">
        <v>3</v>
      </c>
      <c r="AB239" s="111" t="s">
        <v>55</v>
      </c>
      <c r="AC239" s="111" t="s">
        <v>67</v>
      </c>
      <c r="AD239" s="112" t="s">
        <v>74</v>
      </c>
      <c r="AE239" s="112" t="s">
        <v>75</v>
      </c>
      <c r="AF239" s="112" t="s">
        <v>76</v>
      </c>
      <c r="AG239" s="112" t="s">
        <v>77</v>
      </c>
      <c r="AH239" s="112" t="s">
        <v>78</v>
      </c>
      <c r="AI239" s="113" t="s">
        <v>63</v>
      </c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</row>
    <row r="240" spans="1:81" ht="15" customHeight="1">
      <c r="A240" s="445" t="s">
        <v>69</v>
      </c>
      <c r="B240" s="409" t="s">
        <v>119</v>
      </c>
      <c r="C240" s="410"/>
      <c r="D240" s="410"/>
      <c r="E240" s="410"/>
      <c r="F240" s="410"/>
      <c r="G240" s="410"/>
      <c r="H240" s="410"/>
      <c r="I240" s="411"/>
      <c r="K240" s="425" t="s">
        <v>69</v>
      </c>
      <c r="L240" s="412" t="s">
        <v>119</v>
      </c>
      <c r="M240" s="413"/>
      <c r="N240" s="413"/>
      <c r="O240" s="413"/>
      <c r="P240" s="413"/>
      <c r="Q240" s="413"/>
      <c r="R240" s="413"/>
      <c r="S240" s="414"/>
      <c r="U240" s="418" t="s">
        <v>69</v>
      </c>
      <c r="V240" s="419" t="s">
        <v>119</v>
      </c>
      <c r="W240" s="419"/>
      <c r="X240" s="419"/>
      <c r="Y240" s="419"/>
      <c r="Z240" s="419"/>
      <c r="AA240" s="419"/>
      <c r="AB240" s="419"/>
      <c r="AC240" s="419"/>
      <c r="AD240" s="419"/>
      <c r="AE240" s="419"/>
      <c r="AF240" s="419"/>
      <c r="AG240" s="419"/>
      <c r="AH240" s="419"/>
      <c r="AI240" s="420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</row>
    <row r="241" spans="1:81" ht="15">
      <c r="A241" s="27" t="s">
        <v>7</v>
      </c>
      <c r="B241" s="37">
        <v>0</v>
      </c>
      <c r="C241" s="37">
        <v>0</v>
      </c>
      <c r="D241" s="37">
        <v>0</v>
      </c>
      <c r="E241" s="37">
        <v>0</v>
      </c>
      <c r="F241" s="421"/>
      <c r="G241" s="37">
        <v>0</v>
      </c>
      <c r="H241" s="38">
        <v>0</v>
      </c>
      <c r="I241" s="39">
        <f>SUM(B241:H241)</f>
        <v>0</v>
      </c>
      <c r="K241" s="79" t="s">
        <v>7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98">
        <v>0</v>
      </c>
      <c r="S241" s="99">
        <f>SUM(L241:R241)</f>
        <v>0</v>
      </c>
      <c r="U241" s="101" t="s">
        <v>7</v>
      </c>
      <c r="V241" s="114">
        <v>0</v>
      </c>
      <c r="W241" s="114">
        <v>0</v>
      </c>
      <c r="X241" s="114">
        <v>0</v>
      </c>
      <c r="Y241" s="114">
        <v>0</v>
      </c>
      <c r="Z241" s="114">
        <v>0</v>
      </c>
      <c r="AA241" s="114">
        <v>0</v>
      </c>
      <c r="AB241" s="114">
        <v>0</v>
      </c>
      <c r="AC241" s="115">
        <v>0</v>
      </c>
      <c r="AD241" s="116">
        <v>0</v>
      </c>
      <c r="AE241" s="116">
        <v>0</v>
      </c>
      <c r="AF241" s="116">
        <v>0</v>
      </c>
      <c r="AG241" s="116">
        <v>0</v>
      </c>
      <c r="AH241" s="116">
        <v>0</v>
      </c>
      <c r="AI241" s="117">
        <f>SUM(V241:AC241)</f>
        <v>0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</row>
    <row r="242" spans="1:81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155">SUM(B242:H242)</f>
        <v>0</v>
      </c>
      <c r="K242" s="71" t="s">
        <v>8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5">
        <v>0</v>
      </c>
      <c r="S242" s="86">
        <f t="shared" ref="S242:S261" si="156">SUM(L242:R242)</f>
        <v>0</v>
      </c>
      <c r="U242" s="102" t="s">
        <v>8</v>
      </c>
      <c r="V242" s="118">
        <v>0</v>
      </c>
      <c r="W242" s="118">
        <v>0</v>
      </c>
      <c r="X242" s="118">
        <v>0</v>
      </c>
      <c r="Y242" s="118">
        <v>0</v>
      </c>
      <c r="Z242" s="118">
        <v>0</v>
      </c>
      <c r="AA242" s="118">
        <v>0</v>
      </c>
      <c r="AB242" s="118">
        <v>0</v>
      </c>
      <c r="AC242" s="119">
        <v>0</v>
      </c>
      <c r="AD242" s="118">
        <v>0</v>
      </c>
      <c r="AE242" s="118">
        <v>0</v>
      </c>
      <c r="AF242" s="118">
        <v>0</v>
      </c>
      <c r="AG242" s="118">
        <v>0</v>
      </c>
      <c r="AH242" s="118">
        <v>0</v>
      </c>
      <c r="AI242" s="120">
        <f t="shared" ref="AI242:AI261" si="157">SUM(V242:AC242)</f>
        <v>0</v>
      </c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</row>
    <row r="243" spans="1:81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155"/>
        <v>0</v>
      </c>
      <c r="K243" s="72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82">
        <v>0</v>
      </c>
      <c r="S243" s="83">
        <f t="shared" si="156"/>
        <v>0</v>
      </c>
      <c r="U243" s="103" t="s">
        <v>10</v>
      </c>
      <c r="V243" s="114">
        <v>0</v>
      </c>
      <c r="W243" s="114">
        <v>0</v>
      </c>
      <c r="X243" s="114">
        <v>0</v>
      </c>
      <c r="Y243" s="114">
        <v>0</v>
      </c>
      <c r="Z243" s="114">
        <v>0</v>
      </c>
      <c r="AA243" s="114">
        <v>0</v>
      </c>
      <c r="AB243" s="114">
        <v>0</v>
      </c>
      <c r="AC243" s="115">
        <v>0</v>
      </c>
      <c r="AD243" s="116">
        <v>0</v>
      </c>
      <c r="AE243" s="116">
        <v>0</v>
      </c>
      <c r="AF243" s="116">
        <v>0</v>
      </c>
      <c r="AG243" s="116">
        <v>0</v>
      </c>
      <c r="AH243" s="116">
        <v>0</v>
      </c>
      <c r="AI243" s="117">
        <f t="shared" si="157"/>
        <v>0</v>
      </c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</row>
    <row r="244" spans="1:81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155"/>
        <v>0</v>
      </c>
      <c r="K244" s="71" t="s">
        <v>56</v>
      </c>
      <c r="L244" s="84">
        <v>0</v>
      </c>
      <c r="M244" s="84">
        <v>0</v>
      </c>
      <c r="N244" s="84">
        <v>0</v>
      </c>
      <c r="O244" s="84">
        <v>0</v>
      </c>
      <c r="P244" s="84">
        <v>0</v>
      </c>
      <c r="Q244" s="84">
        <v>0</v>
      </c>
      <c r="R244" s="85">
        <v>0</v>
      </c>
      <c r="S244" s="86">
        <f t="shared" si="156"/>
        <v>0</v>
      </c>
      <c r="U244" s="102" t="s">
        <v>56</v>
      </c>
      <c r="V244" s="118">
        <v>0</v>
      </c>
      <c r="W244" s="118">
        <v>0</v>
      </c>
      <c r="X244" s="118">
        <v>0</v>
      </c>
      <c r="Y244" s="118">
        <v>0</v>
      </c>
      <c r="Z244" s="118">
        <v>0</v>
      </c>
      <c r="AA244" s="118">
        <v>0</v>
      </c>
      <c r="AB244" s="118">
        <v>0</v>
      </c>
      <c r="AC244" s="119">
        <v>0</v>
      </c>
      <c r="AD244" s="118">
        <v>0</v>
      </c>
      <c r="AE244" s="118">
        <v>0</v>
      </c>
      <c r="AF244" s="118">
        <v>0</v>
      </c>
      <c r="AG244" s="118">
        <v>0</v>
      </c>
      <c r="AH244" s="118">
        <v>0</v>
      </c>
      <c r="AI244" s="120">
        <f t="shared" si="157"/>
        <v>0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</row>
    <row r="245" spans="1:81" ht="15">
      <c r="A245" s="29" t="s">
        <v>16</v>
      </c>
      <c r="B245" s="43">
        <v>213.04044294648517</v>
      </c>
      <c r="C245" s="43">
        <v>1.2570996016878562</v>
      </c>
      <c r="D245" s="43">
        <v>4.5500918422087056</v>
      </c>
      <c r="E245" s="43">
        <v>0</v>
      </c>
      <c r="F245" s="422"/>
      <c r="G245" s="43">
        <v>0</v>
      </c>
      <c r="H245" s="44">
        <v>0</v>
      </c>
      <c r="I245" s="39">
        <f t="shared" si="155"/>
        <v>218.84763439038173</v>
      </c>
      <c r="K245" s="72" t="s">
        <v>16</v>
      </c>
      <c r="L245" s="43">
        <v>213.04044294648517</v>
      </c>
      <c r="M245" s="43">
        <v>1.2570996016878562</v>
      </c>
      <c r="N245" s="43">
        <v>4.5500918422087056</v>
      </c>
      <c r="O245" s="43">
        <v>0</v>
      </c>
      <c r="P245" s="43">
        <v>0</v>
      </c>
      <c r="Q245" s="43">
        <v>0</v>
      </c>
      <c r="R245" s="82">
        <v>0</v>
      </c>
      <c r="S245" s="83">
        <f t="shared" si="156"/>
        <v>218.84763439038173</v>
      </c>
      <c r="U245" s="103" t="s">
        <v>16</v>
      </c>
      <c r="V245" s="114">
        <v>212.68241438297596</v>
      </c>
      <c r="W245" s="114">
        <v>0</v>
      </c>
      <c r="X245" s="114">
        <v>0</v>
      </c>
      <c r="Y245" s="114">
        <v>1.2570996016878562</v>
      </c>
      <c r="Z245" s="114">
        <v>4.3668925934208156</v>
      </c>
      <c r="AA245" s="114">
        <v>0</v>
      </c>
      <c r="AB245" s="114">
        <v>0</v>
      </c>
      <c r="AC245" s="115">
        <v>0.54122781229709604</v>
      </c>
      <c r="AD245" s="116">
        <v>0.35802856350920642</v>
      </c>
      <c r="AE245" s="116">
        <v>0</v>
      </c>
      <c r="AF245" s="116">
        <v>0</v>
      </c>
      <c r="AG245" s="116">
        <v>0.18319924878788968</v>
      </c>
      <c r="AH245" s="116">
        <v>0</v>
      </c>
      <c r="AI245" s="117">
        <f t="shared" si="157"/>
        <v>218.84763439038176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</row>
    <row r="246" spans="1:81" ht="15">
      <c r="A246" s="28" t="s">
        <v>68</v>
      </c>
      <c r="B246" s="40">
        <v>47.472583071649694</v>
      </c>
      <c r="C246" s="40">
        <v>0.23113023143852593</v>
      </c>
      <c r="D246" s="40">
        <v>0.79603230605671427</v>
      </c>
      <c r="E246" s="40">
        <v>0</v>
      </c>
      <c r="F246" s="422"/>
      <c r="G246" s="40">
        <v>0</v>
      </c>
      <c r="H246" s="41">
        <v>0</v>
      </c>
      <c r="I246" s="42">
        <f t="shared" si="155"/>
        <v>48.499745609144938</v>
      </c>
      <c r="K246" s="71" t="s">
        <v>68</v>
      </c>
      <c r="L246" s="84">
        <v>47.472583071649694</v>
      </c>
      <c r="M246" s="84">
        <v>0.23113023143852593</v>
      </c>
      <c r="N246" s="84">
        <v>0.79603230605671427</v>
      </c>
      <c r="O246" s="84">
        <v>0</v>
      </c>
      <c r="P246" s="84">
        <v>0</v>
      </c>
      <c r="Q246" s="84">
        <v>0</v>
      </c>
      <c r="R246" s="85">
        <v>0</v>
      </c>
      <c r="S246" s="86">
        <f t="shared" si="156"/>
        <v>48.499745609144938</v>
      </c>
      <c r="U246" s="102" t="s">
        <v>57</v>
      </c>
      <c r="V246" s="118">
        <v>47.467579285665479</v>
      </c>
      <c r="W246" s="118">
        <v>0</v>
      </c>
      <c r="X246" s="118">
        <v>0</v>
      </c>
      <c r="Y246" s="118">
        <v>0.23113023143852593</v>
      </c>
      <c r="Z246" s="118">
        <v>0.79198795910819253</v>
      </c>
      <c r="AA246" s="118">
        <v>0</v>
      </c>
      <c r="AB246" s="118">
        <v>0</v>
      </c>
      <c r="AC246" s="119">
        <v>9.0481329327382152E-3</v>
      </c>
      <c r="AD246" s="118">
        <v>5.0037859842164481E-3</v>
      </c>
      <c r="AE246" s="118">
        <v>0</v>
      </c>
      <c r="AF246" s="118">
        <v>0</v>
      </c>
      <c r="AG246" s="118">
        <v>4.0443469485217671E-3</v>
      </c>
      <c r="AH246" s="118">
        <v>0</v>
      </c>
      <c r="AI246" s="120">
        <f t="shared" si="157"/>
        <v>48.499745609144938</v>
      </c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</row>
    <row r="247" spans="1:81" ht="15">
      <c r="A247" s="29" t="s">
        <v>58</v>
      </c>
      <c r="B247" s="43">
        <v>0</v>
      </c>
      <c r="C247" s="43">
        <v>0</v>
      </c>
      <c r="D247" s="43">
        <v>0</v>
      </c>
      <c r="E247" s="43">
        <v>2.8736587994670564</v>
      </c>
      <c r="F247" s="422"/>
      <c r="G247" s="43">
        <v>0</v>
      </c>
      <c r="H247" s="44">
        <v>0</v>
      </c>
      <c r="I247" s="39">
        <f t="shared" si="155"/>
        <v>2.8736587994670564</v>
      </c>
      <c r="K247" s="72" t="s">
        <v>58</v>
      </c>
      <c r="L247" s="43">
        <v>0</v>
      </c>
      <c r="M247" s="43">
        <v>0</v>
      </c>
      <c r="N247" s="43">
        <v>0</v>
      </c>
      <c r="O247" s="43">
        <v>2.8736587994670564</v>
      </c>
      <c r="P247" s="43">
        <v>535.70300184561052</v>
      </c>
      <c r="Q247" s="43">
        <v>0</v>
      </c>
      <c r="R247" s="82">
        <v>0</v>
      </c>
      <c r="S247" s="83">
        <f t="shared" si="156"/>
        <v>538.5766606450776</v>
      </c>
      <c r="U247" s="103" t="s">
        <v>58</v>
      </c>
      <c r="V247" s="114">
        <v>0</v>
      </c>
      <c r="W247" s="114">
        <v>0</v>
      </c>
      <c r="X247" s="114">
        <v>0</v>
      </c>
      <c r="Y247" s="114">
        <v>0</v>
      </c>
      <c r="Z247" s="114">
        <v>0</v>
      </c>
      <c r="AA247" s="114">
        <v>2.8736587994670564</v>
      </c>
      <c r="AB247" s="114">
        <v>535.70300184561052</v>
      </c>
      <c r="AC247" s="115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7">
        <f t="shared" si="157"/>
        <v>538.5766606450776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</row>
    <row r="248" spans="1:81" ht="15">
      <c r="A248" s="28" t="s">
        <v>12</v>
      </c>
      <c r="B248" s="40">
        <v>0</v>
      </c>
      <c r="C248" s="40">
        <v>0</v>
      </c>
      <c r="D248" s="40">
        <v>0</v>
      </c>
      <c r="E248" s="40">
        <v>0.15226824428433017</v>
      </c>
      <c r="F248" s="422"/>
      <c r="G248" s="40">
        <v>0</v>
      </c>
      <c r="H248" s="41">
        <v>0</v>
      </c>
      <c r="I248" s="42">
        <f t="shared" si="155"/>
        <v>0.15226824428433017</v>
      </c>
      <c r="K248" s="71" t="s">
        <v>12</v>
      </c>
      <c r="L248" s="84">
        <v>0</v>
      </c>
      <c r="M248" s="84">
        <v>0</v>
      </c>
      <c r="N248" s="84">
        <v>0</v>
      </c>
      <c r="O248" s="84">
        <v>0.15226824428433017</v>
      </c>
      <c r="P248" s="84">
        <v>35.949247216783718</v>
      </c>
      <c r="Q248" s="84">
        <v>0</v>
      </c>
      <c r="R248" s="85">
        <v>0</v>
      </c>
      <c r="S248" s="86">
        <f t="shared" si="156"/>
        <v>36.101515461068047</v>
      </c>
      <c r="U248" s="102" t="s">
        <v>12</v>
      </c>
      <c r="V248" s="118">
        <v>0</v>
      </c>
      <c r="W248" s="118">
        <v>0</v>
      </c>
      <c r="X248" s="118">
        <v>0</v>
      </c>
      <c r="Y248" s="118">
        <v>0</v>
      </c>
      <c r="Z248" s="118">
        <v>0</v>
      </c>
      <c r="AA248" s="118">
        <v>0.15226824428433017</v>
      </c>
      <c r="AB248" s="118">
        <v>35.949247216783718</v>
      </c>
      <c r="AC248" s="119">
        <v>0</v>
      </c>
      <c r="AD248" s="118">
        <v>0</v>
      </c>
      <c r="AE248" s="118">
        <v>0</v>
      </c>
      <c r="AF248" s="118">
        <v>0</v>
      </c>
      <c r="AG248" s="118">
        <v>0</v>
      </c>
      <c r="AH248" s="118">
        <v>0</v>
      </c>
      <c r="AI248" s="120">
        <f t="shared" si="157"/>
        <v>36.101515461068047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</row>
    <row r="249" spans="1:81" ht="15">
      <c r="A249" s="29" t="s">
        <v>59</v>
      </c>
      <c r="B249" s="43">
        <v>0</v>
      </c>
      <c r="C249" s="43">
        <v>0</v>
      </c>
      <c r="D249" s="43">
        <v>1.3687783423534114</v>
      </c>
      <c r="E249" s="43">
        <v>0</v>
      </c>
      <c r="F249" s="422"/>
      <c r="G249" s="43">
        <v>0</v>
      </c>
      <c r="H249" s="44">
        <v>0</v>
      </c>
      <c r="I249" s="39">
        <f t="shared" si="155"/>
        <v>1.3687783423534114</v>
      </c>
      <c r="K249" s="72" t="s">
        <v>59</v>
      </c>
      <c r="L249" s="43">
        <v>0</v>
      </c>
      <c r="M249" s="43">
        <v>0</v>
      </c>
      <c r="N249" s="43">
        <v>1.3687783423534114</v>
      </c>
      <c r="O249" s="43">
        <v>0</v>
      </c>
      <c r="P249" s="43">
        <v>0</v>
      </c>
      <c r="Q249" s="43">
        <v>0</v>
      </c>
      <c r="R249" s="82">
        <v>0</v>
      </c>
      <c r="S249" s="83">
        <f t="shared" si="156"/>
        <v>1.3687783423534114</v>
      </c>
      <c r="U249" s="103" t="s">
        <v>59</v>
      </c>
      <c r="V249" s="114">
        <v>0</v>
      </c>
      <c r="W249" s="114">
        <v>0</v>
      </c>
      <c r="X249" s="114">
        <v>0</v>
      </c>
      <c r="Y249" s="114">
        <v>0</v>
      </c>
      <c r="Z249" s="114">
        <v>1.3687783423534114</v>
      </c>
      <c r="AA249" s="114">
        <v>0</v>
      </c>
      <c r="AB249" s="114">
        <v>0</v>
      </c>
      <c r="AC249" s="115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0</v>
      </c>
      <c r="AI249" s="117">
        <f t="shared" si="157"/>
        <v>1.3687783423534114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</row>
    <row r="250" spans="1:81" ht="15">
      <c r="A250" s="28" t="s">
        <v>17</v>
      </c>
      <c r="B250" s="40">
        <v>119.42934059838539</v>
      </c>
      <c r="C250" s="40">
        <v>5.720440299721294</v>
      </c>
      <c r="D250" s="40">
        <v>58.63210840265301</v>
      </c>
      <c r="E250" s="40">
        <v>0.22256937213135311</v>
      </c>
      <c r="F250" s="422"/>
      <c r="G250" s="40">
        <v>0</v>
      </c>
      <c r="H250" s="41">
        <v>0</v>
      </c>
      <c r="I250" s="42">
        <f t="shared" si="155"/>
        <v>184.00445867289105</v>
      </c>
      <c r="K250" s="71" t="s">
        <v>17</v>
      </c>
      <c r="L250" s="84">
        <v>119.42934059838539</v>
      </c>
      <c r="M250" s="84">
        <v>5.720440299721294</v>
      </c>
      <c r="N250" s="84">
        <v>58.63210840265301</v>
      </c>
      <c r="O250" s="84">
        <v>0.22256937213135311</v>
      </c>
      <c r="P250" s="84">
        <v>0.33638125450278683</v>
      </c>
      <c r="Q250" s="84">
        <v>0</v>
      </c>
      <c r="R250" s="85">
        <v>0</v>
      </c>
      <c r="S250" s="86">
        <f t="shared" si="156"/>
        <v>184.34083992739383</v>
      </c>
      <c r="U250" s="102" t="s">
        <v>17</v>
      </c>
      <c r="V250" s="118">
        <v>119.32587671314366</v>
      </c>
      <c r="W250" s="118">
        <v>0</v>
      </c>
      <c r="X250" s="118">
        <v>0</v>
      </c>
      <c r="Y250" s="118">
        <v>5.720440299721294</v>
      </c>
      <c r="Z250" s="118">
        <v>58.63210840265301</v>
      </c>
      <c r="AA250" s="118">
        <v>0</v>
      </c>
      <c r="AB250" s="118">
        <v>0.33638125450278683</v>
      </c>
      <c r="AC250" s="119">
        <v>0.32603325737309397</v>
      </c>
      <c r="AD250" s="118">
        <v>0.10346388524174083</v>
      </c>
      <c r="AE250" s="118">
        <v>0</v>
      </c>
      <c r="AF250" s="118">
        <v>0</v>
      </c>
      <c r="AG250" s="118">
        <v>0</v>
      </c>
      <c r="AH250" s="118">
        <v>0.22256937213135311</v>
      </c>
      <c r="AI250" s="120">
        <f t="shared" si="157"/>
        <v>184.34083992739383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</row>
    <row r="251" spans="1:81" ht="15">
      <c r="A251" s="29" t="s">
        <v>140</v>
      </c>
      <c r="B251" s="43">
        <v>764.55264092416303</v>
      </c>
      <c r="C251" s="43">
        <v>22.422947266476239</v>
      </c>
      <c r="D251" s="43">
        <v>527.13799844261735</v>
      </c>
      <c r="E251" s="43">
        <v>3.0910206583221225</v>
      </c>
      <c r="F251" s="422"/>
      <c r="G251" s="43">
        <v>0</v>
      </c>
      <c r="H251" s="44">
        <v>0</v>
      </c>
      <c r="I251" s="39">
        <f t="shared" si="155"/>
        <v>1317.2046072915787</v>
      </c>
      <c r="K251" s="72" t="s">
        <v>140</v>
      </c>
      <c r="L251" s="43">
        <v>764.55264092416303</v>
      </c>
      <c r="M251" s="43">
        <v>22.422947266476239</v>
      </c>
      <c r="N251" s="43">
        <v>527.13799844261735</v>
      </c>
      <c r="O251" s="43">
        <v>3.0910206583221225</v>
      </c>
      <c r="P251" s="43">
        <v>0.40436732121204166</v>
      </c>
      <c r="Q251" s="43">
        <v>0</v>
      </c>
      <c r="R251" s="82">
        <v>0</v>
      </c>
      <c r="S251" s="83">
        <f t="shared" si="156"/>
        <v>1317.6089746127907</v>
      </c>
      <c r="U251" s="103" t="s">
        <v>140</v>
      </c>
      <c r="V251" s="114">
        <v>743.24993881737498</v>
      </c>
      <c r="W251" s="114">
        <v>0</v>
      </c>
      <c r="X251" s="114">
        <v>0</v>
      </c>
      <c r="Y251" s="114">
        <v>22.422947266476239</v>
      </c>
      <c r="Z251" s="114">
        <v>526.59480960193753</v>
      </c>
      <c r="AA251" s="114">
        <v>3.0910206583221225</v>
      </c>
      <c r="AB251" s="114">
        <v>0.40436732121204166</v>
      </c>
      <c r="AC251" s="115">
        <v>21.845890947467911</v>
      </c>
      <c r="AD251" s="114">
        <v>21.302702106788061</v>
      </c>
      <c r="AE251" s="114">
        <v>0</v>
      </c>
      <c r="AF251" s="114">
        <v>0</v>
      </c>
      <c r="AG251" s="114">
        <v>0.54318884067985174</v>
      </c>
      <c r="AH251" s="114">
        <v>0</v>
      </c>
      <c r="AI251" s="117">
        <f t="shared" si="157"/>
        <v>1317.6089746127909</v>
      </c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</row>
    <row r="252" spans="1:81" ht="15">
      <c r="A252" s="28" t="s">
        <v>25</v>
      </c>
      <c r="B252" s="40">
        <v>279.11823791759497</v>
      </c>
      <c r="C252" s="40">
        <v>12.275295654366012</v>
      </c>
      <c r="D252" s="40">
        <v>200.50038324813985</v>
      </c>
      <c r="E252" s="40">
        <v>1335.7205731310396</v>
      </c>
      <c r="F252" s="422"/>
      <c r="G252" s="40">
        <v>208.80934625155493</v>
      </c>
      <c r="H252" s="41">
        <v>31.307101879926211</v>
      </c>
      <c r="I252" s="42">
        <f t="shared" si="155"/>
        <v>2067.7309380826214</v>
      </c>
      <c r="K252" s="71" t="s">
        <v>25</v>
      </c>
      <c r="L252" s="84">
        <v>279.11823791759497</v>
      </c>
      <c r="M252" s="84">
        <v>12.275295654366012</v>
      </c>
      <c r="N252" s="84">
        <v>200.50038324813985</v>
      </c>
      <c r="O252" s="84">
        <v>1335.7205731310396</v>
      </c>
      <c r="P252" s="84">
        <v>37.979077192985535</v>
      </c>
      <c r="Q252" s="84">
        <v>208.80934625155493</v>
      </c>
      <c r="R252" s="85">
        <v>31.307101879926211</v>
      </c>
      <c r="S252" s="86">
        <f t="shared" si="156"/>
        <v>2105.710015275607</v>
      </c>
      <c r="U252" s="102" t="s">
        <v>25</v>
      </c>
      <c r="V252" s="118">
        <v>10.335163310349698</v>
      </c>
      <c r="W252" s="118">
        <v>103.83523673817683</v>
      </c>
      <c r="X252" s="118">
        <v>208.80934625155493</v>
      </c>
      <c r="Y252" s="118">
        <v>12.275295654366012</v>
      </c>
      <c r="Z252" s="118">
        <v>198.21584875015751</v>
      </c>
      <c r="AA252" s="118">
        <v>1238.8814119928709</v>
      </c>
      <c r="AB252" s="118">
        <v>37.979077192985535</v>
      </c>
      <c r="AC252" s="119">
        <v>295.37863538514586</v>
      </c>
      <c r="AD252" s="118">
        <v>164.94783786906845</v>
      </c>
      <c r="AE252" s="118">
        <v>92.456909992007937</v>
      </c>
      <c r="AF252" s="118">
        <v>31.307101879926211</v>
      </c>
      <c r="AG252" s="118">
        <v>2.2845344979823441</v>
      </c>
      <c r="AH252" s="118">
        <v>4.3822511461607867</v>
      </c>
      <c r="AI252" s="120">
        <f t="shared" si="157"/>
        <v>2105.7100152756075</v>
      </c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</row>
    <row r="253" spans="1:81" ht="15">
      <c r="A253" s="29" t="s">
        <v>24</v>
      </c>
      <c r="B253" s="43">
        <v>157.98683617810485</v>
      </c>
      <c r="C253" s="43">
        <v>0</v>
      </c>
      <c r="D253" s="43">
        <v>2.9031581347190203</v>
      </c>
      <c r="E253" s="43">
        <v>0</v>
      </c>
      <c r="F253" s="422"/>
      <c r="G253" s="43">
        <v>0</v>
      </c>
      <c r="H253" s="44">
        <v>0</v>
      </c>
      <c r="I253" s="39">
        <f t="shared" si="155"/>
        <v>160.88999431282386</v>
      </c>
      <c r="K253" s="72" t="s">
        <v>24</v>
      </c>
      <c r="L253" s="43">
        <v>157.98683617810485</v>
      </c>
      <c r="M253" s="43">
        <v>0</v>
      </c>
      <c r="N253" s="43">
        <v>2.9031581347190203</v>
      </c>
      <c r="O253" s="43">
        <v>0</v>
      </c>
      <c r="P253" s="43">
        <v>0</v>
      </c>
      <c r="Q253" s="43">
        <v>0</v>
      </c>
      <c r="R253" s="82">
        <v>0</v>
      </c>
      <c r="S253" s="83">
        <f t="shared" si="156"/>
        <v>160.88999431282386</v>
      </c>
      <c r="U253" s="103" t="s">
        <v>24</v>
      </c>
      <c r="V253" s="114">
        <v>156.71948098547318</v>
      </c>
      <c r="W253" s="114">
        <v>0</v>
      </c>
      <c r="X253" s="114">
        <v>0</v>
      </c>
      <c r="Y253" s="114">
        <v>0</v>
      </c>
      <c r="Z253" s="114">
        <v>2.9031581347190203</v>
      </c>
      <c r="AA253" s="114">
        <v>0</v>
      </c>
      <c r="AB253" s="114">
        <v>0</v>
      </c>
      <c r="AC253" s="115">
        <v>1.2673551926316791</v>
      </c>
      <c r="AD253" s="114">
        <v>1.2673551926316791</v>
      </c>
      <c r="AE253" s="114">
        <v>0</v>
      </c>
      <c r="AF253" s="114">
        <v>0</v>
      </c>
      <c r="AG253" s="114">
        <v>0</v>
      </c>
      <c r="AH253" s="114">
        <v>0</v>
      </c>
      <c r="AI253" s="117">
        <f t="shared" si="157"/>
        <v>160.88999431282386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</row>
    <row r="254" spans="1:81" ht="15">
      <c r="A254" s="28" t="s">
        <v>60</v>
      </c>
      <c r="B254" s="40">
        <v>0.58624507082685917</v>
      </c>
      <c r="C254" s="40">
        <v>0.99419911495895186</v>
      </c>
      <c r="D254" s="40">
        <v>1.8131290850315229</v>
      </c>
      <c r="E254" s="40">
        <v>0</v>
      </c>
      <c r="F254" s="422"/>
      <c r="G254" s="40">
        <v>0</v>
      </c>
      <c r="H254" s="41">
        <v>0</v>
      </c>
      <c r="I254" s="42">
        <f t="shared" si="155"/>
        <v>3.3935732708173338</v>
      </c>
      <c r="K254" s="71" t="s">
        <v>60</v>
      </c>
      <c r="L254" s="84">
        <v>0.58624507082685917</v>
      </c>
      <c r="M254" s="84">
        <v>0.99419911495895186</v>
      </c>
      <c r="N254" s="84">
        <v>1.8131290850315229</v>
      </c>
      <c r="O254" s="84">
        <v>0</v>
      </c>
      <c r="P254" s="84">
        <v>0</v>
      </c>
      <c r="Q254" s="84">
        <v>0</v>
      </c>
      <c r="R254" s="85">
        <v>0</v>
      </c>
      <c r="S254" s="86">
        <f t="shared" si="156"/>
        <v>3.3935732708173338</v>
      </c>
      <c r="U254" s="102" t="s">
        <v>60</v>
      </c>
      <c r="V254" s="118">
        <v>0.58624507082685917</v>
      </c>
      <c r="W254" s="118">
        <v>0</v>
      </c>
      <c r="X254" s="118">
        <v>0</v>
      </c>
      <c r="Y254" s="118">
        <v>0.99419911495895186</v>
      </c>
      <c r="Z254" s="118">
        <v>1.8131290850315229</v>
      </c>
      <c r="AA254" s="118">
        <v>0</v>
      </c>
      <c r="AB254" s="118">
        <v>0</v>
      </c>
      <c r="AC254" s="119">
        <v>0</v>
      </c>
      <c r="AD254" s="118">
        <v>0</v>
      </c>
      <c r="AE254" s="118">
        <v>0</v>
      </c>
      <c r="AF254" s="118">
        <v>0</v>
      </c>
      <c r="AG254" s="118">
        <v>0</v>
      </c>
      <c r="AH254" s="118">
        <v>0</v>
      </c>
      <c r="AI254" s="120">
        <f t="shared" si="157"/>
        <v>3.3935732708173338</v>
      </c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</row>
    <row r="255" spans="1:81" ht="15">
      <c r="A255" s="29" t="s">
        <v>22</v>
      </c>
      <c r="B255" s="43">
        <v>1.8057761085440973</v>
      </c>
      <c r="C255" s="43">
        <v>0</v>
      </c>
      <c r="D255" s="43">
        <v>67.967721889879883</v>
      </c>
      <c r="E255" s="43">
        <v>0</v>
      </c>
      <c r="F255" s="422"/>
      <c r="G255" s="43">
        <v>0</v>
      </c>
      <c r="H255" s="44">
        <v>0</v>
      </c>
      <c r="I255" s="39">
        <f t="shared" si="155"/>
        <v>69.773497998423977</v>
      </c>
      <c r="K255" s="72" t="s">
        <v>22</v>
      </c>
      <c r="L255" s="43">
        <v>1.8057761085440973</v>
      </c>
      <c r="M255" s="43">
        <v>0</v>
      </c>
      <c r="N255" s="43">
        <v>67.967721889879883</v>
      </c>
      <c r="O255" s="43">
        <v>0</v>
      </c>
      <c r="P255" s="43">
        <v>22.363441840509132</v>
      </c>
      <c r="Q255" s="43">
        <v>0</v>
      </c>
      <c r="R255" s="82">
        <v>0</v>
      </c>
      <c r="S255" s="83">
        <f t="shared" si="156"/>
        <v>92.136939838933102</v>
      </c>
      <c r="U255" s="103" t="s">
        <v>22</v>
      </c>
      <c r="V255" s="114">
        <v>1.8057761085440973</v>
      </c>
      <c r="W255" s="114">
        <v>0</v>
      </c>
      <c r="X255" s="114">
        <v>0</v>
      </c>
      <c r="Y255" s="114">
        <v>0</v>
      </c>
      <c r="Z255" s="114">
        <v>67.944508362627914</v>
      </c>
      <c r="AA255" s="114">
        <v>0</v>
      </c>
      <c r="AB255" s="114">
        <v>22.363441840509132</v>
      </c>
      <c r="AC255" s="115">
        <v>2.3213527251964235E-2</v>
      </c>
      <c r="AD255" s="114">
        <v>0</v>
      </c>
      <c r="AE255" s="114">
        <v>0</v>
      </c>
      <c r="AF255" s="114">
        <v>0</v>
      </c>
      <c r="AG255" s="114">
        <v>2.3213527251964235E-2</v>
      </c>
      <c r="AH255" s="114">
        <v>0</v>
      </c>
      <c r="AI255" s="117">
        <f t="shared" si="157"/>
        <v>92.136939838933117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</row>
    <row r="256" spans="1:81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155"/>
        <v>0</v>
      </c>
      <c r="K256" s="71" t="s">
        <v>21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5">
        <v>0</v>
      </c>
      <c r="S256" s="86">
        <f t="shared" si="156"/>
        <v>0</v>
      </c>
      <c r="U256" s="102" t="s">
        <v>61</v>
      </c>
      <c r="V256" s="118">
        <v>0</v>
      </c>
      <c r="W256" s="118">
        <v>0</v>
      </c>
      <c r="X256" s="118">
        <v>0</v>
      </c>
      <c r="Y256" s="118">
        <v>0</v>
      </c>
      <c r="Z256" s="118">
        <v>0</v>
      </c>
      <c r="AA256" s="118">
        <v>0</v>
      </c>
      <c r="AB256" s="118">
        <v>0</v>
      </c>
      <c r="AC256" s="119">
        <v>0</v>
      </c>
      <c r="AD256" s="118">
        <v>0</v>
      </c>
      <c r="AE256" s="118">
        <v>0</v>
      </c>
      <c r="AF256" s="118">
        <v>0</v>
      </c>
      <c r="AG256" s="118">
        <v>0</v>
      </c>
      <c r="AH256" s="118">
        <v>0</v>
      </c>
      <c r="AI256" s="120">
        <f t="shared" si="157"/>
        <v>0</v>
      </c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</row>
    <row r="257" spans="1:8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155"/>
        <v>0</v>
      </c>
      <c r="K257" s="73" t="s">
        <v>64</v>
      </c>
      <c r="L257" s="43">
        <v>0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82">
        <v>0</v>
      </c>
      <c r="S257" s="83">
        <f t="shared" si="156"/>
        <v>0</v>
      </c>
      <c r="U257" s="104" t="s">
        <v>62</v>
      </c>
      <c r="V257" s="114">
        <v>0</v>
      </c>
      <c r="W257" s="114">
        <v>0</v>
      </c>
      <c r="X257" s="114">
        <v>0</v>
      </c>
      <c r="Y257" s="114">
        <v>0</v>
      </c>
      <c r="Z257" s="114">
        <v>0</v>
      </c>
      <c r="AA257" s="114">
        <v>0</v>
      </c>
      <c r="AB257" s="114">
        <v>0</v>
      </c>
      <c r="AC257" s="115">
        <v>0</v>
      </c>
      <c r="AD257" s="116">
        <v>0</v>
      </c>
      <c r="AE257" s="116">
        <v>0</v>
      </c>
      <c r="AF257" s="116">
        <v>0</v>
      </c>
      <c r="AG257" s="116">
        <v>0</v>
      </c>
      <c r="AH257" s="116">
        <v>0</v>
      </c>
      <c r="AI257" s="117">
        <f t="shared" si="157"/>
        <v>0</v>
      </c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</row>
    <row r="258" spans="1:8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f t="shared" si="155"/>
        <v>0</v>
      </c>
      <c r="K258" s="74" t="s">
        <v>23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s="87">
        <v>0</v>
      </c>
      <c r="R258" s="88">
        <v>0</v>
      </c>
      <c r="S258" s="89">
        <f t="shared" si="156"/>
        <v>0</v>
      </c>
      <c r="U258" s="105" t="s">
        <v>65</v>
      </c>
      <c r="V258" s="121">
        <v>0</v>
      </c>
      <c r="W258" s="121">
        <v>0</v>
      </c>
      <c r="X258" s="121">
        <v>0</v>
      </c>
      <c r="Y258" s="121">
        <v>0</v>
      </c>
      <c r="Z258" s="121">
        <v>0</v>
      </c>
      <c r="AA258" s="121">
        <v>0</v>
      </c>
      <c r="AB258" s="121">
        <v>0</v>
      </c>
      <c r="AC258" s="121">
        <v>0</v>
      </c>
      <c r="AD258" s="121">
        <v>0</v>
      </c>
      <c r="AE258" s="121">
        <v>0</v>
      </c>
      <c r="AF258" s="121">
        <v>0</v>
      </c>
      <c r="AG258" s="121">
        <v>0</v>
      </c>
      <c r="AH258" s="122">
        <v>0</v>
      </c>
      <c r="AI258" s="123">
        <f t="shared" si="157"/>
        <v>0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</row>
    <row r="259" spans="1:8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f t="shared" si="155"/>
        <v>0</v>
      </c>
      <c r="K259" s="75" t="s">
        <v>19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90">
        <v>0</v>
      </c>
      <c r="S259" s="91">
        <f t="shared" si="156"/>
        <v>0</v>
      </c>
      <c r="U259" s="106" t="s">
        <v>19</v>
      </c>
      <c r="V259" s="124">
        <v>0</v>
      </c>
      <c r="W259" s="124">
        <v>0</v>
      </c>
      <c r="X259" s="124">
        <v>0</v>
      </c>
      <c r="Y259" s="124">
        <v>0</v>
      </c>
      <c r="Z259" s="124">
        <v>0</v>
      </c>
      <c r="AA259" s="124">
        <v>0</v>
      </c>
      <c r="AB259" s="124">
        <v>0</v>
      </c>
      <c r="AC259" s="124">
        <v>0</v>
      </c>
      <c r="AD259" s="125">
        <v>0</v>
      </c>
      <c r="AE259" s="125">
        <v>0</v>
      </c>
      <c r="AF259" s="125">
        <v>0</v>
      </c>
      <c r="AG259" s="125">
        <v>0</v>
      </c>
      <c r="AH259" s="125">
        <v>0</v>
      </c>
      <c r="AI259" s="126">
        <f t="shared" si="157"/>
        <v>0</v>
      </c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</row>
    <row r="260" spans="1:8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f t="shared" si="155"/>
        <v>0</v>
      </c>
      <c r="K260" s="74" t="s">
        <v>20</v>
      </c>
      <c r="L260" s="87">
        <v>0</v>
      </c>
      <c r="M260" s="87">
        <v>0</v>
      </c>
      <c r="N260" s="87">
        <v>0</v>
      </c>
      <c r="O260" s="87">
        <v>0</v>
      </c>
      <c r="P260" s="87">
        <v>0</v>
      </c>
      <c r="Q260" s="87">
        <v>0</v>
      </c>
      <c r="R260" s="88">
        <v>0</v>
      </c>
      <c r="S260" s="89">
        <f t="shared" si="156"/>
        <v>0</v>
      </c>
      <c r="U260" s="105" t="s">
        <v>20</v>
      </c>
      <c r="V260" s="121">
        <v>0</v>
      </c>
      <c r="W260" s="121">
        <v>0</v>
      </c>
      <c r="X260" s="121">
        <v>0</v>
      </c>
      <c r="Y260" s="121">
        <v>0</v>
      </c>
      <c r="Z260" s="121">
        <v>0</v>
      </c>
      <c r="AA260" s="121">
        <v>0</v>
      </c>
      <c r="AB260" s="121">
        <v>0</v>
      </c>
      <c r="AC260" s="121">
        <v>0</v>
      </c>
      <c r="AD260" s="121">
        <v>0</v>
      </c>
      <c r="AE260" s="121">
        <v>0</v>
      </c>
      <c r="AF260" s="121">
        <v>0</v>
      </c>
      <c r="AG260" s="121">
        <v>0</v>
      </c>
      <c r="AH260" s="122">
        <v>0</v>
      </c>
      <c r="AI260" s="123">
        <f t="shared" si="157"/>
        <v>0</v>
      </c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</row>
    <row r="261" spans="1:8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f t="shared" si="155"/>
        <v>0</v>
      </c>
      <c r="K261" s="76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2">
        <v>0</v>
      </c>
      <c r="S261" s="93">
        <f t="shared" si="156"/>
        <v>0</v>
      </c>
      <c r="U261" s="106" t="s">
        <v>11</v>
      </c>
      <c r="V261" s="124">
        <v>0</v>
      </c>
      <c r="W261" s="124">
        <v>0</v>
      </c>
      <c r="X261" s="124">
        <v>0</v>
      </c>
      <c r="Y261" s="124">
        <v>0</v>
      </c>
      <c r="Z261" s="124">
        <v>0</v>
      </c>
      <c r="AA261" s="124">
        <v>0</v>
      </c>
      <c r="AB261" s="124">
        <v>0</v>
      </c>
      <c r="AC261" s="124">
        <v>0</v>
      </c>
      <c r="AD261" s="125">
        <v>0</v>
      </c>
      <c r="AE261" s="125">
        <v>0</v>
      </c>
      <c r="AF261" s="125">
        <v>0</v>
      </c>
      <c r="AG261" s="125">
        <v>0</v>
      </c>
      <c r="AH261" s="125">
        <v>0</v>
      </c>
      <c r="AI261" s="126">
        <f t="shared" si="157"/>
        <v>0</v>
      </c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</row>
    <row r="262" spans="1:81" ht="15">
      <c r="A262" s="34" t="s">
        <v>26</v>
      </c>
      <c r="B262" s="67">
        <f>SUM(B241:B257)</f>
        <v>1583.9921028157539</v>
      </c>
      <c r="C262" s="67">
        <f t="shared" ref="C262:I262" si="158">SUM(C241:C257)</f>
        <v>42.901112168648879</v>
      </c>
      <c r="D262" s="67">
        <f t="shared" si="158"/>
        <v>865.66940169365944</v>
      </c>
      <c r="E262" s="67">
        <f t="shared" si="158"/>
        <v>1342.0600902052445</v>
      </c>
      <c r="F262" s="67">
        <f t="shared" si="158"/>
        <v>0</v>
      </c>
      <c r="G262" s="67">
        <f t="shared" si="158"/>
        <v>208.80934625155493</v>
      </c>
      <c r="H262" s="68">
        <f t="shared" si="158"/>
        <v>31.307101879926211</v>
      </c>
      <c r="I262" s="39">
        <f t="shared" si="158"/>
        <v>4074.7391550147877</v>
      </c>
      <c r="K262" s="77" t="s">
        <v>26</v>
      </c>
      <c r="L262" s="67">
        <f>SUM(L241:L257)</f>
        <v>1583.9921028157539</v>
      </c>
      <c r="M262" s="67">
        <f t="shared" ref="M262:S262" si="159">SUM(M241:M257)</f>
        <v>42.901112168648879</v>
      </c>
      <c r="N262" s="67">
        <f t="shared" si="159"/>
        <v>865.66940169365944</v>
      </c>
      <c r="O262" s="67">
        <f t="shared" si="159"/>
        <v>1342.0600902052445</v>
      </c>
      <c r="P262" s="67">
        <f t="shared" si="159"/>
        <v>632.73551667160382</v>
      </c>
      <c r="Q262" s="67">
        <f t="shared" si="159"/>
        <v>208.80934625155493</v>
      </c>
      <c r="R262" s="68">
        <f t="shared" si="159"/>
        <v>31.307101879926211</v>
      </c>
      <c r="S262" s="94">
        <f t="shared" si="159"/>
        <v>4707.474671686391</v>
      </c>
      <c r="T262" s="4"/>
      <c r="U262" s="107" t="s">
        <v>63</v>
      </c>
      <c r="V262" s="127">
        <f>SUM(V241:V257)</f>
        <v>1292.1724746743539</v>
      </c>
      <c r="W262" s="127">
        <f t="shared" ref="W262:AH262" si="160">SUM(W241:W257)</f>
        <v>103.83523673817683</v>
      </c>
      <c r="X262" s="127">
        <f t="shared" si="160"/>
        <v>208.80934625155493</v>
      </c>
      <c r="Y262" s="127">
        <f t="shared" si="160"/>
        <v>42.901112168648879</v>
      </c>
      <c r="Z262" s="127">
        <f t="shared" si="160"/>
        <v>862.63122123200878</v>
      </c>
      <c r="AA262" s="127">
        <f t="shared" si="160"/>
        <v>1244.9983596949444</v>
      </c>
      <c r="AB262" s="127">
        <f t="shared" si="160"/>
        <v>632.73551667160382</v>
      </c>
      <c r="AC262" s="127">
        <f t="shared" si="160"/>
        <v>319.39140425510033</v>
      </c>
      <c r="AD262" s="128">
        <f t="shared" si="160"/>
        <v>187.98439140322336</v>
      </c>
      <c r="AE262" s="128">
        <f t="shared" si="160"/>
        <v>92.456909992007937</v>
      </c>
      <c r="AF262" s="128">
        <f t="shared" si="160"/>
        <v>31.307101879926211</v>
      </c>
      <c r="AG262" s="128">
        <f t="shared" si="160"/>
        <v>3.0381804616505712</v>
      </c>
      <c r="AH262" s="128">
        <f t="shared" si="160"/>
        <v>4.60482051829214</v>
      </c>
      <c r="AI262" s="129">
        <f>SUM(V262:AC262)</f>
        <v>4707.474671686392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</row>
    <row r="263" spans="1:81" s="15" customFormat="1" ht="15" thickBot="1">
      <c r="A263" s="32" t="s">
        <v>90</v>
      </c>
      <c r="B263" s="48">
        <f>IF($I262=0,"-",B262/$I262)</f>
        <v>0.38873460178827213</v>
      </c>
      <c r="C263" s="48">
        <f t="shared" ref="C263:H263" si="161">IF($I262=0,"-",C262/$I262)</f>
        <v>1.0528554230483789E-2</v>
      </c>
      <c r="D263" s="48">
        <f t="shared" si="161"/>
        <v>0.21244780800957008</v>
      </c>
      <c r="E263" s="48">
        <f t="shared" si="161"/>
        <v>0.32936098217564896</v>
      </c>
      <c r="F263" s="48">
        <f t="shared" si="161"/>
        <v>0</v>
      </c>
      <c r="G263" s="48">
        <f t="shared" si="161"/>
        <v>5.1244837597658965E-2</v>
      </c>
      <c r="H263" s="69">
        <f t="shared" si="161"/>
        <v>7.6832161983661001E-3</v>
      </c>
      <c r="I263" s="49">
        <f>SUM(B263:H263)</f>
        <v>1</v>
      </c>
      <c r="K263" s="78" t="s">
        <v>90</v>
      </c>
      <c r="L263" s="95">
        <f>IF($S262=0,"-",L262/$S262)</f>
        <v>0.33648446636215451</v>
      </c>
      <c r="M263" s="95">
        <f t="shared" ref="M263:R263" si="162">IF($S262=0,"-",M262/$S262)</f>
        <v>9.1134026544385256E-3</v>
      </c>
      <c r="N263" s="95">
        <f t="shared" si="162"/>
        <v>0.18389252456318469</v>
      </c>
      <c r="O263" s="95">
        <f t="shared" si="162"/>
        <v>0.28509130347045902</v>
      </c>
      <c r="P263" s="95">
        <f t="shared" si="162"/>
        <v>0.13441081700922558</v>
      </c>
      <c r="Q263" s="95">
        <f t="shared" si="162"/>
        <v>4.4356977108652551E-2</v>
      </c>
      <c r="R263" s="96">
        <f t="shared" si="162"/>
        <v>6.6505088318851973E-3</v>
      </c>
      <c r="S263" s="97">
        <f>SUM(L263:R263)</f>
        <v>1</v>
      </c>
      <c r="T263" s="22"/>
      <c r="U263" s="108" t="s">
        <v>90</v>
      </c>
      <c r="V263" s="130">
        <f>+V262/$AI262</f>
        <v>0.27449377103317474</v>
      </c>
      <c r="W263" s="130">
        <f t="shared" ref="W263:AH263" si="163">+W262/$AI262</f>
        <v>2.2057524252377805E-2</v>
      </c>
      <c r="X263" s="130">
        <f t="shared" si="163"/>
        <v>4.4356977108652544E-2</v>
      </c>
      <c r="Y263" s="130">
        <f t="shared" si="163"/>
        <v>9.1134026544385238E-3</v>
      </c>
      <c r="Z263" s="130">
        <f t="shared" si="163"/>
        <v>0.18324712959591608</v>
      </c>
      <c r="AA263" s="130">
        <f t="shared" si="163"/>
        <v>0.26447266241985745</v>
      </c>
      <c r="AB263" s="130">
        <f t="shared" si="163"/>
        <v>0.13441081700922555</v>
      </c>
      <c r="AC263" s="130">
        <f t="shared" si="163"/>
        <v>6.7847715926357285E-2</v>
      </c>
      <c r="AD263" s="130">
        <f t="shared" si="163"/>
        <v>3.9933171076601964E-2</v>
      </c>
      <c r="AE263" s="130">
        <f t="shared" si="163"/>
        <v>1.9640447679538219E-2</v>
      </c>
      <c r="AF263" s="130">
        <f t="shared" si="163"/>
        <v>6.6505088318851956E-3</v>
      </c>
      <c r="AG263" s="130">
        <f t="shared" si="163"/>
        <v>6.4539496726855083E-4</v>
      </c>
      <c r="AH263" s="130">
        <f t="shared" si="163"/>
        <v>9.7819337106332701E-4</v>
      </c>
      <c r="AI263" s="131">
        <f>SUM(V263:AC263)</f>
        <v>0.99999999999999989</v>
      </c>
    </row>
    <row r="264" spans="1:81" ht="15" thickBot="1">
      <c r="A264" s="2"/>
      <c r="B264" s="2"/>
      <c r="C264" s="2"/>
      <c r="D264" s="2"/>
      <c r="E264" s="2"/>
      <c r="F264" s="2"/>
      <c r="G264" s="2"/>
      <c r="H264" s="2"/>
      <c r="I264" s="2"/>
      <c r="K264" s="2"/>
      <c r="L264" s="2"/>
      <c r="M264" s="2"/>
      <c r="N264" s="2"/>
      <c r="O264" s="2"/>
      <c r="P264" s="2"/>
      <c r="Q264" s="2"/>
      <c r="R264" s="2"/>
      <c r="S264" s="2"/>
      <c r="U264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</row>
    <row r="265" spans="1:81" ht="30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  <c r="K265" s="424" t="s">
        <v>37</v>
      </c>
      <c r="L265" s="80" t="s">
        <v>0</v>
      </c>
      <c r="M265" s="80" t="s">
        <v>1</v>
      </c>
      <c r="N265" s="80" t="s">
        <v>2</v>
      </c>
      <c r="O265" s="80" t="s">
        <v>3</v>
      </c>
      <c r="P265" s="80" t="s">
        <v>27</v>
      </c>
      <c r="Q265" s="80" t="s">
        <v>4</v>
      </c>
      <c r="R265" s="80" t="s">
        <v>5</v>
      </c>
      <c r="S265" s="81" t="s">
        <v>6</v>
      </c>
      <c r="U265" s="417" t="s">
        <v>37</v>
      </c>
      <c r="V265" s="111" t="s">
        <v>72</v>
      </c>
      <c r="W265" s="111" t="s">
        <v>73</v>
      </c>
      <c r="X265" s="111" t="s">
        <v>4</v>
      </c>
      <c r="Y265" s="111" t="s">
        <v>1</v>
      </c>
      <c r="Z265" s="111" t="s">
        <v>2</v>
      </c>
      <c r="AA265" s="111" t="s">
        <v>3</v>
      </c>
      <c r="AB265" s="111" t="s">
        <v>55</v>
      </c>
      <c r="AC265" s="111" t="s">
        <v>67</v>
      </c>
      <c r="AD265" s="112" t="s">
        <v>74</v>
      </c>
      <c r="AE265" s="112" t="s">
        <v>75</v>
      </c>
      <c r="AF265" s="112" t="s">
        <v>76</v>
      </c>
      <c r="AG265" s="112" t="s">
        <v>77</v>
      </c>
      <c r="AH265" s="112" t="s">
        <v>78</v>
      </c>
      <c r="AI265" s="113" t="s">
        <v>63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</row>
    <row r="266" spans="1:81" ht="15" customHeight="1">
      <c r="A266" s="445" t="s">
        <v>37</v>
      </c>
      <c r="B266" s="409" t="s">
        <v>119</v>
      </c>
      <c r="C266" s="410"/>
      <c r="D266" s="410"/>
      <c r="E266" s="410"/>
      <c r="F266" s="410"/>
      <c r="G266" s="410"/>
      <c r="H266" s="410"/>
      <c r="I266" s="411"/>
      <c r="K266" s="425" t="s">
        <v>37</v>
      </c>
      <c r="L266" s="412" t="s">
        <v>119</v>
      </c>
      <c r="M266" s="413"/>
      <c r="N266" s="413"/>
      <c r="O266" s="413"/>
      <c r="P266" s="413"/>
      <c r="Q266" s="413"/>
      <c r="R266" s="413"/>
      <c r="S266" s="414"/>
      <c r="U266" s="418" t="s">
        <v>37</v>
      </c>
      <c r="V266" s="419" t="s">
        <v>119</v>
      </c>
      <c r="W266" s="419"/>
      <c r="X266" s="419"/>
      <c r="Y266" s="419"/>
      <c r="Z266" s="419"/>
      <c r="AA266" s="419"/>
      <c r="AB266" s="419"/>
      <c r="AC266" s="419"/>
      <c r="AD266" s="419"/>
      <c r="AE266" s="419"/>
      <c r="AF266" s="419"/>
      <c r="AG266" s="419"/>
      <c r="AH266" s="419"/>
      <c r="AI266" s="420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</row>
    <row r="267" spans="1:8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  <c r="K267" s="79" t="s">
        <v>7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98">
        <v>0</v>
      </c>
      <c r="S267" s="99">
        <f>SUM(L267:R267)</f>
        <v>0</v>
      </c>
      <c r="U267" s="101" t="s">
        <v>7</v>
      </c>
      <c r="V267" s="114">
        <v>0</v>
      </c>
      <c r="W267" s="114">
        <v>0</v>
      </c>
      <c r="X267" s="114">
        <v>0</v>
      </c>
      <c r="Y267" s="114">
        <v>0</v>
      </c>
      <c r="Z267" s="114">
        <v>0</v>
      </c>
      <c r="AA267" s="114">
        <v>0</v>
      </c>
      <c r="AB267" s="114">
        <v>0</v>
      </c>
      <c r="AC267" s="115">
        <v>0</v>
      </c>
      <c r="AD267" s="116">
        <v>0</v>
      </c>
      <c r="AE267" s="116">
        <v>0</v>
      </c>
      <c r="AF267" s="116">
        <v>0</v>
      </c>
      <c r="AG267" s="116">
        <v>0</v>
      </c>
      <c r="AH267" s="116">
        <v>0</v>
      </c>
      <c r="AI267" s="117">
        <f>SUM(V267:AC267)</f>
        <v>0</v>
      </c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</row>
    <row r="268" spans="1:8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164">SUM(B268:H268)</f>
        <v>0</v>
      </c>
      <c r="K268" s="71" t="s">
        <v>8</v>
      </c>
      <c r="L268" s="84">
        <v>0</v>
      </c>
      <c r="M268" s="84">
        <v>0</v>
      </c>
      <c r="N268" s="84">
        <v>0</v>
      </c>
      <c r="O268" s="84">
        <v>0</v>
      </c>
      <c r="P268" s="84">
        <v>0</v>
      </c>
      <c r="Q268" s="84">
        <v>0</v>
      </c>
      <c r="R268" s="85">
        <v>0</v>
      </c>
      <c r="S268" s="86">
        <f t="shared" ref="S268:S287" si="165">SUM(L268:R268)</f>
        <v>0</v>
      </c>
      <c r="U268" s="102" t="s">
        <v>8</v>
      </c>
      <c r="V268" s="118">
        <v>0</v>
      </c>
      <c r="W268" s="118">
        <v>0</v>
      </c>
      <c r="X268" s="118">
        <v>0</v>
      </c>
      <c r="Y268" s="118">
        <v>0</v>
      </c>
      <c r="Z268" s="118">
        <v>0</v>
      </c>
      <c r="AA268" s="118">
        <v>0</v>
      </c>
      <c r="AB268" s="118">
        <v>0</v>
      </c>
      <c r="AC268" s="119">
        <v>0</v>
      </c>
      <c r="AD268" s="118">
        <v>0</v>
      </c>
      <c r="AE268" s="118">
        <v>0</v>
      </c>
      <c r="AF268" s="118">
        <v>0</v>
      </c>
      <c r="AG268" s="118">
        <v>0</v>
      </c>
      <c r="AH268" s="118">
        <v>0</v>
      </c>
      <c r="AI268" s="120">
        <f t="shared" ref="AI268:AI287" si="166">SUM(V268:AC268)</f>
        <v>0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</row>
    <row r="269" spans="1:8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164"/>
        <v>0</v>
      </c>
      <c r="K269" s="72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82">
        <v>0</v>
      </c>
      <c r="S269" s="83">
        <f t="shared" si="165"/>
        <v>0</v>
      </c>
      <c r="U269" s="103" t="s">
        <v>10</v>
      </c>
      <c r="V269" s="114">
        <v>0</v>
      </c>
      <c r="W269" s="114">
        <v>0</v>
      </c>
      <c r="X269" s="114">
        <v>0</v>
      </c>
      <c r="Y269" s="114">
        <v>0</v>
      </c>
      <c r="Z269" s="114">
        <v>0</v>
      </c>
      <c r="AA269" s="114">
        <v>0</v>
      </c>
      <c r="AB269" s="114">
        <v>0</v>
      </c>
      <c r="AC269" s="115">
        <v>0</v>
      </c>
      <c r="AD269" s="116">
        <v>0</v>
      </c>
      <c r="AE269" s="116">
        <v>0</v>
      </c>
      <c r="AF269" s="116">
        <v>0</v>
      </c>
      <c r="AG269" s="116">
        <v>0</v>
      </c>
      <c r="AH269" s="116">
        <v>0</v>
      </c>
      <c r="AI269" s="117">
        <f t="shared" si="166"/>
        <v>0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</row>
    <row r="270" spans="1:8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164"/>
        <v>0</v>
      </c>
      <c r="K270" s="71" t="s">
        <v>56</v>
      </c>
      <c r="L270" s="84">
        <v>0</v>
      </c>
      <c r="M270" s="84">
        <v>0</v>
      </c>
      <c r="N270" s="84">
        <v>0</v>
      </c>
      <c r="O270" s="84">
        <v>0</v>
      </c>
      <c r="P270" s="84">
        <v>0</v>
      </c>
      <c r="Q270" s="84">
        <v>0</v>
      </c>
      <c r="R270" s="85">
        <v>0</v>
      </c>
      <c r="S270" s="86">
        <f t="shared" si="165"/>
        <v>0</v>
      </c>
      <c r="U270" s="102" t="s">
        <v>56</v>
      </c>
      <c r="V270" s="118">
        <v>0</v>
      </c>
      <c r="W270" s="118">
        <v>0</v>
      </c>
      <c r="X270" s="118">
        <v>0</v>
      </c>
      <c r="Y270" s="118">
        <v>0</v>
      </c>
      <c r="Z270" s="118">
        <v>0</v>
      </c>
      <c r="AA270" s="118">
        <v>0</v>
      </c>
      <c r="AB270" s="118">
        <v>0</v>
      </c>
      <c r="AC270" s="119">
        <v>0</v>
      </c>
      <c r="AD270" s="118">
        <v>0</v>
      </c>
      <c r="AE270" s="118">
        <v>0</v>
      </c>
      <c r="AF270" s="118">
        <v>0</v>
      </c>
      <c r="AG270" s="118">
        <v>0</v>
      </c>
      <c r="AH270" s="118">
        <v>0</v>
      </c>
      <c r="AI270" s="120">
        <f t="shared" si="166"/>
        <v>0</v>
      </c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</row>
    <row r="271" spans="1:81" ht="15">
      <c r="A271" s="29" t="s">
        <v>16</v>
      </c>
      <c r="B271" s="43">
        <v>2.5873971601023142</v>
      </c>
      <c r="C271" s="43">
        <v>14.017875500893737</v>
      </c>
      <c r="D271" s="43">
        <v>5.0348556483123943</v>
      </c>
      <c r="E271" s="43">
        <v>0</v>
      </c>
      <c r="F271" s="422"/>
      <c r="G271" s="43">
        <v>0</v>
      </c>
      <c r="H271" s="44">
        <v>0</v>
      </c>
      <c r="I271" s="39">
        <f t="shared" si="164"/>
        <v>21.640128309308444</v>
      </c>
      <c r="K271" s="72" t="s">
        <v>16</v>
      </c>
      <c r="L271" s="43">
        <v>2.5873971601023142</v>
      </c>
      <c r="M271" s="43">
        <v>14.017875500893737</v>
      </c>
      <c r="N271" s="43">
        <v>5.0348556483123943</v>
      </c>
      <c r="O271" s="43">
        <v>0</v>
      </c>
      <c r="P271" s="43">
        <v>0</v>
      </c>
      <c r="Q271" s="43">
        <v>0</v>
      </c>
      <c r="R271" s="82">
        <v>0</v>
      </c>
      <c r="S271" s="83">
        <f t="shared" si="165"/>
        <v>21.640128309308444</v>
      </c>
      <c r="U271" s="103" t="s">
        <v>16</v>
      </c>
      <c r="V271" s="114">
        <v>2.5873971601023142</v>
      </c>
      <c r="W271" s="114">
        <v>0</v>
      </c>
      <c r="X271" s="114">
        <v>0</v>
      </c>
      <c r="Y271" s="114">
        <v>14.017875500893737</v>
      </c>
      <c r="Z271" s="114">
        <v>5.0348556483123943</v>
      </c>
      <c r="AA271" s="114">
        <v>0</v>
      </c>
      <c r="AB271" s="114">
        <v>0</v>
      </c>
      <c r="AC271" s="115">
        <v>0</v>
      </c>
      <c r="AD271" s="116">
        <v>0</v>
      </c>
      <c r="AE271" s="116">
        <v>0</v>
      </c>
      <c r="AF271" s="116">
        <v>0</v>
      </c>
      <c r="AG271" s="116">
        <v>0</v>
      </c>
      <c r="AH271" s="116">
        <v>0</v>
      </c>
      <c r="AI271" s="117">
        <f t="shared" si="166"/>
        <v>21.640128309308444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</row>
    <row r="272" spans="1:81" ht="15">
      <c r="A272" s="28" t="s">
        <v>68</v>
      </c>
      <c r="B272" s="40">
        <v>4.3440323912422141</v>
      </c>
      <c r="C272" s="40">
        <v>0.68688830026622716</v>
      </c>
      <c r="D272" s="40">
        <v>12.146195553488159</v>
      </c>
      <c r="E272" s="40">
        <v>0.62155014487504945</v>
      </c>
      <c r="F272" s="422"/>
      <c r="G272" s="40">
        <v>0</v>
      </c>
      <c r="H272" s="41">
        <v>0</v>
      </c>
      <c r="I272" s="42">
        <f t="shared" si="164"/>
        <v>17.798666389871649</v>
      </c>
      <c r="K272" s="71" t="s">
        <v>68</v>
      </c>
      <c r="L272" s="84">
        <v>4.3440323912422141</v>
      </c>
      <c r="M272" s="84">
        <v>0.68688830026622716</v>
      </c>
      <c r="N272" s="84">
        <v>12.146195553488159</v>
      </c>
      <c r="O272" s="84">
        <v>0.62155014487504945</v>
      </c>
      <c r="P272" s="84">
        <v>0</v>
      </c>
      <c r="Q272" s="84">
        <v>0</v>
      </c>
      <c r="R272" s="85">
        <v>0</v>
      </c>
      <c r="S272" s="86">
        <f t="shared" si="165"/>
        <v>17.798666389871649</v>
      </c>
      <c r="U272" s="102" t="s">
        <v>57</v>
      </c>
      <c r="V272" s="118">
        <v>4.3440323912422141</v>
      </c>
      <c r="W272" s="118">
        <v>0</v>
      </c>
      <c r="X272" s="118">
        <v>0</v>
      </c>
      <c r="Y272" s="118">
        <v>0.68688830026622716</v>
      </c>
      <c r="Z272" s="118">
        <v>12.146195553488159</v>
      </c>
      <c r="AA272" s="118">
        <v>0.62155014487504945</v>
      </c>
      <c r="AB272" s="118">
        <v>0</v>
      </c>
      <c r="AC272" s="119">
        <v>0</v>
      </c>
      <c r="AD272" s="118">
        <v>0</v>
      </c>
      <c r="AE272" s="118">
        <v>0</v>
      </c>
      <c r="AF272" s="118">
        <v>0</v>
      </c>
      <c r="AG272" s="118">
        <v>0</v>
      </c>
      <c r="AH272" s="118">
        <v>0</v>
      </c>
      <c r="AI272" s="120">
        <f t="shared" si="166"/>
        <v>17.798666389871649</v>
      </c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</row>
    <row r="273" spans="1:81" ht="15">
      <c r="A273" s="29" t="s">
        <v>58</v>
      </c>
      <c r="B273" s="43">
        <v>0</v>
      </c>
      <c r="C273" s="43">
        <v>0</v>
      </c>
      <c r="D273" s="43">
        <v>0</v>
      </c>
      <c r="E273" s="43">
        <v>38.087084237507312</v>
      </c>
      <c r="F273" s="422"/>
      <c r="G273" s="43">
        <v>0</v>
      </c>
      <c r="H273" s="44">
        <v>0</v>
      </c>
      <c r="I273" s="39">
        <f t="shared" si="164"/>
        <v>38.087084237507312</v>
      </c>
      <c r="K273" s="72" t="s">
        <v>58</v>
      </c>
      <c r="L273" s="43">
        <v>0</v>
      </c>
      <c r="M273" s="43">
        <v>0</v>
      </c>
      <c r="N273" s="43">
        <v>0</v>
      </c>
      <c r="O273" s="43">
        <v>38.087084237507312</v>
      </c>
      <c r="P273" s="43">
        <v>521.42711528792836</v>
      </c>
      <c r="Q273" s="43">
        <v>0</v>
      </c>
      <c r="R273" s="82">
        <v>0</v>
      </c>
      <c r="S273" s="83">
        <f t="shared" si="165"/>
        <v>559.51419952543563</v>
      </c>
      <c r="U273" s="103" t="s">
        <v>58</v>
      </c>
      <c r="V273" s="114">
        <v>0</v>
      </c>
      <c r="W273" s="114">
        <v>0</v>
      </c>
      <c r="X273" s="114">
        <v>0</v>
      </c>
      <c r="Y273" s="114">
        <v>0</v>
      </c>
      <c r="Z273" s="114">
        <v>0</v>
      </c>
      <c r="AA273" s="114">
        <v>38.087084237507312</v>
      </c>
      <c r="AB273" s="114">
        <v>521.42711528792836</v>
      </c>
      <c r="AC273" s="115">
        <v>0</v>
      </c>
      <c r="AD273" s="114">
        <v>0</v>
      </c>
      <c r="AE273" s="114">
        <v>0</v>
      </c>
      <c r="AF273" s="114">
        <v>0</v>
      </c>
      <c r="AG273" s="114">
        <v>0</v>
      </c>
      <c r="AH273" s="114">
        <v>0</v>
      </c>
      <c r="AI273" s="117">
        <f t="shared" si="166"/>
        <v>559.51419952543563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</row>
    <row r="274" spans="1:81" ht="15">
      <c r="A274" s="28" t="s">
        <v>12</v>
      </c>
      <c r="B274" s="40">
        <v>0</v>
      </c>
      <c r="C274" s="40">
        <v>0</v>
      </c>
      <c r="D274" s="40">
        <v>0</v>
      </c>
      <c r="E274" s="40">
        <v>4.8544196372200081E-3</v>
      </c>
      <c r="F274" s="422"/>
      <c r="G274" s="40">
        <v>0</v>
      </c>
      <c r="H274" s="41">
        <v>0</v>
      </c>
      <c r="I274" s="42">
        <f t="shared" si="164"/>
        <v>4.8544196372200081E-3</v>
      </c>
      <c r="K274" s="71" t="s">
        <v>12</v>
      </c>
      <c r="L274" s="84">
        <v>0</v>
      </c>
      <c r="M274" s="84">
        <v>0</v>
      </c>
      <c r="N274" s="84">
        <v>0</v>
      </c>
      <c r="O274" s="84">
        <v>4.8544196372200081E-3</v>
      </c>
      <c r="P274" s="84">
        <v>0.49364423690398257</v>
      </c>
      <c r="Q274" s="84">
        <v>0</v>
      </c>
      <c r="R274" s="85">
        <v>0</v>
      </c>
      <c r="S274" s="86">
        <f t="shared" si="165"/>
        <v>0.49849865654120257</v>
      </c>
      <c r="U274" s="102" t="s">
        <v>12</v>
      </c>
      <c r="V274" s="118">
        <v>0</v>
      </c>
      <c r="W274" s="118">
        <v>0</v>
      </c>
      <c r="X274" s="118">
        <v>0</v>
      </c>
      <c r="Y274" s="118">
        <v>0</v>
      </c>
      <c r="Z274" s="118">
        <v>0</v>
      </c>
      <c r="AA274" s="118">
        <v>4.8544196372200081E-3</v>
      </c>
      <c r="AB274" s="118">
        <v>0.49364423690398257</v>
      </c>
      <c r="AC274" s="119">
        <v>0</v>
      </c>
      <c r="AD274" s="118">
        <v>0</v>
      </c>
      <c r="AE274" s="118">
        <v>0</v>
      </c>
      <c r="AF274" s="118">
        <v>0</v>
      </c>
      <c r="AG274" s="118">
        <v>0</v>
      </c>
      <c r="AH274" s="118">
        <v>0</v>
      </c>
      <c r="AI274" s="120">
        <f t="shared" si="166"/>
        <v>0.49849865654120257</v>
      </c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</row>
    <row r="275" spans="1:81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164"/>
        <v>0</v>
      </c>
      <c r="K275" s="72" t="s">
        <v>59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82">
        <v>0</v>
      </c>
      <c r="S275" s="83">
        <f t="shared" si="165"/>
        <v>0</v>
      </c>
      <c r="U275" s="103" t="s">
        <v>59</v>
      </c>
      <c r="V275" s="114">
        <v>0</v>
      </c>
      <c r="W275" s="114">
        <v>0</v>
      </c>
      <c r="X275" s="114">
        <v>0</v>
      </c>
      <c r="Y275" s="114">
        <v>0</v>
      </c>
      <c r="Z275" s="114">
        <v>0</v>
      </c>
      <c r="AA275" s="114">
        <v>0</v>
      </c>
      <c r="AB275" s="114">
        <v>0</v>
      </c>
      <c r="AC275" s="115">
        <v>0</v>
      </c>
      <c r="AD275" s="114">
        <v>0</v>
      </c>
      <c r="AE275" s="114">
        <v>0</v>
      </c>
      <c r="AF275" s="114">
        <v>0</v>
      </c>
      <c r="AG275" s="114">
        <v>0</v>
      </c>
      <c r="AH275" s="114">
        <v>0</v>
      </c>
      <c r="AI275" s="117">
        <f t="shared" si="166"/>
        <v>0</v>
      </c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</row>
    <row r="276" spans="1:81" ht="15">
      <c r="A276" s="28" t="s">
        <v>17</v>
      </c>
      <c r="B276" s="40">
        <v>2.0933991582732374</v>
      </c>
      <c r="C276" s="40">
        <v>0</v>
      </c>
      <c r="D276" s="40">
        <v>28.289177814503208</v>
      </c>
      <c r="E276" s="40">
        <v>0</v>
      </c>
      <c r="F276" s="422"/>
      <c r="G276" s="40">
        <v>0</v>
      </c>
      <c r="H276" s="41">
        <v>0</v>
      </c>
      <c r="I276" s="42">
        <f t="shared" si="164"/>
        <v>30.382576972776445</v>
      </c>
      <c r="K276" s="71" t="s">
        <v>17</v>
      </c>
      <c r="L276" s="84">
        <v>2.0933991582732374</v>
      </c>
      <c r="M276" s="84">
        <v>0</v>
      </c>
      <c r="N276" s="84">
        <v>28.289177814503208</v>
      </c>
      <c r="O276" s="84">
        <v>0</v>
      </c>
      <c r="P276" s="84">
        <v>23.829856112637401</v>
      </c>
      <c r="Q276" s="84">
        <v>0</v>
      </c>
      <c r="R276" s="85">
        <v>0</v>
      </c>
      <c r="S276" s="86">
        <f t="shared" si="165"/>
        <v>54.212433085413849</v>
      </c>
      <c r="U276" s="102" t="s">
        <v>17</v>
      </c>
      <c r="V276" s="118">
        <v>2.0933991582732374</v>
      </c>
      <c r="W276" s="118">
        <v>0</v>
      </c>
      <c r="X276" s="118">
        <v>0</v>
      </c>
      <c r="Y276" s="118">
        <v>0</v>
      </c>
      <c r="Z276" s="118">
        <v>28.289177814503208</v>
      </c>
      <c r="AA276" s="118">
        <v>0</v>
      </c>
      <c r="AB276" s="118">
        <v>23.829856112637401</v>
      </c>
      <c r="AC276" s="119">
        <v>0</v>
      </c>
      <c r="AD276" s="118">
        <v>0</v>
      </c>
      <c r="AE276" s="118">
        <v>0</v>
      </c>
      <c r="AF276" s="118">
        <v>0</v>
      </c>
      <c r="AG276" s="118">
        <v>0</v>
      </c>
      <c r="AH276" s="118">
        <v>0</v>
      </c>
      <c r="AI276" s="120">
        <f t="shared" si="166"/>
        <v>54.212433085413849</v>
      </c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</row>
    <row r="277" spans="1:81" ht="15">
      <c r="A277" s="29" t="s">
        <v>140</v>
      </c>
      <c r="B277" s="43">
        <v>1.1888260853385102</v>
      </c>
      <c r="C277" s="43">
        <v>13.806821096888765</v>
      </c>
      <c r="D277" s="43">
        <v>51.827796234277727</v>
      </c>
      <c r="E277" s="43">
        <v>0</v>
      </c>
      <c r="F277" s="422"/>
      <c r="G277" s="43">
        <v>0</v>
      </c>
      <c r="H277" s="44">
        <v>0</v>
      </c>
      <c r="I277" s="39">
        <f t="shared" si="164"/>
        <v>66.823443416505</v>
      </c>
      <c r="K277" s="72" t="s">
        <v>140</v>
      </c>
      <c r="L277" s="43">
        <v>1.1888260853385102</v>
      </c>
      <c r="M277" s="43">
        <v>13.806821096888765</v>
      </c>
      <c r="N277" s="43">
        <v>51.827796234277727</v>
      </c>
      <c r="O277" s="43">
        <v>0</v>
      </c>
      <c r="P277" s="43">
        <v>0</v>
      </c>
      <c r="Q277" s="43">
        <v>0</v>
      </c>
      <c r="R277" s="82">
        <v>0</v>
      </c>
      <c r="S277" s="83">
        <f t="shared" si="165"/>
        <v>66.823443416505</v>
      </c>
      <c r="U277" s="103" t="s">
        <v>140</v>
      </c>
      <c r="V277" s="114">
        <v>1.1734681085900243</v>
      </c>
      <c r="W277" s="114">
        <v>0</v>
      </c>
      <c r="X277" s="114">
        <v>0</v>
      </c>
      <c r="Y277" s="114">
        <v>13.806821096888765</v>
      </c>
      <c r="Z277" s="114">
        <v>41.04803235451552</v>
      </c>
      <c r="AA277" s="114">
        <v>0</v>
      </c>
      <c r="AB277" s="114">
        <v>0</v>
      </c>
      <c r="AC277" s="115">
        <v>10.795121856510692</v>
      </c>
      <c r="AD277" s="114">
        <v>1.5357976748485835E-2</v>
      </c>
      <c r="AE277" s="114">
        <v>0</v>
      </c>
      <c r="AF277" s="114">
        <v>0</v>
      </c>
      <c r="AG277" s="114">
        <v>10.779763879762207</v>
      </c>
      <c r="AH277" s="114">
        <v>0</v>
      </c>
      <c r="AI277" s="117">
        <f t="shared" si="166"/>
        <v>66.823443416505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</row>
    <row r="278" spans="1:81" ht="15">
      <c r="A278" s="28" t="s">
        <v>25</v>
      </c>
      <c r="B278" s="40">
        <v>2.3886436268894267</v>
      </c>
      <c r="C278" s="40">
        <v>0</v>
      </c>
      <c r="D278" s="40">
        <v>0.35842499601890998</v>
      </c>
      <c r="E278" s="40">
        <v>207.8575940568237</v>
      </c>
      <c r="F278" s="422"/>
      <c r="G278" s="40">
        <v>2.0756150301500327</v>
      </c>
      <c r="H278" s="41">
        <v>0</v>
      </c>
      <c r="I278" s="42">
        <f t="shared" si="164"/>
        <v>212.68027770988206</v>
      </c>
      <c r="K278" s="71" t="s">
        <v>25</v>
      </c>
      <c r="L278" s="84">
        <v>2.3886436268894267</v>
      </c>
      <c r="M278" s="84">
        <v>0</v>
      </c>
      <c r="N278" s="84">
        <v>0.35842499601890998</v>
      </c>
      <c r="O278" s="84">
        <v>207.8575940568237</v>
      </c>
      <c r="P278" s="84">
        <v>0.20887309205655988</v>
      </c>
      <c r="Q278" s="84">
        <v>2.0756150301500327</v>
      </c>
      <c r="R278" s="85">
        <v>0</v>
      </c>
      <c r="S278" s="86">
        <f t="shared" si="165"/>
        <v>212.88915080193863</v>
      </c>
      <c r="U278" s="102" t="s">
        <v>25</v>
      </c>
      <c r="V278" s="118">
        <v>1.2389867517629303</v>
      </c>
      <c r="W278" s="118">
        <v>0.64235936239695968</v>
      </c>
      <c r="X278" s="118">
        <v>2.0756150301500327</v>
      </c>
      <c r="Y278" s="118">
        <v>0</v>
      </c>
      <c r="Z278" s="118">
        <v>0</v>
      </c>
      <c r="AA278" s="118">
        <v>207.4991690608048</v>
      </c>
      <c r="AB278" s="118">
        <v>0.20887309205655988</v>
      </c>
      <c r="AC278" s="119">
        <v>1.2241475047673569</v>
      </c>
      <c r="AD278" s="118">
        <v>0.50729751272953683</v>
      </c>
      <c r="AE278" s="118">
        <v>0.35842499601890998</v>
      </c>
      <c r="AF278" s="118">
        <v>0</v>
      </c>
      <c r="AG278" s="118">
        <v>0.35842499601890998</v>
      </c>
      <c r="AH278" s="118">
        <v>0</v>
      </c>
      <c r="AI278" s="120">
        <f t="shared" si="166"/>
        <v>212.88915080193865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</row>
    <row r="279" spans="1:81" ht="15">
      <c r="A279" s="29" t="s">
        <v>24</v>
      </c>
      <c r="B279" s="43">
        <v>1.8235816875000004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164"/>
        <v>1.8235816875000004</v>
      </c>
      <c r="K279" s="72" t="s">
        <v>24</v>
      </c>
      <c r="L279" s="43">
        <v>1.8235816875000004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82">
        <v>0</v>
      </c>
      <c r="S279" s="83">
        <f t="shared" si="165"/>
        <v>1.8235816875000004</v>
      </c>
      <c r="U279" s="103" t="s">
        <v>24</v>
      </c>
      <c r="V279" s="114">
        <v>1.8235816875000004</v>
      </c>
      <c r="W279" s="114">
        <v>0</v>
      </c>
      <c r="X279" s="114">
        <v>0</v>
      </c>
      <c r="Y279" s="114">
        <v>0</v>
      </c>
      <c r="Z279" s="114">
        <v>0</v>
      </c>
      <c r="AA279" s="114">
        <v>0</v>
      </c>
      <c r="AB279" s="114">
        <v>0</v>
      </c>
      <c r="AC279" s="115">
        <v>0</v>
      </c>
      <c r="AD279" s="114">
        <v>0</v>
      </c>
      <c r="AE279" s="114">
        <v>0</v>
      </c>
      <c r="AF279" s="114">
        <v>0</v>
      </c>
      <c r="AG279" s="114">
        <v>0</v>
      </c>
      <c r="AH279" s="114">
        <v>0</v>
      </c>
      <c r="AI279" s="117">
        <f t="shared" si="166"/>
        <v>1.8235816875000004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</row>
    <row r="280" spans="1:81" ht="15">
      <c r="A280" s="28" t="s">
        <v>60</v>
      </c>
      <c r="B280" s="40">
        <v>0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164"/>
        <v>0</v>
      </c>
      <c r="K280" s="71" t="s">
        <v>60</v>
      </c>
      <c r="L280" s="84">
        <v>0</v>
      </c>
      <c r="M280" s="84">
        <v>0</v>
      </c>
      <c r="N280" s="84">
        <v>0</v>
      </c>
      <c r="O280" s="84">
        <v>0</v>
      </c>
      <c r="P280" s="84">
        <v>0</v>
      </c>
      <c r="Q280" s="84">
        <v>0</v>
      </c>
      <c r="R280" s="85">
        <v>0</v>
      </c>
      <c r="S280" s="86">
        <f t="shared" si="165"/>
        <v>0</v>
      </c>
      <c r="U280" s="102" t="s">
        <v>60</v>
      </c>
      <c r="V280" s="118">
        <v>0</v>
      </c>
      <c r="W280" s="118">
        <v>0</v>
      </c>
      <c r="X280" s="118">
        <v>0</v>
      </c>
      <c r="Y280" s="118">
        <v>0</v>
      </c>
      <c r="Z280" s="118">
        <v>0</v>
      </c>
      <c r="AA280" s="118">
        <v>0</v>
      </c>
      <c r="AB280" s="118">
        <v>0</v>
      </c>
      <c r="AC280" s="119">
        <v>0</v>
      </c>
      <c r="AD280" s="118">
        <v>0</v>
      </c>
      <c r="AE280" s="118">
        <v>0</v>
      </c>
      <c r="AF280" s="118">
        <v>0</v>
      </c>
      <c r="AG280" s="118">
        <v>0</v>
      </c>
      <c r="AH280" s="118">
        <v>0</v>
      </c>
      <c r="AI280" s="120">
        <f t="shared" si="166"/>
        <v>0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</row>
    <row r="281" spans="1:81" ht="15">
      <c r="A281" s="29" t="s">
        <v>22</v>
      </c>
      <c r="B281" s="43">
        <v>2.4757071313206609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164"/>
        <v>2.4757071313206609</v>
      </c>
      <c r="K281" s="72" t="s">
        <v>22</v>
      </c>
      <c r="L281" s="43">
        <v>2.4757071313206609</v>
      </c>
      <c r="M281" s="43">
        <v>0</v>
      </c>
      <c r="N281" s="43">
        <v>0</v>
      </c>
      <c r="O281" s="43">
        <v>0</v>
      </c>
      <c r="P281" s="43">
        <v>21.695813692206869</v>
      </c>
      <c r="Q281" s="43">
        <v>0</v>
      </c>
      <c r="R281" s="82">
        <v>0</v>
      </c>
      <c r="S281" s="83">
        <f t="shared" si="165"/>
        <v>24.17152082352753</v>
      </c>
      <c r="U281" s="103" t="s">
        <v>22</v>
      </c>
      <c r="V281" s="114">
        <v>0</v>
      </c>
      <c r="W281" s="114">
        <v>0</v>
      </c>
      <c r="X281" s="114">
        <v>0</v>
      </c>
      <c r="Y281" s="114">
        <v>0</v>
      </c>
      <c r="Z281" s="114">
        <v>0</v>
      </c>
      <c r="AA281" s="114">
        <v>0</v>
      </c>
      <c r="AB281" s="114">
        <v>21.695813692206869</v>
      </c>
      <c r="AC281" s="115">
        <v>2.4757071313206609</v>
      </c>
      <c r="AD281" s="114">
        <v>2.4757071313206609</v>
      </c>
      <c r="AE281" s="114">
        <v>0</v>
      </c>
      <c r="AF281" s="114">
        <v>0</v>
      </c>
      <c r="AG281" s="114">
        <v>0</v>
      </c>
      <c r="AH281" s="114">
        <v>0</v>
      </c>
      <c r="AI281" s="117">
        <f t="shared" si="166"/>
        <v>24.17152082352753</v>
      </c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</row>
    <row r="282" spans="1:8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164"/>
        <v>0</v>
      </c>
      <c r="K282" s="71" t="s">
        <v>21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5">
        <v>0</v>
      </c>
      <c r="S282" s="86">
        <f t="shared" si="165"/>
        <v>0</v>
      </c>
      <c r="U282" s="102" t="s">
        <v>61</v>
      </c>
      <c r="V282" s="118">
        <v>0</v>
      </c>
      <c r="W282" s="118">
        <v>0</v>
      </c>
      <c r="X282" s="118">
        <v>0</v>
      </c>
      <c r="Y282" s="118">
        <v>0</v>
      </c>
      <c r="Z282" s="118">
        <v>0</v>
      </c>
      <c r="AA282" s="118">
        <v>0</v>
      </c>
      <c r="AB282" s="118">
        <v>0</v>
      </c>
      <c r="AC282" s="119">
        <v>0</v>
      </c>
      <c r="AD282" s="118">
        <v>0</v>
      </c>
      <c r="AE282" s="118">
        <v>0</v>
      </c>
      <c r="AF282" s="118">
        <v>0</v>
      </c>
      <c r="AG282" s="118">
        <v>0</v>
      </c>
      <c r="AH282" s="118">
        <v>0</v>
      </c>
      <c r="AI282" s="120">
        <f t="shared" si="166"/>
        <v>0</v>
      </c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</row>
    <row r="283" spans="1:81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164"/>
        <v>0</v>
      </c>
      <c r="K283" s="73" t="s">
        <v>64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82">
        <v>0</v>
      </c>
      <c r="S283" s="83">
        <f t="shared" si="165"/>
        <v>0</v>
      </c>
      <c r="U283" s="104" t="s">
        <v>62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5">
        <v>0</v>
      </c>
      <c r="AD283" s="116">
        <v>0</v>
      </c>
      <c r="AE283" s="116">
        <v>0</v>
      </c>
      <c r="AF283" s="116">
        <v>0</v>
      </c>
      <c r="AG283" s="116">
        <v>0</v>
      </c>
      <c r="AH283" s="116">
        <v>0</v>
      </c>
      <c r="AI283" s="117">
        <f t="shared" si="166"/>
        <v>0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</row>
    <row r="284" spans="1:81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f t="shared" si="164"/>
        <v>0</v>
      </c>
      <c r="K284" s="74" t="s">
        <v>23</v>
      </c>
      <c r="L284" s="87">
        <v>0</v>
      </c>
      <c r="M284" s="87">
        <v>0</v>
      </c>
      <c r="N284" s="87">
        <v>0</v>
      </c>
      <c r="O284" s="87">
        <v>0</v>
      </c>
      <c r="P284" s="87">
        <v>0</v>
      </c>
      <c r="Q284" s="87">
        <v>0</v>
      </c>
      <c r="R284" s="88">
        <v>0</v>
      </c>
      <c r="S284" s="89">
        <f t="shared" si="165"/>
        <v>0</v>
      </c>
      <c r="U284" s="105" t="s">
        <v>65</v>
      </c>
      <c r="V284" s="121">
        <v>0</v>
      </c>
      <c r="W284" s="121">
        <v>0</v>
      </c>
      <c r="X284" s="121">
        <v>0</v>
      </c>
      <c r="Y284" s="121">
        <v>0</v>
      </c>
      <c r="Z284" s="121">
        <v>0</v>
      </c>
      <c r="AA284" s="121">
        <v>0</v>
      </c>
      <c r="AB284" s="121">
        <v>0</v>
      </c>
      <c r="AC284" s="121">
        <v>0</v>
      </c>
      <c r="AD284" s="121">
        <v>0</v>
      </c>
      <c r="AE284" s="121">
        <v>0</v>
      </c>
      <c r="AF284" s="121">
        <v>0</v>
      </c>
      <c r="AG284" s="121">
        <v>0</v>
      </c>
      <c r="AH284" s="122">
        <v>0</v>
      </c>
      <c r="AI284" s="123">
        <f t="shared" si="166"/>
        <v>0</v>
      </c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</row>
    <row r="285" spans="1:81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f t="shared" si="164"/>
        <v>0</v>
      </c>
      <c r="K285" s="75" t="s">
        <v>19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90">
        <v>0</v>
      </c>
      <c r="S285" s="91">
        <f t="shared" si="165"/>
        <v>0</v>
      </c>
      <c r="U285" s="106" t="s">
        <v>19</v>
      </c>
      <c r="V285" s="124">
        <v>0</v>
      </c>
      <c r="W285" s="124">
        <v>0</v>
      </c>
      <c r="X285" s="124">
        <v>0</v>
      </c>
      <c r="Y285" s="124">
        <v>0</v>
      </c>
      <c r="Z285" s="124">
        <v>0</v>
      </c>
      <c r="AA285" s="124">
        <v>0</v>
      </c>
      <c r="AB285" s="124">
        <v>0</v>
      </c>
      <c r="AC285" s="124">
        <v>0</v>
      </c>
      <c r="AD285" s="125">
        <v>0</v>
      </c>
      <c r="AE285" s="125">
        <v>0</v>
      </c>
      <c r="AF285" s="125">
        <v>0</v>
      </c>
      <c r="AG285" s="125">
        <v>0</v>
      </c>
      <c r="AH285" s="125">
        <v>0</v>
      </c>
      <c r="AI285" s="126">
        <f t="shared" si="166"/>
        <v>0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</row>
    <row r="286" spans="1:81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f t="shared" si="164"/>
        <v>0</v>
      </c>
      <c r="K286" s="74" t="s">
        <v>20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8">
        <v>0</v>
      </c>
      <c r="S286" s="89">
        <f t="shared" si="165"/>
        <v>0</v>
      </c>
      <c r="U286" s="105" t="s">
        <v>20</v>
      </c>
      <c r="V286" s="121">
        <v>0</v>
      </c>
      <c r="W286" s="121">
        <v>0</v>
      </c>
      <c r="X286" s="121">
        <v>0</v>
      </c>
      <c r="Y286" s="121">
        <v>0</v>
      </c>
      <c r="Z286" s="121">
        <v>0</v>
      </c>
      <c r="AA286" s="121">
        <v>0</v>
      </c>
      <c r="AB286" s="121">
        <v>0</v>
      </c>
      <c r="AC286" s="121">
        <v>0</v>
      </c>
      <c r="AD286" s="121">
        <v>0</v>
      </c>
      <c r="AE286" s="121">
        <v>0</v>
      </c>
      <c r="AF286" s="121">
        <v>0</v>
      </c>
      <c r="AG286" s="121">
        <v>0</v>
      </c>
      <c r="AH286" s="122">
        <v>0</v>
      </c>
      <c r="AI286" s="123">
        <f t="shared" si="166"/>
        <v>0</v>
      </c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</row>
    <row r="287" spans="1:81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f t="shared" si="164"/>
        <v>0</v>
      </c>
      <c r="K287" s="76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2">
        <v>0</v>
      </c>
      <c r="S287" s="93">
        <f t="shared" si="165"/>
        <v>0</v>
      </c>
      <c r="U287" s="106" t="s">
        <v>11</v>
      </c>
      <c r="V287" s="124">
        <v>0</v>
      </c>
      <c r="W287" s="124">
        <v>0</v>
      </c>
      <c r="X287" s="124">
        <v>0</v>
      </c>
      <c r="Y287" s="124">
        <v>0</v>
      </c>
      <c r="Z287" s="124">
        <v>0</v>
      </c>
      <c r="AA287" s="124">
        <v>0</v>
      </c>
      <c r="AB287" s="124">
        <v>0</v>
      </c>
      <c r="AC287" s="124">
        <v>0</v>
      </c>
      <c r="AD287" s="125">
        <v>0</v>
      </c>
      <c r="AE287" s="125">
        <v>0</v>
      </c>
      <c r="AF287" s="125">
        <v>0</v>
      </c>
      <c r="AG287" s="125">
        <v>0</v>
      </c>
      <c r="AH287" s="125">
        <v>0</v>
      </c>
      <c r="AI287" s="126">
        <f t="shared" si="166"/>
        <v>0</v>
      </c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</row>
    <row r="288" spans="1:81" ht="15">
      <c r="A288" s="34" t="s">
        <v>26</v>
      </c>
      <c r="B288" s="67">
        <f>SUM(B267:B283)</f>
        <v>16.901587240666366</v>
      </c>
      <c r="C288" s="67">
        <f t="shared" ref="C288:I288" si="167">SUM(C267:C283)</f>
        <v>28.511584898048731</v>
      </c>
      <c r="D288" s="67">
        <f t="shared" si="167"/>
        <v>97.6564502466004</v>
      </c>
      <c r="E288" s="67">
        <f t="shared" si="167"/>
        <v>246.57108285884328</v>
      </c>
      <c r="F288" s="67">
        <f t="shared" si="167"/>
        <v>0</v>
      </c>
      <c r="G288" s="67">
        <f t="shared" si="167"/>
        <v>2.0756150301500327</v>
      </c>
      <c r="H288" s="68">
        <f t="shared" si="167"/>
        <v>0</v>
      </c>
      <c r="I288" s="39">
        <f t="shared" si="167"/>
        <v>391.71632027430883</v>
      </c>
      <c r="K288" s="77" t="s">
        <v>26</v>
      </c>
      <c r="L288" s="67">
        <f>SUM(L267:L283)</f>
        <v>16.901587240666366</v>
      </c>
      <c r="M288" s="67">
        <f t="shared" ref="M288:S288" si="168">SUM(M267:M283)</f>
        <v>28.511584898048731</v>
      </c>
      <c r="N288" s="67">
        <f t="shared" si="168"/>
        <v>97.6564502466004</v>
      </c>
      <c r="O288" s="67">
        <f t="shared" si="168"/>
        <v>246.57108285884328</v>
      </c>
      <c r="P288" s="67">
        <f t="shared" si="168"/>
        <v>567.65530242173327</v>
      </c>
      <c r="Q288" s="67">
        <f t="shared" si="168"/>
        <v>2.0756150301500327</v>
      </c>
      <c r="R288" s="68">
        <f t="shared" si="168"/>
        <v>0</v>
      </c>
      <c r="S288" s="94">
        <f t="shared" si="168"/>
        <v>959.37162269604198</v>
      </c>
      <c r="T288" s="4"/>
      <c r="U288" s="109" t="s">
        <v>90</v>
      </c>
      <c r="V288" s="127">
        <f>SUM(V267:V283)</f>
        <v>13.260865257470721</v>
      </c>
      <c r="W288" s="127">
        <f t="shared" ref="W288:AH288" si="169">SUM(W267:W283)</f>
        <v>0.64235936239695968</v>
      </c>
      <c r="X288" s="127">
        <f t="shared" si="169"/>
        <v>2.0756150301500327</v>
      </c>
      <c r="Y288" s="127">
        <f t="shared" si="169"/>
        <v>28.511584898048731</v>
      </c>
      <c r="Z288" s="127">
        <f t="shared" si="169"/>
        <v>86.518261370819289</v>
      </c>
      <c r="AA288" s="127">
        <f t="shared" si="169"/>
        <v>246.21265786282439</v>
      </c>
      <c r="AB288" s="127">
        <f t="shared" si="169"/>
        <v>567.65530242173327</v>
      </c>
      <c r="AC288" s="127">
        <f t="shared" si="169"/>
        <v>14.49497649259871</v>
      </c>
      <c r="AD288" s="128">
        <f t="shared" si="169"/>
        <v>2.9983626207986838</v>
      </c>
      <c r="AE288" s="128">
        <f t="shared" si="169"/>
        <v>0.35842499601890998</v>
      </c>
      <c r="AF288" s="128">
        <f t="shared" si="169"/>
        <v>0</v>
      </c>
      <c r="AG288" s="128">
        <f t="shared" si="169"/>
        <v>11.138188875781116</v>
      </c>
      <c r="AH288" s="128">
        <f t="shared" si="169"/>
        <v>0</v>
      </c>
      <c r="AI288" s="129">
        <f>SUM(V288:AC288)</f>
        <v>959.3716226960421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</row>
    <row r="289" spans="1:81" s="15" customFormat="1" ht="15" thickBot="1">
      <c r="A289" s="32" t="s">
        <v>90</v>
      </c>
      <c r="B289" s="48">
        <f>IF($I288=0,"-",B288/$I288)</f>
        <v>4.3147518665626751E-2</v>
      </c>
      <c r="C289" s="48">
        <f t="shared" ref="C289:H289" si="170">IF($I288=0,"-",C288/$I288)</f>
        <v>7.2786308413401835E-2</v>
      </c>
      <c r="D289" s="48">
        <f t="shared" si="170"/>
        <v>0.24930401209276679</v>
      </c>
      <c r="E289" s="48">
        <f t="shared" si="170"/>
        <v>0.62946338995060491</v>
      </c>
      <c r="F289" s="48">
        <f t="shared" si="170"/>
        <v>0</v>
      </c>
      <c r="G289" s="48">
        <f t="shared" si="170"/>
        <v>5.2987708775997207E-3</v>
      </c>
      <c r="H289" s="69">
        <f t="shared" si="170"/>
        <v>0</v>
      </c>
      <c r="I289" s="49">
        <f>SUM(B289:H289)</f>
        <v>0.99999999999999989</v>
      </c>
      <c r="K289" s="78" t="s">
        <v>90</v>
      </c>
      <c r="L289" s="95">
        <f>IF($S288=0,"-",L288/$S288)</f>
        <v>1.7617351650624443E-2</v>
      </c>
      <c r="M289" s="95">
        <f t="shared" ref="M289:R289" si="171">IF($S288=0,"-",M288/$S288)</f>
        <v>2.9719020475011553E-2</v>
      </c>
      <c r="N289" s="95">
        <f t="shared" si="171"/>
        <v>0.10179209801115925</v>
      </c>
      <c r="O289" s="95">
        <f t="shared" si="171"/>
        <v>0.25701310839893843</v>
      </c>
      <c r="P289" s="95">
        <f t="shared" si="171"/>
        <v>0.59169490632472421</v>
      </c>
      <c r="Q289" s="95">
        <f t="shared" si="171"/>
        <v>2.1635151395421777E-3</v>
      </c>
      <c r="R289" s="96">
        <f t="shared" si="171"/>
        <v>0</v>
      </c>
      <c r="S289" s="97">
        <f>SUM(L289:R289)</f>
        <v>1.0000000000000002</v>
      </c>
      <c r="T289" s="22"/>
      <c r="U289" s="110"/>
      <c r="V289" s="130">
        <f>+V288/$AI288</f>
        <v>1.3822448927772969E-2</v>
      </c>
      <c r="W289" s="130">
        <f t="shared" ref="W289:AH289" si="172">+W288/$AI288</f>
        <v>6.6956260452210453E-4</v>
      </c>
      <c r="X289" s="130">
        <f t="shared" si="172"/>
        <v>2.1635151395421773E-3</v>
      </c>
      <c r="Y289" s="130">
        <f t="shared" si="172"/>
        <v>2.971902047501155E-2</v>
      </c>
      <c r="Z289" s="130">
        <f t="shared" si="172"/>
        <v>9.0182218573115841E-2</v>
      </c>
      <c r="AA289" s="130">
        <f t="shared" si="172"/>
        <v>0.25663950448202072</v>
      </c>
      <c r="AB289" s="130">
        <f t="shared" si="172"/>
        <v>0.59169490632472421</v>
      </c>
      <c r="AC289" s="130">
        <f t="shared" si="172"/>
        <v>1.5108823473290451E-2</v>
      </c>
      <c r="AD289" s="130">
        <f t="shared" si="172"/>
        <v>3.1253401183293657E-3</v>
      </c>
      <c r="AE289" s="130">
        <f t="shared" si="172"/>
        <v>3.7360391691767793E-4</v>
      </c>
      <c r="AF289" s="130">
        <f t="shared" si="172"/>
        <v>0</v>
      </c>
      <c r="AG289" s="130">
        <f t="shared" si="172"/>
        <v>1.1609879438043407E-2</v>
      </c>
      <c r="AH289" s="130">
        <f t="shared" si="172"/>
        <v>0</v>
      </c>
      <c r="AI289" s="131">
        <f>SUM(V289:AC289)</f>
        <v>1</v>
      </c>
    </row>
    <row r="290" spans="1:81" ht="15" thickBot="1">
      <c r="A290" s="2"/>
      <c r="B290" s="2"/>
      <c r="C290" s="2"/>
      <c r="D290" s="2"/>
      <c r="E290" s="2"/>
      <c r="F290" s="2"/>
      <c r="G290" s="2"/>
      <c r="H290" s="2"/>
      <c r="I290" s="2"/>
      <c r="K290" s="2"/>
      <c r="L290" s="2"/>
      <c r="M290" s="2"/>
      <c r="N290" s="2"/>
      <c r="O290" s="2"/>
      <c r="P290" s="2"/>
      <c r="Q290" s="2"/>
      <c r="R290" s="2"/>
      <c r="S290" s="2"/>
      <c r="U29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</row>
    <row r="291" spans="1:81" ht="29.25" customHeight="1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  <c r="K291" s="424" t="s">
        <v>38</v>
      </c>
      <c r="L291" s="80" t="s">
        <v>0</v>
      </c>
      <c r="M291" s="80" t="s">
        <v>1</v>
      </c>
      <c r="N291" s="80" t="s">
        <v>2</v>
      </c>
      <c r="O291" s="80" t="s">
        <v>3</v>
      </c>
      <c r="P291" s="80" t="s">
        <v>27</v>
      </c>
      <c r="Q291" s="80" t="s">
        <v>4</v>
      </c>
      <c r="R291" s="80" t="s">
        <v>5</v>
      </c>
      <c r="S291" s="81" t="s">
        <v>6</v>
      </c>
      <c r="U291" s="417" t="s">
        <v>38</v>
      </c>
      <c r="V291" s="111" t="s">
        <v>72</v>
      </c>
      <c r="W291" s="111" t="s">
        <v>73</v>
      </c>
      <c r="X291" s="111" t="s">
        <v>4</v>
      </c>
      <c r="Y291" s="111" t="s">
        <v>1</v>
      </c>
      <c r="Z291" s="111" t="s">
        <v>2</v>
      </c>
      <c r="AA291" s="111" t="s">
        <v>3</v>
      </c>
      <c r="AB291" s="111" t="s">
        <v>55</v>
      </c>
      <c r="AC291" s="111" t="s">
        <v>67</v>
      </c>
      <c r="AD291" s="112" t="s">
        <v>74</v>
      </c>
      <c r="AE291" s="112" t="s">
        <v>75</v>
      </c>
      <c r="AF291" s="112" t="s">
        <v>76</v>
      </c>
      <c r="AG291" s="112" t="s">
        <v>77</v>
      </c>
      <c r="AH291" s="112" t="s">
        <v>78</v>
      </c>
      <c r="AI291" s="113" t="s">
        <v>63</v>
      </c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</row>
    <row r="292" spans="1:81" ht="15" customHeight="1">
      <c r="A292" s="445" t="s">
        <v>38</v>
      </c>
      <c r="B292" s="409" t="s">
        <v>119</v>
      </c>
      <c r="C292" s="410"/>
      <c r="D292" s="410"/>
      <c r="E292" s="410"/>
      <c r="F292" s="410"/>
      <c r="G292" s="410"/>
      <c r="H292" s="410"/>
      <c r="I292" s="411"/>
      <c r="K292" s="425" t="s">
        <v>38</v>
      </c>
      <c r="L292" s="412" t="s">
        <v>119</v>
      </c>
      <c r="M292" s="413"/>
      <c r="N292" s="413"/>
      <c r="O292" s="413"/>
      <c r="P292" s="413"/>
      <c r="Q292" s="413"/>
      <c r="R292" s="413"/>
      <c r="S292" s="414"/>
      <c r="U292" s="418" t="s">
        <v>38</v>
      </c>
      <c r="V292" s="419" t="s">
        <v>119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20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</row>
    <row r="293" spans="1:81" ht="15">
      <c r="A293" s="27" t="s">
        <v>7</v>
      </c>
      <c r="B293" s="37">
        <v>0</v>
      </c>
      <c r="C293" s="37">
        <v>0</v>
      </c>
      <c r="D293" s="37">
        <v>28.999940510827823</v>
      </c>
      <c r="E293" s="37">
        <v>0</v>
      </c>
      <c r="F293" s="421"/>
      <c r="G293" s="37">
        <v>0</v>
      </c>
      <c r="H293" s="38">
        <v>0</v>
      </c>
      <c r="I293" s="39">
        <f>SUM(B293:H293)</f>
        <v>28.999940510827823</v>
      </c>
      <c r="K293" s="79" t="s">
        <v>7</v>
      </c>
      <c r="L293" s="37">
        <v>0</v>
      </c>
      <c r="M293" s="37">
        <v>0</v>
      </c>
      <c r="N293" s="37">
        <v>28.999940510827823</v>
      </c>
      <c r="O293" s="37">
        <v>0</v>
      </c>
      <c r="P293" s="37">
        <v>0</v>
      </c>
      <c r="Q293" s="37">
        <v>0</v>
      </c>
      <c r="R293" s="98">
        <v>0</v>
      </c>
      <c r="S293" s="99">
        <f>SUM(L293:R293)</f>
        <v>28.999940510827823</v>
      </c>
      <c r="U293" s="101" t="s">
        <v>7</v>
      </c>
      <c r="V293" s="114">
        <v>0</v>
      </c>
      <c r="W293" s="114">
        <v>0</v>
      </c>
      <c r="X293" s="114">
        <v>0</v>
      </c>
      <c r="Y293" s="114">
        <v>0</v>
      </c>
      <c r="Z293" s="114">
        <v>28.999940510827823</v>
      </c>
      <c r="AA293" s="114">
        <v>0</v>
      </c>
      <c r="AB293" s="114">
        <v>0</v>
      </c>
      <c r="AC293" s="115">
        <v>0</v>
      </c>
      <c r="AD293" s="116">
        <v>0</v>
      </c>
      <c r="AE293" s="116">
        <v>0</v>
      </c>
      <c r="AF293" s="116">
        <v>0</v>
      </c>
      <c r="AG293" s="116">
        <v>0</v>
      </c>
      <c r="AH293" s="116">
        <v>0</v>
      </c>
      <c r="AI293" s="117">
        <f>SUM(V293:AC293)</f>
        <v>28.999940510827823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</row>
    <row r="294" spans="1:8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173">SUM(B294:H294)</f>
        <v>0</v>
      </c>
      <c r="K294" s="71" t="s">
        <v>8</v>
      </c>
      <c r="L294" s="84">
        <v>0</v>
      </c>
      <c r="M294" s="84">
        <v>0</v>
      </c>
      <c r="N294" s="84">
        <v>0</v>
      </c>
      <c r="O294" s="84">
        <v>0</v>
      </c>
      <c r="P294" s="84">
        <v>0</v>
      </c>
      <c r="Q294" s="84">
        <v>0</v>
      </c>
      <c r="R294" s="85">
        <v>0</v>
      </c>
      <c r="S294" s="86">
        <f t="shared" ref="S294:S313" si="174">SUM(L294:R294)</f>
        <v>0</v>
      </c>
      <c r="U294" s="102" t="s">
        <v>8</v>
      </c>
      <c r="V294" s="118">
        <v>0</v>
      </c>
      <c r="W294" s="118">
        <v>0</v>
      </c>
      <c r="X294" s="118">
        <v>0</v>
      </c>
      <c r="Y294" s="118">
        <v>0</v>
      </c>
      <c r="Z294" s="118">
        <v>0</v>
      </c>
      <c r="AA294" s="118">
        <v>0</v>
      </c>
      <c r="AB294" s="118">
        <v>0</v>
      </c>
      <c r="AC294" s="119">
        <v>0</v>
      </c>
      <c r="AD294" s="118">
        <v>0</v>
      </c>
      <c r="AE294" s="118">
        <v>0</v>
      </c>
      <c r="AF294" s="118">
        <v>0</v>
      </c>
      <c r="AG294" s="118">
        <v>0</v>
      </c>
      <c r="AH294" s="118">
        <v>0</v>
      </c>
      <c r="AI294" s="120">
        <f t="shared" ref="AI294:AI313" si="175">SUM(V294:AC294)</f>
        <v>0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</row>
    <row r="295" spans="1:81" ht="15">
      <c r="A295" s="29" t="s">
        <v>10</v>
      </c>
      <c r="B295" s="43">
        <v>1.819429892391065E-2</v>
      </c>
      <c r="C295" s="43">
        <v>0</v>
      </c>
      <c r="D295" s="43">
        <v>84.906728311583052</v>
      </c>
      <c r="E295" s="43">
        <v>0</v>
      </c>
      <c r="F295" s="422"/>
      <c r="G295" s="43">
        <v>0</v>
      </c>
      <c r="H295" s="44">
        <v>0</v>
      </c>
      <c r="I295" s="39">
        <f t="shared" si="173"/>
        <v>84.924922610506968</v>
      </c>
      <c r="K295" s="72" t="s">
        <v>10</v>
      </c>
      <c r="L295" s="43">
        <v>1.819429892391065E-2</v>
      </c>
      <c r="M295" s="43">
        <v>0</v>
      </c>
      <c r="N295" s="43">
        <v>84.906728311583052</v>
      </c>
      <c r="O295" s="43">
        <v>0</v>
      </c>
      <c r="P295" s="43">
        <v>0</v>
      </c>
      <c r="Q295" s="43">
        <v>0</v>
      </c>
      <c r="R295" s="82">
        <v>0</v>
      </c>
      <c r="S295" s="83">
        <f t="shared" si="174"/>
        <v>84.924922610506968</v>
      </c>
      <c r="U295" s="103" t="s">
        <v>10</v>
      </c>
      <c r="V295" s="114">
        <v>1.819429892391065E-2</v>
      </c>
      <c r="W295" s="114">
        <v>0</v>
      </c>
      <c r="X295" s="114">
        <v>0</v>
      </c>
      <c r="Y295" s="114">
        <v>0</v>
      </c>
      <c r="Z295" s="114">
        <v>84.906728311583052</v>
      </c>
      <c r="AA295" s="114">
        <v>0</v>
      </c>
      <c r="AB295" s="114">
        <v>0</v>
      </c>
      <c r="AC295" s="115">
        <v>0</v>
      </c>
      <c r="AD295" s="116">
        <v>0</v>
      </c>
      <c r="AE295" s="116">
        <v>0</v>
      </c>
      <c r="AF295" s="116">
        <v>0</v>
      </c>
      <c r="AG295" s="116">
        <v>0</v>
      </c>
      <c r="AH295" s="116">
        <v>0</v>
      </c>
      <c r="AI295" s="117">
        <f t="shared" si="175"/>
        <v>84.924922610506968</v>
      </c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</row>
    <row r="296" spans="1:8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173"/>
        <v>0</v>
      </c>
      <c r="K296" s="71" t="s">
        <v>56</v>
      </c>
      <c r="L296" s="84">
        <v>0</v>
      </c>
      <c r="M296" s="84">
        <v>0</v>
      </c>
      <c r="N296" s="84">
        <v>0</v>
      </c>
      <c r="O296" s="84">
        <v>0</v>
      </c>
      <c r="P296" s="84">
        <v>0</v>
      </c>
      <c r="Q296" s="84">
        <v>0</v>
      </c>
      <c r="R296" s="85">
        <v>0</v>
      </c>
      <c r="S296" s="86">
        <f t="shared" si="174"/>
        <v>0</v>
      </c>
      <c r="U296" s="102" t="s">
        <v>56</v>
      </c>
      <c r="V296" s="118">
        <v>0</v>
      </c>
      <c r="W296" s="118">
        <v>0</v>
      </c>
      <c r="X296" s="118">
        <v>0</v>
      </c>
      <c r="Y296" s="118">
        <v>0</v>
      </c>
      <c r="Z296" s="118">
        <v>0</v>
      </c>
      <c r="AA296" s="118">
        <v>0</v>
      </c>
      <c r="AB296" s="118">
        <v>0</v>
      </c>
      <c r="AC296" s="119">
        <v>0</v>
      </c>
      <c r="AD296" s="118">
        <v>0</v>
      </c>
      <c r="AE296" s="118">
        <v>0</v>
      </c>
      <c r="AF296" s="118">
        <v>0</v>
      </c>
      <c r="AG296" s="118">
        <v>0</v>
      </c>
      <c r="AH296" s="118">
        <v>0</v>
      </c>
      <c r="AI296" s="120">
        <f t="shared" si="175"/>
        <v>0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</row>
    <row r="297" spans="1:81" ht="15">
      <c r="A297" s="29" t="s">
        <v>16</v>
      </c>
      <c r="B297" s="43">
        <v>82.801895884856421</v>
      </c>
      <c r="C297" s="43">
        <v>199.672269781062</v>
      </c>
      <c r="D297" s="43">
        <v>26.341091395201087</v>
      </c>
      <c r="E297" s="43">
        <v>0</v>
      </c>
      <c r="F297" s="422"/>
      <c r="G297" s="43">
        <v>0</v>
      </c>
      <c r="H297" s="44">
        <v>0</v>
      </c>
      <c r="I297" s="39">
        <f t="shared" si="173"/>
        <v>308.8152570611195</v>
      </c>
      <c r="K297" s="72" t="s">
        <v>16</v>
      </c>
      <c r="L297" s="43">
        <v>82.801895884856421</v>
      </c>
      <c r="M297" s="43">
        <v>199.672269781062</v>
      </c>
      <c r="N297" s="43">
        <v>26.341091395201087</v>
      </c>
      <c r="O297" s="43">
        <v>0</v>
      </c>
      <c r="P297" s="43">
        <v>0</v>
      </c>
      <c r="Q297" s="43">
        <v>0</v>
      </c>
      <c r="R297" s="82">
        <v>0</v>
      </c>
      <c r="S297" s="83">
        <f t="shared" si="174"/>
        <v>308.8152570611195</v>
      </c>
      <c r="U297" s="103" t="s">
        <v>16</v>
      </c>
      <c r="V297" s="114">
        <v>82.365815821201295</v>
      </c>
      <c r="W297" s="114">
        <v>0</v>
      </c>
      <c r="X297" s="114">
        <v>0</v>
      </c>
      <c r="Y297" s="114">
        <v>199.672269781062</v>
      </c>
      <c r="Z297" s="114">
        <v>22.781903597397452</v>
      </c>
      <c r="AA297" s="114">
        <v>0</v>
      </c>
      <c r="AB297" s="114">
        <v>0</v>
      </c>
      <c r="AC297" s="115">
        <v>3.9952678614587551</v>
      </c>
      <c r="AD297" s="116">
        <v>0.43608006365512225</v>
      </c>
      <c r="AE297" s="116">
        <v>0</v>
      </c>
      <c r="AF297" s="116">
        <v>0</v>
      </c>
      <c r="AG297" s="116">
        <v>3.559187797803633</v>
      </c>
      <c r="AH297" s="116">
        <v>0</v>
      </c>
      <c r="AI297" s="117">
        <f t="shared" si="175"/>
        <v>308.8152570611195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</row>
    <row r="298" spans="1:81" ht="15">
      <c r="A298" s="28" t="s">
        <v>68</v>
      </c>
      <c r="B298" s="40">
        <v>57.92418114619975</v>
      </c>
      <c r="C298" s="40">
        <v>104.62553134121299</v>
      </c>
      <c r="D298" s="40">
        <v>30.188017456983378</v>
      </c>
      <c r="E298" s="40">
        <v>0.4537773303911723</v>
      </c>
      <c r="F298" s="422"/>
      <c r="G298" s="40">
        <v>0</v>
      </c>
      <c r="H298" s="41">
        <v>0</v>
      </c>
      <c r="I298" s="42">
        <f t="shared" si="173"/>
        <v>193.19150727478728</v>
      </c>
      <c r="K298" s="71" t="s">
        <v>68</v>
      </c>
      <c r="L298" s="84">
        <v>57.92418114619975</v>
      </c>
      <c r="M298" s="84">
        <v>104.62553134121299</v>
      </c>
      <c r="N298" s="84">
        <v>30.188017456983378</v>
      </c>
      <c r="O298" s="84">
        <v>0.4537773303911723</v>
      </c>
      <c r="P298" s="84">
        <v>0</v>
      </c>
      <c r="Q298" s="84">
        <v>0</v>
      </c>
      <c r="R298" s="85">
        <v>0</v>
      </c>
      <c r="S298" s="86">
        <f t="shared" si="174"/>
        <v>193.19150727478728</v>
      </c>
      <c r="U298" s="102" t="s">
        <v>57</v>
      </c>
      <c r="V298" s="118">
        <v>55.017737345044289</v>
      </c>
      <c r="W298" s="118">
        <v>0</v>
      </c>
      <c r="X298" s="118">
        <v>0</v>
      </c>
      <c r="Y298" s="118">
        <v>104.62553134121299</v>
      </c>
      <c r="Z298" s="118">
        <v>28.13026411989134</v>
      </c>
      <c r="AA298" s="118">
        <v>0.4537773303911723</v>
      </c>
      <c r="AB298" s="118">
        <v>0</v>
      </c>
      <c r="AC298" s="119">
        <v>4.9641971382474974</v>
      </c>
      <c r="AD298" s="118">
        <v>2.9064438011554588</v>
      </c>
      <c r="AE298" s="118">
        <v>0</v>
      </c>
      <c r="AF298" s="118">
        <v>0</v>
      </c>
      <c r="AG298" s="118">
        <v>2.0577533370920382</v>
      </c>
      <c r="AH298" s="118">
        <v>0</v>
      </c>
      <c r="AI298" s="120">
        <f t="shared" si="175"/>
        <v>193.19150727478728</v>
      </c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</row>
    <row r="299" spans="1:81" ht="15">
      <c r="A299" s="29" t="s">
        <v>58</v>
      </c>
      <c r="B299" s="43">
        <v>0</v>
      </c>
      <c r="C299" s="43">
        <v>0</v>
      </c>
      <c r="D299" s="43">
        <v>0</v>
      </c>
      <c r="E299" s="43">
        <v>1.2233727144543072</v>
      </c>
      <c r="F299" s="422"/>
      <c r="G299" s="43">
        <v>0</v>
      </c>
      <c r="H299" s="44">
        <v>0</v>
      </c>
      <c r="I299" s="39">
        <f t="shared" si="173"/>
        <v>1.2233727144543072</v>
      </c>
      <c r="K299" s="72" t="s">
        <v>58</v>
      </c>
      <c r="L299" s="43">
        <v>0</v>
      </c>
      <c r="M299" s="43">
        <v>0</v>
      </c>
      <c r="N299" s="43">
        <v>0</v>
      </c>
      <c r="O299" s="43">
        <v>1.2233727144543072</v>
      </c>
      <c r="P299" s="43">
        <v>457.44795205415625</v>
      </c>
      <c r="Q299" s="43">
        <v>0</v>
      </c>
      <c r="R299" s="82">
        <v>0</v>
      </c>
      <c r="S299" s="83">
        <f t="shared" si="174"/>
        <v>458.67132476861053</v>
      </c>
      <c r="U299" s="103" t="s">
        <v>58</v>
      </c>
      <c r="V299" s="114">
        <v>0</v>
      </c>
      <c r="W299" s="114">
        <v>0</v>
      </c>
      <c r="X299" s="114">
        <v>0</v>
      </c>
      <c r="Y299" s="114">
        <v>0</v>
      </c>
      <c r="Z299" s="114">
        <v>0</v>
      </c>
      <c r="AA299" s="114">
        <v>1.2233727144543072</v>
      </c>
      <c r="AB299" s="114">
        <v>457.44795205415625</v>
      </c>
      <c r="AC299" s="115">
        <v>0</v>
      </c>
      <c r="AD299" s="114">
        <v>0</v>
      </c>
      <c r="AE299" s="114">
        <v>0</v>
      </c>
      <c r="AF299" s="114">
        <v>0</v>
      </c>
      <c r="AG299" s="114">
        <v>0</v>
      </c>
      <c r="AH299" s="114">
        <v>0</v>
      </c>
      <c r="AI299" s="117">
        <f t="shared" si="175"/>
        <v>458.67132476861053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</row>
    <row r="300" spans="1:8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173"/>
        <v>0</v>
      </c>
      <c r="K300" s="71" t="s">
        <v>12</v>
      </c>
      <c r="L300" s="84">
        <v>0</v>
      </c>
      <c r="M300" s="84">
        <v>0</v>
      </c>
      <c r="N300" s="84">
        <v>0</v>
      </c>
      <c r="O300" s="84">
        <v>0</v>
      </c>
      <c r="P300" s="84">
        <v>38.212069721109152</v>
      </c>
      <c r="Q300" s="84">
        <v>0</v>
      </c>
      <c r="R300" s="85">
        <v>0</v>
      </c>
      <c r="S300" s="86">
        <f t="shared" si="174"/>
        <v>38.212069721109152</v>
      </c>
      <c r="U300" s="102" t="s">
        <v>12</v>
      </c>
      <c r="V300" s="118">
        <v>0</v>
      </c>
      <c r="W300" s="118">
        <v>0</v>
      </c>
      <c r="X300" s="118">
        <v>0</v>
      </c>
      <c r="Y300" s="118">
        <v>0</v>
      </c>
      <c r="Z300" s="118">
        <v>0</v>
      </c>
      <c r="AA300" s="118">
        <v>0</v>
      </c>
      <c r="AB300" s="118">
        <v>38.212069721109152</v>
      </c>
      <c r="AC300" s="119">
        <v>0</v>
      </c>
      <c r="AD300" s="118">
        <v>0</v>
      </c>
      <c r="AE300" s="118">
        <v>0</v>
      </c>
      <c r="AF300" s="118">
        <v>0</v>
      </c>
      <c r="AG300" s="118">
        <v>0</v>
      </c>
      <c r="AH300" s="118">
        <v>0</v>
      </c>
      <c r="AI300" s="120">
        <f t="shared" si="175"/>
        <v>38.212069721109152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</row>
    <row r="301" spans="1:81" ht="15">
      <c r="A301" s="29" t="s">
        <v>59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173"/>
        <v>0</v>
      </c>
      <c r="K301" s="72" t="s">
        <v>59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82">
        <v>0</v>
      </c>
      <c r="S301" s="83">
        <f t="shared" si="174"/>
        <v>0</v>
      </c>
      <c r="U301" s="103" t="s">
        <v>59</v>
      </c>
      <c r="V301" s="114">
        <v>0</v>
      </c>
      <c r="W301" s="114">
        <v>0</v>
      </c>
      <c r="X301" s="114">
        <v>0</v>
      </c>
      <c r="Y301" s="114">
        <v>0</v>
      </c>
      <c r="Z301" s="114">
        <v>0</v>
      </c>
      <c r="AA301" s="114">
        <v>0</v>
      </c>
      <c r="AB301" s="114">
        <v>0</v>
      </c>
      <c r="AC301" s="115">
        <v>0</v>
      </c>
      <c r="AD301" s="114">
        <v>0</v>
      </c>
      <c r="AE301" s="114">
        <v>0</v>
      </c>
      <c r="AF301" s="114">
        <v>0</v>
      </c>
      <c r="AG301" s="114">
        <v>0</v>
      </c>
      <c r="AH301" s="114">
        <v>0</v>
      </c>
      <c r="AI301" s="117">
        <f t="shared" si="175"/>
        <v>0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</row>
    <row r="302" spans="1:81" ht="15">
      <c r="A302" s="28" t="s">
        <v>17</v>
      </c>
      <c r="B302" s="40">
        <v>2.249682539166503</v>
      </c>
      <c r="C302" s="40">
        <v>0.3918543751075716</v>
      </c>
      <c r="D302" s="40">
        <v>9.7971359420474098</v>
      </c>
      <c r="E302" s="40">
        <v>19.303171187565102</v>
      </c>
      <c r="F302" s="422"/>
      <c r="G302" s="40">
        <v>0</v>
      </c>
      <c r="H302" s="41">
        <v>0</v>
      </c>
      <c r="I302" s="42">
        <f t="shared" si="173"/>
        <v>31.741844043886587</v>
      </c>
      <c r="K302" s="71" t="s">
        <v>17</v>
      </c>
      <c r="L302" s="84">
        <v>2.249682539166503</v>
      </c>
      <c r="M302" s="84">
        <v>0.3918543751075716</v>
      </c>
      <c r="N302" s="84">
        <v>9.7971359420474098</v>
      </c>
      <c r="O302" s="84">
        <v>19.303171187565102</v>
      </c>
      <c r="P302" s="84">
        <v>2.0333515513619429</v>
      </c>
      <c r="Q302" s="84">
        <v>0</v>
      </c>
      <c r="R302" s="85">
        <v>0</v>
      </c>
      <c r="S302" s="86">
        <f t="shared" si="174"/>
        <v>33.775195595248533</v>
      </c>
      <c r="U302" s="102" t="s">
        <v>17</v>
      </c>
      <c r="V302" s="118">
        <v>1.773939244584144</v>
      </c>
      <c r="W302" s="118">
        <v>0</v>
      </c>
      <c r="X302" s="118">
        <v>0</v>
      </c>
      <c r="Y302" s="118">
        <v>0.3918543751075716</v>
      </c>
      <c r="Z302" s="118">
        <v>8.6101018517776016</v>
      </c>
      <c r="AA302" s="118">
        <v>19.303171187565102</v>
      </c>
      <c r="AB302" s="118">
        <v>2.0333515513619429</v>
      </c>
      <c r="AC302" s="119">
        <v>1.662777384852167</v>
      </c>
      <c r="AD302" s="118">
        <v>0.47574329458235887</v>
      </c>
      <c r="AE302" s="118">
        <v>0</v>
      </c>
      <c r="AF302" s="118">
        <v>0</v>
      </c>
      <c r="AG302" s="118">
        <v>1.1870340902698082</v>
      </c>
      <c r="AH302" s="118">
        <v>0</v>
      </c>
      <c r="AI302" s="120">
        <f t="shared" si="175"/>
        <v>33.775195595248533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</row>
    <row r="303" spans="1:81" ht="15">
      <c r="A303" s="29" t="s">
        <v>140</v>
      </c>
      <c r="B303" s="43">
        <v>329.22781428428522</v>
      </c>
      <c r="C303" s="43">
        <v>3596.9313514202599</v>
      </c>
      <c r="D303" s="43">
        <v>747.0687922987787</v>
      </c>
      <c r="E303" s="43">
        <v>0</v>
      </c>
      <c r="F303" s="422"/>
      <c r="G303" s="43">
        <v>0</v>
      </c>
      <c r="H303" s="44">
        <v>0</v>
      </c>
      <c r="I303" s="39">
        <f t="shared" si="173"/>
        <v>4673.2279580033237</v>
      </c>
      <c r="K303" s="72" t="s">
        <v>140</v>
      </c>
      <c r="L303" s="43">
        <v>329.22781428428522</v>
      </c>
      <c r="M303" s="43">
        <v>3596.9313514202599</v>
      </c>
      <c r="N303" s="43">
        <v>747.0687922987787</v>
      </c>
      <c r="O303" s="43">
        <v>0</v>
      </c>
      <c r="P303" s="43">
        <v>2.6529822617819749</v>
      </c>
      <c r="Q303" s="43">
        <v>0</v>
      </c>
      <c r="R303" s="82">
        <v>0</v>
      </c>
      <c r="S303" s="83">
        <f t="shared" si="174"/>
        <v>4675.8809402651059</v>
      </c>
      <c r="U303" s="103" t="s">
        <v>140</v>
      </c>
      <c r="V303" s="114">
        <v>295.59166231005861</v>
      </c>
      <c r="W303" s="114">
        <v>0</v>
      </c>
      <c r="X303" s="114">
        <v>0</v>
      </c>
      <c r="Y303" s="114">
        <v>3596.9313514202599</v>
      </c>
      <c r="Z303" s="114">
        <v>664.93719982785069</v>
      </c>
      <c r="AA303" s="114">
        <v>0</v>
      </c>
      <c r="AB303" s="114">
        <v>2.6529822617819749</v>
      </c>
      <c r="AC303" s="115">
        <v>115.76774444515466</v>
      </c>
      <c r="AD303" s="114">
        <v>33.636151974226593</v>
      </c>
      <c r="AE303" s="114">
        <v>0</v>
      </c>
      <c r="AF303" s="114">
        <v>0</v>
      </c>
      <c r="AG303" s="114">
        <v>82.131592470928055</v>
      </c>
      <c r="AH303" s="114">
        <v>0</v>
      </c>
      <c r="AI303" s="117">
        <f t="shared" si="175"/>
        <v>4675.8809402651068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</row>
    <row r="304" spans="1:81" ht="15">
      <c r="A304" s="28" t="s">
        <v>25</v>
      </c>
      <c r="B304" s="40">
        <v>241.53156647396113</v>
      </c>
      <c r="C304" s="40">
        <v>8.7630975939153171</v>
      </c>
      <c r="D304" s="40">
        <v>30.372749302779077</v>
      </c>
      <c r="E304" s="40">
        <v>1497.9449241297345</v>
      </c>
      <c r="F304" s="422"/>
      <c r="G304" s="40">
        <v>100.7990663385289</v>
      </c>
      <c r="H304" s="41">
        <v>0</v>
      </c>
      <c r="I304" s="42">
        <f t="shared" si="173"/>
        <v>1879.4114038389191</v>
      </c>
      <c r="K304" s="71" t="s">
        <v>25</v>
      </c>
      <c r="L304" s="84">
        <v>241.53156647396113</v>
      </c>
      <c r="M304" s="84">
        <v>8.7630975939153171</v>
      </c>
      <c r="N304" s="84">
        <v>30.372749302779077</v>
      </c>
      <c r="O304" s="84">
        <v>1497.9449241297345</v>
      </c>
      <c r="P304" s="84">
        <v>23.170039561890459</v>
      </c>
      <c r="Q304" s="84">
        <v>100.7990663385289</v>
      </c>
      <c r="R304" s="85">
        <v>0</v>
      </c>
      <c r="S304" s="86">
        <f t="shared" si="174"/>
        <v>1902.5814434008096</v>
      </c>
      <c r="U304" s="102" t="s">
        <v>25</v>
      </c>
      <c r="V304" s="118">
        <v>4.8442940730257744</v>
      </c>
      <c r="W304" s="118">
        <v>137.1718787697088</v>
      </c>
      <c r="X304" s="118">
        <v>100.7990663385289</v>
      </c>
      <c r="Y304" s="118">
        <v>8.7630975939153171</v>
      </c>
      <c r="Z304" s="118">
        <v>13.034985017269857</v>
      </c>
      <c r="AA304" s="118">
        <v>1323.0494563581722</v>
      </c>
      <c r="AB304" s="118">
        <v>23.170039561890459</v>
      </c>
      <c r="AC304" s="119">
        <v>291.74862568829815</v>
      </c>
      <c r="AD304" s="118">
        <v>99.515393631226573</v>
      </c>
      <c r="AE304" s="118">
        <v>174.89546777156229</v>
      </c>
      <c r="AF304" s="118">
        <v>0</v>
      </c>
      <c r="AG304" s="118">
        <v>17.33776428550922</v>
      </c>
      <c r="AH304" s="118">
        <v>0</v>
      </c>
      <c r="AI304" s="120">
        <f t="shared" si="175"/>
        <v>1902.5814434008093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</row>
    <row r="305" spans="1:81" ht="15">
      <c r="A305" s="29" t="s">
        <v>24</v>
      </c>
      <c r="B305" s="43">
        <v>51.026465599808681</v>
      </c>
      <c r="C305" s="43">
        <v>0</v>
      </c>
      <c r="D305" s="43">
        <v>325.28765975285637</v>
      </c>
      <c r="E305" s="43">
        <v>0</v>
      </c>
      <c r="F305" s="422"/>
      <c r="G305" s="43">
        <v>0</v>
      </c>
      <c r="H305" s="44">
        <v>0</v>
      </c>
      <c r="I305" s="39">
        <f t="shared" si="173"/>
        <v>376.31412535266503</v>
      </c>
      <c r="K305" s="72" t="s">
        <v>24</v>
      </c>
      <c r="L305" s="43">
        <v>51.026465599808681</v>
      </c>
      <c r="M305" s="43">
        <v>0</v>
      </c>
      <c r="N305" s="43">
        <v>325.28765975285637</v>
      </c>
      <c r="O305" s="43">
        <v>0</v>
      </c>
      <c r="P305" s="43">
        <v>0</v>
      </c>
      <c r="Q305" s="43">
        <v>0</v>
      </c>
      <c r="R305" s="82">
        <v>0</v>
      </c>
      <c r="S305" s="83">
        <f t="shared" si="174"/>
        <v>376.31412535266503</v>
      </c>
      <c r="U305" s="103" t="s">
        <v>24</v>
      </c>
      <c r="V305" s="114">
        <v>40.238334969175391</v>
      </c>
      <c r="W305" s="114">
        <v>0</v>
      </c>
      <c r="X305" s="114">
        <v>0</v>
      </c>
      <c r="Y305" s="114">
        <v>0</v>
      </c>
      <c r="Z305" s="114">
        <v>13.842028074589631</v>
      </c>
      <c r="AA305" s="114">
        <v>0</v>
      </c>
      <c r="AB305" s="114">
        <v>0</v>
      </c>
      <c r="AC305" s="115">
        <v>322.2337623089</v>
      </c>
      <c r="AD305" s="114">
        <v>10.788130630633292</v>
      </c>
      <c r="AE305" s="114">
        <v>0</v>
      </c>
      <c r="AF305" s="114">
        <v>0</v>
      </c>
      <c r="AG305" s="114">
        <v>311.44563167826675</v>
      </c>
      <c r="AH305" s="114">
        <v>0</v>
      </c>
      <c r="AI305" s="117">
        <f t="shared" si="175"/>
        <v>376.31412535266503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</row>
    <row r="306" spans="1:81" ht="15">
      <c r="A306" s="28" t="s">
        <v>60</v>
      </c>
      <c r="B306" s="40">
        <v>3.3617763195945223</v>
      </c>
      <c r="C306" s="40">
        <v>0</v>
      </c>
      <c r="D306" s="40">
        <v>2.7040374744564639</v>
      </c>
      <c r="E306" s="40">
        <v>0</v>
      </c>
      <c r="F306" s="422"/>
      <c r="G306" s="40">
        <v>0</v>
      </c>
      <c r="H306" s="41">
        <v>0</v>
      </c>
      <c r="I306" s="42">
        <f t="shared" si="173"/>
        <v>6.0658137940509862</v>
      </c>
      <c r="K306" s="71" t="s">
        <v>60</v>
      </c>
      <c r="L306" s="84">
        <v>3.3617763195945223</v>
      </c>
      <c r="M306" s="84">
        <v>0</v>
      </c>
      <c r="N306" s="84">
        <v>2.7040374744564639</v>
      </c>
      <c r="O306" s="84">
        <v>0</v>
      </c>
      <c r="P306" s="84">
        <v>0</v>
      </c>
      <c r="Q306" s="84">
        <v>0</v>
      </c>
      <c r="R306" s="85">
        <v>0</v>
      </c>
      <c r="S306" s="86">
        <f t="shared" si="174"/>
        <v>6.0658137940509862</v>
      </c>
      <c r="U306" s="102" t="s">
        <v>60</v>
      </c>
      <c r="V306" s="118">
        <v>1.16931350246766</v>
      </c>
      <c r="W306" s="118">
        <v>0</v>
      </c>
      <c r="X306" s="118">
        <v>0</v>
      </c>
      <c r="Y306" s="118">
        <v>0</v>
      </c>
      <c r="Z306" s="118">
        <v>2.7040374744564639</v>
      </c>
      <c r="AA306" s="118">
        <v>0</v>
      </c>
      <c r="AB306" s="118">
        <v>0</v>
      </c>
      <c r="AC306" s="119">
        <v>2.1924628171268625</v>
      </c>
      <c r="AD306" s="118">
        <v>2.1924628171268625</v>
      </c>
      <c r="AE306" s="118">
        <v>0</v>
      </c>
      <c r="AF306" s="118">
        <v>0</v>
      </c>
      <c r="AG306" s="118">
        <v>0</v>
      </c>
      <c r="AH306" s="118">
        <v>0</v>
      </c>
      <c r="AI306" s="120">
        <f t="shared" si="175"/>
        <v>6.0658137940509871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</row>
    <row r="307" spans="1:81" ht="15">
      <c r="A307" s="29" t="s">
        <v>22</v>
      </c>
      <c r="B307" s="43">
        <v>282.8833093433293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173"/>
        <v>282.8833093433293</v>
      </c>
      <c r="K307" s="72" t="s">
        <v>22</v>
      </c>
      <c r="L307" s="43">
        <v>282.8833093433293</v>
      </c>
      <c r="M307" s="43">
        <v>0</v>
      </c>
      <c r="N307" s="43">
        <v>0</v>
      </c>
      <c r="O307" s="43">
        <v>0</v>
      </c>
      <c r="P307" s="43">
        <v>19.099107746109251</v>
      </c>
      <c r="Q307" s="43">
        <v>0</v>
      </c>
      <c r="R307" s="82">
        <v>0</v>
      </c>
      <c r="S307" s="83">
        <f t="shared" si="174"/>
        <v>301.98241708943857</v>
      </c>
      <c r="U307" s="103" t="s">
        <v>22</v>
      </c>
      <c r="V307" s="114">
        <v>282.8833093433293</v>
      </c>
      <c r="W307" s="114">
        <v>0</v>
      </c>
      <c r="X307" s="114">
        <v>0</v>
      </c>
      <c r="Y307" s="114">
        <v>0</v>
      </c>
      <c r="Z307" s="114">
        <v>0</v>
      </c>
      <c r="AA307" s="114">
        <v>0</v>
      </c>
      <c r="AB307" s="114">
        <v>19.099107746109251</v>
      </c>
      <c r="AC307" s="115">
        <v>0</v>
      </c>
      <c r="AD307" s="114">
        <v>0</v>
      </c>
      <c r="AE307" s="114">
        <v>0</v>
      </c>
      <c r="AF307" s="114">
        <v>0</v>
      </c>
      <c r="AG307" s="114">
        <v>0</v>
      </c>
      <c r="AH307" s="114">
        <v>0</v>
      </c>
      <c r="AI307" s="117">
        <f t="shared" si="175"/>
        <v>301.98241708943857</v>
      </c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</row>
    <row r="308" spans="1:8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173"/>
        <v>0</v>
      </c>
      <c r="K308" s="71" t="s">
        <v>21</v>
      </c>
      <c r="L308" s="84">
        <v>0</v>
      </c>
      <c r="M308" s="84">
        <v>0</v>
      </c>
      <c r="N308" s="84">
        <v>0</v>
      </c>
      <c r="O308" s="84">
        <v>0</v>
      </c>
      <c r="P308" s="84">
        <v>0</v>
      </c>
      <c r="Q308" s="84">
        <v>0</v>
      </c>
      <c r="R308" s="85">
        <v>0</v>
      </c>
      <c r="S308" s="86">
        <f t="shared" si="174"/>
        <v>0</v>
      </c>
      <c r="U308" s="102" t="s">
        <v>61</v>
      </c>
      <c r="V308" s="118">
        <v>0</v>
      </c>
      <c r="W308" s="118">
        <v>0</v>
      </c>
      <c r="X308" s="118">
        <v>0</v>
      </c>
      <c r="Y308" s="118">
        <v>0</v>
      </c>
      <c r="Z308" s="118">
        <v>0</v>
      </c>
      <c r="AA308" s="118">
        <v>0</v>
      </c>
      <c r="AB308" s="118">
        <v>0</v>
      </c>
      <c r="AC308" s="119">
        <v>0</v>
      </c>
      <c r="AD308" s="118">
        <v>0</v>
      </c>
      <c r="AE308" s="118">
        <v>0</v>
      </c>
      <c r="AF308" s="118">
        <v>0</v>
      </c>
      <c r="AG308" s="118">
        <v>0</v>
      </c>
      <c r="AH308" s="118">
        <v>0</v>
      </c>
      <c r="AI308" s="120">
        <f t="shared" si="175"/>
        <v>0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</row>
    <row r="309" spans="1:8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173"/>
        <v>0</v>
      </c>
      <c r="K309" s="73" t="s">
        <v>64</v>
      </c>
      <c r="L309" s="43">
        <v>0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82">
        <v>0</v>
      </c>
      <c r="S309" s="83">
        <f t="shared" si="174"/>
        <v>0</v>
      </c>
      <c r="U309" s="104" t="s">
        <v>62</v>
      </c>
      <c r="V309" s="114">
        <v>0</v>
      </c>
      <c r="W309" s="114">
        <v>0</v>
      </c>
      <c r="X309" s="114">
        <v>0</v>
      </c>
      <c r="Y309" s="114">
        <v>0</v>
      </c>
      <c r="Z309" s="114">
        <v>0</v>
      </c>
      <c r="AA309" s="114">
        <v>0</v>
      </c>
      <c r="AB309" s="114">
        <v>0</v>
      </c>
      <c r="AC309" s="115">
        <v>0</v>
      </c>
      <c r="AD309" s="116">
        <v>0</v>
      </c>
      <c r="AE309" s="116">
        <v>0</v>
      </c>
      <c r="AF309" s="116">
        <v>0</v>
      </c>
      <c r="AG309" s="116">
        <v>0</v>
      </c>
      <c r="AH309" s="116">
        <v>0</v>
      </c>
      <c r="AI309" s="117">
        <f t="shared" si="175"/>
        <v>0</v>
      </c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</row>
    <row r="310" spans="1:8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f t="shared" si="173"/>
        <v>0</v>
      </c>
      <c r="K310" s="74" t="s">
        <v>23</v>
      </c>
      <c r="L310" s="87">
        <v>0</v>
      </c>
      <c r="M310" s="87">
        <v>0</v>
      </c>
      <c r="N310" s="87">
        <v>0</v>
      </c>
      <c r="O310" s="87">
        <v>0</v>
      </c>
      <c r="P310" s="87">
        <v>0</v>
      </c>
      <c r="Q310" s="87">
        <v>0</v>
      </c>
      <c r="R310" s="88">
        <v>0</v>
      </c>
      <c r="S310" s="89">
        <f t="shared" si="174"/>
        <v>0</v>
      </c>
      <c r="U310" s="105" t="s">
        <v>65</v>
      </c>
      <c r="V310" s="121">
        <v>0</v>
      </c>
      <c r="W310" s="121">
        <v>0</v>
      </c>
      <c r="X310" s="121">
        <v>0</v>
      </c>
      <c r="Y310" s="121">
        <v>0</v>
      </c>
      <c r="Z310" s="121">
        <v>0</v>
      </c>
      <c r="AA310" s="121">
        <v>0</v>
      </c>
      <c r="AB310" s="121">
        <v>0</v>
      </c>
      <c r="AC310" s="121">
        <v>0</v>
      </c>
      <c r="AD310" s="121">
        <v>0</v>
      </c>
      <c r="AE310" s="121">
        <v>0</v>
      </c>
      <c r="AF310" s="121">
        <v>0</v>
      </c>
      <c r="AG310" s="121">
        <v>0</v>
      </c>
      <c r="AH310" s="122">
        <v>0</v>
      </c>
      <c r="AI310" s="123">
        <f t="shared" si="175"/>
        <v>0</v>
      </c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</row>
    <row r="311" spans="1:8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f t="shared" si="173"/>
        <v>0</v>
      </c>
      <c r="K311" s="75" t="s">
        <v>19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90">
        <v>0</v>
      </c>
      <c r="S311" s="91">
        <f t="shared" si="174"/>
        <v>0</v>
      </c>
      <c r="U311" s="106" t="s">
        <v>19</v>
      </c>
      <c r="V311" s="124">
        <v>0</v>
      </c>
      <c r="W311" s="124">
        <v>0</v>
      </c>
      <c r="X311" s="124">
        <v>0</v>
      </c>
      <c r="Y311" s="124">
        <v>0</v>
      </c>
      <c r="Z311" s="124">
        <v>0</v>
      </c>
      <c r="AA311" s="124">
        <v>0</v>
      </c>
      <c r="AB311" s="124">
        <v>0</v>
      </c>
      <c r="AC311" s="124">
        <v>0</v>
      </c>
      <c r="AD311" s="125">
        <v>0</v>
      </c>
      <c r="AE311" s="125">
        <v>0</v>
      </c>
      <c r="AF311" s="125">
        <v>0</v>
      </c>
      <c r="AG311" s="125">
        <v>0</v>
      </c>
      <c r="AH311" s="125">
        <v>0</v>
      </c>
      <c r="AI311" s="126">
        <f t="shared" si="175"/>
        <v>0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</row>
    <row r="312" spans="1:8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f t="shared" si="173"/>
        <v>0</v>
      </c>
      <c r="K312" s="74" t="s">
        <v>20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s="87">
        <v>0</v>
      </c>
      <c r="R312" s="88">
        <v>0</v>
      </c>
      <c r="S312" s="89">
        <f t="shared" si="174"/>
        <v>0</v>
      </c>
      <c r="U312" s="105" t="s">
        <v>20</v>
      </c>
      <c r="V312" s="121">
        <v>0</v>
      </c>
      <c r="W312" s="121">
        <v>0</v>
      </c>
      <c r="X312" s="121">
        <v>0</v>
      </c>
      <c r="Y312" s="121">
        <v>0</v>
      </c>
      <c r="Z312" s="121">
        <v>0</v>
      </c>
      <c r="AA312" s="121">
        <v>0</v>
      </c>
      <c r="AB312" s="121">
        <v>0</v>
      </c>
      <c r="AC312" s="121">
        <v>0</v>
      </c>
      <c r="AD312" s="121">
        <v>0</v>
      </c>
      <c r="AE312" s="121">
        <v>0</v>
      </c>
      <c r="AF312" s="121">
        <v>0</v>
      </c>
      <c r="AG312" s="121">
        <v>0</v>
      </c>
      <c r="AH312" s="122">
        <v>0</v>
      </c>
      <c r="AI312" s="123">
        <f t="shared" si="175"/>
        <v>0</v>
      </c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</row>
    <row r="313" spans="1:8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f t="shared" si="173"/>
        <v>0</v>
      </c>
      <c r="K313" s="76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2">
        <v>0</v>
      </c>
      <c r="S313" s="93">
        <f t="shared" si="174"/>
        <v>0</v>
      </c>
      <c r="U313" s="106" t="s">
        <v>11</v>
      </c>
      <c r="V313" s="124">
        <v>0</v>
      </c>
      <c r="W313" s="124">
        <v>0</v>
      </c>
      <c r="X313" s="124">
        <v>0</v>
      </c>
      <c r="Y313" s="124">
        <v>0</v>
      </c>
      <c r="Z313" s="124">
        <v>0</v>
      </c>
      <c r="AA313" s="124">
        <v>0</v>
      </c>
      <c r="AB313" s="124">
        <v>0</v>
      </c>
      <c r="AC313" s="124">
        <v>0</v>
      </c>
      <c r="AD313" s="125">
        <v>0</v>
      </c>
      <c r="AE313" s="125">
        <v>0</v>
      </c>
      <c r="AF313" s="125">
        <v>0</v>
      </c>
      <c r="AG313" s="125">
        <v>0</v>
      </c>
      <c r="AH313" s="125">
        <v>0</v>
      </c>
      <c r="AI313" s="126">
        <f t="shared" si="175"/>
        <v>0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</row>
    <row r="314" spans="1:81" ht="15">
      <c r="A314" s="34" t="s">
        <v>26</v>
      </c>
      <c r="B314" s="67">
        <f>SUM(B293:B309)</f>
        <v>1051.0248858901255</v>
      </c>
      <c r="C314" s="67">
        <f t="shared" ref="C314:I314" si="176">SUM(C293:C309)</f>
        <v>3910.3841045115582</v>
      </c>
      <c r="D314" s="67">
        <f t="shared" si="176"/>
        <v>1285.6661524455135</v>
      </c>
      <c r="E314" s="67">
        <f t="shared" si="176"/>
        <v>1518.9252453621452</v>
      </c>
      <c r="F314" s="67">
        <f t="shared" si="176"/>
        <v>0</v>
      </c>
      <c r="G314" s="67">
        <f t="shared" si="176"/>
        <v>100.7990663385289</v>
      </c>
      <c r="H314" s="68">
        <f t="shared" si="176"/>
        <v>0</v>
      </c>
      <c r="I314" s="39">
        <f t="shared" si="176"/>
        <v>7866.7994545478705</v>
      </c>
      <c r="K314" s="77" t="s">
        <v>26</v>
      </c>
      <c r="L314" s="67">
        <f>SUM(L293:L309)</f>
        <v>1051.0248858901255</v>
      </c>
      <c r="M314" s="67">
        <f t="shared" ref="M314:S314" si="177">SUM(M293:M309)</f>
        <v>3910.3841045115582</v>
      </c>
      <c r="N314" s="67">
        <f t="shared" si="177"/>
        <v>1285.6661524455135</v>
      </c>
      <c r="O314" s="67">
        <f t="shared" si="177"/>
        <v>1518.9252453621452</v>
      </c>
      <c r="P314" s="67">
        <f t="shared" si="177"/>
        <v>542.615502896409</v>
      </c>
      <c r="Q314" s="67">
        <f t="shared" si="177"/>
        <v>100.7990663385289</v>
      </c>
      <c r="R314" s="68">
        <f t="shared" si="177"/>
        <v>0</v>
      </c>
      <c r="S314" s="94">
        <f t="shared" si="177"/>
        <v>8409.4149574442799</v>
      </c>
      <c r="T314" s="4"/>
      <c r="U314" s="107" t="s">
        <v>63</v>
      </c>
      <c r="V314" s="127">
        <f>SUM(V293:V309)</f>
        <v>763.90260090781044</v>
      </c>
      <c r="W314" s="127">
        <f t="shared" ref="W314:AH314" si="178">SUM(W293:W309)</f>
        <v>137.1718787697088</v>
      </c>
      <c r="X314" s="127">
        <f t="shared" si="178"/>
        <v>100.7990663385289</v>
      </c>
      <c r="Y314" s="127">
        <f t="shared" si="178"/>
        <v>3910.3841045115582</v>
      </c>
      <c r="Z314" s="127">
        <f t="shared" si="178"/>
        <v>867.94718878564379</v>
      </c>
      <c r="AA314" s="127">
        <f t="shared" si="178"/>
        <v>1344.0297775905829</v>
      </c>
      <c r="AB314" s="127">
        <f t="shared" si="178"/>
        <v>542.615502896409</v>
      </c>
      <c r="AC314" s="127">
        <f t="shared" si="178"/>
        <v>742.56483764403811</v>
      </c>
      <c r="AD314" s="128">
        <f t="shared" si="178"/>
        <v>149.95040621260625</v>
      </c>
      <c r="AE314" s="128">
        <f t="shared" si="178"/>
        <v>174.89546777156229</v>
      </c>
      <c r="AF314" s="128">
        <f t="shared" si="178"/>
        <v>0</v>
      </c>
      <c r="AG314" s="128">
        <f t="shared" si="178"/>
        <v>417.71896365986947</v>
      </c>
      <c r="AH314" s="128">
        <f t="shared" si="178"/>
        <v>0</v>
      </c>
      <c r="AI314" s="129">
        <f>SUM(V314:AC314)</f>
        <v>8409.4149574442799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</row>
    <row r="315" spans="1:81" s="15" customFormat="1" ht="15" thickBot="1">
      <c r="A315" s="32" t="s">
        <v>90</v>
      </c>
      <c r="B315" s="48">
        <f>IF($I314=0,"-",B314/$I314)</f>
        <v>0.13360260318858366</v>
      </c>
      <c r="C315" s="48">
        <f t="shared" ref="C315:H315" si="179">IF($I314=0,"-",C314/$I314)</f>
        <v>0.49707433462676215</v>
      </c>
      <c r="D315" s="48">
        <f t="shared" si="179"/>
        <v>0.16342937936497895</v>
      </c>
      <c r="E315" s="48">
        <f t="shared" si="179"/>
        <v>0.19308045846828348</v>
      </c>
      <c r="F315" s="48">
        <f t="shared" si="179"/>
        <v>0</v>
      </c>
      <c r="G315" s="48">
        <f t="shared" si="179"/>
        <v>1.2813224351391851E-2</v>
      </c>
      <c r="H315" s="69">
        <f t="shared" si="179"/>
        <v>0</v>
      </c>
      <c r="I315" s="49">
        <f>SUM(B315:H315)</f>
        <v>1</v>
      </c>
      <c r="K315" s="78" t="s">
        <v>90</v>
      </c>
      <c r="L315" s="95">
        <f>IF($S314=0,"-",L314/$S314)</f>
        <v>0.12498192694840501</v>
      </c>
      <c r="M315" s="95">
        <f t="shared" ref="M315:R315" si="180">IF($S314=0,"-",M314/$S314)</f>
        <v>0.46500073123992564</v>
      </c>
      <c r="N315" s="95">
        <f t="shared" si="180"/>
        <v>0.15288413747586579</v>
      </c>
      <c r="O315" s="95">
        <f t="shared" si="180"/>
        <v>0.18062198774214899</v>
      </c>
      <c r="P315" s="95">
        <f t="shared" si="180"/>
        <v>6.4524762500400651E-2</v>
      </c>
      <c r="Q315" s="95">
        <f t="shared" si="180"/>
        <v>1.198645409325394E-2</v>
      </c>
      <c r="R315" s="96">
        <f t="shared" si="180"/>
        <v>0</v>
      </c>
      <c r="S315" s="97">
        <f>SUM(L315:R315)</f>
        <v>1</v>
      </c>
      <c r="T315" s="22"/>
      <c r="U315" s="108" t="s">
        <v>90</v>
      </c>
      <c r="V315" s="130">
        <f>+V314/$AI314</f>
        <v>9.0838970935972152E-2</v>
      </c>
      <c r="W315" s="130">
        <f t="shared" ref="W315:AH315" si="181">+W314/$AI314</f>
        <v>1.6311702950070256E-2</v>
      </c>
      <c r="X315" s="130">
        <f t="shared" si="181"/>
        <v>1.198645409325394E-2</v>
      </c>
      <c r="Y315" s="130">
        <f t="shared" si="181"/>
        <v>0.46500073123992564</v>
      </c>
      <c r="Z315" s="130">
        <f t="shared" si="181"/>
        <v>0.10321136406966212</v>
      </c>
      <c r="AA315" s="130">
        <f t="shared" si="181"/>
        <v>0.15982440923560387</v>
      </c>
      <c r="AB315" s="130">
        <f t="shared" si="181"/>
        <v>6.4524762500400651E-2</v>
      </c>
      <c r="AC315" s="130">
        <f t="shared" si="181"/>
        <v>8.83016049751114E-2</v>
      </c>
      <c r="AD315" s="130">
        <f t="shared" si="181"/>
        <v>1.783125306236261E-2</v>
      </c>
      <c r="AE315" s="130">
        <f t="shared" si="181"/>
        <v>2.0797578506545133E-2</v>
      </c>
      <c r="AF315" s="130">
        <f t="shared" si="181"/>
        <v>0</v>
      </c>
      <c r="AG315" s="130">
        <f t="shared" si="181"/>
        <v>4.9672773406203657E-2</v>
      </c>
      <c r="AH315" s="130">
        <f t="shared" si="181"/>
        <v>0</v>
      </c>
      <c r="AI315" s="131">
        <f>SUM(V315:AC315)</f>
        <v>1</v>
      </c>
    </row>
    <row r="316" spans="1:81" ht="15" thickBot="1">
      <c r="A316" s="2"/>
      <c r="B316" s="2"/>
      <c r="C316" s="2"/>
      <c r="D316" s="2"/>
      <c r="E316" s="2"/>
      <c r="F316" s="2"/>
      <c r="G316" s="2"/>
      <c r="H316" s="2"/>
      <c r="I316" s="2"/>
      <c r="K316" s="2"/>
      <c r="L316" s="2"/>
      <c r="M316" s="2"/>
      <c r="N316" s="2"/>
      <c r="O316" s="2"/>
      <c r="P316" s="2"/>
      <c r="Q316" s="2"/>
      <c r="R316" s="2"/>
      <c r="S316" s="2"/>
      <c r="U316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</row>
    <row r="317" spans="1:81" ht="30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  <c r="K317" s="424" t="s">
        <v>39</v>
      </c>
      <c r="L317" s="80" t="s">
        <v>0</v>
      </c>
      <c r="M317" s="80" t="s">
        <v>1</v>
      </c>
      <c r="N317" s="80" t="s">
        <v>2</v>
      </c>
      <c r="O317" s="80" t="s">
        <v>3</v>
      </c>
      <c r="P317" s="80" t="s">
        <v>27</v>
      </c>
      <c r="Q317" s="80" t="s">
        <v>4</v>
      </c>
      <c r="R317" s="80" t="s">
        <v>5</v>
      </c>
      <c r="S317" s="81" t="s">
        <v>6</v>
      </c>
      <c r="U317" s="417" t="s">
        <v>39</v>
      </c>
      <c r="V317" s="111" t="s">
        <v>72</v>
      </c>
      <c r="W317" s="111" t="s">
        <v>73</v>
      </c>
      <c r="X317" s="111" t="s">
        <v>4</v>
      </c>
      <c r="Y317" s="111" t="s">
        <v>1</v>
      </c>
      <c r="Z317" s="111" t="s">
        <v>2</v>
      </c>
      <c r="AA317" s="111" t="s">
        <v>3</v>
      </c>
      <c r="AB317" s="111" t="s">
        <v>55</v>
      </c>
      <c r="AC317" s="111" t="s">
        <v>67</v>
      </c>
      <c r="AD317" s="112" t="s">
        <v>74</v>
      </c>
      <c r="AE317" s="112" t="s">
        <v>75</v>
      </c>
      <c r="AF317" s="112" t="s">
        <v>76</v>
      </c>
      <c r="AG317" s="112" t="s">
        <v>77</v>
      </c>
      <c r="AH317" s="112" t="s">
        <v>78</v>
      </c>
      <c r="AI317" s="113" t="s">
        <v>63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</row>
    <row r="318" spans="1:81" ht="15" customHeight="1">
      <c r="A318" s="445" t="s">
        <v>39</v>
      </c>
      <c r="B318" s="409" t="s">
        <v>119</v>
      </c>
      <c r="C318" s="410"/>
      <c r="D318" s="410"/>
      <c r="E318" s="410"/>
      <c r="F318" s="410"/>
      <c r="G318" s="410"/>
      <c r="H318" s="410"/>
      <c r="I318" s="411"/>
      <c r="K318" s="425" t="s">
        <v>39</v>
      </c>
      <c r="L318" s="412" t="s">
        <v>119</v>
      </c>
      <c r="M318" s="413"/>
      <c r="N318" s="413"/>
      <c r="O318" s="413"/>
      <c r="P318" s="413"/>
      <c r="Q318" s="413"/>
      <c r="R318" s="413"/>
      <c r="S318" s="414"/>
      <c r="U318" s="418" t="s">
        <v>39</v>
      </c>
      <c r="V318" s="419" t="s">
        <v>119</v>
      </c>
      <c r="W318" s="419"/>
      <c r="X318" s="419"/>
      <c r="Y318" s="419"/>
      <c r="Z318" s="419"/>
      <c r="AA318" s="419"/>
      <c r="AB318" s="419"/>
      <c r="AC318" s="419"/>
      <c r="AD318" s="419"/>
      <c r="AE318" s="419"/>
      <c r="AF318" s="419"/>
      <c r="AG318" s="419"/>
      <c r="AH318" s="419"/>
      <c r="AI318" s="420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</row>
    <row r="319" spans="1:81" ht="15">
      <c r="A319" s="27" t="s">
        <v>7</v>
      </c>
      <c r="B319" s="37">
        <v>0</v>
      </c>
      <c r="C319" s="37">
        <v>1117.3548584246662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1117.3548584246662</v>
      </c>
      <c r="K319" s="79" t="s">
        <v>7</v>
      </c>
      <c r="L319" s="37">
        <v>0</v>
      </c>
      <c r="M319" s="37">
        <v>1117.3548584246662</v>
      </c>
      <c r="N319" s="37">
        <v>0</v>
      </c>
      <c r="O319" s="37">
        <v>0</v>
      </c>
      <c r="P319" s="37">
        <v>0</v>
      </c>
      <c r="Q319" s="37">
        <v>0</v>
      </c>
      <c r="R319" s="98">
        <v>0</v>
      </c>
      <c r="S319" s="99">
        <f>SUM(L319:R319)</f>
        <v>1117.3548584246662</v>
      </c>
      <c r="U319" s="101" t="s">
        <v>7</v>
      </c>
      <c r="V319" s="114">
        <v>0</v>
      </c>
      <c r="W319" s="114">
        <v>0</v>
      </c>
      <c r="X319" s="114">
        <v>0</v>
      </c>
      <c r="Y319" s="114">
        <v>1117.3548584246662</v>
      </c>
      <c r="Z319" s="114">
        <v>0</v>
      </c>
      <c r="AA319" s="114">
        <v>0</v>
      </c>
      <c r="AB319" s="114">
        <v>0</v>
      </c>
      <c r="AC319" s="115">
        <v>0</v>
      </c>
      <c r="AD319" s="116">
        <v>0</v>
      </c>
      <c r="AE319" s="116">
        <v>0</v>
      </c>
      <c r="AF319" s="116">
        <v>0</v>
      </c>
      <c r="AG319" s="116">
        <v>0</v>
      </c>
      <c r="AH319" s="116">
        <v>0</v>
      </c>
      <c r="AI319" s="117">
        <f>SUM(V319:AC319)</f>
        <v>1117.3548584246662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</row>
    <row r="320" spans="1:8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182">SUM(B320:H320)</f>
        <v>0</v>
      </c>
      <c r="K320" s="71" t="s">
        <v>8</v>
      </c>
      <c r="L320" s="84">
        <v>0</v>
      </c>
      <c r="M320" s="84">
        <v>0</v>
      </c>
      <c r="N320" s="84">
        <v>0</v>
      </c>
      <c r="O320" s="84">
        <v>0</v>
      </c>
      <c r="P320" s="84">
        <v>0</v>
      </c>
      <c r="Q320" s="84">
        <v>0</v>
      </c>
      <c r="R320" s="85">
        <v>0</v>
      </c>
      <c r="S320" s="86">
        <f t="shared" ref="S320:S339" si="183">SUM(L320:R320)</f>
        <v>0</v>
      </c>
      <c r="U320" s="102" t="s">
        <v>8</v>
      </c>
      <c r="V320" s="118">
        <v>0</v>
      </c>
      <c r="W320" s="118">
        <v>0</v>
      </c>
      <c r="X320" s="118">
        <v>0</v>
      </c>
      <c r="Y320" s="118">
        <v>0</v>
      </c>
      <c r="Z320" s="118">
        <v>0</v>
      </c>
      <c r="AA320" s="118">
        <v>0</v>
      </c>
      <c r="AB320" s="118">
        <v>0</v>
      </c>
      <c r="AC320" s="119">
        <v>0</v>
      </c>
      <c r="AD320" s="118">
        <v>0</v>
      </c>
      <c r="AE320" s="118">
        <v>0</v>
      </c>
      <c r="AF320" s="118">
        <v>0</v>
      </c>
      <c r="AG320" s="118">
        <v>0</v>
      </c>
      <c r="AH320" s="118">
        <v>0</v>
      </c>
      <c r="AI320" s="120">
        <f t="shared" ref="AI320:AI339" si="184">SUM(V320:AC320)</f>
        <v>0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</row>
    <row r="321" spans="1:81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182"/>
        <v>0</v>
      </c>
      <c r="K321" s="72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82">
        <v>0</v>
      </c>
      <c r="S321" s="83">
        <f t="shared" si="183"/>
        <v>0</v>
      </c>
      <c r="U321" s="103" t="s">
        <v>10</v>
      </c>
      <c r="V321" s="114">
        <v>0</v>
      </c>
      <c r="W321" s="114">
        <v>0</v>
      </c>
      <c r="X321" s="114">
        <v>0</v>
      </c>
      <c r="Y321" s="114">
        <v>0</v>
      </c>
      <c r="Z321" s="114">
        <v>0</v>
      </c>
      <c r="AA321" s="114">
        <v>0</v>
      </c>
      <c r="AB321" s="114">
        <v>0</v>
      </c>
      <c r="AC321" s="115">
        <v>0</v>
      </c>
      <c r="AD321" s="116">
        <v>0</v>
      </c>
      <c r="AE321" s="116">
        <v>0</v>
      </c>
      <c r="AF321" s="116">
        <v>0</v>
      </c>
      <c r="AG321" s="116">
        <v>0</v>
      </c>
      <c r="AH321" s="116">
        <v>0</v>
      </c>
      <c r="AI321" s="117">
        <f t="shared" si="184"/>
        <v>0</v>
      </c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</row>
    <row r="322" spans="1:81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182"/>
        <v>0</v>
      </c>
      <c r="K322" s="71" t="s">
        <v>56</v>
      </c>
      <c r="L322" s="84">
        <v>0</v>
      </c>
      <c r="M322" s="84">
        <v>0</v>
      </c>
      <c r="N322" s="84">
        <v>0</v>
      </c>
      <c r="O322" s="84">
        <v>0</v>
      </c>
      <c r="P322" s="84">
        <v>0</v>
      </c>
      <c r="Q322" s="84">
        <v>0</v>
      </c>
      <c r="R322" s="85">
        <v>0</v>
      </c>
      <c r="S322" s="86">
        <f t="shared" si="183"/>
        <v>0</v>
      </c>
      <c r="U322" s="102" t="s">
        <v>56</v>
      </c>
      <c r="V322" s="118">
        <v>0</v>
      </c>
      <c r="W322" s="118">
        <v>0</v>
      </c>
      <c r="X322" s="118">
        <v>0</v>
      </c>
      <c r="Y322" s="118">
        <v>0</v>
      </c>
      <c r="Z322" s="118">
        <v>0</v>
      </c>
      <c r="AA322" s="118">
        <v>0</v>
      </c>
      <c r="AB322" s="118">
        <v>0</v>
      </c>
      <c r="AC322" s="119">
        <v>0</v>
      </c>
      <c r="AD322" s="118">
        <v>0</v>
      </c>
      <c r="AE322" s="118">
        <v>0</v>
      </c>
      <c r="AF322" s="118">
        <v>0</v>
      </c>
      <c r="AG322" s="118">
        <v>0</v>
      </c>
      <c r="AH322" s="118">
        <v>0</v>
      </c>
      <c r="AI322" s="120">
        <f t="shared" si="184"/>
        <v>0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</row>
    <row r="323" spans="1:81" ht="15">
      <c r="A323" s="29" t="s">
        <v>16</v>
      </c>
      <c r="B323" s="43">
        <v>3.7752711919994519</v>
      </c>
      <c r="C323" s="43">
        <v>10.224296932213701</v>
      </c>
      <c r="D323" s="43">
        <v>5.7214640456265489</v>
      </c>
      <c r="E323" s="43">
        <v>0</v>
      </c>
      <c r="F323" s="422"/>
      <c r="G323" s="43">
        <v>0</v>
      </c>
      <c r="H323" s="44">
        <v>0</v>
      </c>
      <c r="I323" s="39">
        <f t="shared" si="182"/>
        <v>19.721032169839702</v>
      </c>
      <c r="K323" s="72" t="s">
        <v>16</v>
      </c>
      <c r="L323" s="43">
        <v>3.7752711919994519</v>
      </c>
      <c r="M323" s="43">
        <v>10.224296932213701</v>
      </c>
      <c r="N323" s="43">
        <v>5.7214640456265489</v>
      </c>
      <c r="O323" s="43">
        <v>0</v>
      </c>
      <c r="P323" s="43">
        <v>0</v>
      </c>
      <c r="Q323" s="43">
        <v>0</v>
      </c>
      <c r="R323" s="82">
        <v>0</v>
      </c>
      <c r="S323" s="83">
        <f t="shared" si="183"/>
        <v>19.721032169839702</v>
      </c>
      <c r="U323" s="103" t="s">
        <v>16</v>
      </c>
      <c r="V323" s="114">
        <v>3.7752711919994519</v>
      </c>
      <c r="W323" s="114">
        <v>0</v>
      </c>
      <c r="X323" s="114">
        <v>0</v>
      </c>
      <c r="Y323" s="114">
        <v>10.224296932213701</v>
      </c>
      <c r="Z323" s="114">
        <v>5.7214640456265489</v>
      </c>
      <c r="AA323" s="114">
        <v>0</v>
      </c>
      <c r="AB323" s="114">
        <v>0</v>
      </c>
      <c r="AC323" s="115">
        <v>0</v>
      </c>
      <c r="AD323" s="116">
        <v>0</v>
      </c>
      <c r="AE323" s="116">
        <v>0</v>
      </c>
      <c r="AF323" s="116">
        <v>0</v>
      </c>
      <c r="AG323" s="116">
        <v>0</v>
      </c>
      <c r="AH323" s="116">
        <v>0</v>
      </c>
      <c r="AI323" s="117">
        <f t="shared" si="184"/>
        <v>19.721032169839702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</row>
    <row r="324" spans="1:81" ht="15">
      <c r="A324" s="28" t="s">
        <v>68</v>
      </c>
      <c r="B324" s="40">
        <v>5.8966809783075407</v>
      </c>
      <c r="C324" s="40">
        <v>2.6178871928721182E-4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182"/>
        <v>5.896942767026828</v>
      </c>
      <c r="K324" s="71" t="s">
        <v>68</v>
      </c>
      <c r="L324" s="84">
        <v>5.8966809783075407</v>
      </c>
      <c r="M324" s="84">
        <v>2.6178871928721182E-4</v>
      </c>
      <c r="N324" s="84">
        <v>0</v>
      </c>
      <c r="O324" s="84">
        <v>0</v>
      </c>
      <c r="P324" s="84">
        <v>0</v>
      </c>
      <c r="Q324" s="84">
        <v>0</v>
      </c>
      <c r="R324" s="85">
        <v>0</v>
      </c>
      <c r="S324" s="86">
        <f t="shared" si="183"/>
        <v>5.896942767026828</v>
      </c>
      <c r="U324" s="102" t="s">
        <v>57</v>
      </c>
      <c r="V324" s="118">
        <v>5.8938022238916732</v>
      </c>
      <c r="W324" s="118">
        <v>0</v>
      </c>
      <c r="X324" s="118">
        <v>0</v>
      </c>
      <c r="Y324" s="118">
        <v>2.6178871928721182E-4</v>
      </c>
      <c r="Z324" s="118">
        <v>0</v>
      </c>
      <c r="AA324" s="118">
        <v>0</v>
      </c>
      <c r="AB324" s="118">
        <v>0</v>
      </c>
      <c r="AC324" s="119">
        <v>2.8787544158674389E-3</v>
      </c>
      <c r="AD324" s="118">
        <v>2.8787544158674389E-3</v>
      </c>
      <c r="AE324" s="118">
        <v>0</v>
      </c>
      <c r="AF324" s="118">
        <v>0</v>
      </c>
      <c r="AG324" s="118">
        <v>0</v>
      </c>
      <c r="AH324" s="118">
        <v>0</v>
      </c>
      <c r="AI324" s="120">
        <f t="shared" si="184"/>
        <v>5.896942767026828</v>
      </c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</row>
    <row r="325" spans="1:81" ht="15">
      <c r="A325" s="29" t="s">
        <v>58</v>
      </c>
      <c r="B325" s="43">
        <v>0</v>
      </c>
      <c r="C325" s="43">
        <v>0</v>
      </c>
      <c r="D325" s="43">
        <v>0</v>
      </c>
      <c r="E325" s="43">
        <v>2.7063808220563157</v>
      </c>
      <c r="F325" s="422"/>
      <c r="G325" s="43">
        <v>0</v>
      </c>
      <c r="H325" s="44">
        <v>0</v>
      </c>
      <c r="I325" s="39">
        <f t="shared" si="182"/>
        <v>2.7063808220563157</v>
      </c>
      <c r="K325" s="72" t="s">
        <v>58</v>
      </c>
      <c r="L325" s="43">
        <v>0</v>
      </c>
      <c r="M325" s="43">
        <v>0</v>
      </c>
      <c r="N325" s="43">
        <v>0</v>
      </c>
      <c r="O325" s="43">
        <v>2.7063808220563157</v>
      </c>
      <c r="P325" s="43">
        <v>42.226831563490201</v>
      </c>
      <c r="Q325" s="43">
        <v>0</v>
      </c>
      <c r="R325" s="82">
        <v>0</v>
      </c>
      <c r="S325" s="83">
        <f t="shared" si="183"/>
        <v>44.933212385546518</v>
      </c>
      <c r="U325" s="103" t="s">
        <v>58</v>
      </c>
      <c r="V325" s="114">
        <v>0</v>
      </c>
      <c r="W325" s="114">
        <v>0</v>
      </c>
      <c r="X325" s="114">
        <v>0</v>
      </c>
      <c r="Y325" s="114">
        <v>0</v>
      </c>
      <c r="Z325" s="114">
        <v>0</v>
      </c>
      <c r="AA325" s="114">
        <v>2.7063808220563157</v>
      </c>
      <c r="AB325" s="114">
        <v>42.226831563490201</v>
      </c>
      <c r="AC325" s="115">
        <v>0</v>
      </c>
      <c r="AD325" s="114">
        <v>0</v>
      </c>
      <c r="AE325" s="114">
        <v>0</v>
      </c>
      <c r="AF325" s="114">
        <v>0</v>
      </c>
      <c r="AG325" s="114">
        <v>0</v>
      </c>
      <c r="AH325" s="114">
        <v>0</v>
      </c>
      <c r="AI325" s="117">
        <f t="shared" si="184"/>
        <v>44.933212385546518</v>
      </c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</row>
    <row r="326" spans="1:81" ht="15">
      <c r="A326" s="28" t="s">
        <v>12</v>
      </c>
      <c r="B326" s="40">
        <v>0</v>
      </c>
      <c r="C326" s="40">
        <v>0</v>
      </c>
      <c r="D326" s="40">
        <v>0</v>
      </c>
      <c r="E326" s="40">
        <v>0</v>
      </c>
      <c r="F326" s="422"/>
      <c r="G326" s="40">
        <v>0</v>
      </c>
      <c r="H326" s="41">
        <v>0</v>
      </c>
      <c r="I326" s="42">
        <f t="shared" si="182"/>
        <v>0</v>
      </c>
      <c r="K326" s="71" t="s">
        <v>12</v>
      </c>
      <c r="L326" s="84">
        <v>0</v>
      </c>
      <c r="M326" s="84">
        <v>0</v>
      </c>
      <c r="N326" s="84">
        <v>0</v>
      </c>
      <c r="O326" s="84">
        <v>0</v>
      </c>
      <c r="P326" s="84">
        <v>28.929376787080731</v>
      </c>
      <c r="Q326" s="84">
        <v>0</v>
      </c>
      <c r="R326" s="85">
        <v>0</v>
      </c>
      <c r="S326" s="86">
        <f t="shared" si="183"/>
        <v>28.929376787080731</v>
      </c>
      <c r="U326" s="102" t="s">
        <v>12</v>
      </c>
      <c r="V326" s="118">
        <v>0</v>
      </c>
      <c r="W326" s="118">
        <v>0</v>
      </c>
      <c r="X326" s="118">
        <v>0</v>
      </c>
      <c r="Y326" s="118">
        <v>0</v>
      </c>
      <c r="Z326" s="118">
        <v>0</v>
      </c>
      <c r="AA326" s="118">
        <v>0</v>
      </c>
      <c r="AB326" s="118">
        <v>28.929376787080731</v>
      </c>
      <c r="AC326" s="119">
        <v>0</v>
      </c>
      <c r="AD326" s="118">
        <v>0</v>
      </c>
      <c r="AE326" s="118">
        <v>0</v>
      </c>
      <c r="AF326" s="118">
        <v>0</v>
      </c>
      <c r="AG326" s="118">
        <v>0</v>
      </c>
      <c r="AH326" s="118">
        <v>0</v>
      </c>
      <c r="AI326" s="120">
        <f t="shared" si="184"/>
        <v>28.929376787080731</v>
      </c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</row>
    <row r="327" spans="1:81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182"/>
        <v>0</v>
      </c>
      <c r="K327" s="72" t="s">
        <v>59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82">
        <v>0</v>
      </c>
      <c r="S327" s="83">
        <f t="shared" si="183"/>
        <v>0</v>
      </c>
      <c r="U327" s="103" t="s">
        <v>59</v>
      </c>
      <c r="V327" s="114">
        <v>0</v>
      </c>
      <c r="W327" s="114">
        <v>0</v>
      </c>
      <c r="X327" s="114">
        <v>0</v>
      </c>
      <c r="Y327" s="114">
        <v>0</v>
      </c>
      <c r="Z327" s="114">
        <v>0</v>
      </c>
      <c r="AA327" s="114">
        <v>0</v>
      </c>
      <c r="AB327" s="114">
        <v>0</v>
      </c>
      <c r="AC327" s="115">
        <v>0</v>
      </c>
      <c r="AD327" s="114">
        <v>0</v>
      </c>
      <c r="AE327" s="114">
        <v>0</v>
      </c>
      <c r="AF327" s="114">
        <v>0</v>
      </c>
      <c r="AG327" s="114">
        <v>0</v>
      </c>
      <c r="AH327" s="114">
        <v>0</v>
      </c>
      <c r="AI327" s="117">
        <f t="shared" si="184"/>
        <v>0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</row>
    <row r="328" spans="1:81" ht="15">
      <c r="A328" s="28" t="s">
        <v>17</v>
      </c>
      <c r="B328" s="40">
        <v>3.5659934490954246</v>
      </c>
      <c r="C328" s="40">
        <v>0</v>
      </c>
      <c r="D328" s="40">
        <v>4.5413745894388131E-2</v>
      </c>
      <c r="E328" s="40">
        <v>0</v>
      </c>
      <c r="F328" s="422"/>
      <c r="G328" s="40">
        <v>0</v>
      </c>
      <c r="H328" s="41">
        <v>0</v>
      </c>
      <c r="I328" s="42">
        <f t="shared" si="182"/>
        <v>3.6114071949898126</v>
      </c>
      <c r="K328" s="71" t="s">
        <v>17</v>
      </c>
      <c r="L328" s="84">
        <v>3.5659934490954246</v>
      </c>
      <c r="M328" s="84">
        <v>0</v>
      </c>
      <c r="N328" s="84">
        <v>4.5413745894388131E-2</v>
      </c>
      <c r="O328" s="84">
        <v>0</v>
      </c>
      <c r="P328" s="84">
        <v>0.98151661617606212</v>
      </c>
      <c r="Q328" s="84">
        <v>0</v>
      </c>
      <c r="R328" s="85">
        <v>0</v>
      </c>
      <c r="S328" s="86">
        <f t="shared" si="183"/>
        <v>4.5929238111658748</v>
      </c>
      <c r="U328" s="102" t="s">
        <v>17</v>
      </c>
      <c r="V328" s="118">
        <v>0</v>
      </c>
      <c r="W328" s="118">
        <v>3.5659934490954246</v>
      </c>
      <c r="X328" s="118">
        <v>0</v>
      </c>
      <c r="Y328" s="118">
        <v>0</v>
      </c>
      <c r="Z328" s="118">
        <v>0</v>
      </c>
      <c r="AA328" s="118">
        <v>0</v>
      </c>
      <c r="AB328" s="118">
        <v>0.98151661617606212</v>
      </c>
      <c r="AC328" s="119">
        <v>4.5413745894388131E-2</v>
      </c>
      <c r="AD328" s="118">
        <v>0</v>
      </c>
      <c r="AE328" s="118">
        <v>0</v>
      </c>
      <c r="AF328" s="118">
        <v>0</v>
      </c>
      <c r="AG328" s="118">
        <v>4.5413745894388131E-2</v>
      </c>
      <c r="AH328" s="118">
        <v>0</v>
      </c>
      <c r="AI328" s="120">
        <f t="shared" si="184"/>
        <v>4.5929238111658748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</row>
    <row r="329" spans="1:81" ht="15">
      <c r="A329" s="29" t="s">
        <v>140</v>
      </c>
      <c r="B329" s="43">
        <v>202.86976462330671</v>
      </c>
      <c r="C329" s="43">
        <v>2196.3826988078713</v>
      </c>
      <c r="D329" s="43">
        <v>453.87832188560446</v>
      </c>
      <c r="E329" s="43">
        <v>0</v>
      </c>
      <c r="F329" s="422"/>
      <c r="G329" s="43">
        <v>0</v>
      </c>
      <c r="H329" s="44">
        <v>0</v>
      </c>
      <c r="I329" s="39">
        <f t="shared" si="182"/>
        <v>2853.1307853167827</v>
      </c>
      <c r="K329" s="72" t="s">
        <v>140</v>
      </c>
      <c r="L329" s="43">
        <v>202.86976462330671</v>
      </c>
      <c r="M329" s="43">
        <v>2196.3826988078713</v>
      </c>
      <c r="N329" s="43">
        <v>453.87832188560446</v>
      </c>
      <c r="O329" s="43">
        <v>0</v>
      </c>
      <c r="P329" s="43">
        <v>2.0641988506026903</v>
      </c>
      <c r="Q329" s="43">
        <v>0</v>
      </c>
      <c r="R329" s="82">
        <v>0</v>
      </c>
      <c r="S329" s="83">
        <f t="shared" si="183"/>
        <v>2855.1949841673854</v>
      </c>
      <c r="U329" s="103" t="s">
        <v>140</v>
      </c>
      <c r="V329" s="114">
        <v>198.91016782061848</v>
      </c>
      <c r="W329" s="114">
        <v>0</v>
      </c>
      <c r="X329" s="114">
        <v>0</v>
      </c>
      <c r="Y329" s="114">
        <v>2196.3826988078713</v>
      </c>
      <c r="Z329" s="114">
        <v>130.68063449824314</v>
      </c>
      <c r="AA329" s="114">
        <v>0</v>
      </c>
      <c r="AB329" s="114">
        <v>2.0641988506026903</v>
      </c>
      <c r="AC329" s="115">
        <v>327.15728419004955</v>
      </c>
      <c r="AD329" s="114">
        <v>3.9595968026882344</v>
      </c>
      <c r="AE329" s="114">
        <v>0</v>
      </c>
      <c r="AF329" s="114">
        <v>0</v>
      </c>
      <c r="AG329" s="114">
        <v>323.19768738736133</v>
      </c>
      <c r="AH329" s="114">
        <v>0</v>
      </c>
      <c r="AI329" s="117">
        <f t="shared" si="184"/>
        <v>2855.1949841673854</v>
      </c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</row>
    <row r="330" spans="1:81" ht="15">
      <c r="A330" s="28" t="s">
        <v>25</v>
      </c>
      <c r="B330" s="40">
        <v>151.58259541131309</v>
      </c>
      <c r="C330" s="40">
        <v>8.7875469181079335</v>
      </c>
      <c r="D330" s="40">
        <v>18.397534044879681</v>
      </c>
      <c r="E330" s="40">
        <v>2210.3659853437644</v>
      </c>
      <c r="F330" s="422"/>
      <c r="G330" s="40">
        <v>107.96443361194041</v>
      </c>
      <c r="H330" s="41">
        <v>0</v>
      </c>
      <c r="I330" s="42">
        <f t="shared" si="182"/>
        <v>2497.0980953300054</v>
      </c>
      <c r="K330" s="71" t="s">
        <v>25</v>
      </c>
      <c r="L330" s="84">
        <v>151.58259541131309</v>
      </c>
      <c r="M330" s="84">
        <v>8.7875469181079335</v>
      </c>
      <c r="N330" s="84">
        <v>18.397534044879681</v>
      </c>
      <c r="O330" s="84">
        <v>2210.3659853437644</v>
      </c>
      <c r="P330" s="84">
        <v>18.369481881859528</v>
      </c>
      <c r="Q330" s="84">
        <v>107.96443361194041</v>
      </c>
      <c r="R330" s="85">
        <v>0</v>
      </c>
      <c r="S330" s="86">
        <f t="shared" si="183"/>
        <v>2515.4675772118649</v>
      </c>
      <c r="U330" s="102" t="s">
        <v>25</v>
      </c>
      <c r="V330" s="118">
        <v>4.3903903186546112</v>
      </c>
      <c r="W330" s="118">
        <v>45.413334420620849</v>
      </c>
      <c r="X330" s="118">
        <v>107.96443361194041</v>
      </c>
      <c r="Y330" s="118">
        <v>8.7875469181079335</v>
      </c>
      <c r="Z330" s="118">
        <v>0.15210202155309377</v>
      </c>
      <c r="AA330" s="118">
        <v>2178.4485943506579</v>
      </c>
      <c r="AB330" s="118">
        <v>18.369481881859528</v>
      </c>
      <c r="AC330" s="119">
        <v>151.94169368847068</v>
      </c>
      <c r="AD330" s="118">
        <v>101.77887067203763</v>
      </c>
      <c r="AE330" s="118">
        <v>31.917390993106459</v>
      </c>
      <c r="AF330" s="118">
        <v>0</v>
      </c>
      <c r="AG330" s="118">
        <v>18.245432023326586</v>
      </c>
      <c r="AH330" s="118">
        <v>0</v>
      </c>
      <c r="AI330" s="120">
        <f t="shared" si="184"/>
        <v>2515.4675772118653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</row>
    <row r="331" spans="1:81" ht="15">
      <c r="A331" s="29" t="s">
        <v>24</v>
      </c>
      <c r="B331" s="43">
        <v>24.623196173383686</v>
      </c>
      <c r="C331" s="43">
        <v>0</v>
      </c>
      <c r="D331" s="43">
        <v>0</v>
      </c>
      <c r="E331" s="43">
        <v>0</v>
      </c>
      <c r="F331" s="422"/>
      <c r="G331" s="43">
        <v>0</v>
      </c>
      <c r="H331" s="44">
        <v>0</v>
      </c>
      <c r="I331" s="39">
        <f t="shared" si="182"/>
        <v>24.623196173383686</v>
      </c>
      <c r="K331" s="72" t="s">
        <v>24</v>
      </c>
      <c r="L331" s="43">
        <v>24.623196173383686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82">
        <v>0</v>
      </c>
      <c r="S331" s="83">
        <f t="shared" si="183"/>
        <v>24.623196173383686</v>
      </c>
      <c r="U331" s="103" t="s">
        <v>24</v>
      </c>
      <c r="V331" s="114">
        <v>22.844041027250007</v>
      </c>
      <c r="W331" s="114">
        <v>0</v>
      </c>
      <c r="X331" s="114">
        <v>0</v>
      </c>
      <c r="Y331" s="114">
        <v>0</v>
      </c>
      <c r="Z331" s="114">
        <v>0</v>
      </c>
      <c r="AA331" s="114">
        <v>0</v>
      </c>
      <c r="AB331" s="114">
        <v>0</v>
      </c>
      <c r="AC331" s="115">
        <v>1.7791551461336772</v>
      </c>
      <c r="AD331" s="114">
        <v>1.7791551461336772</v>
      </c>
      <c r="AE331" s="114">
        <v>0</v>
      </c>
      <c r="AF331" s="114">
        <v>0</v>
      </c>
      <c r="AG331" s="114">
        <v>0</v>
      </c>
      <c r="AH331" s="114">
        <v>0</v>
      </c>
      <c r="AI331" s="117">
        <f t="shared" si="184"/>
        <v>24.623196173383686</v>
      </c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</row>
    <row r="332" spans="1:81" ht="15">
      <c r="A332" s="28" t="s">
        <v>60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182"/>
        <v>0</v>
      </c>
      <c r="K332" s="71" t="s">
        <v>60</v>
      </c>
      <c r="L332" s="84">
        <v>0</v>
      </c>
      <c r="M332" s="84">
        <v>0</v>
      </c>
      <c r="N332" s="84">
        <v>0</v>
      </c>
      <c r="O332" s="84">
        <v>0</v>
      </c>
      <c r="P332" s="84">
        <v>0</v>
      </c>
      <c r="Q332" s="84">
        <v>0</v>
      </c>
      <c r="R332" s="85">
        <v>0</v>
      </c>
      <c r="S332" s="86">
        <f t="shared" si="183"/>
        <v>0</v>
      </c>
      <c r="U332" s="102" t="s">
        <v>60</v>
      </c>
      <c r="V332" s="118">
        <v>0</v>
      </c>
      <c r="W332" s="118">
        <v>0</v>
      </c>
      <c r="X332" s="118">
        <v>0</v>
      </c>
      <c r="Y332" s="118">
        <v>0</v>
      </c>
      <c r="Z332" s="118">
        <v>0</v>
      </c>
      <c r="AA332" s="118">
        <v>0</v>
      </c>
      <c r="AB332" s="118">
        <v>0</v>
      </c>
      <c r="AC332" s="119">
        <v>0</v>
      </c>
      <c r="AD332" s="118">
        <v>0</v>
      </c>
      <c r="AE332" s="118">
        <v>0</v>
      </c>
      <c r="AF332" s="118">
        <v>0</v>
      </c>
      <c r="AG332" s="118">
        <v>0</v>
      </c>
      <c r="AH332" s="118">
        <v>0</v>
      </c>
      <c r="AI332" s="120">
        <f t="shared" si="184"/>
        <v>0</v>
      </c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</row>
    <row r="333" spans="1:81" ht="15">
      <c r="A333" s="29" t="s">
        <v>22</v>
      </c>
      <c r="B333" s="43">
        <v>0</v>
      </c>
      <c r="C333" s="43">
        <v>802.63151653280556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182"/>
        <v>802.63151653280556</v>
      </c>
      <c r="K333" s="72" t="s">
        <v>22</v>
      </c>
      <c r="L333" s="43">
        <v>0</v>
      </c>
      <c r="M333" s="43">
        <v>802.63151653280556</v>
      </c>
      <c r="N333" s="43">
        <v>0</v>
      </c>
      <c r="O333" s="43">
        <v>0</v>
      </c>
      <c r="P333" s="43">
        <v>1.7577639336534754</v>
      </c>
      <c r="Q333" s="43">
        <v>0</v>
      </c>
      <c r="R333" s="82">
        <v>0</v>
      </c>
      <c r="S333" s="83">
        <f t="shared" si="183"/>
        <v>804.38928046645901</v>
      </c>
      <c r="U333" s="103" t="s">
        <v>22</v>
      </c>
      <c r="V333" s="114">
        <v>0</v>
      </c>
      <c r="W333" s="114">
        <v>0</v>
      </c>
      <c r="X333" s="114">
        <v>0</v>
      </c>
      <c r="Y333" s="114">
        <v>802.63151653280556</v>
      </c>
      <c r="Z333" s="114">
        <v>0</v>
      </c>
      <c r="AA333" s="114">
        <v>0</v>
      </c>
      <c r="AB333" s="114">
        <v>1.7577639336534754</v>
      </c>
      <c r="AC333" s="115">
        <v>0</v>
      </c>
      <c r="AD333" s="114">
        <v>0</v>
      </c>
      <c r="AE333" s="114">
        <v>0</v>
      </c>
      <c r="AF333" s="114">
        <v>0</v>
      </c>
      <c r="AG333" s="114">
        <v>0</v>
      </c>
      <c r="AH333" s="114">
        <v>0</v>
      </c>
      <c r="AI333" s="117">
        <f t="shared" si="184"/>
        <v>804.38928046645901</v>
      </c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</row>
    <row r="334" spans="1:81" ht="15">
      <c r="A334" s="28" t="s">
        <v>21</v>
      </c>
      <c r="B334" s="40">
        <v>0.48771360017403487</v>
      </c>
      <c r="C334" s="40">
        <v>26.255968150962055</v>
      </c>
      <c r="D334" s="40">
        <v>8.1745978648639088</v>
      </c>
      <c r="E334" s="40">
        <v>0</v>
      </c>
      <c r="F334" s="422"/>
      <c r="G334" s="40">
        <v>0</v>
      </c>
      <c r="H334" s="41">
        <v>0</v>
      </c>
      <c r="I334" s="42">
        <f t="shared" si="182"/>
        <v>34.918279616</v>
      </c>
      <c r="K334" s="71" t="s">
        <v>21</v>
      </c>
      <c r="L334" s="84">
        <v>0.48771360017403487</v>
      </c>
      <c r="M334" s="84">
        <v>26.255968150962055</v>
      </c>
      <c r="N334" s="84">
        <v>8.1745978648639088</v>
      </c>
      <c r="O334" s="84">
        <v>0</v>
      </c>
      <c r="P334" s="84">
        <v>0</v>
      </c>
      <c r="Q334" s="84">
        <v>0</v>
      </c>
      <c r="R334" s="85">
        <v>0</v>
      </c>
      <c r="S334" s="86">
        <f t="shared" si="183"/>
        <v>34.918279616</v>
      </c>
      <c r="U334" s="102" t="s">
        <v>61</v>
      </c>
      <c r="V334" s="118">
        <v>0.48771360017403487</v>
      </c>
      <c r="W334" s="118">
        <v>0</v>
      </c>
      <c r="X334" s="118">
        <v>0</v>
      </c>
      <c r="Y334" s="118">
        <v>26.255968150962055</v>
      </c>
      <c r="Z334" s="118">
        <v>8.1745978648639088</v>
      </c>
      <c r="AA334" s="118">
        <v>0</v>
      </c>
      <c r="AB334" s="118">
        <v>0</v>
      </c>
      <c r="AC334" s="119">
        <v>0</v>
      </c>
      <c r="AD334" s="118">
        <v>0</v>
      </c>
      <c r="AE334" s="118">
        <v>0</v>
      </c>
      <c r="AF334" s="118">
        <v>0</v>
      </c>
      <c r="AG334" s="118">
        <v>0</v>
      </c>
      <c r="AH334" s="118">
        <v>0</v>
      </c>
      <c r="AI334" s="120">
        <f t="shared" si="184"/>
        <v>34.918279616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</row>
    <row r="335" spans="1:81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182"/>
        <v>0</v>
      </c>
      <c r="K335" s="73" t="s">
        <v>64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82">
        <v>0</v>
      </c>
      <c r="S335" s="83">
        <f t="shared" si="183"/>
        <v>0</v>
      </c>
      <c r="U335" s="104" t="s">
        <v>62</v>
      </c>
      <c r="V335" s="114">
        <v>0</v>
      </c>
      <c r="W335" s="114">
        <v>0</v>
      </c>
      <c r="X335" s="114">
        <v>0</v>
      </c>
      <c r="Y335" s="114">
        <v>0</v>
      </c>
      <c r="Z335" s="114">
        <v>0</v>
      </c>
      <c r="AA335" s="114">
        <v>0</v>
      </c>
      <c r="AB335" s="114">
        <v>0</v>
      </c>
      <c r="AC335" s="115">
        <v>0</v>
      </c>
      <c r="AD335" s="116">
        <v>0</v>
      </c>
      <c r="AE335" s="116">
        <v>0</v>
      </c>
      <c r="AF335" s="116">
        <v>0</v>
      </c>
      <c r="AG335" s="116">
        <v>0</v>
      </c>
      <c r="AH335" s="116">
        <v>0</v>
      </c>
      <c r="AI335" s="117">
        <f t="shared" si="184"/>
        <v>0</v>
      </c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</row>
    <row r="336" spans="1:81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f t="shared" si="182"/>
        <v>0</v>
      </c>
      <c r="K336" s="74" t="s">
        <v>23</v>
      </c>
      <c r="L336" s="87">
        <v>0</v>
      </c>
      <c r="M336" s="87">
        <v>0</v>
      </c>
      <c r="N336" s="87">
        <v>0</v>
      </c>
      <c r="O336" s="87">
        <v>0</v>
      </c>
      <c r="P336" s="87">
        <v>0</v>
      </c>
      <c r="Q336" s="87">
        <v>0</v>
      </c>
      <c r="R336" s="88">
        <v>0</v>
      </c>
      <c r="S336" s="89">
        <f t="shared" si="183"/>
        <v>0</v>
      </c>
      <c r="U336" s="105" t="s">
        <v>65</v>
      </c>
      <c r="V336" s="121">
        <v>0</v>
      </c>
      <c r="W336" s="121">
        <v>0</v>
      </c>
      <c r="X336" s="121">
        <v>0</v>
      </c>
      <c r="Y336" s="121">
        <v>0</v>
      </c>
      <c r="Z336" s="121">
        <v>0</v>
      </c>
      <c r="AA336" s="121">
        <v>0</v>
      </c>
      <c r="AB336" s="121">
        <v>0</v>
      </c>
      <c r="AC336" s="121">
        <v>0</v>
      </c>
      <c r="AD336" s="121">
        <v>0</v>
      </c>
      <c r="AE336" s="121">
        <v>0</v>
      </c>
      <c r="AF336" s="121">
        <v>0</v>
      </c>
      <c r="AG336" s="121">
        <v>0</v>
      </c>
      <c r="AH336" s="122">
        <v>0</v>
      </c>
      <c r="AI336" s="123">
        <f t="shared" si="184"/>
        <v>0</v>
      </c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</row>
    <row r="337" spans="1:8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f t="shared" si="182"/>
        <v>0</v>
      </c>
      <c r="K337" s="75" t="s">
        <v>19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90">
        <v>0</v>
      </c>
      <c r="S337" s="91">
        <f t="shared" si="183"/>
        <v>0</v>
      </c>
      <c r="U337" s="106" t="s">
        <v>19</v>
      </c>
      <c r="V337" s="124">
        <v>0</v>
      </c>
      <c r="W337" s="124">
        <v>0</v>
      </c>
      <c r="X337" s="124">
        <v>0</v>
      </c>
      <c r="Y337" s="124">
        <v>0</v>
      </c>
      <c r="Z337" s="124">
        <v>0</v>
      </c>
      <c r="AA337" s="124">
        <v>0</v>
      </c>
      <c r="AB337" s="124">
        <v>0</v>
      </c>
      <c r="AC337" s="124">
        <v>0</v>
      </c>
      <c r="AD337" s="125">
        <v>0</v>
      </c>
      <c r="AE337" s="125">
        <v>0</v>
      </c>
      <c r="AF337" s="125">
        <v>0</v>
      </c>
      <c r="AG337" s="125">
        <v>0</v>
      </c>
      <c r="AH337" s="125">
        <v>0</v>
      </c>
      <c r="AI337" s="126">
        <f t="shared" si="184"/>
        <v>0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</row>
    <row r="338" spans="1:8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f t="shared" si="182"/>
        <v>0</v>
      </c>
      <c r="K338" s="74" t="s">
        <v>20</v>
      </c>
      <c r="L338" s="87">
        <v>0</v>
      </c>
      <c r="M338" s="87">
        <v>0</v>
      </c>
      <c r="N338" s="87">
        <v>0</v>
      </c>
      <c r="O338" s="87">
        <v>0</v>
      </c>
      <c r="P338" s="87">
        <v>0</v>
      </c>
      <c r="Q338" s="87">
        <v>0</v>
      </c>
      <c r="R338" s="88">
        <v>0</v>
      </c>
      <c r="S338" s="89">
        <f t="shared" si="183"/>
        <v>0</v>
      </c>
      <c r="U338" s="105" t="s">
        <v>20</v>
      </c>
      <c r="V338" s="121">
        <v>0</v>
      </c>
      <c r="W338" s="121">
        <v>0</v>
      </c>
      <c r="X338" s="121">
        <v>0</v>
      </c>
      <c r="Y338" s="121">
        <v>0</v>
      </c>
      <c r="Z338" s="121">
        <v>0</v>
      </c>
      <c r="AA338" s="121">
        <v>0</v>
      </c>
      <c r="AB338" s="121">
        <v>0</v>
      </c>
      <c r="AC338" s="121">
        <v>0</v>
      </c>
      <c r="AD338" s="121">
        <v>0</v>
      </c>
      <c r="AE338" s="121">
        <v>0</v>
      </c>
      <c r="AF338" s="121">
        <v>0</v>
      </c>
      <c r="AG338" s="121">
        <v>0</v>
      </c>
      <c r="AH338" s="122">
        <v>0</v>
      </c>
      <c r="AI338" s="123">
        <f t="shared" si="184"/>
        <v>0</v>
      </c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</row>
    <row r="339" spans="1:8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f t="shared" si="182"/>
        <v>0</v>
      </c>
      <c r="K339" s="76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2">
        <v>0</v>
      </c>
      <c r="S339" s="93">
        <f t="shared" si="183"/>
        <v>0</v>
      </c>
      <c r="U339" s="106" t="s">
        <v>11</v>
      </c>
      <c r="V339" s="124">
        <v>0</v>
      </c>
      <c r="W339" s="124">
        <v>0</v>
      </c>
      <c r="X339" s="124">
        <v>0</v>
      </c>
      <c r="Y339" s="124">
        <v>0</v>
      </c>
      <c r="Z339" s="124">
        <v>0</v>
      </c>
      <c r="AA339" s="124">
        <v>0</v>
      </c>
      <c r="AB339" s="124">
        <v>0</v>
      </c>
      <c r="AC339" s="124">
        <v>0</v>
      </c>
      <c r="AD339" s="125">
        <v>0</v>
      </c>
      <c r="AE339" s="125">
        <v>0</v>
      </c>
      <c r="AF339" s="125">
        <v>0</v>
      </c>
      <c r="AG339" s="125">
        <v>0</v>
      </c>
      <c r="AH339" s="125">
        <v>0</v>
      </c>
      <c r="AI339" s="126">
        <f t="shared" si="184"/>
        <v>0</v>
      </c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</row>
    <row r="340" spans="1:81" ht="15">
      <c r="A340" s="34" t="s">
        <v>26</v>
      </c>
      <c r="B340" s="67">
        <f>SUM(B319:B335)</f>
        <v>392.80121542757996</v>
      </c>
      <c r="C340" s="67">
        <f t="shared" ref="C340:I340" si="185">SUM(C319:C335)</f>
        <v>4161.6371475553469</v>
      </c>
      <c r="D340" s="67">
        <f t="shared" si="185"/>
        <v>486.21733158686902</v>
      </c>
      <c r="E340" s="67">
        <f t="shared" si="185"/>
        <v>2213.0723661658208</v>
      </c>
      <c r="F340" s="67">
        <f t="shared" si="185"/>
        <v>0</v>
      </c>
      <c r="G340" s="67">
        <f t="shared" si="185"/>
        <v>107.96443361194041</v>
      </c>
      <c r="H340" s="68">
        <f t="shared" si="185"/>
        <v>0</v>
      </c>
      <c r="I340" s="39">
        <f t="shared" si="185"/>
        <v>7361.6924943475569</v>
      </c>
      <c r="K340" s="77" t="s">
        <v>26</v>
      </c>
      <c r="L340" s="67">
        <f>SUM(L319:L335)</f>
        <v>392.80121542757996</v>
      </c>
      <c r="M340" s="67">
        <f t="shared" ref="M340:S340" si="186">SUM(M319:M335)</f>
        <v>4161.6371475553469</v>
      </c>
      <c r="N340" s="67">
        <f t="shared" si="186"/>
        <v>486.21733158686902</v>
      </c>
      <c r="O340" s="67">
        <f t="shared" si="186"/>
        <v>2213.0723661658208</v>
      </c>
      <c r="P340" s="67">
        <f t="shared" si="186"/>
        <v>94.329169632862701</v>
      </c>
      <c r="Q340" s="67">
        <f t="shared" si="186"/>
        <v>107.96443361194041</v>
      </c>
      <c r="R340" s="68">
        <f t="shared" si="186"/>
        <v>0</v>
      </c>
      <c r="S340" s="94">
        <f t="shared" si="186"/>
        <v>7456.0216639804194</v>
      </c>
      <c r="T340" s="4"/>
      <c r="U340" s="107" t="s">
        <v>63</v>
      </c>
      <c r="V340" s="127">
        <f>SUM(V319:V335)</f>
        <v>236.30138618258826</v>
      </c>
      <c r="W340" s="127">
        <f t="shared" ref="W340:AH340" si="187">SUM(W319:W335)</f>
        <v>48.979327869716272</v>
      </c>
      <c r="X340" s="127">
        <f t="shared" si="187"/>
        <v>107.96443361194041</v>
      </c>
      <c r="Y340" s="127">
        <f t="shared" si="187"/>
        <v>4161.6371475553469</v>
      </c>
      <c r="Z340" s="127">
        <f t="shared" si="187"/>
        <v>144.7287984302867</v>
      </c>
      <c r="AA340" s="127">
        <f t="shared" si="187"/>
        <v>2181.1549751727143</v>
      </c>
      <c r="AB340" s="127">
        <f t="shared" si="187"/>
        <v>94.329169632862701</v>
      </c>
      <c r="AC340" s="127">
        <f t="shared" si="187"/>
        <v>480.9264255249642</v>
      </c>
      <c r="AD340" s="128">
        <f t="shared" si="187"/>
        <v>107.5205013752754</v>
      </c>
      <c r="AE340" s="128">
        <f t="shared" si="187"/>
        <v>31.917390993106459</v>
      </c>
      <c r="AF340" s="128">
        <f t="shared" si="187"/>
        <v>0</v>
      </c>
      <c r="AG340" s="128">
        <f t="shared" si="187"/>
        <v>341.48853315658232</v>
      </c>
      <c r="AH340" s="128">
        <f t="shared" si="187"/>
        <v>0</v>
      </c>
      <c r="AI340" s="129">
        <f>SUM(V340:AC340)</f>
        <v>7456.0216639804194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</row>
    <row r="341" spans="1:81" s="15" customFormat="1" ht="15" thickBot="1">
      <c r="A341" s="32" t="s">
        <v>90</v>
      </c>
      <c r="B341" s="48">
        <f>IF($I340=0,"-",B340/$I340)</f>
        <v>5.3357460357000779E-2</v>
      </c>
      <c r="C341" s="48">
        <f t="shared" ref="C341:H341" si="188">IF($I340=0,"-",C340/$I340)</f>
        <v>0.56530983204619434</v>
      </c>
      <c r="D341" s="48">
        <f t="shared" si="188"/>
        <v>6.6046949388363571E-2</v>
      </c>
      <c r="E341" s="48">
        <f t="shared" si="188"/>
        <v>0.30062005005846937</v>
      </c>
      <c r="F341" s="48">
        <f t="shared" si="188"/>
        <v>0</v>
      </c>
      <c r="G341" s="48">
        <f t="shared" si="188"/>
        <v>1.4665708149971965E-2</v>
      </c>
      <c r="H341" s="69">
        <f t="shared" si="188"/>
        <v>0</v>
      </c>
      <c r="I341" s="49">
        <f>SUM(B341:H341)</f>
        <v>0.99999999999999989</v>
      </c>
      <c r="K341" s="78" t="s">
        <v>90</v>
      </c>
      <c r="L341" s="95">
        <f>IF($S340=0,"-",L340/$S340)</f>
        <v>5.2682413374035432E-2</v>
      </c>
      <c r="M341" s="95">
        <f t="shared" ref="M341:R341" si="189">IF($S340=0,"-",M340/$S340)</f>
        <v>0.55815786690373492</v>
      </c>
      <c r="N341" s="95">
        <f t="shared" si="189"/>
        <v>6.5211362506597176E-2</v>
      </c>
      <c r="O341" s="95">
        <f t="shared" si="189"/>
        <v>0.29681678325279509</v>
      </c>
      <c r="P341" s="95">
        <f t="shared" si="189"/>
        <v>1.2651407665372151E-2</v>
      </c>
      <c r="Q341" s="95">
        <f t="shared" si="189"/>
        <v>1.44801662974653E-2</v>
      </c>
      <c r="R341" s="96">
        <f t="shared" si="189"/>
        <v>0</v>
      </c>
      <c r="S341" s="97">
        <f>SUM(L341:R341)</f>
        <v>1.0000000000000002</v>
      </c>
      <c r="T341" s="22"/>
      <c r="U341" s="108" t="s">
        <v>90</v>
      </c>
      <c r="V341" s="130">
        <f>+V340/$AI340</f>
        <v>3.1692690396025229E-2</v>
      </c>
      <c r="W341" s="130">
        <f t="shared" ref="W341:AH341" si="190">+W340/$AI340</f>
        <v>6.5690967753396405E-3</v>
      </c>
      <c r="X341" s="130">
        <f t="shared" si="190"/>
        <v>1.44801662974653E-2</v>
      </c>
      <c r="Y341" s="130">
        <f t="shared" si="190"/>
        <v>0.55815786690373492</v>
      </c>
      <c r="Z341" s="130">
        <f t="shared" si="190"/>
        <v>1.9410994891479808E-2</v>
      </c>
      <c r="AA341" s="130">
        <f t="shared" si="190"/>
        <v>0.29253602973147724</v>
      </c>
      <c r="AB341" s="130">
        <f t="shared" si="190"/>
        <v>1.2651407665372151E-2</v>
      </c>
      <c r="AC341" s="130">
        <f t="shared" si="190"/>
        <v>6.4501747339105797E-2</v>
      </c>
      <c r="AD341" s="130">
        <f t="shared" si="190"/>
        <v>1.4420626202670562E-2</v>
      </c>
      <c r="AE341" s="130">
        <f t="shared" si="190"/>
        <v>4.2807535213178639E-3</v>
      </c>
      <c r="AF341" s="130">
        <f t="shared" si="190"/>
        <v>0</v>
      </c>
      <c r="AG341" s="130">
        <f t="shared" si="190"/>
        <v>4.5800367615117368E-2</v>
      </c>
      <c r="AH341" s="130">
        <f t="shared" si="190"/>
        <v>0</v>
      </c>
      <c r="AI341" s="131">
        <f>SUM(V341:AC341)</f>
        <v>1</v>
      </c>
    </row>
    <row r="342" spans="1:81" ht="15" thickBot="1">
      <c r="A342" s="2"/>
      <c r="B342" s="2"/>
      <c r="C342" s="2"/>
      <c r="D342" s="2"/>
      <c r="E342" s="2"/>
      <c r="F342" s="2"/>
      <c r="G342" s="2"/>
      <c r="H342" s="2"/>
      <c r="I342" s="2"/>
      <c r="K342" s="2"/>
      <c r="L342" s="2"/>
      <c r="M342" s="2"/>
      <c r="N342" s="2"/>
      <c r="O342" s="2"/>
      <c r="P342" s="2"/>
      <c r="Q342" s="2"/>
      <c r="R342" s="2"/>
      <c r="S342" s="2"/>
      <c r="U342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</row>
    <row r="343" spans="1:81" ht="30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  <c r="K343" s="424" t="s">
        <v>40</v>
      </c>
      <c r="L343" s="80" t="s">
        <v>0</v>
      </c>
      <c r="M343" s="80" t="s">
        <v>1</v>
      </c>
      <c r="N343" s="80" t="s">
        <v>2</v>
      </c>
      <c r="O343" s="80" t="s">
        <v>3</v>
      </c>
      <c r="P343" s="80" t="s">
        <v>27</v>
      </c>
      <c r="Q343" s="80" t="s">
        <v>4</v>
      </c>
      <c r="R343" s="80" t="s">
        <v>5</v>
      </c>
      <c r="S343" s="81" t="s">
        <v>6</v>
      </c>
      <c r="U343" s="417" t="s">
        <v>40</v>
      </c>
      <c r="V343" s="111" t="s">
        <v>72</v>
      </c>
      <c r="W343" s="111" t="s">
        <v>73</v>
      </c>
      <c r="X343" s="111" t="s">
        <v>4</v>
      </c>
      <c r="Y343" s="111" t="s">
        <v>1</v>
      </c>
      <c r="Z343" s="111" t="s">
        <v>2</v>
      </c>
      <c r="AA343" s="111" t="s">
        <v>3</v>
      </c>
      <c r="AB343" s="111" t="s">
        <v>55</v>
      </c>
      <c r="AC343" s="111" t="s">
        <v>67</v>
      </c>
      <c r="AD343" s="112" t="s">
        <v>74</v>
      </c>
      <c r="AE343" s="112" t="s">
        <v>75</v>
      </c>
      <c r="AF343" s="112" t="s">
        <v>76</v>
      </c>
      <c r="AG343" s="112" t="s">
        <v>77</v>
      </c>
      <c r="AH343" s="112" t="s">
        <v>78</v>
      </c>
      <c r="AI343" s="113" t="s">
        <v>63</v>
      </c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</row>
    <row r="344" spans="1:81" ht="15" customHeight="1">
      <c r="A344" s="445" t="s">
        <v>40</v>
      </c>
      <c r="B344" s="409" t="s">
        <v>119</v>
      </c>
      <c r="C344" s="410"/>
      <c r="D344" s="410"/>
      <c r="E344" s="410"/>
      <c r="F344" s="410"/>
      <c r="G344" s="410"/>
      <c r="H344" s="410"/>
      <c r="I344" s="411"/>
      <c r="K344" s="425" t="s">
        <v>40</v>
      </c>
      <c r="L344" s="412" t="s">
        <v>119</v>
      </c>
      <c r="M344" s="413"/>
      <c r="N344" s="413"/>
      <c r="O344" s="413"/>
      <c r="P344" s="413"/>
      <c r="Q344" s="413"/>
      <c r="R344" s="413"/>
      <c r="S344" s="414"/>
      <c r="U344" s="418" t="s">
        <v>40</v>
      </c>
      <c r="V344" s="419" t="s">
        <v>119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20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</row>
    <row r="345" spans="1:8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SUM(B345:H345)</f>
        <v>0</v>
      </c>
      <c r="K345" s="79" t="s">
        <v>7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98">
        <v>0</v>
      </c>
      <c r="S345" s="99">
        <f>SUM(L345:R345)</f>
        <v>0</v>
      </c>
      <c r="U345" s="101" t="s">
        <v>7</v>
      </c>
      <c r="V345" s="114">
        <v>0</v>
      </c>
      <c r="W345" s="114">
        <v>0</v>
      </c>
      <c r="X345" s="114">
        <v>0</v>
      </c>
      <c r="Y345" s="114">
        <v>0</v>
      </c>
      <c r="Z345" s="114">
        <v>0</v>
      </c>
      <c r="AA345" s="114">
        <v>0</v>
      </c>
      <c r="AB345" s="114">
        <v>0</v>
      </c>
      <c r="AC345" s="115">
        <v>0</v>
      </c>
      <c r="AD345" s="116">
        <v>0</v>
      </c>
      <c r="AE345" s="116">
        <v>0</v>
      </c>
      <c r="AF345" s="116">
        <v>0</v>
      </c>
      <c r="AG345" s="116">
        <v>0</v>
      </c>
      <c r="AH345" s="116">
        <v>0</v>
      </c>
      <c r="AI345" s="117">
        <f>SUM(V345:AC345)</f>
        <v>0</v>
      </c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</row>
    <row r="346" spans="1:8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191">SUM(B346:H346)</f>
        <v>0</v>
      </c>
      <c r="K346" s="71" t="s">
        <v>8</v>
      </c>
      <c r="L346" s="84">
        <v>0</v>
      </c>
      <c r="M346" s="84">
        <v>0</v>
      </c>
      <c r="N346" s="84">
        <v>0</v>
      </c>
      <c r="O346" s="84">
        <v>0</v>
      </c>
      <c r="P346" s="84">
        <v>0</v>
      </c>
      <c r="Q346" s="84">
        <v>0</v>
      </c>
      <c r="R346" s="85">
        <v>0</v>
      </c>
      <c r="S346" s="86">
        <f t="shared" ref="S346:S365" si="192">SUM(L346:R346)</f>
        <v>0</v>
      </c>
      <c r="U346" s="102" t="s">
        <v>8</v>
      </c>
      <c r="V346" s="118">
        <v>0</v>
      </c>
      <c r="W346" s="118">
        <v>0</v>
      </c>
      <c r="X346" s="118">
        <v>0</v>
      </c>
      <c r="Y346" s="118">
        <v>0</v>
      </c>
      <c r="Z346" s="118">
        <v>0</v>
      </c>
      <c r="AA346" s="118">
        <v>0</v>
      </c>
      <c r="AB346" s="118">
        <v>0</v>
      </c>
      <c r="AC346" s="119">
        <v>0</v>
      </c>
      <c r="AD346" s="118">
        <v>0</v>
      </c>
      <c r="AE346" s="118">
        <v>0</v>
      </c>
      <c r="AF346" s="118">
        <v>0</v>
      </c>
      <c r="AG346" s="118">
        <v>0</v>
      </c>
      <c r="AH346" s="118">
        <v>0</v>
      </c>
      <c r="AI346" s="120">
        <f t="shared" ref="AI346:AI365" si="193">SUM(V346:AC346)</f>
        <v>0</v>
      </c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</row>
    <row r="347" spans="1:8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191"/>
        <v>0</v>
      </c>
      <c r="K347" s="72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82">
        <v>0</v>
      </c>
      <c r="S347" s="83">
        <f t="shared" si="192"/>
        <v>0</v>
      </c>
      <c r="U347" s="103" t="s">
        <v>10</v>
      </c>
      <c r="V347" s="114">
        <v>0</v>
      </c>
      <c r="W347" s="114">
        <v>0</v>
      </c>
      <c r="X347" s="114">
        <v>0</v>
      </c>
      <c r="Y347" s="114">
        <v>0</v>
      </c>
      <c r="Z347" s="114">
        <v>0</v>
      </c>
      <c r="AA347" s="114">
        <v>0</v>
      </c>
      <c r="AB347" s="114">
        <v>0</v>
      </c>
      <c r="AC347" s="115">
        <v>0</v>
      </c>
      <c r="AD347" s="116">
        <v>0</v>
      </c>
      <c r="AE347" s="116">
        <v>0</v>
      </c>
      <c r="AF347" s="116">
        <v>0</v>
      </c>
      <c r="AG347" s="116">
        <v>0</v>
      </c>
      <c r="AH347" s="116">
        <v>0</v>
      </c>
      <c r="AI347" s="117">
        <f t="shared" si="193"/>
        <v>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</row>
    <row r="348" spans="1:8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191"/>
        <v>0</v>
      </c>
      <c r="K348" s="71" t="s">
        <v>56</v>
      </c>
      <c r="L348" s="84">
        <v>0</v>
      </c>
      <c r="M348" s="84">
        <v>0</v>
      </c>
      <c r="N348" s="84">
        <v>0</v>
      </c>
      <c r="O348" s="84">
        <v>0</v>
      </c>
      <c r="P348" s="84">
        <v>0</v>
      </c>
      <c r="Q348" s="84">
        <v>0</v>
      </c>
      <c r="R348" s="85">
        <v>0</v>
      </c>
      <c r="S348" s="86">
        <f t="shared" si="192"/>
        <v>0</v>
      </c>
      <c r="U348" s="102" t="s">
        <v>56</v>
      </c>
      <c r="V348" s="118">
        <v>0</v>
      </c>
      <c r="W348" s="118">
        <v>0</v>
      </c>
      <c r="X348" s="118">
        <v>0</v>
      </c>
      <c r="Y348" s="118">
        <v>0</v>
      </c>
      <c r="Z348" s="118">
        <v>0</v>
      </c>
      <c r="AA348" s="118">
        <v>0</v>
      </c>
      <c r="AB348" s="118">
        <v>0</v>
      </c>
      <c r="AC348" s="119">
        <v>0</v>
      </c>
      <c r="AD348" s="118">
        <v>0</v>
      </c>
      <c r="AE348" s="118">
        <v>0</v>
      </c>
      <c r="AF348" s="118">
        <v>0</v>
      </c>
      <c r="AG348" s="118">
        <v>0</v>
      </c>
      <c r="AH348" s="118">
        <v>0</v>
      </c>
      <c r="AI348" s="120">
        <f t="shared" si="193"/>
        <v>0</v>
      </c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</row>
    <row r="349" spans="1:81" ht="15">
      <c r="A349" s="29" t="s">
        <v>16</v>
      </c>
      <c r="B349" s="43">
        <v>1.2079408412926695</v>
      </c>
      <c r="C349" s="43">
        <v>0</v>
      </c>
      <c r="D349" s="43">
        <v>1.1026285322793037</v>
      </c>
      <c r="E349" s="43">
        <v>0</v>
      </c>
      <c r="F349" s="422"/>
      <c r="G349" s="43">
        <v>0</v>
      </c>
      <c r="H349" s="44">
        <v>0</v>
      </c>
      <c r="I349" s="39">
        <f t="shared" si="191"/>
        <v>2.3105693735719735</v>
      </c>
      <c r="K349" s="72" t="s">
        <v>16</v>
      </c>
      <c r="L349" s="43">
        <v>1.2079408412926695</v>
      </c>
      <c r="M349" s="43">
        <v>0</v>
      </c>
      <c r="N349" s="43">
        <v>1.1026285322793037</v>
      </c>
      <c r="O349" s="43">
        <v>0</v>
      </c>
      <c r="P349" s="43">
        <v>0</v>
      </c>
      <c r="Q349" s="43">
        <v>0</v>
      </c>
      <c r="R349" s="82">
        <v>0</v>
      </c>
      <c r="S349" s="83">
        <f t="shared" si="192"/>
        <v>2.3105693735719735</v>
      </c>
      <c r="U349" s="103" t="s">
        <v>16</v>
      </c>
      <c r="V349" s="114">
        <v>1.2079408412926695</v>
      </c>
      <c r="W349" s="114">
        <v>0</v>
      </c>
      <c r="X349" s="114">
        <v>0</v>
      </c>
      <c r="Y349" s="114">
        <v>0</v>
      </c>
      <c r="Z349" s="114">
        <v>0.96897658897272143</v>
      </c>
      <c r="AA349" s="114">
        <v>0</v>
      </c>
      <c r="AB349" s="114">
        <v>0</v>
      </c>
      <c r="AC349" s="115">
        <v>0.13365194330658225</v>
      </c>
      <c r="AD349" s="116">
        <v>0</v>
      </c>
      <c r="AE349" s="116">
        <v>0</v>
      </c>
      <c r="AF349" s="116">
        <v>0</v>
      </c>
      <c r="AG349" s="116">
        <v>0.13365194330658225</v>
      </c>
      <c r="AH349" s="116">
        <v>0</v>
      </c>
      <c r="AI349" s="117">
        <f t="shared" si="193"/>
        <v>2.310569373571973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</row>
    <row r="350" spans="1:81" ht="15">
      <c r="A350" s="28" t="s">
        <v>68</v>
      </c>
      <c r="B350" s="40">
        <v>9.5876009554832233</v>
      </c>
      <c r="C350" s="40">
        <v>0</v>
      </c>
      <c r="D350" s="40">
        <v>1.8706905019850575E-2</v>
      </c>
      <c r="E350" s="40">
        <v>0</v>
      </c>
      <c r="F350" s="422"/>
      <c r="G350" s="40">
        <v>0</v>
      </c>
      <c r="H350" s="41">
        <v>0</v>
      </c>
      <c r="I350" s="42">
        <f t="shared" si="191"/>
        <v>9.6063078605030743</v>
      </c>
      <c r="K350" s="71" t="s">
        <v>68</v>
      </c>
      <c r="L350" s="84">
        <v>9.5876009554832233</v>
      </c>
      <c r="M350" s="84">
        <v>0</v>
      </c>
      <c r="N350" s="84">
        <v>1.8706905019850575E-2</v>
      </c>
      <c r="O350" s="84">
        <v>0</v>
      </c>
      <c r="P350" s="84">
        <v>0</v>
      </c>
      <c r="Q350" s="84">
        <v>0</v>
      </c>
      <c r="R350" s="85">
        <v>0</v>
      </c>
      <c r="S350" s="86">
        <f t="shared" si="192"/>
        <v>9.6063078605030743</v>
      </c>
      <c r="U350" s="102" t="s">
        <v>57</v>
      </c>
      <c r="V350" s="118">
        <v>9.5876009554832233</v>
      </c>
      <c r="W350" s="118">
        <v>0</v>
      </c>
      <c r="X350" s="118">
        <v>0</v>
      </c>
      <c r="Y350" s="118">
        <v>0</v>
      </c>
      <c r="Z350" s="118">
        <v>0</v>
      </c>
      <c r="AA350" s="118">
        <v>0</v>
      </c>
      <c r="AB350" s="118">
        <v>0</v>
      </c>
      <c r="AC350" s="119">
        <v>1.8706905019850575E-2</v>
      </c>
      <c r="AD350" s="118">
        <v>0</v>
      </c>
      <c r="AE350" s="118">
        <v>0</v>
      </c>
      <c r="AF350" s="118">
        <v>0</v>
      </c>
      <c r="AG350" s="118">
        <v>1.8706905019850575E-2</v>
      </c>
      <c r="AH350" s="118">
        <v>0</v>
      </c>
      <c r="AI350" s="120">
        <f t="shared" si="193"/>
        <v>9.6063078605030743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</row>
    <row r="351" spans="1:81" ht="15">
      <c r="A351" s="29" t="s">
        <v>58</v>
      </c>
      <c r="B351" s="43">
        <v>0</v>
      </c>
      <c r="C351" s="43">
        <v>0</v>
      </c>
      <c r="D351" s="43">
        <v>9.0196922464350529</v>
      </c>
      <c r="E351" s="43">
        <v>0</v>
      </c>
      <c r="F351" s="422"/>
      <c r="G351" s="43">
        <v>0</v>
      </c>
      <c r="H351" s="44">
        <v>0</v>
      </c>
      <c r="I351" s="39">
        <f t="shared" si="191"/>
        <v>9.0196922464350529</v>
      </c>
      <c r="K351" s="72" t="s">
        <v>58</v>
      </c>
      <c r="L351" s="43">
        <v>0</v>
      </c>
      <c r="M351" s="43">
        <v>0</v>
      </c>
      <c r="N351" s="43">
        <v>9.0196922464350529</v>
      </c>
      <c r="O351" s="43">
        <v>0</v>
      </c>
      <c r="P351" s="43">
        <v>524.26445054876717</v>
      </c>
      <c r="Q351" s="43">
        <v>0</v>
      </c>
      <c r="R351" s="82">
        <v>0</v>
      </c>
      <c r="S351" s="83">
        <f t="shared" si="192"/>
        <v>533.28414279520223</v>
      </c>
      <c r="U351" s="103" t="s">
        <v>58</v>
      </c>
      <c r="V351" s="114">
        <v>0</v>
      </c>
      <c r="W351" s="114">
        <v>0</v>
      </c>
      <c r="X351" s="114">
        <v>0</v>
      </c>
      <c r="Y351" s="114">
        <v>0</v>
      </c>
      <c r="Z351" s="114">
        <v>0</v>
      </c>
      <c r="AA351" s="114">
        <v>0</v>
      </c>
      <c r="AB351" s="114">
        <v>524.26445054876717</v>
      </c>
      <c r="AC351" s="115">
        <v>9.0196922464350529</v>
      </c>
      <c r="AD351" s="114">
        <v>0</v>
      </c>
      <c r="AE351" s="114">
        <v>0</v>
      </c>
      <c r="AF351" s="114">
        <v>0</v>
      </c>
      <c r="AG351" s="114">
        <v>9.0196922464350529</v>
      </c>
      <c r="AH351" s="114">
        <v>0</v>
      </c>
      <c r="AI351" s="117">
        <f t="shared" si="193"/>
        <v>533.28414279520223</v>
      </c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</row>
    <row r="352" spans="1:81" ht="15">
      <c r="A352" s="28" t="s">
        <v>12</v>
      </c>
      <c r="B352" s="40">
        <v>0</v>
      </c>
      <c r="C352" s="40">
        <v>0</v>
      </c>
      <c r="D352" s="40">
        <v>0</v>
      </c>
      <c r="E352" s="40">
        <v>0</v>
      </c>
      <c r="F352" s="422"/>
      <c r="G352" s="40">
        <v>0</v>
      </c>
      <c r="H352" s="41">
        <v>0</v>
      </c>
      <c r="I352" s="42">
        <f t="shared" si="191"/>
        <v>0</v>
      </c>
      <c r="K352" s="71" t="s">
        <v>12</v>
      </c>
      <c r="L352" s="84">
        <v>0</v>
      </c>
      <c r="M352" s="84">
        <v>0</v>
      </c>
      <c r="N352" s="84">
        <v>0</v>
      </c>
      <c r="O352" s="84">
        <v>0</v>
      </c>
      <c r="P352" s="84">
        <v>4.9870477846760295</v>
      </c>
      <c r="Q352" s="84">
        <v>0</v>
      </c>
      <c r="R352" s="85">
        <v>0</v>
      </c>
      <c r="S352" s="86">
        <f t="shared" si="192"/>
        <v>4.9870477846760295</v>
      </c>
      <c r="U352" s="102" t="s">
        <v>12</v>
      </c>
      <c r="V352" s="118">
        <v>0</v>
      </c>
      <c r="W352" s="118">
        <v>0</v>
      </c>
      <c r="X352" s="118">
        <v>0</v>
      </c>
      <c r="Y352" s="118">
        <v>0</v>
      </c>
      <c r="Z352" s="118">
        <v>0</v>
      </c>
      <c r="AA352" s="118">
        <v>0</v>
      </c>
      <c r="AB352" s="118">
        <v>4.9870477846760295</v>
      </c>
      <c r="AC352" s="119">
        <v>0</v>
      </c>
      <c r="AD352" s="118">
        <v>0</v>
      </c>
      <c r="AE352" s="118">
        <v>0</v>
      </c>
      <c r="AF352" s="118">
        <v>0</v>
      </c>
      <c r="AG352" s="118">
        <v>0</v>
      </c>
      <c r="AH352" s="118">
        <v>0</v>
      </c>
      <c r="AI352" s="120">
        <f t="shared" si="193"/>
        <v>4.9870477846760295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</row>
    <row r="353" spans="1:8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191"/>
        <v>0</v>
      </c>
      <c r="K353" s="72" t="s">
        <v>59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82">
        <v>0</v>
      </c>
      <c r="S353" s="83">
        <f t="shared" si="192"/>
        <v>0</v>
      </c>
      <c r="U353" s="103" t="s">
        <v>59</v>
      </c>
      <c r="V353" s="114">
        <v>0</v>
      </c>
      <c r="W353" s="114">
        <v>0</v>
      </c>
      <c r="X353" s="114">
        <v>0</v>
      </c>
      <c r="Y353" s="114">
        <v>0</v>
      </c>
      <c r="Z353" s="114">
        <v>0</v>
      </c>
      <c r="AA353" s="114">
        <v>0</v>
      </c>
      <c r="AB353" s="114">
        <v>0</v>
      </c>
      <c r="AC353" s="115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7">
        <f t="shared" si="193"/>
        <v>0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</row>
    <row r="354" spans="1:81" ht="15">
      <c r="A354" s="28" t="s">
        <v>17</v>
      </c>
      <c r="B354" s="40">
        <v>0</v>
      </c>
      <c r="C354" s="40">
        <v>15.730703421790068</v>
      </c>
      <c r="D354" s="40">
        <v>0</v>
      </c>
      <c r="E354" s="40">
        <v>0</v>
      </c>
      <c r="F354" s="422"/>
      <c r="G354" s="40">
        <v>0</v>
      </c>
      <c r="H354" s="41">
        <v>0</v>
      </c>
      <c r="I354" s="42">
        <f t="shared" si="191"/>
        <v>15.730703421790068</v>
      </c>
      <c r="K354" s="71" t="s">
        <v>17</v>
      </c>
      <c r="L354" s="84">
        <v>0</v>
      </c>
      <c r="M354" s="84">
        <v>15.730703421790068</v>
      </c>
      <c r="N354" s="84">
        <v>0</v>
      </c>
      <c r="O354" s="84">
        <v>0</v>
      </c>
      <c r="P354" s="84">
        <v>5.9741643559960806</v>
      </c>
      <c r="Q354" s="84">
        <v>0</v>
      </c>
      <c r="R354" s="85">
        <v>0</v>
      </c>
      <c r="S354" s="86">
        <f t="shared" si="192"/>
        <v>21.704867777786149</v>
      </c>
      <c r="U354" s="102" t="s">
        <v>17</v>
      </c>
      <c r="V354" s="118">
        <v>0</v>
      </c>
      <c r="W354" s="118">
        <v>0</v>
      </c>
      <c r="X354" s="118">
        <v>0</v>
      </c>
      <c r="Y354" s="118">
        <v>15.730703421790068</v>
      </c>
      <c r="Z354" s="118">
        <v>0</v>
      </c>
      <c r="AA354" s="118">
        <v>0</v>
      </c>
      <c r="AB354" s="118">
        <v>5.9741643559960806</v>
      </c>
      <c r="AC354" s="119">
        <v>0</v>
      </c>
      <c r="AD354" s="118">
        <v>0</v>
      </c>
      <c r="AE354" s="118">
        <v>0</v>
      </c>
      <c r="AF354" s="118">
        <v>0</v>
      </c>
      <c r="AG354" s="118">
        <v>0</v>
      </c>
      <c r="AH354" s="118">
        <v>0</v>
      </c>
      <c r="AI354" s="120">
        <f t="shared" si="193"/>
        <v>21.704867777786149</v>
      </c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</row>
    <row r="355" spans="1:81" ht="15">
      <c r="A355" s="29" t="s">
        <v>140</v>
      </c>
      <c r="B355" s="43">
        <v>12.608379886795683</v>
      </c>
      <c r="C355" s="43">
        <v>437.49862719349255</v>
      </c>
      <c r="D355" s="43">
        <v>0</v>
      </c>
      <c r="E355" s="43">
        <v>0</v>
      </c>
      <c r="F355" s="422"/>
      <c r="G355" s="43">
        <v>0</v>
      </c>
      <c r="H355" s="44">
        <v>0</v>
      </c>
      <c r="I355" s="39">
        <f t="shared" si="191"/>
        <v>450.10700708028821</v>
      </c>
      <c r="K355" s="72" t="s">
        <v>140</v>
      </c>
      <c r="L355" s="43">
        <v>12.608379886795683</v>
      </c>
      <c r="M355" s="43">
        <v>437.49862719349255</v>
      </c>
      <c r="N355" s="43">
        <v>0</v>
      </c>
      <c r="O355" s="43">
        <v>0</v>
      </c>
      <c r="P355" s="43">
        <v>0</v>
      </c>
      <c r="Q355" s="43">
        <v>0</v>
      </c>
      <c r="R355" s="82">
        <v>0</v>
      </c>
      <c r="S355" s="83">
        <f t="shared" si="192"/>
        <v>450.10700708028821</v>
      </c>
      <c r="U355" s="103" t="s">
        <v>140</v>
      </c>
      <c r="V355" s="114">
        <v>12.608379886795683</v>
      </c>
      <c r="W355" s="114">
        <v>0</v>
      </c>
      <c r="X355" s="114">
        <v>0</v>
      </c>
      <c r="Y355" s="114">
        <v>437.49862719349255</v>
      </c>
      <c r="Z355" s="114">
        <v>0</v>
      </c>
      <c r="AA355" s="114">
        <v>0</v>
      </c>
      <c r="AB355" s="114">
        <v>0</v>
      </c>
      <c r="AC355" s="115">
        <v>0</v>
      </c>
      <c r="AD355" s="114">
        <v>0</v>
      </c>
      <c r="AE355" s="114">
        <v>0</v>
      </c>
      <c r="AF355" s="114">
        <v>0</v>
      </c>
      <c r="AG355" s="114">
        <v>0</v>
      </c>
      <c r="AH355" s="114">
        <v>0</v>
      </c>
      <c r="AI355" s="117">
        <f t="shared" si="193"/>
        <v>450.10700708028821</v>
      </c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</row>
    <row r="356" spans="1:81" ht="15">
      <c r="A356" s="28" t="s">
        <v>25</v>
      </c>
      <c r="B356" s="40">
        <v>7.3916530247541061</v>
      </c>
      <c r="C356" s="40">
        <v>0</v>
      </c>
      <c r="D356" s="40">
        <v>55.797296331234399</v>
      </c>
      <c r="E356" s="40">
        <v>849.16753474119912</v>
      </c>
      <c r="F356" s="422"/>
      <c r="G356" s="40">
        <v>24.195072751823631</v>
      </c>
      <c r="H356" s="41">
        <v>0</v>
      </c>
      <c r="I356" s="42">
        <f t="shared" si="191"/>
        <v>936.55155684901126</v>
      </c>
      <c r="K356" s="71" t="s">
        <v>25</v>
      </c>
      <c r="L356" s="84">
        <v>7.3916530247541061</v>
      </c>
      <c r="M356" s="84">
        <v>0</v>
      </c>
      <c r="N356" s="84">
        <v>55.797296331234399</v>
      </c>
      <c r="O356" s="84">
        <v>849.16753474119912</v>
      </c>
      <c r="P356" s="84">
        <v>0.97873535178327942</v>
      </c>
      <c r="Q356" s="84">
        <v>24.195072751823631</v>
      </c>
      <c r="R356" s="85">
        <v>0</v>
      </c>
      <c r="S356" s="86">
        <f t="shared" si="192"/>
        <v>937.53029220079452</v>
      </c>
      <c r="U356" s="102" t="s">
        <v>25</v>
      </c>
      <c r="V356" s="118">
        <v>0.5224658618727015</v>
      </c>
      <c r="W356" s="118">
        <v>1.1700459958350709</v>
      </c>
      <c r="X356" s="118">
        <v>24.195072751823631</v>
      </c>
      <c r="Y356" s="118">
        <v>0</v>
      </c>
      <c r="Z356" s="118">
        <v>54.796857825944365</v>
      </c>
      <c r="AA356" s="118">
        <v>848.86701118400435</v>
      </c>
      <c r="AB356" s="118">
        <v>0.97873535178327942</v>
      </c>
      <c r="AC356" s="119">
        <v>7.000103229531125</v>
      </c>
      <c r="AD356" s="118">
        <v>5.6991411670463332</v>
      </c>
      <c r="AE356" s="118">
        <v>0.30052355719475943</v>
      </c>
      <c r="AF356" s="118">
        <v>0</v>
      </c>
      <c r="AG356" s="118">
        <v>1.0004385052900329</v>
      </c>
      <c r="AH356" s="118">
        <v>0</v>
      </c>
      <c r="AI356" s="120">
        <f t="shared" si="193"/>
        <v>937.53029220079441</v>
      </c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</row>
    <row r="357" spans="1:81" ht="15">
      <c r="A357" s="29" t="s">
        <v>24</v>
      </c>
      <c r="B357" s="43">
        <v>209.47633139737712</v>
      </c>
      <c r="C357" s="43">
        <v>0</v>
      </c>
      <c r="D357" s="43">
        <v>788.73347766611528</v>
      </c>
      <c r="E357" s="43">
        <v>0</v>
      </c>
      <c r="F357" s="422"/>
      <c r="G357" s="43">
        <v>0</v>
      </c>
      <c r="H357" s="44">
        <v>0</v>
      </c>
      <c r="I357" s="39">
        <f t="shared" si="191"/>
        <v>998.20980906349246</v>
      </c>
      <c r="K357" s="72" t="s">
        <v>24</v>
      </c>
      <c r="L357" s="43">
        <v>209.47633139737712</v>
      </c>
      <c r="M357" s="43">
        <v>0</v>
      </c>
      <c r="N357" s="43">
        <v>788.73347766611528</v>
      </c>
      <c r="O357" s="43">
        <v>0</v>
      </c>
      <c r="P357" s="43">
        <v>0</v>
      </c>
      <c r="Q357" s="43">
        <v>0</v>
      </c>
      <c r="R357" s="82">
        <v>0</v>
      </c>
      <c r="S357" s="83">
        <f t="shared" si="192"/>
        <v>998.20980906349246</v>
      </c>
      <c r="U357" s="103" t="s">
        <v>24</v>
      </c>
      <c r="V357" s="114">
        <v>209.47633139737712</v>
      </c>
      <c r="W357" s="114">
        <v>0</v>
      </c>
      <c r="X357" s="114">
        <v>0</v>
      </c>
      <c r="Y357" s="114">
        <v>0</v>
      </c>
      <c r="Z357" s="114">
        <v>0</v>
      </c>
      <c r="AA357" s="114">
        <v>0</v>
      </c>
      <c r="AB357" s="114">
        <v>0</v>
      </c>
      <c r="AC357" s="115">
        <v>788.73347766611528</v>
      </c>
      <c r="AD357" s="114">
        <v>0</v>
      </c>
      <c r="AE357" s="114">
        <v>0</v>
      </c>
      <c r="AF357" s="114">
        <v>0</v>
      </c>
      <c r="AG357" s="114">
        <v>788.73347766611528</v>
      </c>
      <c r="AH357" s="114">
        <v>0</v>
      </c>
      <c r="AI357" s="117">
        <f t="shared" si="193"/>
        <v>998.20980906349246</v>
      </c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</row>
    <row r="358" spans="1:81" ht="15">
      <c r="A358" s="28" t="s">
        <v>60</v>
      </c>
      <c r="B358" s="40">
        <v>2.5873954081061981</v>
      </c>
      <c r="C358" s="40">
        <v>4.3879025219945316</v>
      </c>
      <c r="D358" s="40">
        <v>8.0022538395037053</v>
      </c>
      <c r="E358" s="40">
        <v>0</v>
      </c>
      <c r="F358" s="422"/>
      <c r="G358" s="40">
        <v>0</v>
      </c>
      <c r="H358" s="41">
        <v>0</v>
      </c>
      <c r="I358" s="42">
        <f t="shared" si="191"/>
        <v>14.977551769604435</v>
      </c>
      <c r="K358" s="71" t="s">
        <v>60</v>
      </c>
      <c r="L358" s="84">
        <v>2.5873954081061981</v>
      </c>
      <c r="M358" s="84">
        <v>4.3879025219945316</v>
      </c>
      <c r="N358" s="84">
        <v>8.0022538395037053</v>
      </c>
      <c r="O358" s="84">
        <v>0</v>
      </c>
      <c r="P358" s="84">
        <v>0</v>
      </c>
      <c r="Q358" s="84">
        <v>0</v>
      </c>
      <c r="R358" s="85">
        <v>0</v>
      </c>
      <c r="S358" s="86">
        <f t="shared" si="192"/>
        <v>14.977551769604435</v>
      </c>
      <c r="U358" s="102" t="s">
        <v>60</v>
      </c>
      <c r="V358" s="118">
        <v>2.5873954081061981</v>
      </c>
      <c r="W358" s="118">
        <v>0</v>
      </c>
      <c r="X358" s="118">
        <v>0</v>
      </c>
      <c r="Y358" s="118">
        <v>4.3879025219945316</v>
      </c>
      <c r="Z358" s="118">
        <v>8.0022538395037053</v>
      </c>
      <c r="AA358" s="118">
        <v>0</v>
      </c>
      <c r="AB358" s="118">
        <v>0</v>
      </c>
      <c r="AC358" s="119">
        <v>0</v>
      </c>
      <c r="AD358" s="118">
        <v>0</v>
      </c>
      <c r="AE358" s="118">
        <v>0</v>
      </c>
      <c r="AF358" s="118">
        <v>0</v>
      </c>
      <c r="AG358" s="118">
        <v>0</v>
      </c>
      <c r="AH358" s="118">
        <v>0</v>
      </c>
      <c r="AI358" s="120">
        <f t="shared" si="193"/>
        <v>14.977551769604435</v>
      </c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</row>
    <row r="359" spans="1:81" ht="15">
      <c r="A359" s="29" t="s">
        <v>22</v>
      </c>
      <c r="B359" s="43">
        <v>9.759139614092053</v>
      </c>
      <c r="C359" s="43">
        <v>456.68112628015365</v>
      </c>
      <c r="D359" s="43">
        <v>201.85706051515891</v>
      </c>
      <c r="E359" s="43">
        <v>0</v>
      </c>
      <c r="F359" s="422"/>
      <c r="G359" s="43">
        <v>0</v>
      </c>
      <c r="H359" s="44">
        <v>0</v>
      </c>
      <c r="I359" s="39">
        <f t="shared" si="191"/>
        <v>668.2973264094046</v>
      </c>
      <c r="K359" s="72" t="s">
        <v>22</v>
      </c>
      <c r="L359" s="43">
        <v>9.759139614092053</v>
      </c>
      <c r="M359" s="43">
        <v>456.68112628015365</v>
      </c>
      <c r="N359" s="43">
        <v>201.85706051515891</v>
      </c>
      <c r="O359" s="43">
        <v>0</v>
      </c>
      <c r="P359" s="43">
        <v>21.873322357602554</v>
      </c>
      <c r="Q359" s="43">
        <v>0</v>
      </c>
      <c r="R359" s="82">
        <v>0</v>
      </c>
      <c r="S359" s="83">
        <f t="shared" si="192"/>
        <v>690.17064876700715</v>
      </c>
      <c r="U359" s="103" t="s">
        <v>22</v>
      </c>
      <c r="V359" s="114">
        <v>9.759139614092053</v>
      </c>
      <c r="W359" s="114">
        <v>0</v>
      </c>
      <c r="X359" s="114">
        <v>0</v>
      </c>
      <c r="Y359" s="114">
        <v>456.68112628015365</v>
      </c>
      <c r="Z359" s="114">
        <v>61.569585088124114</v>
      </c>
      <c r="AA359" s="114">
        <v>0</v>
      </c>
      <c r="AB359" s="114">
        <v>21.873322357602554</v>
      </c>
      <c r="AC359" s="115">
        <v>140.28747542703479</v>
      </c>
      <c r="AD359" s="114">
        <v>0</v>
      </c>
      <c r="AE359" s="114">
        <v>0</v>
      </c>
      <c r="AF359" s="114">
        <v>0</v>
      </c>
      <c r="AG359" s="114">
        <v>140.28747542703479</v>
      </c>
      <c r="AH359" s="114">
        <v>0</v>
      </c>
      <c r="AI359" s="117">
        <f t="shared" si="193"/>
        <v>690.17064876700715</v>
      </c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</row>
    <row r="360" spans="1:81" ht="15">
      <c r="A360" s="28" t="s">
        <v>21</v>
      </c>
      <c r="B360" s="40">
        <v>0.83157462782786906</v>
      </c>
      <c r="C360" s="40">
        <v>44.767660642650767</v>
      </c>
      <c r="D360" s="40">
        <v>13.93807385049543</v>
      </c>
      <c r="E360" s="40">
        <v>0</v>
      </c>
      <c r="F360" s="422"/>
      <c r="G360" s="40">
        <v>0</v>
      </c>
      <c r="H360" s="41">
        <v>0</v>
      </c>
      <c r="I360" s="42">
        <f t="shared" si="191"/>
        <v>59.537309120974065</v>
      </c>
      <c r="K360" s="71" t="s">
        <v>21</v>
      </c>
      <c r="L360" s="84">
        <v>0.83157462782786906</v>
      </c>
      <c r="M360" s="84">
        <v>44.767660642650767</v>
      </c>
      <c r="N360" s="84">
        <v>13.93807385049543</v>
      </c>
      <c r="O360" s="84">
        <v>0</v>
      </c>
      <c r="P360" s="84">
        <v>0</v>
      </c>
      <c r="Q360" s="84">
        <v>0</v>
      </c>
      <c r="R360" s="85">
        <v>0</v>
      </c>
      <c r="S360" s="86">
        <f t="shared" si="192"/>
        <v>59.537309120974065</v>
      </c>
      <c r="U360" s="102" t="s">
        <v>61</v>
      </c>
      <c r="V360" s="118">
        <v>0.83157462782786906</v>
      </c>
      <c r="W360" s="118">
        <v>0</v>
      </c>
      <c r="X360" s="118">
        <v>0</v>
      </c>
      <c r="Y360" s="118">
        <v>44.767660642650767</v>
      </c>
      <c r="Z360" s="118">
        <v>13.93807385049543</v>
      </c>
      <c r="AA360" s="118">
        <v>0</v>
      </c>
      <c r="AB360" s="118">
        <v>0</v>
      </c>
      <c r="AC360" s="119">
        <v>0</v>
      </c>
      <c r="AD360" s="118">
        <v>0</v>
      </c>
      <c r="AE360" s="118">
        <v>0</v>
      </c>
      <c r="AF360" s="118">
        <v>0</v>
      </c>
      <c r="AG360" s="118">
        <v>0</v>
      </c>
      <c r="AH360" s="118">
        <v>0</v>
      </c>
      <c r="AI360" s="120">
        <f t="shared" si="193"/>
        <v>59.537309120974065</v>
      </c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</row>
    <row r="361" spans="1:8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191"/>
        <v>0</v>
      </c>
      <c r="K361" s="73" t="s">
        <v>64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82">
        <v>0</v>
      </c>
      <c r="S361" s="83">
        <f t="shared" si="192"/>
        <v>0</v>
      </c>
      <c r="U361" s="104" t="s">
        <v>62</v>
      </c>
      <c r="V361" s="114">
        <v>0</v>
      </c>
      <c r="W361" s="114">
        <v>0</v>
      </c>
      <c r="X361" s="114">
        <v>0</v>
      </c>
      <c r="Y361" s="114">
        <v>0</v>
      </c>
      <c r="Z361" s="114">
        <v>0</v>
      </c>
      <c r="AA361" s="114">
        <v>0</v>
      </c>
      <c r="AB361" s="114">
        <v>0</v>
      </c>
      <c r="AC361" s="115">
        <v>0</v>
      </c>
      <c r="AD361" s="116">
        <v>0</v>
      </c>
      <c r="AE361" s="116">
        <v>0</v>
      </c>
      <c r="AF361" s="116">
        <v>0</v>
      </c>
      <c r="AG361" s="116">
        <v>0</v>
      </c>
      <c r="AH361" s="116">
        <v>0</v>
      </c>
      <c r="AI361" s="117">
        <f t="shared" si="193"/>
        <v>0</v>
      </c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</row>
    <row r="362" spans="1:8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f t="shared" si="191"/>
        <v>0</v>
      </c>
      <c r="K362" s="74" t="s">
        <v>23</v>
      </c>
      <c r="L362" s="87">
        <v>0</v>
      </c>
      <c r="M362" s="87">
        <v>0</v>
      </c>
      <c r="N362" s="87">
        <v>0</v>
      </c>
      <c r="O362" s="87">
        <v>0</v>
      </c>
      <c r="P362" s="87">
        <v>0</v>
      </c>
      <c r="Q362" s="87">
        <v>0</v>
      </c>
      <c r="R362" s="88">
        <v>0</v>
      </c>
      <c r="S362" s="89">
        <f t="shared" si="192"/>
        <v>0</v>
      </c>
      <c r="U362" s="105" t="s">
        <v>65</v>
      </c>
      <c r="V362" s="121">
        <v>0</v>
      </c>
      <c r="W362" s="121">
        <v>0</v>
      </c>
      <c r="X362" s="121">
        <v>0</v>
      </c>
      <c r="Y362" s="121">
        <v>0</v>
      </c>
      <c r="Z362" s="121">
        <v>0</v>
      </c>
      <c r="AA362" s="121">
        <v>0</v>
      </c>
      <c r="AB362" s="121">
        <v>0</v>
      </c>
      <c r="AC362" s="121">
        <v>0</v>
      </c>
      <c r="AD362" s="121">
        <v>0</v>
      </c>
      <c r="AE362" s="121">
        <v>0</v>
      </c>
      <c r="AF362" s="121">
        <v>0</v>
      </c>
      <c r="AG362" s="121">
        <v>0</v>
      </c>
      <c r="AH362" s="122">
        <v>0</v>
      </c>
      <c r="AI362" s="123">
        <f t="shared" si="193"/>
        <v>0</v>
      </c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</row>
    <row r="363" spans="1:8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f t="shared" si="191"/>
        <v>0</v>
      </c>
      <c r="K363" s="75" t="s">
        <v>19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90">
        <v>0</v>
      </c>
      <c r="S363" s="91">
        <f t="shared" si="192"/>
        <v>0</v>
      </c>
      <c r="U363" s="106" t="s">
        <v>19</v>
      </c>
      <c r="V363" s="124">
        <v>0</v>
      </c>
      <c r="W363" s="124">
        <v>0</v>
      </c>
      <c r="X363" s="124">
        <v>0</v>
      </c>
      <c r="Y363" s="124">
        <v>0</v>
      </c>
      <c r="Z363" s="124">
        <v>0</v>
      </c>
      <c r="AA363" s="124">
        <v>0</v>
      </c>
      <c r="AB363" s="124">
        <v>0</v>
      </c>
      <c r="AC363" s="124">
        <v>0</v>
      </c>
      <c r="AD363" s="125">
        <v>0</v>
      </c>
      <c r="AE363" s="125">
        <v>0</v>
      </c>
      <c r="AF363" s="125">
        <v>0</v>
      </c>
      <c r="AG363" s="125">
        <v>0</v>
      </c>
      <c r="AH363" s="125">
        <v>0</v>
      </c>
      <c r="AI363" s="126">
        <f t="shared" si="193"/>
        <v>0</v>
      </c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</row>
    <row r="364" spans="1:8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f t="shared" si="191"/>
        <v>0</v>
      </c>
      <c r="K364" s="74" t="s">
        <v>20</v>
      </c>
      <c r="L364" s="87">
        <v>0</v>
      </c>
      <c r="M364" s="87">
        <v>0</v>
      </c>
      <c r="N364" s="87">
        <v>0</v>
      </c>
      <c r="O364" s="87">
        <v>0</v>
      </c>
      <c r="P364" s="87">
        <v>0</v>
      </c>
      <c r="Q364" s="87">
        <v>0</v>
      </c>
      <c r="R364" s="88">
        <v>0</v>
      </c>
      <c r="S364" s="89">
        <f t="shared" si="192"/>
        <v>0</v>
      </c>
      <c r="U364" s="105" t="s">
        <v>20</v>
      </c>
      <c r="V364" s="121">
        <v>0</v>
      </c>
      <c r="W364" s="121">
        <v>0</v>
      </c>
      <c r="X364" s="121">
        <v>0</v>
      </c>
      <c r="Y364" s="121">
        <v>0</v>
      </c>
      <c r="Z364" s="121">
        <v>0</v>
      </c>
      <c r="AA364" s="121">
        <v>0</v>
      </c>
      <c r="AB364" s="121">
        <v>0</v>
      </c>
      <c r="AC364" s="121">
        <v>0</v>
      </c>
      <c r="AD364" s="121">
        <v>0</v>
      </c>
      <c r="AE364" s="121">
        <v>0</v>
      </c>
      <c r="AF364" s="121">
        <v>0</v>
      </c>
      <c r="AG364" s="121">
        <v>0</v>
      </c>
      <c r="AH364" s="122">
        <v>0</v>
      </c>
      <c r="AI364" s="123">
        <f t="shared" si="193"/>
        <v>0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</row>
    <row r="365" spans="1:8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f t="shared" si="191"/>
        <v>0</v>
      </c>
      <c r="K365" s="76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2">
        <v>0</v>
      </c>
      <c r="S365" s="93">
        <f t="shared" si="192"/>
        <v>0</v>
      </c>
      <c r="U365" s="106" t="s">
        <v>11</v>
      </c>
      <c r="V365" s="124">
        <v>0</v>
      </c>
      <c r="W365" s="124">
        <v>0</v>
      </c>
      <c r="X365" s="124">
        <v>0</v>
      </c>
      <c r="Y365" s="124">
        <v>0</v>
      </c>
      <c r="Z365" s="124">
        <v>0</v>
      </c>
      <c r="AA365" s="124">
        <v>0</v>
      </c>
      <c r="AB365" s="124">
        <v>0</v>
      </c>
      <c r="AC365" s="124">
        <v>0</v>
      </c>
      <c r="AD365" s="125">
        <v>0</v>
      </c>
      <c r="AE365" s="125">
        <v>0</v>
      </c>
      <c r="AF365" s="125">
        <v>0</v>
      </c>
      <c r="AG365" s="125">
        <v>0</v>
      </c>
      <c r="AH365" s="125">
        <v>0</v>
      </c>
      <c r="AI365" s="126">
        <f t="shared" si="193"/>
        <v>0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</row>
    <row r="366" spans="1:81" ht="18" customHeight="1">
      <c r="A366" s="34" t="s">
        <v>26</v>
      </c>
      <c r="B366" s="67">
        <f>SUM(B345:B361)</f>
        <v>253.45001575572894</v>
      </c>
      <c r="C366" s="67">
        <f t="shared" ref="C366:I366" si="194">SUM(C345:C361)</f>
        <v>959.06602006008154</v>
      </c>
      <c r="D366" s="67">
        <f t="shared" si="194"/>
        <v>1078.469189886242</v>
      </c>
      <c r="E366" s="67">
        <f t="shared" si="194"/>
        <v>849.16753474119912</v>
      </c>
      <c r="F366" s="67">
        <f t="shared" si="194"/>
        <v>0</v>
      </c>
      <c r="G366" s="67">
        <f t="shared" si="194"/>
        <v>24.195072751823631</v>
      </c>
      <c r="H366" s="68">
        <f t="shared" si="194"/>
        <v>0</v>
      </c>
      <c r="I366" s="39">
        <f t="shared" si="194"/>
        <v>3164.3478331950746</v>
      </c>
      <c r="K366" s="77" t="s">
        <v>26</v>
      </c>
      <c r="L366" s="67">
        <f>SUM(L345:L361)</f>
        <v>253.45001575572894</v>
      </c>
      <c r="M366" s="67">
        <f t="shared" ref="M366:S366" si="195">SUM(M345:M361)</f>
        <v>959.06602006008154</v>
      </c>
      <c r="N366" s="67">
        <f t="shared" si="195"/>
        <v>1078.469189886242</v>
      </c>
      <c r="O366" s="67">
        <f t="shared" si="195"/>
        <v>849.16753474119912</v>
      </c>
      <c r="P366" s="67">
        <f t="shared" si="195"/>
        <v>558.07772039882514</v>
      </c>
      <c r="Q366" s="67">
        <f t="shared" si="195"/>
        <v>24.195072751823631</v>
      </c>
      <c r="R366" s="68">
        <f t="shared" si="195"/>
        <v>0</v>
      </c>
      <c r="S366" s="94">
        <f t="shared" si="195"/>
        <v>3722.4255535939001</v>
      </c>
      <c r="T366" s="4"/>
      <c r="U366" s="107" t="s">
        <v>63</v>
      </c>
      <c r="V366" s="127">
        <f>SUM(V345:V361)</f>
        <v>246.58082859284752</v>
      </c>
      <c r="W366" s="127">
        <f t="shared" ref="W366:AH366" si="196">SUM(W345:W361)</f>
        <v>1.1700459958350709</v>
      </c>
      <c r="X366" s="127">
        <f t="shared" si="196"/>
        <v>24.195072751823631</v>
      </c>
      <c r="Y366" s="127">
        <f t="shared" si="196"/>
        <v>959.06602006008154</v>
      </c>
      <c r="Z366" s="127">
        <f t="shared" si="196"/>
        <v>139.27574719304033</v>
      </c>
      <c r="AA366" s="127">
        <f t="shared" si="196"/>
        <v>848.86701118400435</v>
      </c>
      <c r="AB366" s="127">
        <f t="shared" si="196"/>
        <v>558.07772039882514</v>
      </c>
      <c r="AC366" s="127">
        <f t="shared" si="196"/>
        <v>945.19310741744266</v>
      </c>
      <c r="AD366" s="128">
        <f t="shared" si="196"/>
        <v>5.6991411670463332</v>
      </c>
      <c r="AE366" s="128">
        <f t="shared" si="196"/>
        <v>0.30052355719475943</v>
      </c>
      <c r="AF366" s="128">
        <f t="shared" si="196"/>
        <v>0</v>
      </c>
      <c r="AG366" s="128">
        <f t="shared" si="196"/>
        <v>939.19344269320163</v>
      </c>
      <c r="AH366" s="128">
        <f t="shared" si="196"/>
        <v>0</v>
      </c>
      <c r="AI366" s="129">
        <f>SUM(V366:AC366)</f>
        <v>3722.4255535939001</v>
      </c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</row>
    <row r="367" spans="1:81" s="15" customFormat="1" ht="15" thickBot="1">
      <c r="A367" s="32" t="s">
        <v>90</v>
      </c>
      <c r="B367" s="48">
        <f>IF($I366=0,"-",B366/$I366)</f>
        <v>8.0095498066600934E-2</v>
      </c>
      <c r="C367" s="48">
        <f t="shared" ref="C367:H367" si="197">IF($I366=0,"-",C366/$I366)</f>
        <v>0.30308489161626162</v>
      </c>
      <c r="D367" s="48">
        <f t="shared" si="197"/>
        <v>0.34081878691486978</v>
      </c>
      <c r="E367" s="48">
        <f t="shared" si="197"/>
        <v>0.26835467511919697</v>
      </c>
      <c r="F367" s="48">
        <f t="shared" si="197"/>
        <v>0</v>
      </c>
      <c r="G367" s="48">
        <f t="shared" si="197"/>
        <v>7.6461482830708959E-3</v>
      </c>
      <c r="H367" s="69">
        <f t="shared" si="197"/>
        <v>0</v>
      </c>
      <c r="I367" s="49">
        <f>SUM(B367:H367)</f>
        <v>1.0000000000000002</v>
      </c>
      <c r="K367" s="78" t="s">
        <v>90</v>
      </c>
      <c r="L367" s="95">
        <f>IF($S366=0,"-",L366/$S366)</f>
        <v>6.8087329647474049E-2</v>
      </c>
      <c r="M367" s="95">
        <f t="shared" ref="M367:R367" si="198">IF($S366=0,"-",M366/$S366)</f>
        <v>0.25764545354953561</v>
      </c>
      <c r="N367" s="95">
        <f t="shared" si="198"/>
        <v>0.28972216485162733</v>
      </c>
      <c r="O367" s="95">
        <f t="shared" si="198"/>
        <v>0.22812210009716677</v>
      </c>
      <c r="P367" s="95">
        <f t="shared" si="198"/>
        <v>0.14992313811622543</v>
      </c>
      <c r="Q367" s="95">
        <f t="shared" si="198"/>
        <v>6.499813737970918E-3</v>
      </c>
      <c r="R367" s="96">
        <f t="shared" si="198"/>
        <v>0</v>
      </c>
      <c r="S367" s="97">
        <f>SUM(L367:R367)</f>
        <v>1</v>
      </c>
      <c r="T367" s="22"/>
      <c r="U367" s="108" t="s">
        <v>90</v>
      </c>
      <c r="V367" s="130">
        <f>+V366/$AI366</f>
        <v>6.6241977184682846E-2</v>
      </c>
      <c r="W367" s="130">
        <f t="shared" ref="W367:AH367" si="199">+W366/$AI366</f>
        <v>3.1432354495455883E-4</v>
      </c>
      <c r="X367" s="130">
        <f t="shared" si="199"/>
        <v>6.499813737970918E-3</v>
      </c>
      <c r="Y367" s="130">
        <f t="shared" si="199"/>
        <v>0.25764545354953561</v>
      </c>
      <c r="Z367" s="130">
        <f t="shared" si="199"/>
        <v>3.7415321055534183E-2</v>
      </c>
      <c r="AA367" s="130">
        <f t="shared" si="199"/>
        <v>0.22804136683524712</v>
      </c>
      <c r="AB367" s="130">
        <f t="shared" si="199"/>
        <v>0.14992313811622543</v>
      </c>
      <c r="AC367" s="130">
        <f t="shared" si="199"/>
        <v>0.25391860597584942</v>
      </c>
      <c r="AD367" s="130">
        <f t="shared" si="199"/>
        <v>1.5310289178366424E-3</v>
      </c>
      <c r="AE367" s="130">
        <f t="shared" si="199"/>
        <v>8.0733261919667447E-5</v>
      </c>
      <c r="AF367" s="130">
        <f t="shared" si="199"/>
        <v>0</v>
      </c>
      <c r="AG367" s="130">
        <f t="shared" si="199"/>
        <v>0.25230684379609314</v>
      </c>
      <c r="AH367" s="130">
        <f t="shared" si="199"/>
        <v>0</v>
      </c>
      <c r="AI367" s="131">
        <f>SUM(V367:AC367)</f>
        <v>1</v>
      </c>
    </row>
    <row r="368" spans="1:81" ht="15" thickBot="1">
      <c r="A368" s="2"/>
      <c r="B368" s="2"/>
      <c r="C368" s="2"/>
      <c r="D368" s="2"/>
      <c r="E368" s="2"/>
      <c r="F368" s="2"/>
      <c r="G368" s="2"/>
      <c r="H368" s="2"/>
      <c r="I368" s="2"/>
      <c r="K368" s="2"/>
      <c r="L368" s="2"/>
      <c r="M368" s="2"/>
      <c r="N368" s="2"/>
      <c r="O368" s="2"/>
      <c r="P368" s="2"/>
      <c r="Q368" s="2"/>
      <c r="R368" s="2"/>
      <c r="S368" s="2"/>
      <c r="U368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</row>
    <row r="369" spans="1:81" ht="30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  <c r="K369" s="424" t="s">
        <v>41</v>
      </c>
      <c r="L369" s="80" t="s">
        <v>0</v>
      </c>
      <c r="M369" s="80" t="s">
        <v>1</v>
      </c>
      <c r="N369" s="80" t="s">
        <v>2</v>
      </c>
      <c r="O369" s="80" t="s">
        <v>3</v>
      </c>
      <c r="P369" s="80" t="s">
        <v>27</v>
      </c>
      <c r="Q369" s="80" t="s">
        <v>4</v>
      </c>
      <c r="R369" s="80" t="s">
        <v>5</v>
      </c>
      <c r="S369" s="81" t="s">
        <v>6</v>
      </c>
      <c r="U369" s="417" t="s">
        <v>41</v>
      </c>
      <c r="V369" s="111" t="s">
        <v>72</v>
      </c>
      <c r="W369" s="111" t="s">
        <v>73</v>
      </c>
      <c r="X369" s="111" t="s">
        <v>4</v>
      </c>
      <c r="Y369" s="111" t="s">
        <v>1</v>
      </c>
      <c r="Z369" s="111" t="s">
        <v>2</v>
      </c>
      <c r="AA369" s="111" t="s">
        <v>3</v>
      </c>
      <c r="AB369" s="111" t="s">
        <v>55</v>
      </c>
      <c r="AC369" s="111" t="s">
        <v>67</v>
      </c>
      <c r="AD369" s="112" t="s">
        <v>74</v>
      </c>
      <c r="AE369" s="112" t="s">
        <v>75</v>
      </c>
      <c r="AF369" s="112" t="s">
        <v>76</v>
      </c>
      <c r="AG369" s="112" t="s">
        <v>77</v>
      </c>
      <c r="AH369" s="112" t="s">
        <v>78</v>
      </c>
      <c r="AI369" s="113" t="s">
        <v>63</v>
      </c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</row>
    <row r="370" spans="1:81" ht="15" customHeight="1">
      <c r="A370" s="445" t="s">
        <v>41</v>
      </c>
      <c r="B370" s="409" t="s">
        <v>119</v>
      </c>
      <c r="C370" s="410"/>
      <c r="D370" s="410"/>
      <c r="E370" s="410"/>
      <c r="F370" s="410"/>
      <c r="G370" s="410"/>
      <c r="H370" s="410"/>
      <c r="I370" s="411"/>
      <c r="K370" s="425" t="s">
        <v>41</v>
      </c>
      <c r="L370" s="412" t="s">
        <v>119</v>
      </c>
      <c r="M370" s="413"/>
      <c r="N370" s="413"/>
      <c r="O370" s="413"/>
      <c r="P370" s="413"/>
      <c r="Q370" s="413"/>
      <c r="R370" s="413"/>
      <c r="S370" s="414"/>
      <c r="U370" s="418" t="s">
        <v>41</v>
      </c>
      <c r="V370" s="419" t="s">
        <v>119</v>
      </c>
      <c r="W370" s="419"/>
      <c r="X370" s="419"/>
      <c r="Y370" s="419"/>
      <c r="Z370" s="419"/>
      <c r="AA370" s="419"/>
      <c r="AB370" s="419"/>
      <c r="AC370" s="419"/>
      <c r="AD370" s="419"/>
      <c r="AE370" s="419"/>
      <c r="AF370" s="419"/>
      <c r="AG370" s="419"/>
      <c r="AH370" s="419"/>
      <c r="AI370" s="420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</row>
    <row r="371" spans="1:81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/>
      <c r="G371" s="37">
        <v>0</v>
      </c>
      <c r="H371" s="38">
        <v>0</v>
      </c>
      <c r="I371" s="39">
        <f>SUM(B371:H371)</f>
        <v>0</v>
      </c>
      <c r="K371" s="79" t="s">
        <v>7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98">
        <v>0</v>
      </c>
      <c r="S371" s="99">
        <f>SUM(L371:R371)</f>
        <v>0</v>
      </c>
      <c r="U371" s="101" t="s">
        <v>7</v>
      </c>
      <c r="V371" s="114">
        <v>0</v>
      </c>
      <c r="W371" s="114">
        <v>0</v>
      </c>
      <c r="X371" s="114">
        <v>0</v>
      </c>
      <c r="Y371" s="114">
        <v>0</v>
      </c>
      <c r="Z371" s="114">
        <v>0</v>
      </c>
      <c r="AA371" s="114">
        <v>0</v>
      </c>
      <c r="AB371" s="114">
        <v>0</v>
      </c>
      <c r="AC371" s="115">
        <v>0</v>
      </c>
      <c r="AD371" s="116">
        <v>0</v>
      </c>
      <c r="AE371" s="116">
        <v>0</v>
      </c>
      <c r="AF371" s="116">
        <v>0</v>
      </c>
      <c r="AG371" s="116">
        <v>0</v>
      </c>
      <c r="AH371" s="116">
        <v>0</v>
      </c>
      <c r="AI371" s="117">
        <f>SUM(V371:AC371)</f>
        <v>0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</row>
    <row r="372" spans="1:8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200">SUM(B372:H372)</f>
        <v>0</v>
      </c>
      <c r="K372" s="71" t="s">
        <v>8</v>
      </c>
      <c r="L372" s="84">
        <v>0</v>
      </c>
      <c r="M372" s="84">
        <v>0</v>
      </c>
      <c r="N372" s="84">
        <v>0</v>
      </c>
      <c r="O372" s="84">
        <v>0</v>
      </c>
      <c r="P372" s="84">
        <v>0</v>
      </c>
      <c r="Q372" s="84">
        <v>0</v>
      </c>
      <c r="R372" s="85">
        <v>0</v>
      </c>
      <c r="S372" s="86">
        <f t="shared" ref="S372:S391" si="201">SUM(L372:R372)</f>
        <v>0</v>
      </c>
      <c r="U372" s="102" t="s">
        <v>8</v>
      </c>
      <c r="V372" s="118">
        <v>0</v>
      </c>
      <c r="W372" s="118">
        <v>0</v>
      </c>
      <c r="X372" s="118">
        <v>0</v>
      </c>
      <c r="Y372" s="118">
        <v>0</v>
      </c>
      <c r="Z372" s="118">
        <v>0</v>
      </c>
      <c r="AA372" s="118">
        <v>0</v>
      </c>
      <c r="AB372" s="118">
        <v>0</v>
      </c>
      <c r="AC372" s="119">
        <v>0</v>
      </c>
      <c r="AD372" s="118">
        <v>0</v>
      </c>
      <c r="AE372" s="118">
        <v>0</v>
      </c>
      <c r="AF372" s="118">
        <v>0</v>
      </c>
      <c r="AG372" s="118">
        <v>0</v>
      </c>
      <c r="AH372" s="118">
        <v>0</v>
      </c>
      <c r="AI372" s="120">
        <f t="shared" ref="AI372:AI391" si="202">SUM(V372:AC372)</f>
        <v>0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</row>
    <row r="373" spans="1:81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200"/>
        <v>0</v>
      </c>
      <c r="K373" s="72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82">
        <v>0</v>
      </c>
      <c r="S373" s="83">
        <f t="shared" si="201"/>
        <v>0</v>
      </c>
      <c r="U373" s="103" t="s">
        <v>10</v>
      </c>
      <c r="V373" s="114">
        <v>0</v>
      </c>
      <c r="W373" s="114">
        <v>0</v>
      </c>
      <c r="X373" s="114">
        <v>0</v>
      </c>
      <c r="Y373" s="114">
        <v>0</v>
      </c>
      <c r="Z373" s="114">
        <v>0</v>
      </c>
      <c r="AA373" s="114">
        <v>0</v>
      </c>
      <c r="AB373" s="114">
        <v>0</v>
      </c>
      <c r="AC373" s="115">
        <v>0</v>
      </c>
      <c r="AD373" s="116">
        <v>0</v>
      </c>
      <c r="AE373" s="116">
        <v>0</v>
      </c>
      <c r="AF373" s="116">
        <v>0</v>
      </c>
      <c r="AG373" s="116">
        <v>0</v>
      </c>
      <c r="AH373" s="116">
        <v>0</v>
      </c>
      <c r="AI373" s="117">
        <f t="shared" si="202"/>
        <v>0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</row>
    <row r="374" spans="1:81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200"/>
        <v>0</v>
      </c>
      <c r="K374" s="71" t="s">
        <v>56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5">
        <v>0</v>
      </c>
      <c r="S374" s="86">
        <f t="shared" si="201"/>
        <v>0</v>
      </c>
      <c r="U374" s="102" t="s">
        <v>56</v>
      </c>
      <c r="V374" s="118">
        <v>0</v>
      </c>
      <c r="W374" s="118">
        <v>0</v>
      </c>
      <c r="X374" s="118">
        <v>0</v>
      </c>
      <c r="Y374" s="118">
        <v>0</v>
      </c>
      <c r="Z374" s="118">
        <v>0</v>
      </c>
      <c r="AA374" s="118">
        <v>0</v>
      </c>
      <c r="AB374" s="118">
        <v>0</v>
      </c>
      <c r="AC374" s="119">
        <v>0</v>
      </c>
      <c r="AD374" s="118">
        <v>0</v>
      </c>
      <c r="AE374" s="118">
        <v>0</v>
      </c>
      <c r="AF374" s="118">
        <v>0</v>
      </c>
      <c r="AG374" s="118">
        <v>0</v>
      </c>
      <c r="AH374" s="118">
        <v>0</v>
      </c>
      <c r="AI374" s="120">
        <f t="shared" si="202"/>
        <v>0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</row>
    <row r="375" spans="1:81" ht="15">
      <c r="A375" s="29" t="s">
        <v>16</v>
      </c>
      <c r="B375" s="43">
        <v>120.5371759499547</v>
      </c>
      <c r="C375" s="43">
        <v>2.4800500579278055</v>
      </c>
      <c r="D375" s="43">
        <v>2.4800500579278055</v>
      </c>
      <c r="E375" s="43">
        <v>0</v>
      </c>
      <c r="F375" s="422"/>
      <c r="G375" s="43">
        <v>0</v>
      </c>
      <c r="H375" s="44">
        <v>0</v>
      </c>
      <c r="I375" s="39">
        <f t="shared" si="200"/>
        <v>125.49727606581033</v>
      </c>
      <c r="K375" s="72" t="s">
        <v>16</v>
      </c>
      <c r="L375" s="43">
        <v>120.5371759499547</v>
      </c>
      <c r="M375" s="43">
        <v>2.4800500579278055</v>
      </c>
      <c r="N375" s="43">
        <v>2.4800500579278055</v>
      </c>
      <c r="O375" s="43">
        <v>0</v>
      </c>
      <c r="P375" s="43">
        <v>0</v>
      </c>
      <c r="Q375" s="43">
        <v>0</v>
      </c>
      <c r="R375" s="82">
        <v>0</v>
      </c>
      <c r="S375" s="83">
        <f t="shared" si="201"/>
        <v>125.49727606581033</v>
      </c>
      <c r="U375" s="103" t="s">
        <v>16</v>
      </c>
      <c r="V375" s="114">
        <v>120.5371759499547</v>
      </c>
      <c r="W375" s="114">
        <v>0</v>
      </c>
      <c r="X375" s="114">
        <v>0</v>
      </c>
      <c r="Y375" s="114">
        <v>2.4800500579278055</v>
      </c>
      <c r="Z375" s="114">
        <v>2.4800500579278055</v>
      </c>
      <c r="AA375" s="114">
        <v>0</v>
      </c>
      <c r="AB375" s="114">
        <v>0</v>
      </c>
      <c r="AC375" s="115">
        <v>0</v>
      </c>
      <c r="AD375" s="116">
        <v>0</v>
      </c>
      <c r="AE375" s="116">
        <v>0</v>
      </c>
      <c r="AF375" s="116">
        <v>0</v>
      </c>
      <c r="AG375" s="116">
        <v>0</v>
      </c>
      <c r="AH375" s="116">
        <v>0</v>
      </c>
      <c r="AI375" s="117">
        <f t="shared" si="202"/>
        <v>125.49727606581033</v>
      </c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</row>
    <row r="376" spans="1:81" ht="15">
      <c r="A376" s="28" t="s">
        <v>68</v>
      </c>
      <c r="B376" s="40">
        <v>174.41772789430959</v>
      </c>
      <c r="C376" s="40">
        <v>0.86093395290906671</v>
      </c>
      <c r="D376" s="40">
        <v>0</v>
      </c>
      <c r="E376" s="40">
        <v>1.8113398730159633</v>
      </c>
      <c r="F376" s="422"/>
      <c r="G376" s="40">
        <v>0</v>
      </c>
      <c r="H376" s="41">
        <v>0</v>
      </c>
      <c r="I376" s="42">
        <f t="shared" si="200"/>
        <v>177.09000172023462</v>
      </c>
      <c r="K376" s="71" t="s">
        <v>68</v>
      </c>
      <c r="L376" s="84">
        <v>174.41772789430959</v>
      </c>
      <c r="M376" s="84">
        <v>0.86093395290906671</v>
      </c>
      <c r="N376" s="84">
        <v>0</v>
      </c>
      <c r="O376" s="84">
        <v>1.8113398730159633</v>
      </c>
      <c r="P376" s="84">
        <v>0</v>
      </c>
      <c r="Q376" s="84">
        <v>0</v>
      </c>
      <c r="R376" s="85">
        <v>0</v>
      </c>
      <c r="S376" s="86">
        <f t="shared" si="201"/>
        <v>177.09000172023462</v>
      </c>
      <c r="U376" s="102" t="s">
        <v>57</v>
      </c>
      <c r="V376" s="118">
        <v>172.17929961674602</v>
      </c>
      <c r="W376" s="118">
        <v>2.2384282775635738</v>
      </c>
      <c r="X376" s="118">
        <v>0</v>
      </c>
      <c r="Y376" s="118">
        <v>0.86093395290906671</v>
      </c>
      <c r="Z376" s="118">
        <v>0</v>
      </c>
      <c r="AA376" s="118">
        <v>0</v>
      </c>
      <c r="AB376" s="118">
        <v>0</v>
      </c>
      <c r="AC376" s="119">
        <v>1.8113398730159633</v>
      </c>
      <c r="AD376" s="118">
        <v>0</v>
      </c>
      <c r="AE376" s="118">
        <v>0</v>
      </c>
      <c r="AF376" s="118">
        <v>0</v>
      </c>
      <c r="AG376" s="118">
        <v>0</v>
      </c>
      <c r="AH376" s="118">
        <v>1.8113398730159633</v>
      </c>
      <c r="AI376" s="120">
        <f t="shared" si="202"/>
        <v>177.09000172023462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</row>
    <row r="377" spans="1:81" ht="15">
      <c r="A377" s="29" t="s">
        <v>58</v>
      </c>
      <c r="B377" s="43">
        <v>0</v>
      </c>
      <c r="C377" s="43">
        <v>0</v>
      </c>
      <c r="D377" s="43">
        <v>0</v>
      </c>
      <c r="E377" s="43">
        <v>2475.4460703641657</v>
      </c>
      <c r="F377" s="422"/>
      <c r="G377" s="43">
        <v>0</v>
      </c>
      <c r="H377" s="44">
        <v>0</v>
      </c>
      <c r="I377" s="39">
        <f t="shared" si="200"/>
        <v>2475.4460703641657</v>
      </c>
      <c r="K377" s="72" t="s">
        <v>58</v>
      </c>
      <c r="L377" s="43">
        <v>0</v>
      </c>
      <c r="M377" s="43">
        <v>0</v>
      </c>
      <c r="N377" s="43">
        <v>0</v>
      </c>
      <c r="O377" s="43">
        <v>2475.4460703641657</v>
      </c>
      <c r="P377" s="43">
        <v>1560.9943681032255</v>
      </c>
      <c r="Q377" s="43">
        <v>0</v>
      </c>
      <c r="R377" s="82">
        <v>0</v>
      </c>
      <c r="S377" s="83">
        <f t="shared" si="201"/>
        <v>4036.4404384673912</v>
      </c>
      <c r="U377" s="103" t="s">
        <v>58</v>
      </c>
      <c r="V377" s="114">
        <v>0</v>
      </c>
      <c r="W377" s="114">
        <v>0</v>
      </c>
      <c r="X377" s="114">
        <v>0</v>
      </c>
      <c r="Y377" s="114">
        <v>0</v>
      </c>
      <c r="Z377" s="114">
        <v>0</v>
      </c>
      <c r="AA377" s="114">
        <v>2475.4460703641657</v>
      </c>
      <c r="AB377" s="114">
        <v>1560.9943681032255</v>
      </c>
      <c r="AC377" s="115">
        <v>0</v>
      </c>
      <c r="AD377" s="114">
        <v>0</v>
      </c>
      <c r="AE377" s="114">
        <v>0</v>
      </c>
      <c r="AF377" s="114">
        <v>0</v>
      </c>
      <c r="AG377" s="114">
        <v>0</v>
      </c>
      <c r="AH377" s="114">
        <v>0</v>
      </c>
      <c r="AI377" s="117">
        <f t="shared" si="202"/>
        <v>4036.4404384673912</v>
      </c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</row>
    <row r="378" spans="1:81" ht="15">
      <c r="A378" s="28" t="s">
        <v>12</v>
      </c>
      <c r="B378" s="40">
        <v>0</v>
      </c>
      <c r="C378" s="40">
        <v>0</v>
      </c>
      <c r="D378" s="40">
        <v>0</v>
      </c>
      <c r="E378" s="40">
        <v>30.549398304744777</v>
      </c>
      <c r="F378" s="422"/>
      <c r="G378" s="40">
        <v>0</v>
      </c>
      <c r="H378" s="41">
        <v>0</v>
      </c>
      <c r="I378" s="42">
        <f t="shared" si="200"/>
        <v>30.549398304744777</v>
      </c>
      <c r="K378" s="71" t="s">
        <v>12</v>
      </c>
      <c r="L378" s="84">
        <v>0</v>
      </c>
      <c r="M378" s="84">
        <v>0</v>
      </c>
      <c r="N378" s="84">
        <v>0</v>
      </c>
      <c r="O378" s="84">
        <v>30.549398304744777</v>
      </c>
      <c r="P378" s="84">
        <v>113.29804329694905</v>
      </c>
      <c r="Q378" s="84">
        <v>0</v>
      </c>
      <c r="R378" s="85">
        <v>0</v>
      </c>
      <c r="S378" s="86">
        <f t="shared" si="201"/>
        <v>143.84744160169382</v>
      </c>
      <c r="U378" s="102" t="s">
        <v>12</v>
      </c>
      <c r="V378" s="118">
        <v>0</v>
      </c>
      <c r="W378" s="118">
        <v>0</v>
      </c>
      <c r="X378" s="118">
        <v>0</v>
      </c>
      <c r="Y378" s="118">
        <v>0</v>
      </c>
      <c r="Z378" s="118">
        <v>0</v>
      </c>
      <c r="AA378" s="118">
        <v>30.549398304744777</v>
      </c>
      <c r="AB378" s="118">
        <v>113.29804329694905</v>
      </c>
      <c r="AC378" s="119">
        <v>0</v>
      </c>
      <c r="AD378" s="118">
        <v>0</v>
      </c>
      <c r="AE378" s="118">
        <v>0</v>
      </c>
      <c r="AF378" s="118">
        <v>0</v>
      </c>
      <c r="AG378" s="118">
        <v>0</v>
      </c>
      <c r="AH378" s="118">
        <v>0</v>
      </c>
      <c r="AI378" s="120">
        <f t="shared" si="202"/>
        <v>143.84744160169382</v>
      </c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</row>
    <row r="379" spans="1:81" ht="15">
      <c r="A379" s="29" t="s">
        <v>59</v>
      </c>
      <c r="B379" s="43">
        <v>0</v>
      </c>
      <c r="C379" s="43">
        <v>0</v>
      </c>
      <c r="D379" s="43">
        <v>0</v>
      </c>
      <c r="E379" s="43">
        <v>7.5965199036613973E-2</v>
      </c>
      <c r="F379" s="422"/>
      <c r="G379" s="43">
        <v>0</v>
      </c>
      <c r="H379" s="44">
        <v>0</v>
      </c>
      <c r="I379" s="39">
        <f t="shared" si="200"/>
        <v>7.5965199036613973E-2</v>
      </c>
      <c r="K379" s="72" t="s">
        <v>59</v>
      </c>
      <c r="L379" s="43">
        <v>0</v>
      </c>
      <c r="M379" s="43">
        <v>0</v>
      </c>
      <c r="N379" s="43">
        <v>0</v>
      </c>
      <c r="O379" s="43">
        <v>7.5965199036613973E-2</v>
      </c>
      <c r="P379" s="43">
        <v>0</v>
      </c>
      <c r="Q379" s="43">
        <v>0</v>
      </c>
      <c r="R379" s="82">
        <v>0</v>
      </c>
      <c r="S379" s="83">
        <f t="shared" si="201"/>
        <v>7.5965199036613973E-2</v>
      </c>
      <c r="U379" s="103" t="s">
        <v>59</v>
      </c>
      <c r="V379" s="114">
        <v>0</v>
      </c>
      <c r="W379" s="114">
        <v>0</v>
      </c>
      <c r="X379" s="114">
        <v>0</v>
      </c>
      <c r="Y379" s="114">
        <v>0</v>
      </c>
      <c r="Z379" s="114">
        <v>0</v>
      </c>
      <c r="AA379" s="114">
        <v>0</v>
      </c>
      <c r="AB379" s="114">
        <v>0</v>
      </c>
      <c r="AC379" s="115">
        <v>7.5965199036613973E-2</v>
      </c>
      <c r="AD379" s="114">
        <v>0</v>
      </c>
      <c r="AE379" s="114">
        <v>0</v>
      </c>
      <c r="AF379" s="114">
        <v>0</v>
      </c>
      <c r="AG379" s="114">
        <v>0</v>
      </c>
      <c r="AH379" s="114">
        <v>7.5965199036613973E-2</v>
      </c>
      <c r="AI379" s="117">
        <f t="shared" si="202"/>
        <v>7.5965199036613973E-2</v>
      </c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</row>
    <row r="380" spans="1:81" ht="15">
      <c r="A380" s="28" t="s">
        <v>17</v>
      </c>
      <c r="B380" s="40">
        <v>37.915613412695457</v>
      </c>
      <c r="C380" s="40">
        <v>0</v>
      </c>
      <c r="D380" s="40">
        <v>0</v>
      </c>
      <c r="E380" s="40">
        <v>19.778077969490639</v>
      </c>
      <c r="F380" s="422"/>
      <c r="G380" s="40">
        <v>0</v>
      </c>
      <c r="H380" s="41">
        <v>0</v>
      </c>
      <c r="I380" s="42">
        <f t="shared" si="200"/>
        <v>57.693691382186095</v>
      </c>
      <c r="K380" s="71" t="s">
        <v>17</v>
      </c>
      <c r="L380" s="84">
        <v>37.915613412695457</v>
      </c>
      <c r="M380" s="84">
        <v>0</v>
      </c>
      <c r="N380" s="84">
        <v>0</v>
      </c>
      <c r="O380" s="84">
        <v>19.778077969490639</v>
      </c>
      <c r="P380" s="84">
        <v>3.2287693343905173</v>
      </c>
      <c r="Q380" s="84">
        <v>0</v>
      </c>
      <c r="R380" s="85">
        <v>0</v>
      </c>
      <c r="S380" s="86">
        <f t="shared" si="201"/>
        <v>60.922460716576616</v>
      </c>
      <c r="U380" s="102" t="s">
        <v>17</v>
      </c>
      <c r="V380" s="118">
        <v>34.819066451382128</v>
      </c>
      <c r="W380" s="118">
        <v>0</v>
      </c>
      <c r="X380" s="118">
        <v>0</v>
      </c>
      <c r="Y380" s="118">
        <v>0</v>
      </c>
      <c r="Z380" s="118">
        <v>0</v>
      </c>
      <c r="AA380" s="118">
        <v>0</v>
      </c>
      <c r="AB380" s="118">
        <v>3.2287693343905173</v>
      </c>
      <c r="AC380" s="119">
        <v>22.874624930803968</v>
      </c>
      <c r="AD380" s="118">
        <v>3.0965469613133263</v>
      </c>
      <c r="AE380" s="118">
        <v>0</v>
      </c>
      <c r="AF380" s="118">
        <v>0</v>
      </c>
      <c r="AG380" s="118">
        <v>0</v>
      </c>
      <c r="AH380" s="118">
        <v>19.778077969490639</v>
      </c>
      <c r="AI380" s="120">
        <f t="shared" si="202"/>
        <v>60.922460716576616</v>
      </c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</row>
    <row r="381" spans="1:81" ht="15">
      <c r="A381" s="29" t="s">
        <v>140</v>
      </c>
      <c r="B381" s="43">
        <v>139.79464033373884</v>
      </c>
      <c r="C381" s="43">
        <v>0</v>
      </c>
      <c r="D381" s="43">
        <v>106.51946349040439</v>
      </c>
      <c r="E381" s="43">
        <v>5.9898859450885217E-2</v>
      </c>
      <c r="F381" s="422"/>
      <c r="G381" s="43">
        <v>0</v>
      </c>
      <c r="H381" s="44">
        <v>0</v>
      </c>
      <c r="I381" s="39">
        <f t="shared" si="200"/>
        <v>246.37400268359411</v>
      </c>
      <c r="K381" s="72" t="s">
        <v>140</v>
      </c>
      <c r="L381" s="43">
        <v>139.79464033373884</v>
      </c>
      <c r="M381" s="43">
        <v>0</v>
      </c>
      <c r="N381" s="43">
        <v>106.51946349040439</v>
      </c>
      <c r="O381" s="43">
        <v>5.9898859450885217E-2</v>
      </c>
      <c r="P381" s="43">
        <v>8.7919030451791058E-2</v>
      </c>
      <c r="Q381" s="43">
        <v>0</v>
      </c>
      <c r="R381" s="82">
        <v>0</v>
      </c>
      <c r="S381" s="83">
        <f t="shared" si="201"/>
        <v>246.4619217140459</v>
      </c>
      <c r="U381" s="103" t="s">
        <v>140</v>
      </c>
      <c r="V381" s="114">
        <v>139.12698858078488</v>
      </c>
      <c r="W381" s="114">
        <v>0</v>
      </c>
      <c r="X381" s="114">
        <v>0</v>
      </c>
      <c r="Y381" s="114">
        <v>0</v>
      </c>
      <c r="Z381" s="114">
        <v>106.51946349040439</v>
      </c>
      <c r="AA381" s="114">
        <v>5.9898859450885217E-2</v>
      </c>
      <c r="AB381" s="114">
        <v>8.7919030451791058E-2</v>
      </c>
      <c r="AC381" s="115">
        <v>0.66765175295395918</v>
      </c>
      <c r="AD381" s="114">
        <v>0.66765175295395918</v>
      </c>
      <c r="AE381" s="114">
        <v>0</v>
      </c>
      <c r="AF381" s="114">
        <v>0</v>
      </c>
      <c r="AG381" s="114">
        <v>0</v>
      </c>
      <c r="AH381" s="114">
        <v>0</v>
      </c>
      <c r="AI381" s="117">
        <f t="shared" si="202"/>
        <v>246.46192171404593</v>
      </c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</row>
    <row r="382" spans="1:81" ht="15">
      <c r="A382" s="28" t="s">
        <v>25</v>
      </c>
      <c r="B382" s="40">
        <v>36.097108062412232</v>
      </c>
      <c r="C382" s="40">
        <v>6.1701117369906133E-3</v>
      </c>
      <c r="D382" s="40">
        <v>10.979044109425313</v>
      </c>
      <c r="E382" s="40">
        <v>129.95293525372156</v>
      </c>
      <c r="F382" s="422"/>
      <c r="G382" s="40">
        <v>142.47465492424473</v>
      </c>
      <c r="H382" s="41">
        <v>0</v>
      </c>
      <c r="I382" s="42">
        <f t="shared" si="200"/>
        <v>319.50991246154081</v>
      </c>
      <c r="K382" s="71" t="s">
        <v>25</v>
      </c>
      <c r="L382" s="84">
        <v>36.097108062412232</v>
      </c>
      <c r="M382" s="84">
        <v>6.1701117369906133E-3</v>
      </c>
      <c r="N382" s="84">
        <v>10.979044109425313</v>
      </c>
      <c r="O382" s="84">
        <v>129.95293525372156</v>
      </c>
      <c r="P382" s="84">
        <v>3.4475176229953228</v>
      </c>
      <c r="Q382" s="84">
        <v>142.47465492424473</v>
      </c>
      <c r="R382" s="85">
        <v>0</v>
      </c>
      <c r="S382" s="86">
        <f t="shared" si="201"/>
        <v>322.95743008453616</v>
      </c>
      <c r="U382" s="102" t="s">
        <v>25</v>
      </c>
      <c r="V382" s="118">
        <v>9.7024194526856551</v>
      </c>
      <c r="W382" s="118">
        <v>17.11865422535589</v>
      </c>
      <c r="X382" s="118">
        <v>142.47465492424473</v>
      </c>
      <c r="Y382" s="118">
        <v>6.1701117369906133E-3</v>
      </c>
      <c r="Z382" s="118">
        <v>10.979044109425313</v>
      </c>
      <c r="AA382" s="118">
        <v>122.24231171802099</v>
      </c>
      <c r="AB382" s="118">
        <v>3.4475176229953228</v>
      </c>
      <c r="AC382" s="119">
        <v>16.986657920071266</v>
      </c>
      <c r="AD382" s="118">
        <v>9.2760343843706874</v>
      </c>
      <c r="AE382" s="118">
        <v>0</v>
      </c>
      <c r="AF382" s="118">
        <v>0</v>
      </c>
      <c r="AG382" s="118">
        <v>0</v>
      </c>
      <c r="AH382" s="118">
        <v>7.7106235357005772</v>
      </c>
      <c r="AI382" s="120">
        <f t="shared" si="202"/>
        <v>322.95743008453616</v>
      </c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</row>
    <row r="383" spans="1:81" ht="15">
      <c r="A383" s="29" t="s">
        <v>24</v>
      </c>
      <c r="B383" s="43">
        <v>55.362125006021053</v>
      </c>
      <c r="C383" s="43">
        <v>0</v>
      </c>
      <c r="D383" s="43">
        <v>0</v>
      </c>
      <c r="E383" s="43">
        <v>0</v>
      </c>
      <c r="F383" s="422"/>
      <c r="G383" s="43">
        <v>0</v>
      </c>
      <c r="H383" s="44">
        <v>0</v>
      </c>
      <c r="I383" s="39">
        <f t="shared" si="200"/>
        <v>55.362125006021053</v>
      </c>
      <c r="K383" s="72" t="s">
        <v>24</v>
      </c>
      <c r="L383" s="43">
        <v>55.362125006021053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82">
        <v>0</v>
      </c>
      <c r="S383" s="83">
        <f t="shared" si="201"/>
        <v>55.362125006021053</v>
      </c>
      <c r="U383" s="103" t="s">
        <v>24</v>
      </c>
      <c r="V383" s="114">
        <v>55.362125006021053</v>
      </c>
      <c r="W383" s="114">
        <v>0</v>
      </c>
      <c r="X383" s="114">
        <v>0</v>
      </c>
      <c r="Y383" s="114">
        <v>0</v>
      </c>
      <c r="Z383" s="114">
        <v>0</v>
      </c>
      <c r="AA383" s="114">
        <v>0</v>
      </c>
      <c r="AB383" s="114">
        <v>0</v>
      </c>
      <c r="AC383" s="115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7">
        <f t="shared" si="202"/>
        <v>55.362125006021053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</row>
    <row r="384" spans="1:81" ht="15">
      <c r="A384" s="28" t="s">
        <v>60</v>
      </c>
      <c r="B384" s="40">
        <v>46.934144351879226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200"/>
        <v>46.934144351879226</v>
      </c>
      <c r="K384" s="71" t="s">
        <v>60</v>
      </c>
      <c r="L384" s="84">
        <v>46.934144351879226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5">
        <v>0</v>
      </c>
      <c r="S384" s="86">
        <f t="shared" si="201"/>
        <v>46.934144351879226</v>
      </c>
      <c r="U384" s="102" t="s">
        <v>60</v>
      </c>
      <c r="V384" s="118">
        <v>46.934144351879226</v>
      </c>
      <c r="W384" s="118">
        <v>0</v>
      </c>
      <c r="X384" s="118">
        <v>0</v>
      </c>
      <c r="Y384" s="118">
        <v>0</v>
      </c>
      <c r="Z384" s="118">
        <v>0</v>
      </c>
      <c r="AA384" s="118">
        <v>0</v>
      </c>
      <c r="AB384" s="118">
        <v>0</v>
      </c>
      <c r="AC384" s="119">
        <v>0</v>
      </c>
      <c r="AD384" s="118">
        <v>0</v>
      </c>
      <c r="AE384" s="118">
        <v>0</v>
      </c>
      <c r="AF384" s="118">
        <v>0</v>
      </c>
      <c r="AG384" s="118">
        <v>0</v>
      </c>
      <c r="AH384" s="118">
        <v>0</v>
      </c>
      <c r="AI384" s="120">
        <f t="shared" si="202"/>
        <v>46.934144351879226</v>
      </c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</row>
    <row r="385" spans="1:81" ht="15">
      <c r="A385" s="29" t="s">
        <v>22</v>
      </c>
      <c r="B385" s="43">
        <v>328.22888776187131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200"/>
        <v>328.22888776187131</v>
      </c>
      <c r="K385" s="72" t="s">
        <v>22</v>
      </c>
      <c r="L385" s="43">
        <v>328.22888776187131</v>
      </c>
      <c r="M385" s="43">
        <v>0</v>
      </c>
      <c r="N385" s="43">
        <v>0</v>
      </c>
      <c r="O385" s="43">
        <v>0</v>
      </c>
      <c r="P385" s="43">
        <v>167.00789894793968</v>
      </c>
      <c r="Q385" s="43">
        <v>0</v>
      </c>
      <c r="R385" s="82">
        <v>0</v>
      </c>
      <c r="S385" s="83">
        <f t="shared" si="201"/>
        <v>495.23678670981099</v>
      </c>
      <c r="U385" s="103" t="s">
        <v>22</v>
      </c>
      <c r="V385" s="114">
        <v>325.14637370036286</v>
      </c>
      <c r="W385" s="114">
        <v>0</v>
      </c>
      <c r="X385" s="114">
        <v>0</v>
      </c>
      <c r="Y385" s="114">
        <v>0</v>
      </c>
      <c r="Z385" s="114">
        <v>0</v>
      </c>
      <c r="AA385" s="114">
        <v>0</v>
      </c>
      <c r="AB385" s="114">
        <v>167.00789894793968</v>
      </c>
      <c r="AC385" s="115">
        <v>3.0825140615084523</v>
      </c>
      <c r="AD385" s="114">
        <v>3.0825140615084523</v>
      </c>
      <c r="AE385" s="114">
        <v>0</v>
      </c>
      <c r="AF385" s="114">
        <v>0</v>
      </c>
      <c r="AG385" s="114">
        <v>0</v>
      </c>
      <c r="AH385" s="114">
        <v>0</v>
      </c>
      <c r="AI385" s="117">
        <f t="shared" si="202"/>
        <v>495.23678670981099</v>
      </c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</row>
    <row r="386" spans="1:81" ht="15">
      <c r="A386" s="28" t="s">
        <v>21</v>
      </c>
      <c r="B386" s="40">
        <v>57.505214424642297</v>
      </c>
      <c r="C386" s="40">
        <v>0</v>
      </c>
      <c r="D386" s="40">
        <v>0</v>
      </c>
      <c r="E386" s="40">
        <v>0</v>
      </c>
      <c r="F386" s="422"/>
      <c r="G386" s="40">
        <v>0</v>
      </c>
      <c r="H386" s="41">
        <v>0</v>
      </c>
      <c r="I386" s="42">
        <f t="shared" si="200"/>
        <v>57.505214424642297</v>
      </c>
      <c r="K386" s="71" t="s">
        <v>21</v>
      </c>
      <c r="L386" s="84">
        <v>57.505214424642297</v>
      </c>
      <c r="M386" s="84">
        <v>0</v>
      </c>
      <c r="N386" s="84">
        <v>0</v>
      </c>
      <c r="O386" s="84">
        <v>0</v>
      </c>
      <c r="P386" s="84">
        <v>0</v>
      </c>
      <c r="Q386" s="84">
        <v>0</v>
      </c>
      <c r="R386" s="85">
        <v>0</v>
      </c>
      <c r="S386" s="86">
        <f t="shared" si="201"/>
        <v>57.505214424642297</v>
      </c>
      <c r="U386" s="102" t="s">
        <v>61</v>
      </c>
      <c r="V386" s="118">
        <v>57.505214424642297</v>
      </c>
      <c r="W386" s="118">
        <v>0</v>
      </c>
      <c r="X386" s="118">
        <v>0</v>
      </c>
      <c r="Y386" s="118">
        <v>0</v>
      </c>
      <c r="Z386" s="118">
        <v>0</v>
      </c>
      <c r="AA386" s="118">
        <v>0</v>
      </c>
      <c r="AB386" s="118">
        <v>0</v>
      </c>
      <c r="AC386" s="119">
        <v>0</v>
      </c>
      <c r="AD386" s="118">
        <v>0</v>
      </c>
      <c r="AE386" s="118">
        <v>0</v>
      </c>
      <c r="AF386" s="118">
        <v>0</v>
      </c>
      <c r="AG386" s="118">
        <v>0</v>
      </c>
      <c r="AH386" s="118">
        <v>0</v>
      </c>
      <c r="AI386" s="120">
        <f t="shared" si="202"/>
        <v>57.505214424642297</v>
      </c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</row>
    <row r="387" spans="1:8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200"/>
        <v>0</v>
      </c>
      <c r="K387" s="73" t="s">
        <v>64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82">
        <v>0</v>
      </c>
      <c r="S387" s="83">
        <f t="shared" si="201"/>
        <v>0</v>
      </c>
      <c r="U387" s="104" t="s">
        <v>62</v>
      </c>
      <c r="V387" s="114">
        <v>0</v>
      </c>
      <c r="W387" s="114">
        <v>0</v>
      </c>
      <c r="X387" s="114">
        <v>0</v>
      </c>
      <c r="Y387" s="114">
        <v>0</v>
      </c>
      <c r="Z387" s="114">
        <v>0</v>
      </c>
      <c r="AA387" s="114">
        <v>0</v>
      </c>
      <c r="AB387" s="114">
        <v>0</v>
      </c>
      <c r="AC387" s="115">
        <v>0</v>
      </c>
      <c r="AD387" s="116">
        <v>0</v>
      </c>
      <c r="AE387" s="116">
        <v>0</v>
      </c>
      <c r="AF387" s="116">
        <v>0</v>
      </c>
      <c r="AG387" s="116">
        <v>0</v>
      </c>
      <c r="AH387" s="116">
        <v>0</v>
      </c>
      <c r="AI387" s="117">
        <f t="shared" si="202"/>
        <v>0</v>
      </c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</row>
    <row r="388" spans="1:8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f t="shared" si="200"/>
        <v>0</v>
      </c>
      <c r="K388" s="74" t="s">
        <v>23</v>
      </c>
      <c r="L388" s="87">
        <v>0</v>
      </c>
      <c r="M388" s="87">
        <v>0</v>
      </c>
      <c r="N388" s="87">
        <v>0</v>
      </c>
      <c r="O388" s="87">
        <v>0</v>
      </c>
      <c r="P388" s="87">
        <v>0</v>
      </c>
      <c r="Q388" s="87">
        <v>0</v>
      </c>
      <c r="R388" s="88">
        <v>0</v>
      </c>
      <c r="S388" s="89">
        <f t="shared" si="201"/>
        <v>0</v>
      </c>
      <c r="U388" s="105" t="s">
        <v>65</v>
      </c>
      <c r="V388" s="121">
        <v>0</v>
      </c>
      <c r="W388" s="121">
        <v>0</v>
      </c>
      <c r="X388" s="121">
        <v>0</v>
      </c>
      <c r="Y388" s="121">
        <v>0</v>
      </c>
      <c r="Z388" s="121">
        <v>0</v>
      </c>
      <c r="AA388" s="121">
        <v>0</v>
      </c>
      <c r="AB388" s="121">
        <v>0</v>
      </c>
      <c r="AC388" s="121">
        <v>0</v>
      </c>
      <c r="AD388" s="121">
        <v>0</v>
      </c>
      <c r="AE388" s="121">
        <v>0</v>
      </c>
      <c r="AF388" s="121">
        <v>0</v>
      </c>
      <c r="AG388" s="121">
        <v>0</v>
      </c>
      <c r="AH388" s="122">
        <v>0</v>
      </c>
      <c r="AI388" s="123">
        <f t="shared" si="202"/>
        <v>0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</row>
    <row r="389" spans="1:8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f t="shared" si="200"/>
        <v>0</v>
      </c>
      <c r="K389" s="75" t="s">
        <v>19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90">
        <v>0</v>
      </c>
      <c r="S389" s="91">
        <f t="shared" si="201"/>
        <v>0</v>
      </c>
      <c r="U389" s="106" t="s">
        <v>19</v>
      </c>
      <c r="V389" s="124">
        <v>0</v>
      </c>
      <c r="W389" s="124">
        <v>0</v>
      </c>
      <c r="X389" s="124">
        <v>0</v>
      </c>
      <c r="Y389" s="124">
        <v>0</v>
      </c>
      <c r="Z389" s="124">
        <v>0</v>
      </c>
      <c r="AA389" s="124">
        <v>0</v>
      </c>
      <c r="AB389" s="124">
        <v>0</v>
      </c>
      <c r="AC389" s="124">
        <v>0</v>
      </c>
      <c r="AD389" s="125">
        <v>0</v>
      </c>
      <c r="AE389" s="125">
        <v>0</v>
      </c>
      <c r="AF389" s="125">
        <v>0</v>
      </c>
      <c r="AG389" s="125">
        <v>0</v>
      </c>
      <c r="AH389" s="125">
        <v>0</v>
      </c>
      <c r="AI389" s="126">
        <f t="shared" si="202"/>
        <v>0</v>
      </c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</row>
    <row r="390" spans="1:8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f t="shared" si="200"/>
        <v>0</v>
      </c>
      <c r="K390" s="74" t="s">
        <v>20</v>
      </c>
      <c r="L390" s="87">
        <v>0</v>
      </c>
      <c r="M390" s="87">
        <v>0</v>
      </c>
      <c r="N390" s="87">
        <v>0</v>
      </c>
      <c r="O390" s="87">
        <v>0</v>
      </c>
      <c r="P390" s="87">
        <v>0</v>
      </c>
      <c r="Q390" s="87">
        <v>0</v>
      </c>
      <c r="R390" s="88">
        <v>0</v>
      </c>
      <c r="S390" s="89">
        <f t="shared" si="201"/>
        <v>0</v>
      </c>
      <c r="U390" s="105" t="s">
        <v>20</v>
      </c>
      <c r="V390" s="121">
        <v>0</v>
      </c>
      <c r="W390" s="121">
        <v>0</v>
      </c>
      <c r="X390" s="121">
        <v>0</v>
      </c>
      <c r="Y390" s="121">
        <v>0</v>
      </c>
      <c r="Z390" s="121">
        <v>0</v>
      </c>
      <c r="AA390" s="121">
        <v>0</v>
      </c>
      <c r="AB390" s="121">
        <v>0</v>
      </c>
      <c r="AC390" s="121">
        <v>0</v>
      </c>
      <c r="AD390" s="121">
        <v>0</v>
      </c>
      <c r="AE390" s="121">
        <v>0</v>
      </c>
      <c r="AF390" s="121">
        <v>0</v>
      </c>
      <c r="AG390" s="121">
        <v>0</v>
      </c>
      <c r="AH390" s="122">
        <v>0</v>
      </c>
      <c r="AI390" s="123">
        <f t="shared" si="202"/>
        <v>0</v>
      </c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</row>
    <row r="391" spans="1:8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f t="shared" si="200"/>
        <v>0</v>
      </c>
      <c r="K391" s="76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2">
        <v>0</v>
      </c>
      <c r="S391" s="93">
        <f t="shared" si="201"/>
        <v>0</v>
      </c>
      <c r="U391" s="106" t="s">
        <v>11</v>
      </c>
      <c r="V391" s="124">
        <v>0</v>
      </c>
      <c r="W391" s="124">
        <v>0</v>
      </c>
      <c r="X391" s="124">
        <v>0</v>
      </c>
      <c r="Y391" s="124">
        <v>0</v>
      </c>
      <c r="Z391" s="124">
        <v>0</v>
      </c>
      <c r="AA391" s="124">
        <v>0</v>
      </c>
      <c r="AB391" s="124">
        <v>0</v>
      </c>
      <c r="AC391" s="124">
        <v>0</v>
      </c>
      <c r="AD391" s="125">
        <v>0</v>
      </c>
      <c r="AE391" s="125">
        <v>0</v>
      </c>
      <c r="AF391" s="125">
        <v>0</v>
      </c>
      <c r="AG391" s="125">
        <v>0</v>
      </c>
      <c r="AH391" s="125">
        <v>0</v>
      </c>
      <c r="AI391" s="126">
        <f t="shared" si="202"/>
        <v>0</v>
      </c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</row>
    <row r="392" spans="1:81" ht="15">
      <c r="A392" s="34" t="s">
        <v>26</v>
      </c>
      <c r="B392" s="67">
        <f>SUM(B371:B387)</f>
        <v>996.79263719752475</v>
      </c>
      <c r="C392" s="67">
        <f t="shared" ref="C392:I392" si="203">SUM(C371:C387)</f>
        <v>3.3471541225738632</v>
      </c>
      <c r="D392" s="67">
        <f t="shared" si="203"/>
        <v>119.97855765775752</v>
      </c>
      <c r="E392" s="67">
        <f t="shared" si="203"/>
        <v>2657.6736858236268</v>
      </c>
      <c r="F392" s="67">
        <f t="shared" si="203"/>
        <v>0</v>
      </c>
      <c r="G392" s="67">
        <f t="shared" si="203"/>
        <v>142.47465492424473</v>
      </c>
      <c r="H392" s="68">
        <f t="shared" si="203"/>
        <v>0</v>
      </c>
      <c r="I392" s="39">
        <f t="shared" si="203"/>
        <v>3920.2666897257268</v>
      </c>
      <c r="K392" s="77" t="s">
        <v>26</v>
      </c>
      <c r="L392" s="67">
        <f>SUM(L371:L387)</f>
        <v>996.79263719752475</v>
      </c>
      <c r="M392" s="67">
        <f t="shared" ref="M392:S392" si="204">SUM(M371:M387)</f>
        <v>3.3471541225738632</v>
      </c>
      <c r="N392" s="67">
        <f t="shared" si="204"/>
        <v>119.97855765775752</v>
      </c>
      <c r="O392" s="67">
        <f t="shared" si="204"/>
        <v>2657.6736858236268</v>
      </c>
      <c r="P392" s="67">
        <f t="shared" si="204"/>
        <v>1848.0645163359518</v>
      </c>
      <c r="Q392" s="67">
        <f t="shared" si="204"/>
        <v>142.47465492424473</v>
      </c>
      <c r="R392" s="68">
        <f t="shared" si="204"/>
        <v>0</v>
      </c>
      <c r="S392" s="94">
        <f t="shared" si="204"/>
        <v>5768.331206061679</v>
      </c>
      <c r="T392" s="4"/>
      <c r="U392" s="107" t="s">
        <v>63</v>
      </c>
      <c r="V392" s="127">
        <f>SUM(V371:V387)</f>
        <v>961.31280753445878</v>
      </c>
      <c r="W392" s="127">
        <f t="shared" ref="W392:AH392" si="205">SUM(W371:W387)</f>
        <v>19.357082502919464</v>
      </c>
      <c r="X392" s="127">
        <f t="shared" si="205"/>
        <v>142.47465492424473</v>
      </c>
      <c r="Y392" s="127">
        <f t="shared" si="205"/>
        <v>3.3471541225738632</v>
      </c>
      <c r="Z392" s="127">
        <f t="shared" si="205"/>
        <v>119.97855765775752</v>
      </c>
      <c r="AA392" s="127">
        <f t="shared" si="205"/>
        <v>2628.2976792463828</v>
      </c>
      <c r="AB392" s="127">
        <f t="shared" si="205"/>
        <v>1848.0645163359518</v>
      </c>
      <c r="AC392" s="127">
        <f t="shared" si="205"/>
        <v>45.498753737390224</v>
      </c>
      <c r="AD392" s="128">
        <f t="shared" si="205"/>
        <v>16.122747160146425</v>
      </c>
      <c r="AE392" s="128">
        <f t="shared" si="205"/>
        <v>0</v>
      </c>
      <c r="AF392" s="128">
        <f t="shared" si="205"/>
        <v>0</v>
      </c>
      <c r="AG392" s="128">
        <f t="shared" si="205"/>
        <v>0</v>
      </c>
      <c r="AH392" s="128">
        <f t="shared" si="205"/>
        <v>29.376006577243793</v>
      </c>
      <c r="AI392" s="129">
        <f>SUM(V392:AC392)</f>
        <v>5768.3312060616781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</row>
    <row r="393" spans="1:81" s="15" customFormat="1" ht="15" thickBot="1">
      <c r="A393" s="32" t="s">
        <v>90</v>
      </c>
      <c r="B393" s="48">
        <f>IF($I392=0,"-",B392/$I392)</f>
        <v>0.25426653748070982</v>
      </c>
      <c r="C393" s="48">
        <f t="shared" ref="C393:H393" si="206">IF($I392=0,"-",C392/$I392)</f>
        <v>8.5380776041235086E-4</v>
      </c>
      <c r="D393" s="48">
        <f t="shared" si="206"/>
        <v>3.0604692780773945E-2</v>
      </c>
      <c r="E393" s="48">
        <f t="shared" si="206"/>
        <v>0.67793185927602428</v>
      </c>
      <c r="F393" s="48">
        <f t="shared" si="206"/>
        <v>0</v>
      </c>
      <c r="G393" s="48">
        <f t="shared" si="206"/>
        <v>3.6343102702079862E-2</v>
      </c>
      <c r="H393" s="69">
        <f t="shared" si="206"/>
        <v>0</v>
      </c>
      <c r="I393" s="49">
        <f>SUM(B393:H393)</f>
        <v>1.0000000000000002</v>
      </c>
      <c r="K393" s="78" t="s">
        <v>90</v>
      </c>
      <c r="L393" s="95">
        <f>IF($S392=0,"-",L392/$S392)</f>
        <v>0.17280433483951829</v>
      </c>
      <c r="M393" s="95">
        <f t="shared" ref="M393:R393" si="207">IF($S392=0,"-",M392/$S392)</f>
        <v>5.8026385847201182E-4</v>
      </c>
      <c r="N393" s="95">
        <f t="shared" si="207"/>
        <v>2.0799526478590111E-2</v>
      </c>
      <c r="O393" s="95">
        <f t="shared" si="207"/>
        <v>0.46073527869391367</v>
      </c>
      <c r="P393" s="95">
        <f t="shared" si="207"/>
        <v>0.32038113803068452</v>
      </c>
      <c r="Q393" s="95">
        <f t="shared" si="207"/>
        <v>2.4699458098821465E-2</v>
      </c>
      <c r="R393" s="96">
        <f t="shared" si="207"/>
        <v>0</v>
      </c>
      <c r="S393" s="97">
        <f>SUM(L393:R393)</f>
        <v>1.0000000000000002</v>
      </c>
      <c r="T393" s="22"/>
      <c r="U393" s="108" t="s">
        <v>90</v>
      </c>
      <c r="V393" s="130">
        <f>+V392/$AI392</f>
        <v>0.16665353863943505</v>
      </c>
      <c r="W393" s="130">
        <f t="shared" ref="W393:AH393" si="208">+W392/$AI392</f>
        <v>3.3557508768875793E-3</v>
      </c>
      <c r="X393" s="130">
        <f t="shared" si="208"/>
        <v>2.4699458098821469E-2</v>
      </c>
      <c r="Y393" s="130">
        <f t="shared" si="208"/>
        <v>5.8026385847201193E-4</v>
      </c>
      <c r="Z393" s="130">
        <f t="shared" si="208"/>
        <v>2.0799526478590114E-2</v>
      </c>
      <c r="AA393" s="130">
        <f t="shared" si="208"/>
        <v>0.45564264348836692</v>
      </c>
      <c r="AB393" s="130">
        <f t="shared" si="208"/>
        <v>0.32038113803068458</v>
      </c>
      <c r="AC393" s="130">
        <f t="shared" si="208"/>
        <v>7.8876805287424624E-3</v>
      </c>
      <c r="AD393" s="130">
        <f t="shared" si="208"/>
        <v>2.7950453231956858E-3</v>
      </c>
      <c r="AE393" s="130">
        <f t="shared" si="208"/>
        <v>0</v>
      </c>
      <c r="AF393" s="130">
        <f t="shared" si="208"/>
        <v>0</v>
      </c>
      <c r="AG393" s="130">
        <f t="shared" si="208"/>
        <v>0</v>
      </c>
      <c r="AH393" s="130">
        <f t="shared" si="208"/>
        <v>5.0926352055467757E-3</v>
      </c>
      <c r="AI393" s="131">
        <f>SUM(V393:AC393)</f>
        <v>1.0000000000000002</v>
      </c>
    </row>
    <row r="394" spans="1:81" ht="15" thickBot="1">
      <c r="A394" s="2"/>
      <c r="B394" s="2"/>
      <c r="C394" s="2"/>
      <c r="D394" s="2"/>
      <c r="E394" s="2"/>
      <c r="F394" s="2"/>
      <c r="G394" s="2"/>
      <c r="H394" s="2"/>
      <c r="I394" s="2"/>
      <c r="K394" s="2"/>
      <c r="L394" s="2"/>
      <c r="M394" s="2"/>
      <c r="N394" s="2"/>
      <c r="O394" s="2"/>
      <c r="P394" s="2"/>
      <c r="Q394" s="2"/>
      <c r="R394" s="2"/>
      <c r="S394" s="2"/>
      <c r="U394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</row>
    <row r="395" spans="1:81" ht="30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  <c r="K395" s="424" t="s">
        <v>42</v>
      </c>
      <c r="L395" s="80" t="s">
        <v>0</v>
      </c>
      <c r="M395" s="80" t="s">
        <v>1</v>
      </c>
      <c r="N395" s="80" t="s">
        <v>2</v>
      </c>
      <c r="O395" s="80" t="s">
        <v>3</v>
      </c>
      <c r="P395" s="80" t="s">
        <v>27</v>
      </c>
      <c r="Q395" s="80" t="s">
        <v>4</v>
      </c>
      <c r="R395" s="80" t="s">
        <v>5</v>
      </c>
      <c r="S395" s="81" t="s">
        <v>6</v>
      </c>
      <c r="U395" s="417" t="s">
        <v>42</v>
      </c>
      <c r="V395" s="111" t="s">
        <v>72</v>
      </c>
      <c r="W395" s="111" t="s">
        <v>73</v>
      </c>
      <c r="X395" s="111" t="s">
        <v>4</v>
      </c>
      <c r="Y395" s="111" t="s">
        <v>1</v>
      </c>
      <c r="Z395" s="111" t="s">
        <v>2</v>
      </c>
      <c r="AA395" s="111" t="s">
        <v>3</v>
      </c>
      <c r="AB395" s="111" t="s">
        <v>55</v>
      </c>
      <c r="AC395" s="111" t="s">
        <v>67</v>
      </c>
      <c r="AD395" s="112" t="s">
        <v>74</v>
      </c>
      <c r="AE395" s="112" t="s">
        <v>75</v>
      </c>
      <c r="AF395" s="112" t="s">
        <v>76</v>
      </c>
      <c r="AG395" s="112" t="s">
        <v>77</v>
      </c>
      <c r="AH395" s="112" t="s">
        <v>78</v>
      </c>
      <c r="AI395" s="113" t="s">
        <v>63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</row>
    <row r="396" spans="1:81" ht="15" customHeight="1">
      <c r="A396" s="445" t="s">
        <v>42</v>
      </c>
      <c r="B396" s="409" t="s">
        <v>119</v>
      </c>
      <c r="C396" s="410"/>
      <c r="D396" s="410"/>
      <c r="E396" s="410"/>
      <c r="F396" s="410"/>
      <c r="G396" s="410"/>
      <c r="H396" s="410"/>
      <c r="I396" s="411"/>
      <c r="K396" s="425" t="s">
        <v>42</v>
      </c>
      <c r="L396" s="412" t="s">
        <v>119</v>
      </c>
      <c r="M396" s="413"/>
      <c r="N396" s="413"/>
      <c r="O396" s="413"/>
      <c r="P396" s="413"/>
      <c r="Q396" s="413"/>
      <c r="R396" s="413"/>
      <c r="S396" s="414"/>
      <c r="U396" s="418" t="s">
        <v>42</v>
      </c>
      <c r="V396" s="419" t="s">
        <v>119</v>
      </c>
      <c r="W396" s="419"/>
      <c r="X396" s="419"/>
      <c r="Y396" s="419"/>
      <c r="Z396" s="419"/>
      <c r="AA396" s="419"/>
      <c r="AB396" s="419"/>
      <c r="AC396" s="419"/>
      <c r="AD396" s="419"/>
      <c r="AE396" s="419"/>
      <c r="AF396" s="419"/>
      <c r="AG396" s="419"/>
      <c r="AH396" s="419"/>
      <c r="AI396" s="420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</row>
    <row r="397" spans="1:8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SUM(B397:H397)</f>
        <v>0</v>
      </c>
      <c r="K397" s="79" t="s">
        <v>7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98">
        <v>0</v>
      </c>
      <c r="S397" s="99">
        <f>SUM(L397:R397)</f>
        <v>0</v>
      </c>
      <c r="U397" s="101" t="s">
        <v>7</v>
      </c>
      <c r="V397" s="114">
        <v>0</v>
      </c>
      <c r="W397" s="114">
        <v>0</v>
      </c>
      <c r="X397" s="114">
        <v>0</v>
      </c>
      <c r="Y397" s="114">
        <v>0</v>
      </c>
      <c r="Z397" s="114">
        <v>0</v>
      </c>
      <c r="AA397" s="114">
        <v>0</v>
      </c>
      <c r="AB397" s="114">
        <v>0</v>
      </c>
      <c r="AC397" s="115">
        <v>0</v>
      </c>
      <c r="AD397" s="116">
        <v>0</v>
      </c>
      <c r="AE397" s="116">
        <v>0</v>
      </c>
      <c r="AF397" s="116">
        <v>0</v>
      </c>
      <c r="AG397" s="116">
        <v>0</v>
      </c>
      <c r="AH397" s="116">
        <v>0</v>
      </c>
      <c r="AI397" s="117">
        <f>SUM(V397:AC397)</f>
        <v>0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</row>
    <row r="398" spans="1:8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209">SUM(B398:H398)</f>
        <v>0</v>
      </c>
      <c r="K398" s="71" t="s">
        <v>8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5">
        <v>0</v>
      </c>
      <c r="S398" s="86">
        <f t="shared" ref="S398:S417" si="210">SUM(L398:R398)</f>
        <v>0</v>
      </c>
      <c r="U398" s="102" t="s">
        <v>8</v>
      </c>
      <c r="V398" s="118">
        <v>0</v>
      </c>
      <c r="W398" s="118">
        <v>0</v>
      </c>
      <c r="X398" s="118">
        <v>0</v>
      </c>
      <c r="Y398" s="118">
        <v>0</v>
      </c>
      <c r="Z398" s="118">
        <v>0</v>
      </c>
      <c r="AA398" s="118">
        <v>0</v>
      </c>
      <c r="AB398" s="118">
        <v>0</v>
      </c>
      <c r="AC398" s="119">
        <v>0</v>
      </c>
      <c r="AD398" s="118">
        <v>0</v>
      </c>
      <c r="AE398" s="118">
        <v>0</v>
      </c>
      <c r="AF398" s="118">
        <v>0</v>
      </c>
      <c r="AG398" s="118">
        <v>0</v>
      </c>
      <c r="AH398" s="118">
        <v>0</v>
      </c>
      <c r="AI398" s="120">
        <f t="shared" ref="AI398:AI417" si="211">SUM(V398:AC398)</f>
        <v>0</v>
      </c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</row>
    <row r="399" spans="1:8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209"/>
        <v>0</v>
      </c>
      <c r="K399" s="72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82">
        <v>0</v>
      </c>
      <c r="S399" s="83">
        <f t="shared" si="210"/>
        <v>0</v>
      </c>
      <c r="U399" s="103" t="s">
        <v>10</v>
      </c>
      <c r="V399" s="114">
        <v>0</v>
      </c>
      <c r="W399" s="114">
        <v>0</v>
      </c>
      <c r="X399" s="114">
        <v>0</v>
      </c>
      <c r="Y399" s="114">
        <v>0</v>
      </c>
      <c r="Z399" s="114">
        <v>0</v>
      </c>
      <c r="AA399" s="114">
        <v>0</v>
      </c>
      <c r="AB399" s="114">
        <v>0</v>
      </c>
      <c r="AC399" s="115">
        <v>0</v>
      </c>
      <c r="AD399" s="116">
        <v>0</v>
      </c>
      <c r="AE399" s="116">
        <v>0</v>
      </c>
      <c r="AF399" s="116">
        <v>0</v>
      </c>
      <c r="AG399" s="116">
        <v>0</v>
      </c>
      <c r="AH399" s="116">
        <v>0</v>
      </c>
      <c r="AI399" s="117">
        <f t="shared" si="211"/>
        <v>0</v>
      </c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</row>
    <row r="400" spans="1:8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209"/>
        <v>0</v>
      </c>
      <c r="K400" s="71" t="s">
        <v>56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5">
        <v>0</v>
      </c>
      <c r="S400" s="86">
        <f t="shared" si="210"/>
        <v>0</v>
      </c>
      <c r="U400" s="102" t="s">
        <v>56</v>
      </c>
      <c r="V400" s="118">
        <v>0</v>
      </c>
      <c r="W400" s="118">
        <v>0</v>
      </c>
      <c r="X400" s="118">
        <v>0</v>
      </c>
      <c r="Y400" s="118">
        <v>0</v>
      </c>
      <c r="Z400" s="118">
        <v>0</v>
      </c>
      <c r="AA400" s="118">
        <v>0</v>
      </c>
      <c r="AB400" s="118">
        <v>0</v>
      </c>
      <c r="AC400" s="119">
        <v>0</v>
      </c>
      <c r="AD400" s="118">
        <v>0</v>
      </c>
      <c r="AE400" s="118">
        <v>0</v>
      </c>
      <c r="AF400" s="118">
        <v>0</v>
      </c>
      <c r="AG400" s="118">
        <v>0</v>
      </c>
      <c r="AH400" s="118">
        <v>0</v>
      </c>
      <c r="AI400" s="120">
        <f t="shared" si="211"/>
        <v>0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</row>
    <row r="401" spans="1:81" ht="15">
      <c r="A401" s="29" t="s">
        <v>16</v>
      </c>
      <c r="B401" s="43">
        <v>21.913625146313898</v>
      </c>
      <c r="C401" s="43">
        <v>9.5545214352157615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209"/>
        <v>31.468146581529659</v>
      </c>
      <c r="K401" s="72" t="s">
        <v>16</v>
      </c>
      <c r="L401" s="43">
        <v>21.913625146313898</v>
      </c>
      <c r="M401" s="43">
        <v>9.5545214352157615</v>
      </c>
      <c r="N401" s="43">
        <v>0</v>
      </c>
      <c r="O401" s="43">
        <v>0</v>
      </c>
      <c r="P401" s="43">
        <v>0</v>
      </c>
      <c r="Q401" s="43">
        <v>0</v>
      </c>
      <c r="R401" s="82">
        <v>0</v>
      </c>
      <c r="S401" s="83">
        <f t="shared" si="210"/>
        <v>31.468146581529659</v>
      </c>
      <c r="U401" s="103" t="s">
        <v>16</v>
      </c>
      <c r="V401" s="114">
        <v>21.913625146313898</v>
      </c>
      <c r="W401" s="114">
        <v>0</v>
      </c>
      <c r="X401" s="114">
        <v>0</v>
      </c>
      <c r="Y401" s="114">
        <v>9.5545214352157615</v>
      </c>
      <c r="Z401" s="114">
        <v>0</v>
      </c>
      <c r="AA401" s="114">
        <v>0</v>
      </c>
      <c r="AB401" s="114">
        <v>0</v>
      </c>
      <c r="AC401" s="115">
        <v>0</v>
      </c>
      <c r="AD401" s="116">
        <v>0</v>
      </c>
      <c r="AE401" s="116">
        <v>0</v>
      </c>
      <c r="AF401" s="116">
        <v>0</v>
      </c>
      <c r="AG401" s="116">
        <v>0</v>
      </c>
      <c r="AH401" s="116">
        <v>0</v>
      </c>
      <c r="AI401" s="117">
        <f t="shared" si="211"/>
        <v>31.468146581529659</v>
      </c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</row>
    <row r="402" spans="1:81" ht="15">
      <c r="A402" s="28" t="s">
        <v>68</v>
      </c>
      <c r="B402" s="40">
        <v>3.3802226212631021</v>
      </c>
      <c r="C402" s="40">
        <v>2.1338277755859187</v>
      </c>
      <c r="D402" s="40">
        <v>0.51426739307117408</v>
      </c>
      <c r="E402" s="40">
        <v>0</v>
      </c>
      <c r="F402" s="422"/>
      <c r="G402" s="40">
        <v>0</v>
      </c>
      <c r="H402" s="41">
        <v>0</v>
      </c>
      <c r="I402" s="42">
        <f t="shared" si="209"/>
        <v>6.0283177899201945</v>
      </c>
      <c r="K402" s="71" t="s">
        <v>68</v>
      </c>
      <c r="L402" s="84">
        <v>3.3802226212631021</v>
      </c>
      <c r="M402" s="84">
        <v>2.1338277755859187</v>
      </c>
      <c r="N402" s="84">
        <v>0.51426739307117408</v>
      </c>
      <c r="O402" s="84">
        <v>0</v>
      </c>
      <c r="P402" s="84">
        <v>0</v>
      </c>
      <c r="Q402" s="84">
        <v>0</v>
      </c>
      <c r="R402" s="85">
        <v>0</v>
      </c>
      <c r="S402" s="86">
        <f t="shared" si="210"/>
        <v>6.0283177899201945</v>
      </c>
      <c r="U402" s="102" t="s">
        <v>57</v>
      </c>
      <c r="V402" s="118">
        <v>3.3802226212631021</v>
      </c>
      <c r="W402" s="118">
        <v>0</v>
      </c>
      <c r="X402" s="118">
        <v>0</v>
      </c>
      <c r="Y402" s="118">
        <v>2.1338277755859187</v>
      </c>
      <c r="Z402" s="118">
        <v>0.51426739307117408</v>
      </c>
      <c r="AA402" s="118">
        <v>0</v>
      </c>
      <c r="AB402" s="118">
        <v>0</v>
      </c>
      <c r="AC402" s="119">
        <v>0</v>
      </c>
      <c r="AD402" s="118">
        <v>0</v>
      </c>
      <c r="AE402" s="118">
        <v>0</v>
      </c>
      <c r="AF402" s="118">
        <v>0</v>
      </c>
      <c r="AG402" s="118">
        <v>0</v>
      </c>
      <c r="AH402" s="118">
        <v>0</v>
      </c>
      <c r="AI402" s="120">
        <f t="shared" si="211"/>
        <v>6.0283177899201945</v>
      </c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</row>
    <row r="403" spans="1:81" ht="15">
      <c r="A403" s="29" t="s">
        <v>58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209"/>
        <v>0</v>
      </c>
      <c r="K403" s="72" t="s">
        <v>58</v>
      </c>
      <c r="L403" s="43">
        <v>0</v>
      </c>
      <c r="M403" s="43">
        <v>0</v>
      </c>
      <c r="N403" s="43">
        <v>0</v>
      </c>
      <c r="O403" s="43">
        <v>0</v>
      </c>
      <c r="P403" s="43">
        <v>17.722100429008528</v>
      </c>
      <c r="Q403" s="43">
        <v>0</v>
      </c>
      <c r="R403" s="82">
        <v>0</v>
      </c>
      <c r="S403" s="83">
        <f t="shared" si="210"/>
        <v>17.722100429008528</v>
      </c>
      <c r="U403" s="103" t="s">
        <v>58</v>
      </c>
      <c r="V403" s="114">
        <v>0</v>
      </c>
      <c r="W403" s="114">
        <v>0</v>
      </c>
      <c r="X403" s="114">
        <v>0</v>
      </c>
      <c r="Y403" s="114">
        <v>0</v>
      </c>
      <c r="Z403" s="114">
        <v>0</v>
      </c>
      <c r="AA403" s="114">
        <v>0</v>
      </c>
      <c r="AB403" s="114">
        <v>17.722100429008528</v>
      </c>
      <c r="AC403" s="115">
        <v>0</v>
      </c>
      <c r="AD403" s="114">
        <v>0</v>
      </c>
      <c r="AE403" s="114">
        <v>0</v>
      </c>
      <c r="AF403" s="114">
        <v>0</v>
      </c>
      <c r="AG403" s="114">
        <v>0</v>
      </c>
      <c r="AH403" s="114">
        <v>0</v>
      </c>
      <c r="AI403" s="117">
        <f t="shared" si="211"/>
        <v>17.722100429008528</v>
      </c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</row>
    <row r="404" spans="1:81" ht="15">
      <c r="A404" s="28" t="s">
        <v>12</v>
      </c>
      <c r="B404" s="40">
        <v>0</v>
      </c>
      <c r="C404" s="40">
        <v>0.28043864682992459</v>
      </c>
      <c r="D404" s="40">
        <v>0</v>
      </c>
      <c r="E404" s="40">
        <v>0</v>
      </c>
      <c r="F404" s="422"/>
      <c r="G404" s="40">
        <v>0</v>
      </c>
      <c r="H404" s="41">
        <v>0</v>
      </c>
      <c r="I404" s="42">
        <f t="shared" si="209"/>
        <v>0.28043864682992459</v>
      </c>
      <c r="K404" s="71" t="s">
        <v>12</v>
      </c>
      <c r="L404" s="84">
        <v>0</v>
      </c>
      <c r="M404" s="84">
        <v>0.28043864682992459</v>
      </c>
      <c r="N404" s="84">
        <v>0</v>
      </c>
      <c r="O404" s="84">
        <v>0</v>
      </c>
      <c r="P404" s="84">
        <v>1.582919431277972</v>
      </c>
      <c r="Q404" s="84">
        <v>0</v>
      </c>
      <c r="R404" s="85">
        <v>0</v>
      </c>
      <c r="S404" s="86">
        <f t="shared" si="210"/>
        <v>1.8633580781078964</v>
      </c>
      <c r="U404" s="102" t="s">
        <v>12</v>
      </c>
      <c r="V404" s="118">
        <v>0</v>
      </c>
      <c r="W404" s="118">
        <v>0</v>
      </c>
      <c r="X404" s="118">
        <v>0</v>
      </c>
      <c r="Y404" s="118">
        <v>0.28043864682992459</v>
      </c>
      <c r="Z404" s="118">
        <v>0</v>
      </c>
      <c r="AA404" s="118">
        <v>0</v>
      </c>
      <c r="AB404" s="118">
        <v>1.582919431277972</v>
      </c>
      <c r="AC404" s="119">
        <v>0</v>
      </c>
      <c r="AD404" s="118">
        <v>0</v>
      </c>
      <c r="AE404" s="118">
        <v>0</v>
      </c>
      <c r="AF404" s="118">
        <v>0</v>
      </c>
      <c r="AG404" s="118">
        <v>0</v>
      </c>
      <c r="AH404" s="118">
        <v>0</v>
      </c>
      <c r="AI404" s="120">
        <f t="shared" si="211"/>
        <v>1.8633580781078964</v>
      </c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</row>
    <row r="405" spans="1:81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209"/>
        <v>0</v>
      </c>
      <c r="K405" s="72" t="s">
        <v>59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82">
        <v>0</v>
      </c>
      <c r="S405" s="83">
        <f t="shared" si="210"/>
        <v>0</v>
      </c>
      <c r="U405" s="103" t="s">
        <v>59</v>
      </c>
      <c r="V405" s="114">
        <v>0</v>
      </c>
      <c r="W405" s="114">
        <v>0</v>
      </c>
      <c r="X405" s="114">
        <v>0</v>
      </c>
      <c r="Y405" s="114">
        <v>0</v>
      </c>
      <c r="Z405" s="114">
        <v>0</v>
      </c>
      <c r="AA405" s="114">
        <v>0</v>
      </c>
      <c r="AB405" s="114">
        <v>0</v>
      </c>
      <c r="AC405" s="115">
        <v>0</v>
      </c>
      <c r="AD405" s="114">
        <v>0</v>
      </c>
      <c r="AE405" s="114">
        <v>0</v>
      </c>
      <c r="AF405" s="114">
        <v>0</v>
      </c>
      <c r="AG405" s="114">
        <v>0</v>
      </c>
      <c r="AH405" s="114">
        <v>0</v>
      </c>
      <c r="AI405" s="117">
        <f t="shared" si="211"/>
        <v>0</v>
      </c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</row>
    <row r="406" spans="1:81" ht="15">
      <c r="A406" s="28" t="s">
        <v>17</v>
      </c>
      <c r="B406" s="40">
        <v>0</v>
      </c>
      <c r="C406" s="40">
        <v>0</v>
      </c>
      <c r="D406" s="40">
        <v>8.4793333333333346E-2</v>
      </c>
      <c r="E406" s="40">
        <v>0</v>
      </c>
      <c r="F406" s="422"/>
      <c r="G406" s="40">
        <v>0</v>
      </c>
      <c r="H406" s="41">
        <v>0</v>
      </c>
      <c r="I406" s="42">
        <f t="shared" si="209"/>
        <v>8.4793333333333346E-2</v>
      </c>
      <c r="K406" s="71" t="s">
        <v>17</v>
      </c>
      <c r="L406" s="84">
        <v>0</v>
      </c>
      <c r="M406" s="84">
        <v>0</v>
      </c>
      <c r="N406" s="84">
        <v>8.4793333333333346E-2</v>
      </c>
      <c r="O406" s="84">
        <v>0</v>
      </c>
      <c r="P406" s="84">
        <v>0</v>
      </c>
      <c r="Q406" s="84">
        <v>0</v>
      </c>
      <c r="R406" s="85">
        <v>0</v>
      </c>
      <c r="S406" s="86">
        <f t="shared" si="210"/>
        <v>8.4793333333333346E-2</v>
      </c>
      <c r="U406" s="102" t="s">
        <v>17</v>
      </c>
      <c r="V406" s="118">
        <v>0</v>
      </c>
      <c r="W406" s="118">
        <v>0</v>
      </c>
      <c r="X406" s="118">
        <v>0</v>
      </c>
      <c r="Y406" s="118">
        <v>0</v>
      </c>
      <c r="Z406" s="118">
        <v>8.4793333333333346E-2</v>
      </c>
      <c r="AA406" s="118">
        <v>0</v>
      </c>
      <c r="AB406" s="118">
        <v>0</v>
      </c>
      <c r="AC406" s="119">
        <v>0</v>
      </c>
      <c r="AD406" s="118">
        <v>0</v>
      </c>
      <c r="AE406" s="118">
        <v>0</v>
      </c>
      <c r="AF406" s="118">
        <v>0</v>
      </c>
      <c r="AG406" s="118">
        <v>0</v>
      </c>
      <c r="AH406" s="118">
        <v>0</v>
      </c>
      <c r="AI406" s="120">
        <f t="shared" si="211"/>
        <v>8.4793333333333346E-2</v>
      </c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</row>
    <row r="407" spans="1:81" ht="15">
      <c r="A407" s="29" t="s">
        <v>140</v>
      </c>
      <c r="B407" s="43">
        <v>15.538857961018019</v>
      </c>
      <c r="C407" s="43">
        <v>114.77350673692683</v>
      </c>
      <c r="D407" s="43">
        <v>45.350861193450569</v>
      </c>
      <c r="E407" s="43">
        <v>0</v>
      </c>
      <c r="F407" s="422"/>
      <c r="G407" s="43">
        <v>0</v>
      </c>
      <c r="H407" s="44">
        <v>0</v>
      </c>
      <c r="I407" s="39">
        <f t="shared" si="209"/>
        <v>175.66322589139543</v>
      </c>
      <c r="K407" s="72" t="s">
        <v>140</v>
      </c>
      <c r="L407" s="43">
        <v>15.538857961018019</v>
      </c>
      <c r="M407" s="43">
        <v>114.77350673692683</v>
      </c>
      <c r="N407" s="43">
        <v>45.350861193450569</v>
      </c>
      <c r="O407" s="43">
        <v>0</v>
      </c>
      <c r="P407" s="43">
        <v>0</v>
      </c>
      <c r="Q407" s="43">
        <v>0</v>
      </c>
      <c r="R407" s="82">
        <v>0</v>
      </c>
      <c r="S407" s="83">
        <f t="shared" si="210"/>
        <v>175.66322589139543</v>
      </c>
      <c r="U407" s="103" t="s">
        <v>140</v>
      </c>
      <c r="V407" s="114">
        <v>15.538857961018019</v>
      </c>
      <c r="W407" s="114">
        <v>0</v>
      </c>
      <c r="X407" s="114">
        <v>0</v>
      </c>
      <c r="Y407" s="114">
        <v>114.77350673692683</v>
      </c>
      <c r="Z407" s="114">
        <v>19.659457570221502</v>
      </c>
      <c r="AA407" s="114">
        <v>0</v>
      </c>
      <c r="AB407" s="114">
        <v>0</v>
      </c>
      <c r="AC407" s="115">
        <v>25.691403623229071</v>
      </c>
      <c r="AD407" s="114">
        <v>0</v>
      </c>
      <c r="AE407" s="114">
        <v>0</v>
      </c>
      <c r="AF407" s="114">
        <v>0</v>
      </c>
      <c r="AG407" s="114">
        <v>25.691403623229071</v>
      </c>
      <c r="AH407" s="114">
        <v>0</v>
      </c>
      <c r="AI407" s="117">
        <f t="shared" si="211"/>
        <v>175.6632258913954</v>
      </c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</row>
    <row r="408" spans="1:81" ht="15">
      <c r="A408" s="28" t="s">
        <v>25</v>
      </c>
      <c r="B408" s="40">
        <v>12.804501812206935</v>
      </c>
      <c r="C408" s="40">
        <v>0.31295673698400389</v>
      </c>
      <c r="D408" s="40">
        <v>2.5222822730734595</v>
      </c>
      <c r="E408" s="40">
        <v>93.654930457089563</v>
      </c>
      <c r="F408" s="422"/>
      <c r="G408" s="40">
        <v>13.036659962421533</v>
      </c>
      <c r="H408" s="41">
        <v>0</v>
      </c>
      <c r="I408" s="42">
        <f t="shared" si="209"/>
        <v>122.3313312417755</v>
      </c>
      <c r="K408" s="71" t="s">
        <v>25</v>
      </c>
      <c r="L408" s="84">
        <v>12.804501812206935</v>
      </c>
      <c r="M408" s="84">
        <v>0.31295673698400389</v>
      </c>
      <c r="N408" s="84">
        <v>2.5222822730734595</v>
      </c>
      <c r="O408" s="84">
        <v>93.654930457089563</v>
      </c>
      <c r="P408" s="84">
        <v>1.2988335912118052</v>
      </c>
      <c r="Q408" s="84">
        <v>13.036659962421533</v>
      </c>
      <c r="R408" s="85">
        <v>0</v>
      </c>
      <c r="S408" s="86">
        <f t="shared" si="210"/>
        <v>123.6301648329873</v>
      </c>
      <c r="U408" s="102" t="s">
        <v>25</v>
      </c>
      <c r="V408" s="118">
        <v>0</v>
      </c>
      <c r="W408" s="118">
        <v>9.8834327531674617</v>
      </c>
      <c r="X408" s="118">
        <v>13.036659962421533</v>
      </c>
      <c r="Y408" s="118">
        <v>0.31295673698400389</v>
      </c>
      <c r="Z408" s="118">
        <v>2.5222822730734595</v>
      </c>
      <c r="AA408" s="118">
        <v>89.836682679921736</v>
      </c>
      <c r="AB408" s="118">
        <v>1.2988335912118052</v>
      </c>
      <c r="AC408" s="119">
        <v>6.7393168362073057</v>
      </c>
      <c r="AD408" s="118">
        <v>2.9210690590394726</v>
      </c>
      <c r="AE408" s="118">
        <v>3.8182477771678305</v>
      </c>
      <c r="AF408" s="118">
        <v>0</v>
      </c>
      <c r="AG408" s="118">
        <v>0</v>
      </c>
      <c r="AH408" s="118">
        <v>0</v>
      </c>
      <c r="AI408" s="120">
        <f t="shared" si="211"/>
        <v>123.6301648329873</v>
      </c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</row>
    <row r="409" spans="1:81" ht="15">
      <c r="A409" s="29" t="s">
        <v>24</v>
      </c>
      <c r="B409" s="43">
        <v>4.9766375853275315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 t="shared" si="209"/>
        <v>4.9766375853275315</v>
      </c>
      <c r="K409" s="72" t="s">
        <v>24</v>
      </c>
      <c r="L409" s="43">
        <v>4.9766375853275315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82">
        <v>0</v>
      </c>
      <c r="S409" s="83">
        <f t="shared" si="210"/>
        <v>4.9766375853275315</v>
      </c>
      <c r="U409" s="103" t="s">
        <v>24</v>
      </c>
      <c r="V409" s="114">
        <v>4.9766375853275315</v>
      </c>
      <c r="W409" s="114">
        <v>0</v>
      </c>
      <c r="X409" s="114">
        <v>0</v>
      </c>
      <c r="Y409" s="114">
        <v>0</v>
      </c>
      <c r="Z409" s="114">
        <v>0</v>
      </c>
      <c r="AA409" s="114">
        <v>0</v>
      </c>
      <c r="AB409" s="114">
        <v>0</v>
      </c>
      <c r="AC409" s="115">
        <v>0</v>
      </c>
      <c r="AD409" s="114">
        <v>0</v>
      </c>
      <c r="AE409" s="114">
        <v>0</v>
      </c>
      <c r="AF409" s="114">
        <v>0</v>
      </c>
      <c r="AG409" s="114">
        <v>0</v>
      </c>
      <c r="AH409" s="114">
        <v>0</v>
      </c>
      <c r="AI409" s="117">
        <f t="shared" si="211"/>
        <v>4.9766375853275315</v>
      </c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</row>
    <row r="410" spans="1:81" ht="15">
      <c r="A410" s="28" t="s">
        <v>60</v>
      </c>
      <c r="B410" s="40">
        <v>0.1111609575185185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209"/>
        <v>0.1111609575185185</v>
      </c>
      <c r="K410" s="71" t="s">
        <v>60</v>
      </c>
      <c r="L410" s="84">
        <v>0.1111609575185185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5">
        <v>0</v>
      </c>
      <c r="S410" s="86">
        <f t="shared" si="210"/>
        <v>0.1111609575185185</v>
      </c>
      <c r="U410" s="102" t="s">
        <v>60</v>
      </c>
      <c r="V410" s="118">
        <v>0.1111609575185185</v>
      </c>
      <c r="W410" s="118">
        <v>0</v>
      </c>
      <c r="X410" s="118">
        <v>0</v>
      </c>
      <c r="Y410" s="118">
        <v>0</v>
      </c>
      <c r="Z410" s="118">
        <v>0</v>
      </c>
      <c r="AA410" s="118">
        <v>0</v>
      </c>
      <c r="AB410" s="118">
        <v>0</v>
      </c>
      <c r="AC410" s="119">
        <v>0</v>
      </c>
      <c r="AD410" s="118">
        <v>0</v>
      </c>
      <c r="AE410" s="118">
        <v>0</v>
      </c>
      <c r="AF410" s="118">
        <v>0</v>
      </c>
      <c r="AG410" s="118">
        <v>0</v>
      </c>
      <c r="AH410" s="118">
        <v>0</v>
      </c>
      <c r="AI410" s="120">
        <f t="shared" si="211"/>
        <v>0.1111609575185185</v>
      </c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</row>
    <row r="411" spans="1:81" ht="15">
      <c r="A411" s="29" t="s">
        <v>22</v>
      </c>
      <c r="B411" s="43">
        <v>0.75349258376954831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 t="shared" si="209"/>
        <v>0.75349258376954831</v>
      </c>
      <c r="K411" s="72" t="s">
        <v>22</v>
      </c>
      <c r="L411" s="43">
        <v>0.75349258376954831</v>
      </c>
      <c r="M411" s="43">
        <v>0</v>
      </c>
      <c r="N411" s="43">
        <v>0</v>
      </c>
      <c r="O411" s="43">
        <v>0</v>
      </c>
      <c r="P411" s="43">
        <v>0.74001934773180122</v>
      </c>
      <c r="Q411" s="43">
        <v>0</v>
      </c>
      <c r="R411" s="82">
        <v>0</v>
      </c>
      <c r="S411" s="83">
        <f t="shared" si="210"/>
        <v>1.4935119315013496</v>
      </c>
      <c r="U411" s="103" t="s">
        <v>22</v>
      </c>
      <c r="V411" s="114">
        <v>0</v>
      </c>
      <c r="W411" s="114">
        <v>0</v>
      </c>
      <c r="X411" s="114">
        <v>0</v>
      </c>
      <c r="Y411" s="114">
        <v>0</v>
      </c>
      <c r="Z411" s="114">
        <v>0</v>
      </c>
      <c r="AA411" s="114">
        <v>0</v>
      </c>
      <c r="AB411" s="114">
        <v>0.74001934773180122</v>
      </c>
      <c r="AC411" s="115">
        <v>0.75349258376954831</v>
      </c>
      <c r="AD411" s="114">
        <v>0.75349258376954831</v>
      </c>
      <c r="AE411" s="114">
        <v>0</v>
      </c>
      <c r="AF411" s="114">
        <v>0</v>
      </c>
      <c r="AG411" s="114">
        <v>0</v>
      </c>
      <c r="AH411" s="114">
        <v>0</v>
      </c>
      <c r="AI411" s="117">
        <f t="shared" si="211"/>
        <v>1.4935119315013496</v>
      </c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</row>
    <row r="412" spans="1:81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209"/>
        <v>0</v>
      </c>
      <c r="K412" s="71" t="s">
        <v>21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5">
        <v>0</v>
      </c>
      <c r="S412" s="86">
        <f t="shared" si="210"/>
        <v>0</v>
      </c>
      <c r="U412" s="102" t="s">
        <v>61</v>
      </c>
      <c r="V412" s="118">
        <v>0</v>
      </c>
      <c r="W412" s="118">
        <v>0</v>
      </c>
      <c r="X412" s="118">
        <v>0</v>
      </c>
      <c r="Y412" s="118">
        <v>0</v>
      </c>
      <c r="Z412" s="118">
        <v>0</v>
      </c>
      <c r="AA412" s="118">
        <v>0</v>
      </c>
      <c r="AB412" s="118">
        <v>0</v>
      </c>
      <c r="AC412" s="119">
        <v>0</v>
      </c>
      <c r="AD412" s="118">
        <v>0</v>
      </c>
      <c r="AE412" s="118">
        <v>0</v>
      </c>
      <c r="AF412" s="118">
        <v>0</v>
      </c>
      <c r="AG412" s="118">
        <v>0</v>
      </c>
      <c r="AH412" s="118">
        <v>0</v>
      </c>
      <c r="AI412" s="120">
        <f t="shared" si="211"/>
        <v>0</v>
      </c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</row>
    <row r="413" spans="1:81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209"/>
        <v>0</v>
      </c>
      <c r="K413" s="73" t="s">
        <v>64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82">
        <v>0</v>
      </c>
      <c r="S413" s="83">
        <f t="shared" si="210"/>
        <v>0</v>
      </c>
      <c r="U413" s="104" t="s">
        <v>62</v>
      </c>
      <c r="V413" s="114">
        <v>0</v>
      </c>
      <c r="W413" s="114">
        <v>0</v>
      </c>
      <c r="X413" s="114">
        <v>0</v>
      </c>
      <c r="Y413" s="114">
        <v>0</v>
      </c>
      <c r="Z413" s="114">
        <v>0</v>
      </c>
      <c r="AA413" s="114">
        <v>0</v>
      </c>
      <c r="AB413" s="114">
        <v>0</v>
      </c>
      <c r="AC413" s="115">
        <v>0</v>
      </c>
      <c r="AD413" s="116">
        <v>0</v>
      </c>
      <c r="AE413" s="116">
        <v>0</v>
      </c>
      <c r="AF413" s="116">
        <v>0</v>
      </c>
      <c r="AG413" s="116">
        <v>0</v>
      </c>
      <c r="AH413" s="116">
        <v>0</v>
      </c>
      <c r="AI413" s="117">
        <f t="shared" si="211"/>
        <v>0</v>
      </c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</row>
    <row r="414" spans="1:81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f t="shared" si="209"/>
        <v>0</v>
      </c>
      <c r="K414" s="74" t="s">
        <v>23</v>
      </c>
      <c r="L414" s="87">
        <v>0</v>
      </c>
      <c r="M414" s="87">
        <v>0</v>
      </c>
      <c r="N414" s="87">
        <v>0</v>
      </c>
      <c r="O414" s="87">
        <v>0</v>
      </c>
      <c r="P414" s="87">
        <v>0</v>
      </c>
      <c r="Q414" s="87">
        <v>0</v>
      </c>
      <c r="R414" s="88">
        <v>0</v>
      </c>
      <c r="S414" s="89">
        <f t="shared" si="210"/>
        <v>0</v>
      </c>
      <c r="U414" s="105" t="s">
        <v>65</v>
      </c>
      <c r="V414" s="121">
        <v>0</v>
      </c>
      <c r="W414" s="121">
        <v>0</v>
      </c>
      <c r="X414" s="121">
        <v>0</v>
      </c>
      <c r="Y414" s="121">
        <v>0</v>
      </c>
      <c r="Z414" s="121">
        <v>0</v>
      </c>
      <c r="AA414" s="121">
        <v>0</v>
      </c>
      <c r="AB414" s="121">
        <v>0</v>
      </c>
      <c r="AC414" s="121">
        <v>0</v>
      </c>
      <c r="AD414" s="121">
        <v>0</v>
      </c>
      <c r="AE414" s="121">
        <v>0</v>
      </c>
      <c r="AF414" s="121">
        <v>0</v>
      </c>
      <c r="AG414" s="121">
        <v>0</v>
      </c>
      <c r="AH414" s="122">
        <v>0</v>
      </c>
      <c r="AI414" s="123">
        <f t="shared" si="211"/>
        <v>0</v>
      </c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</row>
    <row r="415" spans="1:81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f t="shared" si="209"/>
        <v>0</v>
      </c>
      <c r="K415" s="75" t="s">
        <v>19</v>
      </c>
      <c r="L415" s="62">
        <v>0</v>
      </c>
      <c r="M415" s="62">
        <v>0</v>
      </c>
      <c r="N415" s="62">
        <v>0</v>
      </c>
      <c r="O415" s="62">
        <v>0</v>
      </c>
      <c r="P415" s="62">
        <v>0</v>
      </c>
      <c r="Q415" s="62">
        <v>0</v>
      </c>
      <c r="R415" s="90">
        <v>0</v>
      </c>
      <c r="S415" s="91">
        <f t="shared" si="210"/>
        <v>0</v>
      </c>
      <c r="U415" s="106" t="s">
        <v>19</v>
      </c>
      <c r="V415" s="124">
        <v>0</v>
      </c>
      <c r="W415" s="124">
        <v>0</v>
      </c>
      <c r="X415" s="124">
        <v>0</v>
      </c>
      <c r="Y415" s="124">
        <v>0</v>
      </c>
      <c r="Z415" s="124">
        <v>0</v>
      </c>
      <c r="AA415" s="124">
        <v>0</v>
      </c>
      <c r="AB415" s="124">
        <v>0</v>
      </c>
      <c r="AC415" s="124">
        <v>0</v>
      </c>
      <c r="AD415" s="125">
        <v>0</v>
      </c>
      <c r="AE415" s="125">
        <v>0</v>
      </c>
      <c r="AF415" s="125">
        <v>0</v>
      </c>
      <c r="AG415" s="125">
        <v>0</v>
      </c>
      <c r="AH415" s="125">
        <v>0</v>
      </c>
      <c r="AI415" s="126">
        <f t="shared" si="211"/>
        <v>0</v>
      </c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</row>
    <row r="416" spans="1:81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f t="shared" si="209"/>
        <v>0</v>
      </c>
      <c r="K416" s="74" t="s">
        <v>20</v>
      </c>
      <c r="L416" s="87">
        <v>0</v>
      </c>
      <c r="M416" s="87">
        <v>0</v>
      </c>
      <c r="N416" s="87">
        <v>0</v>
      </c>
      <c r="O416" s="87">
        <v>0</v>
      </c>
      <c r="P416" s="87">
        <v>0</v>
      </c>
      <c r="Q416" s="87">
        <v>0</v>
      </c>
      <c r="R416" s="88">
        <v>0</v>
      </c>
      <c r="S416" s="89">
        <f t="shared" si="210"/>
        <v>0</v>
      </c>
      <c r="U416" s="105" t="s">
        <v>20</v>
      </c>
      <c r="V416" s="121">
        <v>0</v>
      </c>
      <c r="W416" s="121">
        <v>0</v>
      </c>
      <c r="X416" s="121">
        <v>0</v>
      </c>
      <c r="Y416" s="121">
        <v>0</v>
      </c>
      <c r="Z416" s="121">
        <v>0</v>
      </c>
      <c r="AA416" s="121">
        <v>0</v>
      </c>
      <c r="AB416" s="121">
        <v>0</v>
      </c>
      <c r="AC416" s="121">
        <v>0</v>
      </c>
      <c r="AD416" s="121">
        <v>0</v>
      </c>
      <c r="AE416" s="121">
        <v>0</v>
      </c>
      <c r="AF416" s="121">
        <v>0</v>
      </c>
      <c r="AG416" s="121">
        <v>0</v>
      </c>
      <c r="AH416" s="122">
        <v>0</v>
      </c>
      <c r="AI416" s="123">
        <f t="shared" si="211"/>
        <v>0</v>
      </c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</row>
    <row r="417" spans="1:8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f t="shared" si="209"/>
        <v>0</v>
      </c>
      <c r="K417" s="76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2">
        <v>0</v>
      </c>
      <c r="S417" s="93">
        <f t="shared" si="210"/>
        <v>0</v>
      </c>
      <c r="U417" s="106" t="s">
        <v>11</v>
      </c>
      <c r="V417" s="124">
        <v>0</v>
      </c>
      <c r="W417" s="124">
        <v>0</v>
      </c>
      <c r="X417" s="124">
        <v>0</v>
      </c>
      <c r="Y417" s="124">
        <v>0</v>
      </c>
      <c r="Z417" s="124">
        <v>0</v>
      </c>
      <c r="AA417" s="124">
        <v>0</v>
      </c>
      <c r="AB417" s="124">
        <v>0</v>
      </c>
      <c r="AC417" s="124">
        <v>0</v>
      </c>
      <c r="AD417" s="125">
        <v>0</v>
      </c>
      <c r="AE417" s="125">
        <v>0</v>
      </c>
      <c r="AF417" s="125">
        <v>0</v>
      </c>
      <c r="AG417" s="125">
        <v>0</v>
      </c>
      <c r="AH417" s="125">
        <v>0</v>
      </c>
      <c r="AI417" s="126">
        <f t="shared" si="211"/>
        <v>0</v>
      </c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</row>
    <row r="418" spans="1:81" ht="15">
      <c r="A418" s="34" t="s">
        <v>26</v>
      </c>
      <c r="B418" s="67">
        <f>SUM(B397:B413)</f>
        <v>59.478498667417554</v>
      </c>
      <c r="C418" s="67">
        <f t="shared" ref="C418:I418" si="212">SUM(C397:C413)</f>
        <v>127.05525133154245</v>
      </c>
      <c r="D418" s="67">
        <f t="shared" si="212"/>
        <v>48.472204192928537</v>
      </c>
      <c r="E418" s="67">
        <f t="shared" si="212"/>
        <v>93.654930457089563</v>
      </c>
      <c r="F418" s="67">
        <f t="shared" si="212"/>
        <v>0</v>
      </c>
      <c r="G418" s="67">
        <f t="shared" si="212"/>
        <v>13.036659962421533</v>
      </c>
      <c r="H418" s="68">
        <f t="shared" si="212"/>
        <v>0</v>
      </c>
      <c r="I418" s="39">
        <f t="shared" si="212"/>
        <v>341.69754461139962</v>
      </c>
      <c r="K418" s="77" t="s">
        <v>26</v>
      </c>
      <c r="L418" s="67">
        <f>SUM(L397:L413)</f>
        <v>59.478498667417554</v>
      </c>
      <c r="M418" s="67">
        <f t="shared" ref="M418:S418" si="213">SUM(M397:M413)</f>
        <v>127.05525133154245</v>
      </c>
      <c r="N418" s="67">
        <f t="shared" si="213"/>
        <v>48.472204192928537</v>
      </c>
      <c r="O418" s="67">
        <f t="shared" si="213"/>
        <v>93.654930457089563</v>
      </c>
      <c r="P418" s="67">
        <f t="shared" si="213"/>
        <v>21.343872799230109</v>
      </c>
      <c r="Q418" s="67">
        <f t="shared" si="213"/>
        <v>13.036659962421533</v>
      </c>
      <c r="R418" s="68">
        <f t="shared" si="213"/>
        <v>0</v>
      </c>
      <c r="S418" s="94">
        <f t="shared" si="213"/>
        <v>363.04141741062972</v>
      </c>
      <c r="T418" s="4"/>
      <c r="U418" s="107" t="s">
        <v>63</v>
      </c>
      <c r="V418" s="127">
        <f>SUM(V397:V413)</f>
        <v>45.920504271441068</v>
      </c>
      <c r="W418" s="127">
        <f t="shared" ref="W418:AH418" si="214">SUM(W397:W413)</f>
        <v>9.8834327531674617</v>
      </c>
      <c r="X418" s="127">
        <f t="shared" si="214"/>
        <v>13.036659962421533</v>
      </c>
      <c r="Y418" s="127">
        <f t="shared" si="214"/>
        <v>127.05525133154245</v>
      </c>
      <c r="Z418" s="127">
        <f t="shared" si="214"/>
        <v>22.780800569699466</v>
      </c>
      <c r="AA418" s="127">
        <f t="shared" si="214"/>
        <v>89.836682679921736</v>
      </c>
      <c r="AB418" s="127">
        <f t="shared" si="214"/>
        <v>21.343872799230109</v>
      </c>
      <c r="AC418" s="127">
        <f t="shared" si="214"/>
        <v>33.184213043205929</v>
      </c>
      <c r="AD418" s="128">
        <f t="shared" si="214"/>
        <v>3.6745616428090209</v>
      </c>
      <c r="AE418" s="128">
        <f t="shared" si="214"/>
        <v>3.8182477771678305</v>
      </c>
      <c r="AF418" s="128">
        <f t="shared" si="214"/>
        <v>0</v>
      </c>
      <c r="AG418" s="128">
        <f t="shared" si="214"/>
        <v>25.691403623229071</v>
      </c>
      <c r="AH418" s="128">
        <f t="shared" si="214"/>
        <v>0</v>
      </c>
      <c r="AI418" s="129">
        <f>SUM(V418:AC418)</f>
        <v>363.04141741062978</v>
      </c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</row>
    <row r="419" spans="1:81" s="15" customFormat="1" ht="15" thickBot="1">
      <c r="A419" s="32" t="s">
        <v>90</v>
      </c>
      <c r="B419" s="48">
        <f>IF($I418=0,"-",B418/$I418)</f>
        <v>0.17406767945921392</v>
      </c>
      <c r="C419" s="48">
        <f t="shared" ref="C419:H419" si="215">IF($I418=0,"-",C418/$I418)</f>
        <v>0.37183542385719465</v>
      </c>
      <c r="D419" s="48">
        <f t="shared" si="215"/>
        <v>0.14185704567486501</v>
      </c>
      <c r="E419" s="48">
        <f t="shared" si="215"/>
        <v>0.27408722109373063</v>
      </c>
      <c r="F419" s="48">
        <f t="shared" si="215"/>
        <v>0</v>
      </c>
      <c r="G419" s="48">
        <f t="shared" si="215"/>
        <v>3.8152629914995906E-2</v>
      </c>
      <c r="H419" s="69">
        <f t="shared" si="215"/>
        <v>0</v>
      </c>
      <c r="I419" s="49">
        <f>SUM(B419:H419)</f>
        <v>1</v>
      </c>
      <c r="K419" s="78" t="s">
        <v>90</v>
      </c>
      <c r="L419" s="95">
        <f>IF($S418=0,"-",L418/$S418)</f>
        <v>0.16383392035995298</v>
      </c>
      <c r="M419" s="95">
        <f t="shared" ref="M419:R419" si="216">IF($S418=0,"-",M418/$S418)</f>
        <v>0.34997453524106453</v>
      </c>
      <c r="N419" s="95">
        <f t="shared" si="216"/>
        <v>0.13351700899212413</v>
      </c>
      <c r="O419" s="95">
        <f t="shared" si="216"/>
        <v>0.2579731291406846</v>
      </c>
      <c r="P419" s="95">
        <f t="shared" si="216"/>
        <v>5.8791839651420354E-2</v>
      </c>
      <c r="Q419" s="95">
        <f t="shared" si="216"/>
        <v>3.5909566614753481E-2</v>
      </c>
      <c r="R419" s="96">
        <f t="shared" si="216"/>
        <v>0</v>
      </c>
      <c r="S419" s="97">
        <f>SUM(L419:R419)</f>
        <v>1</v>
      </c>
      <c r="T419" s="22"/>
      <c r="U419" s="108" t="s">
        <v>90</v>
      </c>
      <c r="V419" s="130">
        <f>+V418/$AI418</f>
        <v>0.12648833457891995</v>
      </c>
      <c r="W419" s="130">
        <f t="shared" ref="W419:AH419" si="217">+W418/$AI418</f>
        <v>2.7223981284726213E-2</v>
      </c>
      <c r="X419" s="130">
        <f t="shared" si="217"/>
        <v>3.5909566614753474E-2</v>
      </c>
      <c r="Y419" s="130">
        <f t="shared" si="217"/>
        <v>0.34997453524106448</v>
      </c>
      <c r="Z419" s="130">
        <f t="shared" si="217"/>
        <v>6.2749866756752162E-2</v>
      </c>
      <c r="AA419" s="130">
        <f t="shared" si="217"/>
        <v>0.24745574023117325</v>
      </c>
      <c r="AB419" s="130">
        <f t="shared" si="217"/>
        <v>5.8791839651420347E-2</v>
      </c>
      <c r="AC419" s="130">
        <f t="shared" si="217"/>
        <v>9.1406135641190073E-2</v>
      </c>
      <c r="AD419" s="130">
        <f t="shared" si="217"/>
        <v>1.0121604496306792E-2</v>
      </c>
      <c r="AE419" s="130">
        <f t="shared" si="217"/>
        <v>1.0517388909511328E-2</v>
      </c>
      <c r="AF419" s="130">
        <f t="shared" si="217"/>
        <v>0</v>
      </c>
      <c r="AG419" s="130">
        <f t="shared" si="217"/>
        <v>7.0767142235371935E-2</v>
      </c>
      <c r="AH419" s="130">
        <f t="shared" si="217"/>
        <v>0</v>
      </c>
      <c r="AI419" s="131">
        <f>SUM(V419:AC419)</f>
        <v>0.99999999999999989</v>
      </c>
    </row>
    <row r="420" spans="1:81" ht="15" thickBot="1">
      <c r="A420" s="2"/>
      <c r="B420" s="2"/>
      <c r="C420" s="2"/>
      <c r="D420" s="2"/>
      <c r="E420" s="2"/>
      <c r="F420" s="2"/>
      <c r="G420" s="2"/>
      <c r="H420" s="2"/>
      <c r="I420" s="2"/>
      <c r="K420" s="2"/>
      <c r="L420" s="2"/>
      <c r="M420" s="2"/>
      <c r="N420" s="2"/>
      <c r="O420" s="2"/>
      <c r="P420" s="2"/>
      <c r="Q420" s="2"/>
      <c r="R420" s="2"/>
      <c r="S420" s="2"/>
      <c r="U42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</row>
    <row r="421" spans="1:81" ht="29.25" customHeight="1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  <c r="K421" s="424" t="s">
        <v>43</v>
      </c>
      <c r="L421" s="80" t="s">
        <v>0</v>
      </c>
      <c r="M421" s="80" t="s">
        <v>1</v>
      </c>
      <c r="N421" s="80" t="s">
        <v>2</v>
      </c>
      <c r="O421" s="80" t="s">
        <v>3</v>
      </c>
      <c r="P421" s="80" t="s">
        <v>27</v>
      </c>
      <c r="Q421" s="80" t="s">
        <v>4</v>
      </c>
      <c r="R421" s="80" t="s">
        <v>5</v>
      </c>
      <c r="S421" s="81" t="s">
        <v>6</v>
      </c>
      <c r="U421" s="417" t="s">
        <v>43</v>
      </c>
      <c r="V421" s="111" t="s">
        <v>72</v>
      </c>
      <c r="W421" s="111" t="s">
        <v>73</v>
      </c>
      <c r="X421" s="111" t="s">
        <v>4</v>
      </c>
      <c r="Y421" s="111" t="s">
        <v>1</v>
      </c>
      <c r="Z421" s="111" t="s">
        <v>2</v>
      </c>
      <c r="AA421" s="111" t="s">
        <v>3</v>
      </c>
      <c r="AB421" s="111" t="s">
        <v>55</v>
      </c>
      <c r="AC421" s="111" t="s">
        <v>67</v>
      </c>
      <c r="AD421" s="112" t="s">
        <v>74</v>
      </c>
      <c r="AE421" s="112" t="s">
        <v>75</v>
      </c>
      <c r="AF421" s="112" t="s">
        <v>76</v>
      </c>
      <c r="AG421" s="112" t="s">
        <v>77</v>
      </c>
      <c r="AH421" s="112" t="s">
        <v>78</v>
      </c>
      <c r="AI421" s="113" t="s">
        <v>63</v>
      </c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</row>
    <row r="422" spans="1:81" ht="15" customHeight="1">
      <c r="A422" s="445" t="s">
        <v>43</v>
      </c>
      <c r="B422" s="409" t="s">
        <v>119</v>
      </c>
      <c r="C422" s="410"/>
      <c r="D422" s="410"/>
      <c r="E422" s="410"/>
      <c r="F422" s="410"/>
      <c r="G422" s="410"/>
      <c r="H422" s="410"/>
      <c r="I422" s="411"/>
      <c r="K422" s="425" t="s">
        <v>43</v>
      </c>
      <c r="L422" s="412" t="s">
        <v>119</v>
      </c>
      <c r="M422" s="413"/>
      <c r="N422" s="413"/>
      <c r="O422" s="413"/>
      <c r="P422" s="413"/>
      <c r="Q422" s="413"/>
      <c r="R422" s="413"/>
      <c r="S422" s="414"/>
      <c r="U422" s="418" t="s">
        <v>43</v>
      </c>
      <c r="V422" s="419" t="s">
        <v>119</v>
      </c>
      <c r="W422" s="419"/>
      <c r="X422" s="419"/>
      <c r="Y422" s="419"/>
      <c r="Z422" s="419"/>
      <c r="AA422" s="419"/>
      <c r="AB422" s="419"/>
      <c r="AC422" s="419"/>
      <c r="AD422" s="419"/>
      <c r="AE422" s="419"/>
      <c r="AF422" s="419"/>
      <c r="AG422" s="419"/>
      <c r="AH422" s="419"/>
      <c r="AI422" s="420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</row>
    <row r="423" spans="1:8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SUM(B423:H423)</f>
        <v>0</v>
      </c>
      <c r="K423" s="79" t="s">
        <v>7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98">
        <v>0</v>
      </c>
      <c r="S423" s="99">
        <f>SUM(L423:R423)</f>
        <v>0</v>
      </c>
      <c r="U423" s="101" t="s">
        <v>7</v>
      </c>
      <c r="V423" s="114">
        <v>0</v>
      </c>
      <c r="W423" s="114">
        <v>0</v>
      </c>
      <c r="X423" s="114">
        <v>0</v>
      </c>
      <c r="Y423" s="114">
        <v>0</v>
      </c>
      <c r="Z423" s="114">
        <v>0</v>
      </c>
      <c r="AA423" s="114">
        <v>0</v>
      </c>
      <c r="AB423" s="114">
        <v>0</v>
      </c>
      <c r="AC423" s="115">
        <v>0</v>
      </c>
      <c r="AD423" s="116">
        <v>0</v>
      </c>
      <c r="AE423" s="116">
        <v>0</v>
      </c>
      <c r="AF423" s="116">
        <v>0</v>
      </c>
      <c r="AG423" s="116">
        <v>0</v>
      </c>
      <c r="AH423" s="116">
        <v>0</v>
      </c>
      <c r="AI423" s="117">
        <f>SUM(V423:AC423)</f>
        <v>0</v>
      </c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</row>
    <row r="424" spans="1:8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218">SUM(B424:H424)</f>
        <v>0</v>
      </c>
      <c r="K424" s="71" t="s">
        <v>8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5">
        <v>0</v>
      </c>
      <c r="S424" s="86">
        <f t="shared" ref="S424:S443" si="219">SUM(L424:R424)</f>
        <v>0</v>
      </c>
      <c r="U424" s="102" t="s">
        <v>8</v>
      </c>
      <c r="V424" s="118">
        <v>0</v>
      </c>
      <c r="W424" s="118">
        <v>0</v>
      </c>
      <c r="X424" s="118">
        <v>0</v>
      </c>
      <c r="Y424" s="118">
        <v>0</v>
      </c>
      <c r="Z424" s="118">
        <v>0</v>
      </c>
      <c r="AA424" s="118">
        <v>0</v>
      </c>
      <c r="AB424" s="118">
        <v>0</v>
      </c>
      <c r="AC424" s="119">
        <v>0</v>
      </c>
      <c r="AD424" s="118">
        <v>0</v>
      </c>
      <c r="AE424" s="118">
        <v>0</v>
      </c>
      <c r="AF424" s="118">
        <v>0</v>
      </c>
      <c r="AG424" s="118">
        <v>0</v>
      </c>
      <c r="AH424" s="118">
        <v>0</v>
      </c>
      <c r="AI424" s="120">
        <f t="shared" ref="AI424:AI443" si="220">SUM(V424:AC424)</f>
        <v>0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</row>
    <row r="425" spans="1:8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218"/>
        <v>0</v>
      </c>
      <c r="K425" s="72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82">
        <v>0</v>
      </c>
      <c r="S425" s="83">
        <f t="shared" si="219"/>
        <v>0</v>
      </c>
      <c r="U425" s="103" t="s">
        <v>10</v>
      </c>
      <c r="V425" s="114">
        <v>0</v>
      </c>
      <c r="W425" s="114">
        <v>0</v>
      </c>
      <c r="X425" s="114">
        <v>0</v>
      </c>
      <c r="Y425" s="114">
        <v>0</v>
      </c>
      <c r="Z425" s="114">
        <v>0</v>
      </c>
      <c r="AA425" s="114">
        <v>0</v>
      </c>
      <c r="AB425" s="114">
        <v>0</v>
      </c>
      <c r="AC425" s="115">
        <v>0</v>
      </c>
      <c r="AD425" s="116">
        <v>0</v>
      </c>
      <c r="AE425" s="116">
        <v>0</v>
      </c>
      <c r="AF425" s="116">
        <v>0</v>
      </c>
      <c r="AG425" s="116">
        <v>0</v>
      </c>
      <c r="AH425" s="116">
        <v>0</v>
      </c>
      <c r="AI425" s="117">
        <f t="shared" si="220"/>
        <v>0</v>
      </c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</row>
    <row r="426" spans="1:8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218"/>
        <v>0</v>
      </c>
      <c r="K426" s="71" t="s">
        <v>56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5">
        <v>0</v>
      </c>
      <c r="S426" s="86">
        <f t="shared" si="219"/>
        <v>0</v>
      </c>
      <c r="U426" s="102" t="s">
        <v>56</v>
      </c>
      <c r="V426" s="118">
        <v>0</v>
      </c>
      <c r="W426" s="118">
        <v>0</v>
      </c>
      <c r="X426" s="118">
        <v>0</v>
      </c>
      <c r="Y426" s="118">
        <v>0</v>
      </c>
      <c r="Z426" s="118">
        <v>0</v>
      </c>
      <c r="AA426" s="118">
        <v>0</v>
      </c>
      <c r="AB426" s="118">
        <v>0</v>
      </c>
      <c r="AC426" s="119">
        <v>0</v>
      </c>
      <c r="AD426" s="118">
        <v>0</v>
      </c>
      <c r="AE426" s="118">
        <v>0</v>
      </c>
      <c r="AF426" s="118">
        <v>0</v>
      </c>
      <c r="AG426" s="118">
        <v>0</v>
      </c>
      <c r="AH426" s="118">
        <v>0</v>
      </c>
      <c r="AI426" s="120">
        <f t="shared" si="220"/>
        <v>0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</row>
    <row r="427" spans="1:81" ht="15">
      <c r="A427" s="29" t="s">
        <v>16</v>
      </c>
      <c r="B427" s="43">
        <v>48.059390106916773</v>
      </c>
      <c r="C427" s="43">
        <v>0</v>
      </c>
      <c r="D427" s="43">
        <v>1.7181399396443939</v>
      </c>
      <c r="E427" s="43">
        <v>0</v>
      </c>
      <c r="F427" s="422"/>
      <c r="G427" s="43">
        <v>0</v>
      </c>
      <c r="H427" s="44">
        <v>0</v>
      </c>
      <c r="I427" s="39">
        <f t="shared" si="218"/>
        <v>49.777530046561168</v>
      </c>
      <c r="K427" s="72" t="s">
        <v>16</v>
      </c>
      <c r="L427" s="43">
        <v>48.059390106916773</v>
      </c>
      <c r="M427" s="43">
        <v>0</v>
      </c>
      <c r="N427" s="43">
        <v>1.7181399396443939</v>
      </c>
      <c r="O427" s="43">
        <v>0</v>
      </c>
      <c r="P427" s="43">
        <v>0</v>
      </c>
      <c r="Q427" s="43">
        <v>0</v>
      </c>
      <c r="R427" s="82">
        <v>0</v>
      </c>
      <c r="S427" s="83">
        <f t="shared" si="219"/>
        <v>49.777530046561168</v>
      </c>
      <c r="U427" s="103" t="s">
        <v>16</v>
      </c>
      <c r="V427" s="114">
        <v>32.457442569810162</v>
      </c>
      <c r="W427" s="114">
        <v>0</v>
      </c>
      <c r="X427" s="114">
        <v>0</v>
      </c>
      <c r="Y427" s="114">
        <v>0</v>
      </c>
      <c r="Z427" s="114">
        <v>1.6101501356025176</v>
      </c>
      <c r="AA427" s="114">
        <v>0</v>
      </c>
      <c r="AB427" s="114">
        <v>0</v>
      </c>
      <c r="AC427" s="115">
        <v>15.709937341148489</v>
      </c>
      <c r="AD427" s="116">
        <v>15.601947537106611</v>
      </c>
      <c r="AE427" s="116">
        <v>0</v>
      </c>
      <c r="AF427" s="116">
        <v>0</v>
      </c>
      <c r="AG427" s="116">
        <v>0.1079898040418764</v>
      </c>
      <c r="AH427" s="116">
        <v>0</v>
      </c>
      <c r="AI427" s="117">
        <f t="shared" si="220"/>
        <v>49.777530046561168</v>
      </c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</row>
    <row r="428" spans="1:81" ht="15">
      <c r="A428" s="28" t="s">
        <v>68</v>
      </c>
      <c r="B428" s="40">
        <v>12.962212593861663</v>
      </c>
      <c r="C428" s="40">
        <v>6.0820940992998143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218"/>
        <v>19.044306693161477</v>
      </c>
      <c r="K428" s="71" t="s">
        <v>68</v>
      </c>
      <c r="L428" s="84">
        <v>12.962212593861663</v>
      </c>
      <c r="M428" s="84">
        <v>6.0820940992998143</v>
      </c>
      <c r="N428" s="84">
        <v>0</v>
      </c>
      <c r="O428" s="84">
        <v>0</v>
      </c>
      <c r="P428" s="84">
        <v>0</v>
      </c>
      <c r="Q428" s="84">
        <v>0</v>
      </c>
      <c r="R428" s="85">
        <v>0</v>
      </c>
      <c r="S428" s="86">
        <f t="shared" si="219"/>
        <v>19.044306693161477</v>
      </c>
      <c r="U428" s="102" t="s">
        <v>57</v>
      </c>
      <c r="V428" s="118">
        <v>12.873147928395042</v>
      </c>
      <c r="W428" s="118">
        <v>0</v>
      </c>
      <c r="X428" s="118">
        <v>0</v>
      </c>
      <c r="Y428" s="118">
        <v>6.0820940992998143</v>
      </c>
      <c r="Z428" s="118">
        <v>0</v>
      </c>
      <c r="AA428" s="118">
        <v>0</v>
      </c>
      <c r="AB428" s="118">
        <v>0</v>
      </c>
      <c r="AC428" s="119">
        <v>8.9064665466621631E-2</v>
      </c>
      <c r="AD428" s="118">
        <v>8.9064665466621631E-2</v>
      </c>
      <c r="AE428" s="118">
        <v>0</v>
      </c>
      <c r="AF428" s="118">
        <v>0</v>
      </c>
      <c r="AG428" s="118">
        <v>0</v>
      </c>
      <c r="AH428" s="118">
        <v>0</v>
      </c>
      <c r="AI428" s="120">
        <f t="shared" si="220"/>
        <v>19.044306693161481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</row>
    <row r="429" spans="1:81" ht="15">
      <c r="A429" s="29" t="s">
        <v>58</v>
      </c>
      <c r="B429" s="43">
        <v>0</v>
      </c>
      <c r="C429" s="43">
        <v>0</v>
      </c>
      <c r="D429" s="43">
        <v>0</v>
      </c>
      <c r="E429" s="43">
        <v>1.9553360842499028E-2</v>
      </c>
      <c r="F429" s="422"/>
      <c r="G429" s="43">
        <v>0</v>
      </c>
      <c r="H429" s="44">
        <v>0</v>
      </c>
      <c r="I429" s="39">
        <f t="shared" si="218"/>
        <v>1.9553360842499028E-2</v>
      </c>
      <c r="K429" s="72" t="s">
        <v>58</v>
      </c>
      <c r="L429" s="43">
        <v>0</v>
      </c>
      <c r="M429" s="43">
        <v>0</v>
      </c>
      <c r="N429" s="43">
        <v>0</v>
      </c>
      <c r="O429" s="43">
        <v>1.9553360842499028E-2</v>
      </c>
      <c r="P429" s="43">
        <v>226.25034461266921</v>
      </c>
      <c r="Q429" s="43">
        <v>0</v>
      </c>
      <c r="R429" s="82">
        <v>0</v>
      </c>
      <c r="S429" s="83">
        <f t="shared" si="219"/>
        <v>226.26989797351172</v>
      </c>
      <c r="U429" s="103" t="s">
        <v>58</v>
      </c>
      <c r="V429" s="114">
        <v>0</v>
      </c>
      <c r="W429" s="114">
        <v>0</v>
      </c>
      <c r="X429" s="114">
        <v>0</v>
      </c>
      <c r="Y429" s="114">
        <v>0</v>
      </c>
      <c r="Z429" s="114">
        <v>0</v>
      </c>
      <c r="AA429" s="114">
        <v>1.9553360842499028E-2</v>
      </c>
      <c r="AB429" s="114">
        <v>226.25034461266921</v>
      </c>
      <c r="AC429" s="115">
        <v>0</v>
      </c>
      <c r="AD429" s="114">
        <v>0</v>
      </c>
      <c r="AE429" s="114">
        <v>0</v>
      </c>
      <c r="AF429" s="114">
        <v>0</v>
      </c>
      <c r="AG429" s="114">
        <v>0</v>
      </c>
      <c r="AH429" s="114">
        <v>0</v>
      </c>
      <c r="AI429" s="117">
        <f t="shared" si="220"/>
        <v>226.26989797351172</v>
      </c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</row>
    <row r="430" spans="1:8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218"/>
        <v>0</v>
      </c>
      <c r="K430" s="71" t="s">
        <v>12</v>
      </c>
      <c r="L430" s="84">
        <v>0</v>
      </c>
      <c r="M430" s="84">
        <v>0</v>
      </c>
      <c r="N430" s="84">
        <v>0</v>
      </c>
      <c r="O430" s="84">
        <v>0</v>
      </c>
      <c r="P430" s="84">
        <v>25.629772782353939</v>
      </c>
      <c r="Q430" s="84">
        <v>0</v>
      </c>
      <c r="R430" s="85">
        <v>0</v>
      </c>
      <c r="S430" s="86">
        <f t="shared" si="219"/>
        <v>25.629772782353939</v>
      </c>
      <c r="U430" s="102" t="s">
        <v>12</v>
      </c>
      <c r="V430" s="118">
        <v>0</v>
      </c>
      <c r="W430" s="118">
        <v>0</v>
      </c>
      <c r="X430" s="118">
        <v>0</v>
      </c>
      <c r="Y430" s="118">
        <v>0</v>
      </c>
      <c r="Z430" s="118">
        <v>0</v>
      </c>
      <c r="AA430" s="118">
        <v>0</v>
      </c>
      <c r="AB430" s="118">
        <v>25.629772782353939</v>
      </c>
      <c r="AC430" s="119">
        <v>0</v>
      </c>
      <c r="AD430" s="118">
        <v>0</v>
      </c>
      <c r="AE430" s="118">
        <v>0</v>
      </c>
      <c r="AF430" s="118">
        <v>0</v>
      </c>
      <c r="AG430" s="118">
        <v>0</v>
      </c>
      <c r="AH430" s="118">
        <v>0</v>
      </c>
      <c r="AI430" s="120">
        <f t="shared" si="220"/>
        <v>25.629772782353939</v>
      </c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</row>
    <row r="431" spans="1:8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218"/>
        <v>0</v>
      </c>
      <c r="K431" s="72" t="s">
        <v>59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82">
        <v>0</v>
      </c>
      <c r="S431" s="83">
        <f t="shared" si="219"/>
        <v>0</v>
      </c>
      <c r="U431" s="103" t="s">
        <v>59</v>
      </c>
      <c r="V431" s="114">
        <v>0</v>
      </c>
      <c r="W431" s="114">
        <v>0</v>
      </c>
      <c r="X431" s="114">
        <v>0</v>
      </c>
      <c r="Y431" s="114">
        <v>0</v>
      </c>
      <c r="Z431" s="114">
        <v>0</v>
      </c>
      <c r="AA431" s="114">
        <v>0</v>
      </c>
      <c r="AB431" s="114">
        <v>0</v>
      </c>
      <c r="AC431" s="115">
        <v>0</v>
      </c>
      <c r="AD431" s="114">
        <v>0</v>
      </c>
      <c r="AE431" s="114">
        <v>0</v>
      </c>
      <c r="AF431" s="114">
        <v>0</v>
      </c>
      <c r="AG431" s="114">
        <v>0</v>
      </c>
      <c r="AH431" s="114">
        <v>0</v>
      </c>
      <c r="AI431" s="117">
        <f t="shared" si="220"/>
        <v>0</v>
      </c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</row>
    <row r="432" spans="1:81" ht="15">
      <c r="A432" s="28" t="s">
        <v>17</v>
      </c>
      <c r="B432" s="40">
        <v>0</v>
      </c>
      <c r="C432" s="40">
        <v>0</v>
      </c>
      <c r="D432" s="40">
        <v>0</v>
      </c>
      <c r="E432" s="40">
        <v>0</v>
      </c>
      <c r="F432" s="422"/>
      <c r="G432" s="40">
        <v>0</v>
      </c>
      <c r="H432" s="41">
        <v>0</v>
      </c>
      <c r="I432" s="42">
        <f t="shared" si="218"/>
        <v>0</v>
      </c>
      <c r="K432" s="71" t="s">
        <v>17</v>
      </c>
      <c r="L432" s="84">
        <v>0</v>
      </c>
      <c r="M432" s="84">
        <v>0</v>
      </c>
      <c r="N432" s="84">
        <v>0</v>
      </c>
      <c r="O432" s="84">
        <v>0</v>
      </c>
      <c r="P432" s="84">
        <v>3.0178686703142952</v>
      </c>
      <c r="Q432" s="84">
        <v>0</v>
      </c>
      <c r="R432" s="85">
        <v>0</v>
      </c>
      <c r="S432" s="86">
        <f t="shared" si="219"/>
        <v>3.0178686703142952</v>
      </c>
      <c r="U432" s="102" t="s">
        <v>17</v>
      </c>
      <c r="V432" s="118">
        <v>0</v>
      </c>
      <c r="W432" s="118">
        <v>0</v>
      </c>
      <c r="X432" s="118">
        <v>0</v>
      </c>
      <c r="Y432" s="118">
        <v>0</v>
      </c>
      <c r="Z432" s="118">
        <v>0</v>
      </c>
      <c r="AA432" s="118">
        <v>0</v>
      </c>
      <c r="AB432" s="118">
        <v>3.0178686703142952</v>
      </c>
      <c r="AC432" s="119">
        <v>0</v>
      </c>
      <c r="AD432" s="118">
        <v>0</v>
      </c>
      <c r="AE432" s="118">
        <v>0</v>
      </c>
      <c r="AF432" s="118">
        <v>0</v>
      </c>
      <c r="AG432" s="118">
        <v>0</v>
      </c>
      <c r="AH432" s="118">
        <v>0</v>
      </c>
      <c r="AI432" s="120">
        <f t="shared" si="220"/>
        <v>3.0178686703142952</v>
      </c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</row>
    <row r="433" spans="1:81" ht="15">
      <c r="A433" s="29" t="s">
        <v>140</v>
      </c>
      <c r="B433" s="43">
        <v>159.31580927108678</v>
      </c>
      <c r="C433" s="43">
        <v>316.40650999443858</v>
      </c>
      <c r="D433" s="43">
        <v>129.68761575422749</v>
      </c>
      <c r="E433" s="43">
        <v>0</v>
      </c>
      <c r="F433" s="422"/>
      <c r="G433" s="43">
        <v>0</v>
      </c>
      <c r="H433" s="44">
        <v>0</v>
      </c>
      <c r="I433" s="39">
        <f t="shared" si="218"/>
        <v>605.40993501975288</v>
      </c>
      <c r="K433" s="72" t="s">
        <v>140</v>
      </c>
      <c r="L433" s="43">
        <v>159.31580927108678</v>
      </c>
      <c r="M433" s="43">
        <v>316.40650999443858</v>
      </c>
      <c r="N433" s="43">
        <v>129.68761575422749</v>
      </c>
      <c r="O433" s="43">
        <v>0</v>
      </c>
      <c r="P433" s="43">
        <v>0.14257946067977967</v>
      </c>
      <c r="Q433" s="43">
        <v>0</v>
      </c>
      <c r="R433" s="82">
        <v>0</v>
      </c>
      <c r="S433" s="83">
        <f t="shared" si="219"/>
        <v>605.55251448043271</v>
      </c>
      <c r="U433" s="103" t="s">
        <v>140</v>
      </c>
      <c r="V433" s="114">
        <v>152.83229860834982</v>
      </c>
      <c r="W433" s="114">
        <v>0</v>
      </c>
      <c r="X433" s="114">
        <v>0</v>
      </c>
      <c r="Y433" s="114">
        <v>316.40650999443858</v>
      </c>
      <c r="Z433" s="114">
        <v>129.68761575422749</v>
      </c>
      <c r="AA433" s="114">
        <v>0</v>
      </c>
      <c r="AB433" s="114">
        <v>0.14257946067977967</v>
      </c>
      <c r="AC433" s="115">
        <v>6.4835106627369523</v>
      </c>
      <c r="AD433" s="114">
        <v>6.4835106627369523</v>
      </c>
      <c r="AE433" s="114">
        <v>0</v>
      </c>
      <c r="AF433" s="114">
        <v>0</v>
      </c>
      <c r="AG433" s="114">
        <v>0</v>
      </c>
      <c r="AH433" s="114">
        <v>0</v>
      </c>
      <c r="AI433" s="117">
        <f t="shared" si="220"/>
        <v>605.55251448043271</v>
      </c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</row>
    <row r="434" spans="1:81" ht="15">
      <c r="A434" s="28" t="s">
        <v>25</v>
      </c>
      <c r="B434" s="40">
        <v>384.72168449233561</v>
      </c>
      <c r="C434" s="40">
        <v>7.7528333228426736E-4</v>
      </c>
      <c r="D434" s="40">
        <v>10.992791503554209</v>
      </c>
      <c r="E434" s="40">
        <v>730.87728586183528</v>
      </c>
      <c r="F434" s="422"/>
      <c r="G434" s="40">
        <v>204.61237951589982</v>
      </c>
      <c r="H434" s="41">
        <v>0</v>
      </c>
      <c r="I434" s="42">
        <f t="shared" si="218"/>
        <v>1331.2049166569573</v>
      </c>
      <c r="K434" s="71" t="s">
        <v>25</v>
      </c>
      <c r="L434" s="84">
        <v>384.72168449233561</v>
      </c>
      <c r="M434" s="84">
        <v>7.7528333228426736E-4</v>
      </c>
      <c r="N434" s="84">
        <v>10.992791503554209</v>
      </c>
      <c r="O434" s="84">
        <v>730.87728586183528</v>
      </c>
      <c r="P434" s="84">
        <v>1.5233441138296182</v>
      </c>
      <c r="Q434" s="84">
        <v>204.61237951589982</v>
      </c>
      <c r="R434" s="85">
        <v>0</v>
      </c>
      <c r="S434" s="86">
        <f t="shared" si="219"/>
        <v>1332.7282607707868</v>
      </c>
      <c r="U434" s="102" t="s">
        <v>25</v>
      </c>
      <c r="V434" s="118">
        <v>0.52419024393909475</v>
      </c>
      <c r="W434" s="118">
        <v>365.42549590826849</v>
      </c>
      <c r="X434" s="118">
        <v>204.61237951589982</v>
      </c>
      <c r="Y434" s="118">
        <v>7.7528333228426736E-4</v>
      </c>
      <c r="Z434" s="118">
        <v>5.8930313674377404</v>
      </c>
      <c r="AA434" s="118">
        <v>726.98484236518493</v>
      </c>
      <c r="AB434" s="118">
        <v>1.5233441138296182</v>
      </c>
      <c r="AC434" s="119">
        <v>27.764201972894845</v>
      </c>
      <c r="AD434" s="118">
        <v>18.77199834012805</v>
      </c>
      <c r="AE434" s="118">
        <v>3.8924434966503298</v>
      </c>
      <c r="AF434" s="118">
        <v>0</v>
      </c>
      <c r="AG434" s="118">
        <v>5.0997601361164673</v>
      </c>
      <c r="AH434" s="118">
        <v>0</v>
      </c>
      <c r="AI434" s="120">
        <f t="shared" si="220"/>
        <v>1332.7282607707866</v>
      </c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</row>
    <row r="435" spans="1:81" ht="15">
      <c r="A435" s="29" t="s">
        <v>24</v>
      </c>
      <c r="B435" s="43">
        <v>38.094777348336656</v>
      </c>
      <c r="C435" s="43">
        <v>0</v>
      </c>
      <c r="D435" s="43">
        <v>0</v>
      </c>
      <c r="E435" s="43">
        <v>0</v>
      </c>
      <c r="F435" s="422"/>
      <c r="G435" s="43">
        <v>0</v>
      </c>
      <c r="H435" s="44">
        <v>0</v>
      </c>
      <c r="I435" s="39">
        <f t="shared" si="218"/>
        <v>38.094777348336656</v>
      </c>
      <c r="K435" s="72" t="s">
        <v>24</v>
      </c>
      <c r="L435" s="43">
        <v>38.094777348336656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82">
        <v>0</v>
      </c>
      <c r="S435" s="83">
        <f t="shared" si="219"/>
        <v>38.094777348336656</v>
      </c>
      <c r="U435" s="103" t="s">
        <v>24</v>
      </c>
      <c r="V435" s="114">
        <v>32.127758079539568</v>
      </c>
      <c r="W435" s="114">
        <v>0</v>
      </c>
      <c r="X435" s="114">
        <v>0</v>
      </c>
      <c r="Y435" s="114">
        <v>0</v>
      </c>
      <c r="Z435" s="114">
        <v>0</v>
      </c>
      <c r="AA435" s="114">
        <v>0</v>
      </c>
      <c r="AB435" s="114">
        <v>0</v>
      </c>
      <c r="AC435" s="115">
        <v>5.9670192687970864</v>
      </c>
      <c r="AD435" s="114">
        <v>5.9670192687970864</v>
      </c>
      <c r="AE435" s="114">
        <v>0</v>
      </c>
      <c r="AF435" s="114">
        <v>0</v>
      </c>
      <c r="AG435" s="114">
        <v>0</v>
      </c>
      <c r="AH435" s="114">
        <v>0</v>
      </c>
      <c r="AI435" s="117">
        <f t="shared" si="220"/>
        <v>38.094777348336656</v>
      </c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</row>
    <row r="436" spans="1:81" ht="15">
      <c r="A436" s="28" t="s">
        <v>60</v>
      </c>
      <c r="B436" s="40">
        <v>3.8447908392884629</v>
      </c>
      <c r="C436" s="40">
        <v>0.25489639744252879</v>
      </c>
      <c r="D436" s="40">
        <v>2.9169482278811052</v>
      </c>
      <c r="E436" s="40">
        <v>0</v>
      </c>
      <c r="F436" s="422"/>
      <c r="G436" s="40">
        <v>0</v>
      </c>
      <c r="H436" s="41">
        <v>0</v>
      </c>
      <c r="I436" s="42">
        <f t="shared" si="218"/>
        <v>7.0166354646120972</v>
      </c>
      <c r="K436" s="71" t="s">
        <v>60</v>
      </c>
      <c r="L436" s="84">
        <v>3.8447908392884629</v>
      </c>
      <c r="M436" s="84">
        <v>0.25489639744252879</v>
      </c>
      <c r="N436" s="84">
        <v>2.9169482278811052</v>
      </c>
      <c r="O436" s="84">
        <v>0</v>
      </c>
      <c r="P436" s="84">
        <v>0</v>
      </c>
      <c r="Q436" s="84">
        <v>0</v>
      </c>
      <c r="R436" s="85">
        <v>0</v>
      </c>
      <c r="S436" s="86">
        <f t="shared" si="219"/>
        <v>7.0166354646120972</v>
      </c>
      <c r="U436" s="102" t="s">
        <v>60</v>
      </c>
      <c r="V436" s="118">
        <v>3.8447908392884629</v>
      </c>
      <c r="W436" s="118">
        <v>0</v>
      </c>
      <c r="X436" s="118">
        <v>0</v>
      </c>
      <c r="Y436" s="118">
        <v>0.25489639744252879</v>
      </c>
      <c r="Z436" s="118">
        <v>2.9169482278811052</v>
      </c>
      <c r="AA436" s="118">
        <v>0</v>
      </c>
      <c r="AB436" s="118">
        <v>0</v>
      </c>
      <c r="AC436" s="119">
        <v>0</v>
      </c>
      <c r="AD436" s="118">
        <v>0</v>
      </c>
      <c r="AE436" s="118">
        <v>0</v>
      </c>
      <c r="AF436" s="118">
        <v>0</v>
      </c>
      <c r="AG436" s="118">
        <v>0</v>
      </c>
      <c r="AH436" s="118">
        <v>0</v>
      </c>
      <c r="AI436" s="120">
        <f t="shared" si="220"/>
        <v>7.0166354646120972</v>
      </c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</row>
    <row r="437" spans="1:81" ht="15">
      <c r="A437" s="29" t="s">
        <v>22</v>
      </c>
      <c r="B437" s="43">
        <v>40.483476949213035</v>
      </c>
      <c r="C437" s="43">
        <v>0</v>
      </c>
      <c r="D437" s="43">
        <v>215.55095737761712</v>
      </c>
      <c r="E437" s="43">
        <v>0</v>
      </c>
      <c r="F437" s="422"/>
      <c r="G437" s="43">
        <v>0</v>
      </c>
      <c r="H437" s="44">
        <v>0</v>
      </c>
      <c r="I437" s="39">
        <f t="shared" si="218"/>
        <v>256.03443432683014</v>
      </c>
      <c r="K437" s="72" t="s">
        <v>22</v>
      </c>
      <c r="L437" s="43">
        <v>40.483476949213035</v>
      </c>
      <c r="M437" s="43">
        <v>0</v>
      </c>
      <c r="N437" s="43">
        <v>215.55095737761712</v>
      </c>
      <c r="O437" s="43">
        <v>0</v>
      </c>
      <c r="P437" s="43">
        <v>9.4466488072297636</v>
      </c>
      <c r="Q437" s="43">
        <v>0</v>
      </c>
      <c r="R437" s="82">
        <v>0</v>
      </c>
      <c r="S437" s="83">
        <f t="shared" si="219"/>
        <v>265.48108313405987</v>
      </c>
      <c r="U437" s="103" t="s">
        <v>22</v>
      </c>
      <c r="V437" s="114">
        <v>40.360297552758354</v>
      </c>
      <c r="W437" s="114">
        <v>0</v>
      </c>
      <c r="X437" s="114">
        <v>0</v>
      </c>
      <c r="Y437" s="114">
        <v>0</v>
      </c>
      <c r="Z437" s="114">
        <v>200.43173893074083</v>
      </c>
      <c r="AA437" s="114">
        <v>0</v>
      </c>
      <c r="AB437" s="114">
        <v>9.4466488072297636</v>
      </c>
      <c r="AC437" s="115">
        <v>15.242397843330968</v>
      </c>
      <c r="AD437" s="114">
        <v>0.12317939645468184</v>
      </c>
      <c r="AE437" s="114">
        <v>0</v>
      </c>
      <c r="AF437" s="114">
        <v>0</v>
      </c>
      <c r="AG437" s="114">
        <v>15.119218446876284</v>
      </c>
      <c r="AH437" s="114">
        <v>0</v>
      </c>
      <c r="AI437" s="117">
        <f t="shared" si="220"/>
        <v>265.48108313405993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</row>
    <row r="438" spans="1:8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218"/>
        <v>0</v>
      </c>
      <c r="K438" s="71" t="s">
        <v>21</v>
      </c>
      <c r="L438" s="84">
        <v>0</v>
      </c>
      <c r="M438" s="84">
        <v>0</v>
      </c>
      <c r="N438" s="84">
        <v>0</v>
      </c>
      <c r="O438" s="84">
        <v>0</v>
      </c>
      <c r="P438" s="84">
        <v>0</v>
      </c>
      <c r="Q438" s="84">
        <v>0</v>
      </c>
      <c r="R438" s="85">
        <v>0</v>
      </c>
      <c r="S438" s="86">
        <f t="shared" si="219"/>
        <v>0</v>
      </c>
      <c r="U438" s="102" t="s">
        <v>61</v>
      </c>
      <c r="V438" s="118">
        <v>0</v>
      </c>
      <c r="W438" s="118">
        <v>0</v>
      </c>
      <c r="X438" s="118">
        <v>0</v>
      </c>
      <c r="Y438" s="118">
        <v>0</v>
      </c>
      <c r="Z438" s="118">
        <v>0</v>
      </c>
      <c r="AA438" s="118">
        <v>0</v>
      </c>
      <c r="AB438" s="118">
        <v>0</v>
      </c>
      <c r="AC438" s="119">
        <v>0</v>
      </c>
      <c r="AD438" s="118">
        <v>0</v>
      </c>
      <c r="AE438" s="118">
        <v>0</v>
      </c>
      <c r="AF438" s="118">
        <v>0</v>
      </c>
      <c r="AG438" s="118">
        <v>0</v>
      </c>
      <c r="AH438" s="118">
        <v>0</v>
      </c>
      <c r="AI438" s="120">
        <f t="shared" si="220"/>
        <v>0</v>
      </c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</row>
    <row r="439" spans="1:81" ht="15">
      <c r="A439" s="30" t="s">
        <v>64</v>
      </c>
      <c r="B439" s="43">
        <v>0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218"/>
        <v>0</v>
      </c>
      <c r="K439" s="73" t="s">
        <v>64</v>
      </c>
      <c r="L439" s="43">
        <v>0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82">
        <v>0</v>
      </c>
      <c r="S439" s="83">
        <f t="shared" si="219"/>
        <v>0</v>
      </c>
      <c r="U439" s="104" t="s">
        <v>62</v>
      </c>
      <c r="V439" s="114">
        <v>0</v>
      </c>
      <c r="W439" s="114">
        <v>0</v>
      </c>
      <c r="X439" s="114">
        <v>0</v>
      </c>
      <c r="Y439" s="114">
        <v>0</v>
      </c>
      <c r="Z439" s="114">
        <v>0</v>
      </c>
      <c r="AA439" s="114">
        <v>0</v>
      </c>
      <c r="AB439" s="114">
        <v>0</v>
      </c>
      <c r="AC439" s="115">
        <v>0</v>
      </c>
      <c r="AD439" s="116">
        <v>0</v>
      </c>
      <c r="AE439" s="116">
        <v>0</v>
      </c>
      <c r="AF439" s="116">
        <v>0</v>
      </c>
      <c r="AG439" s="116">
        <v>0</v>
      </c>
      <c r="AH439" s="116">
        <v>0</v>
      </c>
      <c r="AI439" s="117">
        <f t="shared" si="220"/>
        <v>0</v>
      </c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</row>
    <row r="440" spans="1:81">
      <c r="A440" s="55" t="s">
        <v>23</v>
      </c>
      <c r="B440" s="59">
        <v>0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f t="shared" si="218"/>
        <v>0</v>
      </c>
      <c r="K440" s="74" t="s">
        <v>23</v>
      </c>
      <c r="L440" s="87">
        <v>0</v>
      </c>
      <c r="M440" s="87">
        <v>0</v>
      </c>
      <c r="N440" s="87">
        <v>0</v>
      </c>
      <c r="O440" s="87">
        <v>0</v>
      </c>
      <c r="P440" s="87">
        <v>0</v>
      </c>
      <c r="Q440" s="87">
        <v>0</v>
      </c>
      <c r="R440" s="88">
        <v>0</v>
      </c>
      <c r="S440" s="89">
        <f t="shared" si="219"/>
        <v>0</v>
      </c>
      <c r="U440" s="105" t="s">
        <v>65</v>
      </c>
      <c r="V440" s="121">
        <v>0</v>
      </c>
      <c r="W440" s="121">
        <v>0</v>
      </c>
      <c r="X440" s="121">
        <v>0</v>
      </c>
      <c r="Y440" s="121">
        <v>0</v>
      </c>
      <c r="Z440" s="121">
        <v>0</v>
      </c>
      <c r="AA440" s="121">
        <v>0</v>
      </c>
      <c r="AB440" s="121">
        <v>0</v>
      </c>
      <c r="AC440" s="121">
        <v>0</v>
      </c>
      <c r="AD440" s="121">
        <v>0</v>
      </c>
      <c r="AE440" s="121">
        <v>0</v>
      </c>
      <c r="AF440" s="121">
        <v>0</v>
      </c>
      <c r="AG440" s="121">
        <v>0</v>
      </c>
      <c r="AH440" s="122">
        <v>0</v>
      </c>
      <c r="AI440" s="123">
        <f t="shared" si="220"/>
        <v>0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</row>
    <row r="441" spans="1:8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f t="shared" si="218"/>
        <v>0</v>
      </c>
      <c r="K441" s="75" t="s">
        <v>19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  <c r="Q441" s="62">
        <v>0</v>
      </c>
      <c r="R441" s="90">
        <v>0</v>
      </c>
      <c r="S441" s="91">
        <f t="shared" si="219"/>
        <v>0</v>
      </c>
      <c r="U441" s="106" t="s">
        <v>19</v>
      </c>
      <c r="V441" s="124">
        <v>0</v>
      </c>
      <c r="W441" s="124">
        <v>0</v>
      </c>
      <c r="X441" s="124">
        <v>0</v>
      </c>
      <c r="Y441" s="124">
        <v>0</v>
      </c>
      <c r="Z441" s="124">
        <v>0</v>
      </c>
      <c r="AA441" s="124">
        <v>0</v>
      </c>
      <c r="AB441" s="124">
        <v>0</v>
      </c>
      <c r="AC441" s="124">
        <v>0</v>
      </c>
      <c r="AD441" s="125">
        <v>0</v>
      </c>
      <c r="AE441" s="125">
        <v>0</v>
      </c>
      <c r="AF441" s="125">
        <v>0</v>
      </c>
      <c r="AG441" s="125">
        <v>0</v>
      </c>
      <c r="AH441" s="125">
        <v>0</v>
      </c>
      <c r="AI441" s="126">
        <f t="shared" si="220"/>
        <v>0</v>
      </c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</row>
    <row r="442" spans="1:8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f t="shared" si="218"/>
        <v>0</v>
      </c>
      <c r="K442" s="74" t="s">
        <v>20</v>
      </c>
      <c r="L442" s="87">
        <v>0</v>
      </c>
      <c r="M442" s="87">
        <v>0</v>
      </c>
      <c r="N442" s="87">
        <v>0</v>
      </c>
      <c r="O442" s="87">
        <v>0</v>
      </c>
      <c r="P442" s="87">
        <v>0</v>
      </c>
      <c r="Q442" s="87">
        <v>0</v>
      </c>
      <c r="R442" s="88">
        <v>0</v>
      </c>
      <c r="S442" s="89">
        <f t="shared" si="219"/>
        <v>0</v>
      </c>
      <c r="U442" s="105" t="s">
        <v>20</v>
      </c>
      <c r="V442" s="121">
        <v>0</v>
      </c>
      <c r="W442" s="121">
        <v>0</v>
      </c>
      <c r="X442" s="121">
        <v>0</v>
      </c>
      <c r="Y442" s="121">
        <v>0</v>
      </c>
      <c r="Z442" s="121">
        <v>0</v>
      </c>
      <c r="AA442" s="121">
        <v>0</v>
      </c>
      <c r="AB442" s="121">
        <v>0</v>
      </c>
      <c r="AC442" s="121">
        <v>0</v>
      </c>
      <c r="AD442" s="121">
        <v>0</v>
      </c>
      <c r="AE442" s="121">
        <v>0</v>
      </c>
      <c r="AF442" s="121">
        <v>0</v>
      </c>
      <c r="AG442" s="121">
        <v>0</v>
      </c>
      <c r="AH442" s="122">
        <v>0</v>
      </c>
      <c r="AI442" s="123">
        <f t="shared" si="220"/>
        <v>0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</row>
    <row r="443" spans="1:8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f t="shared" si="218"/>
        <v>0</v>
      </c>
      <c r="K443" s="76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2">
        <v>0</v>
      </c>
      <c r="S443" s="93">
        <f t="shared" si="219"/>
        <v>0</v>
      </c>
      <c r="U443" s="106" t="s">
        <v>11</v>
      </c>
      <c r="V443" s="124">
        <v>0</v>
      </c>
      <c r="W443" s="124">
        <v>0</v>
      </c>
      <c r="X443" s="124">
        <v>0</v>
      </c>
      <c r="Y443" s="124">
        <v>0</v>
      </c>
      <c r="Z443" s="124">
        <v>0</v>
      </c>
      <c r="AA443" s="124">
        <v>0</v>
      </c>
      <c r="AB443" s="124">
        <v>0</v>
      </c>
      <c r="AC443" s="124">
        <v>0</v>
      </c>
      <c r="AD443" s="125">
        <v>0</v>
      </c>
      <c r="AE443" s="125">
        <v>0</v>
      </c>
      <c r="AF443" s="125">
        <v>0</v>
      </c>
      <c r="AG443" s="125">
        <v>0</v>
      </c>
      <c r="AH443" s="125">
        <v>0</v>
      </c>
      <c r="AI443" s="126">
        <f t="shared" si="220"/>
        <v>0</v>
      </c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</row>
    <row r="444" spans="1:81" ht="15">
      <c r="A444" s="34" t="s">
        <v>26</v>
      </c>
      <c r="B444" s="67">
        <f>SUM(B423:B439)</f>
        <v>687.48214160103885</v>
      </c>
      <c r="C444" s="67">
        <f t="shared" ref="C444:I444" si="221">SUM(C423:C439)</f>
        <v>322.7442757745132</v>
      </c>
      <c r="D444" s="67">
        <f t="shared" si="221"/>
        <v>360.8664528029243</v>
      </c>
      <c r="E444" s="67">
        <f t="shared" si="221"/>
        <v>730.89683922267773</v>
      </c>
      <c r="F444" s="67">
        <f t="shared" si="221"/>
        <v>0</v>
      </c>
      <c r="G444" s="67">
        <f t="shared" si="221"/>
        <v>204.61237951589982</v>
      </c>
      <c r="H444" s="68">
        <f t="shared" si="221"/>
        <v>0</v>
      </c>
      <c r="I444" s="39">
        <f t="shared" si="221"/>
        <v>2306.6020889170545</v>
      </c>
      <c r="K444" s="77" t="s">
        <v>26</v>
      </c>
      <c r="L444" s="67">
        <f>SUM(L423:L439)</f>
        <v>687.48214160103885</v>
      </c>
      <c r="M444" s="67">
        <f t="shared" ref="M444:S444" si="222">SUM(M423:M439)</f>
        <v>322.7442757745132</v>
      </c>
      <c r="N444" s="67">
        <f t="shared" si="222"/>
        <v>360.8664528029243</v>
      </c>
      <c r="O444" s="67">
        <f t="shared" si="222"/>
        <v>730.89683922267773</v>
      </c>
      <c r="P444" s="67">
        <f t="shared" si="222"/>
        <v>266.01055844707662</v>
      </c>
      <c r="Q444" s="67">
        <f t="shared" si="222"/>
        <v>204.61237951589982</v>
      </c>
      <c r="R444" s="68">
        <f t="shared" si="222"/>
        <v>0</v>
      </c>
      <c r="S444" s="94">
        <f t="shared" si="222"/>
        <v>2572.6126473641307</v>
      </c>
      <c r="T444" s="4"/>
      <c r="U444" s="107" t="s">
        <v>63</v>
      </c>
      <c r="V444" s="127">
        <f>SUM(V423:V439)</f>
        <v>275.01992582208049</v>
      </c>
      <c r="W444" s="127">
        <f t="shared" ref="W444:AH444" si="223">SUM(W423:W439)</f>
        <v>365.42549590826849</v>
      </c>
      <c r="X444" s="127">
        <f t="shared" si="223"/>
        <v>204.61237951589982</v>
      </c>
      <c r="Y444" s="127">
        <f t="shared" si="223"/>
        <v>322.7442757745132</v>
      </c>
      <c r="Z444" s="127">
        <f t="shared" si="223"/>
        <v>340.53948441588966</v>
      </c>
      <c r="AA444" s="127">
        <f t="shared" si="223"/>
        <v>727.00439572602738</v>
      </c>
      <c r="AB444" s="127">
        <f t="shared" si="223"/>
        <v>266.01055844707662</v>
      </c>
      <c r="AC444" s="127">
        <f t="shared" si="223"/>
        <v>71.256131754374962</v>
      </c>
      <c r="AD444" s="128">
        <f t="shared" si="223"/>
        <v>47.03671987069</v>
      </c>
      <c r="AE444" s="128">
        <f t="shared" si="223"/>
        <v>3.8924434966503298</v>
      </c>
      <c r="AF444" s="128">
        <f t="shared" si="223"/>
        <v>0</v>
      </c>
      <c r="AG444" s="128">
        <f t="shared" si="223"/>
        <v>20.326968387034626</v>
      </c>
      <c r="AH444" s="128">
        <f t="shared" si="223"/>
        <v>0</v>
      </c>
      <c r="AI444" s="129">
        <f>SUM(V444:AC444)</f>
        <v>2572.6126473641307</v>
      </c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</row>
    <row r="445" spans="1:81" s="15" customFormat="1" ht="15" thickBot="1">
      <c r="A445" s="32" t="s">
        <v>90</v>
      </c>
      <c r="B445" s="48">
        <f>IF($I444=0,"-",B444/$I444)</f>
        <v>0.29804973510789218</v>
      </c>
      <c r="C445" s="48">
        <f t="shared" ref="C445:H445" si="224">IF($I444=0,"-",C444/$I444)</f>
        <v>0.13992195590442782</v>
      </c>
      <c r="D445" s="48">
        <f t="shared" si="224"/>
        <v>0.15644937396738007</v>
      </c>
      <c r="E445" s="48">
        <f t="shared" si="224"/>
        <v>0.31687166275212753</v>
      </c>
      <c r="F445" s="48">
        <f t="shared" si="224"/>
        <v>0</v>
      </c>
      <c r="G445" s="48">
        <f t="shared" si="224"/>
        <v>8.8707272268172169E-2</v>
      </c>
      <c r="H445" s="69">
        <f t="shared" si="224"/>
        <v>0</v>
      </c>
      <c r="I445" s="49">
        <f>SUM(B445:H445)</f>
        <v>0.99999999999999989</v>
      </c>
      <c r="K445" s="78" t="s">
        <v>90</v>
      </c>
      <c r="L445" s="95">
        <f>IF($S444=0,"-",L444/$S444)</f>
        <v>0.26723111320525661</v>
      </c>
      <c r="M445" s="95">
        <f t="shared" ref="M445:R445" si="225">IF($S444=0,"-",M444/$S444)</f>
        <v>0.12545389454770553</v>
      </c>
      <c r="N445" s="95">
        <f t="shared" si="225"/>
        <v>0.14027236209565552</v>
      </c>
      <c r="O445" s="95">
        <f t="shared" si="225"/>
        <v>0.28410683589367652</v>
      </c>
      <c r="P445" s="95">
        <f t="shared" si="225"/>
        <v>0.10340093706669287</v>
      </c>
      <c r="Q445" s="95">
        <f t="shared" si="225"/>
        <v>7.9534857191012928E-2</v>
      </c>
      <c r="R445" s="96">
        <f t="shared" si="225"/>
        <v>0</v>
      </c>
      <c r="S445" s="97">
        <f>SUM(L445:R445)</f>
        <v>0.99999999999999989</v>
      </c>
      <c r="T445" s="22"/>
      <c r="U445" s="108" t="s">
        <v>90</v>
      </c>
      <c r="V445" s="130">
        <f>+V444/$AI444</f>
        <v>0.10690296734094919</v>
      </c>
      <c r="W445" s="130">
        <f t="shared" ref="W445:AH445" si="226">+W444/$AI444</f>
        <v>0.14204450727655377</v>
      </c>
      <c r="X445" s="130">
        <f t="shared" si="226"/>
        <v>7.9534857191012928E-2</v>
      </c>
      <c r="Y445" s="130">
        <f t="shared" si="226"/>
        <v>0.12545389454770553</v>
      </c>
      <c r="Z445" s="130">
        <f t="shared" si="226"/>
        <v>0.13237106828531006</v>
      </c>
      <c r="AA445" s="130">
        <f t="shared" si="226"/>
        <v>0.28259380457874517</v>
      </c>
      <c r="AB445" s="130">
        <f t="shared" si="226"/>
        <v>0.10340093706669287</v>
      </c>
      <c r="AC445" s="130">
        <f t="shared" si="226"/>
        <v>2.7697963713030477E-2</v>
      </c>
      <c r="AD445" s="130">
        <f t="shared" si="226"/>
        <v>1.8283638587753691E-2</v>
      </c>
      <c r="AE445" s="130">
        <f t="shared" si="226"/>
        <v>1.5130313149313336E-3</v>
      </c>
      <c r="AF445" s="130">
        <f t="shared" si="226"/>
        <v>0</v>
      </c>
      <c r="AG445" s="130">
        <f t="shared" si="226"/>
        <v>7.9012938103454489E-3</v>
      </c>
      <c r="AH445" s="130">
        <f t="shared" si="226"/>
        <v>0</v>
      </c>
      <c r="AI445" s="131">
        <f>SUM(V445:AC445)</f>
        <v>1</v>
      </c>
    </row>
    <row r="446" spans="1:81" ht="15" thickBot="1">
      <c r="A446" s="2"/>
      <c r="B446" s="2"/>
      <c r="C446" s="2"/>
      <c r="D446" s="2"/>
      <c r="E446" s="2"/>
      <c r="F446" s="2"/>
      <c r="G446" s="2"/>
      <c r="H446" s="2"/>
      <c r="I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8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  <c r="K447" s="426" t="s">
        <v>44</v>
      </c>
      <c r="L447" s="80" t="s">
        <v>0</v>
      </c>
      <c r="M447" s="80" t="s">
        <v>1</v>
      </c>
      <c r="N447" s="80" t="s">
        <v>2</v>
      </c>
      <c r="O447" s="80" t="s">
        <v>3</v>
      </c>
      <c r="P447" s="80" t="s">
        <v>27</v>
      </c>
      <c r="Q447" s="80" t="s">
        <v>4</v>
      </c>
      <c r="R447" s="80" t="s">
        <v>5</v>
      </c>
      <c r="S447" s="81" t="s">
        <v>6</v>
      </c>
    </row>
    <row r="448" spans="1:81" ht="15" customHeight="1">
      <c r="A448" s="447" t="s">
        <v>44</v>
      </c>
      <c r="B448" s="409" t="s">
        <v>119</v>
      </c>
      <c r="C448" s="410"/>
      <c r="D448" s="410"/>
      <c r="E448" s="410"/>
      <c r="F448" s="410"/>
      <c r="G448" s="410"/>
      <c r="H448" s="410"/>
      <c r="I448" s="411"/>
      <c r="K448" s="427" t="s">
        <v>44</v>
      </c>
      <c r="L448" s="412" t="s">
        <v>119</v>
      </c>
      <c r="M448" s="413"/>
      <c r="N448" s="413"/>
      <c r="O448" s="413"/>
      <c r="P448" s="413"/>
      <c r="Q448" s="413"/>
      <c r="R448" s="413"/>
      <c r="S448" s="414"/>
    </row>
    <row r="449" spans="1:38" ht="15">
      <c r="A449" s="27" t="s">
        <v>7</v>
      </c>
      <c r="B449" s="428"/>
      <c r="C449" s="429"/>
      <c r="D449" s="429"/>
      <c r="E449" s="430"/>
      <c r="F449" s="37">
        <v>2.8290498953929029</v>
      </c>
      <c r="G449" s="428"/>
      <c r="H449" s="430"/>
      <c r="I449" s="39">
        <f>SUM(B449:H449)</f>
        <v>2.8290498953929029</v>
      </c>
      <c r="K449" s="79" t="s">
        <v>7</v>
      </c>
      <c r="L449" s="428"/>
      <c r="M449" s="429"/>
      <c r="N449" s="429"/>
      <c r="O449" s="430"/>
      <c r="P449" s="37">
        <v>0</v>
      </c>
      <c r="Q449" s="428"/>
      <c r="R449" s="437"/>
      <c r="S449" s="99">
        <f>SUM(L449:R449)</f>
        <v>0</v>
      </c>
    </row>
    <row r="450" spans="1:38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227">SUM(B450:H450)</f>
        <v>0</v>
      </c>
      <c r="K450" s="71" t="s">
        <v>8</v>
      </c>
      <c r="L450" s="431"/>
      <c r="M450" s="432"/>
      <c r="N450" s="432"/>
      <c r="O450" s="433"/>
      <c r="P450" s="84">
        <v>0</v>
      </c>
      <c r="Q450" s="431"/>
      <c r="R450" s="438"/>
      <c r="S450" s="86">
        <f t="shared" ref="S450:S469" si="228">SUM(L450:R450)</f>
        <v>0</v>
      </c>
    </row>
    <row r="451" spans="1:38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227"/>
        <v>0</v>
      </c>
      <c r="K451" s="72" t="s">
        <v>10</v>
      </c>
      <c r="L451" s="431"/>
      <c r="M451" s="432"/>
      <c r="N451" s="432"/>
      <c r="O451" s="433"/>
      <c r="P451" s="43">
        <v>0</v>
      </c>
      <c r="Q451" s="431"/>
      <c r="R451" s="438"/>
      <c r="S451" s="83">
        <f t="shared" si="228"/>
        <v>0</v>
      </c>
    </row>
    <row r="452" spans="1:38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227"/>
        <v>0</v>
      </c>
      <c r="K452" s="71" t="s">
        <v>56</v>
      </c>
      <c r="L452" s="431"/>
      <c r="M452" s="432"/>
      <c r="N452" s="432"/>
      <c r="O452" s="433"/>
      <c r="P452" s="84">
        <v>0</v>
      </c>
      <c r="Q452" s="431"/>
      <c r="R452" s="438"/>
      <c r="S452" s="86">
        <f t="shared" si="228"/>
        <v>0</v>
      </c>
    </row>
    <row r="453" spans="1:38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227"/>
        <v>0</v>
      </c>
      <c r="K453" s="72" t="s">
        <v>16</v>
      </c>
      <c r="L453" s="431"/>
      <c r="M453" s="432"/>
      <c r="N453" s="432"/>
      <c r="O453" s="433"/>
      <c r="P453" s="43">
        <v>0</v>
      </c>
      <c r="Q453" s="431"/>
      <c r="R453" s="438"/>
      <c r="S453" s="83">
        <f t="shared" si="228"/>
        <v>0</v>
      </c>
    </row>
    <row r="454" spans="1:38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227"/>
        <v>0</v>
      </c>
      <c r="K454" s="71" t="s">
        <v>68</v>
      </c>
      <c r="L454" s="431"/>
      <c r="M454" s="432"/>
      <c r="N454" s="432"/>
      <c r="O454" s="433"/>
      <c r="P454" s="84">
        <v>0</v>
      </c>
      <c r="Q454" s="431"/>
      <c r="R454" s="438"/>
      <c r="S454" s="86">
        <f t="shared" si="228"/>
        <v>0</v>
      </c>
    </row>
    <row r="455" spans="1:38" ht="15">
      <c r="A455" s="29" t="s">
        <v>58</v>
      </c>
      <c r="B455" s="431"/>
      <c r="C455" s="432"/>
      <c r="D455" s="432"/>
      <c r="E455" s="433"/>
      <c r="F455" s="43">
        <v>410.49046495619251</v>
      </c>
      <c r="G455" s="431"/>
      <c r="H455" s="433"/>
      <c r="I455" s="39">
        <f t="shared" si="227"/>
        <v>410.49046495619251</v>
      </c>
      <c r="K455" s="72" t="s">
        <v>58</v>
      </c>
      <c r="L455" s="431"/>
      <c r="M455" s="432"/>
      <c r="N455" s="432"/>
      <c r="O455" s="433"/>
      <c r="P455" s="43">
        <v>0</v>
      </c>
      <c r="Q455" s="431"/>
      <c r="R455" s="438"/>
      <c r="S455" s="83">
        <f t="shared" si="228"/>
        <v>0</v>
      </c>
    </row>
    <row r="456" spans="1:38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227"/>
        <v>0</v>
      </c>
      <c r="K456" s="71" t="s">
        <v>12</v>
      </c>
      <c r="L456" s="431"/>
      <c r="M456" s="432"/>
      <c r="N456" s="432"/>
      <c r="O456" s="433"/>
      <c r="P456" s="84">
        <v>0</v>
      </c>
      <c r="Q456" s="431"/>
      <c r="R456" s="438"/>
      <c r="S456" s="86">
        <f t="shared" si="228"/>
        <v>0</v>
      </c>
    </row>
    <row r="457" spans="1:38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227"/>
        <v>0</v>
      </c>
      <c r="K457" s="72" t="s">
        <v>59</v>
      </c>
      <c r="L457" s="431"/>
      <c r="M457" s="432"/>
      <c r="N457" s="432"/>
      <c r="O457" s="433"/>
      <c r="P457" s="43">
        <v>0</v>
      </c>
      <c r="Q457" s="431"/>
      <c r="R457" s="438"/>
      <c r="S457" s="83">
        <f t="shared" si="228"/>
        <v>0</v>
      </c>
    </row>
    <row r="458" spans="1:38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227"/>
        <v>0</v>
      </c>
      <c r="K458" s="71" t="s">
        <v>17</v>
      </c>
      <c r="L458" s="431"/>
      <c r="M458" s="432"/>
      <c r="N458" s="432"/>
      <c r="O458" s="433"/>
      <c r="P458" s="84">
        <v>0</v>
      </c>
      <c r="Q458" s="431"/>
      <c r="R458" s="438"/>
      <c r="S458" s="86">
        <f t="shared" si="228"/>
        <v>0</v>
      </c>
    </row>
    <row r="459" spans="1:38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227"/>
        <v>0</v>
      </c>
      <c r="K459" s="72" t="s">
        <v>140</v>
      </c>
      <c r="L459" s="431"/>
      <c r="M459" s="432"/>
      <c r="N459" s="432"/>
      <c r="O459" s="433"/>
      <c r="P459" s="43">
        <v>0</v>
      </c>
      <c r="Q459" s="431"/>
      <c r="R459" s="438"/>
      <c r="S459" s="83">
        <f t="shared" si="228"/>
        <v>0</v>
      </c>
    </row>
    <row r="460" spans="1:38" ht="15">
      <c r="A460" s="28" t="s">
        <v>25</v>
      </c>
      <c r="B460" s="431"/>
      <c r="C460" s="432"/>
      <c r="D460" s="432"/>
      <c r="E460" s="433"/>
      <c r="F460" s="40">
        <v>1310.6703403436409</v>
      </c>
      <c r="G460" s="431"/>
      <c r="H460" s="433"/>
      <c r="I460" s="42">
        <f t="shared" si="227"/>
        <v>1310.6703403436409</v>
      </c>
      <c r="K460" s="71" t="s">
        <v>25</v>
      </c>
      <c r="L460" s="431"/>
      <c r="M460" s="432"/>
      <c r="N460" s="432"/>
      <c r="O460" s="433"/>
      <c r="P460" s="84">
        <v>0</v>
      </c>
      <c r="Q460" s="431"/>
      <c r="R460" s="438"/>
      <c r="S460" s="86">
        <f t="shared" si="228"/>
        <v>0</v>
      </c>
    </row>
    <row r="461" spans="1:38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227"/>
        <v>0</v>
      </c>
      <c r="K461" s="72" t="s">
        <v>24</v>
      </c>
      <c r="L461" s="431"/>
      <c r="M461" s="432"/>
      <c r="N461" s="432"/>
      <c r="O461" s="433"/>
      <c r="P461" s="43">
        <v>0</v>
      </c>
      <c r="Q461" s="431"/>
      <c r="R461" s="438"/>
      <c r="S461" s="83">
        <f t="shared" si="228"/>
        <v>0</v>
      </c>
    </row>
    <row r="462" spans="1:38" ht="15">
      <c r="A462" s="28" t="s">
        <v>60</v>
      </c>
      <c r="B462" s="431"/>
      <c r="C462" s="432"/>
      <c r="D462" s="432"/>
      <c r="E462" s="433"/>
      <c r="F462" s="40">
        <v>6.0884886764705895E-2</v>
      </c>
      <c r="G462" s="431"/>
      <c r="H462" s="433"/>
      <c r="I462" s="42">
        <f t="shared" si="227"/>
        <v>6.0884886764705895E-2</v>
      </c>
      <c r="K462" s="71" t="s">
        <v>60</v>
      </c>
      <c r="L462" s="431"/>
      <c r="M462" s="432"/>
      <c r="N462" s="432"/>
      <c r="O462" s="433"/>
      <c r="P462" s="84">
        <v>0</v>
      </c>
      <c r="Q462" s="431"/>
      <c r="R462" s="438"/>
      <c r="S462" s="86">
        <f t="shared" si="228"/>
        <v>0</v>
      </c>
    </row>
    <row r="463" spans="1:38" ht="15">
      <c r="A463" s="29" t="s">
        <v>22</v>
      </c>
      <c r="B463" s="431"/>
      <c r="C463" s="432"/>
      <c r="D463" s="432"/>
      <c r="E463" s="433"/>
      <c r="F463" s="43">
        <v>19.13301315940204</v>
      </c>
      <c r="G463" s="431"/>
      <c r="H463" s="433"/>
      <c r="I463" s="39">
        <f t="shared" si="227"/>
        <v>19.13301315940204</v>
      </c>
      <c r="K463" s="72" t="s">
        <v>22</v>
      </c>
      <c r="L463" s="431"/>
      <c r="M463" s="432"/>
      <c r="N463" s="432"/>
      <c r="O463" s="433"/>
      <c r="P463" s="43">
        <v>0</v>
      </c>
      <c r="Q463" s="431"/>
      <c r="R463" s="438"/>
      <c r="S463" s="83">
        <f t="shared" si="228"/>
        <v>0</v>
      </c>
    </row>
    <row r="464" spans="1:38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227"/>
        <v>0</v>
      </c>
      <c r="K464" s="71" t="s">
        <v>21</v>
      </c>
      <c r="L464" s="431"/>
      <c r="M464" s="432"/>
      <c r="N464" s="432"/>
      <c r="O464" s="433"/>
      <c r="P464" s="84">
        <v>0</v>
      </c>
      <c r="Q464" s="431"/>
      <c r="R464" s="438"/>
      <c r="S464" s="86">
        <f t="shared" si="228"/>
        <v>0</v>
      </c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</row>
    <row r="465" spans="1:38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227"/>
        <v>0</v>
      </c>
      <c r="K465" s="73" t="s">
        <v>64</v>
      </c>
      <c r="L465" s="431"/>
      <c r="M465" s="432"/>
      <c r="N465" s="432"/>
      <c r="O465" s="433"/>
      <c r="P465" s="43">
        <v>0</v>
      </c>
      <c r="Q465" s="431"/>
      <c r="R465" s="438"/>
      <c r="S465" s="83">
        <f t="shared" si="228"/>
        <v>0</v>
      </c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</row>
    <row r="466" spans="1:38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227"/>
        <v>0</v>
      </c>
      <c r="K466" s="74" t="s">
        <v>23</v>
      </c>
      <c r="L466" s="431"/>
      <c r="M466" s="432"/>
      <c r="N466" s="432"/>
      <c r="O466" s="433"/>
      <c r="P466" s="87">
        <v>0</v>
      </c>
      <c r="Q466" s="431"/>
      <c r="R466" s="438"/>
      <c r="S466" s="89">
        <f t="shared" si="228"/>
        <v>0</v>
      </c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</row>
    <row r="467" spans="1:38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227"/>
        <v>0</v>
      </c>
      <c r="K467" s="75" t="s">
        <v>19</v>
      </c>
      <c r="L467" s="431"/>
      <c r="M467" s="432"/>
      <c r="N467" s="432"/>
      <c r="O467" s="433"/>
      <c r="P467" s="62">
        <v>0</v>
      </c>
      <c r="Q467" s="431"/>
      <c r="R467" s="438"/>
      <c r="S467" s="91">
        <f t="shared" si="228"/>
        <v>0</v>
      </c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</row>
    <row r="468" spans="1:38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227"/>
        <v>0</v>
      </c>
      <c r="K468" s="74" t="s">
        <v>20</v>
      </c>
      <c r="L468" s="431"/>
      <c r="M468" s="432"/>
      <c r="N468" s="432"/>
      <c r="O468" s="433"/>
      <c r="P468" s="87">
        <v>0</v>
      </c>
      <c r="Q468" s="431"/>
      <c r="R468" s="438"/>
      <c r="S468" s="89">
        <f t="shared" si="228"/>
        <v>0</v>
      </c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</row>
    <row r="469" spans="1:38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227"/>
        <v>0</v>
      </c>
      <c r="K469" s="76" t="s">
        <v>11</v>
      </c>
      <c r="L469" s="434"/>
      <c r="M469" s="435"/>
      <c r="N469" s="435"/>
      <c r="O469" s="436"/>
      <c r="P469" s="52">
        <v>0</v>
      </c>
      <c r="Q469" s="434"/>
      <c r="R469" s="439"/>
      <c r="S469" s="93">
        <f t="shared" si="228"/>
        <v>0</v>
      </c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</row>
    <row r="470" spans="1:38" ht="15">
      <c r="A470" s="34" t="s">
        <v>26</v>
      </c>
      <c r="B470" s="67">
        <f>SUM(B449:B465)</f>
        <v>0</v>
      </c>
      <c r="C470" s="67">
        <f t="shared" ref="C470:I470" si="229">SUM(C449:C465)</f>
        <v>0</v>
      </c>
      <c r="D470" s="67">
        <f t="shared" si="229"/>
        <v>0</v>
      </c>
      <c r="E470" s="67">
        <f t="shared" si="229"/>
        <v>0</v>
      </c>
      <c r="F470" s="67">
        <f t="shared" si="229"/>
        <v>1743.1837532413929</v>
      </c>
      <c r="G470" s="67">
        <f t="shared" si="229"/>
        <v>0</v>
      </c>
      <c r="H470" s="68">
        <f t="shared" si="229"/>
        <v>0</v>
      </c>
      <c r="I470" s="39">
        <f t="shared" si="229"/>
        <v>1743.1837532413929</v>
      </c>
      <c r="K470" s="77" t="s">
        <v>26</v>
      </c>
      <c r="L470" s="67">
        <f>SUM(L449:L465)</f>
        <v>0</v>
      </c>
      <c r="M470" s="67">
        <f t="shared" ref="M470:S470" si="230">SUM(M449:M465)</f>
        <v>0</v>
      </c>
      <c r="N470" s="67">
        <f t="shared" si="230"/>
        <v>0</v>
      </c>
      <c r="O470" s="67">
        <f t="shared" si="230"/>
        <v>0</v>
      </c>
      <c r="P470" s="67">
        <f t="shared" si="230"/>
        <v>0</v>
      </c>
      <c r="Q470" s="67">
        <f t="shared" si="230"/>
        <v>0</v>
      </c>
      <c r="R470" s="68">
        <f t="shared" si="230"/>
        <v>0</v>
      </c>
      <c r="S470" s="94">
        <f t="shared" si="230"/>
        <v>0</v>
      </c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</row>
    <row r="471" spans="1:38" s="8" customFormat="1" ht="15.75" thickBot="1">
      <c r="A471" s="32" t="s">
        <v>90</v>
      </c>
      <c r="B471" s="48">
        <f>IF($I470=0,"-",B470/$I470)</f>
        <v>0</v>
      </c>
      <c r="C471" s="48">
        <f t="shared" ref="C471:H471" si="231">IF($I470=0,"-",C470/$I470)</f>
        <v>0</v>
      </c>
      <c r="D471" s="48">
        <f t="shared" si="231"/>
        <v>0</v>
      </c>
      <c r="E471" s="48">
        <f t="shared" si="231"/>
        <v>0</v>
      </c>
      <c r="F471" s="48">
        <f t="shared" si="231"/>
        <v>1</v>
      </c>
      <c r="G471" s="48">
        <f t="shared" si="231"/>
        <v>0</v>
      </c>
      <c r="H471" s="69">
        <f t="shared" si="231"/>
        <v>0</v>
      </c>
      <c r="I471" s="49">
        <f>SUM(B471:H471)</f>
        <v>1</v>
      </c>
      <c r="J471" s="4"/>
      <c r="K471" s="78" t="s">
        <v>90</v>
      </c>
      <c r="L471" s="100" t="str">
        <f>IF($S470=0,"-",L470/$S470)</f>
        <v>-</v>
      </c>
      <c r="M471" s="100" t="str">
        <f t="shared" ref="M471:R471" si="232">IF($S470=0,"-",M470/$S470)</f>
        <v>-</v>
      </c>
      <c r="N471" s="100" t="str">
        <f t="shared" si="232"/>
        <v>-</v>
      </c>
      <c r="O471" s="100" t="str">
        <f t="shared" si="232"/>
        <v>-</v>
      </c>
      <c r="P471" s="100" t="str">
        <f t="shared" si="232"/>
        <v>-</v>
      </c>
      <c r="Q471" s="100" t="str">
        <f t="shared" si="232"/>
        <v>-</v>
      </c>
      <c r="R471" s="100" t="str">
        <f t="shared" si="232"/>
        <v>-</v>
      </c>
      <c r="S471" s="100">
        <f>SUM(L471:R471)</f>
        <v>0</v>
      </c>
      <c r="T471" s="22"/>
      <c r="U471" s="9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0"/>
      <c r="AK471" s="13"/>
      <c r="AL471" s="13"/>
    </row>
    <row r="472" spans="1:38" ht="15" thickBot="1">
      <c r="A472" s="2"/>
      <c r="B472" s="2"/>
      <c r="C472" s="2"/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</row>
    <row r="473" spans="1:38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  <c r="K473" s="426" t="s">
        <v>45</v>
      </c>
      <c r="L473" s="80" t="s">
        <v>0</v>
      </c>
      <c r="M473" s="80" t="s">
        <v>1</v>
      </c>
      <c r="N473" s="80" t="s">
        <v>2</v>
      </c>
      <c r="O473" s="80" t="s">
        <v>3</v>
      </c>
      <c r="P473" s="80" t="s">
        <v>27</v>
      </c>
      <c r="Q473" s="80" t="s">
        <v>4</v>
      </c>
      <c r="R473" s="80" t="s">
        <v>5</v>
      </c>
      <c r="S473" s="81" t="s">
        <v>6</v>
      </c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</row>
    <row r="474" spans="1:38" ht="15" customHeight="1">
      <c r="A474" s="447" t="s">
        <v>45</v>
      </c>
      <c r="B474" s="409" t="s">
        <v>119</v>
      </c>
      <c r="C474" s="410"/>
      <c r="D474" s="410"/>
      <c r="E474" s="410"/>
      <c r="F474" s="410"/>
      <c r="G474" s="410"/>
      <c r="H474" s="410"/>
      <c r="I474" s="411"/>
      <c r="K474" s="427" t="s">
        <v>45</v>
      </c>
      <c r="L474" s="412" t="s">
        <v>119</v>
      </c>
      <c r="M474" s="413"/>
      <c r="N474" s="413"/>
      <c r="O474" s="413"/>
      <c r="P474" s="413"/>
      <c r="Q474" s="413"/>
      <c r="R474" s="413"/>
      <c r="S474" s="414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</row>
    <row r="475" spans="1:38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SUM(B475:H475)</f>
        <v>0</v>
      </c>
      <c r="K475" s="79" t="s">
        <v>7</v>
      </c>
      <c r="L475" s="428"/>
      <c r="M475" s="429"/>
      <c r="N475" s="429"/>
      <c r="O475" s="430"/>
      <c r="P475" s="37">
        <v>0</v>
      </c>
      <c r="Q475" s="428"/>
      <c r="R475" s="437"/>
      <c r="S475" s="99">
        <f>SUM(L475:R475)</f>
        <v>0</v>
      </c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</row>
    <row r="476" spans="1:38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233">SUM(B476:H476)</f>
        <v>0</v>
      </c>
      <c r="K476" s="71" t="s">
        <v>8</v>
      </c>
      <c r="L476" s="431"/>
      <c r="M476" s="432"/>
      <c r="N476" s="432"/>
      <c r="O476" s="433"/>
      <c r="P476" s="84">
        <v>0</v>
      </c>
      <c r="Q476" s="431"/>
      <c r="R476" s="438"/>
      <c r="S476" s="86">
        <f t="shared" ref="S476:S495" si="234">SUM(L476:R476)</f>
        <v>0</v>
      </c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</row>
    <row r="477" spans="1:38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233"/>
        <v>0</v>
      </c>
      <c r="K477" s="72" t="s">
        <v>10</v>
      </c>
      <c r="L477" s="431"/>
      <c r="M477" s="432"/>
      <c r="N477" s="432"/>
      <c r="O477" s="433"/>
      <c r="P477" s="43">
        <v>0</v>
      </c>
      <c r="Q477" s="431"/>
      <c r="R477" s="438"/>
      <c r="S477" s="83">
        <f t="shared" si="234"/>
        <v>0</v>
      </c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</row>
    <row r="478" spans="1:38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233"/>
        <v>0</v>
      </c>
      <c r="K478" s="71" t="s">
        <v>56</v>
      </c>
      <c r="L478" s="431"/>
      <c r="M478" s="432"/>
      <c r="N478" s="432"/>
      <c r="O478" s="433"/>
      <c r="P478" s="84">
        <v>0</v>
      </c>
      <c r="Q478" s="431"/>
      <c r="R478" s="438"/>
      <c r="S478" s="86">
        <f t="shared" si="234"/>
        <v>0</v>
      </c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</row>
    <row r="479" spans="1:38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233"/>
        <v>0</v>
      </c>
      <c r="K479" s="72" t="s">
        <v>16</v>
      </c>
      <c r="L479" s="431"/>
      <c r="M479" s="432"/>
      <c r="N479" s="432"/>
      <c r="O479" s="433"/>
      <c r="P479" s="43">
        <v>0</v>
      </c>
      <c r="Q479" s="431"/>
      <c r="R479" s="438"/>
      <c r="S479" s="83">
        <f t="shared" si="234"/>
        <v>0</v>
      </c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</row>
    <row r="480" spans="1:38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233"/>
        <v>0</v>
      </c>
      <c r="K480" s="71" t="s">
        <v>68</v>
      </c>
      <c r="L480" s="431"/>
      <c r="M480" s="432"/>
      <c r="N480" s="432"/>
      <c r="O480" s="433"/>
      <c r="P480" s="84">
        <v>0</v>
      </c>
      <c r="Q480" s="431"/>
      <c r="R480" s="438"/>
      <c r="S480" s="86">
        <f t="shared" si="234"/>
        <v>0</v>
      </c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</row>
    <row r="481" spans="1:38" ht="15">
      <c r="A481" s="29" t="s">
        <v>58</v>
      </c>
      <c r="B481" s="431"/>
      <c r="C481" s="432"/>
      <c r="D481" s="432"/>
      <c r="E481" s="433"/>
      <c r="F481" s="43">
        <v>47228.256170632791</v>
      </c>
      <c r="G481" s="431"/>
      <c r="H481" s="433"/>
      <c r="I481" s="39">
        <f t="shared" si="233"/>
        <v>47228.256170632791</v>
      </c>
      <c r="K481" s="72" t="s">
        <v>58</v>
      </c>
      <c r="L481" s="431"/>
      <c r="M481" s="432"/>
      <c r="N481" s="432"/>
      <c r="O481" s="433"/>
      <c r="P481" s="43">
        <v>10234.604193410827</v>
      </c>
      <c r="Q481" s="431"/>
      <c r="R481" s="438"/>
      <c r="S481" s="83">
        <f t="shared" si="234"/>
        <v>10234.604193410827</v>
      </c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</row>
    <row r="482" spans="1:38" ht="15">
      <c r="A482" s="28" t="s">
        <v>12</v>
      </c>
      <c r="B482" s="431"/>
      <c r="C482" s="432"/>
      <c r="D482" s="432"/>
      <c r="E482" s="433"/>
      <c r="F482" s="40">
        <v>17278.875356870882</v>
      </c>
      <c r="G482" s="431"/>
      <c r="H482" s="433"/>
      <c r="I482" s="42">
        <f t="shared" si="233"/>
        <v>17278.875356870882</v>
      </c>
      <c r="K482" s="71" t="s">
        <v>12</v>
      </c>
      <c r="L482" s="431"/>
      <c r="M482" s="432"/>
      <c r="N482" s="432"/>
      <c r="O482" s="433"/>
      <c r="P482" s="84">
        <v>6710.7337444657651</v>
      </c>
      <c r="Q482" s="431"/>
      <c r="R482" s="438"/>
      <c r="S482" s="86">
        <f t="shared" si="234"/>
        <v>6710.7337444657651</v>
      </c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</row>
    <row r="483" spans="1:38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233"/>
        <v>0</v>
      </c>
      <c r="K483" s="72" t="s">
        <v>59</v>
      </c>
      <c r="L483" s="431"/>
      <c r="M483" s="432"/>
      <c r="N483" s="432"/>
      <c r="O483" s="433"/>
      <c r="P483" s="43">
        <v>-3.2995828291859652E-13</v>
      </c>
      <c r="Q483" s="431"/>
      <c r="R483" s="438"/>
      <c r="S483" s="83">
        <f t="shared" si="234"/>
        <v>-3.2995828291859652E-13</v>
      </c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</row>
    <row r="484" spans="1:38" ht="15">
      <c r="A484" s="28" t="s">
        <v>17</v>
      </c>
      <c r="B484" s="431"/>
      <c r="C484" s="432"/>
      <c r="D484" s="432"/>
      <c r="E484" s="433"/>
      <c r="F484" s="40">
        <v>40.01166762085839</v>
      </c>
      <c r="G484" s="431"/>
      <c r="H484" s="433"/>
      <c r="I484" s="42">
        <f t="shared" si="233"/>
        <v>40.01166762085839</v>
      </c>
      <c r="K484" s="71" t="s">
        <v>17</v>
      </c>
      <c r="L484" s="431"/>
      <c r="M484" s="432"/>
      <c r="N484" s="432"/>
      <c r="O484" s="433"/>
      <c r="P484" s="84">
        <v>-3.4997120408829181</v>
      </c>
      <c r="Q484" s="431"/>
      <c r="R484" s="438"/>
      <c r="S484" s="86">
        <f t="shared" si="234"/>
        <v>-3.4997120408829181</v>
      </c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</row>
    <row r="485" spans="1:38" ht="15">
      <c r="A485" s="29" t="s">
        <v>140</v>
      </c>
      <c r="B485" s="431"/>
      <c r="C485" s="432"/>
      <c r="D485" s="432"/>
      <c r="E485" s="433"/>
      <c r="F485" s="43">
        <v>29.766564710123543</v>
      </c>
      <c r="G485" s="431"/>
      <c r="H485" s="433"/>
      <c r="I485" s="39">
        <f t="shared" si="233"/>
        <v>29.766564710123543</v>
      </c>
      <c r="K485" s="72" t="s">
        <v>140</v>
      </c>
      <c r="L485" s="431"/>
      <c r="M485" s="432"/>
      <c r="N485" s="432"/>
      <c r="O485" s="433"/>
      <c r="P485" s="43">
        <v>5.8678331104611061</v>
      </c>
      <c r="Q485" s="431"/>
      <c r="R485" s="438"/>
      <c r="S485" s="83">
        <f t="shared" si="234"/>
        <v>5.8678331104611061</v>
      </c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</row>
    <row r="486" spans="1:38" ht="15">
      <c r="A486" s="28" t="s">
        <v>25</v>
      </c>
      <c r="B486" s="431"/>
      <c r="C486" s="432"/>
      <c r="D486" s="432"/>
      <c r="E486" s="433"/>
      <c r="F486" s="40">
        <v>293.77015622398164</v>
      </c>
      <c r="G486" s="431"/>
      <c r="H486" s="433"/>
      <c r="I486" s="42">
        <f t="shared" si="233"/>
        <v>293.77015622398164</v>
      </c>
      <c r="K486" s="71" t="s">
        <v>25</v>
      </c>
      <c r="L486" s="431"/>
      <c r="M486" s="432"/>
      <c r="N486" s="432"/>
      <c r="O486" s="433"/>
      <c r="P486" s="84">
        <v>2.9558577807620168E-12</v>
      </c>
      <c r="Q486" s="431"/>
      <c r="R486" s="438"/>
      <c r="S486" s="86">
        <f t="shared" si="234"/>
        <v>2.9558577807620168E-12</v>
      </c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</row>
    <row r="487" spans="1:38" ht="15">
      <c r="A487" s="29" t="s">
        <v>24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233"/>
        <v>0</v>
      </c>
      <c r="K487" s="72" t="s">
        <v>24</v>
      </c>
      <c r="L487" s="431"/>
      <c r="M487" s="432"/>
      <c r="N487" s="432"/>
      <c r="O487" s="433"/>
      <c r="P487" s="43">
        <v>-1.3224976669334865E-12</v>
      </c>
      <c r="Q487" s="431"/>
      <c r="R487" s="438"/>
      <c r="S487" s="83">
        <f t="shared" si="234"/>
        <v>-1.3224976669334865E-12</v>
      </c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</row>
    <row r="488" spans="1:38" ht="15">
      <c r="A488" s="28" t="s">
        <v>60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233"/>
        <v>0</v>
      </c>
      <c r="K488" s="71" t="s">
        <v>60</v>
      </c>
      <c r="L488" s="431"/>
      <c r="M488" s="432"/>
      <c r="N488" s="432"/>
      <c r="O488" s="433"/>
      <c r="P488" s="84">
        <v>2.134958876354176E-13</v>
      </c>
      <c r="Q488" s="431"/>
      <c r="R488" s="438"/>
      <c r="S488" s="86">
        <f t="shared" si="234"/>
        <v>2.134958876354176E-13</v>
      </c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</row>
    <row r="489" spans="1:38" ht="15">
      <c r="A489" s="29" t="s">
        <v>22</v>
      </c>
      <c r="B489" s="431"/>
      <c r="C489" s="432"/>
      <c r="D489" s="432"/>
      <c r="E489" s="433"/>
      <c r="F489" s="43">
        <v>3534.3423762450266</v>
      </c>
      <c r="G489" s="431"/>
      <c r="H489" s="433"/>
      <c r="I489" s="39">
        <f t="shared" si="233"/>
        <v>3534.3423762450266</v>
      </c>
      <c r="K489" s="72" t="s">
        <v>22</v>
      </c>
      <c r="L489" s="431"/>
      <c r="M489" s="432"/>
      <c r="N489" s="432"/>
      <c r="O489" s="433"/>
      <c r="P489" s="43">
        <v>1399.3296976050949</v>
      </c>
      <c r="Q489" s="431"/>
      <c r="R489" s="438"/>
      <c r="S489" s="83">
        <f t="shared" si="234"/>
        <v>1399.3296976050949</v>
      </c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</row>
    <row r="490" spans="1:38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233"/>
        <v>0</v>
      </c>
      <c r="K490" s="71" t="s">
        <v>21</v>
      </c>
      <c r="L490" s="431"/>
      <c r="M490" s="432"/>
      <c r="N490" s="432"/>
      <c r="O490" s="433"/>
      <c r="P490" s="84">
        <v>0</v>
      </c>
      <c r="Q490" s="431"/>
      <c r="R490" s="438"/>
      <c r="S490" s="86">
        <f t="shared" si="234"/>
        <v>0</v>
      </c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</row>
    <row r="491" spans="1:38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233"/>
        <v>0</v>
      </c>
      <c r="K491" s="73" t="s">
        <v>64</v>
      </c>
      <c r="L491" s="431"/>
      <c r="M491" s="432"/>
      <c r="N491" s="432"/>
      <c r="O491" s="433"/>
      <c r="P491" s="43">
        <v>0</v>
      </c>
      <c r="Q491" s="431"/>
      <c r="R491" s="438"/>
      <c r="S491" s="83">
        <f t="shared" si="234"/>
        <v>0</v>
      </c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</row>
    <row r="492" spans="1:38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233"/>
        <v>0</v>
      </c>
      <c r="K492" s="74" t="s">
        <v>23</v>
      </c>
      <c r="L492" s="431"/>
      <c r="M492" s="432"/>
      <c r="N492" s="432"/>
      <c r="O492" s="433"/>
      <c r="P492" s="87">
        <v>0</v>
      </c>
      <c r="Q492" s="431"/>
      <c r="R492" s="438"/>
      <c r="S492" s="89">
        <f t="shared" si="234"/>
        <v>0</v>
      </c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</row>
    <row r="493" spans="1:38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233"/>
        <v>0</v>
      </c>
      <c r="K493" s="75" t="s">
        <v>19</v>
      </c>
      <c r="L493" s="431"/>
      <c r="M493" s="432"/>
      <c r="N493" s="432"/>
      <c r="O493" s="433"/>
      <c r="P493" s="62">
        <v>0</v>
      </c>
      <c r="Q493" s="431"/>
      <c r="R493" s="438"/>
      <c r="S493" s="91">
        <f t="shared" si="234"/>
        <v>0</v>
      </c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</row>
    <row r="494" spans="1:38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233"/>
        <v>0</v>
      </c>
      <c r="K494" s="74" t="s">
        <v>20</v>
      </c>
      <c r="L494" s="431"/>
      <c r="M494" s="432"/>
      <c r="N494" s="432"/>
      <c r="O494" s="433"/>
      <c r="P494" s="87">
        <v>0</v>
      </c>
      <c r="Q494" s="431"/>
      <c r="R494" s="438"/>
      <c r="S494" s="89">
        <f t="shared" si="234"/>
        <v>0</v>
      </c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</row>
    <row r="495" spans="1:38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233"/>
        <v>0</v>
      </c>
      <c r="K495" s="76" t="s">
        <v>11</v>
      </c>
      <c r="L495" s="434"/>
      <c r="M495" s="435"/>
      <c r="N495" s="435"/>
      <c r="O495" s="436"/>
      <c r="P495" s="52">
        <v>0</v>
      </c>
      <c r="Q495" s="434"/>
      <c r="R495" s="439"/>
      <c r="S495" s="93">
        <f t="shared" si="234"/>
        <v>0</v>
      </c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</row>
    <row r="496" spans="1:38" ht="15">
      <c r="A496" s="34" t="s">
        <v>26</v>
      </c>
      <c r="B496" s="67">
        <f>SUM(B475:B491)</f>
        <v>0</v>
      </c>
      <c r="C496" s="67">
        <f t="shared" ref="C496:I496" si="235">SUM(C475:C491)</f>
        <v>0</v>
      </c>
      <c r="D496" s="67">
        <f t="shared" si="235"/>
        <v>0</v>
      </c>
      <c r="E496" s="67">
        <f t="shared" si="235"/>
        <v>0</v>
      </c>
      <c r="F496" s="67">
        <f t="shared" si="235"/>
        <v>68405.022292303664</v>
      </c>
      <c r="G496" s="67">
        <f t="shared" si="235"/>
        <v>0</v>
      </c>
      <c r="H496" s="68">
        <f t="shared" si="235"/>
        <v>0</v>
      </c>
      <c r="I496" s="39">
        <f t="shared" si="235"/>
        <v>68405.022292303664</v>
      </c>
      <c r="K496" s="77" t="s">
        <v>26</v>
      </c>
      <c r="L496" s="67">
        <f>SUM(L475:L491)</f>
        <v>0</v>
      </c>
      <c r="M496" s="67">
        <f t="shared" ref="M496:S496" si="236">SUM(M475:M491)</f>
        <v>0</v>
      </c>
      <c r="N496" s="67">
        <f t="shared" si="236"/>
        <v>0</v>
      </c>
      <c r="O496" s="67">
        <f t="shared" si="236"/>
        <v>0</v>
      </c>
      <c r="P496" s="67">
        <f t="shared" si="236"/>
        <v>18347.035756551268</v>
      </c>
      <c r="Q496" s="67">
        <f t="shared" si="236"/>
        <v>0</v>
      </c>
      <c r="R496" s="68">
        <f t="shared" si="236"/>
        <v>0</v>
      </c>
      <c r="S496" s="94">
        <f t="shared" si="236"/>
        <v>18347.035756551268</v>
      </c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</row>
    <row r="497" spans="1:38" s="8" customFormat="1" ht="15.75" thickBot="1">
      <c r="A497" s="32" t="s">
        <v>90</v>
      </c>
      <c r="B497" s="48">
        <f>IF($I496=0,"-",B496/$I496)</f>
        <v>0</v>
      </c>
      <c r="C497" s="48">
        <f t="shared" ref="C497:H497" si="237">IF($I496=0,"-",C496/$I496)</f>
        <v>0</v>
      </c>
      <c r="D497" s="48">
        <f t="shared" si="237"/>
        <v>0</v>
      </c>
      <c r="E497" s="48">
        <f t="shared" si="237"/>
        <v>0</v>
      </c>
      <c r="F497" s="48">
        <f t="shared" si="237"/>
        <v>1</v>
      </c>
      <c r="G497" s="48">
        <f t="shared" si="237"/>
        <v>0</v>
      </c>
      <c r="H497" s="69">
        <f t="shared" si="237"/>
        <v>0</v>
      </c>
      <c r="I497" s="49">
        <f>SUM(B497:H497)</f>
        <v>1</v>
      </c>
      <c r="J497" s="4"/>
      <c r="K497" s="78" t="s">
        <v>90</v>
      </c>
      <c r="L497" s="95">
        <f>IF($S496=0,"-",L496/$S496)</f>
        <v>0</v>
      </c>
      <c r="M497" s="95">
        <f t="shared" ref="M497:R497" si="238">IF($S496=0,"-",M496/$S496)</f>
        <v>0</v>
      </c>
      <c r="N497" s="95">
        <f t="shared" si="238"/>
        <v>0</v>
      </c>
      <c r="O497" s="95">
        <f t="shared" si="238"/>
        <v>0</v>
      </c>
      <c r="P497" s="95">
        <f t="shared" si="238"/>
        <v>1</v>
      </c>
      <c r="Q497" s="95">
        <f t="shared" si="238"/>
        <v>0</v>
      </c>
      <c r="R497" s="96">
        <f t="shared" si="238"/>
        <v>0</v>
      </c>
      <c r="S497" s="97">
        <f>SUM(L497:R497)</f>
        <v>1</v>
      </c>
      <c r="T497" s="22"/>
      <c r="U497" s="9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0"/>
      <c r="AK497" s="13"/>
      <c r="AL497" s="13"/>
    </row>
    <row r="498" spans="1:38" ht="15" thickBot="1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</row>
    <row r="499" spans="1:38" ht="28.5" customHeight="1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  <c r="K499" s="426" t="s">
        <v>46</v>
      </c>
      <c r="L499" s="80" t="s">
        <v>0</v>
      </c>
      <c r="M499" s="80" t="s">
        <v>1</v>
      </c>
      <c r="N499" s="80" t="s">
        <v>2</v>
      </c>
      <c r="O499" s="80" t="s">
        <v>3</v>
      </c>
      <c r="P499" s="80" t="s">
        <v>27</v>
      </c>
      <c r="Q499" s="80" t="s">
        <v>4</v>
      </c>
      <c r="R499" s="80" t="s">
        <v>5</v>
      </c>
      <c r="S499" s="81" t="s">
        <v>6</v>
      </c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</row>
    <row r="500" spans="1:38" ht="15" customHeight="1">
      <c r="A500" s="447" t="s">
        <v>46</v>
      </c>
      <c r="B500" s="409" t="s">
        <v>119</v>
      </c>
      <c r="C500" s="410"/>
      <c r="D500" s="410"/>
      <c r="E500" s="410"/>
      <c r="F500" s="410"/>
      <c r="G500" s="410"/>
      <c r="H500" s="410"/>
      <c r="I500" s="411"/>
      <c r="K500" s="427" t="s">
        <v>46</v>
      </c>
      <c r="L500" s="412" t="s">
        <v>119</v>
      </c>
      <c r="M500" s="413"/>
      <c r="N500" s="413"/>
      <c r="O500" s="413"/>
      <c r="P500" s="413"/>
      <c r="Q500" s="413"/>
      <c r="R500" s="413"/>
      <c r="S500" s="414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</row>
    <row r="501" spans="1:38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SUM(B501:H501)</f>
        <v>0</v>
      </c>
      <c r="K501" s="79" t="s">
        <v>7</v>
      </c>
      <c r="L501" s="428"/>
      <c r="M501" s="429"/>
      <c r="N501" s="429"/>
      <c r="O501" s="430"/>
      <c r="P501" s="37">
        <v>0</v>
      </c>
      <c r="Q501" s="428"/>
      <c r="R501" s="437"/>
      <c r="S501" s="99">
        <f>SUM(L501:R501)</f>
        <v>0</v>
      </c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</row>
    <row r="502" spans="1:38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239">SUM(B502:H502)</f>
        <v>0</v>
      </c>
      <c r="K502" s="71" t="s">
        <v>8</v>
      </c>
      <c r="L502" s="431"/>
      <c r="M502" s="432"/>
      <c r="N502" s="432"/>
      <c r="O502" s="433"/>
      <c r="P502" s="84">
        <v>0</v>
      </c>
      <c r="Q502" s="431"/>
      <c r="R502" s="438"/>
      <c r="S502" s="86">
        <f t="shared" ref="S502:S521" si="240">SUM(L502:R502)</f>
        <v>0</v>
      </c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</row>
    <row r="503" spans="1:38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239"/>
        <v>0</v>
      </c>
      <c r="K503" s="72" t="s">
        <v>10</v>
      </c>
      <c r="L503" s="431"/>
      <c r="M503" s="432"/>
      <c r="N503" s="432"/>
      <c r="O503" s="433"/>
      <c r="P503" s="43">
        <v>0</v>
      </c>
      <c r="Q503" s="431"/>
      <c r="R503" s="438"/>
      <c r="S503" s="83">
        <f t="shared" si="240"/>
        <v>0</v>
      </c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</row>
    <row r="504" spans="1:38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239"/>
        <v>0</v>
      </c>
      <c r="K504" s="71" t="s">
        <v>56</v>
      </c>
      <c r="L504" s="431"/>
      <c r="M504" s="432"/>
      <c r="N504" s="432"/>
      <c r="O504" s="433"/>
      <c r="P504" s="84">
        <v>0</v>
      </c>
      <c r="Q504" s="431"/>
      <c r="R504" s="438"/>
      <c r="S504" s="86">
        <f t="shared" si="240"/>
        <v>0</v>
      </c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</row>
    <row r="505" spans="1:38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239"/>
        <v>0</v>
      </c>
      <c r="K505" s="72" t="s">
        <v>16</v>
      </c>
      <c r="L505" s="431"/>
      <c r="M505" s="432"/>
      <c r="N505" s="432"/>
      <c r="O505" s="433"/>
      <c r="P505" s="43">
        <v>0</v>
      </c>
      <c r="Q505" s="431"/>
      <c r="R505" s="438"/>
      <c r="S505" s="83">
        <f t="shared" si="240"/>
        <v>0</v>
      </c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</row>
    <row r="506" spans="1:38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239"/>
        <v>0</v>
      </c>
      <c r="K506" s="71" t="s">
        <v>68</v>
      </c>
      <c r="L506" s="431"/>
      <c r="M506" s="432"/>
      <c r="N506" s="432"/>
      <c r="O506" s="433"/>
      <c r="P506" s="84">
        <v>0</v>
      </c>
      <c r="Q506" s="431"/>
      <c r="R506" s="438"/>
      <c r="S506" s="86">
        <f t="shared" si="240"/>
        <v>0</v>
      </c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</row>
    <row r="507" spans="1:38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239"/>
        <v>0</v>
      </c>
      <c r="K507" s="72" t="s">
        <v>58</v>
      </c>
      <c r="L507" s="431"/>
      <c r="M507" s="432"/>
      <c r="N507" s="432"/>
      <c r="O507" s="433"/>
      <c r="P507" s="43">
        <v>0</v>
      </c>
      <c r="Q507" s="431"/>
      <c r="R507" s="438"/>
      <c r="S507" s="83">
        <f t="shared" si="240"/>
        <v>0</v>
      </c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</row>
    <row r="508" spans="1:38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239"/>
        <v>0</v>
      </c>
      <c r="K508" s="71" t="s">
        <v>12</v>
      </c>
      <c r="L508" s="431"/>
      <c r="M508" s="432"/>
      <c r="N508" s="432"/>
      <c r="O508" s="433"/>
      <c r="P508" s="84">
        <v>0</v>
      </c>
      <c r="Q508" s="431"/>
      <c r="R508" s="438"/>
      <c r="S508" s="86">
        <f t="shared" si="240"/>
        <v>0</v>
      </c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</row>
    <row r="509" spans="1:38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239"/>
        <v>0</v>
      </c>
      <c r="K509" s="72" t="s">
        <v>59</v>
      </c>
      <c r="L509" s="431"/>
      <c r="M509" s="432"/>
      <c r="N509" s="432"/>
      <c r="O509" s="433"/>
      <c r="P509" s="43">
        <v>0</v>
      </c>
      <c r="Q509" s="431"/>
      <c r="R509" s="438"/>
      <c r="S509" s="83">
        <f t="shared" si="240"/>
        <v>0</v>
      </c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</row>
    <row r="510" spans="1:38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239"/>
        <v>0</v>
      </c>
      <c r="K510" s="71" t="s">
        <v>17</v>
      </c>
      <c r="L510" s="431"/>
      <c r="M510" s="432"/>
      <c r="N510" s="432"/>
      <c r="O510" s="433"/>
      <c r="P510" s="84">
        <v>0</v>
      </c>
      <c r="Q510" s="431"/>
      <c r="R510" s="438"/>
      <c r="S510" s="86">
        <f t="shared" si="240"/>
        <v>0</v>
      </c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</row>
    <row r="511" spans="1:38" ht="15">
      <c r="A511" s="29" t="s">
        <v>140</v>
      </c>
      <c r="B511" s="431"/>
      <c r="C511" s="432"/>
      <c r="D511" s="432"/>
      <c r="E511" s="433"/>
      <c r="F511" s="43">
        <v>3608.3578168239424</v>
      </c>
      <c r="G511" s="431"/>
      <c r="H511" s="433"/>
      <c r="I511" s="39">
        <f t="shared" si="239"/>
        <v>3608.3578168239424</v>
      </c>
      <c r="K511" s="72" t="s">
        <v>140</v>
      </c>
      <c r="L511" s="431"/>
      <c r="M511" s="432"/>
      <c r="N511" s="432"/>
      <c r="O511" s="433"/>
      <c r="P511" s="43">
        <v>0</v>
      </c>
      <c r="Q511" s="431"/>
      <c r="R511" s="438"/>
      <c r="S511" s="83">
        <f t="shared" si="240"/>
        <v>0</v>
      </c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</row>
    <row r="512" spans="1:38" ht="15">
      <c r="A512" s="28" t="s">
        <v>25</v>
      </c>
      <c r="B512" s="431"/>
      <c r="C512" s="432"/>
      <c r="D512" s="432"/>
      <c r="E512" s="433"/>
      <c r="F512" s="40">
        <v>8.1647999999999996</v>
      </c>
      <c r="G512" s="431"/>
      <c r="H512" s="433"/>
      <c r="I512" s="42">
        <f t="shared" si="239"/>
        <v>8.1647999999999996</v>
      </c>
      <c r="K512" s="71" t="s">
        <v>25</v>
      </c>
      <c r="L512" s="431"/>
      <c r="M512" s="432"/>
      <c r="N512" s="432"/>
      <c r="O512" s="433"/>
      <c r="P512" s="84">
        <v>0</v>
      </c>
      <c r="Q512" s="431"/>
      <c r="R512" s="438"/>
      <c r="S512" s="86">
        <f t="shared" si="240"/>
        <v>0</v>
      </c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</row>
    <row r="513" spans="1:38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239"/>
        <v>0</v>
      </c>
      <c r="K513" s="72" t="s">
        <v>24</v>
      </c>
      <c r="L513" s="431"/>
      <c r="M513" s="432"/>
      <c r="N513" s="432"/>
      <c r="O513" s="433"/>
      <c r="P513" s="43">
        <v>0</v>
      </c>
      <c r="Q513" s="431"/>
      <c r="R513" s="438"/>
      <c r="S513" s="83">
        <f t="shared" si="240"/>
        <v>0</v>
      </c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</row>
    <row r="514" spans="1:38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239"/>
        <v>0</v>
      </c>
      <c r="K514" s="71" t="s">
        <v>60</v>
      </c>
      <c r="L514" s="431"/>
      <c r="M514" s="432"/>
      <c r="N514" s="432"/>
      <c r="O514" s="433"/>
      <c r="P514" s="84">
        <v>0</v>
      </c>
      <c r="Q514" s="431"/>
      <c r="R514" s="438"/>
      <c r="S514" s="86">
        <f t="shared" si="240"/>
        <v>0</v>
      </c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</row>
    <row r="515" spans="1:38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239"/>
        <v>0</v>
      </c>
      <c r="K515" s="72" t="s">
        <v>22</v>
      </c>
      <c r="L515" s="431"/>
      <c r="M515" s="432"/>
      <c r="N515" s="432"/>
      <c r="O515" s="433"/>
      <c r="P515" s="43">
        <v>0</v>
      </c>
      <c r="Q515" s="431"/>
      <c r="R515" s="438"/>
      <c r="S515" s="83">
        <f t="shared" si="240"/>
        <v>0</v>
      </c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</row>
    <row r="516" spans="1:38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239"/>
        <v>0</v>
      </c>
      <c r="K516" s="71" t="s">
        <v>21</v>
      </c>
      <c r="L516" s="431"/>
      <c r="M516" s="432"/>
      <c r="N516" s="432"/>
      <c r="O516" s="433"/>
      <c r="P516" s="84">
        <v>0</v>
      </c>
      <c r="Q516" s="431"/>
      <c r="R516" s="438"/>
      <c r="S516" s="86">
        <f t="shared" si="240"/>
        <v>0</v>
      </c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</row>
    <row r="517" spans="1:38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239"/>
        <v>0</v>
      </c>
      <c r="K517" s="73" t="s">
        <v>64</v>
      </c>
      <c r="L517" s="431"/>
      <c r="M517" s="432"/>
      <c r="N517" s="432"/>
      <c r="O517" s="433"/>
      <c r="P517" s="43">
        <v>0</v>
      </c>
      <c r="Q517" s="431"/>
      <c r="R517" s="438"/>
      <c r="S517" s="83">
        <f t="shared" si="240"/>
        <v>0</v>
      </c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</row>
    <row r="518" spans="1:38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239"/>
        <v>0</v>
      </c>
      <c r="K518" s="74" t="s">
        <v>23</v>
      </c>
      <c r="L518" s="431"/>
      <c r="M518" s="432"/>
      <c r="N518" s="432"/>
      <c r="O518" s="433"/>
      <c r="P518" s="87">
        <v>0</v>
      </c>
      <c r="Q518" s="431"/>
      <c r="R518" s="438"/>
      <c r="S518" s="89">
        <f t="shared" si="240"/>
        <v>0</v>
      </c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</row>
    <row r="519" spans="1:38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239"/>
        <v>0</v>
      </c>
      <c r="K519" s="75" t="s">
        <v>19</v>
      </c>
      <c r="L519" s="431"/>
      <c r="M519" s="432"/>
      <c r="N519" s="432"/>
      <c r="O519" s="433"/>
      <c r="P519" s="62">
        <v>0</v>
      </c>
      <c r="Q519" s="431"/>
      <c r="R519" s="438"/>
      <c r="S519" s="91">
        <f t="shared" si="240"/>
        <v>0</v>
      </c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</row>
    <row r="520" spans="1:38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239"/>
        <v>0</v>
      </c>
      <c r="K520" s="74" t="s">
        <v>20</v>
      </c>
      <c r="L520" s="431"/>
      <c r="M520" s="432"/>
      <c r="N520" s="432"/>
      <c r="O520" s="433"/>
      <c r="P520" s="87">
        <v>0</v>
      </c>
      <c r="Q520" s="431"/>
      <c r="R520" s="438"/>
      <c r="S520" s="89">
        <f t="shared" si="240"/>
        <v>0</v>
      </c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</row>
    <row r="521" spans="1:38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239"/>
        <v>0</v>
      </c>
      <c r="K521" s="76" t="s">
        <v>11</v>
      </c>
      <c r="L521" s="434"/>
      <c r="M521" s="435"/>
      <c r="N521" s="435"/>
      <c r="O521" s="436"/>
      <c r="P521" s="52">
        <v>0</v>
      </c>
      <c r="Q521" s="434"/>
      <c r="R521" s="439"/>
      <c r="S521" s="93">
        <f t="shared" si="240"/>
        <v>0</v>
      </c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</row>
    <row r="522" spans="1:38" ht="15">
      <c r="A522" s="34" t="s">
        <v>26</v>
      </c>
      <c r="B522" s="67">
        <f>SUM(B501:B517)</f>
        <v>0</v>
      </c>
      <c r="C522" s="67">
        <f t="shared" ref="C522:I522" si="241">SUM(C501:C517)</f>
        <v>0</v>
      </c>
      <c r="D522" s="67">
        <f t="shared" si="241"/>
        <v>0</v>
      </c>
      <c r="E522" s="67">
        <f t="shared" si="241"/>
        <v>0</v>
      </c>
      <c r="F522" s="67">
        <f t="shared" si="241"/>
        <v>3616.5226168239424</v>
      </c>
      <c r="G522" s="67">
        <f t="shared" si="241"/>
        <v>0</v>
      </c>
      <c r="H522" s="68">
        <f t="shared" si="241"/>
        <v>0</v>
      </c>
      <c r="I522" s="39">
        <f t="shared" si="241"/>
        <v>3616.5226168239424</v>
      </c>
      <c r="K522" s="77" t="s">
        <v>26</v>
      </c>
      <c r="L522" s="67">
        <f>SUM(L501:L517)</f>
        <v>0</v>
      </c>
      <c r="M522" s="67">
        <f t="shared" ref="M522:S522" si="242">SUM(M501:M517)</f>
        <v>0</v>
      </c>
      <c r="N522" s="67">
        <f t="shared" si="242"/>
        <v>0</v>
      </c>
      <c r="O522" s="67">
        <f t="shared" si="242"/>
        <v>0</v>
      </c>
      <c r="P522" s="67">
        <f t="shared" si="242"/>
        <v>0</v>
      </c>
      <c r="Q522" s="67">
        <f t="shared" si="242"/>
        <v>0</v>
      </c>
      <c r="R522" s="68">
        <f t="shared" si="242"/>
        <v>0</v>
      </c>
      <c r="S522" s="94">
        <f t="shared" si="242"/>
        <v>0</v>
      </c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</row>
    <row r="523" spans="1:38" s="8" customFormat="1" ht="15.75" thickBot="1">
      <c r="A523" s="32" t="s">
        <v>90</v>
      </c>
      <c r="B523" s="48">
        <f>IF($I522=0,"-",B522/$I522)</f>
        <v>0</v>
      </c>
      <c r="C523" s="48">
        <f t="shared" ref="C523:H523" si="243">IF($I522=0,"-",C522/$I522)</f>
        <v>0</v>
      </c>
      <c r="D523" s="48">
        <f t="shared" si="243"/>
        <v>0</v>
      </c>
      <c r="E523" s="48">
        <f t="shared" si="243"/>
        <v>0</v>
      </c>
      <c r="F523" s="48">
        <f t="shared" si="243"/>
        <v>1</v>
      </c>
      <c r="G523" s="48">
        <f t="shared" si="243"/>
        <v>0</v>
      </c>
      <c r="H523" s="69">
        <f t="shared" si="243"/>
        <v>0</v>
      </c>
      <c r="I523" s="49">
        <f>SUM(B523:H523)</f>
        <v>1</v>
      </c>
      <c r="J523" s="4"/>
      <c r="K523" s="78" t="s">
        <v>90</v>
      </c>
      <c r="L523" s="100" t="str">
        <f>IF($S522=0,"-",L522/$S522)</f>
        <v>-</v>
      </c>
      <c r="M523" s="100" t="str">
        <f t="shared" ref="M523:R523" si="244">IF($S522=0,"-",M522/$S522)</f>
        <v>-</v>
      </c>
      <c r="N523" s="100" t="str">
        <f t="shared" si="244"/>
        <v>-</v>
      </c>
      <c r="O523" s="100" t="str">
        <f t="shared" si="244"/>
        <v>-</v>
      </c>
      <c r="P523" s="100" t="str">
        <f t="shared" si="244"/>
        <v>-</v>
      </c>
      <c r="Q523" s="100" t="str">
        <f t="shared" si="244"/>
        <v>-</v>
      </c>
      <c r="R523" s="100" t="str">
        <f t="shared" si="244"/>
        <v>-</v>
      </c>
      <c r="S523" s="100">
        <f>SUM(L523:R523)</f>
        <v>0</v>
      </c>
      <c r="T523" s="22"/>
      <c r="U523" s="9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0"/>
      <c r="AK523" s="13"/>
      <c r="AL523" s="13"/>
    </row>
    <row r="524" spans="1:38" ht="15" thickBot="1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</row>
    <row r="525" spans="1:38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  <c r="K525" s="426" t="s">
        <v>47</v>
      </c>
      <c r="L525" s="80" t="s">
        <v>0</v>
      </c>
      <c r="M525" s="80" t="s">
        <v>1</v>
      </c>
      <c r="N525" s="80" t="s">
        <v>2</v>
      </c>
      <c r="O525" s="80" t="s">
        <v>3</v>
      </c>
      <c r="P525" s="80" t="s">
        <v>27</v>
      </c>
      <c r="Q525" s="80" t="s">
        <v>4</v>
      </c>
      <c r="R525" s="80" t="s">
        <v>5</v>
      </c>
      <c r="S525" s="81" t="s">
        <v>6</v>
      </c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</row>
    <row r="526" spans="1:38" ht="15" customHeight="1">
      <c r="A526" s="447" t="s">
        <v>47</v>
      </c>
      <c r="B526" s="409" t="s">
        <v>119</v>
      </c>
      <c r="C526" s="410"/>
      <c r="D526" s="410"/>
      <c r="E526" s="410"/>
      <c r="F526" s="410"/>
      <c r="G526" s="410"/>
      <c r="H526" s="410"/>
      <c r="I526" s="411"/>
      <c r="K526" s="427" t="s">
        <v>47</v>
      </c>
      <c r="L526" s="412" t="s">
        <v>119</v>
      </c>
      <c r="M526" s="413"/>
      <c r="N526" s="413"/>
      <c r="O526" s="413"/>
      <c r="P526" s="413"/>
      <c r="Q526" s="413"/>
      <c r="R526" s="413"/>
      <c r="S526" s="414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</row>
    <row r="527" spans="1:38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SUM(B527:H527)</f>
        <v>0</v>
      </c>
      <c r="K527" s="79" t="s">
        <v>7</v>
      </c>
      <c r="L527" s="428"/>
      <c r="M527" s="429"/>
      <c r="N527" s="429"/>
      <c r="O527" s="430"/>
      <c r="P527" s="37">
        <v>0</v>
      </c>
      <c r="Q527" s="428"/>
      <c r="R527" s="437"/>
      <c r="S527" s="99">
        <f>SUM(L527:R527)</f>
        <v>0</v>
      </c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</row>
    <row r="528" spans="1:38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245">SUM(B528:H528)</f>
        <v>0</v>
      </c>
      <c r="K528" s="71" t="s">
        <v>8</v>
      </c>
      <c r="L528" s="431"/>
      <c r="M528" s="432"/>
      <c r="N528" s="432"/>
      <c r="O528" s="433"/>
      <c r="P528" s="84">
        <v>0</v>
      </c>
      <c r="Q528" s="431"/>
      <c r="R528" s="438"/>
      <c r="S528" s="86">
        <f t="shared" ref="S528:S547" si="246">SUM(L528:R528)</f>
        <v>0</v>
      </c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</row>
    <row r="529" spans="1:38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245"/>
        <v>0</v>
      </c>
      <c r="K529" s="72" t="s">
        <v>10</v>
      </c>
      <c r="L529" s="431"/>
      <c r="M529" s="432"/>
      <c r="N529" s="432"/>
      <c r="O529" s="433"/>
      <c r="P529" s="43">
        <v>0</v>
      </c>
      <c r="Q529" s="431"/>
      <c r="R529" s="438"/>
      <c r="S529" s="83">
        <f t="shared" si="246"/>
        <v>0</v>
      </c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</row>
    <row r="530" spans="1:38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245"/>
        <v>0</v>
      </c>
      <c r="K530" s="71" t="s">
        <v>56</v>
      </c>
      <c r="L530" s="431"/>
      <c r="M530" s="432"/>
      <c r="N530" s="432"/>
      <c r="O530" s="433"/>
      <c r="P530" s="84">
        <v>0</v>
      </c>
      <c r="Q530" s="431"/>
      <c r="R530" s="438"/>
      <c r="S530" s="86">
        <f t="shared" si="246"/>
        <v>0</v>
      </c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</row>
    <row r="531" spans="1:38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245"/>
        <v>0</v>
      </c>
      <c r="K531" s="72" t="s">
        <v>16</v>
      </c>
      <c r="L531" s="431"/>
      <c r="M531" s="432"/>
      <c r="N531" s="432"/>
      <c r="O531" s="433"/>
      <c r="P531" s="43">
        <v>0</v>
      </c>
      <c r="Q531" s="431"/>
      <c r="R531" s="438"/>
      <c r="S531" s="83">
        <f t="shared" si="246"/>
        <v>0</v>
      </c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</row>
    <row r="532" spans="1:38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245"/>
        <v>0</v>
      </c>
      <c r="K532" s="71" t="s">
        <v>68</v>
      </c>
      <c r="L532" s="431"/>
      <c r="M532" s="432"/>
      <c r="N532" s="432"/>
      <c r="O532" s="433"/>
      <c r="P532" s="84">
        <v>0</v>
      </c>
      <c r="Q532" s="431"/>
      <c r="R532" s="438"/>
      <c r="S532" s="86">
        <f t="shared" si="246"/>
        <v>0</v>
      </c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</row>
    <row r="533" spans="1:38" ht="15">
      <c r="A533" s="29" t="s">
        <v>58</v>
      </c>
      <c r="B533" s="431"/>
      <c r="C533" s="432"/>
      <c r="D533" s="432"/>
      <c r="E533" s="433"/>
      <c r="F533" s="43">
        <v>489.58396038131031</v>
      </c>
      <c r="G533" s="431"/>
      <c r="H533" s="433"/>
      <c r="I533" s="39">
        <f t="shared" si="245"/>
        <v>489.58396038131031</v>
      </c>
      <c r="K533" s="72" t="s">
        <v>58</v>
      </c>
      <c r="L533" s="431"/>
      <c r="M533" s="432"/>
      <c r="N533" s="432"/>
      <c r="O533" s="433"/>
      <c r="P533" s="43">
        <v>0</v>
      </c>
      <c r="Q533" s="431"/>
      <c r="R533" s="438"/>
      <c r="S533" s="83">
        <f t="shared" si="246"/>
        <v>0</v>
      </c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</row>
    <row r="534" spans="1:38" ht="15">
      <c r="A534" s="28" t="s">
        <v>12</v>
      </c>
      <c r="B534" s="431"/>
      <c r="C534" s="432"/>
      <c r="D534" s="432"/>
      <c r="E534" s="433"/>
      <c r="F534" s="40">
        <v>53.680688518363908</v>
      </c>
      <c r="G534" s="431"/>
      <c r="H534" s="433"/>
      <c r="I534" s="42">
        <f t="shared" si="245"/>
        <v>53.680688518363908</v>
      </c>
      <c r="K534" s="71" t="s">
        <v>12</v>
      </c>
      <c r="L534" s="431"/>
      <c r="M534" s="432"/>
      <c r="N534" s="432"/>
      <c r="O534" s="433"/>
      <c r="P534" s="84">
        <v>0</v>
      </c>
      <c r="Q534" s="431"/>
      <c r="R534" s="438"/>
      <c r="S534" s="86">
        <f t="shared" si="246"/>
        <v>0</v>
      </c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</row>
    <row r="535" spans="1:38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245"/>
        <v>0</v>
      </c>
      <c r="K535" s="72" t="s">
        <v>59</v>
      </c>
      <c r="L535" s="431"/>
      <c r="M535" s="432"/>
      <c r="N535" s="432"/>
      <c r="O535" s="433"/>
      <c r="P535" s="43">
        <v>0</v>
      </c>
      <c r="Q535" s="431"/>
      <c r="R535" s="438"/>
      <c r="S535" s="83">
        <f t="shared" si="246"/>
        <v>0</v>
      </c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</row>
    <row r="536" spans="1:38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245"/>
        <v>0</v>
      </c>
      <c r="K536" s="71" t="s">
        <v>17</v>
      </c>
      <c r="L536" s="431"/>
      <c r="M536" s="432"/>
      <c r="N536" s="432"/>
      <c r="O536" s="433"/>
      <c r="P536" s="84">
        <v>0</v>
      </c>
      <c r="Q536" s="431"/>
      <c r="R536" s="438"/>
      <c r="S536" s="86">
        <f t="shared" si="246"/>
        <v>0</v>
      </c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</row>
    <row r="537" spans="1:38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245"/>
        <v>0</v>
      </c>
      <c r="K537" s="72" t="s">
        <v>140</v>
      </c>
      <c r="L537" s="431"/>
      <c r="M537" s="432"/>
      <c r="N537" s="432"/>
      <c r="O537" s="433"/>
      <c r="P537" s="43">
        <v>0</v>
      </c>
      <c r="Q537" s="431"/>
      <c r="R537" s="438"/>
      <c r="S537" s="83">
        <f t="shared" si="246"/>
        <v>0</v>
      </c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</row>
    <row r="538" spans="1:38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245"/>
        <v>0</v>
      </c>
      <c r="K538" s="71" t="s">
        <v>25</v>
      </c>
      <c r="L538" s="431"/>
      <c r="M538" s="432"/>
      <c r="N538" s="432"/>
      <c r="O538" s="433"/>
      <c r="P538" s="84">
        <v>0</v>
      </c>
      <c r="Q538" s="431"/>
      <c r="R538" s="438"/>
      <c r="S538" s="86">
        <f t="shared" si="246"/>
        <v>0</v>
      </c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</row>
    <row r="539" spans="1:38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245"/>
        <v>0</v>
      </c>
      <c r="K539" s="72" t="s">
        <v>24</v>
      </c>
      <c r="L539" s="431"/>
      <c r="M539" s="432"/>
      <c r="N539" s="432"/>
      <c r="O539" s="433"/>
      <c r="P539" s="43">
        <v>0</v>
      </c>
      <c r="Q539" s="431"/>
      <c r="R539" s="438"/>
      <c r="S539" s="83">
        <f t="shared" si="246"/>
        <v>0</v>
      </c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</row>
    <row r="540" spans="1:38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245"/>
        <v>0</v>
      </c>
      <c r="K540" s="71" t="s">
        <v>60</v>
      </c>
      <c r="L540" s="431"/>
      <c r="M540" s="432"/>
      <c r="N540" s="432"/>
      <c r="O540" s="433"/>
      <c r="P540" s="84">
        <v>0</v>
      </c>
      <c r="Q540" s="431"/>
      <c r="R540" s="438"/>
      <c r="S540" s="86">
        <f t="shared" si="246"/>
        <v>0</v>
      </c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</row>
    <row r="541" spans="1:38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245"/>
        <v>0</v>
      </c>
      <c r="K541" s="72" t="s">
        <v>22</v>
      </c>
      <c r="L541" s="431"/>
      <c r="M541" s="432"/>
      <c r="N541" s="432"/>
      <c r="O541" s="433"/>
      <c r="P541" s="43">
        <v>0</v>
      </c>
      <c r="Q541" s="431"/>
      <c r="R541" s="438"/>
      <c r="S541" s="83">
        <f t="shared" si="246"/>
        <v>0</v>
      </c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</row>
    <row r="542" spans="1:38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245"/>
        <v>0</v>
      </c>
      <c r="K542" s="71" t="s">
        <v>21</v>
      </c>
      <c r="L542" s="431"/>
      <c r="M542" s="432"/>
      <c r="N542" s="432"/>
      <c r="O542" s="433"/>
      <c r="P542" s="84">
        <v>0</v>
      </c>
      <c r="Q542" s="431"/>
      <c r="R542" s="438"/>
      <c r="S542" s="86">
        <f t="shared" si="246"/>
        <v>0</v>
      </c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</row>
    <row r="543" spans="1:38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245"/>
        <v>0</v>
      </c>
      <c r="K543" s="73" t="s">
        <v>64</v>
      </c>
      <c r="L543" s="431"/>
      <c r="M543" s="432"/>
      <c r="N543" s="432"/>
      <c r="O543" s="433"/>
      <c r="P543" s="43">
        <v>0</v>
      </c>
      <c r="Q543" s="431"/>
      <c r="R543" s="438"/>
      <c r="S543" s="83">
        <f t="shared" si="246"/>
        <v>0</v>
      </c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</row>
    <row r="544" spans="1:38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245"/>
        <v>0</v>
      </c>
      <c r="K544" s="74" t="s">
        <v>23</v>
      </c>
      <c r="L544" s="431"/>
      <c r="M544" s="432"/>
      <c r="N544" s="432"/>
      <c r="O544" s="433"/>
      <c r="P544" s="87">
        <v>0</v>
      </c>
      <c r="Q544" s="431"/>
      <c r="R544" s="438"/>
      <c r="S544" s="89">
        <f t="shared" si="246"/>
        <v>0</v>
      </c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</row>
    <row r="545" spans="1:38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245"/>
        <v>0</v>
      </c>
      <c r="K545" s="75" t="s">
        <v>19</v>
      </c>
      <c r="L545" s="431"/>
      <c r="M545" s="432"/>
      <c r="N545" s="432"/>
      <c r="O545" s="433"/>
      <c r="P545" s="62">
        <v>0</v>
      </c>
      <c r="Q545" s="431"/>
      <c r="R545" s="438"/>
      <c r="S545" s="91">
        <f t="shared" si="246"/>
        <v>0</v>
      </c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</row>
    <row r="546" spans="1:38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245"/>
        <v>0</v>
      </c>
      <c r="K546" s="74" t="s">
        <v>20</v>
      </c>
      <c r="L546" s="431"/>
      <c r="M546" s="432"/>
      <c r="N546" s="432"/>
      <c r="O546" s="433"/>
      <c r="P546" s="87">
        <v>0</v>
      </c>
      <c r="Q546" s="431"/>
      <c r="R546" s="438"/>
      <c r="S546" s="89">
        <f t="shared" si="246"/>
        <v>0</v>
      </c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</row>
    <row r="547" spans="1:38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245"/>
        <v>0</v>
      </c>
      <c r="K547" s="76" t="s">
        <v>11</v>
      </c>
      <c r="L547" s="434"/>
      <c r="M547" s="435"/>
      <c r="N547" s="435"/>
      <c r="O547" s="436"/>
      <c r="P547" s="52">
        <v>0</v>
      </c>
      <c r="Q547" s="434"/>
      <c r="R547" s="439"/>
      <c r="S547" s="93">
        <f t="shared" si="246"/>
        <v>0</v>
      </c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</row>
    <row r="548" spans="1:38" ht="15">
      <c r="A548" s="34" t="s">
        <v>26</v>
      </c>
      <c r="B548" s="67">
        <f>SUM(B527:B543)</f>
        <v>0</v>
      </c>
      <c r="C548" s="67">
        <f t="shared" ref="C548:I548" si="247">SUM(C527:C543)</f>
        <v>0</v>
      </c>
      <c r="D548" s="67">
        <f t="shared" si="247"/>
        <v>0</v>
      </c>
      <c r="E548" s="67">
        <f t="shared" si="247"/>
        <v>0</v>
      </c>
      <c r="F548" s="67">
        <f t="shared" si="247"/>
        <v>543.26464889967417</v>
      </c>
      <c r="G548" s="67">
        <f t="shared" si="247"/>
        <v>0</v>
      </c>
      <c r="H548" s="68">
        <f t="shared" si="247"/>
        <v>0</v>
      </c>
      <c r="I548" s="39">
        <f t="shared" si="247"/>
        <v>543.26464889967417</v>
      </c>
      <c r="K548" s="77" t="s">
        <v>26</v>
      </c>
      <c r="L548" s="67">
        <f>SUM(L527:L543)</f>
        <v>0</v>
      </c>
      <c r="M548" s="67">
        <f t="shared" ref="M548:S548" si="248">SUM(M527:M543)</f>
        <v>0</v>
      </c>
      <c r="N548" s="67">
        <f t="shared" si="248"/>
        <v>0</v>
      </c>
      <c r="O548" s="67">
        <f t="shared" si="248"/>
        <v>0</v>
      </c>
      <c r="P548" s="67">
        <f t="shared" si="248"/>
        <v>0</v>
      </c>
      <c r="Q548" s="67">
        <f t="shared" si="248"/>
        <v>0</v>
      </c>
      <c r="R548" s="68">
        <f t="shared" si="248"/>
        <v>0</v>
      </c>
      <c r="S548" s="94">
        <f t="shared" si="248"/>
        <v>0</v>
      </c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</row>
    <row r="549" spans="1:38" s="8" customFormat="1" ht="15.75" thickBot="1">
      <c r="A549" s="32" t="s">
        <v>90</v>
      </c>
      <c r="B549" s="48">
        <f>IF($I548=0,"-",B548/$I548)</f>
        <v>0</v>
      </c>
      <c r="C549" s="48">
        <f t="shared" ref="C549:H549" si="249">IF($I548=0,"-",C548/$I548)</f>
        <v>0</v>
      </c>
      <c r="D549" s="48">
        <f t="shared" si="249"/>
        <v>0</v>
      </c>
      <c r="E549" s="48">
        <f t="shared" si="249"/>
        <v>0</v>
      </c>
      <c r="F549" s="48">
        <f t="shared" si="249"/>
        <v>1</v>
      </c>
      <c r="G549" s="48">
        <f t="shared" si="249"/>
        <v>0</v>
      </c>
      <c r="H549" s="69">
        <f t="shared" si="249"/>
        <v>0</v>
      </c>
      <c r="I549" s="49">
        <f>SUM(B549:H549)</f>
        <v>1</v>
      </c>
      <c r="J549" s="4"/>
      <c r="K549" s="78" t="s">
        <v>90</v>
      </c>
      <c r="L549" s="100" t="str">
        <f>IF($S548=0,"-",L548/$S548)</f>
        <v>-</v>
      </c>
      <c r="M549" s="100" t="str">
        <f t="shared" ref="M549:R549" si="250">IF($S548=0,"-",M548/$S548)</f>
        <v>-</v>
      </c>
      <c r="N549" s="100" t="str">
        <f t="shared" si="250"/>
        <v>-</v>
      </c>
      <c r="O549" s="100" t="str">
        <f t="shared" si="250"/>
        <v>-</v>
      </c>
      <c r="P549" s="100" t="str">
        <f t="shared" si="250"/>
        <v>-</v>
      </c>
      <c r="Q549" s="100" t="str">
        <f t="shared" si="250"/>
        <v>-</v>
      </c>
      <c r="R549" s="100" t="str">
        <f t="shared" si="250"/>
        <v>-</v>
      </c>
      <c r="S549" s="100">
        <f>SUM(L549:R549)</f>
        <v>0</v>
      </c>
      <c r="T549"/>
      <c r="U549" s="9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0"/>
      <c r="AK549" s="13"/>
      <c r="AL549" s="13"/>
    </row>
    <row r="550" spans="1:38" ht="15" thickBot="1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</row>
    <row r="551" spans="1:38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  <c r="K551" s="426" t="s">
        <v>48</v>
      </c>
      <c r="L551" s="80" t="s">
        <v>0</v>
      </c>
      <c r="M551" s="80" t="s">
        <v>1</v>
      </c>
      <c r="N551" s="80" t="s">
        <v>2</v>
      </c>
      <c r="O551" s="80" t="s">
        <v>3</v>
      </c>
      <c r="P551" s="80" t="s">
        <v>27</v>
      </c>
      <c r="Q551" s="80" t="s">
        <v>4</v>
      </c>
      <c r="R551" s="80" t="s">
        <v>5</v>
      </c>
      <c r="S551" s="81" t="s">
        <v>6</v>
      </c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</row>
    <row r="552" spans="1:38" ht="15" customHeight="1">
      <c r="A552" s="447" t="s">
        <v>48</v>
      </c>
      <c r="B552" s="409" t="s">
        <v>119</v>
      </c>
      <c r="C552" s="410"/>
      <c r="D552" s="410"/>
      <c r="E552" s="410"/>
      <c r="F552" s="410"/>
      <c r="G552" s="410"/>
      <c r="H552" s="410"/>
      <c r="I552" s="411"/>
      <c r="K552" s="427" t="s">
        <v>48</v>
      </c>
      <c r="L552" s="412" t="s">
        <v>119</v>
      </c>
      <c r="M552" s="413"/>
      <c r="N552" s="413"/>
      <c r="O552" s="413"/>
      <c r="P552" s="413"/>
      <c r="Q552" s="413"/>
      <c r="R552" s="413"/>
      <c r="S552" s="414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</row>
    <row r="553" spans="1:38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SUM(B553:H553)</f>
        <v>0</v>
      </c>
      <c r="K553" s="79" t="s">
        <v>7</v>
      </c>
      <c r="L553" s="428"/>
      <c r="M553" s="429"/>
      <c r="N553" s="429"/>
      <c r="O553" s="430"/>
      <c r="P553" s="37">
        <v>0</v>
      </c>
      <c r="Q553" s="428"/>
      <c r="R553" s="437"/>
      <c r="S553" s="99">
        <f>SUM(L553:R553)</f>
        <v>0</v>
      </c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</row>
    <row r="554" spans="1:38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251">SUM(B554:H554)</f>
        <v>0</v>
      </c>
      <c r="K554" s="71" t="s">
        <v>8</v>
      </c>
      <c r="L554" s="431"/>
      <c r="M554" s="432"/>
      <c r="N554" s="432"/>
      <c r="O554" s="433"/>
      <c r="P554" s="84">
        <v>0</v>
      </c>
      <c r="Q554" s="431"/>
      <c r="R554" s="438"/>
      <c r="S554" s="86">
        <f t="shared" ref="S554:S573" si="252">SUM(L554:R554)</f>
        <v>0</v>
      </c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</row>
    <row r="555" spans="1:38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251"/>
        <v>0</v>
      </c>
      <c r="K555" s="72" t="s">
        <v>10</v>
      </c>
      <c r="L555" s="431"/>
      <c r="M555" s="432"/>
      <c r="N555" s="432"/>
      <c r="O555" s="433"/>
      <c r="P555" s="43">
        <v>0</v>
      </c>
      <c r="Q555" s="431"/>
      <c r="R555" s="438"/>
      <c r="S555" s="83">
        <f t="shared" si="252"/>
        <v>0</v>
      </c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</row>
    <row r="556" spans="1:38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251"/>
        <v>0</v>
      </c>
      <c r="K556" s="71" t="s">
        <v>56</v>
      </c>
      <c r="L556" s="431"/>
      <c r="M556" s="432"/>
      <c r="N556" s="432"/>
      <c r="O556" s="433"/>
      <c r="P556" s="84">
        <v>0</v>
      </c>
      <c r="Q556" s="431"/>
      <c r="R556" s="438"/>
      <c r="S556" s="86">
        <f t="shared" si="252"/>
        <v>0</v>
      </c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</row>
    <row r="557" spans="1:38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251"/>
        <v>0</v>
      </c>
      <c r="K557" s="72" t="s">
        <v>16</v>
      </c>
      <c r="L557" s="431"/>
      <c r="M557" s="432"/>
      <c r="N557" s="432"/>
      <c r="O557" s="433"/>
      <c r="P557" s="43">
        <v>0</v>
      </c>
      <c r="Q557" s="431"/>
      <c r="R557" s="438"/>
      <c r="S557" s="83">
        <f t="shared" si="252"/>
        <v>0</v>
      </c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</row>
    <row r="558" spans="1:38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251"/>
        <v>0</v>
      </c>
      <c r="K558" s="71" t="s">
        <v>68</v>
      </c>
      <c r="L558" s="431"/>
      <c r="M558" s="432"/>
      <c r="N558" s="432"/>
      <c r="O558" s="433"/>
      <c r="P558" s="84">
        <v>0</v>
      </c>
      <c r="Q558" s="431"/>
      <c r="R558" s="438"/>
      <c r="S558" s="86">
        <f t="shared" si="252"/>
        <v>0</v>
      </c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</row>
    <row r="559" spans="1:38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251"/>
        <v>0</v>
      </c>
      <c r="K559" s="72" t="s">
        <v>58</v>
      </c>
      <c r="L559" s="431"/>
      <c r="M559" s="432"/>
      <c r="N559" s="432"/>
      <c r="O559" s="433"/>
      <c r="P559" s="43">
        <v>0</v>
      </c>
      <c r="Q559" s="431"/>
      <c r="R559" s="438"/>
      <c r="S559" s="83">
        <f t="shared" si="252"/>
        <v>0</v>
      </c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</row>
    <row r="560" spans="1:38" ht="15">
      <c r="A560" s="28" t="s">
        <v>12</v>
      </c>
      <c r="B560" s="431"/>
      <c r="C560" s="432"/>
      <c r="D560" s="432"/>
      <c r="E560" s="433"/>
      <c r="F560" s="40">
        <v>39.305881355534773</v>
      </c>
      <c r="G560" s="431"/>
      <c r="H560" s="433"/>
      <c r="I560" s="42">
        <f t="shared" si="251"/>
        <v>39.305881355534773</v>
      </c>
      <c r="K560" s="71" t="s">
        <v>12</v>
      </c>
      <c r="L560" s="431"/>
      <c r="M560" s="432"/>
      <c r="N560" s="432"/>
      <c r="O560" s="433"/>
      <c r="P560" s="84">
        <v>0</v>
      </c>
      <c r="Q560" s="431"/>
      <c r="R560" s="438"/>
      <c r="S560" s="86">
        <f t="shared" si="252"/>
        <v>0</v>
      </c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</row>
    <row r="561" spans="1:38" ht="15">
      <c r="A561" s="29" t="s">
        <v>59</v>
      </c>
      <c r="B561" s="431"/>
      <c r="C561" s="432"/>
      <c r="D561" s="432"/>
      <c r="E561" s="433"/>
      <c r="F561" s="43">
        <v>23460.565230457414</v>
      </c>
      <c r="G561" s="431"/>
      <c r="H561" s="433"/>
      <c r="I561" s="39">
        <f t="shared" si="251"/>
        <v>23460.565230457414</v>
      </c>
      <c r="K561" s="72" t="s">
        <v>59</v>
      </c>
      <c r="L561" s="431"/>
      <c r="M561" s="432"/>
      <c r="N561" s="432"/>
      <c r="O561" s="433"/>
      <c r="P561" s="43">
        <v>0</v>
      </c>
      <c r="Q561" s="431"/>
      <c r="R561" s="438"/>
      <c r="S561" s="83">
        <f t="shared" si="252"/>
        <v>0</v>
      </c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</row>
    <row r="562" spans="1:38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251"/>
        <v>0</v>
      </c>
      <c r="K562" s="71" t="s">
        <v>17</v>
      </c>
      <c r="L562" s="431"/>
      <c r="M562" s="432"/>
      <c r="N562" s="432"/>
      <c r="O562" s="433"/>
      <c r="P562" s="84">
        <v>0</v>
      </c>
      <c r="Q562" s="431"/>
      <c r="R562" s="438"/>
      <c r="S562" s="86">
        <f t="shared" si="252"/>
        <v>0</v>
      </c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</row>
    <row r="563" spans="1:38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251"/>
        <v>0</v>
      </c>
      <c r="K563" s="72" t="s">
        <v>140</v>
      </c>
      <c r="L563" s="431"/>
      <c r="M563" s="432"/>
      <c r="N563" s="432"/>
      <c r="O563" s="433"/>
      <c r="P563" s="43">
        <v>0</v>
      </c>
      <c r="Q563" s="431"/>
      <c r="R563" s="438"/>
      <c r="S563" s="83">
        <f t="shared" si="252"/>
        <v>0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</row>
    <row r="564" spans="1:38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251"/>
        <v>0</v>
      </c>
      <c r="K564" s="71" t="s">
        <v>25</v>
      </c>
      <c r="L564" s="431"/>
      <c r="M564" s="432"/>
      <c r="N564" s="432"/>
      <c r="O564" s="433"/>
      <c r="P564" s="84">
        <v>0</v>
      </c>
      <c r="Q564" s="431"/>
      <c r="R564" s="438"/>
      <c r="S564" s="86">
        <f t="shared" si="252"/>
        <v>0</v>
      </c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</row>
    <row r="565" spans="1:38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251"/>
        <v>0</v>
      </c>
      <c r="K565" s="72" t="s">
        <v>24</v>
      </c>
      <c r="L565" s="431"/>
      <c r="M565" s="432"/>
      <c r="N565" s="432"/>
      <c r="O565" s="433"/>
      <c r="P565" s="43">
        <v>0</v>
      </c>
      <c r="Q565" s="431"/>
      <c r="R565" s="438"/>
      <c r="S565" s="83">
        <f t="shared" si="252"/>
        <v>0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</row>
    <row r="566" spans="1:38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251"/>
        <v>0</v>
      </c>
      <c r="K566" s="71" t="s">
        <v>60</v>
      </c>
      <c r="L566" s="431"/>
      <c r="M566" s="432"/>
      <c r="N566" s="432"/>
      <c r="O566" s="433"/>
      <c r="P566" s="84">
        <v>0</v>
      </c>
      <c r="Q566" s="431"/>
      <c r="R566" s="438"/>
      <c r="S566" s="86">
        <f t="shared" si="252"/>
        <v>0</v>
      </c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</row>
    <row r="567" spans="1:38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251"/>
        <v>0</v>
      </c>
      <c r="K567" s="72" t="s">
        <v>22</v>
      </c>
      <c r="L567" s="431"/>
      <c r="M567" s="432"/>
      <c r="N567" s="432"/>
      <c r="O567" s="433"/>
      <c r="P567" s="43">
        <v>0</v>
      </c>
      <c r="Q567" s="431"/>
      <c r="R567" s="438"/>
      <c r="S567" s="83">
        <f t="shared" si="252"/>
        <v>0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</row>
    <row r="568" spans="1:38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251"/>
        <v>0</v>
      </c>
      <c r="K568" s="71" t="s">
        <v>21</v>
      </c>
      <c r="L568" s="431"/>
      <c r="M568" s="432"/>
      <c r="N568" s="432"/>
      <c r="O568" s="433"/>
      <c r="P568" s="84">
        <v>0</v>
      </c>
      <c r="Q568" s="431"/>
      <c r="R568" s="438"/>
      <c r="S568" s="86">
        <f t="shared" si="252"/>
        <v>0</v>
      </c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</row>
    <row r="569" spans="1:38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251"/>
        <v>0</v>
      </c>
      <c r="K569" s="73" t="s">
        <v>64</v>
      </c>
      <c r="L569" s="431"/>
      <c r="M569" s="432"/>
      <c r="N569" s="432"/>
      <c r="O569" s="433"/>
      <c r="P569" s="43">
        <v>0</v>
      </c>
      <c r="Q569" s="431"/>
      <c r="R569" s="438"/>
      <c r="S569" s="83">
        <f t="shared" si="252"/>
        <v>0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</row>
    <row r="570" spans="1:38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251"/>
        <v>0</v>
      </c>
      <c r="K570" s="74" t="s">
        <v>23</v>
      </c>
      <c r="L570" s="431"/>
      <c r="M570" s="432"/>
      <c r="N570" s="432"/>
      <c r="O570" s="433"/>
      <c r="P570" s="87">
        <v>0</v>
      </c>
      <c r="Q570" s="431"/>
      <c r="R570" s="438"/>
      <c r="S570" s="89">
        <f t="shared" si="252"/>
        <v>0</v>
      </c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</row>
    <row r="571" spans="1:38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251"/>
        <v>0</v>
      </c>
      <c r="K571" s="75" t="s">
        <v>19</v>
      </c>
      <c r="L571" s="431"/>
      <c r="M571" s="432"/>
      <c r="N571" s="432"/>
      <c r="O571" s="433"/>
      <c r="P571" s="62">
        <v>0</v>
      </c>
      <c r="Q571" s="431"/>
      <c r="R571" s="438"/>
      <c r="S571" s="91">
        <f t="shared" si="252"/>
        <v>0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</row>
    <row r="572" spans="1:38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251"/>
        <v>0</v>
      </c>
      <c r="K572" s="74" t="s">
        <v>20</v>
      </c>
      <c r="L572" s="431"/>
      <c r="M572" s="432"/>
      <c r="N572" s="432"/>
      <c r="O572" s="433"/>
      <c r="P572" s="87">
        <v>0</v>
      </c>
      <c r="Q572" s="431"/>
      <c r="R572" s="438"/>
      <c r="S572" s="89">
        <f t="shared" si="252"/>
        <v>0</v>
      </c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</row>
    <row r="573" spans="1:38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251"/>
        <v>0</v>
      </c>
      <c r="K573" s="76" t="s">
        <v>11</v>
      </c>
      <c r="L573" s="434"/>
      <c r="M573" s="435"/>
      <c r="N573" s="435"/>
      <c r="O573" s="436"/>
      <c r="P573" s="52">
        <v>0</v>
      </c>
      <c r="Q573" s="434"/>
      <c r="R573" s="439"/>
      <c r="S573" s="93">
        <f t="shared" si="252"/>
        <v>0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</row>
    <row r="574" spans="1:38" ht="15">
      <c r="A574" s="34" t="s">
        <v>26</v>
      </c>
      <c r="B574" s="67">
        <f>SUM(B553:B569)</f>
        <v>0</v>
      </c>
      <c r="C574" s="67">
        <f t="shared" ref="C574:I574" si="253">SUM(C553:C569)</f>
        <v>0</v>
      </c>
      <c r="D574" s="67">
        <f t="shared" si="253"/>
        <v>0</v>
      </c>
      <c r="E574" s="67">
        <f t="shared" si="253"/>
        <v>0</v>
      </c>
      <c r="F574" s="67">
        <f t="shared" si="253"/>
        <v>23499.87111181295</v>
      </c>
      <c r="G574" s="67">
        <f t="shared" si="253"/>
        <v>0</v>
      </c>
      <c r="H574" s="68">
        <f t="shared" si="253"/>
        <v>0</v>
      </c>
      <c r="I574" s="39">
        <f t="shared" si="253"/>
        <v>23499.87111181295</v>
      </c>
      <c r="K574" s="77" t="s">
        <v>26</v>
      </c>
      <c r="L574" s="67">
        <f>SUM(L553:L569)</f>
        <v>0</v>
      </c>
      <c r="M574" s="67">
        <f t="shared" ref="M574:S574" si="254">SUM(M553:M569)</f>
        <v>0</v>
      </c>
      <c r="N574" s="67">
        <f t="shared" si="254"/>
        <v>0</v>
      </c>
      <c r="O574" s="67">
        <f t="shared" si="254"/>
        <v>0</v>
      </c>
      <c r="P574" s="67">
        <f t="shared" si="254"/>
        <v>0</v>
      </c>
      <c r="Q574" s="67">
        <f t="shared" si="254"/>
        <v>0</v>
      </c>
      <c r="R574" s="68">
        <f t="shared" si="254"/>
        <v>0</v>
      </c>
      <c r="S574" s="94">
        <f t="shared" si="254"/>
        <v>0</v>
      </c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</row>
    <row r="575" spans="1:38" s="8" customFormat="1" ht="15.75" thickBot="1">
      <c r="A575" s="32" t="s">
        <v>90</v>
      </c>
      <c r="B575" s="48">
        <f>IF($I574=0,"-",B574/$I574)</f>
        <v>0</v>
      </c>
      <c r="C575" s="48">
        <f t="shared" ref="C575:H575" si="255">IF($I574=0,"-",C574/$I574)</f>
        <v>0</v>
      </c>
      <c r="D575" s="48">
        <f t="shared" si="255"/>
        <v>0</v>
      </c>
      <c r="E575" s="48">
        <f t="shared" si="255"/>
        <v>0</v>
      </c>
      <c r="F575" s="48">
        <f t="shared" si="255"/>
        <v>1</v>
      </c>
      <c r="G575" s="48">
        <f t="shared" si="255"/>
        <v>0</v>
      </c>
      <c r="H575" s="69">
        <f t="shared" si="255"/>
        <v>0</v>
      </c>
      <c r="I575" s="49">
        <f>SUM(B575:H575)</f>
        <v>1</v>
      </c>
      <c r="J575" s="4"/>
      <c r="K575" s="78" t="s">
        <v>90</v>
      </c>
      <c r="L575" s="95" t="str">
        <f>IF($S574=0,"-",L574/$S574)</f>
        <v>-</v>
      </c>
      <c r="M575" s="95" t="str">
        <f t="shared" ref="M575:R575" si="256">IF($S574=0,"-",M574/$S574)</f>
        <v>-</v>
      </c>
      <c r="N575" s="95" t="str">
        <f t="shared" si="256"/>
        <v>-</v>
      </c>
      <c r="O575" s="95" t="str">
        <f t="shared" si="256"/>
        <v>-</v>
      </c>
      <c r="P575" s="95" t="str">
        <f t="shared" si="256"/>
        <v>-</v>
      </c>
      <c r="Q575" s="95" t="str">
        <f t="shared" si="256"/>
        <v>-</v>
      </c>
      <c r="R575" s="96" t="str">
        <f t="shared" si="256"/>
        <v>-</v>
      </c>
      <c r="S575" s="97">
        <f>SUM(L575:R575)</f>
        <v>0</v>
      </c>
      <c r="T575" s="22"/>
      <c r="U575" s="9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0"/>
      <c r="AK575" s="13"/>
      <c r="AL575" s="13"/>
    </row>
    <row r="576" spans="1:38" ht="15" thickBot="1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</row>
    <row r="577" spans="1:38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  <c r="K577" s="440" t="s">
        <v>49</v>
      </c>
      <c r="L577" s="80" t="s">
        <v>0</v>
      </c>
      <c r="M577" s="80" t="s">
        <v>1</v>
      </c>
      <c r="N577" s="80" t="s">
        <v>2</v>
      </c>
      <c r="O577" s="80" t="s">
        <v>3</v>
      </c>
      <c r="P577" s="80" t="s">
        <v>27</v>
      </c>
      <c r="Q577" s="80" t="s">
        <v>4</v>
      </c>
      <c r="R577" s="80" t="s">
        <v>5</v>
      </c>
      <c r="S577" s="81" t="s">
        <v>6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</row>
    <row r="578" spans="1:38" ht="15" customHeight="1">
      <c r="A578" s="449" t="s">
        <v>49</v>
      </c>
      <c r="B578" s="409" t="s">
        <v>119</v>
      </c>
      <c r="C578" s="410"/>
      <c r="D578" s="410"/>
      <c r="E578" s="410"/>
      <c r="F578" s="410"/>
      <c r="G578" s="410"/>
      <c r="H578" s="410"/>
      <c r="I578" s="411"/>
      <c r="K578" s="441" t="s">
        <v>49</v>
      </c>
      <c r="L578" s="412" t="s">
        <v>119</v>
      </c>
      <c r="M578" s="413"/>
      <c r="N578" s="413"/>
      <c r="O578" s="413"/>
      <c r="P578" s="413"/>
      <c r="Q578" s="413"/>
      <c r="R578" s="413"/>
      <c r="S578" s="414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</row>
    <row r="579" spans="1:38" ht="15">
      <c r="A579" s="27" t="s">
        <v>7</v>
      </c>
      <c r="B579" s="37">
        <v>1.6563855052621881</v>
      </c>
      <c r="C579" s="37">
        <v>0</v>
      </c>
      <c r="D579" s="37">
        <v>0.31581603234170474</v>
      </c>
      <c r="E579" s="37">
        <v>0</v>
      </c>
      <c r="F579" s="421"/>
      <c r="G579" s="37">
        <v>0</v>
      </c>
      <c r="H579" s="38">
        <v>0</v>
      </c>
      <c r="I579" s="39">
        <f>SUM(B579:H579)</f>
        <v>1.9722015376038928</v>
      </c>
      <c r="K579" s="79" t="s">
        <v>7</v>
      </c>
      <c r="L579" s="37">
        <v>1.6563855052621881</v>
      </c>
      <c r="M579" s="37">
        <v>0</v>
      </c>
      <c r="N579" s="37">
        <v>0.31581603234170474</v>
      </c>
      <c r="O579" s="37">
        <v>0</v>
      </c>
      <c r="P579" s="37">
        <v>2.8290498953929029</v>
      </c>
      <c r="Q579" s="37">
        <v>0</v>
      </c>
      <c r="R579" s="98">
        <v>0</v>
      </c>
      <c r="S579" s="99">
        <f>SUM(L579:R579)</f>
        <v>4.8012514329967955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</row>
    <row r="580" spans="1:38" ht="15">
      <c r="A580" s="28" t="s">
        <v>8</v>
      </c>
      <c r="B580" s="40">
        <v>26.307714637653429</v>
      </c>
      <c r="C580" s="40">
        <v>0</v>
      </c>
      <c r="D580" s="40">
        <v>6.4033595150392033</v>
      </c>
      <c r="E580" s="40">
        <v>0</v>
      </c>
      <c r="F580" s="422"/>
      <c r="G580" s="40">
        <v>0</v>
      </c>
      <c r="H580" s="41">
        <v>0</v>
      </c>
      <c r="I580" s="42">
        <f t="shared" ref="I580:I599" si="257">SUM(B580:H580)</f>
        <v>32.711074152692632</v>
      </c>
      <c r="K580" s="71" t="s">
        <v>8</v>
      </c>
      <c r="L580" s="84">
        <v>26.307714637653429</v>
      </c>
      <c r="M580" s="84">
        <v>0</v>
      </c>
      <c r="N580" s="84">
        <v>6.4033595150392033</v>
      </c>
      <c r="O580" s="84">
        <v>0</v>
      </c>
      <c r="P580" s="84">
        <v>0</v>
      </c>
      <c r="Q580" s="84">
        <v>0</v>
      </c>
      <c r="R580" s="85">
        <v>0</v>
      </c>
      <c r="S580" s="86">
        <f t="shared" ref="S580:S599" si="258">SUM(L580:R580)</f>
        <v>32.711074152692632</v>
      </c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</row>
    <row r="581" spans="1:38" ht="15">
      <c r="A581" s="29" t="s">
        <v>10</v>
      </c>
      <c r="B581" s="43">
        <v>6.2710061600199811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257"/>
        <v>6.2710061600199811</v>
      </c>
      <c r="K581" s="72" t="s">
        <v>10</v>
      </c>
      <c r="L581" s="43">
        <v>6.2710061600199811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82">
        <v>0</v>
      </c>
      <c r="S581" s="83">
        <f t="shared" si="258"/>
        <v>6.2710061600199811</v>
      </c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</row>
    <row r="582" spans="1:38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257"/>
        <v>0</v>
      </c>
      <c r="K582" s="71" t="s">
        <v>56</v>
      </c>
      <c r="L582" s="84">
        <v>0</v>
      </c>
      <c r="M582" s="84">
        <v>0</v>
      </c>
      <c r="N582" s="84">
        <v>0</v>
      </c>
      <c r="O582" s="84">
        <v>0</v>
      </c>
      <c r="P582" s="84">
        <v>0</v>
      </c>
      <c r="Q582" s="84">
        <v>0</v>
      </c>
      <c r="R582" s="85">
        <v>0</v>
      </c>
      <c r="S582" s="86">
        <f t="shared" si="258"/>
        <v>0</v>
      </c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</row>
    <row r="583" spans="1:38" ht="15">
      <c r="A583" s="29" t="s">
        <v>16</v>
      </c>
      <c r="B583" s="43">
        <v>219.29984968027574</v>
      </c>
      <c r="C583" s="43">
        <v>26.562650214976696</v>
      </c>
      <c r="D583" s="43">
        <v>5.7274896475942976</v>
      </c>
      <c r="E583" s="43">
        <v>12.773928213992448</v>
      </c>
      <c r="F583" s="422"/>
      <c r="G583" s="43">
        <v>0</v>
      </c>
      <c r="H583" s="44">
        <v>0</v>
      </c>
      <c r="I583" s="39">
        <f t="shared" si="257"/>
        <v>264.36391775683916</v>
      </c>
      <c r="K583" s="72" t="s">
        <v>16</v>
      </c>
      <c r="L583" s="43">
        <v>219.29984968027574</v>
      </c>
      <c r="M583" s="43">
        <v>26.562650214976696</v>
      </c>
      <c r="N583" s="43">
        <v>5.7274896475942976</v>
      </c>
      <c r="O583" s="43">
        <v>12.773928213992448</v>
      </c>
      <c r="P583" s="43">
        <v>0</v>
      </c>
      <c r="Q583" s="43">
        <v>0</v>
      </c>
      <c r="R583" s="82">
        <v>0</v>
      </c>
      <c r="S583" s="83">
        <f t="shared" si="258"/>
        <v>264.36391775683916</v>
      </c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</row>
    <row r="584" spans="1:38" ht="15">
      <c r="A584" s="28" t="s">
        <v>68</v>
      </c>
      <c r="B584" s="40">
        <v>2272.6139814224675</v>
      </c>
      <c r="C584" s="40">
        <v>34.488837328038244</v>
      </c>
      <c r="D584" s="40">
        <v>40.779516674355335</v>
      </c>
      <c r="E584" s="40">
        <v>0</v>
      </c>
      <c r="F584" s="422"/>
      <c r="G584" s="40">
        <v>0</v>
      </c>
      <c r="H584" s="41">
        <v>0</v>
      </c>
      <c r="I584" s="42">
        <f t="shared" si="257"/>
        <v>2347.8823354248611</v>
      </c>
      <c r="K584" s="71" t="s">
        <v>68</v>
      </c>
      <c r="L584" s="84">
        <v>2272.6139814224675</v>
      </c>
      <c r="M584" s="84">
        <v>34.488837328038244</v>
      </c>
      <c r="N584" s="84">
        <v>40.779516674355335</v>
      </c>
      <c r="O584" s="84">
        <v>0</v>
      </c>
      <c r="P584" s="84">
        <v>0</v>
      </c>
      <c r="Q584" s="84">
        <v>0</v>
      </c>
      <c r="R584" s="85">
        <v>0</v>
      </c>
      <c r="S584" s="86">
        <f t="shared" si="258"/>
        <v>2347.8823354248611</v>
      </c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</row>
    <row r="585" spans="1:38" ht="15">
      <c r="A585" s="29" t="s">
        <v>58</v>
      </c>
      <c r="B585" s="43">
        <v>0</v>
      </c>
      <c r="C585" s="43">
        <v>0</v>
      </c>
      <c r="D585" s="43">
        <v>0.37994494179420835</v>
      </c>
      <c r="E585" s="43">
        <v>177.23848502177938</v>
      </c>
      <c r="F585" s="422"/>
      <c r="G585" s="43">
        <v>0</v>
      </c>
      <c r="H585" s="44">
        <v>0</v>
      </c>
      <c r="I585" s="39">
        <f t="shared" si="257"/>
        <v>177.61842996357359</v>
      </c>
      <c r="K585" s="72" t="s">
        <v>58</v>
      </c>
      <c r="L585" s="43">
        <v>0</v>
      </c>
      <c r="M585" s="43">
        <v>0</v>
      </c>
      <c r="N585" s="43">
        <v>0.37994494179420835</v>
      </c>
      <c r="O585" s="43">
        <v>177.23848502177938</v>
      </c>
      <c r="P585" s="43">
        <v>16167.246126339132</v>
      </c>
      <c r="Q585" s="43">
        <v>0</v>
      </c>
      <c r="R585" s="82">
        <v>0</v>
      </c>
      <c r="S585" s="83">
        <f t="shared" si="258"/>
        <v>16344.864556302706</v>
      </c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</row>
    <row r="586" spans="1:38" ht="15">
      <c r="A586" s="28" t="s">
        <v>12</v>
      </c>
      <c r="B586" s="40">
        <v>0</v>
      </c>
      <c r="C586" s="40">
        <v>0</v>
      </c>
      <c r="D586" s="40">
        <v>6.5745969600804477E-2</v>
      </c>
      <c r="E586" s="40">
        <v>1.9222483803990813</v>
      </c>
      <c r="F586" s="422"/>
      <c r="G586" s="40">
        <v>0</v>
      </c>
      <c r="H586" s="41">
        <v>0</v>
      </c>
      <c r="I586" s="42">
        <f t="shared" si="257"/>
        <v>1.9879943499998858</v>
      </c>
      <c r="K586" s="71" t="s">
        <v>12</v>
      </c>
      <c r="L586" s="84">
        <v>0</v>
      </c>
      <c r="M586" s="84">
        <v>0</v>
      </c>
      <c r="N586" s="84">
        <v>6.5745969600804477E-2</v>
      </c>
      <c r="O586" s="84">
        <v>1.9222483803990813</v>
      </c>
      <c r="P586" s="84">
        <v>1035.1522138724899</v>
      </c>
      <c r="Q586" s="84">
        <v>0</v>
      </c>
      <c r="R586" s="85">
        <v>0</v>
      </c>
      <c r="S586" s="86">
        <f t="shared" si="258"/>
        <v>1037.1402082224897</v>
      </c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</row>
    <row r="587" spans="1:38" ht="15">
      <c r="A587" s="29" t="s">
        <v>59</v>
      </c>
      <c r="B587" s="43">
        <v>0</v>
      </c>
      <c r="C587" s="43">
        <v>0</v>
      </c>
      <c r="D587" s="43">
        <v>0</v>
      </c>
      <c r="E587" s="43">
        <v>0</v>
      </c>
      <c r="F587" s="422"/>
      <c r="G587" s="43">
        <v>0</v>
      </c>
      <c r="H587" s="44">
        <v>0</v>
      </c>
      <c r="I587" s="39">
        <f t="shared" si="257"/>
        <v>0</v>
      </c>
      <c r="K587" s="72" t="s">
        <v>59</v>
      </c>
      <c r="L587" s="43">
        <v>0</v>
      </c>
      <c r="M587" s="43">
        <v>0</v>
      </c>
      <c r="N587" s="43">
        <v>0</v>
      </c>
      <c r="O587" s="43">
        <v>0</v>
      </c>
      <c r="P587" s="43">
        <v>23460.565230457414</v>
      </c>
      <c r="Q587" s="43">
        <v>0</v>
      </c>
      <c r="R587" s="82">
        <v>0</v>
      </c>
      <c r="S587" s="83">
        <f t="shared" si="258"/>
        <v>23460.565230457414</v>
      </c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</row>
    <row r="588" spans="1:38" ht="15">
      <c r="A588" s="28" t="s">
        <v>17</v>
      </c>
      <c r="B588" s="40">
        <v>454.81056171764823</v>
      </c>
      <c r="C588" s="40">
        <v>2.4642976578889662</v>
      </c>
      <c r="D588" s="40">
        <v>57.722923733206507</v>
      </c>
      <c r="E588" s="40">
        <v>7.8686343430929391</v>
      </c>
      <c r="F588" s="422"/>
      <c r="G588" s="40">
        <v>0</v>
      </c>
      <c r="H588" s="41">
        <v>0</v>
      </c>
      <c r="I588" s="42">
        <f t="shared" si="257"/>
        <v>522.86641745183658</v>
      </c>
      <c r="K588" s="71" t="s">
        <v>17</v>
      </c>
      <c r="L588" s="84">
        <v>454.81056171764823</v>
      </c>
      <c r="M588" s="84">
        <v>2.4642976578889662</v>
      </c>
      <c r="N588" s="84">
        <v>57.722923733206507</v>
      </c>
      <c r="O588" s="84">
        <v>7.8686343430929391</v>
      </c>
      <c r="P588" s="84">
        <v>0</v>
      </c>
      <c r="Q588" s="84">
        <v>0</v>
      </c>
      <c r="R588" s="85">
        <v>0</v>
      </c>
      <c r="S588" s="86">
        <f t="shared" si="258"/>
        <v>522.86641745183658</v>
      </c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</row>
    <row r="589" spans="1:38" ht="15">
      <c r="A589" s="29" t="s">
        <v>140</v>
      </c>
      <c r="B589" s="43">
        <v>3883.2245648164194</v>
      </c>
      <c r="C589" s="43">
        <v>611.94486912685898</v>
      </c>
      <c r="D589" s="43">
        <v>119.34834048340215</v>
      </c>
      <c r="E589" s="43">
        <v>93.977201920619891</v>
      </c>
      <c r="F589" s="422"/>
      <c r="G589" s="43">
        <v>0</v>
      </c>
      <c r="H589" s="44">
        <v>0</v>
      </c>
      <c r="I589" s="39">
        <f t="shared" si="257"/>
        <v>4708.4949763473005</v>
      </c>
      <c r="K589" s="72" t="s">
        <v>140</v>
      </c>
      <c r="L589" s="43">
        <v>3883.2245648164194</v>
      </c>
      <c r="M589" s="43">
        <v>611.94486912685898</v>
      </c>
      <c r="N589" s="43">
        <v>119.34834048340215</v>
      </c>
      <c r="O589" s="43">
        <v>93.977201920619891</v>
      </c>
      <c r="P589" s="43">
        <v>3608.3578168239424</v>
      </c>
      <c r="Q589" s="43">
        <v>0</v>
      </c>
      <c r="R589" s="82">
        <v>0</v>
      </c>
      <c r="S589" s="83">
        <f t="shared" si="258"/>
        <v>8316.8527931712433</v>
      </c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</row>
    <row r="590" spans="1:38" ht="15">
      <c r="A590" s="28" t="s">
        <v>25</v>
      </c>
      <c r="B590" s="40">
        <v>1437.9136971047988</v>
      </c>
      <c r="C590" s="40">
        <v>0</v>
      </c>
      <c r="D590" s="40">
        <v>3171.3611842827063</v>
      </c>
      <c r="E590" s="40">
        <v>698.85197657294725</v>
      </c>
      <c r="F590" s="422"/>
      <c r="G590" s="40">
        <v>2172.7417750788054</v>
      </c>
      <c r="H590" s="41">
        <v>0.56563648887117779</v>
      </c>
      <c r="I590" s="42">
        <f t="shared" si="257"/>
        <v>7481.4342695281284</v>
      </c>
      <c r="K590" s="71" t="s">
        <v>25</v>
      </c>
      <c r="L590" s="84">
        <v>1437.9136971047988</v>
      </c>
      <c r="M590" s="84">
        <v>0</v>
      </c>
      <c r="N590" s="84">
        <v>3171.3611842827063</v>
      </c>
      <c r="O590" s="84">
        <v>698.85197657294725</v>
      </c>
      <c r="P590" s="84">
        <v>1446.9689606512102</v>
      </c>
      <c r="Q590" s="84">
        <v>2172.7417750788054</v>
      </c>
      <c r="R590" s="85">
        <v>0.56563648887117779</v>
      </c>
      <c r="S590" s="86">
        <f t="shared" si="258"/>
        <v>8928.4032301793377</v>
      </c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</row>
    <row r="591" spans="1:38" ht="15">
      <c r="A591" s="29" t="s">
        <v>24</v>
      </c>
      <c r="B591" s="43">
        <v>5405.9739277278904</v>
      </c>
      <c r="C591" s="43">
        <v>34.272909983035888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 t="shared" si="257"/>
        <v>5440.2468377109262</v>
      </c>
      <c r="K591" s="72" t="s">
        <v>24</v>
      </c>
      <c r="L591" s="43">
        <v>5405.9739277278904</v>
      </c>
      <c r="M591" s="43">
        <v>34.272909983035888</v>
      </c>
      <c r="N591" s="43">
        <v>0</v>
      </c>
      <c r="O591" s="43">
        <v>0</v>
      </c>
      <c r="P591" s="43">
        <v>0</v>
      </c>
      <c r="Q591" s="43">
        <v>0</v>
      </c>
      <c r="R591" s="82">
        <v>0</v>
      </c>
      <c r="S591" s="83">
        <f t="shared" si="258"/>
        <v>5440.2468377109262</v>
      </c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</row>
    <row r="592" spans="1:38" ht="15">
      <c r="A592" s="28" t="s">
        <v>60</v>
      </c>
      <c r="B592" s="40">
        <v>64.474141470574523</v>
      </c>
      <c r="C592" s="40">
        <v>0</v>
      </c>
      <c r="D592" s="40">
        <v>11.461603728441792</v>
      </c>
      <c r="E592" s="40">
        <v>0</v>
      </c>
      <c r="F592" s="422"/>
      <c r="G592" s="40">
        <v>0</v>
      </c>
      <c r="H592" s="41">
        <v>0</v>
      </c>
      <c r="I592" s="42">
        <f t="shared" si="257"/>
        <v>75.93574519901631</v>
      </c>
      <c r="K592" s="71" t="s">
        <v>60</v>
      </c>
      <c r="L592" s="84">
        <v>64.474141470574523</v>
      </c>
      <c r="M592" s="84">
        <v>0</v>
      </c>
      <c r="N592" s="84">
        <v>11.461603728441792</v>
      </c>
      <c r="O592" s="84">
        <v>0</v>
      </c>
      <c r="P592" s="84">
        <v>6.0884886764705895E-2</v>
      </c>
      <c r="Q592" s="84">
        <v>0</v>
      </c>
      <c r="R592" s="85">
        <v>0</v>
      </c>
      <c r="S592" s="86">
        <f t="shared" si="258"/>
        <v>75.996630085781021</v>
      </c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</row>
    <row r="593" spans="1:38" ht="15">
      <c r="A593" s="29" t="s">
        <v>22</v>
      </c>
      <c r="B593" s="43">
        <v>290.67414098202596</v>
      </c>
      <c r="C593" s="43">
        <v>0</v>
      </c>
      <c r="D593" s="43">
        <v>17.928553759773589</v>
      </c>
      <c r="E593" s="43">
        <v>0</v>
      </c>
      <c r="F593" s="422"/>
      <c r="G593" s="43">
        <v>0</v>
      </c>
      <c r="H593" s="44">
        <v>0</v>
      </c>
      <c r="I593" s="39">
        <f t="shared" si="257"/>
        <v>308.60269474179955</v>
      </c>
      <c r="K593" s="72" t="s">
        <v>22</v>
      </c>
      <c r="L593" s="43">
        <v>290.67414098202596</v>
      </c>
      <c r="M593" s="43">
        <v>0</v>
      </c>
      <c r="N593" s="43">
        <v>17.928553759773589</v>
      </c>
      <c r="O593" s="43">
        <v>0</v>
      </c>
      <c r="P593" s="43">
        <v>783.47739720107325</v>
      </c>
      <c r="Q593" s="43">
        <v>0</v>
      </c>
      <c r="R593" s="82">
        <v>0</v>
      </c>
      <c r="S593" s="83">
        <f t="shared" si="258"/>
        <v>1092.0800919428727</v>
      </c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</row>
    <row r="594" spans="1:38" ht="15">
      <c r="A594" s="28" t="s">
        <v>21</v>
      </c>
      <c r="B594" s="40">
        <v>10.787376980622669</v>
      </c>
      <c r="C594" s="40">
        <v>0</v>
      </c>
      <c r="D594" s="40">
        <v>0.19931035529771918</v>
      </c>
      <c r="E594" s="40">
        <v>0</v>
      </c>
      <c r="F594" s="422"/>
      <c r="G594" s="40">
        <v>0</v>
      </c>
      <c r="H594" s="41">
        <v>0</v>
      </c>
      <c r="I594" s="42">
        <f t="shared" si="257"/>
        <v>10.986687335920388</v>
      </c>
      <c r="K594" s="71" t="s">
        <v>21</v>
      </c>
      <c r="L594" s="84">
        <v>10.787376980622669</v>
      </c>
      <c r="M594" s="84">
        <v>0</v>
      </c>
      <c r="N594" s="84">
        <v>0.19931035529771918</v>
      </c>
      <c r="O594" s="84">
        <v>0</v>
      </c>
      <c r="P594" s="84">
        <v>0</v>
      </c>
      <c r="Q594" s="84">
        <v>0</v>
      </c>
      <c r="R594" s="85">
        <v>0</v>
      </c>
      <c r="S594" s="86">
        <f t="shared" si="258"/>
        <v>10.986687335920388</v>
      </c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</row>
    <row r="595" spans="1:38" ht="15">
      <c r="A595" s="30" t="s">
        <v>64</v>
      </c>
      <c r="B595" s="43">
        <v>1011.8699044506592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257"/>
        <v>1011.8699044506592</v>
      </c>
      <c r="K595" s="73" t="s">
        <v>64</v>
      </c>
      <c r="L595" s="43">
        <v>1011.8699044506592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82">
        <v>0</v>
      </c>
      <c r="S595" s="83">
        <f t="shared" si="258"/>
        <v>1011.8699044506592</v>
      </c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</row>
    <row r="596" spans="1:38">
      <c r="A596" s="55" t="s">
        <v>23</v>
      </c>
      <c r="B596" s="59">
        <v>1011.8699044506592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f t="shared" si="257"/>
        <v>1011.8699044506592</v>
      </c>
      <c r="K596" s="74" t="s">
        <v>23</v>
      </c>
      <c r="L596" s="87">
        <v>1011.8699044506592</v>
      </c>
      <c r="M596" s="87">
        <v>0</v>
      </c>
      <c r="N596" s="87">
        <v>0</v>
      </c>
      <c r="O596" s="87">
        <v>0</v>
      </c>
      <c r="P596" s="87">
        <v>0</v>
      </c>
      <c r="Q596" s="87">
        <v>0</v>
      </c>
      <c r="R596" s="88">
        <v>0</v>
      </c>
      <c r="S596" s="89">
        <f t="shared" si="258"/>
        <v>1011.8699044506592</v>
      </c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</row>
    <row r="597" spans="1:38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f t="shared" si="257"/>
        <v>0</v>
      </c>
      <c r="K597" s="75" t="s">
        <v>19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90">
        <v>0</v>
      </c>
      <c r="S597" s="91">
        <f t="shared" si="258"/>
        <v>0</v>
      </c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</row>
    <row r="598" spans="1:38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f t="shared" si="257"/>
        <v>0</v>
      </c>
      <c r="K598" s="74" t="s">
        <v>20</v>
      </c>
      <c r="L598" s="87">
        <v>0</v>
      </c>
      <c r="M598" s="87">
        <v>0</v>
      </c>
      <c r="N598" s="87">
        <v>0</v>
      </c>
      <c r="O598" s="87">
        <v>0</v>
      </c>
      <c r="P598" s="87">
        <v>0</v>
      </c>
      <c r="Q598" s="87">
        <v>0</v>
      </c>
      <c r="R598" s="88">
        <v>0</v>
      </c>
      <c r="S598" s="89">
        <f t="shared" si="258"/>
        <v>0</v>
      </c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</row>
    <row r="599" spans="1:38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f t="shared" si="257"/>
        <v>0</v>
      </c>
      <c r="K599" s="76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2">
        <v>0</v>
      </c>
      <c r="S599" s="93">
        <f t="shared" si="258"/>
        <v>0</v>
      </c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</row>
    <row r="600" spans="1:38" ht="15">
      <c r="A600" s="34" t="s">
        <v>26</v>
      </c>
      <c r="B600" s="67">
        <f>SUM(B579:B595)</f>
        <v>15085.877252656321</v>
      </c>
      <c r="C600" s="67">
        <f t="shared" ref="C600:I600" si="259">SUM(C579:C595)</f>
        <v>709.73356431079878</v>
      </c>
      <c r="D600" s="67">
        <f t="shared" si="259"/>
        <v>3431.6937891235534</v>
      </c>
      <c r="E600" s="67">
        <f t="shared" si="259"/>
        <v>992.63247445283105</v>
      </c>
      <c r="F600" s="67">
        <f t="shared" si="259"/>
        <v>0</v>
      </c>
      <c r="G600" s="67">
        <f t="shared" si="259"/>
        <v>2172.7417750788054</v>
      </c>
      <c r="H600" s="68">
        <f t="shared" si="259"/>
        <v>0.56563648887117779</v>
      </c>
      <c r="I600" s="39">
        <f t="shared" si="259"/>
        <v>22393.244492111175</v>
      </c>
      <c r="K600" s="77" t="s">
        <v>26</v>
      </c>
      <c r="L600" s="67">
        <f>SUM(L579:L595)</f>
        <v>15085.877252656321</v>
      </c>
      <c r="M600" s="67">
        <f t="shared" ref="M600:S600" si="260">SUM(M579:M595)</f>
        <v>709.73356431079878</v>
      </c>
      <c r="N600" s="67">
        <f t="shared" si="260"/>
        <v>3431.6937891235534</v>
      </c>
      <c r="O600" s="67">
        <f t="shared" si="260"/>
        <v>992.63247445283105</v>
      </c>
      <c r="P600" s="67">
        <f t="shared" si="260"/>
        <v>46504.65768012742</v>
      </c>
      <c r="Q600" s="67">
        <f t="shared" si="260"/>
        <v>2172.7417750788054</v>
      </c>
      <c r="R600" s="68">
        <f t="shared" si="260"/>
        <v>0.56563648887117779</v>
      </c>
      <c r="S600" s="94">
        <f t="shared" si="260"/>
        <v>68897.902172238595</v>
      </c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</row>
    <row r="601" spans="1:38" s="15" customFormat="1" ht="15.75" thickBot="1">
      <c r="A601" s="58" t="s">
        <v>90</v>
      </c>
      <c r="B601" s="48">
        <f>IF($I600=0,"-",B600/$I600)</f>
        <v>0.67367983491498351</v>
      </c>
      <c r="C601" s="48">
        <f t="shared" ref="C601:H601" si="261">IF($I600=0,"-",C600/$I600)</f>
        <v>3.1694092589433745E-2</v>
      </c>
      <c r="D601" s="48">
        <f t="shared" si="261"/>
        <v>0.15324683255847499</v>
      </c>
      <c r="E601" s="48">
        <f t="shared" si="261"/>
        <v>4.4327318214317783E-2</v>
      </c>
      <c r="F601" s="48">
        <f t="shared" si="261"/>
        <v>0</v>
      </c>
      <c r="G601" s="48">
        <f t="shared" si="261"/>
        <v>9.7026662476008413E-2</v>
      </c>
      <c r="H601" s="69">
        <f t="shared" si="261"/>
        <v>2.5259246781789194E-5</v>
      </c>
      <c r="I601" s="49">
        <f>SUM(B601:H601)</f>
        <v>1.0000000000000004</v>
      </c>
      <c r="K601" s="78" t="s">
        <v>90</v>
      </c>
      <c r="L601" s="95">
        <f>IF($S600=0,"-",L600/$S600)</f>
        <v>0.21895989249343145</v>
      </c>
      <c r="M601" s="95">
        <f t="shared" ref="M601:R601" si="262">IF($S600=0,"-",M600/$S600)</f>
        <v>1.0301236205081082E-2</v>
      </c>
      <c r="N601" s="95">
        <f t="shared" si="262"/>
        <v>4.9808393012382664E-2</v>
      </c>
      <c r="O601" s="95">
        <f t="shared" si="262"/>
        <v>1.4407296059194061E-2</v>
      </c>
      <c r="P601" s="95">
        <f t="shared" si="262"/>
        <v>0.67497929855498262</v>
      </c>
      <c r="Q601" s="95">
        <f t="shared" si="262"/>
        <v>3.1535673896821201E-2</v>
      </c>
      <c r="R601" s="96">
        <f t="shared" si="262"/>
        <v>8.2097781069899212E-6</v>
      </c>
      <c r="S601" s="97">
        <f>SUM(L601:R601)</f>
        <v>1</v>
      </c>
      <c r="T601" s="22"/>
      <c r="U601" s="21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20"/>
      <c r="AK601" s="14"/>
      <c r="AL601" s="14"/>
    </row>
    <row r="602" spans="1:38" ht="15" thickBot="1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spans="1:38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5</v>
      </c>
      <c r="I603" s="36" t="s">
        <v>6</v>
      </c>
      <c r="K603" s="442" t="s">
        <v>50</v>
      </c>
      <c r="L603" s="80" t="s">
        <v>0</v>
      </c>
      <c r="M603" s="80" t="s">
        <v>28</v>
      </c>
      <c r="N603" s="80" t="s">
        <v>29</v>
      </c>
      <c r="O603" s="80" t="s">
        <v>30</v>
      </c>
      <c r="P603" s="80" t="s">
        <v>27</v>
      </c>
      <c r="Q603" s="80" t="s">
        <v>4</v>
      </c>
      <c r="R603" s="80" t="s">
        <v>5</v>
      </c>
      <c r="S603" s="81" t="s">
        <v>6</v>
      </c>
      <c r="U603" s="377" t="s">
        <v>50</v>
      </c>
      <c r="V603" s="112" t="s">
        <v>79</v>
      </c>
      <c r="W603" s="112" t="s">
        <v>80</v>
      </c>
      <c r="X603" s="112" t="s">
        <v>70</v>
      </c>
      <c r="Y603" s="112" t="s">
        <v>81</v>
      </c>
      <c r="Z603" s="112" t="s">
        <v>82</v>
      </c>
      <c r="AA603" s="112" t="s">
        <v>71</v>
      </c>
      <c r="AB603" s="112" t="s">
        <v>83</v>
      </c>
      <c r="AC603" s="112" t="s">
        <v>84</v>
      </c>
      <c r="AD603" s="112" t="s">
        <v>67</v>
      </c>
      <c r="AE603" s="138" t="s">
        <v>27</v>
      </c>
      <c r="AF603" s="139" t="s">
        <v>63</v>
      </c>
    </row>
    <row r="604" spans="1:38" ht="15" customHeight="1">
      <c r="A604" s="453" t="s">
        <v>50</v>
      </c>
      <c r="B604" s="409" t="s">
        <v>119</v>
      </c>
      <c r="C604" s="410"/>
      <c r="D604" s="410"/>
      <c r="E604" s="410"/>
      <c r="F604" s="410"/>
      <c r="G604" s="410"/>
      <c r="H604" s="410"/>
      <c r="I604" s="411"/>
      <c r="K604" s="443" t="s">
        <v>50</v>
      </c>
      <c r="L604" s="412" t="s">
        <v>119</v>
      </c>
      <c r="M604" s="413"/>
      <c r="N604" s="413"/>
      <c r="O604" s="413"/>
      <c r="P604" s="413"/>
      <c r="Q604" s="413"/>
      <c r="R604" s="413"/>
      <c r="S604" s="414"/>
      <c r="U604" s="378" t="s">
        <v>50</v>
      </c>
      <c r="V604" s="379" t="s">
        <v>119</v>
      </c>
      <c r="W604" s="380"/>
      <c r="X604" s="380"/>
      <c r="Y604" s="380"/>
      <c r="Z604" s="380"/>
      <c r="AA604" s="380"/>
      <c r="AB604" s="380"/>
      <c r="AC604" s="380"/>
      <c r="AD604" s="380"/>
      <c r="AE604" s="380"/>
      <c r="AF604" s="381"/>
    </row>
    <row r="605" spans="1:38" ht="15">
      <c r="A605" s="27" t="s">
        <v>7</v>
      </c>
      <c r="B605" s="37">
        <v>424.5652205270232</v>
      </c>
      <c r="C605" s="37">
        <v>0</v>
      </c>
      <c r="D605" s="37">
        <v>18.938381679893066</v>
      </c>
      <c r="E605" s="37">
        <v>0</v>
      </c>
      <c r="F605" s="421"/>
      <c r="G605" s="37">
        <v>0</v>
      </c>
      <c r="H605" s="38">
        <v>0</v>
      </c>
      <c r="I605" s="39">
        <f>SUM(B605:H605)</f>
        <v>443.50360220691624</v>
      </c>
      <c r="K605" s="79" t="s">
        <v>7</v>
      </c>
      <c r="L605" s="37">
        <v>424.5652205270232</v>
      </c>
      <c r="M605" s="37">
        <v>0</v>
      </c>
      <c r="N605" s="37">
        <v>18.938381679893066</v>
      </c>
      <c r="O605" s="37">
        <v>0</v>
      </c>
      <c r="P605" s="37">
        <v>0</v>
      </c>
      <c r="Q605" s="37">
        <v>0</v>
      </c>
      <c r="R605" s="98">
        <v>0</v>
      </c>
      <c r="S605" s="99">
        <f>SUM(L605:R605)</f>
        <v>443.50360220691624</v>
      </c>
      <c r="U605" s="101" t="s">
        <v>7</v>
      </c>
      <c r="V605" s="114">
        <v>424.5652205270232</v>
      </c>
      <c r="W605" s="114">
        <v>18.304227507414421</v>
      </c>
      <c r="X605" s="114">
        <v>0.6341541724786447</v>
      </c>
      <c r="Y605" s="114">
        <v>0</v>
      </c>
      <c r="Z605" s="114">
        <v>0</v>
      </c>
      <c r="AA605" s="114">
        <v>0</v>
      </c>
      <c r="AB605" s="114">
        <v>0</v>
      </c>
      <c r="AC605" s="114">
        <v>0</v>
      </c>
      <c r="AD605" s="116">
        <v>0</v>
      </c>
      <c r="AE605" s="116">
        <f t="shared" ref="AE605:AE610" si="263">+P605</f>
        <v>0</v>
      </c>
      <c r="AF605" s="117">
        <f t="shared" ref="AF605:AF625" si="264">SUM(V605:AE605)</f>
        <v>443.50360220691624</v>
      </c>
      <c r="AG605" s="276" t="str">
        <f>+IF(ABS(S605-AF605)&gt;0.01,S605-AF605,"")</f>
        <v/>
      </c>
    </row>
    <row r="606" spans="1:38" ht="15">
      <c r="A606" s="28" t="s">
        <v>8</v>
      </c>
      <c r="B606" s="40">
        <v>32.866741428433443</v>
      </c>
      <c r="C606" s="40">
        <v>0</v>
      </c>
      <c r="D606" s="40">
        <v>2.7529362610673704</v>
      </c>
      <c r="E606" s="40">
        <v>0</v>
      </c>
      <c r="F606" s="422"/>
      <c r="G606" s="40">
        <v>0</v>
      </c>
      <c r="H606" s="41">
        <v>0</v>
      </c>
      <c r="I606" s="42">
        <f t="shared" ref="I606:I625" si="265">SUM(B606:H606)</f>
        <v>35.619677689500811</v>
      </c>
      <c r="K606" s="71" t="s">
        <v>8</v>
      </c>
      <c r="L606" s="84">
        <v>32.866741428433443</v>
      </c>
      <c r="M606" s="84">
        <v>0</v>
      </c>
      <c r="N606" s="84">
        <v>2.7529362610673704</v>
      </c>
      <c r="O606" s="84">
        <v>0</v>
      </c>
      <c r="P606" s="84">
        <v>0</v>
      </c>
      <c r="Q606" s="84">
        <v>0</v>
      </c>
      <c r="R606" s="85">
        <v>0</v>
      </c>
      <c r="S606" s="86">
        <f t="shared" ref="S606:S625" si="266">SUM(L606:R606)</f>
        <v>35.619677689500811</v>
      </c>
      <c r="U606" s="102" t="s">
        <v>8</v>
      </c>
      <c r="V606" s="118">
        <v>32.866741428433443</v>
      </c>
      <c r="W606" s="118">
        <v>2.7529362610673704</v>
      </c>
      <c r="X606" s="118">
        <v>0</v>
      </c>
      <c r="Y606" s="118">
        <v>0</v>
      </c>
      <c r="Z606" s="118">
        <v>0</v>
      </c>
      <c r="AA606" s="118">
        <v>0</v>
      </c>
      <c r="AB606" s="118">
        <v>0</v>
      </c>
      <c r="AC606" s="118">
        <v>0</v>
      </c>
      <c r="AD606" s="118">
        <v>0</v>
      </c>
      <c r="AE606" s="118">
        <f t="shared" si="263"/>
        <v>0</v>
      </c>
      <c r="AF606" s="120">
        <f t="shared" si="264"/>
        <v>35.619677689500811</v>
      </c>
      <c r="AG606" s="276" t="str">
        <f t="shared" ref="AG606:AG626" si="267">+IF(ABS(S606-AF606)&gt;0.01,S606-AF606,"")</f>
        <v/>
      </c>
    </row>
    <row r="607" spans="1:38" ht="15">
      <c r="A607" s="29" t="s">
        <v>10</v>
      </c>
      <c r="B607" s="43">
        <v>544.44359133547721</v>
      </c>
      <c r="C607" s="43">
        <v>0</v>
      </c>
      <c r="D607" s="43">
        <v>39.797545375743965</v>
      </c>
      <c r="E607" s="43">
        <v>0</v>
      </c>
      <c r="F607" s="422"/>
      <c r="G607" s="43">
        <v>0</v>
      </c>
      <c r="H607" s="44">
        <v>0</v>
      </c>
      <c r="I607" s="39">
        <f t="shared" si="265"/>
        <v>584.2411367112212</v>
      </c>
      <c r="K607" s="72" t="s">
        <v>10</v>
      </c>
      <c r="L607" s="43">
        <v>544.44359133547721</v>
      </c>
      <c r="M607" s="43">
        <v>0</v>
      </c>
      <c r="N607" s="43">
        <v>39.797545375743965</v>
      </c>
      <c r="O607" s="43">
        <v>0</v>
      </c>
      <c r="P607" s="43">
        <v>0</v>
      </c>
      <c r="Q607" s="43">
        <v>0</v>
      </c>
      <c r="R607" s="82">
        <v>0</v>
      </c>
      <c r="S607" s="83">
        <f t="shared" si="266"/>
        <v>584.2411367112212</v>
      </c>
      <c r="U607" s="269" t="s">
        <v>10</v>
      </c>
      <c r="V607" s="114">
        <v>544.44359133547721</v>
      </c>
      <c r="W607" s="114">
        <v>39.651705902819707</v>
      </c>
      <c r="X607" s="114">
        <v>0.14583947292425559</v>
      </c>
      <c r="Y607" s="114">
        <v>0</v>
      </c>
      <c r="Z607" s="114">
        <v>0</v>
      </c>
      <c r="AA607" s="114">
        <v>0</v>
      </c>
      <c r="AB607" s="114">
        <v>0</v>
      </c>
      <c r="AC607" s="114">
        <v>0</v>
      </c>
      <c r="AD607" s="116">
        <v>0</v>
      </c>
      <c r="AE607" s="116">
        <f t="shared" si="263"/>
        <v>0</v>
      </c>
      <c r="AF607" s="117">
        <f t="shared" si="264"/>
        <v>584.2411367112212</v>
      </c>
      <c r="AG607" s="276" t="str">
        <f t="shared" si="267"/>
        <v/>
      </c>
    </row>
    <row r="608" spans="1:38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265"/>
        <v>0</v>
      </c>
      <c r="K608" s="71" t="s">
        <v>56</v>
      </c>
      <c r="L608" s="84">
        <v>0</v>
      </c>
      <c r="M608" s="84">
        <v>0</v>
      </c>
      <c r="N608" s="84">
        <v>0</v>
      </c>
      <c r="O608" s="84">
        <v>0</v>
      </c>
      <c r="P608" s="84">
        <v>0</v>
      </c>
      <c r="Q608" s="84">
        <v>0</v>
      </c>
      <c r="R608" s="85">
        <v>0</v>
      </c>
      <c r="S608" s="86">
        <f t="shared" si="266"/>
        <v>0</v>
      </c>
      <c r="U608" s="102" t="s">
        <v>56</v>
      </c>
      <c r="V608" s="118">
        <v>0</v>
      </c>
      <c r="W608" s="118">
        <v>0</v>
      </c>
      <c r="X608" s="118">
        <v>0</v>
      </c>
      <c r="Y608" s="118">
        <v>0</v>
      </c>
      <c r="Z608" s="118">
        <v>0</v>
      </c>
      <c r="AA608" s="118">
        <v>0</v>
      </c>
      <c r="AB608" s="118">
        <v>0</v>
      </c>
      <c r="AC608" s="118">
        <v>0</v>
      </c>
      <c r="AD608" s="118">
        <v>0</v>
      </c>
      <c r="AE608" s="118">
        <f t="shared" si="263"/>
        <v>0</v>
      </c>
      <c r="AF608" s="120">
        <f t="shared" si="264"/>
        <v>0</v>
      </c>
      <c r="AG608" s="276" t="str">
        <f t="shared" si="267"/>
        <v/>
      </c>
    </row>
    <row r="609" spans="1:33" ht="15">
      <c r="A609" s="29" t="s">
        <v>16</v>
      </c>
      <c r="B609" s="43">
        <v>450.60159963962894</v>
      </c>
      <c r="C609" s="43">
        <v>0</v>
      </c>
      <c r="D609" s="43">
        <v>55.272841831863225</v>
      </c>
      <c r="E609" s="43">
        <v>0</v>
      </c>
      <c r="F609" s="422"/>
      <c r="G609" s="43">
        <v>0</v>
      </c>
      <c r="H609" s="44">
        <v>0</v>
      </c>
      <c r="I609" s="39">
        <f t="shared" si="265"/>
        <v>505.87444147149216</v>
      </c>
      <c r="K609" s="72" t="s">
        <v>16</v>
      </c>
      <c r="L609" s="43">
        <v>450.60159963962894</v>
      </c>
      <c r="M609" s="43">
        <v>0</v>
      </c>
      <c r="N609" s="43">
        <v>55.272841831863225</v>
      </c>
      <c r="O609" s="43">
        <v>0</v>
      </c>
      <c r="P609" s="43">
        <v>0</v>
      </c>
      <c r="Q609" s="43">
        <v>0</v>
      </c>
      <c r="R609" s="82">
        <v>0</v>
      </c>
      <c r="S609" s="83">
        <f t="shared" si="266"/>
        <v>505.87444147149216</v>
      </c>
      <c r="U609" s="269" t="s">
        <v>16</v>
      </c>
      <c r="V609" s="114">
        <v>450.60159963962894</v>
      </c>
      <c r="W609" s="114">
        <v>55.272841831863225</v>
      </c>
      <c r="X609" s="114">
        <v>0</v>
      </c>
      <c r="Y609" s="114">
        <v>0</v>
      </c>
      <c r="Z609" s="114">
        <v>0</v>
      </c>
      <c r="AA609" s="114">
        <v>0</v>
      </c>
      <c r="AB609" s="114">
        <v>0</v>
      </c>
      <c r="AC609" s="114">
        <v>0</v>
      </c>
      <c r="AD609" s="116">
        <v>0</v>
      </c>
      <c r="AE609" s="116">
        <f t="shared" si="263"/>
        <v>0</v>
      </c>
      <c r="AF609" s="117">
        <f t="shared" si="264"/>
        <v>505.87444147149216</v>
      </c>
      <c r="AG609" s="276" t="str">
        <f t="shared" si="267"/>
        <v/>
      </c>
    </row>
    <row r="610" spans="1:33" ht="15">
      <c r="A610" s="28" t="s">
        <v>68</v>
      </c>
      <c r="B610" s="40">
        <v>7347.1658480313617</v>
      </c>
      <c r="C610" s="40">
        <v>0</v>
      </c>
      <c r="D610" s="40">
        <v>901.23678246034706</v>
      </c>
      <c r="E610" s="40">
        <v>0</v>
      </c>
      <c r="F610" s="422"/>
      <c r="G610" s="40">
        <v>0</v>
      </c>
      <c r="H610" s="41">
        <v>0</v>
      </c>
      <c r="I610" s="42">
        <f t="shared" si="265"/>
        <v>8248.4026304917097</v>
      </c>
      <c r="K610" s="71" t="s">
        <v>68</v>
      </c>
      <c r="L610" s="84">
        <v>7347.1658480313617</v>
      </c>
      <c r="M610" s="84">
        <v>0</v>
      </c>
      <c r="N610" s="84">
        <v>901.23678246034706</v>
      </c>
      <c r="O610" s="84">
        <v>0</v>
      </c>
      <c r="P610" s="84">
        <v>0</v>
      </c>
      <c r="Q610" s="84">
        <v>0</v>
      </c>
      <c r="R610" s="85">
        <v>0</v>
      </c>
      <c r="S610" s="86">
        <f t="shared" si="266"/>
        <v>8248.4026304917097</v>
      </c>
      <c r="U610" s="102" t="s">
        <v>15</v>
      </c>
      <c r="V610" s="118">
        <v>7347.1658480313617</v>
      </c>
      <c r="W610" s="118">
        <v>901.23678246034706</v>
      </c>
      <c r="X610" s="118">
        <v>0</v>
      </c>
      <c r="Y610" s="118">
        <v>0</v>
      </c>
      <c r="Z610" s="118">
        <v>0</v>
      </c>
      <c r="AA610" s="118">
        <v>0</v>
      </c>
      <c r="AB610" s="118">
        <v>0</v>
      </c>
      <c r="AC610" s="118">
        <v>0</v>
      </c>
      <c r="AD610" s="118">
        <v>0</v>
      </c>
      <c r="AE610" s="118">
        <f t="shared" si="263"/>
        <v>0</v>
      </c>
      <c r="AF610" s="120">
        <f t="shared" si="264"/>
        <v>8248.4026304917097</v>
      </c>
      <c r="AG610" s="276" t="str">
        <f t="shared" si="267"/>
        <v/>
      </c>
    </row>
    <row r="611" spans="1:33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265"/>
        <v>0</v>
      </c>
      <c r="K611" s="72" t="s">
        <v>58</v>
      </c>
      <c r="L611" s="43">
        <v>0</v>
      </c>
      <c r="M611" s="43">
        <v>0</v>
      </c>
      <c r="N611" s="43">
        <v>0</v>
      </c>
      <c r="O611" s="43">
        <v>0</v>
      </c>
      <c r="P611" s="43">
        <v>16743.845905286944</v>
      </c>
      <c r="Q611" s="43">
        <v>0</v>
      </c>
      <c r="R611" s="82">
        <v>0</v>
      </c>
      <c r="S611" s="83">
        <f t="shared" si="266"/>
        <v>16743.845905286944</v>
      </c>
      <c r="U611" s="270" t="s">
        <v>58</v>
      </c>
      <c r="V611" s="114">
        <v>0</v>
      </c>
      <c r="W611" s="114">
        <v>0</v>
      </c>
      <c r="X611" s="114">
        <v>0</v>
      </c>
      <c r="Y611" s="114">
        <v>0</v>
      </c>
      <c r="Z611" s="114">
        <v>0</v>
      </c>
      <c r="AA611" s="114">
        <v>0</v>
      </c>
      <c r="AB611" s="114">
        <v>0</v>
      </c>
      <c r="AC611" s="114">
        <v>0</v>
      </c>
      <c r="AD611" s="114">
        <v>0</v>
      </c>
      <c r="AE611" s="114">
        <f>+P611</f>
        <v>16743.845905286944</v>
      </c>
      <c r="AF611" s="140">
        <f t="shared" si="264"/>
        <v>16743.845905286944</v>
      </c>
      <c r="AG611" s="276" t="str">
        <f t="shared" si="267"/>
        <v/>
      </c>
    </row>
    <row r="612" spans="1:33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265"/>
        <v>0</v>
      </c>
      <c r="K612" s="71" t="s">
        <v>12</v>
      </c>
      <c r="L612" s="84">
        <v>0</v>
      </c>
      <c r="M612" s="84">
        <v>0</v>
      </c>
      <c r="N612" s="84">
        <v>0</v>
      </c>
      <c r="O612" s="84">
        <v>0</v>
      </c>
      <c r="P612" s="84">
        <v>9359.9184218178652</v>
      </c>
      <c r="Q612" s="84">
        <v>0</v>
      </c>
      <c r="R612" s="85">
        <v>0</v>
      </c>
      <c r="S612" s="86">
        <f t="shared" si="266"/>
        <v>9359.9184218178652</v>
      </c>
      <c r="U612" s="102" t="s">
        <v>12</v>
      </c>
      <c r="V612" s="118">
        <v>0</v>
      </c>
      <c r="W612" s="118">
        <v>0</v>
      </c>
      <c r="X612" s="118">
        <v>0</v>
      </c>
      <c r="Y612" s="118">
        <v>0</v>
      </c>
      <c r="Z612" s="118">
        <v>0</v>
      </c>
      <c r="AA612" s="118">
        <v>0</v>
      </c>
      <c r="AB612" s="118">
        <v>0</v>
      </c>
      <c r="AC612" s="118">
        <v>0</v>
      </c>
      <c r="AD612" s="118">
        <v>0</v>
      </c>
      <c r="AE612" s="118">
        <f t="shared" ref="AE612:AE624" si="268">+P612</f>
        <v>9359.9184218178652</v>
      </c>
      <c r="AF612" s="120">
        <f t="shared" si="264"/>
        <v>9359.9184218178652</v>
      </c>
      <c r="AG612" s="276" t="str">
        <f t="shared" si="267"/>
        <v/>
      </c>
    </row>
    <row r="613" spans="1:33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265"/>
        <v>0</v>
      </c>
      <c r="K613" s="72" t="s">
        <v>59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82">
        <v>0</v>
      </c>
      <c r="S613" s="83">
        <f t="shared" si="266"/>
        <v>0</v>
      </c>
      <c r="U613" s="271" t="s">
        <v>59</v>
      </c>
      <c r="V613" s="114">
        <v>0</v>
      </c>
      <c r="W613" s="114">
        <v>0</v>
      </c>
      <c r="X613" s="114">
        <v>0</v>
      </c>
      <c r="Y613" s="114">
        <v>0</v>
      </c>
      <c r="Z613" s="114">
        <v>0</v>
      </c>
      <c r="AA613" s="114">
        <v>0</v>
      </c>
      <c r="AB613" s="114">
        <v>0</v>
      </c>
      <c r="AC613" s="114">
        <v>0</v>
      </c>
      <c r="AD613" s="114">
        <v>0</v>
      </c>
      <c r="AE613" s="114">
        <f t="shared" si="268"/>
        <v>0</v>
      </c>
      <c r="AF613" s="140">
        <f t="shared" si="264"/>
        <v>0</v>
      </c>
      <c r="AG613" s="276" t="str">
        <f t="shared" si="267"/>
        <v/>
      </c>
    </row>
    <row r="614" spans="1:33" ht="15">
      <c r="A614" s="28" t="s">
        <v>17</v>
      </c>
      <c r="B614" s="40">
        <v>388.98874962294997</v>
      </c>
      <c r="C614" s="40">
        <v>0</v>
      </c>
      <c r="D614" s="40">
        <v>105.91169574549821</v>
      </c>
      <c r="E614" s="40">
        <v>0</v>
      </c>
      <c r="F614" s="422"/>
      <c r="G614" s="40">
        <v>0</v>
      </c>
      <c r="H614" s="41">
        <v>0</v>
      </c>
      <c r="I614" s="42">
        <f t="shared" si="265"/>
        <v>494.90044536844817</v>
      </c>
      <c r="K614" s="71" t="s">
        <v>17</v>
      </c>
      <c r="L614" s="84">
        <v>388.98874962294997</v>
      </c>
      <c r="M614" s="84">
        <v>0</v>
      </c>
      <c r="N614" s="84">
        <v>105.91169574549821</v>
      </c>
      <c r="O614" s="84">
        <v>0</v>
      </c>
      <c r="P614" s="84">
        <v>0</v>
      </c>
      <c r="Q614" s="84">
        <v>0</v>
      </c>
      <c r="R614" s="85">
        <v>0</v>
      </c>
      <c r="S614" s="86">
        <f t="shared" si="266"/>
        <v>494.90044536844817</v>
      </c>
      <c r="U614" s="102" t="s">
        <v>17</v>
      </c>
      <c r="V614" s="118">
        <v>388.98874962294997</v>
      </c>
      <c r="W614" s="118">
        <v>98.00699919623834</v>
      </c>
      <c r="X614" s="118">
        <v>7.904696549259862</v>
      </c>
      <c r="Y614" s="118">
        <v>0</v>
      </c>
      <c r="Z614" s="118">
        <v>0</v>
      </c>
      <c r="AA614" s="118">
        <v>0</v>
      </c>
      <c r="AB614" s="118">
        <v>0</v>
      </c>
      <c r="AC614" s="118">
        <v>0</v>
      </c>
      <c r="AD614" s="118">
        <v>0</v>
      </c>
      <c r="AE614" s="118">
        <f t="shared" si="268"/>
        <v>0</v>
      </c>
      <c r="AF614" s="120">
        <f t="shared" si="264"/>
        <v>494.90044536844817</v>
      </c>
      <c r="AG614" s="276" t="str">
        <f t="shared" si="267"/>
        <v/>
      </c>
    </row>
    <row r="615" spans="1:33" ht="15">
      <c r="A615" s="29" t="s">
        <v>140</v>
      </c>
      <c r="B615" s="43">
        <v>14302.96682622944</v>
      </c>
      <c r="C615" s="43">
        <v>0</v>
      </c>
      <c r="D615" s="43">
        <v>2013.3584654461918</v>
      </c>
      <c r="E615" s="43">
        <v>0</v>
      </c>
      <c r="F615" s="422"/>
      <c r="G615" s="43">
        <v>0</v>
      </c>
      <c r="H615" s="44">
        <v>0</v>
      </c>
      <c r="I615" s="39">
        <f t="shared" si="265"/>
        <v>16316.325291675632</v>
      </c>
      <c r="K615" s="72" t="s">
        <v>140</v>
      </c>
      <c r="L615" s="43">
        <v>14302.96682622944</v>
      </c>
      <c r="M615" s="43">
        <v>0</v>
      </c>
      <c r="N615" s="43">
        <v>2013.3584654461918</v>
      </c>
      <c r="O615" s="43">
        <v>0</v>
      </c>
      <c r="P615" s="43">
        <v>0</v>
      </c>
      <c r="Q615" s="43">
        <v>0</v>
      </c>
      <c r="R615" s="82">
        <v>0</v>
      </c>
      <c r="S615" s="83">
        <f t="shared" si="266"/>
        <v>16316.325291675632</v>
      </c>
      <c r="U615" s="103" t="s">
        <v>140</v>
      </c>
      <c r="V615" s="114">
        <v>14302.96682622944</v>
      </c>
      <c r="W615" s="114">
        <v>1972.6960482107304</v>
      </c>
      <c r="X615" s="114">
        <v>40.662417235461469</v>
      </c>
      <c r="Y615" s="114">
        <v>0</v>
      </c>
      <c r="Z615" s="114">
        <v>0</v>
      </c>
      <c r="AA615" s="114">
        <v>0</v>
      </c>
      <c r="AB615" s="114">
        <v>0</v>
      </c>
      <c r="AC615" s="114">
        <v>0</v>
      </c>
      <c r="AD615" s="114">
        <v>0</v>
      </c>
      <c r="AE615" s="114">
        <f t="shared" si="268"/>
        <v>0</v>
      </c>
      <c r="AF615" s="140">
        <f t="shared" si="264"/>
        <v>16316.325291675632</v>
      </c>
      <c r="AG615" s="276" t="str">
        <f t="shared" si="267"/>
        <v/>
      </c>
    </row>
    <row r="616" spans="1:33" ht="15">
      <c r="A616" s="28" t="s">
        <v>25</v>
      </c>
      <c r="B616" s="40">
        <v>1540.7363840875178</v>
      </c>
      <c r="C616" s="40">
        <v>0</v>
      </c>
      <c r="D616" s="40">
        <v>3171.8948867357649</v>
      </c>
      <c r="E616" s="40">
        <v>4650.2491291797787</v>
      </c>
      <c r="F616" s="422"/>
      <c r="G616" s="40">
        <v>2084.2385502720208</v>
      </c>
      <c r="H616" s="41">
        <v>0</v>
      </c>
      <c r="I616" s="42">
        <f t="shared" si="265"/>
        <v>11447.118950275082</v>
      </c>
      <c r="K616" s="71" t="s">
        <v>25</v>
      </c>
      <c r="L616" s="84">
        <v>1540.7363840875178</v>
      </c>
      <c r="M616" s="84">
        <v>0</v>
      </c>
      <c r="N616" s="84">
        <v>3171.8948867357649</v>
      </c>
      <c r="O616" s="84">
        <v>4650.2491291797787</v>
      </c>
      <c r="P616" s="84">
        <v>0</v>
      </c>
      <c r="Q616" s="84">
        <v>2084.2385502720208</v>
      </c>
      <c r="R616" s="85">
        <v>0</v>
      </c>
      <c r="S616" s="86">
        <f t="shared" si="266"/>
        <v>11447.118950275082</v>
      </c>
      <c r="U616" s="102" t="s">
        <v>25</v>
      </c>
      <c r="V616" s="118">
        <v>1540.7363840875178</v>
      </c>
      <c r="W616" s="118">
        <v>2026.7907530874575</v>
      </c>
      <c r="X616" s="118">
        <v>1145.1041336483072</v>
      </c>
      <c r="Y616" s="118">
        <v>1518.7841726502193</v>
      </c>
      <c r="Z616" s="118">
        <v>1347.9311360482152</v>
      </c>
      <c r="AA616" s="118">
        <v>636.02781127606079</v>
      </c>
      <c r="AB616" s="118">
        <v>1068.927245775797</v>
      </c>
      <c r="AC616" s="118">
        <v>1015.3113044962236</v>
      </c>
      <c r="AD616" s="118">
        <v>1147.5060092052834</v>
      </c>
      <c r="AE616" s="118">
        <f t="shared" si="268"/>
        <v>0</v>
      </c>
      <c r="AF616" s="120">
        <f t="shared" si="264"/>
        <v>11447.11895027508</v>
      </c>
      <c r="AG616" s="276" t="str">
        <f t="shared" si="267"/>
        <v/>
      </c>
    </row>
    <row r="617" spans="1:33" ht="15">
      <c r="A617" s="29" t="s">
        <v>24</v>
      </c>
      <c r="B617" s="43">
        <v>1612.7990679576869</v>
      </c>
      <c r="C617" s="43">
        <v>0</v>
      </c>
      <c r="D617" s="43">
        <v>235.12274654575128</v>
      </c>
      <c r="E617" s="43">
        <v>0</v>
      </c>
      <c r="F617" s="422"/>
      <c r="G617" s="43">
        <v>0</v>
      </c>
      <c r="H617" s="44">
        <v>0</v>
      </c>
      <c r="I617" s="39">
        <f t="shared" si="265"/>
        <v>1847.9218145034383</v>
      </c>
      <c r="K617" s="72" t="s">
        <v>24</v>
      </c>
      <c r="L617" s="43">
        <v>1612.7990679576869</v>
      </c>
      <c r="M617" s="43">
        <v>0</v>
      </c>
      <c r="N617" s="43">
        <v>235.12274654575128</v>
      </c>
      <c r="O617" s="43">
        <v>0</v>
      </c>
      <c r="P617" s="43">
        <v>0</v>
      </c>
      <c r="Q617" s="43">
        <v>0</v>
      </c>
      <c r="R617" s="82">
        <v>0</v>
      </c>
      <c r="S617" s="83">
        <f t="shared" si="266"/>
        <v>1847.9218145034383</v>
      </c>
      <c r="U617" s="271" t="s">
        <v>24</v>
      </c>
      <c r="V617" s="114">
        <v>1612.7990679576869</v>
      </c>
      <c r="W617" s="114">
        <v>235.12274654575128</v>
      </c>
      <c r="X617" s="114">
        <v>0</v>
      </c>
      <c r="Y617" s="114">
        <v>0</v>
      </c>
      <c r="Z617" s="114">
        <v>0</v>
      </c>
      <c r="AA617" s="114">
        <v>0</v>
      </c>
      <c r="AB617" s="114">
        <v>0</v>
      </c>
      <c r="AC617" s="114">
        <v>0</v>
      </c>
      <c r="AD617" s="114">
        <v>0</v>
      </c>
      <c r="AE617" s="114">
        <f t="shared" si="268"/>
        <v>0</v>
      </c>
      <c r="AF617" s="140">
        <f t="shared" si="264"/>
        <v>1847.9218145034383</v>
      </c>
      <c r="AG617" s="276" t="str">
        <f t="shared" si="267"/>
        <v/>
      </c>
    </row>
    <row r="618" spans="1:33" ht="15">
      <c r="A618" s="28" t="s">
        <v>60</v>
      </c>
      <c r="B618" s="40">
        <v>13253.977366513765</v>
      </c>
      <c r="C618" s="40">
        <v>0</v>
      </c>
      <c r="D618" s="40">
        <v>1522.6512132698474</v>
      </c>
      <c r="E618" s="40">
        <v>0</v>
      </c>
      <c r="F618" s="422"/>
      <c r="G618" s="40">
        <v>0</v>
      </c>
      <c r="H618" s="41">
        <v>0</v>
      </c>
      <c r="I618" s="42">
        <f t="shared" si="265"/>
        <v>14776.628579783614</v>
      </c>
      <c r="K618" s="71" t="s">
        <v>60</v>
      </c>
      <c r="L618" s="84">
        <v>13253.977366513765</v>
      </c>
      <c r="M618" s="84">
        <v>0</v>
      </c>
      <c r="N618" s="84">
        <v>1522.6512132698474</v>
      </c>
      <c r="O618" s="84">
        <v>0</v>
      </c>
      <c r="P618" s="84">
        <v>0</v>
      </c>
      <c r="Q618" s="84">
        <v>0</v>
      </c>
      <c r="R618" s="85">
        <v>0</v>
      </c>
      <c r="S618" s="86">
        <f t="shared" si="266"/>
        <v>14776.628579783614</v>
      </c>
      <c r="U618" s="102" t="s">
        <v>60</v>
      </c>
      <c r="V618" s="118">
        <v>13253.977366513765</v>
      </c>
      <c r="W618" s="118">
        <v>1427.8039192258036</v>
      </c>
      <c r="X618" s="118">
        <v>94.847294044043835</v>
      </c>
      <c r="Y618" s="118">
        <v>0</v>
      </c>
      <c r="Z618" s="118">
        <v>0</v>
      </c>
      <c r="AA618" s="118">
        <v>0</v>
      </c>
      <c r="AB618" s="118">
        <v>0</v>
      </c>
      <c r="AC618" s="118">
        <v>0</v>
      </c>
      <c r="AD618" s="118">
        <v>0</v>
      </c>
      <c r="AE618" s="118">
        <f t="shared" si="268"/>
        <v>0</v>
      </c>
      <c r="AF618" s="120">
        <f t="shared" si="264"/>
        <v>14776.628579783614</v>
      </c>
      <c r="AG618" s="276" t="str">
        <f t="shared" si="267"/>
        <v/>
      </c>
    </row>
    <row r="619" spans="1:33" ht="15">
      <c r="A619" s="29" t="s">
        <v>22</v>
      </c>
      <c r="B619" s="43">
        <v>1535.2464745196958</v>
      </c>
      <c r="C619" s="43">
        <v>0</v>
      </c>
      <c r="D619" s="43">
        <v>392.53800648950278</v>
      </c>
      <c r="E619" s="43">
        <v>0</v>
      </c>
      <c r="F619" s="422"/>
      <c r="G619" s="43">
        <v>0</v>
      </c>
      <c r="H619" s="44">
        <v>0</v>
      </c>
      <c r="I619" s="39">
        <f t="shared" si="265"/>
        <v>1927.7844810091985</v>
      </c>
      <c r="K619" s="72" t="s">
        <v>22</v>
      </c>
      <c r="L619" s="43">
        <v>1535.2464745196958</v>
      </c>
      <c r="M619" s="43">
        <v>0</v>
      </c>
      <c r="N619" s="43">
        <v>392.53800648950278</v>
      </c>
      <c r="O619" s="43">
        <v>0</v>
      </c>
      <c r="P619" s="43">
        <v>1060.9094252673926</v>
      </c>
      <c r="Q619" s="43">
        <v>0</v>
      </c>
      <c r="R619" s="82">
        <v>0</v>
      </c>
      <c r="S619" s="83">
        <f t="shared" si="266"/>
        <v>2988.6939062765914</v>
      </c>
      <c r="U619" s="271" t="s">
        <v>22</v>
      </c>
      <c r="V619" s="114">
        <v>1535.2464745196958</v>
      </c>
      <c r="W619" s="114">
        <v>390.37970077549397</v>
      </c>
      <c r="X619" s="114">
        <v>2.1583057140088227</v>
      </c>
      <c r="Y619" s="114">
        <v>0</v>
      </c>
      <c r="Z619" s="114">
        <v>0</v>
      </c>
      <c r="AA619" s="114">
        <v>0</v>
      </c>
      <c r="AB619" s="114">
        <v>0</v>
      </c>
      <c r="AC619" s="114">
        <v>0</v>
      </c>
      <c r="AD619" s="114">
        <v>0</v>
      </c>
      <c r="AE619" s="114">
        <f t="shared" si="268"/>
        <v>1060.9094252673926</v>
      </c>
      <c r="AF619" s="140">
        <f t="shared" si="264"/>
        <v>2988.6939062765914</v>
      </c>
      <c r="AG619" s="276" t="str">
        <f t="shared" si="267"/>
        <v/>
      </c>
    </row>
    <row r="620" spans="1:33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265"/>
        <v>0</v>
      </c>
      <c r="K620" s="71" t="s">
        <v>21</v>
      </c>
      <c r="L620" s="84">
        <v>0</v>
      </c>
      <c r="M620" s="84">
        <v>0</v>
      </c>
      <c r="N620" s="84">
        <v>0</v>
      </c>
      <c r="O620" s="84">
        <v>0</v>
      </c>
      <c r="P620" s="84">
        <v>0</v>
      </c>
      <c r="Q620" s="84">
        <v>0</v>
      </c>
      <c r="R620" s="85">
        <v>0</v>
      </c>
      <c r="S620" s="86">
        <f t="shared" si="266"/>
        <v>0</v>
      </c>
      <c r="U620" s="102" t="s">
        <v>21</v>
      </c>
      <c r="V620" s="118">
        <v>0</v>
      </c>
      <c r="W620" s="118">
        <v>0</v>
      </c>
      <c r="X620" s="118">
        <v>0</v>
      </c>
      <c r="Y620" s="118">
        <v>0</v>
      </c>
      <c r="Z620" s="118">
        <v>0</v>
      </c>
      <c r="AA620" s="118">
        <v>0</v>
      </c>
      <c r="AB620" s="118">
        <v>0</v>
      </c>
      <c r="AC620" s="118">
        <v>0</v>
      </c>
      <c r="AD620" s="118">
        <v>0</v>
      </c>
      <c r="AE620" s="118">
        <f t="shared" si="268"/>
        <v>0</v>
      </c>
      <c r="AF620" s="120">
        <f t="shared" si="264"/>
        <v>0</v>
      </c>
      <c r="AG620" s="276" t="str">
        <f t="shared" si="267"/>
        <v/>
      </c>
    </row>
    <row r="621" spans="1:33" ht="15">
      <c r="A621" s="30" t="s">
        <v>64</v>
      </c>
      <c r="B621" s="43">
        <v>429.3923870161845</v>
      </c>
      <c r="C621" s="43">
        <v>0</v>
      </c>
      <c r="D621" s="43">
        <v>671.48128247671718</v>
      </c>
      <c r="E621" s="43">
        <v>0</v>
      </c>
      <c r="F621" s="422"/>
      <c r="G621" s="43">
        <v>0</v>
      </c>
      <c r="H621" s="44">
        <v>0</v>
      </c>
      <c r="I621" s="39">
        <f t="shared" si="265"/>
        <v>1100.8736694929016</v>
      </c>
      <c r="K621" s="73" t="s">
        <v>64</v>
      </c>
      <c r="L621" s="43">
        <v>429.3923870161845</v>
      </c>
      <c r="M621" s="43">
        <v>0</v>
      </c>
      <c r="N621" s="43">
        <v>671.48128247671718</v>
      </c>
      <c r="O621" s="43">
        <v>0</v>
      </c>
      <c r="P621" s="43">
        <v>0</v>
      </c>
      <c r="Q621" s="43">
        <v>0</v>
      </c>
      <c r="R621" s="82">
        <v>0</v>
      </c>
      <c r="S621" s="83">
        <f t="shared" si="266"/>
        <v>1100.8736694929016</v>
      </c>
      <c r="U621" s="272" t="s">
        <v>64</v>
      </c>
      <c r="V621" s="114">
        <v>429.3923870161845</v>
      </c>
      <c r="W621" s="114">
        <v>671.48128247671718</v>
      </c>
      <c r="X621" s="114">
        <v>0</v>
      </c>
      <c r="Y621" s="114">
        <v>0</v>
      </c>
      <c r="Z621" s="114">
        <v>0</v>
      </c>
      <c r="AA621" s="114">
        <v>0</v>
      </c>
      <c r="AB621" s="114">
        <v>0</v>
      </c>
      <c r="AC621" s="114">
        <v>0</v>
      </c>
      <c r="AD621" s="116">
        <v>0</v>
      </c>
      <c r="AE621" s="116">
        <f t="shared" si="268"/>
        <v>0</v>
      </c>
      <c r="AF621" s="117">
        <f t="shared" si="264"/>
        <v>1100.8736694929016</v>
      </c>
      <c r="AG621" s="276" t="str">
        <f t="shared" si="267"/>
        <v/>
      </c>
    </row>
    <row r="622" spans="1:33" ht="15">
      <c r="A622" s="55" t="s">
        <v>23</v>
      </c>
      <c r="B622" s="59">
        <v>429.3923870161845</v>
      </c>
      <c r="C622" s="59">
        <v>0</v>
      </c>
      <c r="D622" s="59">
        <v>671.48128247671718</v>
      </c>
      <c r="E622" s="59">
        <v>0</v>
      </c>
      <c r="F622" s="422"/>
      <c r="G622" s="59">
        <v>0</v>
      </c>
      <c r="H622" s="60">
        <v>0</v>
      </c>
      <c r="I622" s="61">
        <f t="shared" si="265"/>
        <v>1100.8736694929016</v>
      </c>
      <c r="K622" s="74" t="s">
        <v>23</v>
      </c>
      <c r="L622" s="87">
        <v>429.3923870161845</v>
      </c>
      <c r="M622" s="87">
        <v>0</v>
      </c>
      <c r="N622" s="87">
        <v>671.48128247671718</v>
      </c>
      <c r="O622" s="87">
        <v>0</v>
      </c>
      <c r="P622" s="87">
        <v>0</v>
      </c>
      <c r="Q622" s="87">
        <v>0</v>
      </c>
      <c r="R622" s="88">
        <v>0</v>
      </c>
      <c r="S622" s="89">
        <f t="shared" si="266"/>
        <v>1100.8736694929016</v>
      </c>
      <c r="U622" s="273" t="s">
        <v>135</v>
      </c>
      <c r="V622" s="118">
        <v>429.3923870161845</v>
      </c>
      <c r="W622" s="118">
        <v>671.48128247671718</v>
      </c>
      <c r="X622" s="118">
        <v>0</v>
      </c>
      <c r="Y622" s="118">
        <v>0</v>
      </c>
      <c r="Z622" s="118">
        <v>0</v>
      </c>
      <c r="AA622" s="118">
        <v>0</v>
      </c>
      <c r="AB622" s="118">
        <v>0</v>
      </c>
      <c r="AC622" s="118">
        <v>0</v>
      </c>
      <c r="AD622" s="118">
        <v>0</v>
      </c>
      <c r="AE622" s="118">
        <f t="shared" si="268"/>
        <v>0</v>
      </c>
      <c r="AF622" s="120">
        <f t="shared" si="264"/>
        <v>1100.8736694929016</v>
      </c>
      <c r="AG622" s="277" t="str">
        <f t="shared" si="267"/>
        <v/>
      </c>
    </row>
    <row r="623" spans="1:33" ht="15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f t="shared" si="265"/>
        <v>0</v>
      </c>
      <c r="K623" s="75" t="s">
        <v>19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90">
        <v>0</v>
      </c>
      <c r="S623" s="91">
        <f t="shared" si="266"/>
        <v>0</v>
      </c>
      <c r="U623" s="274" t="s">
        <v>19</v>
      </c>
      <c r="V623" s="114">
        <v>0</v>
      </c>
      <c r="W623" s="114">
        <v>0</v>
      </c>
      <c r="X623" s="114">
        <v>0</v>
      </c>
      <c r="Y623" s="114">
        <v>0</v>
      </c>
      <c r="Z623" s="114">
        <v>0</v>
      </c>
      <c r="AA623" s="114">
        <v>0</v>
      </c>
      <c r="AB623" s="114">
        <v>0</v>
      </c>
      <c r="AC623" s="114">
        <v>0</v>
      </c>
      <c r="AD623" s="114">
        <v>0</v>
      </c>
      <c r="AE623" s="114">
        <f t="shared" si="268"/>
        <v>0</v>
      </c>
      <c r="AF623" s="140">
        <f t="shared" si="264"/>
        <v>0</v>
      </c>
      <c r="AG623" s="277" t="str">
        <f t="shared" si="267"/>
        <v/>
      </c>
    </row>
    <row r="624" spans="1:33" ht="15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f t="shared" si="265"/>
        <v>0</v>
      </c>
      <c r="K624" s="74" t="s">
        <v>20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s="87">
        <v>0</v>
      </c>
      <c r="R624" s="88">
        <v>0</v>
      </c>
      <c r="S624" s="89">
        <f t="shared" si="266"/>
        <v>0</v>
      </c>
      <c r="U624" s="273" t="s">
        <v>136</v>
      </c>
      <c r="V624" s="118">
        <v>0</v>
      </c>
      <c r="W624" s="118">
        <v>0</v>
      </c>
      <c r="X624" s="118">
        <v>0</v>
      </c>
      <c r="Y624" s="118">
        <v>0</v>
      </c>
      <c r="Z624" s="118">
        <v>0</v>
      </c>
      <c r="AA624" s="118">
        <v>0</v>
      </c>
      <c r="AB624" s="118">
        <v>0</v>
      </c>
      <c r="AC624" s="118">
        <v>0</v>
      </c>
      <c r="AD624" s="118">
        <v>0</v>
      </c>
      <c r="AE624" s="118">
        <f t="shared" si="268"/>
        <v>0</v>
      </c>
      <c r="AF624" s="120">
        <f t="shared" si="264"/>
        <v>0</v>
      </c>
      <c r="AG624" s="277" t="str">
        <f t="shared" si="267"/>
        <v/>
      </c>
    </row>
    <row r="625" spans="1:38" ht="15.7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f t="shared" si="265"/>
        <v>0</v>
      </c>
      <c r="K625" s="76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2">
        <v>0</v>
      </c>
      <c r="S625" s="93">
        <f t="shared" si="266"/>
        <v>0</v>
      </c>
      <c r="U625" s="275" t="s">
        <v>11</v>
      </c>
      <c r="V625" s="114">
        <v>0</v>
      </c>
      <c r="W625" s="114">
        <v>0</v>
      </c>
      <c r="X625" s="114">
        <v>0</v>
      </c>
      <c r="Y625" s="114">
        <v>0</v>
      </c>
      <c r="Z625" s="114">
        <v>0</v>
      </c>
      <c r="AA625" s="114">
        <v>0</v>
      </c>
      <c r="AB625" s="114">
        <v>0</v>
      </c>
      <c r="AC625" s="114">
        <v>0</v>
      </c>
      <c r="AD625" s="114">
        <v>0</v>
      </c>
      <c r="AE625" s="114">
        <v>0</v>
      </c>
      <c r="AF625" s="140">
        <f t="shared" si="264"/>
        <v>0</v>
      </c>
      <c r="AG625" s="277" t="str">
        <f t="shared" si="267"/>
        <v/>
      </c>
    </row>
    <row r="626" spans="1:38" ht="15">
      <c r="A626" s="34" t="s">
        <v>26</v>
      </c>
      <c r="B626" s="67">
        <f>SUM(B605:B621)</f>
        <v>41863.750256909159</v>
      </c>
      <c r="C626" s="67">
        <f t="shared" ref="C626:I626" si="269">SUM(C605:C621)</f>
        <v>0</v>
      </c>
      <c r="D626" s="67">
        <f t="shared" si="269"/>
        <v>9130.9567843181885</v>
      </c>
      <c r="E626" s="67">
        <f t="shared" si="269"/>
        <v>4650.2491291797787</v>
      </c>
      <c r="F626" s="67">
        <f t="shared" si="269"/>
        <v>0</v>
      </c>
      <c r="G626" s="67">
        <f t="shared" si="269"/>
        <v>2084.2385502720208</v>
      </c>
      <c r="H626" s="68">
        <f t="shared" si="269"/>
        <v>0</v>
      </c>
      <c r="I626" s="39">
        <f t="shared" si="269"/>
        <v>57729.194720679166</v>
      </c>
      <c r="K626" s="77" t="s">
        <v>26</v>
      </c>
      <c r="L626" s="67">
        <f>SUM(L605:L621)</f>
        <v>41863.750256909159</v>
      </c>
      <c r="M626" s="67">
        <f t="shared" ref="M626:S626" si="270">SUM(M605:M621)</f>
        <v>0</v>
      </c>
      <c r="N626" s="67">
        <f t="shared" si="270"/>
        <v>9130.9567843181885</v>
      </c>
      <c r="O626" s="67">
        <f t="shared" si="270"/>
        <v>4650.2491291797787</v>
      </c>
      <c r="P626" s="67">
        <f t="shared" si="270"/>
        <v>27164.6737523722</v>
      </c>
      <c r="Q626" s="67">
        <f t="shared" si="270"/>
        <v>2084.2385502720208</v>
      </c>
      <c r="R626" s="68">
        <f t="shared" si="270"/>
        <v>0</v>
      </c>
      <c r="S626" s="94">
        <f t="shared" si="270"/>
        <v>84893.868473051349</v>
      </c>
      <c r="U626" s="107" t="s">
        <v>63</v>
      </c>
      <c r="V626" s="127">
        <f>SUM(V605:V621)</f>
        <v>41863.750256909159</v>
      </c>
      <c r="W626" s="127">
        <f t="shared" ref="W626:AE626" si="271">SUM(W605:W621)</f>
        <v>7839.4999434817037</v>
      </c>
      <c r="X626" s="127">
        <f t="shared" si="271"/>
        <v>1291.4568408364839</v>
      </c>
      <c r="Y626" s="127">
        <f t="shared" si="271"/>
        <v>1518.7841726502193</v>
      </c>
      <c r="Z626" s="127">
        <f t="shared" si="271"/>
        <v>1347.9311360482152</v>
      </c>
      <c r="AA626" s="127">
        <f t="shared" si="271"/>
        <v>636.02781127606079</v>
      </c>
      <c r="AB626" s="127">
        <f t="shared" si="271"/>
        <v>1068.927245775797</v>
      </c>
      <c r="AC626" s="127">
        <f t="shared" si="271"/>
        <v>1015.3113044962236</v>
      </c>
      <c r="AD626" s="127">
        <f t="shared" si="271"/>
        <v>1147.5060092052834</v>
      </c>
      <c r="AE626" s="127">
        <f t="shared" si="271"/>
        <v>27164.6737523722</v>
      </c>
      <c r="AF626" s="129">
        <f>SUM(AF605:AF621)</f>
        <v>84893.868473051349</v>
      </c>
      <c r="AG626" s="278" t="str">
        <f t="shared" si="267"/>
        <v/>
      </c>
    </row>
    <row r="627" spans="1:38" ht="15" thickBot="1">
      <c r="A627" s="58" t="s">
        <v>90</v>
      </c>
      <c r="B627" s="48">
        <f>IF($I626=0,"-",B626/$I626)</f>
        <v>0.72517467911107292</v>
      </c>
      <c r="C627" s="48">
        <f t="shared" ref="C627:H627" si="272">IF($I626=0,"-",C626/$I626)</f>
        <v>0</v>
      </c>
      <c r="D627" s="48">
        <f t="shared" si="272"/>
        <v>0.15816878840070481</v>
      </c>
      <c r="E627" s="48">
        <f t="shared" si="272"/>
        <v>8.0552814770409639E-2</v>
      </c>
      <c r="F627" s="48">
        <f t="shared" si="272"/>
        <v>0</v>
      </c>
      <c r="G627" s="48">
        <f t="shared" si="272"/>
        <v>3.6103717717812303E-2</v>
      </c>
      <c r="H627" s="69">
        <f t="shared" si="272"/>
        <v>0</v>
      </c>
      <c r="I627" s="49">
        <f>SUM(B627:H627)</f>
        <v>0.99999999999999967</v>
      </c>
      <c r="J627" s="15"/>
      <c r="K627" s="78" t="s">
        <v>90</v>
      </c>
      <c r="L627" s="95">
        <f>IF($S626=0,"-",L626/$S626)</f>
        <v>0.4931304346225942</v>
      </c>
      <c r="M627" s="95">
        <f t="shared" ref="M627:R627" si="273">IF($S626=0,"-",M626/$S626)</f>
        <v>0</v>
      </c>
      <c r="N627" s="95">
        <f t="shared" si="273"/>
        <v>0.10755731772568136</v>
      </c>
      <c r="O627" s="95">
        <f t="shared" si="273"/>
        <v>5.4777208446519912E-2</v>
      </c>
      <c r="P627" s="95">
        <f t="shared" si="273"/>
        <v>0.31998393100669381</v>
      </c>
      <c r="Q627" s="95">
        <f t="shared" si="273"/>
        <v>2.455110819851071E-2</v>
      </c>
      <c r="R627" s="96">
        <f t="shared" si="273"/>
        <v>0</v>
      </c>
      <c r="S627" s="97">
        <f>SUM(L627:R627)</f>
        <v>0.99999999999999989</v>
      </c>
      <c r="T627" s="22"/>
      <c r="U627" s="108" t="s">
        <v>90</v>
      </c>
      <c r="V627" s="130">
        <f>V626/$AF626</f>
        <v>0.4931304346225942</v>
      </c>
      <c r="W627" s="130">
        <f t="shared" ref="W627:AF627" si="274">W626/$AF626</f>
        <v>9.2344713281269183E-2</v>
      </c>
      <c r="X627" s="130">
        <f t="shared" si="274"/>
        <v>1.521260444441218E-2</v>
      </c>
      <c r="Y627" s="130">
        <f t="shared" si="274"/>
        <v>1.7890387138293044E-2</v>
      </c>
      <c r="Z627" s="130">
        <f t="shared" si="274"/>
        <v>1.5877838532898304E-2</v>
      </c>
      <c r="AA627" s="130">
        <f t="shared" si="274"/>
        <v>7.4920347336740935E-3</v>
      </c>
      <c r="AB627" s="130">
        <f t="shared" si="274"/>
        <v>1.2591336276719638E-2</v>
      </c>
      <c r="AC627" s="130">
        <f t="shared" si="274"/>
        <v>1.1959771921791068E-2</v>
      </c>
      <c r="AD627" s="130">
        <f t="shared" si="274"/>
        <v>1.3516948041654467E-2</v>
      </c>
      <c r="AE627" s="130">
        <f t="shared" si="274"/>
        <v>0.31998393100669381</v>
      </c>
      <c r="AF627" s="131">
        <f t="shared" si="274"/>
        <v>1</v>
      </c>
    </row>
    <row r="628" spans="1:38" s="15" customFormat="1" ht="15.75" thickBot="1">
      <c r="A628" s="2"/>
      <c r="B628" s="2"/>
      <c r="C628" s="2"/>
      <c r="D628" s="2"/>
      <c r="E628" s="2"/>
      <c r="F628" s="2"/>
      <c r="G628" s="2"/>
      <c r="H628" s="2"/>
      <c r="I628" s="2"/>
      <c r="J628" s="4"/>
      <c r="K628" s="2"/>
      <c r="L628" s="2"/>
      <c r="M628" s="2"/>
      <c r="N628" s="2"/>
      <c r="O628" s="2"/>
      <c r="P628" s="2"/>
      <c r="Q628" s="2"/>
      <c r="R628" s="2"/>
      <c r="S628" s="2"/>
      <c r="T628"/>
      <c r="U628" s="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4"/>
      <c r="AG628" s="14"/>
      <c r="AH628" s="14"/>
      <c r="AI628" s="14"/>
      <c r="AJ628" s="20"/>
      <c r="AK628" s="14"/>
      <c r="AL628" s="14"/>
    </row>
    <row r="629" spans="1:38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  <c r="K629" s="442" t="s">
        <v>51</v>
      </c>
      <c r="L629" s="80" t="s">
        <v>0</v>
      </c>
      <c r="M629" s="80" t="s">
        <v>1</v>
      </c>
      <c r="N629" s="80" t="s">
        <v>2</v>
      </c>
      <c r="O629" s="80" t="s">
        <v>3</v>
      </c>
      <c r="P629" s="80" t="s">
        <v>27</v>
      </c>
      <c r="Q629" s="80" t="s">
        <v>4</v>
      </c>
      <c r="R629" s="80" t="s">
        <v>5</v>
      </c>
      <c r="S629" s="81" t="s">
        <v>6</v>
      </c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</row>
    <row r="630" spans="1:38" ht="15" customHeight="1">
      <c r="A630" s="453" t="s">
        <v>51</v>
      </c>
      <c r="B630" s="409" t="s">
        <v>119</v>
      </c>
      <c r="C630" s="410"/>
      <c r="D630" s="410"/>
      <c r="E630" s="410"/>
      <c r="F630" s="410"/>
      <c r="G630" s="410"/>
      <c r="H630" s="410"/>
      <c r="I630" s="411"/>
      <c r="K630" s="443" t="s">
        <v>51</v>
      </c>
      <c r="L630" s="412" t="s">
        <v>119</v>
      </c>
      <c r="M630" s="413"/>
      <c r="N630" s="413"/>
      <c r="O630" s="413"/>
      <c r="P630" s="413"/>
      <c r="Q630" s="413"/>
      <c r="R630" s="413"/>
      <c r="S630" s="414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  <c r="AG630" s="11"/>
      <c r="AH630" s="11"/>
      <c r="AI630" s="11"/>
      <c r="AJ630" s="11"/>
      <c r="AK630" s="11"/>
      <c r="AL630" s="11"/>
    </row>
    <row r="631" spans="1:38" ht="15">
      <c r="A631" s="27" t="s">
        <v>7</v>
      </c>
      <c r="B631" s="37">
        <v>1.279727215345291</v>
      </c>
      <c r="C631" s="37">
        <v>0</v>
      </c>
      <c r="D631" s="37">
        <v>1.9215963972225656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3.2013236125678564</v>
      </c>
      <c r="K631" s="79" t="s">
        <v>7</v>
      </c>
      <c r="L631" s="37">
        <v>1.279727215345291</v>
      </c>
      <c r="M631" s="37">
        <v>0</v>
      </c>
      <c r="N631" s="37">
        <v>1.9215963972225656</v>
      </c>
      <c r="O631" s="37">
        <v>0</v>
      </c>
      <c r="P631" s="37">
        <v>0</v>
      </c>
      <c r="Q631" s="37">
        <v>0</v>
      </c>
      <c r="R631" s="98">
        <v>0</v>
      </c>
      <c r="S631" s="99">
        <f>SUM(L631:R631)</f>
        <v>3.2013236125678564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  <c r="AG631" s="11"/>
      <c r="AH631" s="11"/>
      <c r="AI631" s="11"/>
      <c r="AJ631" s="11"/>
      <c r="AK631" s="11"/>
      <c r="AL631" s="11"/>
    </row>
    <row r="632" spans="1:38" ht="15">
      <c r="A632" s="28" t="s">
        <v>8</v>
      </c>
      <c r="B632" s="40">
        <v>4.8267134176659949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275">SUM(B632:H632)</f>
        <v>4.8267134176659949</v>
      </c>
      <c r="K632" s="71" t="s">
        <v>8</v>
      </c>
      <c r="L632" s="84">
        <v>4.8267134176659949</v>
      </c>
      <c r="M632" s="84">
        <v>0</v>
      </c>
      <c r="N632" s="84">
        <v>0</v>
      </c>
      <c r="O632" s="84">
        <v>0</v>
      </c>
      <c r="P632" s="84">
        <v>0</v>
      </c>
      <c r="Q632" s="84">
        <v>0</v>
      </c>
      <c r="R632" s="85">
        <v>0</v>
      </c>
      <c r="S632" s="86">
        <f t="shared" ref="S632:S651" si="276">SUM(L632:R632)</f>
        <v>4.8267134176659949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</row>
    <row r="633" spans="1:38" ht="15">
      <c r="A633" s="29" t="s">
        <v>10</v>
      </c>
      <c r="B633" s="43">
        <v>13.453431280523249</v>
      </c>
      <c r="C633" s="43">
        <v>0</v>
      </c>
      <c r="D633" s="43">
        <v>4.3097333077793579E-2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275"/>
        <v>13.496528613601043</v>
      </c>
      <c r="K633" s="72" t="s">
        <v>10</v>
      </c>
      <c r="L633" s="43">
        <v>13.453431280523249</v>
      </c>
      <c r="M633" s="43">
        <v>0</v>
      </c>
      <c r="N633" s="43">
        <v>4.3097333077793579E-2</v>
      </c>
      <c r="O633" s="43">
        <v>0</v>
      </c>
      <c r="P633" s="43">
        <v>0</v>
      </c>
      <c r="Q633" s="43">
        <v>0</v>
      </c>
      <c r="R633" s="82">
        <v>0</v>
      </c>
      <c r="S633" s="83">
        <f t="shared" si="276"/>
        <v>13.496528613601043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</row>
    <row r="634" spans="1:38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275"/>
        <v>0</v>
      </c>
      <c r="K634" s="71" t="s">
        <v>56</v>
      </c>
      <c r="L634" s="84">
        <v>0</v>
      </c>
      <c r="M634" s="84">
        <v>0</v>
      </c>
      <c r="N634" s="84">
        <v>0</v>
      </c>
      <c r="O634" s="84">
        <v>0</v>
      </c>
      <c r="P634" s="84">
        <v>0</v>
      </c>
      <c r="Q634" s="84">
        <v>0</v>
      </c>
      <c r="R634" s="85">
        <v>0</v>
      </c>
      <c r="S634" s="86">
        <f t="shared" si="276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</row>
    <row r="635" spans="1:38" ht="15">
      <c r="A635" s="29" t="s">
        <v>16</v>
      </c>
      <c r="B635" s="43">
        <v>120.14151001669924</v>
      </c>
      <c r="C635" s="43">
        <v>0.51925913649463551</v>
      </c>
      <c r="D635" s="43">
        <v>9.6809704175661242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275"/>
        <v>130.34173957076001</v>
      </c>
      <c r="K635" s="72" t="s">
        <v>16</v>
      </c>
      <c r="L635" s="43">
        <v>120.14151001669924</v>
      </c>
      <c r="M635" s="43">
        <v>0.51925913649463551</v>
      </c>
      <c r="N635" s="43">
        <v>9.6809704175661242</v>
      </c>
      <c r="O635" s="43">
        <v>0</v>
      </c>
      <c r="P635" s="43">
        <v>0</v>
      </c>
      <c r="Q635" s="43">
        <v>0</v>
      </c>
      <c r="R635" s="82">
        <v>0</v>
      </c>
      <c r="S635" s="83">
        <f t="shared" si="276"/>
        <v>130.34173957076001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</row>
    <row r="636" spans="1:38" ht="15">
      <c r="A636" s="28" t="s">
        <v>68</v>
      </c>
      <c r="B636" s="40">
        <v>8.1343045677167218</v>
      </c>
      <c r="C636" s="40">
        <v>0.18357341053253876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275"/>
        <v>8.3178779782492605</v>
      </c>
      <c r="K636" s="71" t="s">
        <v>68</v>
      </c>
      <c r="L636" s="84">
        <v>8.1343045677167218</v>
      </c>
      <c r="M636" s="84">
        <v>0.18357341053253876</v>
      </c>
      <c r="N636" s="84">
        <v>0</v>
      </c>
      <c r="O636" s="84">
        <v>0</v>
      </c>
      <c r="P636" s="84">
        <v>0</v>
      </c>
      <c r="Q636" s="84">
        <v>0</v>
      </c>
      <c r="R636" s="85">
        <v>0</v>
      </c>
      <c r="S636" s="86">
        <f t="shared" si="276"/>
        <v>8.3178779782492605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</row>
    <row r="637" spans="1:38" ht="15">
      <c r="A637" s="29" t="s">
        <v>58</v>
      </c>
      <c r="B637" s="43">
        <v>0</v>
      </c>
      <c r="C637" s="43">
        <v>1.698881085819824</v>
      </c>
      <c r="D637" s="43">
        <v>0</v>
      </c>
      <c r="E637" s="43">
        <v>82.456315989327692</v>
      </c>
      <c r="F637" s="43">
        <v>3256.4291181135222</v>
      </c>
      <c r="G637" s="43">
        <v>0</v>
      </c>
      <c r="H637" s="44">
        <v>0</v>
      </c>
      <c r="I637" s="39">
        <f t="shared" si="275"/>
        <v>3340.5843151886697</v>
      </c>
      <c r="K637" s="72" t="s">
        <v>58</v>
      </c>
      <c r="L637" s="43">
        <v>0</v>
      </c>
      <c r="M637" s="43">
        <v>1.698881085819824</v>
      </c>
      <c r="N637" s="43">
        <v>0</v>
      </c>
      <c r="O637" s="43">
        <v>82.456315989327692</v>
      </c>
      <c r="P637" s="43">
        <v>3256.4291181135222</v>
      </c>
      <c r="Q637" s="43">
        <v>0</v>
      </c>
      <c r="R637" s="82">
        <v>0</v>
      </c>
      <c r="S637" s="83">
        <f t="shared" si="276"/>
        <v>3340.5843151886697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</row>
    <row r="638" spans="1:38" ht="15">
      <c r="A638" s="28" t="s">
        <v>12</v>
      </c>
      <c r="B638" s="40">
        <v>0</v>
      </c>
      <c r="C638" s="40">
        <v>0</v>
      </c>
      <c r="D638" s="40">
        <v>0</v>
      </c>
      <c r="E638" s="40">
        <v>35.815607183549957</v>
      </c>
      <c r="F638" s="40">
        <v>0</v>
      </c>
      <c r="G638" s="40">
        <v>0</v>
      </c>
      <c r="H638" s="41">
        <v>0</v>
      </c>
      <c r="I638" s="42">
        <f t="shared" si="275"/>
        <v>35.815607183549957</v>
      </c>
      <c r="K638" s="71" t="s">
        <v>12</v>
      </c>
      <c r="L638" s="84">
        <v>0</v>
      </c>
      <c r="M638" s="84">
        <v>0</v>
      </c>
      <c r="N638" s="84">
        <v>0</v>
      </c>
      <c r="O638" s="84">
        <v>35.815607183549957</v>
      </c>
      <c r="P638" s="84">
        <v>0</v>
      </c>
      <c r="Q638" s="84">
        <v>0</v>
      </c>
      <c r="R638" s="85">
        <v>0</v>
      </c>
      <c r="S638" s="86">
        <f t="shared" si="276"/>
        <v>35.815607183549957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</row>
    <row r="639" spans="1:38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275"/>
        <v>0</v>
      </c>
      <c r="K639" s="72" t="s">
        <v>59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82">
        <v>0</v>
      </c>
      <c r="S639" s="83">
        <f t="shared" si="276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</row>
    <row r="640" spans="1:38" ht="15">
      <c r="A640" s="28" t="s">
        <v>17</v>
      </c>
      <c r="B640" s="40">
        <v>48.95824987878833</v>
      </c>
      <c r="C640" s="40">
        <v>0</v>
      </c>
      <c r="D640" s="40">
        <v>0.23701823622926066</v>
      </c>
      <c r="E640" s="40">
        <v>1.4421879977944074</v>
      </c>
      <c r="F640" s="40">
        <v>0</v>
      </c>
      <c r="G640" s="40">
        <v>0</v>
      </c>
      <c r="H640" s="41">
        <v>0</v>
      </c>
      <c r="I640" s="42">
        <f t="shared" si="275"/>
        <v>50.637456112811996</v>
      </c>
      <c r="K640" s="71" t="s">
        <v>17</v>
      </c>
      <c r="L640" s="84">
        <v>48.95824987878833</v>
      </c>
      <c r="M640" s="84">
        <v>0</v>
      </c>
      <c r="N640" s="84">
        <v>0.23701823622926066</v>
      </c>
      <c r="O640" s="84">
        <v>1.4421879977944074</v>
      </c>
      <c r="P640" s="84">
        <v>0</v>
      </c>
      <c r="Q640" s="84">
        <v>0</v>
      </c>
      <c r="R640" s="85">
        <v>0</v>
      </c>
      <c r="S640" s="86">
        <f t="shared" si="276"/>
        <v>50.637456112811996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</row>
    <row r="641" spans="1:38" ht="15">
      <c r="A641" s="29" t="s">
        <v>140</v>
      </c>
      <c r="B641" s="43">
        <v>173.02571475235294</v>
      </c>
      <c r="C641" s="43">
        <v>0</v>
      </c>
      <c r="D641" s="43">
        <v>44.719592431688092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275"/>
        <v>217.74530718404102</v>
      </c>
      <c r="K641" s="72" t="s">
        <v>140</v>
      </c>
      <c r="L641" s="43">
        <v>173.02571475235294</v>
      </c>
      <c r="M641" s="43">
        <v>0</v>
      </c>
      <c r="N641" s="43">
        <v>44.719592431688092</v>
      </c>
      <c r="O641" s="43">
        <v>0</v>
      </c>
      <c r="P641" s="43">
        <v>0</v>
      </c>
      <c r="Q641" s="43">
        <v>0</v>
      </c>
      <c r="R641" s="82">
        <v>0</v>
      </c>
      <c r="S641" s="83">
        <f t="shared" si="276"/>
        <v>217.74530718404102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</row>
    <row r="642" spans="1:38" ht="15">
      <c r="A642" s="28" t="s">
        <v>25</v>
      </c>
      <c r="B642" s="40">
        <v>329.45997056725577</v>
      </c>
      <c r="C642" s="40">
        <v>0.42807507143017665</v>
      </c>
      <c r="D642" s="40">
        <v>6.8146492701674433</v>
      </c>
      <c r="E642" s="40">
        <v>547.45930846031763</v>
      </c>
      <c r="F642" s="40">
        <v>0</v>
      </c>
      <c r="G642" s="40">
        <v>184.61436674423703</v>
      </c>
      <c r="H642" s="41">
        <v>2.5901379364521024</v>
      </c>
      <c r="I642" s="42">
        <f t="shared" si="275"/>
        <v>1071.3665080498602</v>
      </c>
      <c r="K642" s="71" t="s">
        <v>25</v>
      </c>
      <c r="L642" s="84">
        <v>329.45997056725577</v>
      </c>
      <c r="M642" s="84">
        <v>0.42807507143017665</v>
      </c>
      <c r="N642" s="84">
        <v>6.8146492701674433</v>
      </c>
      <c r="O642" s="84">
        <v>547.45930846031763</v>
      </c>
      <c r="P642" s="84">
        <v>0</v>
      </c>
      <c r="Q642" s="84">
        <v>184.61436674423703</v>
      </c>
      <c r="R642" s="85">
        <v>2.5901379364521024</v>
      </c>
      <c r="S642" s="86">
        <f t="shared" si="276"/>
        <v>1071.3665080498602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</row>
    <row r="643" spans="1:38" ht="15">
      <c r="A643" s="29" t="s">
        <v>24</v>
      </c>
      <c r="B643" s="43">
        <v>26.122488726904798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275"/>
        <v>26.122488726904798</v>
      </c>
      <c r="K643" s="72" t="s">
        <v>24</v>
      </c>
      <c r="L643" s="43">
        <v>26.122488726904798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82">
        <v>0</v>
      </c>
      <c r="S643" s="83">
        <f t="shared" si="276"/>
        <v>26.122488726904798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</row>
    <row r="644" spans="1:38" ht="15">
      <c r="A644" s="28" t="s">
        <v>60</v>
      </c>
      <c r="B644" s="40">
        <v>576.89421076417113</v>
      </c>
      <c r="C644" s="40">
        <v>26.131349785213839</v>
      </c>
      <c r="D644" s="40">
        <v>328.4879462232181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275"/>
        <v>931.51350677260302</v>
      </c>
      <c r="K644" s="71" t="s">
        <v>60</v>
      </c>
      <c r="L644" s="84">
        <v>576.89421076417113</v>
      </c>
      <c r="M644" s="84">
        <v>26.131349785213839</v>
      </c>
      <c r="N644" s="84">
        <v>328.4879462232181</v>
      </c>
      <c r="O644" s="84">
        <v>0</v>
      </c>
      <c r="P644" s="84">
        <v>0</v>
      </c>
      <c r="Q644" s="84">
        <v>0</v>
      </c>
      <c r="R644" s="85">
        <v>0</v>
      </c>
      <c r="S644" s="86">
        <f t="shared" si="276"/>
        <v>931.51350677260302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</row>
    <row r="645" spans="1:38" ht="15">
      <c r="A645" s="29" t="s">
        <v>22</v>
      </c>
      <c r="B645" s="43">
        <v>445.26339808191329</v>
      </c>
      <c r="C645" s="43">
        <v>0</v>
      </c>
      <c r="D645" s="43">
        <v>0.64792947485111307</v>
      </c>
      <c r="E645" s="43">
        <v>3.8150725952922802</v>
      </c>
      <c r="F645" s="43">
        <v>193.72452447786779</v>
      </c>
      <c r="G645" s="43">
        <v>0</v>
      </c>
      <c r="H645" s="44">
        <v>0</v>
      </c>
      <c r="I645" s="39">
        <f t="shared" si="275"/>
        <v>643.45092462992454</v>
      </c>
      <c r="K645" s="72" t="s">
        <v>22</v>
      </c>
      <c r="L645" s="43">
        <v>445.26339808191329</v>
      </c>
      <c r="M645" s="43">
        <v>0</v>
      </c>
      <c r="N645" s="43">
        <v>0.64792947485111307</v>
      </c>
      <c r="O645" s="43">
        <v>3.8150725952922802</v>
      </c>
      <c r="P645" s="43">
        <v>193.72452447786779</v>
      </c>
      <c r="Q645" s="43">
        <v>0</v>
      </c>
      <c r="R645" s="82">
        <v>0</v>
      </c>
      <c r="S645" s="83">
        <f t="shared" si="276"/>
        <v>643.45092462992454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</row>
    <row r="646" spans="1:38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275"/>
        <v>0</v>
      </c>
      <c r="K646" s="71" t="s">
        <v>21</v>
      </c>
      <c r="L646" s="84">
        <v>0</v>
      </c>
      <c r="M646" s="84">
        <v>0</v>
      </c>
      <c r="N646" s="84">
        <v>0</v>
      </c>
      <c r="O646" s="84">
        <v>0</v>
      </c>
      <c r="P646" s="84">
        <v>0</v>
      </c>
      <c r="Q646" s="84">
        <v>0</v>
      </c>
      <c r="R646" s="85">
        <v>0</v>
      </c>
      <c r="S646" s="86">
        <f t="shared" si="276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</row>
    <row r="647" spans="1:38" ht="15">
      <c r="A647" s="30" t="s">
        <v>64</v>
      </c>
      <c r="B647" s="43">
        <v>14.864863778788225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275"/>
        <v>14.864863778788225</v>
      </c>
      <c r="K647" s="73" t="s">
        <v>64</v>
      </c>
      <c r="L647" s="43">
        <v>14.864863778788225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82">
        <v>0</v>
      </c>
      <c r="S647" s="83">
        <f t="shared" si="276"/>
        <v>14.864863778788225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</row>
    <row r="648" spans="1:38">
      <c r="A648" s="55" t="s">
        <v>23</v>
      </c>
      <c r="B648" s="59">
        <v>14.864863778788225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275"/>
        <v>14.864863778788225</v>
      </c>
      <c r="K648" s="74" t="s">
        <v>23</v>
      </c>
      <c r="L648" s="87">
        <v>14.864863778788225</v>
      </c>
      <c r="M648" s="87">
        <v>0</v>
      </c>
      <c r="N648" s="87">
        <v>0</v>
      </c>
      <c r="O648" s="87">
        <v>0</v>
      </c>
      <c r="P648" s="87">
        <v>0</v>
      </c>
      <c r="Q648" s="87">
        <v>0</v>
      </c>
      <c r="R648" s="88">
        <v>0</v>
      </c>
      <c r="S648" s="89">
        <f t="shared" si="276"/>
        <v>14.864863778788225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</row>
    <row r="649" spans="1:38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275"/>
        <v>0</v>
      </c>
      <c r="K649" s="75" t="s">
        <v>19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90">
        <v>0</v>
      </c>
      <c r="S649" s="91">
        <f t="shared" si="276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</row>
    <row r="650" spans="1:38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275"/>
        <v>0</v>
      </c>
      <c r="K650" s="74" t="s">
        <v>20</v>
      </c>
      <c r="L650" s="87">
        <v>0</v>
      </c>
      <c r="M650" s="87">
        <v>0</v>
      </c>
      <c r="N650" s="87">
        <v>0</v>
      </c>
      <c r="O650" s="87">
        <v>0</v>
      </c>
      <c r="P650" s="87">
        <v>0</v>
      </c>
      <c r="Q650" s="87">
        <v>0</v>
      </c>
      <c r="R650" s="88">
        <v>0</v>
      </c>
      <c r="S650" s="89">
        <f t="shared" si="276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</row>
    <row r="651" spans="1:38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275"/>
        <v>0</v>
      </c>
      <c r="K651" s="76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2">
        <v>0</v>
      </c>
      <c r="S651" s="93">
        <f t="shared" si="276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</row>
    <row r="652" spans="1:38" ht="15">
      <c r="A652" s="34" t="s">
        <v>26</v>
      </c>
      <c r="B652" s="67">
        <f>SUM(B631:B647)</f>
        <v>1762.424583048125</v>
      </c>
      <c r="C652" s="67">
        <f t="shared" ref="C652:I652" si="277">SUM(C631:C647)</f>
        <v>28.961138489491013</v>
      </c>
      <c r="D652" s="67">
        <f t="shared" si="277"/>
        <v>392.55279978402052</v>
      </c>
      <c r="E652" s="67">
        <f t="shared" si="277"/>
        <v>670.98849222628189</v>
      </c>
      <c r="F652" s="67">
        <f t="shared" si="277"/>
        <v>3450.1536425913901</v>
      </c>
      <c r="G652" s="67">
        <f t="shared" si="277"/>
        <v>184.61436674423703</v>
      </c>
      <c r="H652" s="68">
        <f t="shared" si="277"/>
        <v>2.5901379364521024</v>
      </c>
      <c r="I652" s="39">
        <f t="shared" si="277"/>
        <v>6492.2851608199981</v>
      </c>
      <c r="K652" s="77" t="s">
        <v>26</v>
      </c>
      <c r="L652" s="67">
        <f>SUM(L631:L647)</f>
        <v>1762.424583048125</v>
      </c>
      <c r="M652" s="67">
        <f t="shared" ref="M652:S652" si="278">SUM(M631:M647)</f>
        <v>28.961138489491013</v>
      </c>
      <c r="N652" s="67">
        <f t="shared" si="278"/>
        <v>392.55279978402052</v>
      </c>
      <c r="O652" s="67">
        <f t="shared" si="278"/>
        <v>670.98849222628189</v>
      </c>
      <c r="P652" s="67">
        <f t="shared" si="278"/>
        <v>3450.1536425913901</v>
      </c>
      <c r="Q652" s="67">
        <f t="shared" si="278"/>
        <v>184.61436674423703</v>
      </c>
      <c r="R652" s="68">
        <f t="shared" si="278"/>
        <v>2.5901379364521024</v>
      </c>
      <c r="S652" s="94">
        <f t="shared" si="278"/>
        <v>6492.2851608199981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</row>
    <row r="653" spans="1:38" ht="15" thickBot="1">
      <c r="A653" s="58" t="s">
        <v>90</v>
      </c>
      <c r="B653" s="48">
        <f>IF($I652=0,"-",B652/$I652)</f>
        <v>0.27146444424285343</v>
      </c>
      <c r="C653" s="48">
        <f t="shared" ref="C653:H653" si="279">IF($I652=0,"-",C652/$I652)</f>
        <v>4.4608543482142918E-3</v>
      </c>
      <c r="D653" s="48">
        <f t="shared" si="279"/>
        <v>6.0464503647039397E-2</v>
      </c>
      <c r="E653" s="48">
        <f t="shared" si="279"/>
        <v>0.10335166672523881</v>
      </c>
      <c r="F653" s="48">
        <f t="shared" si="279"/>
        <v>0.53142361389369774</v>
      </c>
      <c r="G653" s="48">
        <f t="shared" si="279"/>
        <v>2.8435960862957473E-2</v>
      </c>
      <c r="H653" s="69">
        <f t="shared" si="279"/>
        <v>3.9895627999879152E-4</v>
      </c>
      <c r="I653" s="49">
        <f>SUM(B653:H653)</f>
        <v>1</v>
      </c>
      <c r="J653" s="15"/>
      <c r="K653" s="78" t="s">
        <v>90</v>
      </c>
      <c r="L653" s="95">
        <f>IF($S652=0,"-",L652/$S652)</f>
        <v>0.27146444424285343</v>
      </c>
      <c r="M653" s="95">
        <f t="shared" ref="M653:R653" si="280">IF($S652=0,"-",M652/$S652)</f>
        <v>4.4608543482142918E-3</v>
      </c>
      <c r="N653" s="95">
        <f t="shared" si="280"/>
        <v>6.0464503647039397E-2</v>
      </c>
      <c r="O653" s="95">
        <f t="shared" si="280"/>
        <v>0.10335166672523881</v>
      </c>
      <c r="P653" s="95">
        <f t="shared" si="280"/>
        <v>0.53142361389369774</v>
      </c>
      <c r="Q653" s="95">
        <f t="shared" si="280"/>
        <v>2.8435960862957473E-2</v>
      </c>
      <c r="R653" s="96">
        <f t="shared" si="280"/>
        <v>3.9895627999879152E-4</v>
      </c>
      <c r="S653" s="97">
        <f>SUM(L653:R653)</f>
        <v>1</v>
      </c>
      <c r="T653" s="22"/>
      <c r="U653" s="21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1"/>
      <c r="AG653" s="11"/>
      <c r="AH653" s="11"/>
      <c r="AI653" s="11"/>
      <c r="AJ653" s="11"/>
      <c r="AK653" s="11"/>
      <c r="AL653" s="11"/>
    </row>
    <row r="654" spans="1:38" s="15" customFormat="1" ht="15">
      <c r="A654" s="1"/>
      <c r="B654" s="1"/>
      <c r="C654" s="1"/>
      <c r="D654" s="1"/>
      <c r="E654" s="1"/>
      <c r="F654" s="1"/>
      <c r="G654" s="1"/>
      <c r="H654" s="1"/>
      <c r="I654" s="1"/>
      <c r="J654" s="4"/>
      <c r="K654" s="1"/>
      <c r="L654" s="1"/>
      <c r="M654" s="1"/>
      <c r="N654" s="1"/>
      <c r="O654" s="1"/>
      <c r="P654" s="1"/>
      <c r="Q654" s="1"/>
      <c r="R654" s="1"/>
      <c r="S654" s="1"/>
      <c r="T654"/>
      <c r="U654" s="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4"/>
      <c r="AG654" s="14"/>
      <c r="AH654" s="14"/>
      <c r="AI654" s="14"/>
      <c r="AJ654" s="20"/>
      <c r="AK654" s="14"/>
      <c r="AL654" s="14"/>
    </row>
    <row r="655" spans="1:38">
      <c r="I655" s="11"/>
      <c r="S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</row>
    <row r="656" spans="1:38">
      <c r="I656" s="11"/>
      <c r="S656" s="11"/>
      <c r="AF656" s="11"/>
      <c r="AG656" s="11"/>
      <c r="AH656" s="11"/>
      <c r="AI656" s="11"/>
      <c r="AJ656" s="11"/>
      <c r="AK656" s="11"/>
    </row>
    <row r="657" spans="9:19">
      <c r="I657" s="11"/>
      <c r="S657" s="11"/>
    </row>
    <row r="658" spans="9:19">
      <c r="I658" s="11"/>
      <c r="S658" s="11"/>
    </row>
    <row r="659" spans="9:19">
      <c r="I659" s="11"/>
      <c r="S659" s="11"/>
    </row>
    <row r="660" spans="9:19">
      <c r="I660" s="11"/>
      <c r="S660" s="11"/>
    </row>
    <row r="661" spans="9:19">
      <c r="I661" s="11"/>
      <c r="S661" s="11"/>
    </row>
    <row r="662" spans="9:19">
      <c r="I662" s="11"/>
      <c r="S662" s="11"/>
    </row>
    <row r="663" spans="9:19">
      <c r="I663" s="11"/>
      <c r="S663" s="11"/>
    </row>
    <row r="664" spans="9:19">
      <c r="I664" s="11"/>
      <c r="S664" s="11"/>
    </row>
    <row r="665" spans="9:19">
      <c r="I665" s="11"/>
      <c r="S665" s="11"/>
    </row>
    <row r="666" spans="9:19">
      <c r="I666" s="11"/>
      <c r="S666" s="11"/>
    </row>
    <row r="667" spans="9:19">
      <c r="I667" s="11"/>
      <c r="S667" s="11"/>
    </row>
    <row r="668" spans="9:19">
      <c r="I668" s="11"/>
      <c r="S668" s="11"/>
    </row>
    <row r="669" spans="9:19">
      <c r="I669" s="11"/>
      <c r="S669" s="11"/>
    </row>
    <row r="670" spans="9:19">
      <c r="I670" s="11"/>
      <c r="S670" s="11"/>
    </row>
    <row r="671" spans="9:19">
      <c r="I671" s="11"/>
      <c r="S671" s="11"/>
    </row>
    <row r="672" spans="9:19">
      <c r="I672" s="11"/>
      <c r="S672" s="11"/>
    </row>
    <row r="673" spans="9:19">
      <c r="I673" s="11"/>
      <c r="S673" s="11"/>
    </row>
    <row r="674" spans="9:19">
      <c r="I674" s="11"/>
      <c r="S674" s="11"/>
    </row>
    <row r="675" spans="9:19">
      <c r="I675" s="11"/>
      <c r="S675" s="11"/>
    </row>
    <row r="676" spans="9:19">
      <c r="I676" s="11"/>
      <c r="S676" s="11"/>
    </row>
    <row r="677" spans="9:19">
      <c r="I677" s="11"/>
      <c r="S677" s="11"/>
    </row>
    <row r="678" spans="9:19">
      <c r="I678" s="11"/>
      <c r="S678" s="11"/>
    </row>
    <row r="679" spans="9:19">
      <c r="I679" s="11"/>
      <c r="S679" s="11"/>
    </row>
    <row r="680" spans="9:19">
      <c r="I680" s="11"/>
      <c r="S680" s="11"/>
    </row>
    <row r="681" spans="9:19">
      <c r="I681" s="11"/>
      <c r="S681" s="11"/>
    </row>
    <row r="682" spans="9:19">
      <c r="I682" s="11"/>
      <c r="S682" s="11"/>
    </row>
    <row r="683" spans="9:19">
      <c r="I683" s="11"/>
      <c r="S683" s="11"/>
    </row>
    <row r="684" spans="9:19">
      <c r="I684" s="11"/>
      <c r="S684" s="11"/>
    </row>
    <row r="685" spans="9:19">
      <c r="I685" s="11"/>
      <c r="S685" s="11"/>
    </row>
    <row r="686" spans="9:19">
      <c r="I686" s="11"/>
      <c r="S686" s="11"/>
    </row>
    <row r="687" spans="9:19">
      <c r="I687" s="11"/>
      <c r="S687" s="11"/>
    </row>
    <row r="688" spans="9:19">
      <c r="I688" s="11"/>
      <c r="S688" s="11"/>
    </row>
    <row r="689" spans="9:19">
      <c r="I689" s="11"/>
      <c r="S689" s="11"/>
    </row>
    <row r="690" spans="9:19">
      <c r="I690" s="11"/>
      <c r="S690" s="11"/>
    </row>
    <row r="691" spans="9:19">
      <c r="I691" s="11"/>
      <c r="S691" s="11"/>
    </row>
    <row r="692" spans="9:19">
      <c r="I692" s="11"/>
      <c r="S692" s="11"/>
    </row>
    <row r="693" spans="9:19">
      <c r="I693" s="11"/>
      <c r="S693" s="11"/>
    </row>
    <row r="694" spans="9:19">
      <c r="I694" s="11"/>
      <c r="S694" s="11"/>
    </row>
    <row r="695" spans="9:19">
      <c r="I695" s="11"/>
      <c r="S695" s="11"/>
    </row>
    <row r="696" spans="9:19">
      <c r="I696" s="11"/>
      <c r="S696" s="11"/>
    </row>
    <row r="697" spans="9:19">
      <c r="I697" s="11"/>
      <c r="S697" s="11"/>
    </row>
    <row r="698" spans="9:19">
      <c r="I698" s="11"/>
      <c r="S698" s="11"/>
    </row>
    <row r="699" spans="9:19">
      <c r="I699" s="11"/>
      <c r="S699" s="11"/>
    </row>
    <row r="700" spans="9:19">
      <c r="I700" s="11"/>
      <c r="S700" s="11"/>
    </row>
    <row r="701" spans="9:19">
      <c r="I701" s="11"/>
      <c r="S701" s="11"/>
    </row>
    <row r="702" spans="9:19">
      <c r="I702" s="11"/>
      <c r="S702" s="11"/>
    </row>
    <row r="703" spans="9:19">
      <c r="I703" s="11"/>
      <c r="S703" s="11"/>
    </row>
    <row r="704" spans="9:19">
      <c r="I704" s="11"/>
      <c r="S704" s="11"/>
    </row>
    <row r="705" spans="9:19">
      <c r="I705" s="11"/>
      <c r="S705" s="11"/>
    </row>
    <row r="706" spans="9:19">
      <c r="I706" s="11"/>
      <c r="S706" s="11"/>
    </row>
    <row r="707" spans="9:19">
      <c r="I707" s="11"/>
      <c r="S707" s="11"/>
    </row>
    <row r="708" spans="9:19">
      <c r="I708" s="11"/>
      <c r="S708" s="11"/>
    </row>
    <row r="709" spans="9:19">
      <c r="I709" s="11"/>
      <c r="S709" s="11"/>
    </row>
    <row r="710" spans="9:19">
      <c r="I710" s="11"/>
      <c r="S710" s="11"/>
    </row>
    <row r="711" spans="9:19">
      <c r="I711" s="11"/>
      <c r="S711" s="11"/>
    </row>
    <row r="712" spans="9:19">
      <c r="I712" s="11"/>
      <c r="S712" s="11"/>
    </row>
    <row r="713" spans="9:19">
      <c r="I713" s="11"/>
      <c r="S713" s="11"/>
    </row>
    <row r="714" spans="9:19">
      <c r="I714" s="11"/>
      <c r="S714" s="11"/>
    </row>
    <row r="715" spans="9:19">
      <c r="I715" s="11"/>
      <c r="S715" s="11"/>
    </row>
    <row r="716" spans="9:19">
      <c r="I716" s="11"/>
      <c r="S716" s="11"/>
    </row>
    <row r="717" spans="9:19">
      <c r="I717" s="11"/>
      <c r="S717" s="11"/>
    </row>
    <row r="718" spans="9:19">
      <c r="I718" s="11"/>
      <c r="S718" s="11"/>
    </row>
    <row r="719" spans="9:19">
      <c r="I719" s="11"/>
      <c r="S719" s="11"/>
    </row>
    <row r="720" spans="9:19">
      <c r="I720" s="11"/>
      <c r="S720" s="11"/>
    </row>
    <row r="721" spans="9:19">
      <c r="I721" s="11"/>
      <c r="S721" s="11"/>
    </row>
    <row r="722" spans="9:19">
      <c r="I722" s="11"/>
      <c r="S722" s="11"/>
    </row>
    <row r="723" spans="9:19">
      <c r="I723" s="11"/>
      <c r="S723" s="11"/>
    </row>
    <row r="724" spans="9:19">
      <c r="I724" s="11"/>
      <c r="S724" s="11"/>
    </row>
    <row r="725" spans="9:19">
      <c r="I725" s="11"/>
      <c r="S725" s="11"/>
    </row>
    <row r="726" spans="9:19">
      <c r="I726" s="11"/>
      <c r="S726" s="11"/>
    </row>
    <row r="727" spans="9:19">
      <c r="I727" s="11"/>
      <c r="S727" s="11"/>
    </row>
    <row r="728" spans="9:19">
      <c r="I728" s="11"/>
      <c r="S728" s="11"/>
    </row>
    <row r="729" spans="9:19">
      <c r="I729" s="11"/>
      <c r="S729" s="11"/>
    </row>
    <row r="730" spans="9:19">
      <c r="I730" s="11"/>
      <c r="S730" s="11"/>
    </row>
    <row r="731" spans="9:19">
      <c r="I731" s="11"/>
      <c r="S731" s="11"/>
    </row>
    <row r="732" spans="9:19">
      <c r="I732" s="11"/>
      <c r="S732" s="11"/>
    </row>
    <row r="733" spans="9:19">
      <c r="I733" s="11"/>
      <c r="S733" s="11"/>
    </row>
    <row r="734" spans="9:19">
      <c r="I734" s="11"/>
      <c r="S734" s="11"/>
    </row>
    <row r="735" spans="9:19">
      <c r="I735" s="11"/>
      <c r="S735" s="11"/>
    </row>
    <row r="736" spans="9:19">
      <c r="I736" s="11"/>
      <c r="S736" s="11"/>
    </row>
    <row r="737" spans="9:19">
      <c r="I737" s="11"/>
      <c r="S737" s="11"/>
    </row>
    <row r="738" spans="9:19">
      <c r="I738" s="11"/>
      <c r="S738" s="11"/>
    </row>
    <row r="739" spans="9:19">
      <c r="I739" s="11"/>
      <c r="S739" s="11"/>
    </row>
    <row r="740" spans="9:19">
      <c r="I740" s="11"/>
      <c r="S740" s="11"/>
    </row>
    <row r="741" spans="9:19">
      <c r="I741" s="11"/>
      <c r="S741" s="11"/>
    </row>
    <row r="742" spans="9:19">
      <c r="I742" s="11"/>
      <c r="S742" s="11"/>
    </row>
    <row r="743" spans="9:19">
      <c r="I743" s="11"/>
      <c r="S743" s="11"/>
    </row>
    <row r="744" spans="9:19">
      <c r="I744" s="11"/>
      <c r="S744" s="11"/>
    </row>
    <row r="745" spans="9:19">
      <c r="I745" s="11"/>
      <c r="S745" s="11"/>
    </row>
    <row r="746" spans="9:19">
      <c r="I746" s="11"/>
      <c r="S746" s="11"/>
    </row>
    <row r="747" spans="9:19">
      <c r="I747" s="11"/>
      <c r="S747" s="11"/>
    </row>
    <row r="748" spans="9:19">
      <c r="I748" s="11"/>
      <c r="S748" s="11"/>
    </row>
    <row r="749" spans="9:19">
      <c r="I749" s="11"/>
      <c r="S749" s="11"/>
    </row>
    <row r="750" spans="9:19">
      <c r="I750" s="11"/>
      <c r="S750" s="11"/>
    </row>
    <row r="751" spans="9:19">
      <c r="I751" s="11"/>
      <c r="S751" s="11"/>
    </row>
    <row r="752" spans="9:19">
      <c r="I752" s="11"/>
      <c r="S752" s="11"/>
    </row>
    <row r="753" spans="9:19">
      <c r="I753" s="11"/>
      <c r="S753" s="11"/>
    </row>
    <row r="754" spans="9:19">
      <c r="I754" s="11"/>
      <c r="S754" s="11"/>
    </row>
    <row r="755" spans="9:19">
      <c r="I755" s="11"/>
      <c r="S755" s="11"/>
    </row>
    <row r="756" spans="9:19">
      <c r="I756" s="11"/>
      <c r="S756" s="11"/>
    </row>
    <row r="757" spans="9:19">
      <c r="I757" s="11"/>
      <c r="S757" s="11"/>
    </row>
    <row r="758" spans="9:19">
      <c r="I758" s="11"/>
      <c r="S758" s="11"/>
    </row>
    <row r="759" spans="9:19">
      <c r="I759" s="11"/>
      <c r="S759" s="11"/>
    </row>
    <row r="760" spans="9:19">
      <c r="I760" s="11"/>
      <c r="S760" s="11"/>
    </row>
    <row r="761" spans="9:19">
      <c r="I761" s="11"/>
      <c r="S761" s="11"/>
    </row>
    <row r="762" spans="9:19">
      <c r="I762" s="11"/>
      <c r="S762" s="11"/>
    </row>
    <row r="763" spans="9:19">
      <c r="I763" s="11"/>
      <c r="S763" s="11"/>
    </row>
    <row r="764" spans="9:19">
      <c r="I764" s="11"/>
      <c r="S764" s="11"/>
    </row>
    <row r="765" spans="9:19">
      <c r="I765" s="11"/>
      <c r="S765" s="11"/>
    </row>
    <row r="766" spans="9:19">
      <c r="I766" s="11"/>
      <c r="S766" s="11"/>
    </row>
    <row r="767" spans="9:19">
      <c r="I767" s="11"/>
      <c r="S767" s="11"/>
    </row>
    <row r="768" spans="9:19">
      <c r="I768" s="11"/>
      <c r="S768" s="11"/>
    </row>
    <row r="769" spans="9:19">
      <c r="I769" s="11"/>
      <c r="S769" s="11"/>
    </row>
    <row r="770" spans="9:19">
      <c r="I770" s="11"/>
      <c r="S770" s="11"/>
    </row>
    <row r="771" spans="9:19">
      <c r="I771" s="11"/>
      <c r="S771" s="11"/>
    </row>
    <row r="772" spans="9:19">
      <c r="I772" s="11"/>
      <c r="S772" s="11"/>
    </row>
    <row r="773" spans="9:19">
      <c r="I773" s="11"/>
      <c r="S773" s="11"/>
    </row>
    <row r="774" spans="9:19">
      <c r="I774" s="11"/>
      <c r="S774" s="11"/>
    </row>
    <row r="775" spans="9:19">
      <c r="I775" s="11"/>
      <c r="S775" s="11"/>
    </row>
    <row r="776" spans="9:19">
      <c r="I776" s="11"/>
      <c r="S776" s="11"/>
    </row>
    <row r="777" spans="9:19">
      <c r="I777" s="11"/>
      <c r="S777" s="11"/>
    </row>
    <row r="778" spans="9:19">
      <c r="I778" s="11"/>
      <c r="S778" s="11"/>
    </row>
    <row r="779" spans="9:19">
      <c r="I779" s="11"/>
      <c r="S779" s="11"/>
    </row>
    <row r="780" spans="9:19">
      <c r="I780" s="11"/>
      <c r="S780" s="11"/>
    </row>
    <row r="781" spans="9:19">
      <c r="I781" s="11"/>
      <c r="S781" s="11"/>
    </row>
    <row r="782" spans="9:19">
      <c r="I782" s="11"/>
      <c r="S782" s="11"/>
    </row>
    <row r="783" spans="9:19">
      <c r="I783" s="11"/>
      <c r="S783" s="11"/>
    </row>
    <row r="784" spans="9:19">
      <c r="I784" s="11"/>
      <c r="S784" s="11"/>
    </row>
    <row r="785" spans="9:19">
      <c r="I785" s="11"/>
      <c r="S785" s="11"/>
    </row>
    <row r="786" spans="9:19">
      <c r="I786" s="11"/>
      <c r="S786" s="11"/>
    </row>
    <row r="787" spans="9:19">
      <c r="I787" s="11"/>
      <c r="S787" s="11"/>
    </row>
    <row r="788" spans="9:19">
      <c r="I788" s="11"/>
      <c r="S788" s="11"/>
    </row>
  </sheetData>
  <mergeCells count="173">
    <mergeCell ref="Q553:R573"/>
    <mergeCell ref="Q59:R79"/>
    <mergeCell ref="L449:O469"/>
    <mergeCell ref="Q449:R469"/>
    <mergeCell ref="L475:O495"/>
    <mergeCell ref="Q475:R495"/>
    <mergeCell ref="F579:F599"/>
    <mergeCell ref="F605:F625"/>
    <mergeCell ref="L59:O79"/>
    <mergeCell ref="L501:O521"/>
    <mergeCell ref="G475:H495"/>
    <mergeCell ref="F215:F235"/>
    <mergeCell ref="F241:F261"/>
    <mergeCell ref="F267:F287"/>
    <mergeCell ref="F293:F313"/>
    <mergeCell ref="F319:F339"/>
    <mergeCell ref="L526:S526"/>
    <mergeCell ref="B552:I552"/>
    <mergeCell ref="L552:S552"/>
    <mergeCell ref="L448:S448"/>
    <mergeCell ref="L474:S474"/>
    <mergeCell ref="L500:S500"/>
    <mergeCell ref="K447:K448"/>
    <mergeCell ref="K473:K474"/>
    <mergeCell ref="F371:F391"/>
    <mergeCell ref="F397:F417"/>
    <mergeCell ref="F423:F443"/>
    <mergeCell ref="B449:E469"/>
    <mergeCell ref="G449:H469"/>
    <mergeCell ref="B526:I526"/>
    <mergeCell ref="B448:I448"/>
    <mergeCell ref="B474:I474"/>
    <mergeCell ref="B500:I500"/>
    <mergeCell ref="B59:E79"/>
    <mergeCell ref="G59:H79"/>
    <mergeCell ref="F111:F131"/>
    <mergeCell ref="L527:O547"/>
    <mergeCell ref="L553:O573"/>
    <mergeCell ref="A551:A552"/>
    <mergeCell ref="A577:A578"/>
    <mergeCell ref="A603:A604"/>
    <mergeCell ref="A629:A630"/>
    <mergeCell ref="K239:K240"/>
    <mergeCell ref="K265:K266"/>
    <mergeCell ref="K291:K292"/>
    <mergeCell ref="A421:A422"/>
    <mergeCell ref="A447:A448"/>
    <mergeCell ref="A473:A474"/>
    <mergeCell ref="A499:A500"/>
    <mergeCell ref="A525:A526"/>
    <mergeCell ref="A291:A292"/>
    <mergeCell ref="B553:E573"/>
    <mergeCell ref="G553:H573"/>
    <mergeCell ref="A317:A318"/>
    <mergeCell ref="A343:A344"/>
    <mergeCell ref="A369:A370"/>
    <mergeCell ref="A395:A396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A161:A162"/>
    <mergeCell ref="A187:A188"/>
    <mergeCell ref="A213:A214"/>
    <mergeCell ref="A239:A240"/>
    <mergeCell ref="A265:A266"/>
    <mergeCell ref="A31:A32"/>
    <mergeCell ref="A57:A58"/>
    <mergeCell ref="A83:A84"/>
    <mergeCell ref="A109:A110"/>
    <mergeCell ref="A135:A136"/>
    <mergeCell ref="B630:I630"/>
    <mergeCell ref="L630:S630"/>
    <mergeCell ref="B578:I578"/>
    <mergeCell ref="L578:S578"/>
    <mergeCell ref="B604:I604"/>
    <mergeCell ref="L604:S604"/>
    <mergeCell ref="K577:K578"/>
    <mergeCell ref="K603:K604"/>
    <mergeCell ref="K629:K630"/>
    <mergeCell ref="K499:K500"/>
    <mergeCell ref="K525:K526"/>
    <mergeCell ref="K551:K552"/>
    <mergeCell ref="B475:E495"/>
    <mergeCell ref="B396:I396"/>
    <mergeCell ref="L396:S396"/>
    <mergeCell ref="V396:AI396"/>
    <mergeCell ref="B422:I422"/>
    <mergeCell ref="L422:S422"/>
    <mergeCell ref="V422:AI422"/>
    <mergeCell ref="K395:K396"/>
    <mergeCell ref="K421:K422"/>
    <mergeCell ref="U395:U396"/>
    <mergeCell ref="U421:U422"/>
    <mergeCell ref="Q501:R521"/>
    <mergeCell ref="Q527:R547"/>
    <mergeCell ref="B501:E521"/>
    <mergeCell ref="G501:H521"/>
    <mergeCell ref="B527:E547"/>
    <mergeCell ref="G527:H547"/>
    <mergeCell ref="B344:I344"/>
    <mergeCell ref="L344:S344"/>
    <mergeCell ref="V344:AI344"/>
    <mergeCell ref="B370:I370"/>
    <mergeCell ref="L370:S370"/>
    <mergeCell ref="V370:AI370"/>
    <mergeCell ref="K343:K344"/>
    <mergeCell ref="K369:K370"/>
    <mergeCell ref="F345:F365"/>
    <mergeCell ref="U343:U344"/>
    <mergeCell ref="U369:U370"/>
    <mergeCell ref="B292:I292"/>
    <mergeCell ref="L292:S292"/>
    <mergeCell ref="V292:AI292"/>
    <mergeCell ref="B318:I318"/>
    <mergeCell ref="L318:S318"/>
    <mergeCell ref="V318:AI318"/>
    <mergeCell ref="K317:K318"/>
    <mergeCell ref="B240:I240"/>
    <mergeCell ref="L240:S240"/>
    <mergeCell ref="V240:AI240"/>
    <mergeCell ref="B266:I266"/>
    <mergeCell ref="L266:S266"/>
    <mergeCell ref="V266:AI266"/>
    <mergeCell ref="U239:U240"/>
    <mergeCell ref="U265:U266"/>
    <mergeCell ref="U291:U292"/>
    <mergeCell ref="U317:U318"/>
    <mergeCell ref="V188:AI188"/>
    <mergeCell ref="B214:I214"/>
    <mergeCell ref="L214:S214"/>
    <mergeCell ref="V214:AI214"/>
    <mergeCell ref="F189:F209"/>
    <mergeCell ref="B136:I136"/>
    <mergeCell ref="L136:S136"/>
    <mergeCell ref="V136:AI136"/>
    <mergeCell ref="B162:I162"/>
    <mergeCell ref="L162:S162"/>
    <mergeCell ref="V162:AI162"/>
    <mergeCell ref="U161:U162"/>
    <mergeCell ref="U187:U188"/>
    <mergeCell ref="U213:U214"/>
    <mergeCell ref="F137:F157"/>
    <mergeCell ref="F163:F183"/>
    <mergeCell ref="U603:U604"/>
    <mergeCell ref="V604:AF604"/>
    <mergeCell ref="A1:I3"/>
    <mergeCell ref="K1:S3"/>
    <mergeCell ref="U1:AI3"/>
    <mergeCell ref="B6:I6"/>
    <mergeCell ref="L6:S6"/>
    <mergeCell ref="A5:A6"/>
    <mergeCell ref="U31:U32"/>
    <mergeCell ref="U109:U110"/>
    <mergeCell ref="U135:U136"/>
    <mergeCell ref="B84:I84"/>
    <mergeCell ref="L84:S84"/>
    <mergeCell ref="B110:I110"/>
    <mergeCell ref="L110:S110"/>
    <mergeCell ref="V110:AI110"/>
    <mergeCell ref="B32:I32"/>
    <mergeCell ref="L32:S32"/>
    <mergeCell ref="V32:AI32"/>
    <mergeCell ref="B58:I58"/>
    <mergeCell ref="L58:S58"/>
    <mergeCell ref="F33:F53"/>
    <mergeCell ref="B188:I188"/>
    <mergeCell ref="L188:S188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8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4.75" defaultRowHeight="14.25"/>
  <cols>
    <col min="1" max="1" width="39.375" style="1" customWidth="1"/>
    <col min="2" max="9" width="16.625" style="1" customWidth="1"/>
    <col min="10" max="10" width="16.625" style="4" customWidth="1"/>
    <col min="11" max="11" width="41.25" style="1" customWidth="1"/>
    <col min="12" max="19" width="16.625" style="1" customWidth="1"/>
    <col min="20" max="20" width="16.625" style="4" customWidth="1"/>
    <col min="21" max="21" width="36.625" style="1" customWidth="1"/>
    <col min="22" max="27" width="16.625" style="1" customWidth="1"/>
    <col min="28" max="28" width="18.875" style="1" customWidth="1"/>
    <col min="29" max="42" width="16.625" style="1" customWidth="1"/>
    <col min="43" max="45" width="14.625" style="1" customWidth="1"/>
    <col min="46" max="16384" width="14.75" style="1"/>
  </cols>
  <sheetData>
    <row r="1" spans="1:85" customFormat="1" ht="15" customHeight="1" thickTop="1">
      <c r="A1" s="382" t="s">
        <v>101</v>
      </c>
      <c r="B1" s="383"/>
      <c r="C1" s="383"/>
      <c r="D1" s="383"/>
      <c r="E1" s="383"/>
      <c r="F1" s="383"/>
      <c r="G1" s="383"/>
      <c r="H1" s="383"/>
      <c r="I1" s="384"/>
      <c r="K1" s="391" t="s">
        <v>102</v>
      </c>
      <c r="L1" s="392"/>
      <c r="M1" s="392"/>
      <c r="N1" s="392"/>
      <c r="O1" s="392"/>
      <c r="P1" s="392"/>
      <c r="Q1" s="392"/>
      <c r="R1" s="392"/>
      <c r="S1" s="393"/>
      <c r="U1" s="400" t="s">
        <v>103</v>
      </c>
      <c r="V1" s="401"/>
      <c r="W1" s="401"/>
      <c r="X1" s="401"/>
      <c r="Y1" s="401"/>
      <c r="Z1" s="401"/>
      <c r="AA1" s="401"/>
      <c r="AB1" s="401"/>
      <c r="AC1" s="401"/>
      <c r="AD1" s="401"/>
      <c r="AE1" s="401"/>
      <c r="AF1" s="401"/>
      <c r="AG1" s="401"/>
      <c r="AH1" s="401"/>
      <c r="AI1" s="402"/>
      <c r="BA1" s="23"/>
      <c r="BR1" s="23"/>
      <c r="CG1" s="22"/>
    </row>
    <row r="2" spans="1:85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K2" s="394"/>
      <c r="L2" s="395"/>
      <c r="M2" s="395"/>
      <c r="N2" s="395"/>
      <c r="O2" s="395"/>
      <c r="P2" s="395"/>
      <c r="Q2" s="395"/>
      <c r="R2" s="395"/>
      <c r="S2" s="396"/>
      <c r="U2" s="403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  <c r="AI2" s="405"/>
      <c r="BA2" s="23"/>
      <c r="BR2" s="23"/>
      <c r="CG2" s="22"/>
    </row>
    <row r="3" spans="1:85" customFormat="1" ht="15" customHeight="1" thickBot="1">
      <c r="A3" s="388"/>
      <c r="B3" s="389"/>
      <c r="C3" s="389"/>
      <c r="D3" s="389"/>
      <c r="E3" s="389"/>
      <c r="F3" s="389"/>
      <c r="G3" s="389"/>
      <c r="H3" s="389"/>
      <c r="I3" s="390"/>
      <c r="K3" s="397"/>
      <c r="L3" s="398"/>
      <c r="M3" s="398"/>
      <c r="N3" s="398"/>
      <c r="O3" s="398"/>
      <c r="P3" s="398"/>
      <c r="Q3" s="398"/>
      <c r="R3" s="398"/>
      <c r="S3" s="399"/>
      <c r="U3" s="406"/>
      <c r="V3" s="407"/>
      <c r="W3" s="407"/>
      <c r="X3" s="407"/>
      <c r="Y3" s="407"/>
      <c r="Z3" s="407"/>
      <c r="AA3" s="407"/>
      <c r="AB3" s="407"/>
      <c r="AC3" s="407"/>
      <c r="AD3" s="407"/>
      <c r="AE3" s="407"/>
      <c r="AF3" s="407"/>
      <c r="AG3" s="407"/>
      <c r="AH3" s="407"/>
      <c r="AI3" s="408"/>
      <c r="BA3" s="23"/>
      <c r="BR3" s="23"/>
      <c r="CG3" s="22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BA4" s="23"/>
      <c r="BR4" s="23"/>
      <c r="CG4" s="22"/>
    </row>
    <row r="5" spans="1:85" ht="80.099999999999994" customHeight="1">
      <c r="A5" s="415" t="s">
        <v>124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  <c r="K5" s="450" t="s">
        <v>124</v>
      </c>
      <c r="L5" s="80" t="s">
        <v>0</v>
      </c>
      <c r="M5" s="80" t="s">
        <v>1</v>
      </c>
      <c r="N5" s="80" t="s">
        <v>2</v>
      </c>
      <c r="O5" s="80" t="s">
        <v>3</v>
      </c>
      <c r="P5" s="80" t="s">
        <v>27</v>
      </c>
      <c r="Q5" s="80" t="s">
        <v>4</v>
      </c>
      <c r="R5" s="80" t="s">
        <v>5</v>
      </c>
      <c r="S5" s="81" t="s">
        <v>6</v>
      </c>
      <c r="V5" s="5"/>
      <c r="W5" s="6"/>
      <c r="X5" s="6"/>
      <c r="Y5" s="6"/>
      <c r="Z5" s="6"/>
      <c r="AA5" s="6"/>
      <c r="AB5" s="6"/>
      <c r="AC5" s="6"/>
      <c r="AD5" s="6"/>
      <c r="AE5" s="5"/>
      <c r="AF5" s="5"/>
      <c r="AG5" s="6"/>
      <c r="AH5" s="6"/>
      <c r="AI5" s="6"/>
      <c r="AJ5" s="6"/>
      <c r="AK5" s="6"/>
      <c r="AL5" s="6"/>
      <c r="AM5" s="6"/>
      <c r="AN5" s="6"/>
      <c r="AO5" s="6"/>
      <c r="AP5" s="5"/>
      <c r="AQ5" s="5"/>
    </row>
    <row r="6" spans="1:85" ht="15" customHeight="1">
      <c r="A6" s="416" t="s">
        <v>89</v>
      </c>
      <c r="B6" s="409" t="s">
        <v>119</v>
      </c>
      <c r="C6" s="410"/>
      <c r="D6" s="410"/>
      <c r="E6" s="410"/>
      <c r="F6" s="410"/>
      <c r="G6" s="410"/>
      <c r="H6" s="410"/>
      <c r="I6" s="411"/>
      <c r="K6" s="451" t="s">
        <v>89</v>
      </c>
      <c r="L6" s="412" t="s">
        <v>119</v>
      </c>
      <c r="M6" s="413"/>
      <c r="N6" s="413"/>
      <c r="O6" s="413"/>
      <c r="P6" s="413"/>
      <c r="Q6" s="413"/>
      <c r="R6" s="413"/>
      <c r="S6" s="41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</row>
    <row r="7" spans="1:85" ht="15">
      <c r="A7" s="27" t="s">
        <v>7</v>
      </c>
      <c r="B7" s="37">
        <f>B33+B85</f>
        <v>563.75003312256422</v>
      </c>
      <c r="C7" s="37">
        <f t="shared" ref="C7:E7" si="0">C33+C85</f>
        <v>979.10964545291915</v>
      </c>
      <c r="D7" s="37">
        <f t="shared" si="0"/>
        <v>2213.6536627535543</v>
      </c>
      <c r="E7" s="37">
        <f t="shared" si="0"/>
        <v>0</v>
      </c>
      <c r="F7" s="37">
        <f>F59+F85</f>
        <v>3.5040315938676931</v>
      </c>
      <c r="G7" s="37">
        <f t="shared" ref="G7:H7" si="1">G33+G85</f>
        <v>0</v>
      </c>
      <c r="H7" s="37">
        <f t="shared" si="1"/>
        <v>0</v>
      </c>
      <c r="I7" s="39">
        <f>SUM(B7:H7)</f>
        <v>3760.0173729229055</v>
      </c>
      <c r="K7" s="70" t="s">
        <v>7</v>
      </c>
      <c r="L7" s="37">
        <f>L33+L85</f>
        <v>563.75003312256422</v>
      </c>
      <c r="M7" s="37">
        <f t="shared" ref="M7:O7" si="2">M33+M85</f>
        <v>979.10964545291915</v>
      </c>
      <c r="N7" s="37">
        <f t="shared" si="2"/>
        <v>2213.6536627535543</v>
      </c>
      <c r="O7" s="37">
        <f t="shared" si="2"/>
        <v>0</v>
      </c>
      <c r="P7" s="43">
        <f>P33+P59+P85</f>
        <v>3.5040315938676931</v>
      </c>
      <c r="Q7" s="37">
        <f t="shared" ref="Q7:R7" si="3">Q33+Q85</f>
        <v>0</v>
      </c>
      <c r="R7" s="37">
        <f t="shared" si="3"/>
        <v>0</v>
      </c>
      <c r="S7" s="83">
        <f>SUM(L7:R7)</f>
        <v>3760.0173729229055</v>
      </c>
      <c r="T7" s="4" t="str">
        <f>IF(ABS(S7-I7)&gt;0.01,S7-I7,"")</f>
        <v/>
      </c>
      <c r="V7" s="5"/>
      <c r="W7" s="7"/>
      <c r="X7" s="7"/>
      <c r="Y7" s="7"/>
      <c r="Z7" s="7"/>
      <c r="AA7" s="7"/>
      <c r="AB7" s="7"/>
      <c r="AC7" s="7"/>
      <c r="AD7" s="7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</row>
    <row r="8" spans="1:85" ht="15">
      <c r="A8" s="28" t="s">
        <v>8</v>
      </c>
      <c r="B8" s="40">
        <f t="shared" ref="B8:E27" si="4">B34+B86</f>
        <v>71.117984694586397</v>
      </c>
      <c r="C8" s="40">
        <f t="shared" si="4"/>
        <v>0</v>
      </c>
      <c r="D8" s="40">
        <f t="shared" si="4"/>
        <v>563.29879906266569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42">
        <f t="shared" ref="I8:I27" si="7">SUM(B8:H8)</f>
        <v>634.41678375725212</v>
      </c>
      <c r="K8" s="71" t="s">
        <v>8</v>
      </c>
      <c r="L8" s="84">
        <f t="shared" ref="L8:O27" si="8">L34+L86</f>
        <v>71.117984694586397</v>
      </c>
      <c r="M8" s="84">
        <f t="shared" si="8"/>
        <v>0</v>
      </c>
      <c r="N8" s="84">
        <f t="shared" si="8"/>
        <v>563.29879906266569</v>
      </c>
      <c r="O8" s="84">
        <f t="shared" si="8"/>
        <v>0</v>
      </c>
      <c r="P8" s="8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86">
        <f t="shared" ref="S8:S27" si="11">SUM(L8:R8)</f>
        <v>634.41678375725212</v>
      </c>
      <c r="T8" s="4" t="str">
        <f t="shared" ref="T8:T24" si="12">IF(ABS(S8-I8)&gt;0.01,S8-I8,"")</f>
        <v/>
      </c>
      <c r="V8" s="5"/>
      <c r="W8" s="7"/>
      <c r="X8" s="7"/>
      <c r="Y8" s="7"/>
      <c r="Z8" s="7"/>
      <c r="AA8" s="7"/>
      <c r="AB8" s="7"/>
      <c r="AC8" s="7"/>
      <c r="AD8" s="7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</row>
    <row r="9" spans="1:85" ht="15">
      <c r="A9" s="29" t="s">
        <v>10</v>
      </c>
      <c r="B9" s="43">
        <f t="shared" si="4"/>
        <v>560.22334293179631</v>
      </c>
      <c r="C9" s="43">
        <f t="shared" si="4"/>
        <v>0</v>
      </c>
      <c r="D9" s="43">
        <f t="shared" si="4"/>
        <v>283.70620763102454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39">
        <f t="shared" si="7"/>
        <v>843.92955056282085</v>
      </c>
      <c r="K9" s="70" t="s">
        <v>10</v>
      </c>
      <c r="L9" s="43">
        <f t="shared" si="8"/>
        <v>560.22334293179631</v>
      </c>
      <c r="M9" s="43">
        <f t="shared" si="8"/>
        <v>0</v>
      </c>
      <c r="N9" s="43">
        <f t="shared" si="8"/>
        <v>283.70620763102454</v>
      </c>
      <c r="O9" s="43">
        <f t="shared" si="8"/>
        <v>0</v>
      </c>
      <c r="P9" s="43">
        <f t="shared" si="9"/>
        <v>0</v>
      </c>
      <c r="Q9" s="43">
        <f t="shared" ref="Q9:R9" si="14">Q35+Q87</f>
        <v>0</v>
      </c>
      <c r="R9" s="43">
        <f t="shared" si="14"/>
        <v>0</v>
      </c>
      <c r="S9" s="83">
        <f t="shared" si="11"/>
        <v>843.92955056282085</v>
      </c>
      <c r="T9" s="4" t="str">
        <f t="shared" si="12"/>
        <v/>
      </c>
      <c r="V9" s="5"/>
      <c r="W9" s="7"/>
      <c r="X9" s="7"/>
      <c r="Y9" s="7"/>
      <c r="Z9" s="7"/>
      <c r="AA9" s="7"/>
      <c r="AB9" s="7"/>
      <c r="AC9" s="7"/>
      <c r="AD9" s="7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</row>
    <row r="10" spans="1:85" ht="15">
      <c r="A10" s="28" t="s">
        <v>56</v>
      </c>
      <c r="B10" s="40">
        <f t="shared" si="4"/>
        <v>0</v>
      </c>
      <c r="C10" s="40">
        <f t="shared" si="4"/>
        <v>292.86753700000213</v>
      </c>
      <c r="D10" s="40">
        <f t="shared" si="4"/>
        <v>0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42">
        <f t="shared" si="7"/>
        <v>292.86753700000213</v>
      </c>
      <c r="K10" s="71" t="s">
        <v>56</v>
      </c>
      <c r="L10" s="84">
        <f t="shared" si="8"/>
        <v>0</v>
      </c>
      <c r="M10" s="84">
        <f t="shared" si="8"/>
        <v>292.86753700000213</v>
      </c>
      <c r="N10" s="84">
        <f t="shared" si="8"/>
        <v>0</v>
      </c>
      <c r="O10" s="84">
        <f t="shared" si="8"/>
        <v>0</v>
      </c>
      <c r="P10" s="84">
        <f t="shared" si="9"/>
        <v>0</v>
      </c>
      <c r="Q10" s="84">
        <f t="shared" ref="Q10:R10" si="16">Q36+Q88</f>
        <v>0</v>
      </c>
      <c r="R10" s="84">
        <f t="shared" si="16"/>
        <v>0</v>
      </c>
      <c r="S10" s="86">
        <f t="shared" si="11"/>
        <v>292.86753700000213</v>
      </c>
      <c r="T10" s="4" t="str">
        <f t="shared" si="12"/>
        <v/>
      </c>
      <c r="V10" s="5"/>
      <c r="W10" s="7"/>
      <c r="X10" s="7"/>
      <c r="Y10" s="7"/>
      <c r="Z10" s="7"/>
      <c r="AA10" s="7"/>
      <c r="AB10" s="7"/>
      <c r="AC10" s="7"/>
      <c r="AD10" s="7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</row>
    <row r="11" spans="1:85" ht="15">
      <c r="A11" s="29" t="s">
        <v>16</v>
      </c>
      <c r="B11" s="43">
        <f t="shared" si="4"/>
        <v>1473.7223874394235</v>
      </c>
      <c r="C11" s="43">
        <f t="shared" si="4"/>
        <v>403.25674256695015</v>
      </c>
      <c r="D11" s="43">
        <f t="shared" si="4"/>
        <v>316.52239068797513</v>
      </c>
      <c r="E11" s="43">
        <f t="shared" si="4"/>
        <v>15.921205945681645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39">
        <f t="shared" si="7"/>
        <v>2209.4227266400308</v>
      </c>
      <c r="K11" s="70" t="s">
        <v>16</v>
      </c>
      <c r="L11" s="43">
        <f t="shared" si="8"/>
        <v>1473.7223874394235</v>
      </c>
      <c r="M11" s="43">
        <f t="shared" si="8"/>
        <v>403.25674256695015</v>
      </c>
      <c r="N11" s="43">
        <f t="shared" si="8"/>
        <v>316.52239068797513</v>
      </c>
      <c r="O11" s="43">
        <f t="shared" si="8"/>
        <v>15.921205945681645</v>
      </c>
      <c r="P11" s="43">
        <f t="shared" si="9"/>
        <v>0</v>
      </c>
      <c r="Q11" s="43">
        <f t="shared" ref="Q11:R11" si="18">Q37+Q89</f>
        <v>0</v>
      </c>
      <c r="R11" s="43">
        <f t="shared" si="18"/>
        <v>0</v>
      </c>
      <c r="S11" s="83">
        <f t="shared" si="11"/>
        <v>2209.4227266400308</v>
      </c>
      <c r="T11" s="4" t="str">
        <f t="shared" si="12"/>
        <v/>
      </c>
      <c r="V11" s="5"/>
      <c r="W11" s="7"/>
      <c r="X11" s="7"/>
      <c r="Y11" s="7"/>
      <c r="Z11" s="7"/>
      <c r="AA11" s="7"/>
      <c r="AB11" s="7"/>
      <c r="AC11" s="7"/>
      <c r="AD11" s="7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</row>
    <row r="12" spans="1:85" ht="15">
      <c r="A12" s="28" t="s">
        <v>68</v>
      </c>
      <c r="B12" s="40">
        <f t="shared" si="4"/>
        <v>9592.3979374496521</v>
      </c>
      <c r="C12" s="40">
        <f t="shared" si="4"/>
        <v>169.09410818585337</v>
      </c>
      <c r="D12" s="40">
        <f t="shared" si="4"/>
        <v>1195.0058470497529</v>
      </c>
      <c r="E12" s="40">
        <f t="shared" si="4"/>
        <v>3.3754926258597897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42">
        <f t="shared" si="7"/>
        <v>10959.873385311117</v>
      </c>
      <c r="K12" s="71" t="s">
        <v>68</v>
      </c>
      <c r="L12" s="84">
        <f t="shared" si="8"/>
        <v>9592.3979374496521</v>
      </c>
      <c r="M12" s="84">
        <f t="shared" si="8"/>
        <v>169.09410818585337</v>
      </c>
      <c r="N12" s="84">
        <f t="shared" si="8"/>
        <v>1195.0058470497529</v>
      </c>
      <c r="O12" s="84">
        <f t="shared" si="8"/>
        <v>3.3754926258597897</v>
      </c>
      <c r="P12" s="84">
        <f t="shared" si="9"/>
        <v>0</v>
      </c>
      <c r="Q12" s="84">
        <f t="shared" ref="Q12:R12" si="20">Q38+Q90</f>
        <v>0</v>
      </c>
      <c r="R12" s="84">
        <f t="shared" si="20"/>
        <v>0</v>
      </c>
      <c r="S12" s="86">
        <f t="shared" si="11"/>
        <v>10959.873385311117</v>
      </c>
      <c r="T12" s="4" t="str">
        <f t="shared" si="12"/>
        <v/>
      </c>
      <c r="V12" s="5"/>
      <c r="W12" s="7"/>
      <c r="X12" s="7"/>
      <c r="Y12" s="7"/>
      <c r="Z12" s="7"/>
      <c r="AA12" s="7"/>
      <c r="AB12" s="7"/>
      <c r="AC12" s="7"/>
      <c r="AD12" s="7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</row>
    <row r="13" spans="1:85" ht="15">
      <c r="A13" s="29" t="s">
        <v>58</v>
      </c>
      <c r="B13" s="43">
        <f t="shared" si="4"/>
        <v>0</v>
      </c>
      <c r="C13" s="43">
        <f t="shared" si="4"/>
        <v>1.7026220881110894</v>
      </c>
      <c r="D13" s="43">
        <f t="shared" si="4"/>
        <v>9.6933041483670674</v>
      </c>
      <c r="E13" s="43">
        <f t="shared" si="4"/>
        <v>2713.8866562465273</v>
      </c>
      <c r="F13" s="43">
        <f t="shared" si="5"/>
        <v>53336.288218435737</v>
      </c>
      <c r="G13" s="43">
        <f t="shared" ref="G13:H13" si="21">G39+G91</f>
        <v>0</v>
      </c>
      <c r="H13" s="43">
        <f t="shared" si="21"/>
        <v>0</v>
      </c>
      <c r="I13" s="39">
        <f t="shared" si="7"/>
        <v>56061.570800918744</v>
      </c>
      <c r="K13" s="72" t="s">
        <v>58</v>
      </c>
      <c r="L13" s="43">
        <f t="shared" si="8"/>
        <v>0</v>
      </c>
      <c r="M13" s="43">
        <f t="shared" si="8"/>
        <v>1.7026220881110894</v>
      </c>
      <c r="N13" s="43">
        <f t="shared" si="8"/>
        <v>9.6933041483670674</v>
      </c>
      <c r="O13" s="43">
        <f t="shared" si="8"/>
        <v>2713.8866562465273</v>
      </c>
      <c r="P13" s="43">
        <f t="shared" si="9"/>
        <v>53336.288218435737</v>
      </c>
      <c r="Q13" s="43">
        <f t="shared" ref="Q13:R13" si="22">Q39+Q91</f>
        <v>0</v>
      </c>
      <c r="R13" s="43">
        <f t="shared" si="22"/>
        <v>0</v>
      </c>
      <c r="S13" s="83">
        <f t="shared" si="11"/>
        <v>56061.570800918744</v>
      </c>
      <c r="T13" s="4" t="str">
        <f t="shared" si="12"/>
        <v/>
      </c>
      <c r="V13" s="5"/>
      <c r="W13" s="7"/>
      <c r="X13" s="7"/>
      <c r="Y13" s="7"/>
      <c r="Z13" s="7"/>
      <c r="AA13" s="7"/>
      <c r="AB13" s="7"/>
      <c r="AC13" s="7"/>
      <c r="AD13" s="7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</row>
    <row r="14" spans="1:85" ht="15">
      <c r="A14" s="28" t="s">
        <v>12</v>
      </c>
      <c r="B14" s="40">
        <f t="shared" si="4"/>
        <v>0</v>
      </c>
      <c r="C14" s="40">
        <f t="shared" si="4"/>
        <v>0.60775204140544026</v>
      </c>
      <c r="D14" s="40">
        <f t="shared" si="4"/>
        <v>6.7971846939308536E-2</v>
      </c>
      <c r="E14" s="40">
        <f t="shared" si="4"/>
        <v>78.997133381254599</v>
      </c>
      <c r="F14" s="40">
        <f t="shared" si="5"/>
        <v>18358.809377802729</v>
      </c>
      <c r="G14" s="40">
        <f t="shared" ref="G14:H14" si="23">G40+G92</f>
        <v>0</v>
      </c>
      <c r="H14" s="40">
        <f t="shared" si="23"/>
        <v>0</v>
      </c>
      <c r="I14" s="42">
        <f t="shared" si="7"/>
        <v>18438.48223507233</v>
      </c>
      <c r="K14" s="71" t="s">
        <v>12</v>
      </c>
      <c r="L14" s="84">
        <f t="shared" si="8"/>
        <v>0</v>
      </c>
      <c r="M14" s="84">
        <f t="shared" si="8"/>
        <v>0.60775204140544026</v>
      </c>
      <c r="N14" s="84">
        <f t="shared" si="8"/>
        <v>6.7971846939308536E-2</v>
      </c>
      <c r="O14" s="84">
        <f t="shared" si="8"/>
        <v>78.997133381254599</v>
      </c>
      <c r="P14" s="84">
        <f t="shared" si="9"/>
        <v>18358.809377802732</v>
      </c>
      <c r="Q14" s="84">
        <f t="shared" ref="Q14:R14" si="24">Q40+Q92</f>
        <v>0</v>
      </c>
      <c r="R14" s="84">
        <f t="shared" si="24"/>
        <v>0</v>
      </c>
      <c r="S14" s="86">
        <f t="shared" si="11"/>
        <v>18438.482235072333</v>
      </c>
      <c r="T14" s="4" t="str">
        <f t="shared" si="12"/>
        <v/>
      </c>
      <c r="V14" s="5"/>
      <c r="W14" s="7"/>
      <c r="X14" s="7"/>
      <c r="Y14" s="7"/>
      <c r="Z14" s="7"/>
      <c r="AA14" s="7"/>
      <c r="AB14" s="7"/>
      <c r="AC14" s="7"/>
      <c r="AD14" s="7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</row>
    <row r="15" spans="1:85" ht="15">
      <c r="A15" s="29" t="s">
        <v>59</v>
      </c>
      <c r="B15" s="43">
        <f t="shared" si="4"/>
        <v>0.46095580110497203</v>
      </c>
      <c r="C15" s="43">
        <f t="shared" si="4"/>
        <v>0</v>
      </c>
      <c r="D15" s="43">
        <f t="shared" si="4"/>
        <v>4.2556523073439605</v>
      </c>
      <c r="E15" s="43">
        <f t="shared" si="4"/>
        <v>0.13405623359402472</v>
      </c>
      <c r="F15" s="43">
        <f t="shared" si="5"/>
        <v>23433.493112812808</v>
      </c>
      <c r="G15" s="43">
        <f t="shared" ref="G15:H15" si="25">G41+G93</f>
        <v>0</v>
      </c>
      <c r="H15" s="43">
        <f t="shared" si="25"/>
        <v>0</v>
      </c>
      <c r="I15" s="39">
        <f t="shared" si="7"/>
        <v>23438.343777154852</v>
      </c>
      <c r="K15" s="72" t="s">
        <v>59</v>
      </c>
      <c r="L15" s="43">
        <f t="shared" si="8"/>
        <v>0.46095580110497203</v>
      </c>
      <c r="M15" s="43">
        <f t="shared" si="8"/>
        <v>0</v>
      </c>
      <c r="N15" s="43">
        <f t="shared" si="8"/>
        <v>4.2556523073439605</v>
      </c>
      <c r="O15" s="43">
        <f t="shared" si="8"/>
        <v>0.13405623359402472</v>
      </c>
      <c r="P15" s="43">
        <f t="shared" si="9"/>
        <v>23433.493112812808</v>
      </c>
      <c r="Q15" s="43">
        <f t="shared" ref="Q15:R15" si="26">Q41+Q93</f>
        <v>0</v>
      </c>
      <c r="R15" s="43">
        <f t="shared" si="26"/>
        <v>0</v>
      </c>
      <c r="S15" s="83">
        <f t="shared" si="11"/>
        <v>23438.343777154852</v>
      </c>
      <c r="T15" s="4" t="str">
        <f t="shared" si="12"/>
        <v/>
      </c>
      <c r="V15" s="5"/>
      <c r="W15" s="7"/>
      <c r="X15" s="7"/>
      <c r="Y15" s="7"/>
      <c r="Z15" s="7"/>
      <c r="AA15" s="7"/>
      <c r="AB15" s="7"/>
      <c r="AC15" s="7"/>
      <c r="AD15" s="7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</row>
    <row r="16" spans="1:85" ht="15">
      <c r="A16" s="28" t="s">
        <v>17</v>
      </c>
      <c r="B16" s="40">
        <f t="shared" si="4"/>
        <v>1186.9309622899184</v>
      </c>
      <c r="C16" s="40">
        <f t="shared" si="4"/>
        <v>28.817528351132655</v>
      </c>
      <c r="D16" s="40">
        <f t="shared" si="4"/>
        <v>304.13764594649763</v>
      </c>
      <c r="E16" s="40">
        <f t="shared" si="4"/>
        <v>51.658840789438614</v>
      </c>
      <c r="F16" s="40">
        <f t="shared" si="5"/>
        <v>31.937909363512698</v>
      </c>
      <c r="G16" s="40">
        <f t="shared" ref="G16:H16" si="27">G42+G94</f>
        <v>0</v>
      </c>
      <c r="H16" s="40">
        <f t="shared" si="27"/>
        <v>0</v>
      </c>
      <c r="I16" s="42">
        <f t="shared" si="7"/>
        <v>1603.4828867405001</v>
      </c>
      <c r="K16" s="71" t="s">
        <v>17</v>
      </c>
      <c r="L16" s="84">
        <f t="shared" si="8"/>
        <v>1186.9309622899184</v>
      </c>
      <c r="M16" s="84">
        <f t="shared" si="8"/>
        <v>28.817528351132655</v>
      </c>
      <c r="N16" s="84">
        <f t="shared" si="8"/>
        <v>304.13764594649763</v>
      </c>
      <c r="O16" s="84">
        <f t="shared" si="8"/>
        <v>51.658840789438614</v>
      </c>
      <c r="P16" s="84">
        <f t="shared" si="9"/>
        <v>31.937909363512937</v>
      </c>
      <c r="Q16" s="84">
        <f t="shared" ref="Q16:R16" si="28">Q42+Q94</f>
        <v>0</v>
      </c>
      <c r="R16" s="84">
        <f t="shared" si="28"/>
        <v>0</v>
      </c>
      <c r="S16" s="86">
        <f t="shared" si="11"/>
        <v>1603.4828867405004</v>
      </c>
      <c r="T16" s="4" t="str">
        <f t="shared" si="12"/>
        <v/>
      </c>
      <c r="V16" s="5"/>
      <c r="W16" s="7"/>
      <c r="X16" s="7"/>
      <c r="Y16" s="7"/>
      <c r="Z16" s="7"/>
      <c r="AA16" s="7"/>
      <c r="AB16" s="7"/>
      <c r="AC16" s="7"/>
      <c r="AD16" s="7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</row>
    <row r="17" spans="1:43" ht="15">
      <c r="A17" s="29" t="s">
        <v>140</v>
      </c>
      <c r="B17" s="43">
        <f t="shared" si="4"/>
        <v>19313.675557361585</v>
      </c>
      <c r="C17" s="43">
        <f t="shared" si="4"/>
        <v>10047.36745013751</v>
      </c>
      <c r="D17" s="43">
        <f t="shared" si="4"/>
        <v>8639.4815129005747</v>
      </c>
      <c r="E17" s="43">
        <f t="shared" si="4"/>
        <v>87.336147852568445</v>
      </c>
      <c r="F17" s="43">
        <f t="shared" si="5"/>
        <v>4190.3693210393158</v>
      </c>
      <c r="G17" s="43">
        <f t="shared" ref="G17:H17" si="29">G43+G95</f>
        <v>0</v>
      </c>
      <c r="H17" s="43">
        <f t="shared" si="29"/>
        <v>0</v>
      </c>
      <c r="I17" s="39">
        <f t="shared" si="7"/>
        <v>42278.229989291554</v>
      </c>
      <c r="K17" s="72" t="s">
        <v>140</v>
      </c>
      <c r="L17" s="43">
        <f t="shared" si="8"/>
        <v>19313.675557361585</v>
      </c>
      <c r="M17" s="43">
        <f t="shared" si="8"/>
        <v>10047.36745013751</v>
      </c>
      <c r="N17" s="43">
        <f t="shared" si="8"/>
        <v>8639.4815129005747</v>
      </c>
      <c r="O17" s="43">
        <f t="shared" si="8"/>
        <v>87.336147852568445</v>
      </c>
      <c r="P17" s="43">
        <f t="shared" si="9"/>
        <v>4190.3693210393121</v>
      </c>
      <c r="Q17" s="43">
        <f t="shared" ref="Q17:R17" si="30">Q43+Q95</f>
        <v>0</v>
      </c>
      <c r="R17" s="43">
        <f t="shared" si="30"/>
        <v>0</v>
      </c>
      <c r="S17" s="83">
        <f t="shared" si="11"/>
        <v>42278.229989291547</v>
      </c>
      <c r="T17" s="4" t="str">
        <f t="shared" si="12"/>
        <v/>
      </c>
      <c r="V17" s="5"/>
      <c r="W17" s="7"/>
      <c r="X17" s="7"/>
      <c r="Y17" s="7"/>
      <c r="Z17" s="7"/>
      <c r="AA17" s="7"/>
      <c r="AB17" s="7"/>
      <c r="AC17" s="7"/>
      <c r="AD17" s="7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</row>
    <row r="18" spans="1:43" ht="15">
      <c r="A18" s="28" t="s">
        <v>25</v>
      </c>
      <c r="B18" s="40">
        <f t="shared" si="4"/>
        <v>5529.9137839095274</v>
      </c>
      <c r="C18" s="40">
        <f t="shared" si="4"/>
        <v>87.729141228931809</v>
      </c>
      <c r="D18" s="40">
        <f t="shared" si="4"/>
        <v>7877.8265082561065</v>
      </c>
      <c r="E18" s="40">
        <f t="shared" si="4"/>
        <v>16714.401888175311</v>
      </c>
      <c r="F18" s="40">
        <f t="shared" si="5"/>
        <v>1618.1643932215081</v>
      </c>
      <c r="G18" s="40">
        <f t="shared" ref="G18:H18" si="31">G44+G96</f>
        <v>5491.3061050705346</v>
      </c>
      <c r="H18" s="40">
        <f t="shared" si="31"/>
        <v>42.375246664569318</v>
      </c>
      <c r="I18" s="42">
        <f t="shared" si="7"/>
        <v>37361.717066526486</v>
      </c>
      <c r="K18" s="71" t="s">
        <v>25</v>
      </c>
      <c r="L18" s="84">
        <f t="shared" si="8"/>
        <v>5529.9137839095274</v>
      </c>
      <c r="M18" s="84">
        <f t="shared" si="8"/>
        <v>87.729141228931809</v>
      </c>
      <c r="N18" s="84">
        <f t="shared" si="8"/>
        <v>7877.8265082561065</v>
      </c>
      <c r="O18" s="84">
        <f t="shared" si="8"/>
        <v>16714.401888175311</v>
      </c>
      <c r="P18" s="84">
        <f t="shared" si="9"/>
        <v>1618.1643932215043</v>
      </c>
      <c r="Q18" s="84">
        <f t="shared" ref="Q18:R18" si="32">Q44+Q96</f>
        <v>5491.3061050705346</v>
      </c>
      <c r="R18" s="84">
        <f t="shared" si="32"/>
        <v>42.375246664569318</v>
      </c>
      <c r="S18" s="86">
        <f t="shared" si="11"/>
        <v>37361.717066526486</v>
      </c>
      <c r="T18" s="4" t="str">
        <f t="shared" si="12"/>
        <v/>
      </c>
      <c r="V18" s="5"/>
      <c r="W18" s="7"/>
      <c r="X18" s="7"/>
      <c r="Y18" s="7"/>
      <c r="Z18" s="7"/>
      <c r="AA18" s="7"/>
      <c r="AB18" s="7"/>
      <c r="AC18" s="7"/>
      <c r="AD18" s="7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</row>
    <row r="19" spans="1:43" ht="15">
      <c r="A19" s="29" t="s">
        <v>24</v>
      </c>
      <c r="B19" s="43">
        <f t="shared" si="4"/>
        <v>7201.1206486341016</v>
      </c>
      <c r="C19" s="43">
        <f t="shared" si="4"/>
        <v>32.313244501802004</v>
      </c>
      <c r="D19" s="43">
        <f t="shared" si="4"/>
        <v>1338.8287332010345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39">
        <f t="shared" si="7"/>
        <v>8572.2626263369384</v>
      </c>
      <c r="K19" s="72" t="s">
        <v>24</v>
      </c>
      <c r="L19" s="43">
        <f t="shared" si="8"/>
        <v>7201.1206486341016</v>
      </c>
      <c r="M19" s="43">
        <f t="shared" si="8"/>
        <v>32.313244501802004</v>
      </c>
      <c r="N19" s="43">
        <f t="shared" si="8"/>
        <v>1338.8287332010345</v>
      </c>
      <c r="O19" s="43">
        <f t="shared" si="8"/>
        <v>0</v>
      </c>
      <c r="P19" s="43">
        <f t="shared" si="9"/>
        <v>2.1049828546892968E-13</v>
      </c>
      <c r="Q19" s="43">
        <f t="shared" ref="Q19:R19" si="34">Q45+Q97</f>
        <v>0</v>
      </c>
      <c r="R19" s="43">
        <f t="shared" si="34"/>
        <v>0</v>
      </c>
      <c r="S19" s="83">
        <f t="shared" si="11"/>
        <v>8572.2626263369384</v>
      </c>
      <c r="T19" s="4" t="str">
        <f t="shared" si="12"/>
        <v/>
      </c>
      <c r="V19" s="5"/>
      <c r="W19" s="7"/>
      <c r="X19" s="7"/>
      <c r="Y19" s="7"/>
      <c r="Z19" s="7"/>
      <c r="AA19" s="7"/>
      <c r="AB19" s="7"/>
      <c r="AC19" s="7"/>
      <c r="AD19" s="7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</row>
    <row r="20" spans="1:43" ht="15">
      <c r="A20" s="28" t="s">
        <v>60</v>
      </c>
      <c r="B20" s="40">
        <f t="shared" si="4"/>
        <v>13854.169549243656</v>
      </c>
      <c r="C20" s="40">
        <f t="shared" si="4"/>
        <v>40.419086994824326</v>
      </c>
      <c r="D20" s="40">
        <f t="shared" si="4"/>
        <v>2167.9420337903816</v>
      </c>
      <c r="E20" s="40">
        <f t="shared" si="4"/>
        <v>0</v>
      </c>
      <c r="F20" s="40">
        <f t="shared" si="5"/>
        <v>6.0884886764705895E-2</v>
      </c>
      <c r="G20" s="40">
        <f t="shared" ref="G20:H20" si="35">G46+G98</f>
        <v>0</v>
      </c>
      <c r="H20" s="40">
        <f t="shared" si="35"/>
        <v>0</v>
      </c>
      <c r="I20" s="42">
        <f t="shared" si="7"/>
        <v>16062.591554915627</v>
      </c>
      <c r="K20" s="71" t="s">
        <v>60</v>
      </c>
      <c r="L20" s="84">
        <f t="shared" si="8"/>
        <v>13854.169549243656</v>
      </c>
      <c r="M20" s="84">
        <f t="shared" si="8"/>
        <v>40.419086994824326</v>
      </c>
      <c r="N20" s="84">
        <f t="shared" si="8"/>
        <v>2167.9420337903816</v>
      </c>
      <c r="O20" s="84">
        <f t="shared" si="8"/>
        <v>0</v>
      </c>
      <c r="P20" s="84">
        <f t="shared" si="9"/>
        <v>6.0884886765188231E-2</v>
      </c>
      <c r="Q20" s="84">
        <f t="shared" ref="Q20:R20" si="36">Q46+Q98</f>
        <v>0</v>
      </c>
      <c r="R20" s="84">
        <f t="shared" si="36"/>
        <v>0</v>
      </c>
      <c r="S20" s="86">
        <f t="shared" si="11"/>
        <v>16062.591554915627</v>
      </c>
      <c r="T20" s="4" t="str">
        <f t="shared" si="12"/>
        <v/>
      </c>
      <c r="V20" s="5"/>
      <c r="W20" s="7"/>
      <c r="X20" s="7"/>
      <c r="Y20" s="7"/>
      <c r="Z20" s="7"/>
      <c r="AA20" s="7"/>
      <c r="AB20" s="7"/>
      <c r="AC20" s="7"/>
      <c r="AD20" s="7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</row>
    <row r="21" spans="1:43" ht="15">
      <c r="A21" s="29" t="s">
        <v>22</v>
      </c>
      <c r="B21" s="43">
        <f t="shared" si="4"/>
        <v>2939.6326204309817</v>
      </c>
      <c r="C21" s="43">
        <f t="shared" si="4"/>
        <v>1736.0287427154099</v>
      </c>
      <c r="D21" s="43">
        <f t="shared" si="4"/>
        <v>1898.0367711487079</v>
      </c>
      <c r="E21" s="43">
        <f t="shared" si="4"/>
        <v>3.7709464594960602</v>
      </c>
      <c r="F21" s="43">
        <f t="shared" si="5"/>
        <v>3091.0869827346787</v>
      </c>
      <c r="G21" s="43">
        <f t="shared" ref="G21:H21" si="37">G47+G99</f>
        <v>0</v>
      </c>
      <c r="H21" s="43">
        <f t="shared" si="37"/>
        <v>0</v>
      </c>
      <c r="I21" s="39">
        <f t="shared" si="7"/>
        <v>9668.5560634892754</v>
      </c>
      <c r="K21" s="72" t="s">
        <v>22</v>
      </c>
      <c r="L21" s="43">
        <f t="shared" si="8"/>
        <v>2939.6326204309817</v>
      </c>
      <c r="M21" s="43">
        <f t="shared" si="8"/>
        <v>1736.0287427154099</v>
      </c>
      <c r="N21" s="43">
        <f t="shared" si="8"/>
        <v>1898.0367711487079</v>
      </c>
      <c r="O21" s="43">
        <f t="shared" si="8"/>
        <v>3.7709464594960602</v>
      </c>
      <c r="P21" s="43">
        <f t="shared" si="9"/>
        <v>3091.0869827346824</v>
      </c>
      <c r="Q21" s="43">
        <f t="shared" ref="Q21:R21" si="38">Q47+Q99</f>
        <v>0</v>
      </c>
      <c r="R21" s="43">
        <f t="shared" si="38"/>
        <v>0</v>
      </c>
      <c r="S21" s="83">
        <f t="shared" si="11"/>
        <v>9668.556063489279</v>
      </c>
      <c r="T21" s="4" t="str">
        <f t="shared" si="12"/>
        <v/>
      </c>
      <c r="V21" s="5"/>
      <c r="W21" s="7"/>
      <c r="X21" s="7"/>
      <c r="Y21" s="7"/>
      <c r="Z21" s="7"/>
      <c r="AA21" s="7"/>
      <c r="AB21" s="7"/>
      <c r="AC21" s="7"/>
      <c r="AD21" s="7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</row>
    <row r="22" spans="1:43" ht="15">
      <c r="A22" s="28" t="s">
        <v>21</v>
      </c>
      <c r="B22" s="40">
        <f t="shared" si="4"/>
        <v>124.41253479913354</v>
      </c>
      <c r="C22" s="40">
        <f t="shared" si="4"/>
        <v>731.57971414517147</v>
      </c>
      <c r="D22" s="40">
        <f t="shared" si="4"/>
        <v>812.74679472105413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42">
        <f t="shared" si="7"/>
        <v>1668.7390436653591</v>
      </c>
      <c r="K22" s="71" t="s">
        <v>21</v>
      </c>
      <c r="L22" s="84">
        <f t="shared" si="8"/>
        <v>124.41253479913354</v>
      </c>
      <c r="M22" s="84">
        <f t="shared" si="8"/>
        <v>731.57971414517147</v>
      </c>
      <c r="N22" s="84">
        <f t="shared" si="8"/>
        <v>812.74679472105413</v>
      </c>
      <c r="O22" s="84">
        <f t="shared" si="8"/>
        <v>0</v>
      </c>
      <c r="P22" s="84">
        <f t="shared" si="9"/>
        <v>0</v>
      </c>
      <c r="Q22" s="84">
        <f t="shared" ref="Q22:R22" si="40">Q48+Q100</f>
        <v>0</v>
      </c>
      <c r="R22" s="84">
        <f t="shared" si="40"/>
        <v>0</v>
      </c>
      <c r="S22" s="86">
        <f t="shared" si="11"/>
        <v>1668.7390436653591</v>
      </c>
      <c r="T22" s="4" t="str">
        <f t="shared" si="12"/>
        <v/>
      </c>
      <c r="V22" s="5"/>
      <c r="W22" s="7"/>
      <c r="X22" s="7"/>
      <c r="Y22" s="7"/>
      <c r="Z22" s="7"/>
      <c r="AA22" s="7"/>
      <c r="AB22" s="7"/>
      <c r="AC22" s="7"/>
      <c r="AD22" s="7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</row>
    <row r="23" spans="1:43" ht="15">
      <c r="A23" s="30" t="s">
        <v>64</v>
      </c>
      <c r="B23" s="43">
        <f t="shared" si="4"/>
        <v>1217.1532801202598</v>
      </c>
      <c r="C23" s="43">
        <f t="shared" si="4"/>
        <v>0</v>
      </c>
      <c r="D23" s="43">
        <f t="shared" si="4"/>
        <v>693.45404767866171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39">
        <f t="shared" si="7"/>
        <v>1910.6073277989215</v>
      </c>
      <c r="K23" s="73" t="s">
        <v>64</v>
      </c>
      <c r="L23" s="43">
        <f t="shared" si="8"/>
        <v>1217.1532801202598</v>
      </c>
      <c r="M23" s="43">
        <f t="shared" si="8"/>
        <v>0</v>
      </c>
      <c r="N23" s="43">
        <f t="shared" si="8"/>
        <v>693.45404767866171</v>
      </c>
      <c r="O23" s="43">
        <f t="shared" si="8"/>
        <v>0</v>
      </c>
      <c r="P23" s="43">
        <f t="shared" si="9"/>
        <v>0</v>
      </c>
      <c r="Q23" s="43">
        <f t="shared" ref="Q23:R23" si="42">Q49+Q101</f>
        <v>0</v>
      </c>
      <c r="R23" s="43">
        <f t="shared" si="42"/>
        <v>0</v>
      </c>
      <c r="S23" s="83">
        <f t="shared" si="11"/>
        <v>1910.6073277989215</v>
      </c>
      <c r="T23" s="4" t="str">
        <f t="shared" si="12"/>
        <v/>
      </c>
      <c r="V23" s="5"/>
      <c r="W23" s="7"/>
      <c r="X23" s="7"/>
      <c r="Y23" s="7"/>
      <c r="Z23" s="7"/>
      <c r="AA23" s="7"/>
      <c r="AB23" s="7"/>
      <c r="AC23" s="7"/>
      <c r="AD23" s="7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</row>
    <row r="24" spans="1:43">
      <c r="A24" s="55" t="s">
        <v>23</v>
      </c>
      <c r="B24" s="59">
        <f t="shared" si="4"/>
        <v>1217.1532801202598</v>
      </c>
      <c r="C24" s="59">
        <f t="shared" si="4"/>
        <v>0</v>
      </c>
      <c r="D24" s="59">
        <f t="shared" si="4"/>
        <v>693.45404767866171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61">
        <f t="shared" si="7"/>
        <v>1910.6073277989215</v>
      </c>
      <c r="K24" s="74" t="s">
        <v>23</v>
      </c>
      <c r="L24" s="87">
        <f t="shared" si="8"/>
        <v>1217.1532801202598</v>
      </c>
      <c r="M24" s="87">
        <f t="shared" si="8"/>
        <v>0</v>
      </c>
      <c r="N24" s="87">
        <f t="shared" si="8"/>
        <v>693.45404767866171</v>
      </c>
      <c r="O24" s="87">
        <f t="shared" si="8"/>
        <v>0</v>
      </c>
      <c r="P24" s="87">
        <f t="shared" si="9"/>
        <v>0</v>
      </c>
      <c r="Q24" s="87">
        <f t="shared" ref="Q24:R24" si="44">Q50+Q102</f>
        <v>0</v>
      </c>
      <c r="R24" s="87">
        <f t="shared" si="44"/>
        <v>0</v>
      </c>
      <c r="S24" s="89">
        <f t="shared" si="11"/>
        <v>1910.6073277989215</v>
      </c>
      <c r="T24" s="4" t="str">
        <f t="shared" si="12"/>
        <v/>
      </c>
      <c r="V24" s="5"/>
      <c r="W24" s="7"/>
      <c r="X24" s="7"/>
      <c r="Y24" s="7"/>
      <c r="Z24" s="7"/>
      <c r="AA24" s="7"/>
      <c r="AB24" s="7"/>
      <c r="AC24" s="7"/>
      <c r="AD24" s="7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</row>
    <row r="25" spans="1:43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64">
        <f t="shared" si="7"/>
        <v>0</v>
      </c>
      <c r="K25" s="75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62">
        <f t="shared" si="9"/>
        <v>0</v>
      </c>
      <c r="Q25" s="62">
        <f t="shared" ref="Q25:R25" si="46">Q51+Q103</f>
        <v>0</v>
      </c>
      <c r="R25" s="62">
        <f t="shared" si="46"/>
        <v>0</v>
      </c>
      <c r="S25" s="91">
        <f t="shared" si="11"/>
        <v>0</v>
      </c>
      <c r="V25" s="5"/>
      <c r="W25" s="7"/>
      <c r="X25" s="7"/>
      <c r="Y25" s="7"/>
      <c r="Z25" s="7"/>
      <c r="AA25" s="7"/>
      <c r="AB25" s="7"/>
      <c r="AC25" s="7"/>
      <c r="AD25" s="7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</row>
    <row r="26" spans="1:43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61">
        <f t="shared" si="7"/>
        <v>0</v>
      </c>
      <c r="K26" s="74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87">
        <f t="shared" si="9"/>
        <v>0</v>
      </c>
      <c r="Q26" s="87">
        <f t="shared" ref="Q26:R26" si="48">Q52+Q104</f>
        <v>0</v>
      </c>
      <c r="R26" s="87">
        <f t="shared" si="48"/>
        <v>0</v>
      </c>
      <c r="S26" s="89">
        <f t="shared" si="11"/>
        <v>0</v>
      </c>
      <c r="V26" s="5"/>
      <c r="W26" s="7"/>
      <c r="X26" s="7"/>
      <c r="Y26" s="7"/>
      <c r="Z26" s="7"/>
      <c r="AA26" s="7"/>
      <c r="AB26" s="7"/>
      <c r="AC26" s="7"/>
      <c r="AD26" s="7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</row>
    <row r="27" spans="1:43" ht="15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66">
        <f t="shared" si="7"/>
        <v>0</v>
      </c>
      <c r="K27" s="76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52">
        <f t="shared" si="9"/>
        <v>0</v>
      </c>
      <c r="Q27" s="52">
        <f t="shared" ref="Q27:R27" si="50">Q53+Q105</f>
        <v>0</v>
      </c>
      <c r="R27" s="52">
        <f t="shared" si="50"/>
        <v>0</v>
      </c>
      <c r="S27" s="93">
        <f t="shared" si="11"/>
        <v>0</v>
      </c>
      <c r="V27" s="5"/>
      <c r="W27" s="7"/>
      <c r="X27" s="7"/>
      <c r="Y27" s="7"/>
      <c r="Z27" s="7"/>
      <c r="AA27" s="7"/>
      <c r="AB27" s="7"/>
      <c r="AC27" s="7"/>
      <c r="AD27" s="7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</row>
    <row r="28" spans="1:43" ht="15">
      <c r="A28" s="34" t="s">
        <v>26</v>
      </c>
      <c r="B28" s="67">
        <f>SUM(B7:B23)</f>
        <v>63628.681578228301</v>
      </c>
      <c r="C28" s="67">
        <f t="shared" ref="C28:I28" si="51">SUM(C7:C23)</f>
        <v>14550.893315410025</v>
      </c>
      <c r="D28" s="67">
        <f t="shared" si="51"/>
        <v>28318.65788313064</v>
      </c>
      <c r="E28" s="67">
        <f t="shared" si="51"/>
        <v>19669.48236770973</v>
      </c>
      <c r="F28" s="67">
        <f t="shared" si="51"/>
        <v>104063.71423189092</v>
      </c>
      <c r="G28" s="67">
        <f t="shared" si="51"/>
        <v>5491.3061050705346</v>
      </c>
      <c r="H28" s="68">
        <f t="shared" si="51"/>
        <v>42.375246664569318</v>
      </c>
      <c r="I28" s="39">
        <f t="shared" si="51"/>
        <v>235765.11072810469</v>
      </c>
      <c r="J28" s="281"/>
      <c r="K28" s="77" t="s">
        <v>26</v>
      </c>
      <c r="L28" s="67">
        <f>SUM(L7:L23)</f>
        <v>63628.681578228301</v>
      </c>
      <c r="M28" s="67">
        <f t="shared" ref="M28:S28" si="52">SUM(M7:M23)</f>
        <v>14550.893315410025</v>
      </c>
      <c r="N28" s="67">
        <f t="shared" si="52"/>
        <v>28318.65788313064</v>
      </c>
      <c r="O28" s="67">
        <f t="shared" si="52"/>
        <v>19669.48236770973</v>
      </c>
      <c r="P28" s="67">
        <f t="shared" si="52"/>
        <v>104063.71423189092</v>
      </c>
      <c r="Q28" s="67">
        <f t="shared" si="52"/>
        <v>5491.3061050705346</v>
      </c>
      <c r="R28" s="68">
        <f t="shared" si="52"/>
        <v>42.375246664569318</v>
      </c>
      <c r="S28" s="94">
        <f t="shared" si="52"/>
        <v>235765.11072810472</v>
      </c>
      <c r="T28" s="4" t="str">
        <f>IF(ABS(S28-S54-S80-S106)&gt;0.01,S28-S54-S80-S106,"")</f>
        <v/>
      </c>
    </row>
    <row r="29" spans="1:43" s="15" customFormat="1" ht="15" thickBot="1">
      <c r="A29" s="32" t="s">
        <v>90</v>
      </c>
      <c r="B29" s="53">
        <f>IF($I28=0,"-",B28/$I28)</f>
        <v>0.26988166901254468</v>
      </c>
      <c r="C29" s="53">
        <f t="shared" ref="C29:H29" si="53">IF($I28=0,"-",C28/$I28)</f>
        <v>6.1717754889487414E-2</v>
      </c>
      <c r="D29" s="53">
        <f t="shared" si="53"/>
        <v>0.12011386161283649</v>
      </c>
      <c r="E29" s="53">
        <f t="shared" si="53"/>
        <v>8.3428299916663645E-2</v>
      </c>
      <c r="F29" s="53">
        <f t="shared" si="53"/>
        <v>0.44138725153401531</v>
      </c>
      <c r="G29" s="53">
        <f t="shared" si="53"/>
        <v>2.3291428015417281E-2</v>
      </c>
      <c r="H29" s="53">
        <f t="shared" si="53"/>
        <v>1.7973501903527375E-4</v>
      </c>
      <c r="I29" s="54">
        <f>SUM(B29:H29)</f>
        <v>1.0000000000000002</v>
      </c>
      <c r="K29" s="78" t="s">
        <v>90</v>
      </c>
      <c r="L29" s="95">
        <f>IF($S28=0,"-",L28/$S28)</f>
        <v>0.26988166901254468</v>
      </c>
      <c r="M29" s="95">
        <f t="shared" ref="M29:R29" si="54">IF($S28=0,"-",M28/$S28)</f>
        <v>6.1717754889487407E-2</v>
      </c>
      <c r="N29" s="95">
        <f t="shared" si="54"/>
        <v>0.12011386161283648</v>
      </c>
      <c r="O29" s="95">
        <f t="shared" si="54"/>
        <v>8.3428299916663631E-2</v>
      </c>
      <c r="P29" s="95">
        <f t="shared" si="54"/>
        <v>0.44138725153401526</v>
      </c>
      <c r="Q29" s="95">
        <f t="shared" si="54"/>
        <v>2.3291428015417278E-2</v>
      </c>
      <c r="R29" s="96">
        <f t="shared" si="54"/>
        <v>1.7973501903527372E-4</v>
      </c>
      <c r="S29" s="97">
        <f>SUM(L29:R29)</f>
        <v>1</v>
      </c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J29" s="1"/>
    </row>
    <row r="30" spans="1:43" ht="15" thickBot="1">
      <c r="A30"/>
      <c r="B30" s="50"/>
      <c r="C30" s="50"/>
      <c r="D30" s="50"/>
      <c r="E30" s="50"/>
      <c r="F30" s="50"/>
      <c r="G30" s="50"/>
      <c r="H30" s="50"/>
      <c r="I30" s="50"/>
      <c r="K30"/>
      <c r="L30" s="50"/>
      <c r="M30" s="50"/>
      <c r="N30" s="50"/>
      <c r="O30" s="50"/>
      <c r="P30" s="50"/>
      <c r="Q30" s="50"/>
      <c r="R30" s="50"/>
      <c r="S30" s="50"/>
    </row>
    <row r="31" spans="1:43" ht="39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  <c r="K31" s="424" t="s">
        <v>53</v>
      </c>
      <c r="L31" s="80" t="s">
        <v>0</v>
      </c>
      <c r="M31" s="80" t="s">
        <v>1</v>
      </c>
      <c r="N31" s="80" t="s">
        <v>2</v>
      </c>
      <c r="O31" s="80" t="s">
        <v>3</v>
      </c>
      <c r="P31" s="80" t="s">
        <v>27</v>
      </c>
      <c r="Q31" s="80" t="s">
        <v>4</v>
      </c>
      <c r="R31" s="80" t="s">
        <v>5</v>
      </c>
      <c r="S31" s="81" t="s">
        <v>6</v>
      </c>
      <c r="U31" s="417" t="s">
        <v>53</v>
      </c>
      <c r="V31" s="111" t="s">
        <v>72</v>
      </c>
      <c r="W31" s="111" t="s">
        <v>73</v>
      </c>
      <c r="X31" s="111" t="s">
        <v>4</v>
      </c>
      <c r="Y31" s="111" t="s">
        <v>1</v>
      </c>
      <c r="Z31" s="111" t="s">
        <v>2</v>
      </c>
      <c r="AA31" s="111" t="s">
        <v>3</v>
      </c>
      <c r="AB31" s="111" t="s">
        <v>55</v>
      </c>
      <c r="AC31" s="111" t="s">
        <v>67</v>
      </c>
      <c r="AD31" s="112" t="s">
        <v>74</v>
      </c>
      <c r="AE31" s="112" t="s">
        <v>75</v>
      </c>
      <c r="AF31" s="112" t="s">
        <v>76</v>
      </c>
      <c r="AG31" s="112" t="s">
        <v>77</v>
      </c>
      <c r="AH31" s="112" t="s">
        <v>78</v>
      </c>
      <c r="AI31" s="113" t="s">
        <v>63</v>
      </c>
    </row>
    <row r="32" spans="1:43" ht="15" customHeight="1">
      <c r="A32" s="445" t="s">
        <v>53</v>
      </c>
      <c r="B32" s="409" t="s">
        <v>119</v>
      </c>
      <c r="C32" s="410"/>
      <c r="D32" s="410"/>
      <c r="E32" s="410"/>
      <c r="F32" s="410"/>
      <c r="G32" s="410"/>
      <c r="H32" s="410"/>
      <c r="I32" s="411"/>
      <c r="K32" s="425" t="s">
        <v>53</v>
      </c>
      <c r="L32" s="412" t="s">
        <v>119</v>
      </c>
      <c r="M32" s="413"/>
      <c r="N32" s="413"/>
      <c r="O32" s="413"/>
      <c r="P32" s="413"/>
      <c r="Q32" s="413"/>
      <c r="R32" s="413"/>
      <c r="S32" s="414"/>
      <c r="U32" s="418" t="s">
        <v>53</v>
      </c>
      <c r="V32" s="419" t="s">
        <v>119</v>
      </c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20"/>
    </row>
    <row r="33" spans="1:36" ht="15">
      <c r="A33" s="27" t="s">
        <v>7</v>
      </c>
      <c r="B33" s="37">
        <f>B111+B137+B163+B189+B215+B241+B267+B293+B319+B345+B371+B397+B423</f>
        <v>134.99795713043545</v>
      </c>
      <c r="C33" s="37">
        <f t="shared" ref="C33:E33" si="55">C111+C137+C163+C189+C215+C241+C267+C293+C319+C345+C371+C397+C423</f>
        <v>979.10964545291915</v>
      </c>
      <c r="D33" s="37">
        <f t="shared" si="55"/>
        <v>2185.0425458989594</v>
      </c>
      <c r="E33" s="37">
        <f t="shared" si="55"/>
        <v>0</v>
      </c>
      <c r="F33" s="421">
        <v>0</v>
      </c>
      <c r="G33" s="37">
        <f t="shared" ref="G33:H48" si="56">G111+G137+G163+G189+G215+G241+G267+G293+G319+G345+G371+G397+G423</f>
        <v>0</v>
      </c>
      <c r="H33" s="37">
        <f t="shared" si="56"/>
        <v>0</v>
      </c>
      <c r="I33" s="39">
        <f>SUM(B33:H33)</f>
        <v>3299.1501484823139</v>
      </c>
      <c r="K33" s="79" t="s">
        <v>7</v>
      </c>
      <c r="L33" s="37">
        <f t="shared" ref="L33:R48" si="57">L111+L137+L163+L189+L215+L241+L267+L293+L319+L345+L371+L397+L423</f>
        <v>134.99795713043545</v>
      </c>
      <c r="M33" s="37">
        <f t="shared" si="57"/>
        <v>979.10964545291915</v>
      </c>
      <c r="N33" s="37">
        <f t="shared" si="57"/>
        <v>2185.0425458989594</v>
      </c>
      <c r="O33" s="37">
        <f t="shared" si="57"/>
        <v>0</v>
      </c>
      <c r="P33" s="37">
        <f t="shared" si="57"/>
        <v>0</v>
      </c>
      <c r="Q33" s="37">
        <f t="shared" si="57"/>
        <v>0</v>
      </c>
      <c r="R33" s="37">
        <f t="shared" si="57"/>
        <v>0</v>
      </c>
      <c r="S33" s="99">
        <f>SUM(L33:R33)</f>
        <v>3299.1501484823139</v>
      </c>
      <c r="U33" s="101" t="s">
        <v>7</v>
      </c>
      <c r="V33" s="114">
        <f t="shared" ref="V33:AH48" si="58">V111+V137+V163+V189+V215+V241+V267+V293+V319+V345+V371+V397+V423</f>
        <v>134.99795713043545</v>
      </c>
      <c r="W33" s="114">
        <f t="shared" si="58"/>
        <v>0</v>
      </c>
      <c r="X33" s="114">
        <f t="shared" si="58"/>
        <v>0</v>
      </c>
      <c r="Y33" s="114">
        <f t="shared" si="58"/>
        <v>979.10964545291915</v>
      </c>
      <c r="Z33" s="114">
        <f t="shared" si="58"/>
        <v>2185.0425458989594</v>
      </c>
      <c r="AA33" s="114">
        <f t="shared" si="58"/>
        <v>0</v>
      </c>
      <c r="AB33" s="114">
        <f t="shared" si="58"/>
        <v>0</v>
      </c>
      <c r="AC33" s="115">
        <f t="shared" si="58"/>
        <v>0</v>
      </c>
      <c r="AD33" s="114">
        <f t="shared" si="58"/>
        <v>0</v>
      </c>
      <c r="AE33" s="114">
        <f t="shared" si="58"/>
        <v>0</v>
      </c>
      <c r="AF33" s="114">
        <f t="shared" si="58"/>
        <v>0</v>
      </c>
      <c r="AG33" s="114">
        <f t="shared" si="58"/>
        <v>0</v>
      </c>
      <c r="AH33" s="114">
        <f t="shared" si="58"/>
        <v>0</v>
      </c>
      <c r="AI33" s="117">
        <f>SUM(V33:AC33)</f>
        <v>3299.1501484823139</v>
      </c>
      <c r="AJ33" s="1" t="str">
        <f>IF(ABS(S33-AI33)&gt;0.001,S33-AI33,"")</f>
        <v/>
      </c>
    </row>
    <row r="34" spans="1:36" ht="15">
      <c r="A34" s="28" t="s">
        <v>8</v>
      </c>
      <c r="B34" s="40">
        <f t="shared" ref="B34:E49" si="59">B112+B138+B164+B190+B216+B242+B268+B294+B320+B346+B372+B398+B424</f>
        <v>0</v>
      </c>
      <c r="C34" s="40">
        <f t="shared" si="59"/>
        <v>0</v>
      </c>
      <c r="D34" s="40">
        <f t="shared" si="59"/>
        <v>550.50047200000006</v>
      </c>
      <c r="E34" s="40">
        <f t="shared" si="59"/>
        <v>0</v>
      </c>
      <c r="F34" s="422">
        <v>0</v>
      </c>
      <c r="G34" s="40">
        <f t="shared" si="56"/>
        <v>0</v>
      </c>
      <c r="H34" s="40">
        <f t="shared" si="56"/>
        <v>0</v>
      </c>
      <c r="I34" s="42">
        <f t="shared" ref="I34:I53" si="60">SUM(B34:H34)</f>
        <v>550.50047200000006</v>
      </c>
      <c r="K34" s="71" t="s">
        <v>8</v>
      </c>
      <c r="L34" s="84">
        <f t="shared" si="57"/>
        <v>0</v>
      </c>
      <c r="M34" s="84">
        <f t="shared" si="57"/>
        <v>0</v>
      </c>
      <c r="N34" s="84">
        <f t="shared" si="57"/>
        <v>550.50047200000006</v>
      </c>
      <c r="O34" s="84">
        <f t="shared" si="57"/>
        <v>0</v>
      </c>
      <c r="P34" s="84">
        <f t="shared" si="57"/>
        <v>0</v>
      </c>
      <c r="Q34" s="84">
        <f t="shared" si="57"/>
        <v>0</v>
      </c>
      <c r="R34" s="84">
        <f t="shared" si="57"/>
        <v>0</v>
      </c>
      <c r="S34" s="86">
        <f t="shared" ref="S34:S53" si="61">SUM(L34:R34)</f>
        <v>550.50047200000006</v>
      </c>
      <c r="U34" s="102" t="s">
        <v>8</v>
      </c>
      <c r="V34" s="118">
        <f t="shared" si="58"/>
        <v>0</v>
      </c>
      <c r="W34" s="118">
        <f t="shared" si="58"/>
        <v>0</v>
      </c>
      <c r="X34" s="118">
        <f t="shared" si="58"/>
        <v>0</v>
      </c>
      <c r="Y34" s="118">
        <f t="shared" si="58"/>
        <v>0</v>
      </c>
      <c r="Z34" s="118">
        <f t="shared" si="58"/>
        <v>550.50047200000006</v>
      </c>
      <c r="AA34" s="118">
        <f t="shared" si="58"/>
        <v>0</v>
      </c>
      <c r="AB34" s="118">
        <f t="shared" si="58"/>
        <v>0</v>
      </c>
      <c r="AC34" s="119">
        <f t="shared" si="58"/>
        <v>0</v>
      </c>
      <c r="AD34" s="118">
        <f t="shared" si="58"/>
        <v>0</v>
      </c>
      <c r="AE34" s="118">
        <f t="shared" si="58"/>
        <v>0</v>
      </c>
      <c r="AF34" s="118">
        <f t="shared" si="58"/>
        <v>0</v>
      </c>
      <c r="AG34" s="118">
        <f t="shared" si="58"/>
        <v>0</v>
      </c>
      <c r="AH34" s="118">
        <f t="shared" si="58"/>
        <v>0</v>
      </c>
      <c r="AI34" s="120">
        <f t="shared" ref="AI34:AI53" si="62">SUM(V34:AC34)</f>
        <v>550.50047200000006</v>
      </c>
      <c r="AJ34" s="1" t="str">
        <f t="shared" ref="AJ34:AJ55" si="63">IF(ABS(S34-AI34)&gt;0.001,S34-AI34,"")</f>
        <v/>
      </c>
    </row>
    <row r="35" spans="1:36" ht="15">
      <c r="A35" s="29" t="s">
        <v>10</v>
      </c>
      <c r="B35" s="43">
        <f t="shared" si="59"/>
        <v>2.4286230083670191E-2</v>
      </c>
      <c r="C35" s="43">
        <f t="shared" si="59"/>
        <v>0</v>
      </c>
      <c r="D35" s="43">
        <f t="shared" si="59"/>
        <v>229.05025591244532</v>
      </c>
      <c r="E35" s="43">
        <f t="shared" si="59"/>
        <v>0</v>
      </c>
      <c r="F35" s="422">
        <v>0</v>
      </c>
      <c r="G35" s="43">
        <f t="shared" si="56"/>
        <v>0</v>
      </c>
      <c r="H35" s="43">
        <f t="shared" si="56"/>
        <v>0</v>
      </c>
      <c r="I35" s="39">
        <f t="shared" si="60"/>
        <v>229.074542142529</v>
      </c>
      <c r="K35" s="72" t="s">
        <v>10</v>
      </c>
      <c r="L35" s="43">
        <f t="shared" si="57"/>
        <v>2.4286230083670191E-2</v>
      </c>
      <c r="M35" s="43">
        <f t="shared" si="57"/>
        <v>0</v>
      </c>
      <c r="N35" s="43">
        <f t="shared" si="57"/>
        <v>229.05025591244532</v>
      </c>
      <c r="O35" s="43">
        <f t="shared" si="57"/>
        <v>0</v>
      </c>
      <c r="P35" s="43">
        <f t="shared" si="57"/>
        <v>0</v>
      </c>
      <c r="Q35" s="43">
        <f t="shared" si="57"/>
        <v>0</v>
      </c>
      <c r="R35" s="43">
        <f t="shared" si="57"/>
        <v>0</v>
      </c>
      <c r="S35" s="83">
        <f t="shared" si="61"/>
        <v>229.074542142529</v>
      </c>
      <c r="U35" s="103" t="s">
        <v>10</v>
      </c>
      <c r="V35" s="114">
        <f t="shared" si="58"/>
        <v>2.4286230083670191E-2</v>
      </c>
      <c r="W35" s="114">
        <f t="shared" si="58"/>
        <v>0</v>
      </c>
      <c r="X35" s="114">
        <f t="shared" si="58"/>
        <v>0</v>
      </c>
      <c r="Y35" s="114">
        <f t="shared" si="58"/>
        <v>0</v>
      </c>
      <c r="Z35" s="114">
        <f t="shared" si="58"/>
        <v>229.05025591244532</v>
      </c>
      <c r="AA35" s="114">
        <f t="shared" si="58"/>
        <v>0</v>
      </c>
      <c r="AB35" s="114">
        <f t="shared" si="58"/>
        <v>0</v>
      </c>
      <c r="AC35" s="115">
        <f t="shared" si="58"/>
        <v>0</v>
      </c>
      <c r="AD35" s="114">
        <f t="shared" si="58"/>
        <v>0</v>
      </c>
      <c r="AE35" s="114">
        <f t="shared" si="58"/>
        <v>0</v>
      </c>
      <c r="AF35" s="114">
        <f t="shared" si="58"/>
        <v>0</v>
      </c>
      <c r="AG35" s="114">
        <f t="shared" si="58"/>
        <v>0</v>
      </c>
      <c r="AH35" s="114">
        <f t="shared" si="58"/>
        <v>0</v>
      </c>
      <c r="AI35" s="117">
        <f t="shared" si="62"/>
        <v>229.074542142529</v>
      </c>
      <c r="AJ35" s="1" t="str">
        <f t="shared" si="63"/>
        <v/>
      </c>
    </row>
    <row r="36" spans="1:36" ht="15">
      <c r="A36" s="28" t="s">
        <v>56</v>
      </c>
      <c r="B36" s="40">
        <f t="shared" si="59"/>
        <v>0</v>
      </c>
      <c r="C36" s="40">
        <f t="shared" si="59"/>
        <v>292.86753700000213</v>
      </c>
      <c r="D36" s="40">
        <f t="shared" si="59"/>
        <v>0</v>
      </c>
      <c r="E36" s="40">
        <f t="shared" si="59"/>
        <v>0</v>
      </c>
      <c r="F36" s="422">
        <v>0</v>
      </c>
      <c r="G36" s="40">
        <f t="shared" si="56"/>
        <v>0</v>
      </c>
      <c r="H36" s="40">
        <f t="shared" si="56"/>
        <v>0</v>
      </c>
      <c r="I36" s="42">
        <f t="shared" si="60"/>
        <v>292.86753700000213</v>
      </c>
      <c r="K36" s="71" t="s">
        <v>56</v>
      </c>
      <c r="L36" s="84">
        <f t="shared" si="57"/>
        <v>0</v>
      </c>
      <c r="M36" s="84">
        <f t="shared" si="57"/>
        <v>292.86753700000213</v>
      </c>
      <c r="N36" s="84">
        <f t="shared" si="57"/>
        <v>0</v>
      </c>
      <c r="O36" s="84">
        <f t="shared" si="57"/>
        <v>0</v>
      </c>
      <c r="P36" s="84">
        <f t="shared" si="57"/>
        <v>0</v>
      </c>
      <c r="Q36" s="84">
        <f t="shared" si="57"/>
        <v>0</v>
      </c>
      <c r="R36" s="84">
        <f t="shared" si="57"/>
        <v>0</v>
      </c>
      <c r="S36" s="86">
        <f t="shared" si="61"/>
        <v>292.86753700000213</v>
      </c>
      <c r="U36" s="102" t="s">
        <v>56</v>
      </c>
      <c r="V36" s="118">
        <f t="shared" si="58"/>
        <v>0</v>
      </c>
      <c r="W36" s="118">
        <f t="shared" si="58"/>
        <v>0</v>
      </c>
      <c r="X36" s="118">
        <f t="shared" si="58"/>
        <v>0</v>
      </c>
      <c r="Y36" s="118">
        <f t="shared" si="58"/>
        <v>292.86753700000213</v>
      </c>
      <c r="Z36" s="118">
        <f t="shared" si="58"/>
        <v>0</v>
      </c>
      <c r="AA36" s="118">
        <f t="shared" si="58"/>
        <v>0</v>
      </c>
      <c r="AB36" s="118">
        <f t="shared" si="58"/>
        <v>0</v>
      </c>
      <c r="AC36" s="119">
        <f t="shared" si="58"/>
        <v>0</v>
      </c>
      <c r="AD36" s="118">
        <f t="shared" si="58"/>
        <v>0</v>
      </c>
      <c r="AE36" s="118">
        <f t="shared" si="58"/>
        <v>0</v>
      </c>
      <c r="AF36" s="118">
        <f t="shared" si="58"/>
        <v>0</v>
      </c>
      <c r="AG36" s="118">
        <f t="shared" si="58"/>
        <v>0</v>
      </c>
      <c r="AH36" s="118">
        <f t="shared" si="58"/>
        <v>0</v>
      </c>
      <c r="AI36" s="120">
        <f t="shared" si="62"/>
        <v>292.86753700000213</v>
      </c>
      <c r="AJ36" s="1" t="str">
        <f t="shared" si="63"/>
        <v/>
      </c>
    </row>
    <row r="37" spans="1:36" ht="15">
      <c r="A37" s="29" t="s">
        <v>16</v>
      </c>
      <c r="B37" s="43">
        <f t="shared" si="59"/>
        <v>637.16785202677136</v>
      </c>
      <c r="C37" s="43">
        <f t="shared" si="59"/>
        <v>369.62716764982014</v>
      </c>
      <c r="D37" s="43">
        <f t="shared" si="59"/>
        <v>234.03191612049599</v>
      </c>
      <c r="E37" s="43">
        <f t="shared" si="59"/>
        <v>0</v>
      </c>
      <c r="F37" s="422">
        <v>0</v>
      </c>
      <c r="G37" s="43">
        <f t="shared" si="56"/>
        <v>0</v>
      </c>
      <c r="H37" s="43">
        <f t="shared" si="56"/>
        <v>0</v>
      </c>
      <c r="I37" s="39">
        <f t="shared" si="60"/>
        <v>1240.8269357970873</v>
      </c>
      <c r="K37" s="72" t="s">
        <v>16</v>
      </c>
      <c r="L37" s="43">
        <f t="shared" si="57"/>
        <v>637.16785202677136</v>
      </c>
      <c r="M37" s="43">
        <f t="shared" si="57"/>
        <v>369.62716764982014</v>
      </c>
      <c r="N37" s="43">
        <f t="shared" si="57"/>
        <v>234.03191612049599</v>
      </c>
      <c r="O37" s="43">
        <f t="shared" si="57"/>
        <v>0</v>
      </c>
      <c r="P37" s="43">
        <f t="shared" si="57"/>
        <v>0</v>
      </c>
      <c r="Q37" s="43">
        <f t="shared" si="57"/>
        <v>0</v>
      </c>
      <c r="R37" s="43">
        <f t="shared" si="57"/>
        <v>0</v>
      </c>
      <c r="S37" s="83">
        <f t="shared" si="61"/>
        <v>1240.8269357970873</v>
      </c>
      <c r="U37" s="103" t="s">
        <v>16</v>
      </c>
      <c r="V37" s="114">
        <f t="shared" si="58"/>
        <v>613.09429883015923</v>
      </c>
      <c r="W37" s="114">
        <f t="shared" si="58"/>
        <v>0</v>
      </c>
      <c r="X37" s="114">
        <f t="shared" si="58"/>
        <v>0</v>
      </c>
      <c r="Y37" s="114">
        <f t="shared" si="58"/>
        <v>369.62716764982014</v>
      </c>
      <c r="Z37" s="114">
        <f t="shared" si="58"/>
        <v>157.03352967000947</v>
      </c>
      <c r="AA37" s="114">
        <f t="shared" si="58"/>
        <v>0</v>
      </c>
      <c r="AB37" s="114">
        <f t="shared" si="58"/>
        <v>0</v>
      </c>
      <c r="AC37" s="115">
        <f t="shared" si="58"/>
        <v>101.07193964709849</v>
      </c>
      <c r="AD37" s="114">
        <f t="shared" si="58"/>
        <v>24.073553196612007</v>
      </c>
      <c r="AE37" s="114">
        <f t="shared" si="58"/>
        <v>0</v>
      </c>
      <c r="AF37" s="114">
        <f t="shared" si="58"/>
        <v>0</v>
      </c>
      <c r="AG37" s="114">
        <f t="shared" si="58"/>
        <v>76.998386450486493</v>
      </c>
      <c r="AH37" s="114">
        <f t="shared" si="58"/>
        <v>0</v>
      </c>
      <c r="AI37" s="117">
        <f t="shared" si="62"/>
        <v>1240.8269357970876</v>
      </c>
      <c r="AJ37" s="1" t="str">
        <f t="shared" si="63"/>
        <v/>
      </c>
    </row>
    <row r="38" spans="1:36" ht="15">
      <c r="A38" s="28" t="s">
        <v>68</v>
      </c>
      <c r="B38" s="40">
        <f t="shared" si="59"/>
        <v>423.25346235987905</v>
      </c>
      <c r="C38" s="40">
        <f t="shared" si="59"/>
        <v>140.20488376995078</v>
      </c>
      <c r="D38" s="40">
        <f t="shared" si="59"/>
        <v>82.829829207991253</v>
      </c>
      <c r="E38" s="40">
        <f t="shared" si="59"/>
        <v>3.3754926258597897</v>
      </c>
      <c r="F38" s="422">
        <v>0</v>
      </c>
      <c r="G38" s="40">
        <f t="shared" si="56"/>
        <v>0</v>
      </c>
      <c r="H38" s="40">
        <f t="shared" si="56"/>
        <v>0</v>
      </c>
      <c r="I38" s="42">
        <f t="shared" si="60"/>
        <v>649.66366796368084</v>
      </c>
      <c r="K38" s="71" t="s">
        <v>68</v>
      </c>
      <c r="L38" s="84">
        <f t="shared" si="57"/>
        <v>423.25346235987905</v>
      </c>
      <c r="M38" s="84">
        <f t="shared" si="57"/>
        <v>140.20488376995078</v>
      </c>
      <c r="N38" s="84">
        <f t="shared" si="57"/>
        <v>82.829829207991253</v>
      </c>
      <c r="O38" s="84">
        <f t="shared" si="57"/>
        <v>3.3754926258597897</v>
      </c>
      <c r="P38" s="84">
        <f t="shared" si="57"/>
        <v>0</v>
      </c>
      <c r="Q38" s="84">
        <f t="shared" si="57"/>
        <v>0</v>
      </c>
      <c r="R38" s="84">
        <f t="shared" si="57"/>
        <v>0</v>
      </c>
      <c r="S38" s="86">
        <f t="shared" si="61"/>
        <v>649.66366796368084</v>
      </c>
      <c r="U38" s="102" t="s">
        <v>57</v>
      </c>
      <c r="V38" s="118">
        <f t="shared" si="58"/>
        <v>417.03344820482801</v>
      </c>
      <c r="W38" s="118">
        <f t="shared" si="58"/>
        <v>2.557096577577624</v>
      </c>
      <c r="X38" s="118">
        <f t="shared" si="58"/>
        <v>0</v>
      </c>
      <c r="Y38" s="118">
        <f t="shared" si="58"/>
        <v>140.20488376995078</v>
      </c>
      <c r="Z38" s="118">
        <f t="shared" si="58"/>
        <v>71.38156060355287</v>
      </c>
      <c r="AA38" s="118">
        <f t="shared" si="58"/>
        <v>1.3062858361919618</v>
      </c>
      <c r="AB38" s="118">
        <f t="shared" si="58"/>
        <v>0</v>
      </c>
      <c r="AC38" s="119">
        <f t="shared" si="58"/>
        <v>17.1803929715797</v>
      </c>
      <c r="AD38" s="118">
        <f t="shared" si="58"/>
        <v>3.6629175774734914</v>
      </c>
      <c r="AE38" s="118">
        <f t="shared" si="58"/>
        <v>0</v>
      </c>
      <c r="AF38" s="118">
        <f t="shared" si="58"/>
        <v>0</v>
      </c>
      <c r="AG38" s="118">
        <f t="shared" si="58"/>
        <v>11.448268604438381</v>
      </c>
      <c r="AH38" s="118">
        <f t="shared" si="58"/>
        <v>2.0692067896678279</v>
      </c>
      <c r="AI38" s="120">
        <f t="shared" si="62"/>
        <v>649.66366796368095</v>
      </c>
      <c r="AJ38" s="1" t="str">
        <f t="shared" si="63"/>
        <v/>
      </c>
    </row>
    <row r="39" spans="1:36" ht="15">
      <c r="A39" s="29" t="s">
        <v>58</v>
      </c>
      <c r="B39" s="43">
        <f t="shared" si="59"/>
        <v>0</v>
      </c>
      <c r="C39" s="43">
        <f t="shared" si="59"/>
        <v>0</v>
      </c>
      <c r="D39" s="43">
        <f t="shared" si="59"/>
        <v>9.3001554697449329</v>
      </c>
      <c r="E39" s="43">
        <f t="shared" si="59"/>
        <v>2447.8509426009987</v>
      </c>
      <c r="F39" s="422">
        <v>0</v>
      </c>
      <c r="G39" s="43">
        <f t="shared" si="56"/>
        <v>0</v>
      </c>
      <c r="H39" s="43">
        <f t="shared" si="56"/>
        <v>0</v>
      </c>
      <c r="I39" s="39">
        <f t="shared" si="60"/>
        <v>2457.1510980707435</v>
      </c>
      <c r="K39" s="72" t="s">
        <v>58</v>
      </c>
      <c r="L39" s="43">
        <f t="shared" si="57"/>
        <v>0</v>
      </c>
      <c r="M39" s="43">
        <f t="shared" si="57"/>
        <v>0</v>
      </c>
      <c r="N39" s="43">
        <f t="shared" si="57"/>
        <v>9.3001554697449329</v>
      </c>
      <c r="O39" s="43">
        <f t="shared" si="57"/>
        <v>2447.8509426009987</v>
      </c>
      <c r="P39" s="43">
        <f t="shared" si="57"/>
        <v>4900.4814732334689</v>
      </c>
      <c r="Q39" s="43">
        <f t="shared" si="57"/>
        <v>0</v>
      </c>
      <c r="R39" s="43">
        <f t="shared" si="57"/>
        <v>0</v>
      </c>
      <c r="S39" s="83">
        <f t="shared" si="61"/>
        <v>7357.6325713042124</v>
      </c>
      <c r="U39" s="103" t="s">
        <v>58</v>
      </c>
      <c r="V39" s="114">
        <f t="shared" si="58"/>
        <v>0</v>
      </c>
      <c r="W39" s="114">
        <f t="shared" si="58"/>
        <v>0</v>
      </c>
      <c r="X39" s="114">
        <f t="shared" si="58"/>
        <v>0</v>
      </c>
      <c r="Y39" s="114">
        <f t="shared" si="58"/>
        <v>0</v>
      </c>
      <c r="Z39" s="114">
        <f t="shared" si="58"/>
        <v>0</v>
      </c>
      <c r="AA39" s="114">
        <f t="shared" si="58"/>
        <v>2443.2051192703375</v>
      </c>
      <c r="AB39" s="114">
        <f t="shared" si="58"/>
        <v>4900.4814732334689</v>
      </c>
      <c r="AC39" s="115">
        <f t="shared" si="58"/>
        <v>13.945978800406071</v>
      </c>
      <c r="AD39" s="114">
        <f t="shared" si="58"/>
        <v>0</v>
      </c>
      <c r="AE39" s="114">
        <f t="shared" si="58"/>
        <v>4.6458233306611376</v>
      </c>
      <c r="AF39" s="114">
        <f t="shared" si="58"/>
        <v>0</v>
      </c>
      <c r="AG39" s="114">
        <f t="shared" si="58"/>
        <v>9.3001554697449329</v>
      </c>
      <c r="AH39" s="114">
        <f t="shared" si="58"/>
        <v>0</v>
      </c>
      <c r="AI39" s="117">
        <f t="shared" si="62"/>
        <v>7357.6325713042124</v>
      </c>
      <c r="AJ39" s="1" t="str">
        <f t="shared" si="63"/>
        <v/>
      </c>
    </row>
    <row r="40" spans="1:36" ht="15">
      <c r="A40" s="28" t="s">
        <v>12</v>
      </c>
      <c r="B40" s="40">
        <f t="shared" si="59"/>
        <v>0</v>
      </c>
      <c r="C40" s="40">
        <f t="shared" si="59"/>
        <v>0.60775204140544026</v>
      </c>
      <c r="D40" s="40">
        <f t="shared" si="59"/>
        <v>0</v>
      </c>
      <c r="E40" s="40">
        <f t="shared" si="59"/>
        <v>37.951424569567109</v>
      </c>
      <c r="F40" s="422">
        <v>0</v>
      </c>
      <c r="G40" s="40">
        <f t="shared" si="56"/>
        <v>0</v>
      </c>
      <c r="H40" s="40">
        <f t="shared" si="56"/>
        <v>0</v>
      </c>
      <c r="I40" s="42">
        <f t="shared" si="60"/>
        <v>38.55917661097255</v>
      </c>
      <c r="K40" s="71" t="s">
        <v>12</v>
      </c>
      <c r="L40" s="84">
        <f t="shared" si="57"/>
        <v>0</v>
      </c>
      <c r="M40" s="84">
        <f t="shared" si="57"/>
        <v>0.60775204140544026</v>
      </c>
      <c r="N40" s="84">
        <f t="shared" si="57"/>
        <v>0</v>
      </c>
      <c r="O40" s="84">
        <f t="shared" si="57"/>
        <v>37.951424569567109</v>
      </c>
      <c r="P40" s="84">
        <f t="shared" si="57"/>
        <v>257.963883799293</v>
      </c>
      <c r="Q40" s="84">
        <f t="shared" si="57"/>
        <v>0</v>
      </c>
      <c r="R40" s="84">
        <f t="shared" si="57"/>
        <v>0</v>
      </c>
      <c r="S40" s="86">
        <f t="shared" si="61"/>
        <v>296.52306041026554</v>
      </c>
      <c r="U40" s="102" t="s">
        <v>12</v>
      </c>
      <c r="V40" s="118">
        <f t="shared" si="58"/>
        <v>0</v>
      </c>
      <c r="W40" s="118">
        <f t="shared" si="58"/>
        <v>0</v>
      </c>
      <c r="X40" s="118">
        <f t="shared" si="58"/>
        <v>0</v>
      </c>
      <c r="Y40" s="118">
        <f t="shared" si="58"/>
        <v>0.60775204140544026</v>
      </c>
      <c r="Z40" s="118">
        <f t="shared" si="58"/>
        <v>0</v>
      </c>
      <c r="AA40" s="118">
        <f t="shared" si="58"/>
        <v>37.951424569567109</v>
      </c>
      <c r="AB40" s="118">
        <f t="shared" si="58"/>
        <v>257.963883799293</v>
      </c>
      <c r="AC40" s="119">
        <f t="shared" si="58"/>
        <v>0</v>
      </c>
      <c r="AD40" s="118">
        <f t="shared" si="58"/>
        <v>0</v>
      </c>
      <c r="AE40" s="118">
        <f t="shared" si="58"/>
        <v>0</v>
      </c>
      <c r="AF40" s="118">
        <f t="shared" si="58"/>
        <v>0</v>
      </c>
      <c r="AG40" s="118">
        <f t="shared" si="58"/>
        <v>0</v>
      </c>
      <c r="AH40" s="118">
        <f t="shared" si="58"/>
        <v>0</v>
      </c>
      <c r="AI40" s="120">
        <f t="shared" si="62"/>
        <v>296.52306041026554</v>
      </c>
      <c r="AJ40" s="1" t="str">
        <f t="shared" si="63"/>
        <v/>
      </c>
    </row>
    <row r="41" spans="1:36" ht="15">
      <c r="A41" s="29" t="s">
        <v>59</v>
      </c>
      <c r="B41" s="43">
        <f t="shared" si="59"/>
        <v>0.46095580110497203</v>
      </c>
      <c r="C41" s="43">
        <f t="shared" si="59"/>
        <v>0</v>
      </c>
      <c r="D41" s="43">
        <f t="shared" si="59"/>
        <v>4.2556523073439605</v>
      </c>
      <c r="E41" s="43">
        <f t="shared" si="59"/>
        <v>0.13405623359402472</v>
      </c>
      <c r="F41" s="422">
        <v>0</v>
      </c>
      <c r="G41" s="43">
        <f t="shared" si="56"/>
        <v>0</v>
      </c>
      <c r="H41" s="43">
        <f t="shared" si="56"/>
        <v>0</v>
      </c>
      <c r="I41" s="39">
        <f t="shared" si="60"/>
        <v>4.8506643420429567</v>
      </c>
      <c r="K41" s="72" t="s">
        <v>59</v>
      </c>
      <c r="L41" s="43">
        <f t="shared" si="57"/>
        <v>0.46095580110497203</v>
      </c>
      <c r="M41" s="43">
        <f t="shared" si="57"/>
        <v>0</v>
      </c>
      <c r="N41" s="43">
        <f t="shared" si="57"/>
        <v>4.2556523073439605</v>
      </c>
      <c r="O41" s="43">
        <f t="shared" si="57"/>
        <v>0.13405623359402472</v>
      </c>
      <c r="P41" s="43">
        <f t="shared" si="57"/>
        <v>0</v>
      </c>
      <c r="Q41" s="43">
        <f t="shared" si="57"/>
        <v>0</v>
      </c>
      <c r="R41" s="43">
        <f t="shared" si="57"/>
        <v>0</v>
      </c>
      <c r="S41" s="83">
        <f t="shared" si="61"/>
        <v>4.8506643420429567</v>
      </c>
      <c r="U41" s="103" t="s">
        <v>59</v>
      </c>
      <c r="V41" s="114">
        <f t="shared" si="58"/>
        <v>0.46095580110497203</v>
      </c>
      <c r="W41" s="114">
        <f t="shared" si="58"/>
        <v>0</v>
      </c>
      <c r="X41" s="114">
        <f t="shared" si="58"/>
        <v>0</v>
      </c>
      <c r="Y41" s="114">
        <f t="shared" si="58"/>
        <v>0</v>
      </c>
      <c r="Z41" s="114">
        <f t="shared" si="58"/>
        <v>4.2556523073439605</v>
      </c>
      <c r="AA41" s="114">
        <f t="shared" si="58"/>
        <v>0</v>
      </c>
      <c r="AB41" s="114">
        <f t="shared" si="58"/>
        <v>0</v>
      </c>
      <c r="AC41" s="115">
        <f t="shared" si="58"/>
        <v>0.13405623359402472</v>
      </c>
      <c r="AD41" s="114">
        <f t="shared" si="58"/>
        <v>0</v>
      </c>
      <c r="AE41" s="114">
        <f t="shared" si="58"/>
        <v>0</v>
      </c>
      <c r="AF41" s="114">
        <f t="shared" si="58"/>
        <v>0</v>
      </c>
      <c r="AG41" s="114">
        <f t="shared" si="58"/>
        <v>0</v>
      </c>
      <c r="AH41" s="114">
        <f t="shared" si="58"/>
        <v>0.13405623359402472</v>
      </c>
      <c r="AI41" s="117">
        <f t="shared" si="62"/>
        <v>4.8506643420429567</v>
      </c>
      <c r="AJ41" s="1" t="str">
        <f t="shared" si="63"/>
        <v/>
      </c>
    </row>
    <row r="42" spans="1:36" ht="15">
      <c r="A42" s="28" t="s">
        <v>17</v>
      </c>
      <c r="B42" s="40">
        <f t="shared" si="59"/>
        <v>196.331256630041</v>
      </c>
      <c r="C42" s="40">
        <f t="shared" si="59"/>
        <v>25.784756378210162</v>
      </c>
      <c r="D42" s="40">
        <f t="shared" si="59"/>
        <v>135.06933992801623</v>
      </c>
      <c r="E42" s="40">
        <f t="shared" si="59"/>
        <v>40.5731243406739</v>
      </c>
      <c r="F42" s="422">
        <v>0</v>
      </c>
      <c r="G42" s="40">
        <f t="shared" si="56"/>
        <v>0</v>
      </c>
      <c r="H42" s="40">
        <f t="shared" si="56"/>
        <v>0</v>
      </c>
      <c r="I42" s="42">
        <f t="shared" si="60"/>
        <v>397.75847727694133</v>
      </c>
      <c r="K42" s="71" t="s">
        <v>17</v>
      </c>
      <c r="L42" s="84">
        <f t="shared" si="57"/>
        <v>196.331256630041</v>
      </c>
      <c r="M42" s="84">
        <f t="shared" si="57"/>
        <v>25.784756378210162</v>
      </c>
      <c r="N42" s="84">
        <f t="shared" si="57"/>
        <v>135.06933992801623</v>
      </c>
      <c r="O42" s="84">
        <f t="shared" si="57"/>
        <v>40.5731243406739</v>
      </c>
      <c r="P42" s="84">
        <f t="shared" si="57"/>
        <v>31.82896236734306</v>
      </c>
      <c r="Q42" s="84">
        <f t="shared" si="57"/>
        <v>0</v>
      </c>
      <c r="R42" s="84">
        <f t="shared" si="57"/>
        <v>0</v>
      </c>
      <c r="S42" s="86">
        <f t="shared" si="61"/>
        <v>429.58743964428442</v>
      </c>
      <c r="U42" s="102" t="s">
        <v>17</v>
      </c>
      <c r="V42" s="118">
        <f t="shared" si="58"/>
        <v>189.09541274006111</v>
      </c>
      <c r="W42" s="118">
        <f t="shared" si="58"/>
        <v>3.7422125530269854</v>
      </c>
      <c r="X42" s="118">
        <f t="shared" si="58"/>
        <v>0</v>
      </c>
      <c r="Y42" s="118">
        <f t="shared" si="58"/>
        <v>25.784756378210162</v>
      </c>
      <c r="Z42" s="118">
        <f t="shared" si="58"/>
        <v>122.06549273597277</v>
      </c>
      <c r="AA42" s="118">
        <f t="shared" si="58"/>
        <v>22.185665973238098</v>
      </c>
      <c r="AB42" s="118">
        <f t="shared" si="58"/>
        <v>31.82896236734306</v>
      </c>
      <c r="AC42" s="119">
        <f t="shared" si="58"/>
        <v>34.884936896432137</v>
      </c>
      <c r="AD42" s="118">
        <f t="shared" si="58"/>
        <v>3.4936313369529097</v>
      </c>
      <c r="AE42" s="118">
        <f t="shared" si="58"/>
        <v>0</v>
      </c>
      <c r="AF42" s="118">
        <f t="shared" si="58"/>
        <v>0</v>
      </c>
      <c r="AG42" s="118">
        <f t="shared" si="58"/>
        <v>13.003847192043423</v>
      </c>
      <c r="AH42" s="118">
        <f t="shared" si="58"/>
        <v>18.387458367435805</v>
      </c>
      <c r="AI42" s="120">
        <f t="shared" si="62"/>
        <v>429.5874396442843</v>
      </c>
      <c r="AJ42" s="1" t="str">
        <f>IF(ABS(S42-AI42)&gt;0.2,S42-AI42,"")</f>
        <v/>
      </c>
    </row>
    <row r="43" spans="1:36" ht="15">
      <c r="A43" s="29" t="s">
        <v>140</v>
      </c>
      <c r="B43" s="43">
        <f t="shared" si="59"/>
        <v>2441.0718866661387</v>
      </c>
      <c r="C43" s="43">
        <f t="shared" si="59"/>
        <v>9497.1908861502052</v>
      </c>
      <c r="D43" s="43">
        <f t="shared" si="59"/>
        <v>6618.8835291964942</v>
      </c>
      <c r="E43" s="43">
        <f t="shared" si="59"/>
        <v>2.8447881658687355</v>
      </c>
      <c r="F43" s="422">
        <v>0</v>
      </c>
      <c r="G43" s="43">
        <f t="shared" si="56"/>
        <v>0</v>
      </c>
      <c r="H43" s="43">
        <f t="shared" si="56"/>
        <v>0</v>
      </c>
      <c r="I43" s="39">
        <f t="shared" si="60"/>
        <v>18559.991090178708</v>
      </c>
      <c r="K43" s="72" t="s">
        <v>140</v>
      </c>
      <c r="L43" s="43">
        <f t="shared" si="57"/>
        <v>2441.0718866661387</v>
      </c>
      <c r="M43" s="43">
        <f t="shared" si="57"/>
        <v>9497.1908861502052</v>
      </c>
      <c r="N43" s="43">
        <f t="shared" si="57"/>
        <v>6618.8835291964942</v>
      </c>
      <c r="O43" s="43">
        <f t="shared" si="57"/>
        <v>2.8447881658687355</v>
      </c>
      <c r="P43" s="43">
        <f t="shared" si="57"/>
        <v>3.5270135709756656</v>
      </c>
      <c r="Q43" s="43">
        <f t="shared" si="57"/>
        <v>0</v>
      </c>
      <c r="R43" s="43">
        <f t="shared" si="57"/>
        <v>0</v>
      </c>
      <c r="S43" s="83">
        <f t="shared" si="61"/>
        <v>18563.518103749684</v>
      </c>
      <c r="U43" s="103" t="s">
        <v>140</v>
      </c>
      <c r="V43" s="114">
        <f t="shared" si="58"/>
        <v>2303.6399652150772</v>
      </c>
      <c r="W43" s="114">
        <f t="shared" si="58"/>
        <v>0</v>
      </c>
      <c r="X43" s="114">
        <f t="shared" si="58"/>
        <v>0</v>
      </c>
      <c r="Y43" s="114">
        <f t="shared" si="58"/>
        <v>9497.1908861502052</v>
      </c>
      <c r="Z43" s="114">
        <f t="shared" si="58"/>
        <v>6013.0079638283123</v>
      </c>
      <c r="AA43" s="114">
        <f t="shared" si="58"/>
        <v>2.8447881658687355</v>
      </c>
      <c r="AB43" s="114">
        <f t="shared" si="58"/>
        <v>3.5270135709756656</v>
      </c>
      <c r="AC43" s="115">
        <f t="shared" si="58"/>
        <v>743.30748681924206</v>
      </c>
      <c r="AD43" s="114">
        <f t="shared" si="58"/>
        <v>137.43192145106156</v>
      </c>
      <c r="AE43" s="114">
        <f t="shared" si="58"/>
        <v>0</v>
      </c>
      <c r="AF43" s="114">
        <f t="shared" si="58"/>
        <v>0</v>
      </c>
      <c r="AG43" s="114">
        <f t="shared" si="58"/>
        <v>605.87556536818045</v>
      </c>
      <c r="AH43" s="114">
        <f t="shared" si="58"/>
        <v>0</v>
      </c>
      <c r="AI43" s="117">
        <f t="shared" si="62"/>
        <v>18563.51810374968</v>
      </c>
      <c r="AJ43" s="1" t="str">
        <f t="shared" si="63"/>
        <v/>
      </c>
    </row>
    <row r="44" spans="1:36" ht="15">
      <c r="A44" s="28" t="s">
        <v>25</v>
      </c>
      <c r="B44" s="40">
        <f t="shared" si="59"/>
        <v>2495.4166362257379</v>
      </c>
      <c r="C44" s="40">
        <f t="shared" si="59"/>
        <v>87.321004375825623</v>
      </c>
      <c r="D44" s="40">
        <f t="shared" si="59"/>
        <v>2187.3709243414351</v>
      </c>
      <c r="E44" s="40">
        <f t="shared" si="59"/>
        <v>10890.039216538371</v>
      </c>
      <c r="F44" s="422">
        <v>0</v>
      </c>
      <c r="G44" s="40">
        <f t="shared" si="56"/>
        <v>1468.6927979026559</v>
      </c>
      <c r="H44" s="40">
        <f t="shared" si="56"/>
        <v>39.434172880996883</v>
      </c>
      <c r="I44" s="42">
        <f t="shared" si="60"/>
        <v>17168.274752265021</v>
      </c>
      <c r="K44" s="71" t="s">
        <v>25</v>
      </c>
      <c r="L44" s="84">
        <f t="shared" si="57"/>
        <v>2495.4166362257379</v>
      </c>
      <c r="M44" s="84">
        <f t="shared" si="57"/>
        <v>87.321004375825623</v>
      </c>
      <c r="N44" s="84">
        <f t="shared" si="57"/>
        <v>2187.3709243414351</v>
      </c>
      <c r="O44" s="84">
        <f t="shared" si="57"/>
        <v>10890.039216538371</v>
      </c>
      <c r="P44" s="84">
        <f t="shared" si="57"/>
        <v>168.22700292485189</v>
      </c>
      <c r="Q44" s="84">
        <f t="shared" si="57"/>
        <v>1468.6927979026559</v>
      </c>
      <c r="R44" s="84">
        <f t="shared" si="57"/>
        <v>39.434172880996883</v>
      </c>
      <c r="S44" s="86">
        <f t="shared" si="61"/>
        <v>17336.501755189875</v>
      </c>
      <c r="U44" s="102" t="s">
        <v>25</v>
      </c>
      <c r="V44" s="118">
        <f t="shared" si="58"/>
        <v>80.205337414451591</v>
      </c>
      <c r="W44" s="118">
        <f t="shared" si="58"/>
        <v>1589.1654727425012</v>
      </c>
      <c r="X44" s="118">
        <f t="shared" si="58"/>
        <v>1468.6927979026559</v>
      </c>
      <c r="Y44" s="118">
        <f t="shared" si="58"/>
        <v>87.321004375825623</v>
      </c>
      <c r="Z44" s="118">
        <f t="shared" si="58"/>
        <v>2125.1967701535546</v>
      </c>
      <c r="AA44" s="118">
        <f t="shared" si="58"/>
        <v>9501.0070466374073</v>
      </c>
      <c r="AB44" s="118">
        <f t="shared" si="58"/>
        <v>168.22700292485189</v>
      </c>
      <c r="AC44" s="119">
        <f t="shared" si="58"/>
        <v>2316.6863230386284</v>
      </c>
      <c r="AD44" s="118">
        <f t="shared" si="58"/>
        <v>826.04582606878557</v>
      </c>
      <c r="AE44" s="118">
        <f t="shared" si="58"/>
        <v>1373.1661136337461</v>
      </c>
      <c r="AF44" s="118">
        <f t="shared" si="58"/>
        <v>39.434172880996883</v>
      </c>
      <c r="AG44" s="118">
        <f t="shared" si="58"/>
        <v>62.174154187880589</v>
      </c>
      <c r="AH44" s="118">
        <f t="shared" si="58"/>
        <v>15.866056267218916</v>
      </c>
      <c r="AI44" s="120">
        <f t="shared" si="62"/>
        <v>17336.501755189878</v>
      </c>
      <c r="AJ44" s="1" t="str">
        <f t="shared" si="63"/>
        <v/>
      </c>
    </row>
    <row r="45" spans="1:36" ht="15">
      <c r="A45" s="29" t="s">
        <v>24</v>
      </c>
      <c r="B45" s="43">
        <f t="shared" si="59"/>
        <v>807.93811542000708</v>
      </c>
      <c r="C45" s="43">
        <f t="shared" si="59"/>
        <v>2.015953988019223</v>
      </c>
      <c r="D45" s="43">
        <f t="shared" si="59"/>
        <v>1094.0120606404987</v>
      </c>
      <c r="E45" s="43">
        <f t="shared" si="59"/>
        <v>0</v>
      </c>
      <c r="F45" s="422">
        <v>0</v>
      </c>
      <c r="G45" s="43">
        <f t="shared" si="56"/>
        <v>0</v>
      </c>
      <c r="H45" s="43">
        <f t="shared" si="56"/>
        <v>0</v>
      </c>
      <c r="I45" s="39">
        <f t="shared" si="60"/>
        <v>1903.966130048525</v>
      </c>
      <c r="K45" s="72" t="s">
        <v>24</v>
      </c>
      <c r="L45" s="43">
        <f t="shared" si="57"/>
        <v>807.93811542000708</v>
      </c>
      <c r="M45" s="43">
        <f t="shared" si="57"/>
        <v>2.015953988019223</v>
      </c>
      <c r="N45" s="43">
        <f t="shared" si="57"/>
        <v>1094.0120606404987</v>
      </c>
      <c r="O45" s="43">
        <f t="shared" si="57"/>
        <v>0</v>
      </c>
      <c r="P45" s="43">
        <f t="shared" si="57"/>
        <v>0</v>
      </c>
      <c r="Q45" s="43">
        <f t="shared" si="57"/>
        <v>0</v>
      </c>
      <c r="R45" s="43">
        <f t="shared" si="57"/>
        <v>0</v>
      </c>
      <c r="S45" s="83">
        <f t="shared" si="61"/>
        <v>1903.966130048525</v>
      </c>
      <c r="U45" s="103" t="s">
        <v>24</v>
      </c>
      <c r="V45" s="114">
        <f t="shared" si="58"/>
        <v>610.7624276767657</v>
      </c>
      <c r="W45" s="114">
        <f t="shared" si="58"/>
        <v>0</v>
      </c>
      <c r="X45" s="114">
        <f t="shared" si="58"/>
        <v>0</v>
      </c>
      <c r="Y45" s="114">
        <f t="shared" si="58"/>
        <v>2.015953988019223</v>
      </c>
      <c r="Z45" s="114">
        <f t="shared" si="58"/>
        <v>15.555814942241648</v>
      </c>
      <c r="AA45" s="114">
        <f t="shared" si="58"/>
        <v>0</v>
      </c>
      <c r="AB45" s="114">
        <f t="shared" si="58"/>
        <v>0</v>
      </c>
      <c r="AC45" s="115">
        <f t="shared" si="58"/>
        <v>1275.6319334414982</v>
      </c>
      <c r="AD45" s="114">
        <f t="shared" si="58"/>
        <v>197.17568774324133</v>
      </c>
      <c r="AE45" s="114">
        <f t="shared" si="58"/>
        <v>0</v>
      </c>
      <c r="AF45" s="114">
        <f t="shared" si="58"/>
        <v>0</v>
      </c>
      <c r="AG45" s="114">
        <f t="shared" si="58"/>
        <v>1078.4562456982571</v>
      </c>
      <c r="AH45" s="114">
        <f t="shared" si="58"/>
        <v>0</v>
      </c>
      <c r="AI45" s="117">
        <f t="shared" si="62"/>
        <v>1903.9661300485247</v>
      </c>
      <c r="AJ45" s="1" t="str">
        <f t="shared" si="63"/>
        <v/>
      </c>
    </row>
    <row r="46" spans="1:36" ht="15">
      <c r="A46" s="28" t="s">
        <v>60</v>
      </c>
      <c r="B46" s="40">
        <f t="shared" si="59"/>
        <v>80.614299091119918</v>
      </c>
      <c r="C46" s="40">
        <f t="shared" si="59"/>
        <v>14.043034125303283</v>
      </c>
      <c r="D46" s="40">
        <f t="shared" si="59"/>
        <v>39.070995476239666</v>
      </c>
      <c r="E46" s="40">
        <f t="shared" si="59"/>
        <v>0</v>
      </c>
      <c r="F46" s="422">
        <v>0</v>
      </c>
      <c r="G46" s="40">
        <f t="shared" si="56"/>
        <v>0</v>
      </c>
      <c r="H46" s="40">
        <f t="shared" si="56"/>
        <v>0</v>
      </c>
      <c r="I46" s="42">
        <f t="shared" si="60"/>
        <v>133.72832869266287</v>
      </c>
      <c r="K46" s="71" t="s">
        <v>60</v>
      </c>
      <c r="L46" s="84">
        <f t="shared" si="57"/>
        <v>80.614299091119918</v>
      </c>
      <c r="M46" s="84">
        <f t="shared" si="57"/>
        <v>14.043034125303283</v>
      </c>
      <c r="N46" s="84">
        <f t="shared" si="57"/>
        <v>39.070995476239666</v>
      </c>
      <c r="O46" s="84">
        <f t="shared" si="57"/>
        <v>0</v>
      </c>
      <c r="P46" s="84">
        <f t="shared" si="57"/>
        <v>0</v>
      </c>
      <c r="Q46" s="84">
        <f t="shared" si="57"/>
        <v>0</v>
      </c>
      <c r="R46" s="84">
        <f t="shared" si="57"/>
        <v>0</v>
      </c>
      <c r="S46" s="86">
        <f t="shared" si="61"/>
        <v>133.72832869266287</v>
      </c>
      <c r="U46" s="102" t="s">
        <v>60</v>
      </c>
      <c r="V46" s="118">
        <f t="shared" si="58"/>
        <v>78.020767027277842</v>
      </c>
      <c r="W46" s="118">
        <f t="shared" si="58"/>
        <v>0</v>
      </c>
      <c r="X46" s="118">
        <f t="shared" si="58"/>
        <v>0</v>
      </c>
      <c r="Y46" s="118">
        <f t="shared" si="58"/>
        <v>14.043034125303283</v>
      </c>
      <c r="Z46" s="118">
        <f t="shared" si="58"/>
        <v>39.070995476239666</v>
      </c>
      <c r="AA46" s="118">
        <f t="shared" si="58"/>
        <v>0</v>
      </c>
      <c r="AB46" s="118">
        <f t="shared" si="58"/>
        <v>0</v>
      </c>
      <c r="AC46" s="119">
        <f t="shared" si="58"/>
        <v>2.5935320638420847</v>
      </c>
      <c r="AD46" s="118">
        <f t="shared" si="58"/>
        <v>2.5935320638420847</v>
      </c>
      <c r="AE46" s="118">
        <f t="shared" si="58"/>
        <v>0</v>
      </c>
      <c r="AF46" s="118">
        <f t="shared" si="58"/>
        <v>0</v>
      </c>
      <c r="AG46" s="118">
        <f t="shared" si="58"/>
        <v>0</v>
      </c>
      <c r="AH46" s="118">
        <f t="shared" si="58"/>
        <v>0</v>
      </c>
      <c r="AI46" s="120">
        <f t="shared" si="62"/>
        <v>133.72832869266287</v>
      </c>
      <c r="AJ46" s="1" t="str">
        <f t="shared" si="63"/>
        <v/>
      </c>
    </row>
    <row r="47" spans="1:36" ht="15">
      <c r="A47" s="29" t="s">
        <v>22</v>
      </c>
      <c r="B47" s="43">
        <f t="shared" si="59"/>
        <v>593.3837993324737</v>
      </c>
      <c r="C47" s="43">
        <f t="shared" si="59"/>
        <v>1736.0287427154099</v>
      </c>
      <c r="D47" s="43">
        <f t="shared" si="59"/>
        <v>1471.4026982045079</v>
      </c>
      <c r="E47" s="43">
        <f t="shared" si="59"/>
        <v>0</v>
      </c>
      <c r="F47" s="422">
        <v>0</v>
      </c>
      <c r="G47" s="43">
        <f t="shared" si="56"/>
        <v>0</v>
      </c>
      <c r="H47" s="43">
        <f t="shared" si="56"/>
        <v>0</v>
      </c>
      <c r="I47" s="39">
        <f t="shared" si="60"/>
        <v>3800.8152402523915</v>
      </c>
      <c r="K47" s="72" t="s">
        <v>22</v>
      </c>
      <c r="L47" s="43">
        <f t="shared" si="57"/>
        <v>593.3837993324737</v>
      </c>
      <c r="M47" s="43">
        <f t="shared" si="57"/>
        <v>1736.0287427154099</v>
      </c>
      <c r="N47" s="43">
        <f t="shared" si="57"/>
        <v>1471.4026982045079</v>
      </c>
      <c r="O47" s="43">
        <f t="shared" si="57"/>
        <v>0</v>
      </c>
      <c r="P47" s="43">
        <f t="shared" si="57"/>
        <v>297.91299720355477</v>
      </c>
      <c r="Q47" s="43">
        <f t="shared" si="57"/>
        <v>0</v>
      </c>
      <c r="R47" s="43">
        <f t="shared" si="57"/>
        <v>0</v>
      </c>
      <c r="S47" s="83">
        <f t="shared" si="61"/>
        <v>4098.7282374559463</v>
      </c>
      <c r="U47" s="103" t="s">
        <v>22</v>
      </c>
      <c r="V47" s="114">
        <f t="shared" si="58"/>
        <v>585.04317050752229</v>
      </c>
      <c r="W47" s="114">
        <f t="shared" si="58"/>
        <v>0</v>
      </c>
      <c r="X47" s="114">
        <f t="shared" si="58"/>
        <v>0</v>
      </c>
      <c r="Y47" s="114">
        <f t="shared" si="58"/>
        <v>1736.0287427154099</v>
      </c>
      <c r="Z47" s="114">
        <f t="shared" si="58"/>
        <v>1243.8151254797235</v>
      </c>
      <c r="AA47" s="114">
        <f t="shared" si="58"/>
        <v>0</v>
      </c>
      <c r="AB47" s="114">
        <f t="shared" si="58"/>
        <v>297.91299720355477</v>
      </c>
      <c r="AC47" s="115">
        <f t="shared" si="58"/>
        <v>235.92820154973617</v>
      </c>
      <c r="AD47" s="114">
        <f t="shared" si="58"/>
        <v>8.3406288249515956</v>
      </c>
      <c r="AE47" s="114">
        <f t="shared" si="58"/>
        <v>0</v>
      </c>
      <c r="AF47" s="114">
        <f t="shared" si="58"/>
        <v>0</v>
      </c>
      <c r="AG47" s="114">
        <f t="shared" si="58"/>
        <v>227.58757272478454</v>
      </c>
      <c r="AH47" s="114">
        <f t="shared" si="58"/>
        <v>0</v>
      </c>
      <c r="AI47" s="117">
        <f t="shared" si="62"/>
        <v>4098.7282374559472</v>
      </c>
      <c r="AJ47" s="1" t="str">
        <f t="shared" si="63"/>
        <v/>
      </c>
    </row>
    <row r="48" spans="1:36" ht="15">
      <c r="A48" s="28" t="s">
        <v>21</v>
      </c>
      <c r="B48" s="40">
        <f t="shared" si="59"/>
        <v>66.215344863019638</v>
      </c>
      <c r="C48" s="40">
        <f t="shared" si="59"/>
        <v>731.57971414517147</v>
      </c>
      <c r="D48" s="40">
        <f t="shared" si="59"/>
        <v>811.67152845156795</v>
      </c>
      <c r="E48" s="40">
        <f t="shared" si="59"/>
        <v>0</v>
      </c>
      <c r="F48" s="422">
        <v>0</v>
      </c>
      <c r="G48" s="40">
        <f t="shared" si="56"/>
        <v>0</v>
      </c>
      <c r="H48" s="40">
        <f t="shared" si="56"/>
        <v>0</v>
      </c>
      <c r="I48" s="42">
        <f t="shared" si="60"/>
        <v>1609.466587459759</v>
      </c>
      <c r="K48" s="71" t="s">
        <v>21</v>
      </c>
      <c r="L48" s="84">
        <f t="shared" si="57"/>
        <v>66.215344863019638</v>
      </c>
      <c r="M48" s="84">
        <f t="shared" si="57"/>
        <v>731.57971414517147</v>
      </c>
      <c r="N48" s="84">
        <f t="shared" si="57"/>
        <v>811.67152845156795</v>
      </c>
      <c r="O48" s="84">
        <f t="shared" si="57"/>
        <v>0</v>
      </c>
      <c r="P48" s="84">
        <f t="shared" si="57"/>
        <v>0</v>
      </c>
      <c r="Q48" s="84">
        <f t="shared" si="57"/>
        <v>0</v>
      </c>
      <c r="R48" s="84">
        <f t="shared" si="57"/>
        <v>0</v>
      </c>
      <c r="S48" s="86">
        <f t="shared" si="61"/>
        <v>1609.466587459759</v>
      </c>
      <c r="U48" s="102" t="s">
        <v>61</v>
      </c>
      <c r="V48" s="118">
        <f t="shared" si="58"/>
        <v>66.215344863019638</v>
      </c>
      <c r="W48" s="118">
        <f t="shared" si="58"/>
        <v>0</v>
      </c>
      <c r="X48" s="118">
        <f t="shared" si="58"/>
        <v>0</v>
      </c>
      <c r="Y48" s="118">
        <f t="shared" si="58"/>
        <v>731.57971414517147</v>
      </c>
      <c r="Z48" s="118">
        <f t="shared" si="58"/>
        <v>811.67152845156795</v>
      </c>
      <c r="AA48" s="118">
        <f t="shared" si="58"/>
        <v>0</v>
      </c>
      <c r="AB48" s="118">
        <f t="shared" si="58"/>
        <v>0</v>
      </c>
      <c r="AC48" s="119">
        <f t="shared" si="58"/>
        <v>0</v>
      </c>
      <c r="AD48" s="118">
        <f t="shared" si="58"/>
        <v>0</v>
      </c>
      <c r="AE48" s="118">
        <f t="shared" si="58"/>
        <v>0</v>
      </c>
      <c r="AF48" s="118">
        <f t="shared" si="58"/>
        <v>0</v>
      </c>
      <c r="AG48" s="118">
        <f t="shared" si="58"/>
        <v>0</v>
      </c>
      <c r="AH48" s="118">
        <f t="shared" si="58"/>
        <v>0</v>
      </c>
      <c r="AI48" s="120">
        <f t="shared" si="62"/>
        <v>1609.466587459759</v>
      </c>
      <c r="AJ48" s="1" t="str">
        <f t="shared" si="63"/>
        <v/>
      </c>
    </row>
    <row r="49" spans="1:36" ht="15">
      <c r="A49" s="30" t="s">
        <v>64</v>
      </c>
      <c r="B49" s="43">
        <f t="shared" si="59"/>
        <v>0.76608000000000021</v>
      </c>
      <c r="C49" s="43">
        <f t="shared" si="59"/>
        <v>0</v>
      </c>
      <c r="D49" s="43">
        <f t="shared" si="59"/>
        <v>0</v>
      </c>
      <c r="E49" s="43">
        <f t="shared" si="59"/>
        <v>0</v>
      </c>
      <c r="F49" s="422">
        <v>0</v>
      </c>
      <c r="G49" s="43">
        <f t="shared" ref="G49:H53" si="64">G127+G153+G179+G205+G231+G257+G283+G309+G335+G361+G387+G413+G439</f>
        <v>0</v>
      </c>
      <c r="H49" s="43">
        <f t="shared" si="64"/>
        <v>0</v>
      </c>
      <c r="I49" s="39">
        <f t="shared" si="60"/>
        <v>0.76608000000000021</v>
      </c>
      <c r="K49" s="73" t="s">
        <v>64</v>
      </c>
      <c r="L49" s="43">
        <f t="shared" ref="L49:R53" si="65">L127+L153+L179+L205+L231+L257+L283+L309+L335+L361+L387+L413+L439</f>
        <v>0.76608000000000021</v>
      </c>
      <c r="M49" s="43">
        <f t="shared" si="65"/>
        <v>0</v>
      </c>
      <c r="N49" s="43">
        <f t="shared" si="65"/>
        <v>0</v>
      </c>
      <c r="O49" s="43">
        <f t="shared" si="65"/>
        <v>0</v>
      </c>
      <c r="P49" s="43">
        <f t="shared" si="65"/>
        <v>0</v>
      </c>
      <c r="Q49" s="43">
        <f t="shared" si="65"/>
        <v>0</v>
      </c>
      <c r="R49" s="43">
        <f t="shared" si="65"/>
        <v>0</v>
      </c>
      <c r="S49" s="83">
        <f t="shared" si="61"/>
        <v>0.76608000000000021</v>
      </c>
      <c r="U49" s="104" t="s">
        <v>62</v>
      </c>
      <c r="V49" s="114">
        <f t="shared" ref="V49:AH53" si="66">V127+V153+V179+V205+V231+V257+V283+V309+V335+V361+V387+V413+V439</f>
        <v>0.76608000000000021</v>
      </c>
      <c r="W49" s="114">
        <f t="shared" si="66"/>
        <v>0</v>
      </c>
      <c r="X49" s="114">
        <f t="shared" si="66"/>
        <v>0</v>
      </c>
      <c r="Y49" s="114">
        <f t="shared" si="66"/>
        <v>0</v>
      </c>
      <c r="Z49" s="114">
        <f t="shared" si="66"/>
        <v>0</v>
      </c>
      <c r="AA49" s="114">
        <f t="shared" si="66"/>
        <v>0</v>
      </c>
      <c r="AB49" s="114">
        <f t="shared" si="66"/>
        <v>0</v>
      </c>
      <c r="AC49" s="115">
        <f t="shared" si="66"/>
        <v>0</v>
      </c>
      <c r="AD49" s="114">
        <f t="shared" si="66"/>
        <v>0</v>
      </c>
      <c r="AE49" s="114">
        <f t="shared" si="66"/>
        <v>0</v>
      </c>
      <c r="AF49" s="114">
        <f t="shared" si="66"/>
        <v>0</v>
      </c>
      <c r="AG49" s="114">
        <f t="shared" si="66"/>
        <v>0</v>
      </c>
      <c r="AH49" s="114">
        <f t="shared" si="66"/>
        <v>0</v>
      </c>
      <c r="AI49" s="117">
        <f t="shared" si="62"/>
        <v>0.76608000000000021</v>
      </c>
      <c r="AJ49" s="1" t="str">
        <f t="shared" si="63"/>
        <v/>
      </c>
    </row>
    <row r="50" spans="1:36">
      <c r="A50" s="55" t="s">
        <v>23</v>
      </c>
      <c r="B50" s="59">
        <f t="shared" ref="B50:E53" si="67">B128+B154+B180+B206+B232+B258+B284+B310+B336+B362+B388+B414+B440</f>
        <v>0.76608000000000021</v>
      </c>
      <c r="C50" s="59">
        <f t="shared" si="67"/>
        <v>0</v>
      </c>
      <c r="D50" s="59">
        <f t="shared" si="67"/>
        <v>0</v>
      </c>
      <c r="E50" s="59">
        <f t="shared" si="67"/>
        <v>0</v>
      </c>
      <c r="F50" s="422">
        <v>0</v>
      </c>
      <c r="G50" s="59">
        <f t="shared" si="64"/>
        <v>0</v>
      </c>
      <c r="H50" s="59">
        <f t="shared" si="64"/>
        <v>0</v>
      </c>
      <c r="I50" s="61">
        <f t="shared" si="60"/>
        <v>0.76608000000000021</v>
      </c>
      <c r="K50" s="74" t="s">
        <v>23</v>
      </c>
      <c r="L50" s="87">
        <f t="shared" si="65"/>
        <v>0.76608000000000021</v>
      </c>
      <c r="M50" s="87">
        <f t="shared" si="65"/>
        <v>0</v>
      </c>
      <c r="N50" s="87">
        <f t="shared" si="65"/>
        <v>0</v>
      </c>
      <c r="O50" s="87">
        <f t="shared" si="65"/>
        <v>0</v>
      </c>
      <c r="P50" s="87">
        <f t="shared" si="65"/>
        <v>0</v>
      </c>
      <c r="Q50" s="87">
        <f t="shared" si="65"/>
        <v>0</v>
      </c>
      <c r="R50" s="87">
        <f t="shared" si="65"/>
        <v>0</v>
      </c>
      <c r="S50" s="89">
        <f t="shared" si="61"/>
        <v>0.76608000000000021</v>
      </c>
      <c r="U50" s="105" t="s">
        <v>65</v>
      </c>
      <c r="V50" s="121">
        <f t="shared" si="66"/>
        <v>0.76608000000000021</v>
      </c>
      <c r="W50" s="121">
        <f t="shared" si="66"/>
        <v>0</v>
      </c>
      <c r="X50" s="121">
        <f t="shared" si="66"/>
        <v>0</v>
      </c>
      <c r="Y50" s="121">
        <f t="shared" si="66"/>
        <v>0</v>
      </c>
      <c r="Z50" s="121">
        <f t="shared" si="66"/>
        <v>0</v>
      </c>
      <c r="AA50" s="121">
        <f t="shared" si="66"/>
        <v>0</v>
      </c>
      <c r="AB50" s="121">
        <f t="shared" si="66"/>
        <v>0</v>
      </c>
      <c r="AC50" s="283">
        <f t="shared" si="66"/>
        <v>0</v>
      </c>
      <c r="AD50" s="121">
        <f t="shared" si="66"/>
        <v>0</v>
      </c>
      <c r="AE50" s="121">
        <f t="shared" si="66"/>
        <v>0</v>
      </c>
      <c r="AF50" s="121">
        <f t="shared" si="66"/>
        <v>0</v>
      </c>
      <c r="AG50" s="121">
        <f t="shared" si="66"/>
        <v>0</v>
      </c>
      <c r="AH50" s="121">
        <f t="shared" si="66"/>
        <v>0</v>
      </c>
      <c r="AI50" s="123">
        <f t="shared" si="62"/>
        <v>0.76608000000000021</v>
      </c>
      <c r="AJ50" s="1" t="str">
        <f t="shared" si="63"/>
        <v/>
      </c>
    </row>
    <row r="51" spans="1:36">
      <c r="A51" s="56" t="s">
        <v>19</v>
      </c>
      <c r="B51" s="62">
        <f t="shared" si="67"/>
        <v>0</v>
      </c>
      <c r="C51" s="62">
        <f t="shared" si="67"/>
        <v>0</v>
      </c>
      <c r="D51" s="62">
        <f t="shared" si="67"/>
        <v>0</v>
      </c>
      <c r="E51" s="62">
        <f t="shared" si="67"/>
        <v>0</v>
      </c>
      <c r="F51" s="422">
        <v>0</v>
      </c>
      <c r="G51" s="62">
        <f t="shared" si="64"/>
        <v>0</v>
      </c>
      <c r="H51" s="62">
        <f t="shared" si="64"/>
        <v>0</v>
      </c>
      <c r="I51" s="64">
        <f t="shared" si="60"/>
        <v>0</v>
      </c>
      <c r="K51" s="75" t="s">
        <v>19</v>
      </c>
      <c r="L51" s="62">
        <f t="shared" si="65"/>
        <v>0</v>
      </c>
      <c r="M51" s="62">
        <f t="shared" si="65"/>
        <v>0</v>
      </c>
      <c r="N51" s="62">
        <f t="shared" si="65"/>
        <v>0</v>
      </c>
      <c r="O51" s="62">
        <f t="shared" si="65"/>
        <v>0</v>
      </c>
      <c r="P51" s="62">
        <f t="shared" si="65"/>
        <v>0</v>
      </c>
      <c r="Q51" s="62">
        <f t="shared" si="65"/>
        <v>0</v>
      </c>
      <c r="R51" s="62">
        <f t="shared" si="65"/>
        <v>0</v>
      </c>
      <c r="S51" s="91">
        <f t="shared" si="61"/>
        <v>0</v>
      </c>
      <c r="U51" s="106" t="s">
        <v>19</v>
      </c>
      <c r="V51" s="124">
        <f t="shared" si="66"/>
        <v>0</v>
      </c>
      <c r="W51" s="124">
        <f t="shared" si="66"/>
        <v>0</v>
      </c>
      <c r="X51" s="124">
        <f t="shared" si="66"/>
        <v>0</v>
      </c>
      <c r="Y51" s="124">
        <f t="shared" si="66"/>
        <v>0</v>
      </c>
      <c r="Z51" s="124">
        <f t="shared" si="66"/>
        <v>0</v>
      </c>
      <c r="AA51" s="124">
        <f t="shared" si="66"/>
        <v>0</v>
      </c>
      <c r="AB51" s="124">
        <f t="shared" si="66"/>
        <v>0</v>
      </c>
      <c r="AC51" s="284">
        <f t="shared" si="66"/>
        <v>0</v>
      </c>
      <c r="AD51" s="124">
        <f t="shared" si="66"/>
        <v>0</v>
      </c>
      <c r="AE51" s="124">
        <f t="shared" si="66"/>
        <v>0</v>
      </c>
      <c r="AF51" s="124">
        <f t="shared" si="66"/>
        <v>0</v>
      </c>
      <c r="AG51" s="124">
        <f t="shared" si="66"/>
        <v>0</v>
      </c>
      <c r="AH51" s="124">
        <f t="shared" si="66"/>
        <v>0</v>
      </c>
      <c r="AI51" s="126">
        <f t="shared" si="62"/>
        <v>0</v>
      </c>
      <c r="AJ51" s="1" t="str">
        <f t="shared" si="63"/>
        <v/>
      </c>
    </row>
    <row r="52" spans="1:36">
      <c r="A52" s="55" t="s">
        <v>20</v>
      </c>
      <c r="B52" s="59">
        <f t="shared" si="67"/>
        <v>0</v>
      </c>
      <c r="C52" s="59">
        <f t="shared" si="67"/>
        <v>0</v>
      </c>
      <c r="D52" s="59">
        <f t="shared" si="67"/>
        <v>0</v>
      </c>
      <c r="E52" s="59">
        <f t="shared" si="67"/>
        <v>0</v>
      </c>
      <c r="F52" s="422">
        <v>0</v>
      </c>
      <c r="G52" s="59">
        <f t="shared" si="64"/>
        <v>0</v>
      </c>
      <c r="H52" s="59">
        <f t="shared" si="64"/>
        <v>0</v>
      </c>
      <c r="I52" s="61">
        <f t="shared" si="60"/>
        <v>0</v>
      </c>
      <c r="K52" s="74" t="s">
        <v>20</v>
      </c>
      <c r="L52" s="87">
        <f t="shared" si="65"/>
        <v>0</v>
      </c>
      <c r="M52" s="87">
        <f t="shared" si="65"/>
        <v>0</v>
      </c>
      <c r="N52" s="87">
        <f t="shared" si="65"/>
        <v>0</v>
      </c>
      <c r="O52" s="87">
        <f t="shared" si="65"/>
        <v>0</v>
      </c>
      <c r="P52" s="87">
        <f t="shared" si="65"/>
        <v>0</v>
      </c>
      <c r="Q52" s="87">
        <f t="shared" si="65"/>
        <v>0</v>
      </c>
      <c r="R52" s="87">
        <f t="shared" si="65"/>
        <v>0</v>
      </c>
      <c r="S52" s="89">
        <f t="shared" si="61"/>
        <v>0</v>
      </c>
      <c r="U52" s="105" t="s">
        <v>20</v>
      </c>
      <c r="V52" s="121">
        <f t="shared" si="66"/>
        <v>0</v>
      </c>
      <c r="W52" s="121">
        <f t="shared" si="66"/>
        <v>0</v>
      </c>
      <c r="X52" s="121">
        <f t="shared" si="66"/>
        <v>0</v>
      </c>
      <c r="Y52" s="121">
        <f t="shared" si="66"/>
        <v>0</v>
      </c>
      <c r="Z52" s="121">
        <f t="shared" si="66"/>
        <v>0</v>
      </c>
      <c r="AA52" s="121">
        <f t="shared" si="66"/>
        <v>0</v>
      </c>
      <c r="AB52" s="121">
        <f t="shared" si="66"/>
        <v>0</v>
      </c>
      <c r="AC52" s="283">
        <f t="shared" si="66"/>
        <v>0</v>
      </c>
      <c r="AD52" s="121">
        <f t="shared" si="66"/>
        <v>0</v>
      </c>
      <c r="AE52" s="121">
        <f t="shared" si="66"/>
        <v>0</v>
      </c>
      <c r="AF52" s="121">
        <f t="shared" si="66"/>
        <v>0</v>
      </c>
      <c r="AG52" s="121">
        <f t="shared" si="66"/>
        <v>0</v>
      </c>
      <c r="AH52" s="121">
        <f t="shared" si="66"/>
        <v>0</v>
      </c>
      <c r="AI52" s="123">
        <f t="shared" si="62"/>
        <v>0</v>
      </c>
      <c r="AJ52" s="1" t="str">
        <f t="shared" si="63"/>
        <v/>
      </c>
    </row>
    <row r="53" spans="1:36" ht="15" thickBot="1">
      <c r="A53" s="57" t="s">
        <v>11</v>
      </c>
      <c r="B53" s="52">
        <f t="shared" si="67"/>
        <v>0</v>
      </c>
      <c r="C53" s="52">
        <f t="shared" si="67"/>
        <v>0</v>
      </c>
      <c r="D53" s="52">
        <f t="shared" si="67"/>
        <v>0</v>
      </c>
      <c r="E53" s="52">
        <f t="shared" si="67"/>
        <v>0</v>
      </c>
      <c r="F53" s="423">
        <v>0</v>
      </c>
      <c r="G53" s="52">
        <f t="shared" si="64"/>
        <v>0</v>
      </c>
      <c r="H53" s="52">
        <f t="shared" si="64"/>
        <v>0</v>
      </c>
      <c r="I53" s="66">
        <f t="shared" si="60"/>
        <v>0</v>
      </c>
      <c r="K53" s="76" t="s">
        <v>11</v>
      </c>
      <c r="L53" s="52">
        <f t="shared" si="65"/>
        <v>0</v>
      </c>
      <c r="M53" s="52">
        <f t="shared" si="65"/>
        <v>0</v>
      </c>
      <c r="N53" s="52">
        <f t="shared" si="65"/>
        <v>0</v>
      </c>
      <c r="O53" s="52">
        <f t="shared" si="65"/>
        <v>0</v>
      </c>
      <c r="P53" s="52">
        <f t="shared" si="65"/>
        <v>0</v>
      </c>
      <c r="Q53" s="52">
        <f t="shared" si="65"/>
        <v>0</v>
      </c>
      <c r="R53" s="52">
        <f t="shared" si="65"/>
        <v>0</v>
      </c>
      <c r="S53" s="93">
        <f t="shared" si="61"/>
        <v>0</v>
      </c>
      <c r="U53" s="106" t="s">
        <v>11</v>
      </c>
      <c r="V53" s="124">
        <f t="shared" si="66"/>
        <v>0</v>
      </c>
      <c r="W53" s="124">
        <f t="shared" si="66"/>
        <v>0</v>
      </c>
      <c r="X53" s="124">
        <f t="shared" si="66"/>
        <v>0</v>
      </c>
      <c r="Y53" s="124">
        <f t="shared" si="66"/>
        <v>0</v>
      </c>
      <c r="Z53" s="124">
        <f t="shared" si="66"/>
        <v>0</v>
      </c>
      <c r="AA53" s="124">
        <f t="shared" si="66"/>
        <v>0</v>
      </c>
      <c r="AB53" s="124">
        <f t="shared" si="66"/>
        <v>0</v>
      </c>
      <c r="AC53" s="284">
        <f t="shared" si="66"/>
        <v>0</v>
      </c>
      <c r="AD53" s="124">
        <f t="shared" si="66"/>
        <v>0</v>
      </c>
      <c r="AE53" s="124">
        <f t="shared" si="66"/>
        <v>0</v>
      </c>
      <c r="AF53" s="124">
        <f t="shared" si="66"/>
        <v>0</v>
      </c>
      <c r="AG53" s="124">
        <f t="shared" si="66"/>
        <v>0</v>
      </c>
      <c r="AH53" s="124">
        <f t="shared" si="66"/>
        <v>0</v>
      </c>
      <c r="AI53" s="126">
        <f t="shared" si="62"/>
        <v>0</v>
      </c>
      <c r="AJ53" s="1" t="str">
        <f t="shared" si="63"/>
        <v/>
      </c>
    </row>
    <row r="54" spans="1:36" ht="15">
      <c r="A54" s="34" t="s">
        <v>26</v>
      </c>
      <c r="B54" s="67">
        <f>SUM(B33:B49)</f>
        <v>7877.6419317768132</v>
      </c>
      <c r="C54" s="67">
        <f t="shared" ref="C54:I54" si="68">SUM(C33:C49)</f>
        <v>13876.381077792243</v>
      </c>
      <c r="D54" s="67">
        <f t="shared" si="68"/>
        <v>15652.491903155742</v>
      </c>
      <c r="E54" s="67">
        <f t="shared" si="68"/>
        <v>13422.769045074932</v>
      </c>
      <c r="F54" s="67">
        <f t="shared" si="68"/>
        <v>0</v>
      </c>
      <c r="G54" s="67">
        <f t="shared" si="68"/>
        <v>1468.6927979026559</v>
      </c>
      <c r="H54" s="68">
        <f t="shared" si="68"/>
        <v>39.434172880996883</v>
      </c>
      <c r="I54" s="39">
        <f t="shared" si="68"/>
        <v>52337.410928583377</v>
      </c>
      <c r="K54" s="77" t="s">
        <v>26</v>
      </c>
      <c r="L54" s="67">
        <f>SUM(L33:L49)</f>
        <v>7877.6419317768132</v>
      </c>
      <c r="M54" s="67">
        <f t="shared" ref="M54:S54" si="69">SUM(M33:M49)</f>
        <v>13876.381077792243</v>
      </c>
      <c r="N54" s="67">
        <f t="shared" si="69"/>
        <v>15652.491903155742</v>
      </c>
      <c r="O54" s="67">
        <f t="shared" si="69"/>
        <v>13422.769045074932</v>
      </c>
      <c r="P54" s="67">
        <f t="shared" si="69"/>
        <v>5659.9413330994867</v>
      </c>
      <c r="Q54" s="67">
        <f t="shared" si="69"/>
        <v>1468.6927979026559</v>
      </c>
      <c r="R54" s="68">
        <f t="shared" si="69"/>
        <v>39.434172880996883</v>
      </c>
      <c r="S54" s="94">
        <f t="shared" si="69"/>
        <v>57997.35226168287</v>
      </c>
      <c r="U54" s="107" t="s">
        <v>63</v>
      </c>
      <c r="V54" s="127">
        <f>SUM(V33:V49)</f>
        <v>5079.3594516407875</v>
      </c>
      <c r="W54" s="127">
        <f t="shared" ref="W54:AH54" si="70">SUM(W33:W49)</f>
        <v>1595.4647818731057</v>
      </c>
      <c r="X54" s="127">
        <f t="shared" si="70"/>
        <v>1468.6927979026559</v>
      </c>
      <c r="Y54" s="127">
        <f t="shared" si="70"/>
        <v>13876.381077792243</v>
      </c>
      <c r="Z54" s="127">
        <f t="shared" si="70"/>
        <v>13567.647707459924</v>
      </c>
      <c r="AA54" s="127">
        <f t="shared" si="70"/>
        <v>12008.500330452611</v>
      </c>
      <c r="AB54" s="127">
        <f t="shared" si="70"/>
        <v>5659.9413330994867</v>
      </c>
      <c r="AC54" s="127">
        <f t="shared" si="70"/>
        <v>4741.3647814620572</v>
      </c>
      <c r="AD54" s="128">
        <f t="shared" si="70"/>
        <v>1202.8176982629207</v>
      </c>
      <c r="AE54" s="128">
        <f t="shared" si="70"/>
        <v>1377.8119369644073</v>
      </c>
      <c r="AF54" s="128">
        <f t="shared" si="70"/>
        <v>39.434172880996883</v>
      </c>
      <c r="AG54" s="128">
        <f t="shared" si="70"/>
        <v>2084.8441956958159</v>
      </c>
      <c r="AH54" s="128">
        <f t="shared" si="70"/>
        <v>36.456777657916575</v>
      </c>
      <c r="AI54" s="129">
        <f>SUM(V54:AC54)</f>
        <v>57997.35226168287</v>
      </c>
      <c r="AJ54" s="1" t="str">
        <f t="shared" si="63"/>
        <v/>
      </c>
    </row>
    <row r="55" spans="1:36" s="15" customFormat="1" ht="15.75" thickBot="1">
      <c r="A55" s="32" t="s">
        <v>90</v>
      </c>
      <c r="B55" s="48">
        <f>IF($I54=0,"-",B54/$I54)</f>
        <v>0.15051646216367467</v>
      </c>
      <c r="C55" s="48">
        <f t="shared" ref="C55:H55" si="71">IF($I54=0,"-",C54/$I54)</f>
        <v>0.26513312048865306</v>
      </c>
      <c r="D55" s="48">
        <f t="shared" si="71"/>
        <v>0.29906889976873774</v>
      </c>
      <c r="E55" s="48">
        <f t="shared" si="71"/>
        <v>0.25646604994257111</v>
      </c>
      <c r="F55" s="48">
        <f t="shared" si="71"/>
        <v>0</v>
      </c>
      <c r="G55" s="48">
        <f t="shared" si="71"/>
        <v>2.8062007115842044E-2</v>
      </c>
      <c r="H55" s="69">
        <f t="shared" si="71"/>
        <v>7.5346052052147723E-4</v>
      </c>
      <c r="I55" s="49">
        <f>SUM(B55:H55)</f>
        <v>1</v>
      </c>
      <c r="K55" s="78" t="s">
        <v>90</v>
      </c>
      <c r="L55" s="95">
        <f>IF($S54=0,"-",L54/$S54)</f>
        <v>0.13582761323711906</v>
      </c>
      <c r="M55" s="95">
        <f t="shared" ref="M55:R55" si="72">IF($S54=0,"-",M54/$S54)</f>
        <v>0.23925887194267584</v>
      </c>
      <c r="N55" s="95">
        <f t="shared" si="72"/>
        <v>0.26988287038573794</v>
      </c>
      <c r="O55" s="95">
        <f t="shared" si="72"/>
        <v>0.23143761778144065</v>
      </c>
      <c r="P55" s="95">
        <f t="shared" si="72"/>
        <v>9.7589650430280797E-2</v>
      </c>
      <c r="Q55" s="95">
        <f t="shared" si="72"/>
        <v>2.5323445651034966E-2</v>
      </c>
      <c r="R55" s="96">
        <f t="shared" si="72"/>
        <v>6.7993057171076882E-4</v>
      </c>
      <c r="S55" s="97">
        <f>SUM(L55:R55)</f>
        <v>1</v>
      </c>
      <c r="U55" s="108" t="s">
        <v>90</v>
      </c>
      <c r="V55" s="130">
        <f>+V54/$AI54</f>
        <v>8.7579161005882158E-2</v>
      </c>
      <c r="W55" s="130">
        <f t="shared" ref="W55:AH55" si="73">+W54/$AI54</f>
        <v>2.750926929688792E-2</v>
      </c>
      <c r="X55" s="130">
        <f t="shared" si="73"/>
        <v>2.5323445651034966E-2</v>
      </c>
      <c r="Y55" s="130">
        <f t="shared" si="73"/>
        <v>0.23925887194267584</v>
      </c>
      <c r="Z55" s="130">
        <f t="shared" si="73"/>
        <v>0.23393563978995066</v>
      </c>
      <c r="AA55" s="130">
        <f t="shared" si="73"/>
        <v>0.20705256123194216</v>
      </c>
      <c r="AB55" s="130">
        <f t="shared" si="73"/>
        <v>9.7589650430280797E-2</v>
      </c>
      <c r="AC55" s="130">
        <f t="shared" si="73"/>
        <v>8.1751400651345535E-2</v>
      </c>
      <c r="AD55" s="130">
        <f t="shared" si="73"/>
        <v>2.0739182934348999E-2</v>
      </c>
      <c r="AE55" s="130">
        <f t="shared" si="73"/>
        <v>2.3756462721741985E-2</v>
      </c>
      <c r="AF55" s="130">
        <f t="shared" si="73"/>
        <v>6.7993057171076882E-4</v>
      </c>
      <c r="AG55" s="130">
        <f t="shared" si="73"/>
        <v>3.5947230595787222E-2</v>
      </c>
      <c r="AH55" s="130">
        <f t="shared" si="73"/>
        <v>6.2859382775655578E-4</v>
      </c>
      <c r="AI55" s="131">
        <f>SUM(V55:AC55)</f>
        <v>1</v>
      </c>
      <c r="AJ55" s="20" t="str">
        <f t="shared" si="63"/>
        <v/>
      </c>
    </row>
    <row r="56" spans="1:36" ht="15" thickBot="1">
      <c r="A56"/>
      <c r="B56" s="50"/>
      <c r="C56" s="50"/>
      <c r="D56" s="50"/>
      <c r="E56" s="50"/>
      <c r="F56" s="50"/>
      <c r="G56" s="50"/>
      <c r="H56" s="50"/>
      <c r="I56" s="50"/>
      <c r="K56"/>
      <c r="L56" s="50"/>
      <c r="M56" s="50"/>
      <c r="N56" s="50"/>
      <c r="O56" s="50"/>
      <c r="P56" s="50"/>
      <c r="Q56" s="50"/>
      <c r="R56" s="50"/>
      <c r="S56" s="50"/>
      <c r="U56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132"/>
    </row>
    <row r="57" spans="1:36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  <c r="K57" s="426" t="s">
        <v>52</v>
      </c>
      <c r="L57" s="80" t="s">
        <v>0</v>
      </c>
      <c r="M57" s="80" t="s">
        <v>1</v>
      </c>
      <c r="N57" s="80" t="s">
        <v>2</v>
      </c>
      <c r="O57" s="80" t="s">
        <v>3</v>
      </c>
      <c r="P57" s="80" t="s">
        <v>27</v>
      </c>
      <c r="Q57" s="80" t="s">
        <v>4</v>
      </c>
      <c r="R57" s="80" t="s">
        <v>5</v>
      </c>
      <c r="S57" s="81" t="s">
        <v>6</v>
      </c>
      <c r="U57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132"/>
    </row>
    <row r="58" spans="1:36" ht="15" customHeight="1">
      <c r="A58" s="447" t="s">
        <v>52</v>
      </c>
      <c r="B58" s="409" t="s">
        <v>119</v>
      </c>
      <c r="C58" s="410"/>
      <c r="D58" s="410"/>
      <c r="E58" s="410"/>
      <c r="F58" s="410"/>
      <c r="G58" s="410"/>
      <c r="H58" s="410"/>
      <c r="I58" s="411"/>
      <c r="K58" s="427" t="s">
        <v>52</v>
      </c>
      <c r="L58" s="412" t="s">
        <v>119</v>
      </c>
      <c r="M58" s="413"/>
      <c r="N58" s="413"/>
      <c r="O58" s="413"/>
      <c r="P58" s="413"/>
      <c r="Q58" s="413"/>
      <c r="R58" s="413"/>
      <c r="S58" s="414"/>
      <c r="U58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132"/>
    </row>
    <row r="59" spans="1:36" ht="15">
      <c r="A59" s="27" t="s">
        <v>7</v>
      </c>
      <c r="B59" s="428"/>
      <c r="C59" s="429"/>
      <c r="D59" s="429"/>
      <c r="E59" s="430"/>
      <c r="F59" s="37">
        <f>F449+F475+F501+F527+F553</f>
        <v>3.5040315938676931</v>
      </c>
      <c r="G59" s="428"/>
      <c r="H59" s="430"/>
      <c r="I59" s="39">
        <f>SUM(B59:H59)</f>
        <v>3.5040315938676931</v>
      </c>
      <c r="K59" s="79" t="s">
        <v>7</v>
      </c>
      <c r="L59" s="428"/>
      <c r="M59" s="429"/>
      <c r="N59" s="429"/>
      <c r="O59" s="430"/>
      <c r="P59" s="37">
        <f>P449+P475+P501+P527+P553</f>
        <v>0</v>
      </c>
      <c r="Q59" s="428"/>
      <c r="R59" s="437"/>
      <c r="S59" s="99">
        <f>SUM(L59:R59)</f>
        <v>0</v>
      </c>
      <c r="U59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132"/>
    </row>
    <row r="60" spans="1:36" ht="15">
      <c r="A60" s="28" t="s">
        <v>8</v>
      </c>
      <c r="B60" s="431"/>
      <c r="C60" s="432"/>
      <c r="D60" s="432"/>
      <c r="E60" s="433"/>
      <c r="F60" s="40">
        <f t="shared" ref="F60:F79" si="74">F450+F476+F502+F528+F554</f>
        <v>0</v>
      </c>
      <c r="G60" s="431"/>
      <c r="H60" s="433"/>
      <c r="I60" s="42">
        <f t="shared" ref="I60:I79" si="75">SUM(B60:H60)</f>
        <v>0</v>
      </c>
      <c r="K60" s="71" t="s">
        <v>8</v>
      </c>
      <c r="L60" s="431"/>
      <c r="M60" s="432"/>
      <c r="N60" s="432"/>
      <c r="O60" s="433"/>
      <c r="P60" s="84">
        <f t="shared" ref="P60:P79" si="76">P450+P476+P502+P528+P554</f>
        <v>0</v>
      </c>
      <c r="Q60" s="431"/>
      <c r="R60" s="438"/>
      <c r="S60" s="86">
        <f t="shared" ref="S60:S79" si="77">SUM(L60:R60)</f>
        <v>0</v>
      </c>
      <c r="U6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132"/>
    </row>
    <row r="61" spans="1:36" ht="15">
      <c r="A61" s="29" t="s">
        <v>10</v>
      </c>
      <c r="B61" s="431"/>
      <c r="C61" s="432"/>
      <c r="D61" s="432"/>
      <c r="E61" s="433"/>
      <c r="F61" s="43">
        <f t="shared" si="74"/>
        <v>0</v>
      </c>
      <c r="G61" s="431"/>
      <c r="H61" s="433"/>
      <c r="I61" s="39">
        <f t="shared" si="75"/>
        <v>0</v>
      </c>
      <c r="K61" s="72" t="s">
        <v>10</v>
      </c>
      <c r="L61" s="431"/>
      <c r="M61" s="432"/>
      <c r="N61" s="432"/>
      <c r="O61" s="433"/>
      <c r="P61" s="43">
        <f t="shared" si="76"/>
        <v>0</v>
      </c>
      <c r="Q61" s="431"/>
      <c r="R61" s="438"/>
      <c r="S61" s="83">
        <f t="shared" si="77"/>
        <v>0</v>
      </c>
      <c r="U61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132"/>
    </row>
    <row r="62" spans="1:36" ht="15">
      <c r="A62" s="28" t="s">
        <v>56</v>
      </c>
      <c r="B62" s="431"/>
      <c r="C62" s="432"/>
      <c r="D62" s="432"/>
      <c r="E62" s="433"/>
      <c r="F62" s="40">
        <f t="shared" si="74"/>
        <v>0</v>
      </c>
      <c r="G62" s="431"/>
      <c r="H62" s="433"/>
      <c r="I62" s="42">
        <f t="shared" si="75"/>
        <v>0</v>
      </c>
      <c r="K62" s="71" t="s">
        <v>56</v>
      </c>
      <c r="L62" s="431"/>
      <c r="M62" s="432"/>
      <c r="N62" s="432"/>
      <c r="O62" s="433"/>
      <c r="P62" s="84">
        <f t="shared" si="76"/>
        <v>0</v>
      </c>
      <c r="Q62" s="431"/>
      <c r="R62" s="438"/>
      <c r="S62" s="86">
        <f t="shared" si="77"/>
        <v>0</v>
      </c>
      <c r="U62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132"/>
    </row>
    <row r="63" spans="1:36" ht="15">
      <c r="A63" s="29" t="s">
        <v>16</v>
      </c>
      <c r="B63" s="431"/>
      <c r="C63" s="432"/>
      <c r="D63" s="432"/>
      <c r="E63" s="433"/>
      <c r="F63" s="43">
        <f t="shared" si="74"/>
        <v>0</v>
      </c>
      <c r="G63" s="431"/>
      <c r="H63" s="433"/>
      <c r="I63" s="39">
        <f t="shared" si="75"/>
        <v>0</v>
      </c>
      <c r="K63" s="72" t="s">
        <v>16</v>
      </c>
      <c r="L63" s="431"/>
      <c r="M63" s="432"/>
      <c r="N63" s="432"/>
      <c r="O63" s="433"/>
      <c r="P63" s="43">
        <f t="shared" si="76"/>
        <v>0</v>
      </c>
      <c r="Q63" s="431"/>
      <c r="R63" s="438"/>
      <c r="S63" s="83">
        <f t="shared" si="77"/>
        <v>0</v>
      </c>
      <c r="U63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132"/>
    </row>
    <row r="64" spans="1:36" ht="15">
      <c r="A64" s="28" t="s">
        <v>68</v>
      </c>
      <c r="B64" s="431"/>
      <c r="C64" s="432"/>
      <c r="D64" s="432"/>
      <c r="E64" s="433"/>
      <c r="F64" s="40">
        <f t="shared" si="74"/>
        <v>0</v>
      </c>
      <c r="G64" s="431"/>
      <c r="H64" s="433"/>
      <c r="I64" s="42">
        <f t="shared" si="75"/>
        <v>0</v>
      </c>
      <c r="K64" s="71" t="s">
        <v>68</v>
      </c>
      <c r="L64" s="431"/>
      <c r="M64" s="432"/>
      <c r="N64" s="432"/>
      <c r="O64" s="433"/>
      <c r="P64" s="84">
        <f t="shared" si="76"/>
        <v>0</v>
      </c>
      <c r="Q64" s="431"/>
      <c r="R64" s="438"/>
      <c r="S64" s="86">
        <f t="shared" si="77"/>
        <v>0</v>
      </c>
      <c r="U64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132"/>
    </row>
    <row r="65" spans="1:35" ht="15">
      <c r="A65" s="29" t="s">
        <v>58</v>
      </c>
      <c r="B65" s="431"/>
      <c r="C65" s="432"/>
      <c r="D65" s="432"/>
      <c r="E65" s="433"/>
      <c r="F65" s="43">
        <f t="shared" si="74"/>
        <v>50072.688316625878</v>
      </c>
      <c r="G65" s="431"/>
      <c r="H65" s="433"/>
      <c r="I65" s="39">
        <f t="shared" si="75"/>
        <v>50072.688316625878</v>
      </c>
      <c r="K65" s="72" t="s">
        <v>58</v>
      </c>
      <c r="L65" s="431"/>
      <c r="M65" s="432"/>
      <c r="N65" s="432"/>
      <c r="O65" s="433"/>
      <c r="P65" s="43">
        <f t="shared" si="76"/>
        <v>14338.628045943116</v>
      </c>
      <c r="Q65" s="431"/>
      <c r="R65" s="438"/>
      <c r="S65" s="83">
        <f t="shared" si="77"/>
        <v>14338.628045943116</v>
      </c>
      <c r="U65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132"/>
    </row>
    <row r="66" spans="1:35" ht="15">
      <c r="A66" s="28" t="s">
        <v>12</v>
      </c>
      <c r="B66" s="431"/>
      <c r="C66" s="432"/>
      <c r="D66" s="432"/>
      <c r="E66" s="433"/>
      <c r="F66" s="40">
        <f t="shared" si="74"/>
        <v>18358.809377802729</v>
      </c>
      <c r="G66" s="431"/>
      <c r="H66" s="433"/>
      <c r="I66" s="42">
        <f t="shared" si="75"/>
        <v>18358.809377802729</v>
      </c>
      <c r="K66" s="71" t="s">
        <v>12</v>
      </c>
      <c r="L66" s="431"/>
      <c r="M66" s="432"/>
      <c r="N66" s="432"/>
      <c r="O66" s="433"/>
      <c r="P66" s="84">
        <f t="shared" si="76"/>
        <v>7959.9651878172372</v>
      </c>
      <c r="Q66" s="431"/>
      <c r="R66" s="438"/>
      <c r="S66" s="86">
        <f t="shared" si="77"/>
        <v>7959.9651878172372</v>
      </c>
      <c r="U66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132"/>
    </row>
    <row r="67" spans="1:35" ht="15">
      <c r="A67" s="29" t="s">
        <v>59</v>
      </c>
      <c r="B67" s="431"/>
      <c r="C67" s="432"/>
      <c r="D67" s="432"/>
      <c r="E67" s="433"/>
      <c r="F67" s="43">
        <f t="shared" si="74"/>
        <v>23433.493112812808</v>
      </c>
      <c r="G67" s="431"/>
      <c r="H67" s="433"/>
      <c r="I67" s="39">
        <f t="shared" si="75"/>
        <v>23433.493112812808</v>
      </c>
      <c r="K67" s="72" t="s">
        <v>59</v>
      </c>
      <c r="L67" s="431"/>
      <c r="M67" s="432"/>
      <c r="N67" s="432"/>
      <c r="O67" s="433"/>
      <c r="P67" s="43">
        <f t="shared" si="76"/>
        <v>1.2265743976058729E-12</v>
      </c>
      <c r="Q67" s="431"/>
      <c r="R67" s="438"/>
      <c r="S67" s="83">
        <f t="shared" si="77"/>
        <v>1.2265743976058729E-12</v>
      </c>
      <c r="U67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132"/>
    </row>
    <row r="68" spans="1:35" ht="15">
      <c r="A68" s="28" t="s">
        <v>17</v>
      </c>
      <c r="B68" s="431"/>
      <c r="C68" s="432"/>
      <c r="D68" s="432"/>
      <c r="E68" s="433"/>
      <c r="F68" s="40">
        <f t="shared" si="74"/>
        <v>31.937909363512698</v>
      </c>
      <c r="G68" s="431"/>
      <c r="H68" s="433"/>
      <c r="I68" s="42">
        <f t="shared" si="75"/>
        <v>31.937909363512698</v>
      </c>
      <c r="K68" s="71" t="s">
        <v>17</v>
      </c>
      <c r="L68" s="431"/>
      <c r="M68" s="432"/>
      <c r="N68" s="432"/>
      <c r="O68" s="433"/>
      <c r="P68" s="84">
        <f t="shared" si="76"/>
        <v>0.10894699616987547</v>
      </c>
      <c r="Q68" s="431"/>
      <c r="R68" s="438"/>
      <c r="S68" s="86">
        <f t="shared" si="77"/>
        <v>0.10894699616987547</v>
      </c>
      <c r="U68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132"/>
    </row>
    <row r="69" spans="1:35" ht="15">
      <c r="A69" s="29" t="s">
        <v>140</v>
      </c>
      <c r="B69" s="431"/>
      <c r="C69" s="432"/>
      <c r="D69" s="432"/>
      <c r="E69" s="433"/>
      <c r="F69" s="43">
        <f t="shared" si="74"/>
        <v>4190.3693210393158</v>
      </c>
      <c r="G69" s="431"/>
      <c r="H69" s="433"/>
      <c r="I69" s="39">
        <f t="shared" si="75"/>
        <v>4190.3693210393158</v>
      </c>
      <c r="K69" s="72" t="s">
        <v>140</v>
      </c>
      <c r="L69" s="431"/>
      <c r="M69" s="432"/>
      <c r="N69" s="432"/>
      <c r="O69" s="433"/>
      <c r="P69" s="43">
        <f t="shared" si="76"/>
        <v>12.979759282010377</v>
      </c>
      <c r="Q69" s="431"/>
      <c r="R69" s="438"/>
      <c r="S69" s="83">
        <f t="shared" si="77"/>
        <v>12.979759282010377</v>
      </c>
      <c r="U69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132"/>
    </row>
    <row r="70" spans="1:35" ht="15">
      <c r="A70" s="28" t="s">
        <v>25</v>
      </c>
      <c r="B70" s="431"/>
      <c r="C70" s="432"/>
      <c r="D70" s="432"/>
      <c r="E70" s="433"/>
      <c r="F70" s="40">
        <f t="shared" si="74"/>
        <v>1618.1643932215081</v>
      </c>
      <c r="G70" s="431"/>
      <c r="H70" s="433"/>
      <c r="I70" s="42">
        <f t="shared" si="75"/>
        <v>1618.1643932215081</v>
      </c>
      <c r="K70" s="71" t="s">
        <v>25</v>
      </c>
      <c r="L70" s="431"/>
      <c r="M70" s="432"/>
      <c r="N70" s="432"/>
      <c r="O70" s="433"/>
      <c r="P70" s="84">
        <f t="shared" si="76"/>
        <v>-3.979039320256561E-12</v>
      </c>
      <c r="Q70" s="431"/>
      <c r="R70" s="438"/>
      <c r="S70" s="86">
        <f t="shared" si="77"/>
        <v>-3.979039320256561E-12</v>
      </c>
      <c r="U7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132"/>
    </row>
    <row r="71" spans="1:35" ht="15">
      <c r="A71" s="29" t="s">
        <v>24</v>
      </c>
      <c r="B71" s="431"/>
      <c r="C71" s="432"/>
      <c r="D71" s="432"/>
      <c r="E71" s="433"/>
      <c r="F71" s="43">
        <f t="shared" si="74"/>
        <v>0</v>
      </c>
      <c r="G71" s="431"/>
      <c r="H71" s="433"/>
      <c r="I71" s="39">
        <f t="shared" si="75"/>
        <v>0</v>
      </c>
      <c r="K71" s="72" t="s">
        <v>24</v>
      </c>
      <c r="L71" s="431"/>
      <c r="M71" s="432"/>
      <c r="N71" s="432"/>
      <c r="O71" s="433"/>
      <c r="P71" s="43">
        <f t="shared" si="76"/>
        <v>2.1049828546892968E-13</v>
      </c>
      <c r="Q71" s="431"/>
      <c r="R71" s="438"/>
      <c r="S71" s="83">
        <f t="shared" si="77"/>
        <v>2.1049828546892968E-13</v>
      </c>
      <c r="U71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132"/>
    </row>
    <row r="72" spans="1:35" ht="15">
      <c r="A72" s="28" t="s">
        <v>60</v>
      </c>
      <c r="B72" s="431"/>
      <c r="C72" s="432"/>
      <c r="D72" s="432"/>
      <c r="E72" s="433"/>
      <c r="F72" s="40">
        <f t="shared" si="74"/>
        <v>6.0884886764705895E-2</v>
      </c>
      <c r="G72" s="431"/>
      <c r="H72" s="433"/>
      <c r="I72" s="42">
        <f t="shared" si="75"/>
        <v>6.0884886764705895E-2</v>
      </c>
      <c r="K72" s="71" t="s">
        <v>60</v>
      </c>
      <c r="L72" s="431"/>
      <c r="M72" s="432"/>
      <c r="N72" s="432"/>
      <c r="O72" s="433"/>
      <c r="P72" s="84">
        <f t="shared" si="76"/>
        <v>4.8233639304839926E-13</v>
      </c>
      <c r="Q72" s="431"/>
      <c r="R72" s="438"/>
      <c r="S72" s="86">
        <f t="shared" si="77"/>
        <v>4.8233639304839926E-13</v>
      </c>
      <c r="U72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132"/>
    </row>
    <row r="73" spans="1:35" ht="15">
      <c r="A73" s="29" t="s">
        <v>22</v>
      </c>
      <c r="B73" s="431"/>
      <c r="C73" s="432"/>
      <c r="D73" s="432"/>
      <c r="E73" s="433"/>
      <c r="F73" s="51">
        <f t="shared" si="74"/>
        <v>2892.8126295108095</v>
      </c>
      <c r="G73" s="431"/>
      <c r="H73" s="433"/>
      <c r="I73" s="39">
        <f t="shared" si="75"/>
        <v>2892.8126295108095</v>
      </c>
      <c r="K73" s="72" t="s">
        <v>22</v>
      </c>
      <c r="L73" s="431"/>
      <c r="M73" s="432"/>
      <c r="N73" s="432"/>
      <c r="O73" s="433"/>
      <c r="P73" s="43">
        <f t="shared" si="76"/>
        <v>1116.6596812700566</v>
      </c>
      <c r="Q73" s="431"/>
      <c r="R73" s="438"/>
      <c r="S73" s="83">
        <f t="shared" si="77"/>
        <v>1116.6596812700566</v>
      </c>
      <c r="U73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132"/>
    </row>
    <row r="74" spans="1:35" ht="15">
      <c r="A74" s="28" t="s">
        <v>21</v>
      </c>
      <c r="B74" s="431"/>
      <c r="C74" s="432"/>
      <c r="D74" s="432"/>
      <c r="E74" s="433"/>
      <c r="F74" s="40">
        <f t="shared" si="74"/>
        <v>0</v>
      </c>
      <c r="G74" s="431"/>
      <c r="H74" s="433"/>
      <c r="I74" s="42">
        <f t="shared" si="75"/>
        <v>0</v>
      </c>
      <c r="K74" s="71" t="s">
        <v>21</v>
      </c>
      <c r="L74" s="431"/>
      <c r="M74" s="432"/>
      <c r="N74" s="432"/>
      <c r="O74" s="433"/>
      <c r="P74" s="84">
        <f t="shared" si="76"/>
        <v>0</v>
      </c>
      <c r="Q74" s="431"/>
      <c r="R74" s="438"/>
      <c r="S74" s="86">
        <f t="shared" si="77"/>
        <v>0</v>
      </c>
      <c r="U74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132"/>
    </row>
    <row r="75" spans="1:35" ht="15">
      <c r="A75" s="30" t="s">
        <v>64</v>
      </c>
      <c r="B75" s="431"/>
      <c r="C75" s="432"/>
      <c r="D75" s="432"/>
      <c r="E75" s="433"/>
      <c r="F75" s="43">
        <f t="shared" si="74"/>
        <v>0</v>
      </c>
      <c r="G75" s="431"/>
      <c r="H75" s="433"/>
      <c r="I75" s="39">
        <f t="shared" si="75"/>
        <v>0</v>
      </c>
      <c r="K75" s="73" t="s">
        <v>64</v>
      </c>
      <c r="L75" s="431"/>
      <c r="M75" s="432"/>
      <c r="N75" s="432"/>
      <c r="O75" s="433"/>
      <c r="P75" s="43">
        <f t="shared" si="76"/>
        <v>0</v>
      </c>
      <c r="Q75" s="431"/>
      <c r="R75" s="438"/>
      <c r="S75" s="83">
        <f t="shared" si="77"/>
        <v>0</v>
      </c>
      <c r="U75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132"/>
    </row>
    <row r="76" spans="1:35">
      <c r="A76" s="55" t="s">
        <v>23</v>
      </c>
      <c r="B76" s="431"/>
      <c r="C76" s="432"/>
      <c r="D76" s="432"/>
      <c r="E76" s="433"/>
      <c r="F76" s="59">
        <f t="shared" si="74"/>
        <v>0</v>
      </c>
      <c r="G76" s="431"/>
      <c r="H76" s="433"/>
      <c r="I76" s="61">
        <f t="shared" si="75"/>
        <v>0</v>
      </c>
      <c r="K76" s="74" t="s">
        <v>23</v>
      </c>
      <c r="L76" s="431"/>
      <c r="M76" s="432"/>
      <c r="N76" s="432"/>
      <c r="O76" s="433"/>
      <c r="P76" s="87">
        <f t="shared" si="76"/>
        <v>0</v>
      </c>
      <c r="Q76" s="431"/>
      <c r="R76" s="438"/>
      <c r="S76" s="89">
        <f t="shared" si="77"/>
        <v>0</v>
      </c>
      <c r="U76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132"/>
    </row>
    <row r="77" spans="1:35">
      <c r="A77" s="56" t="s">
        <v>19</v>
      </c>
      <c r="B77" s="431"/>
      <c r="C77" s="432"/>
      <c r="D77" s="432"/>
      <c r="E77" s="433"/>
      <c r="F77" s="62">
        <f t="shared" si="74"/>
        <v>0</v>
      </c>
      <c r="G77" s="431"/>
      <c r="H77" s="433"/>
      <c r="I77" s="64">
        <f t="shared" si="75"/>
        <v>0</v>
      </c>
      <c r="K77" s="75" t="s">
        <v>19</v>
      </c>
      <c r="L77" s="431"/>
      <c r="M77" s="432"/>
      <c r="N77" s="432"/>
      <c r="O77" s="433"/>
      <c r="P77" s="62">
        <f t="shared" si="76"/>
        <v>0</v>
      </c>
      <c r="Q77" s="431"/>
      <c r="R77" s="438"/>
      <c r="S77" s="91">
        <f t="shared" si="77"/>
        <v>0</v>
      </c>
      <c r="U77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132"/>
    </row>
    <row r="78" spans="1:35">
      <c r="A78" s="55" t="s">
        <v>20</v>
      </c>
      <c r="B78" s="431"/>
      <c r="C78" s="432"/>
      <c r="D78" s="432"/>
      <c r="E78" s="433"/>
      <c r="F78" s="59">
        <f t="shared" si="74"/>
        <v>0</v>
      </c>
      <c r="G78" s="431"/>
      <c r="H78" s="433"/>
      <c r="I78" s="61">
        <f t="shared" si="75"/>
        <v>0</v>
      </c>
      <c r="K78" s="74" t="s">
        <v>20</v>
      </c>
      <c r="L78" s="431"/>
      <c r="M78" s="432"/>
      <c r="N78" s="432"/>
      <c r="O78" s="433"/>
      <c r="P78" s="87">
        <f t="shared" si="76"/>
        <v>0</v>
      </c>
      <c r="Q78" s="431"/>
      <c r="R78" s="438"/>
      <c r="S78" s="89">
        <f t="shared" si="77"/>
        <v>0</v>
      </c>
      <c r="U78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132"/>
    </row>
    <row r="79" spans="1:35" ht="15" thickBot="1">
      <c r="A79" s="57" t="s">
        <v>11</v>
      </c>
      <c r="B79" s="434"/>
      <c r="C79" s="435"/>
      <c r="D79" s="435"/>
      <c r="E79" s="436"/>
      <c r="F79" s="52">
        <f t="shared" si="74"/>
        <v>0</v>
      </c>
      <c r="G79" s="434"/>
      <c r="H79" s="436"/>
      <c r="I79" s="66">
        <f t="shared" si="75"/>
        <v>0</v>
      </c>
      <c r="K79" s="76" t="s">
        <v>11</v>
      </c>
      <c r="L79" s="434"/>
      <c r="M79" s="435"/>
      <c r="N79" s="435"/>
      <c r="O79" s="436"/>
      <c r="P79" s="52">
        <f t="shared" si="76"/>
        <v>0</v>
      </c>
      <c r="Q79" s="434"/>
      <c r="R79" s="439"/>
      <c r="S79" s="93">
        <f t="shared" si="77"/>
        <v>0</v>
      </c>
      <c r="U79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132"/>
    </row>
    <row r="80" spans="1:35" ht="15">
      <c r="A80" s="34" t="s">
        <v>26</v>
      </c>
      <c r="B80" s="67">
        <f>SUM(B59:B75)</f>
        <v>0</v>
      </c>
      <c r="C80" s="67">
        <f t="shared" ref="C80:I80" si="78">SUM(C59:C75)</f>
        <v>0</v>
      </c>
      <c r="D80" s="67">
        <f t="shared" si="78"/>
        <v>0</v>
      </c>
      <c r="E80" s="67">
        <f t="shared" si="78"/>
        <v>0</v>
      </c>
      <c r="F80" s="67">
        <f t="shared" si="78"/>
        <v>100601.83997685718</v>
      </c>
      <c r="G80" s="67">
        <f t="shared" si="78"/>
        <v>0</v>
      </c>
      <c r="H80" s="68">
        <f t="shared" si="78"/>
        <v>0</v>
      </c>
      <c r="I80" s="39">
        <f t="shared" si="78"/>
        <v>100601.83997685718</v>
      </c>
      <c r="K80" s="77" t="s">
        <v>26</v>
      </c>
      <c r="L80" s="67">
        <f>SUM(L59:L75)</f>
        <v>0</v>
      </c>
      <c r="M80" s="67">
        <f t="shared" ref="M80:S80" si="79">SUM(M59:M75)</f>
        <v>0</v>
      </c>
      <c r="N80" s="67">
        <f t="shared" si="79"/>
        <v>0</v>
      </c>
      <c r="O80" s="67">
        <f t="shared" si="79"/>
        <v>0</v>
      </c>
      <c r="P80" s="67">
        <f t="shared" si="79"/>
        <v>23428.341621308584</v>
      </c>
      <c r="Q80" s="67">
        <f t="shared" si="79"/>
        <v>0</v>
      </c>
      <c r="R80" s="68">
        <f t="shared" si="79"/>
        <v>0</v>
      </c>
      <c r="S80" s="94">
        <f t="shared" si="79"/>
        <v>23428.341621308584</v>
      </c>
      <c r="U8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132"/>
    </row>
    <row r="81" spans="1:36" s="8" customFormat="1" ht="15" thickBot="1">
      <c r="A81" s="32" t="s">
        <v>90</v>
      </c>
      <c r="B81" s="48">
        <f>IF($I80=0,"-",B80/$I80)</f>
        <v>0</v>
      </c>
      <c r="C81" s="48">
        <f t="shared" ref="C81:H81" si="80">IF($I80=0,"-",C80/$I80)</f>
        <v>0</v>
      </c>
      <c r="D81" s="48">
        <f t="shared" si="80"/>
        <v>0</v>
      </c>
      <c r="E81" s="48">
        <f t="shared" si="80"/>
        <v>0</v>
      </c>
      <c r="F81" s="48">
        <f t="shared" si="80"/>
        <v>1</v>
      </c>
      <c r="G81" s="48">
        <f t="shared" si="80"/>
        <v>0</v>
      </c>
      <c r="H81" s="48">
        <f t="shared" si="80"/>
        <v>0</v>
      </c>
      <c r="I81" s="48">
        <f>SUM(B81:H81)</f>
        <v>1</v>
      </c>
      <c r="J81" s="4"/>
      <c r="K81" s="78" t="s">
        <v>90</v>
      </c>
      <c r="L81" s="95">
        <f>IF($S80=0,"-",L80/$S80)</f>
        <v>0</v>
      </c>
      <c r="M81" s="95">
        <f t="shared" ref="M81:R81" si="81">IF($S80=0,"-",M80/$S80)</f>
        <v>0</v>
      </c>
      <c r="N81" s="95">
        <f t="shared" si="81"/>
        <v>0</v>
      </c>
      <c r="O81" s="95">
        <f t="shared" si="81"/>
        <v>0</v>
      </c>
      <c r="P81" s="95">
        <f t="shared" si="81"/>
        <v>1</v>
      </c>
      <c r="Q81" s="95">
        <f t="shared" si="81"/>
        <v>0</v>
      </c>
      <c r="R81" s="96">
        <f t="shared" si="81"/>
        <v>0</v>
      </c>
      <c r="S81" s="97">
        <f>SUM(L81:R81)</f>
        <v>1</v>
      </c>
      <c r="T81" s="4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4"/>
    </row>
    <row r="82" spans="1:36" ht="15" thickBot="1">
      <c r="A82" s="2"/>
      <c r="B82" s="2"/>
      <c r="C82" s="2"/>
      <c r="D82" s="2"/>
      <c r="E82" s="2"/>
      <c r="F82" s="2"/>
      <c r="G82" s="2"/>
      <c r="H82" s="2"/>
      <c r="I82" s="2"/>
      <c r="K82" s="2"/>
      <c r="L82" s="50"/>
      <c r="M82" s="50"/>
      <c r="N82" s="50"/>
      <c r="O82" s="50"/>
      <c r="P82" s="50"/>
      <c r="Q82" s="50"/>
      <c r="R82" s="50"/>
      <c r="S82" s="50"/>
      <c r="U82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132"/>
    </row>
    <row r="83" spans="1:36" ht="28.5" customHeight="1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  <c r="K83" s="440" t="s">
        <v>54</v>
      </c>
      <c r="L83" s="80" t="s">
        <v>0</v>
      </c>
      <c r="M83" s="80" t="s">
        <v>1</v>
      </c>
      <c r="N83" s="80" t="s">
        <v>2</v>
      </c>
      <c r="O83" s="80" t="s">
        <v>3</v>
      </c>
      <c r="P83" s="80" t="s">
        <v>27</v>
      </c>
      <c r="Q83" s="80" t="s">
        <v>4</v>
      </c>
      <c r="R83" s="80" t="s">
        <v>5</v>
      </c>
      <c r="S83" s="81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3"/>
    </row>
    <row r="84" spans="1:36" ht="26.25" customHeight="1">
      <c r="A84" s="449" t="s">
        <v>54</v>
      </c>
      <c r="B84" s="409" t="s">
        <v>119</v>
      </c>
      <c r="C84" s="410"/>
      <c r="D84" s="410"/>
      <c r="E84" s="410"/>
      <c r="F84" s="410"/>
      <c r="G84" s="410"/>
      <c r="H84" s="410"/>
      <c r="I84" s="411"/>
      <c r="K84" s="441" t="s">
        <v>54</v>
      </c>
      <c r="L84" s="412" t="s">
        <v>119</v>
      </c>
      <c r="M84" s="413"/>
      <c r="N84" s="413"/>
      <c r="O84" s="413"/>
      <c r="P84" s="413"/>
      <c r="Q84" s="413"/>
      <c r="R84" s="413"/>
      <c r="S84" s="41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4"/>
    </row>
    <row r="85" spans="1:36" ht="15">
      <c r="A85" s="27" t="s">
        <v>7</v>
      </c>
      <c r="B85" s="37">
        <f t="shared" ref="B85:F105" si="82">B579+B605+B631</f>
        <v>428.75207599212882</v>
      </c>
      <c r="C85" s="37">
        <f t="shared" si="82"/>
        <v>0</v>
      </c>
      <c r="D85" s="37">
        <f t="shared" si="82"/>
        <v>28.611116854595117</v>
      </c>
      <c r="E85" s="37">
        <f t="shared" si="82"/>
        <v>0</v>
      </c>
      <c r="F85" s="37">
        <f t="shared" si="82"/>
        <v>0</v>
      </c>
      <c r="G85" s="37">
        <f t="shared" ref="G85:H85" si="83">G579+G605+G631</f>
        <v>0</v>
      </c>
      <c r="H85" s="37">
        <f t="shared" si="83"/>
        <v>0</v>
      </c>
      <c r="I85" s="39">
        <f>SUM(B85:H85)</f>
        <v>457.36319284672396</v>
      </c>
      <c r="K85" s="79" t="s">
        <v>7</v>
      </c>
      <c r="L85" s="37">
        <f t="shared" ref="L85:R105" si="84">L579+L605+L631</f>
        <v>428.75207599212882</v>
      </c>
      <c r="M85" s="37">
        <f t="shared" si="84"/>
        <v>0</v>
      </c>
      <c r="N85" s="37">
        <f t="shared" si="84"/>
        <v>28.611116854595117</v>
      </c>
      <c r="O85" s="37">
        <f t="shared" si="84"/>
        <v>0</v>
      </c>
      <c r="P85" s="37">
        <f t="shared" si="84"/>
        <v>3.5040315938676931</v>
      </c>
      <c r="Q85" s="37">
        <f t="shared" si="84"/>
        <v>0</v>
      </c>
      <c r="R85" s="37">
        <f t="shared" si="84"/>
        <v>0</v>
      </c>
      <c r="S85" s="99">
        <f>SUM(L85:R85)</f>
        <v>460.86722444059166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5"/>
    </row>
    <row r="86" spans="1:36" ht="15">
      <c r="A86" s="28" t="s">
        <v>8</v>
      </c>
      <c r="B86" s="40">
        <f t="shared" si="82"/>
        <v>71.117984694586397</v>
      </c>
      <c r="C86" s="40">
        <f t="shared" si="82"/>
        <v>0</v>
      </c>
      <c r="D86" s="40">
        <f t="shared" si="82"/>
        <v>12.798327062665635</v>
      </c>
      <c r="E86" s="40">
        <f t="shared" si="82"/>
        <v>0</v>
      </c>
      <c r="F86" s="40">
        <f t="shared" si="82"/>
        <v>0</v>
      </c>
      <c r="G86" s="40">
        <f t="shared" ref="G86:H86" si="85">G580+G606+G632</f>
        <v>0</v>
      </c>
      <c r="H86" s="40">
        <f t="shared" si="85"/>
        <v>0</v>
      </c>
      <c r="I86" s="42">
        <f t="shared" ref="I86:I105" si="86">SUM(B86:H86)</f>
        <v>83.916311757252032</v>
      </c>
      <c r="K86" s="71" t="s">
        <v>8</v>
      </c>
      <c r="L86" s="84">
        <f t="shared" si="84"/>
        <v>71.117984694586397</v>
      </c>
      <c r="M86" s="84">
        <f t="shared" si="84"/>
        <v>0</v>
      </c>
      <c r="N86" s="84">
        <f t="shared" si="84"/>
        <v>12.798327062665635</v>
      </c>
      <c r="O86" s="84">
        <f t="shared" si="84"/>
        <v>0</v>
      </c>
      <c r="P86" s="84">
        <f t="shared" si="84"/>
        <v>0</v>
      </c>
      <c r="Q86" s="84">
        <f t="shared" si="84"/>
        <v>0</v>
      </c>
      <c r="R86" s="84">
        <f t="shared" si="84"/>
        <v>0</v>
      </c>
      <c r="S86" s="86">
        <f t="shared" ref="S86:S105" si="87">SUM(L86:R86)</f>
        <v>83.916311757252032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5"/>
    </row>
    <row r="87" spans="1:36" ht="15">
      <c r="A87" s="29" t="s">
        <v>10</v>
      </c>
      <c r="B87" s="43">
        <f t="shared" si="82"/>
        <v>560.19905670171261</v>
      </c>
      <c r="C87" s="43">
        <f t="shared" si="82"/>
        <v>0</v>
      </c>
      <c r="D87" s="43">
        <f t="shared" si="82"/>
        <v>54.655951718579239</v>
      </c>
      <c r="E87" s="43">
        <f t="shared" si="82"/>
        <v>0</v>
      </c>
      <c r="F87" s="43">
        <f t="shared" si="82"/>
        <v>0</v>
      </c>
      <c r="G87" s="43">
        <f t="shared" ref="G87:H87" si="88">G581+G607+G633</f>
        <v>0</v>
      </c>
      <c r="H87" s="43">
        <f t="shared" si="88"/>
        <v>0</v>
      </c>
      <c r="I87" s="39">
        <f t="shared" si="86"/>
        <v>614.85500842029182</v>
      </c>
      <c r="K87" s="72" t="s">
        <v>10</v>
      </c>
      <c r="L87" s="43">
        <f t="shared" si="84"/>
        <v>560.19905670171261</v>
      </c>
      <c r="M87" s="43">
        <f t="shared" si="84"/>
        <v>0</v>
      </c>
      <c r="N87" s="43">
        <f t="shared" si="84"/>
        <v>54.655951718579239</v>
      </c>
      <c r="O87" s="43">
        <f t="shared" si="84"/>
        <v>0</v>
      </c>
      <c r="P87" s="43">
        <f t="shared" si="84"/>
        <v>0</v>
      </c>
      <c r="Q87" s="43">
        <f t="shared" si="84"/>
        <v>0</v>
      </c>
      <c r="R87" s="43">
        <f t="shared" si="84"/>
        <v>0</v>
      </c>
      <c r="S87" s="83">
        <f t="shared" si="87"/>
        <v>614.85500842029182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5"/>
    </row>
    <row r="88" spans="1:36" ht="15">
      <c r="A88" s="28" t="s">
        <v>56</v>
      </c>
      <c r="B88" s="40">
        <f t="shared" si="82"/>
        <v>0</v>
      </c>
      <c r="C88" s="40">
        <f t="shared" si="82"/>
        <v>0</v>
      </c>
      <c r="D88" s="40">
        <f t="shared" si="82"/>
        <v>0</v>
      </c>
      <c r="E88" s="40">
        <f t="shared" si="82"/>
        <v>0</v>
      </c>
      <c r="F88" s="40">
        <f t="shared" si="82"/>
        <v>0</v>
      </c>
      <c r="G88" s="40">
        <f t="shared" ref="G88:H88" si="89">G582+G608+G634</f>
        <v>0</v>
      </c>
      <c r="H88" s="40">
        <f t="shared" si="89"/>
        <v>0</v>
      </c>
      <c r="I88" s="42">
        <f t="shared" si="86"/>
        <v>0</v>
      </c>
      <c r="K88" s="71" t="s">
        <v>56</v>
      </c>
      <c r="L88" s="84">
        <f t="shared" si="84"/>
        <v>0</v>
      </c>
      <c r="M88" s="84">
        <f t="shared" si="84"/>
        <v>0</v>
      </c>
      <c r="N88" s="84">
        <f t="shared" si="84"/>
        <v>0</v>
      </c>
      <c r="O88" s="84">
        <f t="shared" si="84"/>
        <v>0</v>
      </c>
      <c r="P88" s="84">
        <f t="shared" si="84"/>
        <v>0</v>
      </c>
      <c r="Q88" s="84">
        <f t="shared" si="84"/>
        <v>0</v>
      </c>
      <c r="R88" s="84">
        <f t="shared" si="84"/>
        <v>0</v>
      </c>
      <c r="S88" s="86">
        <f t="shared" si="87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5"/>
    </row>
    <row r="89" spans="1:36" ht="15">
      <c r="A89" s="29" t="s">
        <v>16</v>
      </c>
      <c r="B89" s="43">
        <f t="shared" si="82"/>
        <v>836.55453541265217</v>
      </c>
      <c r="C89" s="43">
        <f t="shared" si="82"/>
        <v>33.62957491713</v>
      </c>
      <c r="D89" s="43">
        <f t="shared" si="82"/>
        <v>82.49047456747914</v>
      </c>
      <c r="E89" s="43">
        <f t="shared" si="82"/>
        <v>15.921205945681645</v>
      </c>
      <c r="F89" s="43">
        <f t="shared" si="82"/>
        <v>0</v>
      </c>
      <c r="G89" s="43">
        <f t="shared" ref="G89:H89" si="90">G583+G609+G635</f>
        <v>0</v>
      </c>
      <c r="H89" s="43">
        <f t="shared" si="90"/>
        <v>0</v>
      </c>
      <c r="I89" s="39">
        <f t="shared" si="86"/>
        <v>968.59579084294296</v>
      </c>
      <c r="K89" s="72" t="s">
        <v>16</v>
      </c>
      <c r="L89" s="43">
        <f t="shared" si="84"/>
        <v>836.55453541265217</v>
      </c>
      <c r="M89" s="43">
        <f t="shared" si="84"/>
        <v>33.62957491713</v>
      </c>
      <c r="N89" s="43">
        <f t="shared" si="84"/>
        <v>82.49047456747914</v>
      </c>
      <c r="O89" s="43">
        <f t="shared" si="84"/>
        <v>15.921205945681645</v>
      </c>
      <c r="P89" s="43">
        <f t="shared" si="84"/>
        <v>0</v>
      </c>
      <c r="Q89" s="43">
        <f t="shared" si="84"/>
        <v>0</v>
      </c>
      <c r="R89" s="43">
        <f t="shared" si="84"/>
        <v>0</v>
      </c>
      <c r="S89" s="83">
        <f t="shared" si="87"/>
        <v>968.59579084294296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5"/>
    </row>
    <row r="90" spans="1:36" ht="15">
      <c r="A90" s="28" t="s">
        <v>68</v>
      </c>
      <c r="B90" s="40">
        <f t="shared" si="82"/>
        <v>9169.1444750897736</v>
      </c>
      <c r="C90" s="40">
        <f t="shared" si="82"/>
        <v>28.889224415902579</v>
      </c>
      <c r="D90" s="40">
        <f t="shared" si="82"/>
        <v>1112.1760178417617</v>
      </c>
      <c r="E90" s="40">
        <f t="shared" si="82"/>
        <v>0</v>
      </c>
      <c r="F90" s="40">
        <f t="shared" si="82"/>
        <v>0</v>
      </c>
      <c r="G90" s="40">
        <f t="shared" ref="G90:H90" si="91">G584+G610+G636</f>
        <v>0</v>
      </c>
      <c r="H90" s="40">
        <f t="shared" si="91"/>
        <v>0</v>
      </c>
      <c r="I90" s="42">
        <f t="shared" si="86"/>
        <v>10310.209717347439</v>
      </c>
      <c r="K90" s="71" t="s">
        <v>68</v>
      </c>
      <c r="L90" s="84">
        <f t="shared" si="84"/>
        <v>9169.1444750897736</v>
      </c>
      <c r="M90" s="84">
        <f t="shared" si="84"/>
        <v>28.889224415902579</v>
      </c>
      <c r="N90" s="84">
        <f t="shared" si="84"/>
        <v>1112.1760178417617</v>
      </c>
      <c r="O90" s="84">
        <f t="shared" si="84"/>
        <v>0</v>
      </c>
      <c r="P90" s="84">
        <f t="shared" si="84"/>
        <v>0</v>
      </c>
      <c r="Q90" s="84">
        <f t="shared" si="84"/>
        <v>0</v>
      </c>
      <c r="R90" s="84">
        <f t="shared" si="84"/>
        <v>0</v>
      </c>
      <c r="S90" s="86">
        <f t="shared" si="87"/>
        <v>10310.209717347439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5"/>
    </row>
    <row r="91" spans="1:36" ht="15">
      <c r="A91" s="29" t="s">
        <v>58</v>
      </c>
      <c r="B91" s="43">
        <f t="shared" si="82"/>
        <v>0</v>
      </c>
      <c r="C91" s="43">
        <f t="shared" si="82"/>
        <v>1.7026220881110894</v>
      </c>
      <c r="D91" s="43">
        <f t="shared" si="82"/>
        <v>0.3931486786221341</v>
      </c>
      <c r="E91" s="43">
        <f t="shared" si="82"/>
        <v>266.0357136455284</v>
      </c>
      <c r="F91" s="43">
        <f t="shared" si="82"/>
        <v>3263.599901809856</v>
      </c>
      <c r="G91" s="43">
        <f t="shared" ref="G91:H91" si="92">G585+G611+G637</f>
        <v>0</v>
      </c>
      <c r="H91" s="43">
        <f t="shared" si="92"/>
        <v>0</v>
      </c>
      <c r="I91" s="39">
        <f t="shared" si="86"/>
        <v>3531.7313862221176</v>
      </c>
      <c r="K91" s="72" t="s">
        <v>58</v>
      </c>
      <c r="L91" s="43">
        <f t="shared" si="84"/>
        <v>0</v>
      </c>
      <c r="M91" s="43">
        <f t="shared" si="84"/>
        <v>1.7026220881110894</v>
      </c>
      <c r="N91" s="43">
        <f t="shared" si="84"/>
        <v>0.3931486786221341</v>
      </c>
      <c r="O91" s="43">
        <f t="shared" si="84"/>
        <v>266.0357136455284</v>
      </c>
      <c r="P91" s="43">
        <f t="shared" si="84"/>
        <v>34097.178699259151</v>
      </c>
      <c r="Q91" s="43">
        <f t="shared" si="84"/>
        <v>0</v>
      </c>
      <c r="R91" s="43">
        <f t="shared" si="84"/>
        <v>0</v>
      </c>
      <c r="S91" s="83">
        <f t="shared" si="87"/>
        <v>34365.310183671412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5"/>
    </row>
    <row r="92" spans="1:36" ht="15">
      <c r="A92" s="28" t="s">
        <v>12</v>
      </c>
      <c r="B92" s="40">
        <f t="shared" si="82"/>
        <v>0</v>
      </c>
      <c r="C92" s="40">
        <f t="shared" si="82"/>
        <v>0</v>
      </c>
      <c r="D92" s="40">
        <f t="shared" si="82"/>
        <v>6.7971846939308536E-2</v>
      </c>
      <c r="E92" s="40">
        <f t="shared" si="82"/>
        <v>41.04570881168749</v>
      </c>
      <c r="F92" s="40">
        <f t="shared" si="82"/>
        <v>0</v>
      </c>
      <c r="G92" s="40">
        <f t="shared" ref="G92:H92" si="93">G586+G612+G638</f>
        <v>0</v>
      </c>
      <c r="H92" s="40">
        <f t="shared" si="93"/>
        <v>0</v>
      </c>
      <c r="I92" s="42">
        <f t="shared" si="86"/>
        <v>41.113680658626798</v>
      </c>
      <c r="K92" s="71" t="s">
        <v>12</v>
      </c>
      <c r="L92" s="84">
        <f t="shared" si="84"/>
        <v>0</v>
      </c>
      <c r="M92" s="84">
        <f t="shared" si="84"/>
        <v>0</v>
      </c>
      <c r="N92" s="84">
        <f t="shared" si="84"/>
        <v>6.7971846939308536E-2</v>
      </c>
      <c r="O92" s="84">
        <f t="shared" si="84"/>
        <v>41.04570881168749</v>
      </c>
      <c r="P92" s="84">
        <f t="shared" si="84"/>
        <v>10140.8803061862</v>
      </c>
      <c r="Q92" s="84">
        <f t="shared" si="84"/>
        <v>0</v>
      </c>
      <c r="R92" s="84">
        <f t="shared" si="84"/>
        <v>0</v>
      </c>
      <c r="S92" s="86">
        <f t="shared" si="87"/>
        <v>10181.993986844827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5"/>
    </row>
    <row r="93" spans="1:36" ht="15">
      <c r="A93" s="29" t="s">
        <v>59</v>
      </c>
      <c r="B93" s="43">
        <f t="shared" si="82"/>
        <v>0</v>
      </c>
      <c r="C93" s="43">
        <f t="shared" si="82"/>
        <v>0</v>
      </c>
      <c r="D93" s="43">
        <f t="shared" si="82"/>
        <v>0</v>
      </c>
      <c r="E93" s="43">
        <f t="shared" si="82"/>
        <v>0</v>
      </c>
      <c r="F93" s="43">
        <f t="shared" si="82"/>
        <v>0</v>
      </c>
      <c r="G93" s="43">
        <f t="shared" ref="G93:H93" si="94">G587+G613+G639</f>
        <v>0</v>
      </c>
      <c r="H93" s="43">
        <f t="shared" si="94"/>
        <v>0</v>
      </c>
      <c r="I93" s="39">
        <f t="shared" si="86"/>
        <v>0</v>
      </c>
      <c r="K93" s="72" t="s">
        <v>59</v>
      </c>
      <c r="L93" s="43">
        <f t="shared" si="84"/>
        <v>0</v>
      </c>
      <c r="M93" s="43">
        <f t="shared" si="84"/>
        <v>0</v>
      </c>
      <c r="N93" s="43">
        <f t="shared" si="84"/>
        <v>0</v>
      </c>
      <c r="O93" s="43">
        <f t="shared" si="84"/>
        <v>0</v>
      </c>
      <c r="P93" s="43">
        <f t="shared" si="84"/>
        <v>23433.493112812808</v>
      </c>
      <c r="Q93" s="43">
        <f t="shared" si="84"/>
        <v>0</v>
      </c>
      <c r="R93" s="43">
        <f t="shared" si="84"/>
        <v>0</v>
      </c>
      <c r="S93" s="83">
        <f t="shared" si="87"/>
        <v>23433.493112812808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5"/>
    </row>
    <row r="94" spans="1:36" ht="15">
      <c r="A94" s="28" t="s">
        <v>17</v>
      </c>
      <c r="B94" s="40">
        <f t="shared" si="82"/>
        <v>990.59970565987737</v>
      </c>
      <c r="C94" s="40">
        <f t="shared" si="82"/>
        <v>3.0327719729224922</v>
      </c>
      <c r="D94" s="40">
        <f t="shared" si="82"/>
        <v>169.06830601848137</v>
      </c>
      <c r="E94" s="40">
        <f t="shared" si="82"/>
        <v>11.085716448764718</v>
      </c>
      <c r="F94" s="40">
        <f t="shared" si="82"/>
        <v>0</v>
      </c>
      <c r="G94" s="40">
        <f t="shared" ref="G94:H94" si="95">G588+G614+G640</f>
        <v>0</v>
      </c>
      <c r="H94" s="40">
        <f t="shared" si="95"/>
        <v>0</v>
      </c>
      <c r="I94" s="42">
        <f t="shared" si="86"/>
        <v>1173.7865001000459</v>
      </c>
      <c r="K94" s="71" t="s">
        <v>17</v>
      </c>
      <c r="L94" s="84">
        <f t="shared" si="84"/>
        <v>990.59970565987737</v>
      </c>
      <c r="M94" s="84">
        <f t="shared" si="84"/>
        <v>3.0327719729224922</v>
      </c>
      <c r="N94" s="84">
        <f t="shared" si="84"/>
        <v>169.06830601848137</v>
      </c>
      <c r="O94" s="84">
        <f t="shared" si="84"/>
        <v>11.085716448764718</v>
      </c>
      <c r="P94" s="84">
        <f t="shared" si="84"/>
        <v>0</v>
      </c>
      <c r="Q94" s="84">
        <f t="shared" si="84"/>
        <v>0</v>
      </c>
      <c r="R94" s="84">
        <f t="shared" si="84"/>
        <v>0</v>
      </c>
      <c r="S94" s="86">
        <f t="shared" si="87"/>
        <v>1173.7865001000459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5"/>
    </row>
    <row r="95" spans="1:36" ht="15">
      <c r="A95" s="29" t="s">
        <v>140</v>
      </c>
      <c r="B95" s="43">
        <f t="shared" si="82"/>
        <v>16872.603670695447</v>
      </c>
      <c r="C95" s="43">
        <f t="shared" si="82"/>
        <v>550.17656398730514</v>
      </c>
      <c r="D95" s="43">
        <f t="shared" si="82"/>
        <v>2020.5979837040802</v>
      </c>
      <c r="E95" s="43">
        <f t="shared" si="82"/>
        <v>84.49135968669971</v>
      </c>
      <c r="F95" s="43">
        <f t="shared" si="82"/>
        <v>0</v>
      </c>
      <c r="G95" s="43">
        <f t="shared" ref="G95:H95" si="96">G589+G615+G641</f>
        <v>0</v>
      </c>
      <c r="H95" s="43">
        <f t="shared" si="96"/>
        <v>0</v>
      </c>
      <c r="I95" s="39">
        <f t="shared" si="86"/>
        <v>19527.869578073532</v>
      </c>
      <c r="K95" s="72" t="s">
        <v>140</v>
      </c>
      <c r="L95" s="43">
        <f t="shared" si="84"/>
        <v>16872.603670695447</v>
      </c>
      <c r="M95" s="43">
        <f t="shared" si="84"/>
        <v>550.17656398730514</v>
      </c>
      <c r="N95" s="43">
        <f t="shared" si="84"/>
        <v>2020.5979837040802</v>
      </c>
      <c r="O95" s="43">
        <f t="shared" si="84"/>
        <v>84.49135968669971</v>
      </c>
      <c r="P95" s="43">
        <f t="shared" si="84"/>
        <v>4173.8625481863264</v>
      </c>
      <c r="Q95" s="43">
        <f t="shared" si="84"/>
        <v>0</v>
      </c>
      <c r="R95" s="43">
        <f t="shared" si="84"/>
        <v>0</v>
      </c>
      <c r="S95" s="83">
        <f t="shared" si="87"/>
        <v>23701.73212625986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5"/>
    </row>
    <row r="96" spans="1:36" ht="15">
      <c r="A96" s="28" t="s">
        <v>25</v>
      </c>
      <c r="B96" s="40">
        <f t="shared" si="82"/>
        <v>3034.4971476837895</v>
      </c>
      <c r="C96" s="40">
        <f t="shared" si="82"/>
        <v>0.40813685310618686</v>
      </c>
      <c r="D96" s="40">
        <f t="shared" si="82"/>
        <v>5690.4555839146715</v>
      </c>
      <c r="E96" s="40">
        <f t="shared" si="82"/>
        <v>5824.3626716369399</v>
      </c>
      <c r="F96" s="40">
        <f t="shared" si="82"/>
        <v>0</v>
      </c>
      <c r="G96" s="40">
        <f t="shared" ref="G96:H96" si="97">G590+G616+G642</f>
        <v>4022.6133071678782</v>
      </c>
      <c r="H96" s="40">
        <f t="shared" si="97"/>
        <v>2.9410737835724334</v>
      </c>
      <c r="I96" s="42">
        <f t="shared" si="86"/>
        <v>18575.277921039957</v>
      </c>
      <c r="K96" s="71" t="s">
        <v>25</v>
      </c>
      <c r="L96" s="84">
        <f t="shared" si="84"/>
        <v>3034.4971476837895</v>
      </c>
      <c r="M96" s="84">
        <f t="shared" si="84"/>
        <v>0.40813685310618686</v>
      </c>
      <c r="N96" s="84">
        <f t="shared" si="84"/>
        <v>5690.4555839146715</v>
      </c>
      <c r="O96" s="84">
        <f t="shared" si="84"/>
        <v>5824.3626716369399</v>
      </c>
      <c r="P96" s="84">
        <f t="shared" si="84"/>
        <v>1449.9373902966563</v>
      </c>
      <c r="Q96" s="84">
        <f t="shared" si="84"/>
        <v>4022.6133071678782</v>
      </c>
      <c r="R96" s="84">
        <f t="shared" si="84"/>
        <v>2.9410737835724334</v>
      </c>
      <c r="S96" s="86">
        <f t="shared" si="87"/>
        <v>20025.215311336615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5"/>
    </row>
    <row r="97" spans="1:81" ht="15">
      <c r="A97" s="29" t="s">
        <v>24</v>
      </c>
      <c r="B97" s="43">
        <f t="shared" si="82"/>
        <v>6393.1825332140943</v>
      </c>
      <c r="C97" s="43">
        <f t="shared" si="82"/>
        <v>30.297290513782784</v>
      </c>
      <c r="D97" s="43">
        <f t="shared" si="82"/>
        <v>244.81667256053581</v>
      </c>
      <c r="E97" s="43">
        <f t="shared" si="82"/>
        <v>0</v>
      </c>
      <c r="F97" s="43">
        <f t="shared" si="82"/>
        <v>0</v>
      </c>
      <c r="G97" s="43">
        <f t="shared" ref="G97:H97" si="98">G591+G617+G643</f>
        <v>0</v>
      </c>
      <c r="H97" s="43">
        <f t="shared" si="98"/>
        <v>0</v>
      </c>
      <c r="I97" s="39">
        <f t="shared" si="86"/>
        <v>6668.2964962884134</v>
      </c>
      <c r="K97" s="72" t="s">
        <v>24</v>
      </c>
      <c r="L97" s="43">
        <f t="shared" si="84"/>
        <v>6393.1825332140943</v>
      </c>
      <c r="M97" s="43">
        <f t="shared" si="84"/>
        <v>30.297290513782784</v>
      </c>
      <c r="N97" s="43">
        <f t="shared" si="84"/>
        <v>244.81667256053581</v>
      </c>
      <c r="O97" s="43">
        <f t="shared" si="84"/>
        <v>0</v>
      </c>
      <c r="P97" s="43">
        <f t="shared" si="84"/>
        <v>0</v>
      </c>
      <c r="Q97" s="43">
        <f t="shared" si="84"/>
        <v>0</v>
      </c>
      <c r="R97" s="43">
        <f t="shared" si="84"/>
        <v>0</v>
      </c>
      <c r="S97" s="83">
        <f t="shared" si="87"/>
        <v>6668.2964962884134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5"/>
    </row>
    <row r="98" spans="1:81" ht="15">
      <c r="A98" s="28" t="s">
        <v>60</v>
      </c>
      <c r="B98" s="40">
        <f t="shared" si="82"/>
        <v>13773.555250152536</v>
      </c>
      <c r="C98" s="40">
        <f t="shared" si="82"/>
        <v>26.376052869521047</v>
      </c>
      <c r="D98" s="40">
        <f t="shared" si="82"/>
        <v>2128.871038314142</v>
      </c>
      <c r="E98" s="40">
        <f t="shared" si="82"/>
        <v>0</v>
      </c>
      <c r="F98" s="40">
        <f t="shared" si="82"/>
        <v>0</v>
      </c>
      <c r="G98" s="40">
        <f t="shared" ref="G98:H98" si="99">G592+G618+G644</f>
        <v>0</v>
      </c>
      <c r="H98" s="40">
        <f t="shared" si="99"/>
        <v>0</v>
      </c>
      <c r="I98" s="42">
        <f t="shared" si="86"/>
        <v>15928.802341336199</v>
      </c>
      <c r="K98" s="71" t="s">
        <v>60</v>
      </c>
      <c r="L98" s="84">
        <f t="shared" si="84"/>
        <v>13773.555250152536</v>
      </c>
      <c r="M98" s="84">
        <f t="shared" si="84"/>
        <v>26.376052869521047</v>
      </c>
      <c r="N98" s="84">
        <f t="shared" si="84"/>
        <v>2128.871038314142</v>
      </c>
      <c r="O98" s="84">
        <f t="shared" si="84"/>
        <v>0</v>
      </c>
      <c r="P98" s="84">
        <f t="shared" si="84"/>
        <v>6.0884886764705895E-2</v>
      </c>
      <c r="Q98" s="84">
        <f t="shared" si="84"/>
        <v>0</v>
      </c>
      <c r="R98" s="84">
        <f t="shared" si="84"/>
        <v>0</v>
      </c>
      <c r="S98" s="86">
        <f t="shared" si="87"/>
        <v>15928.863226222964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5"/>
    </row>
    <row r="99" spans="1:81" ht="15">
      <c r="A99" s="29" t="s">
        <v>22</v>
      </c>
      <c r="B99" s="43">
        <f t="shared" si="82"/>
        <v>2346.248821098508</v>
      </c>
      <c r="C99" s="43">
        <f t="shared" si="82"/>
        <v>0</v>
      </c>
      <c r="D99" s="43">
        <f t="shared" si="82"/>
        <v>426.63407294419983</v>
      </c>
      <c r="E99" s="43">
        <f t="shared" si="82"/>
        <v>3.7709464594960602</v>
      </c>
      <c r="F99" s="43">
        <f t="shared" si="82"/>
        <v>198.27435322386896</v>
      </c>
      <c r="G99" s="43">
        <f t="shared" ref="G99:H99" si="100">G593+G619+G645</f>
        <v>0</v>
      </c>
      <c r="H99" s="43">
        <f t="shared" si="100"/>
        <v>0</v>
      </c>
      <c r="I99" s="39">
        <f t="shared" si="86"/>
        <v>2974.928193726073</v>
      </c>
      <c r="K99" s="72" t="s">
        <v>22</v>
      </c>
      <c r="L99" s="43">
        <f t="shared" si="84"/>
        <v>2346.248821098508</v>
      </c>
      <c r="M99" s="43">
        <f t="shared" si="84"/>
        <v>0</v>
      </c>
      <c r="N99" s="43">
        <f t="shared" si="84"/>
        <v>426.63407294419983</v>
      </c>
      <c r="O99" s="43">
        <f t="shared" si="84"/>
        <v>3.7709464594960602</v>
      </c>
      <c r="P99" s="43">
        <f t="shared" si="84"/>
        <v>1676.5143042610709</v>
      </c>
      <c r="Q99" s="43">
        <f t="shared" si="84"/>
        <v>0</v>
      </c>
      <c r="R99" s="43">
        <f t="shared" si="84"/>
        <v>0</v>
      </c>
      <c r="S99" s="83">
        <f t="shared" si="87"/>
        <v>4453.1681447632745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5"/>
    </row>
    <row r="100" spans="1:81" ht="15">
      <c r="A100" s="28" t="s">
        <v>21</v>
      </c>
      <c r="B100" s="40">
        <f t="shared" si="82"/>
        <v>58.197189936113894</v>
      </c>
      <c r="C100" s="40">
        <f t="shared" si="82"/>
        <v>0</v>
      </c>
      <c r="D100" s="40">
        <f t="shared" si="82"/>
        <v>1.0752662694862243</v>
      </c>
      <c r="E100" s="40">
        <f t="shared" si="82"/>
        <v>0</v>
      </c>
      <c r="F100" s="40">
        <f t="shared" si="82"/>
        <v>0</v>
      </c>
      <c r="G100" s="40">
        <f t="shared" ref="G100:H100" si="101">G594+G620+G646</f>
        <v>0</v>
      </c>
      <c r="H100" s="40">
        <f t="shared" si="101"/>
        <v>0</v>
      </c>
      <c r="I100" s="42">
        <f t="shared" si="86"/>
        <v>59.272456205600115</v>
      </c>
      <c r="K100" s="71" t="s">
        <v>21</v>
      </c>
      <c r="L100" s="84">
        <f t="shared" si="84"/>
        <v>58.197189936113894</v>
      </c>
      <c r="M100" s="84">
        <f t="shared" si="84"/>
        <v>0</v>
      </c>
      <c r="N100" s="84">
        <f t="shared" si="84"/>
        <v>1.0752662694862243</v>
      </c>
      <c r="O100" s="84">
        <f t="shared" si="84"/>
        <v>0</v>
      </c>
      <c r="P100" s="84">
        <f t="shared" si="84"/>
        <v>0</v>
      </c>
      <c r="Q100" s="84">
        <f t="shared" si="84"/>
        <v>0</v>
      </c>
      <c r="R100" s="84">
        <f t="shared" si="84"/>
        <v>0</v>
      </c>
      <c r="S100" s="86">
        <f t="shared" si="87"/>
        <v>59.272456205600115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5"/>
    </row>
    <row r="101" spans="1:81" ht="15">
      <c r="A101" s="30" t="s">
        <v>64</v>
      </c>
      <c r="B101" s="43">
        <f t="shared" si="82"/>
        <v>1216.3872001202596</v>
      </c>
      <c r="C101" s="43">
        <f t="shared" si="82"/>
        <v>0</v>
      </c>
      <c r="D101" s="43">
        <f t="shared" si="82"/>
        <v>693.45404767866171</v>
      </c>
      <c r="E101" s="43">
        <f t="shared" si="82"/>
        <v>0</v>
      </c>
      <c r="F101" s="43">
        <f t="shared" si="82"/>
        <v>0</v>
      </c>
      <c r="G101" s="43">
        <f t="shared" ref="G101:H101" si="102">G595+G621+G647</f>
        <v>0</v>
      </c>
      <c r="H101" s="43">
        <f t="shared" si="102"/>
        <v>0</v>
      </c>
      <c r="I101" s="39">
        <f t="shared" si="86"/>
        <v>1909.8412477989214</v>
      </c>
      <c r="K101" s="73" t="s">
        <v>64</v>
      </c>
      <c r="L101" s="43">
        <f t="shared" si="84"/>
        <v>1216.3872001202596</v>
      </c>
      <c r="M101" s="43">
        <f t="shared" si="84"/>
        <v>0</v>
      </c>
      <c r="N101" s="43">
        <f t="shared" si="84"/>
        <v>693.45404767866171</v>
      </c>
      <c r="O101" s="43">
        <f t="shared" si="84"/>
        <v>0</v>
      </c>
      <c r="P101" s="43">
        <f t="shared" si="84"/>
        <v>0</v>
      </c>
      <c r="Q101" s="43">
        <f t="shared" si="84"/>
        <v>0</v>
      </c>
      <c r="R101" s="43">
        <f t="shared" si="84"/>
        <v>0</v>
      </c>
      <c r="S101" s="83">
        <f t="shared" si="87"/>
        <v>1909.8412477989214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5"/>
    </row>
    <row r="102" spans="1:81">
      <c r="A102" s="55" t="s">
        <v>23</v>
      </c>
      <c r="B102" s="59">
        <f t="shared" si="82"/>
        <v>1216.3872001202596</v>
      </c>
      <c r="C102" s="59">
        <f t="shared" si="82"/>
        <v>0</v>
      </c>
      <c r="D102" s="59">
        <f t="shared" si="82"/>
        <v>693.45404767866171</v>
      </c>
      <c r="E102" s="59">
        <f t="shared" si="82"/>
        <v>0</v>
      </c>
      <c r="F102" s="59">
        <f t="shared" si="82"/>
        <v>0</v>
      </c>
      <c r="G102" s="59">
        <f t="shared" ref="G102:H102" si="103">G596+G622+G648</f>
        <v>0</v>
      </c>
      <c r="H102" s="59">
        <f t="shared" si="103"/>
        <v>0</v>
      </c>
      <c r="I102" s="61">
        <f t="shared" si="86"/>
        <v>1909.8412477989214</v>
      </c>
      <c r="K102" s="74" t="s">
        <v>23</v>
      </c>
      <c r="L102" s="87">
        <f t="shared" si="84"/>
        <v>1216.3872001202596</v>
      </c>
      <c r="M102" s="87">
        <f t="shared" si="84"/>
        <v>0</v>
      </c>
      <c r="N102" s="87">
        <f t="shared" si="84"/>
        <v>693.45404767866171</v>
      </c>
      <c r="O102" s="87">
        <f t="shared" si="84"/>
        <v>0</v>
      </c>
      <c r="P102" s="87">
        <f t="shared" si="84"/>
        <v>0</v>
      </c>
      <c r="Q102" s="87">
        <f t="shared" si="84"/>
        <v>0</v>
      </c>
      <c r="R102" s="87">
        <f t="shared" si="84"/>
        <v>0</v>
      </c>
      <c r="S102" s="89">
        <f t="shared" si="87"/>
        <v>1909.8412477989214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6"/>
    </row>
    <row r="103" spans="1:81">
      <c r="A103" s="56" t="s">
        <v>19</v>
      </c>
      <c r="B103" s="62">
        <f t="shared" si="82"/>
        <v>0</v>
      </c>
      <c r="C103" s="62">
        <f t="shared" si="82"/>
        <v>0</v>
      </c>
      <c r="D103" s="62">
        <f t="shared" si="82"/>
        <v>0</v>
      </c>
      <c r="E103" s="62">
        <f t="shared" si="82"/>
        <v>0</v>
      </c>
      <c r="F103" s="62">
        <f t="shared" si="82"/>
        <v>0</v>
      </c>
      <c r="G103" s="62">
        <f t="shared" ref="G103:H103" si="104">G597+G623+G649</f>
        <v>0</v>
      </c>
      <c r="H103" s="62">
        <f t="shared" si="104"/>
        <v>0</v>
      </c>
      <c r="I103" s="64">
        <f t="shared" si="86"/>
        <v>0</v>
      </c>
      <c r="K103" s="75" t="s">
        <v>19</v>
      </c>
      <c r="L103" s="62">
        <f t="shared" si="84"/>
        <v>0</v>
      </c>
      <c r="M103" s="62">
        <f t="shared" si="84"/>
        <v>0</v>
      </c>
      <c r="N103" s="62">
        <f t="shared" si="84"/>
        <v>0</v>
      </c>
      <c r="O103" s="62">
        <f t="shared" si="84"/>
        <v>0</v>
      </c>
      <c r="P103" s="62">
        <f t="shared" si="84"/>
        <v>0</v>
      </c>
      <c r="Q103" s="62">
        <f t="shared" si="84"/>
        <v>0</v>
      </c>
      <c r="R103" s="62">
        <f t="shared" si="84"/>
        <v>0</v>
      </c>
      <c r="S103" s="91">
        <f t="shared" si="87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6"/>
    </row>
    <row r="104" spans="1:81">
      <c r="A104" s="55" t="s">
        <v>20</v>
      </c>
      <c r="B104" s="59">
        <f t="shared" si="82"/>
        <v>0</v>
      </c>
      <c r="C104" s="59">
        <f t="shared" si="82"/>
        <v>0</v>
      </c>
      <c r="D104" s="59">
        <f t="shared" si="82"/>
        <v>0</v>
      </c>
      <c r="E104" s="59">
        <f t="shared" si="82"/>
        <v>0</v>
      </c>
      <c r="F104" s="59">
        <f t="shared" si="82"/>
        <v>0</v>
      </c>
      <c r="G104" s="59">
        <f t="shared" ref="G104:H104" si="105">G598+G624+G650</f>
        <v>0</v>
      </c>
      <c r="H104" s="59">
        <f t="shared" si="105"/>
        <v>0</v>
      </c>
      <c r="I104" s="61">
        <f t="shared" si="86"/>
        <v>0</v>
      </c>
      <c r="K104" s="74" t="s">
        <v>20</v>
      </c>
      <c r="L104" s="87">
        <f t="shared" si="84"/>
        <v>0</v>
      </c>
      <c r="M104" s="87">
        <f t="shared" si="84"/>
        <v>0</v>
      </c>
      <c r="N104" s="87">
        <f t="shared" si="84"/>
        <v>0</v>
      </c>
      <c r="O104" s="87">
        <f t="shared" si="84"/>
        <v>0</v>
      </c>
      <c r="P104" s="87">
        <f t="shared" si="84"/>
        <v>0</v>
      </c>
      <c r="Q104" s="87">
        <f t="shared" si="84"/>
        <v>0</v>
      </c>
      <c r="R104" s="87">
        <f t="shared" si="84"/>
        <v>0</v>
      </c>
      <c r="S104" s="89">
        <f t="shared" si="87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6"/>
    </row>
    <row r="105" spans="1:81" ht="15" thickBot="1">
      <c r="A105" s="57" t="s">
        <v>11</v>
      </c>
      <c r="B105" s="52">
        <f t="shared" si="82"/>
        <v>0</v>
      </c>
      <c r="C105" s="52">
        <f t="shared" si="82"/>
        <v>0</v>
      </c>
      <c r="D105" s="52">
        <f t="shared" si="82"/>
        <v>0</v>
      </c>
      <c r="E105" s="52">
        <f t="shared" si="82"/>
        <v>0</v>
      </c>
      <c r="F105" s="52">
        <f t="shared" si="82"/>
        <v>0</v>
      </c>
      <c r="G105" s="52">
        <f t="shared" ref="G105:H105" si="106">G599+G625+G651</f>
        <v>0</v>
      </c>
      <c r="H105" s="52">
        <f t="shared" si="106"/>
        <v>0</v>
      </c>
      <c r="I105" s="66">
        <f t="shared" si="86"/>
        <v>0</v>
      </c>
      <c r="K105" s="76" t="s">
        <v>11</v>
      </c>
      <c r="L105" s="52">
        <f t="shared" si="84"/>
        <v>0</v>
      </c>
      <c r="M105" s="52">
        <f t="shared" si="84"/>
        <v>0</v>
      </c>
      <c r="N105" s="52">
        <f t="shared" si="84"/>
        <v>0</v>
      </c>
      <c r="O105" s="52">
        <f t="shared" si="84"/>
        <v>0</v>
      </c>
      <c r="P105" s="52">
        <f t="shared" si="84"/>
        <v>0</v>
      </c>
      <c r="Q105" s="52">
        <f t="shared" si="84"/>
        <v>0</v>
      </c>
      <c r="R105" s="52">
        <f t="shared" si="84"/>
        <v>0</v>
      </c>
      <c r="S105" s="93">
        <f t="shared" si="87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6"/>
    </row>
    <row r="106" spans="1:81" ht="15">
      <c r="A106" s="34" t="s">
        <v>26</v>
      </c>
      <c r="B106" s="67">
        <f>SUM(B85:B101)</f>
        <v>55751.039646451485</v>
      </c>
      <c r="C106" s="67">
        <f t="shared" ref="C106:I106" si="107">SUM(C85:C101)</f>
        <v>674.51223761778124</v>
      </c>
      <c r="D106" s="67">
        <f t="shared" si="107"/>
        <v>12666.165979974901</v>
      </c>
      <c r="E106" s="67">
        <f t="shared" si="107"/>
        <v>6246.7133226347987</v>
      </c>
      <c r="F106" s="67">
        <f t="shared" si="107"/>
        <v>3461.8742550337247</v>
      </c>
      <c r="G106" s="67">
        <f t="shared" si="107"/>
        <v>4022.6133071678782</v>
      </c>
      <c r="H106" s="68">
        <f t="shared" si="107"/>
        <v>2.9410737835724334</v>
      </c>
      <c r="I106" s="39">
        <f t="shared" si="107"/>
        <v>82825.859822664119</v>
      </c>
      <c r="K106" s="77" t="s">
        <v>26</v>
      </c>
      <c r="L106" s="67">
        <f>SUM(L85:L101)</f>
        <v>55751.039646451485</v>
      </c>
      <c r="M106" s="67">
        <f t="shared" ref="M106:S106" si="108">SUM(M85:M101)</f>
        <v>674.51223761778124</v>
      </c>
      <c r="N106" s="67">
        <f t="shared" si="108"/>
        <v>12666.165979974901</v>
      </c>
      <c r="O106" s="67">
        <f t="shared" si="108"/>
        <v>6246.7133226347987</v>
      </c>
      <c r="P106" s="67">
        <f t="shared" si="108"/>
        <v>74975.431277482858</v>
      </c>
      <c r="Q106" s="67">
        <f t="shared" si="108"/>
        <v>4022.6133071678782</v>
      </c>
      <c r="R106" s="68">
        <f t="shared" si="108"/>
        <v>2.9410737835724334</v>
      </c>
      <c r="S106" s="94">
        <f t="shared" si="108"/>
        <v>154339.41684511324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5"/>
      <c r="AJ106" s="12"/>
    </row>
    <row r="107" spans="1:81" s="8" customFormat="1" ht="15.75" thickBot="1">
      <c r="A107" s="58" t="s">
        <v>90</v>
      </c>
      <c r="B107" s="48">
        <f>IF($I106=0,"-",B106/$I106)</f>
        <v>0.67311151089548971</v>
      </c>
      <c r="C107" s="48">
        <f t="shared" ref="C107:H107" si="109">IF($I106=0,"-",C106/$I106)</f>
        <v>8.1437396371369826E-3</v>
      </c>
      <c r="D107" s="48">
        <f t="shared" si="109"/>
        <v>0.15292525797008369</v>
      </c>
      <c r="E107" s="48">
        <f t="shared" si="109"/>
        <v>7.5419842740050549E-2</v>
      </c>
      <c r="F107" s="48">
        <f t="shared" si="109"/>
        <v>4.1797021636066758E-2</v>
      </c>
      <c r="G107" s="48">
        <f t="shared" si="109"/>
        <v>4.8567117996487705E-2</v>
      </c>
      <c r="H107" s="69">
        <f t="shared" si="109"/>
        <v>3.5509124684844509E-5</v>
      </c>
      <c r="I107" s="49">
        <f>SUM(B107:H107)</f>
        <v>1.0000000000000002</v>
      </c>
      <c r="J107" s="4"/>
      <c r="K107" s="78" t="s">
        <v>90</v>
      </c>
      <c r="L107" s="95">
        <f>IF($S106=0,"-",L106/$S106)</f>
        <v>0.3612235991690978</v>
      </c>
      <c r="M107" s="95">
        <f t="shared" ref="M107:R107" si="110">IF($S106=0,"-",M106/$S106)</f>
        <v>4.3703173914067944E-3</v>
      </c>
      <c r="N107" s="95">
        <f t="shared" si="110"/>
        <v>8.2066955019572133E-2</v>
      </c>
      <c r="O107" s="95">
        <f t="shared" si="110"/>
        <v>4.0473868894448817E-2</v>
      </c>
      <c r="P107" s="95">
        <f t="shared" si="110"/>
        <v>0.48578278193654301</v>
      </c>
      <c r="Q107" s="95">
        <f t="shared" si="110"/>
        <v>2.6063421706489648E-2</v>
      </c>
      <c r="R107" s="96">
        <f t="shared" si="110"/>
        <v>1.9055882442033179E-5</v>
      </c>
      <c r="S107" s="97">
        <f>SUM(L107:R107)</f>
        <v>1.0000000000000002</v>
      </c>
      <c r="T107" s="4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137"/>
      <c r="AJ107" s="10"/>
    </row>
    <row r="108" spans="1:81" ht="15" thickBot="1">
      <c r="A108" s="33"/>
      <c r="B108" s="3"/>
      <c r="C108" s="3"/>
      <c r="D108" s="3"/>
      <c r="E108" s="3"/>
      <c r="F108" s="3"/>
      <c r="G108" s="3"/>
      <c r="H108" s="3"/>
      <c r="I108" s="3"/>
      <c r="K108" s="33"/>
      <c r="L108" s="50"/>
      <c r="M108" s="50"/>
      <c r="N108" s="50"/>
      <c r="O108" s="50"/>
      <c r="P108" s="50"/>
      <c r="Q108" s="50"/>
      <c r="R108" s="50"/>
      <c r="S108" s="50"/>
      <c r="U108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</row>
    <row r="109" spans="1:81" ht="30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  <c r="K109" s="424" t="s">
        <v>32</v>
      </c>
      <c r="L109" s="80" t="s">
        <v>0</v>
      </c>
      <c r="M109" s="80" t="s">
        <v>1</v>
      </c>
      <c r="N109" s="80" t="s">
        <v>2</v>
      </c>
      <c r="O109" s="80" t="s">
        <v>3</v>
      </c>
      <c r="P109" s="80" t="s">
        <v>27</v>
      </c>
      <c r="Q109" s="80" t="s">
        <v>4</v>
      </c>
      <c r="R109" s="80" t="s">
        <v>5</v>
      </c>
      <c r="S109" s="81" t="s">
        <v>6</v>
      </c>
      <c r="U109" s="417" t="s">
        <v>32</v>
      </c>
      <c r="V109" s="111" t="s">
        <v>72</v>
      </c>
      <c r="W109" s="111" t="s">
        <v>73</v>
      </c>
      <c r="X109" s="111" t="s">
        <v>4</v>
      </c>
      <c r="Y109" s="111" t="s">
        <v>1</v>
      </c>
      <c r="Z109" s="111" t="s">
        <v>2</v>
      </c>
      <c r="AA109" s="111" t="s">
        <v>3</v>
      </c>
      <c r="AB109" s="111" t="s">
        <v>55</v>
      </c>
      <c r="AC109" s="111" t="s">
        <v>67</v>
      </c>
      <c r="AD109" s="112" t="s">
        <v>74</v>
      </c>
      <c r="AE109" s="112" t="s">
        <v>75</v>
      </c>
      <c r="AF109" s="112" t="s">
        <v>76</v>
      </c>
      <c r="AG109" s="112" t="s">
        <v>77</v>
      </c>
      <c r="AH109" s="112" t="s">
        <v>78</v>
      </c>
      <c r="AI109" s="113" t="s">
        <v>63</v>
      </c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</row>
    <row r="110" spans="1:81" ht="15" customHeight="1">
      <c r="A110" s="445" t="s">
        <v>32</v>
      </c>
      <c r="B110" s="409" t="s">
        <v>119</v>
      </c>
      <c r="C110" s="410"/>
      <c r="D110" s="410"/>
      <c r="E110" s="410"/>
      <c r="F110" s="410"/>
      <c r="G110" s="410"/>
      <c r="H110" s="410"/>
      <c r="I110" s="411"/>
      <c r="K110" s="425" t="s">
        <v>32</v>
      </c>
      <c r="L110" s="412" t="s">
        <v>119</v>
      </c>
      <c r="M110" s="413"/>
      <c r="N110" s="413"/>
      <c r="O110" s="413"/>
      <c r="P110" s="413"/>
      <c r="Q110" s="413"/>
      <c r="R110" s="413"/>
      <c r="S110" s="414"/>
      <c r="U110" s="418" t="s">
        <v>32</v>
      </c>
      <c r="V110" s="419" t="s">
        <v>119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20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</row>
    <row r="111" spans="1:81" ht="15">
      <c r="A111" s="27" t="s">
        <v>7</v>
      </c>
      <c r="B111" s="37">
        <v>134.99795713043545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134.99795713043545</v>
      </c>
      <c r="K111" s="79" t="s">
        <v>7</v>
      </c>
      <c r="L111" s="37">
        <v>134.99795713043545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98">
        <v>0</v>
      </c>
      <c r="S111" s="99">
        <f>SUM(L111:R111)</f>
        <v>134.99795713043545</v>
      </c>
      <c r="U111" s="101" t="s">
        <v>7</v>
      </c>
      <c r="V111" s="114">
        <v>134.99795713043545</v>
      </c>
      <c r="W111" s="114">
        <v>0</v>
      </c>
      <c r="X111" s="114">
        <v>0</v>
      </c>
      <c r="Y111" s="114">
        <v>0</v>
      </c>
      <c r="Z111" s="114">
        <v>0</v>
      </c>
      <c r="AA111" s="114">
        <v>0</v>
      </c>
      <c r="AB111" s="114">
        <v>0</v>
      </c>
      <c r="AC111" s="115">
        <v>0</v>
      </c>
      <c r="AD111" s="116">
        <v>0</v>
      </c>
      <c r="AE111" s="116">
        <v>0</v>
      </c>
      <c r="AF111" s="116">
        <v>0</v>
      </c>
      <c r="AG111" s="116">
        <v>0</v>
      </c>
      <c r="AH111" s="116">
        <v>0</v>
      </c>
      <c r="AI111" s="117">
        <f>SUM(V111:AC111)</f>
        <v>134.99795713043545</v>
      </c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</row>
    <row r="112" spans="1:8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111">SUM(B112:H112)</f>
        <v>0</v>
      </c>
      <c r="K112" s="71" t="s">
        <v>8</v>
      </c>
      <c r="L112" s="84">
        <v>0</v>
      </c>
      <c r="M112" s="84">
        <v>0</v>
      </c>
      <c r="N112" s="84">
        <v>0</v>
      </c>
      <c r="O112" s="84">
        <v>0</v>
      </c>
      <c r="P112" s="84">
        <v>0</v>
      </c>
      <c r="Q112" s="84">
        <v>0</v>
      </c>
      <c r="R112" s="85">
        <v>0</v>
      </c>
      <c r="S112" s="86">
        <f t="shared" ref="S112:S131" si="112">SUM(L112:R112)</f>
        <v>0</v>
      </c>
      <c r="U112" s="102" t="s">
        <v>8</v>
      </c>
      <c r="V112" s="118">
        <v>0</v>
      </c>
      <c r="W112" s="118">
        <v>0</v>
      </c>
      <c r="X112" s="118">
        <v>0</v>
      </c>
      <c r="Y112" s="118">
        <v>0</v>
      </c>
      <c r="Z112" s="118">
        <v>0</v>
      </c>
      <c r="AA112" s="118">
        <v>0</v>
      </c>
      <c r="AB112" s="118">
        <v>0</v>
      </c>
      <c r="AC112" s="119">
        <v>0</v>
      </c>
      <c r="AD112" s="118">
        <v>0</v>
      </c>
      <c r="AE112" s="118">
        <v>0</v>
      </c>
      <c r="AF112" s="118">
        <v>0</v>
      </c>
      <c r="AG112" s="118">
        <v>0</v>
      </c>
      <c r="AH112" s="118">
        <v>0</v>
      </c>
      <c r="AI112" s="120">
        <f t="shared" ref="AI112:AI131" si="113">SUM(V112:AC112)</f>
        <v>0</v>
      </c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</row>
    <row r="113" spans="1:81" ht="15">
      <c r="A113" s="29" t="s">
        <v>10</v>
      </c>
      <c r="B113" s="43">
        <v>0</v>
      </c>
      <c r="C113" s="43">
        <v>0</v>
      </c>
      <c r="D113" s="43">
        <v>115.71451552198444</v>
      </c>
      <c r="E113" s="43">
        <v>0</v>
      </c>
      <c r="F113" s="422"/>
      <c r="G113" s="43">
        <v>0</v>
      </c>
      <c r="H113" s="44">
        <v>0</v>
      </c>
      <c r="I113" s="39">
        <f t="shared" si="111"/>
        <v>115.71451552198444</v>
      </c>
      <c r="K113" s="72" t="s">
        <v>10</v>
      </c>
      <c r="L113" s="43">
        <v>0</v>
      </c>
      <c r="M113" s="43">
        <v>0</v>
      </c>
      <c r="N113" s="43">
        <v>115.71451552198444</v>
      </c>
      <c r="O113" s="43">
        <v>0</v>
      </c>
      <c r="P113" s="43">
        <v>0</v>
      </c>
      <c r="Q113" s="43">
        <v>0</v>
      </c>
      <c r="R113" s="82">
        <v>0</v>
      </c>
      <c r="S113" s="83">
        <f t="shared" si="112"/>
        <v>115.71451552198444</v>
      </c>
      <c r="U113" s="103" t="s">
        <v>10</v>
      </c>
      <c r="V113" s="114">
        <v>0</v>
      </c>
      <c r="W113" s="114">
        <v>0</v>
      </c>
      <c r="X113" s="114">
        <v>0</v>
      </c>
      <c r="Y113" s="114">
        <v>0</v>
      </c>
      <c r="Z113" s="114">
        <v>115.71451552198444</v>
      </c>
      <c r="AA113" s="114">
        <v>0</v>
      </c>
      <c r="AB113" s="114">
        <v>0</v>
      </c>
      <c r="AC113" s="115">
        <v>0</v>
      </c>
      <c r="AD113" s="116">
        <v>0</v>
      </c>
      <c r="AE113" s="116">
        <v>0</v>
      </c>
      <c r="AF113" s="116">
        <v>0</v>
      </c>
      <c r="AG113" s="116">
        <v>0</v>
      </c>
      <c r="AH113" s="116">
        <v>0</v>
      </c>
      <c r="AI113" s="117">
        <f t="shared" si="113"/>
        <v>115.71451552198444</v>
      </c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</row>
    <row r="114" spans="1:81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111"/>
        <v>0</v>
      </c>
      <c r="K114" s="71" t="s">
        <v>56</v>
      </c>
      <c r="L114" s="84">
        <v>0</v>
      </c>
      <c r="M114" s="84">
        <v>0</v>
      </c>
      <c r="N114" s="84">
        <v>0</v>
      </c>
      <c r="O114" s="84">
        <v>0</v>
      </c>
      <c r="P114" s="84">
        <v>0</v>
      </c>
      <c r="Q114" s="84">
        <v>0</v>
      </c>
      <c r="R114" s="85">
        <v>0</v>
      </c>
      <c r="S114" s="86">
        <f t="shared" si="112"/>
        <v>0</v>
      </c>
      <c r="U114" s="102" t="s">
        <v>56</v>
      </c>
      <c r="V114" s="118">
        <v>0</v>
      </c>
      <c r="W114" s="118">
        <v>0</v>
      </c>
      <c r="X114" s="118">
        <v>0</v>
      </c>
      <c r="Y114" s="118">
        <v>0</v>
      </c>
      <c r="Z114" s="118">
        <v>0</v>
      </c>
      <c r="AA114" s="118">
        <v>0</v>
      </c>
      <c r="AB114" s="118">
        <v>0</v>
      </c>
      <c r="AC114" s="119">
        <v>0</v>
      </c>
      <c r="AD114" s="118">
        <v>0</v>
      </c>
      <c r="AE114" s="118">
        <v>0</v>
      </c>
      <c r="AF114" s="118">
        <v>0</v>
      </c>
      <c r="AG114" s="118">
        <v>0</v>
      </c>
      <c r="AH114" s="118">
        <v>0</v>
      </c>
      <c r="AI114" s="120">
        <f t="shared" si="113"/>
        <v>0</v>
      </c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</row>
    <row r="115" spans="1:81" ht="15">
      <c r="A115" s="29" t="s">
        <v>16</v>
      </c>
      <c r="B115" s="43">
        <v>0.4173563136102641</v>
      </c>
      <c r="C115" s="43">
        <v>0</v>
      </c>
      <c r="D115" s="43">
        <v>62.603447041539624</v>
      </c>
      <c r="E115" s="43">
        <v>0</v>
      </c>
      <c r="F115" s="422"/>
      <c r="G115" s="43">
        <v>0</v>
      </c>
      <c r="H115" s="44">
        <v>0</v>
      </c>
      <c r="I115" s="39">
        <f t="shared" si="111"/>
        <v>63.020803355149887</v>
      </c>
      <c r="K115" s="72" t="s">
        <v>16</v>
      </c>
      <c r="L115" s="43">
        <v>0.4173563136102641</v>
      </c>
      <c r="M115" s="43">
        <v>0</v>
      </c>
      <c r="N115" s="43">
        <v>62.603447041539624</v>
      </c>
      <c r="O115" s="43">
        <v>0</v>
      </c>
      <c r="P115" s="43">
        <v>0</v>
      </c>
      <c r="Q115" s="43">
        <v>0</v>
      </c>
      <c r="R115" s="82">
        <v>0</v>
      </c>
      <c r="S115" s="83">
        <f t="shared" si="112"/>
        <v>63.020803355149887</v>
      </c>
      <c r="U115" s="103" t="s">
        <v>16</v>
      </c>
      <c r="V115" s="114">
        <v>0.4173563136102641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5">
        <v>62.603447041539624</v>
      </c>
      <c r="AD115" s="116">
        <v>0</v>
      </c>
      <c r="AE115" s="116">
        <v>0</v>
      </c>
      <c r="AF115" s="116">
        <v>0</v>
      </c>
      <c r="AG115" s="116">
        <v>62.603447041539624</v>
      </c>
      <c r="AH115" s="116">
        <v>0</v>
      </c>
      <c r="AI115" s="117">
        <f t="shared" si="113"/>
        <v>63.020803355149887</v>
      </c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</row>
    <row r="116" spans="1:81" ht="15">
      <c r="A116" s="28" t="s">
        <v>68</v>
      </c>
      <c r="B116" s="40">
        <v>0</v>
      </c>
      <c r="C116" s="40">
        <v>0</v>
      </c>
      <c r="D116" s="40">
        <v>0.16837618738750346</v>
      </c>
      <c r="E116" s="40">
        <v>0</v>
      </c>
      <c r="F116" s="422"/>
      <c r="G116" s="40">
        <v>0</v>
      </c>
      <c r="H116" s="41">
        <v>0</v>
      </c>
      <c r="I116" s="42">
        <f t="shared" si="111"/>
        <v>0.16837618738750346</v>
      </c>
      <c r="K116" s="71" t="s">
        <v>68</v>
      </c>
      <c r="L116" s="84">
        <v>0</v>
      </c>
      <c r="M116" s="84">
        <v>0</v>
      </c>
      <c r="N116" s="84">
        <v>0.16837618738750346</v>
      </c>
      <c r="O116" s="84">
        <v>0</v>
      </c>
      <c r="P116" s="84">
        <v>0</v>
      </c>
      <c r="Q116" s="84">
        <v>0</v>
      </c>
      <c r="R116" s="85">
        <v>0</v>
      </c>
      <c r="S116" s="86">
        <f t="shared" si="112"/>
        <v>0.16837618738750346</v>
      </c>
      <c r="U116" s="102" t="s">
        <v>57</v>
      </c>
      <c r="V116" s="118">
        <v>0</v>
      </c>
      <c r="W116" s="118">
        <v>0</v>
      </c>
      <c r="X116" s="118">
        <v>0</v>
      </c>
      <c r="Y116" s="118">
        <v>0</v>
      </c>
      <c r="Z116" s="118">
        <v>0.16837618738750346</v>
      </c>
      <c r="AA116" s="118">
        <v>0</v>
      </c>
      <c r="AB116" s="118">
        <v>0</v>
      </c>
      <c r="AC116" s="119">
        <v>0</v>
      </c>
      <c r="AD116" s="118">
        <v>0</v>
      </c>
      <c r="AE116" s="118">
        <v>0</v>
      </c>
      <c r="AF116" s="118">
        <v>0</v>
      </c>
      <c r="AG116" s="118">
        <v>0</v>
      </c>
      <c r="AH116" s="118">
        <v>0</v>
      </c>
      <c r="AI116" s="120">
        <f t="shared" si="113"/>
        <v>0.16837618738750346</v>
      </c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</row>
    <row r="117" spans="1:81" ht="15">
      <c r="A117" s="29" t="s">
        <v>58</v>
      </c>
      <c r="B117" s="43">
        <v>0</v>
      </c>
      <c r="C117" s="43">
        <v>0</v>
      </c>
      <c r="D117" s="43">
        <v>0</v>
      </c>
      <c r="E117" s="43">
        <v>0.41382754907499869</v>
      </c>
      <c r="F117" s="422"/>
      <c r="G117" s="43">
        <v>0</v>
      </c>
      <c r="H117" s="44">
        <v>0</v>
      </c>
      <c r="I117" s="39">
        <f t="shared" si="111"/>
        <v>0.41382754907499869</v>
      </c>
      <c r="K117" s="72" t="s">
        <v>58</v>
      </c>
      <c r="L117" s="43">
        <v>0</v>
      </c>
      <c r="M117" s="43">
        <v>0</v>
      </c>
      <c r="N117" s="43">
        <v>0</v>
      </c>
      <c r="O117" s="43">
        <v>0.41382754907499869</v>
      </c>
      <c r="P117" s="43">
        <v>33.523918756647085</v>
      </c>
      <c r="Q117" s="43">
        <v>0</v>
      </c>
      <c r="R117" s="82">
        <v>0</v>
      </c>
      <c r="S117" s="83">
        <f t="shared" si="112"/>
        <v>33.937746305722087</v>
      </c>
      <c r="U117" s="103" t="s">
        <v>58</v>
      </c>
      <c r="V117" s="114">
        <v>0</v>
      </c>
      <c r="W117" s="114">
        <v>0</v>
      </c>
      <c r="X117" s="114">
        <v>0</v>
      </c>
      <c r="Y117" s="114">
        <v>0</v>
      </c>
      <c r="Z117" s="114">
        <v>0</v>
      </c>
      <c r="AA117" s="114">
        <v>0.41382754907499869</v>
      </c>
      <c r="AB117" s="114">
        <v>33.523918756647085</v>
      </c>
      <c r="AC117" s="115">
        <v>0</v>
      </c>
      <c r="AD117" s="114">
        <v>0</v>
      </c>
      <c r="AE117" s="114">
        <v>0</v>
      </c>
      <c r="AF117" s="114">
        <v>0</v>
      </c>
      <c r="AG117" s="114">
        <v>0</v>
      </c>
      <c r="AH117" s="114">
        <v>0</v>
      </c>
      <c r="AI117" s="117">
        <f t="shared" si="113"/>
        <v>33.937746305722087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</row>
    <row r="118" spans="1:81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 t="shared" si="111"/>
        <v>0</v>
      </c>
      <c r="K118" s="71" t="s">
        <v>12</v>
      </c>
      <c r="L118" s="84">
        <v>0</v>
      </c>
      <c r="M118" s="84">
        <v>0</v>
      </c>
      <c r="N118" s="84">
        <v>0</v>
      </c>
      <c r="O118" s="84">
        <v>0</v>
      </c>
      <c r="P118" s="84">
        <v>0.90433234809037411</v>
      </c>
      <c r="Q118" s="84">
        <v>0</v>
      </c>
      <c r="R118" s="85">
        <v>0</v>
      </c>
      <c r="S118" s="86">
        <f t="shared" si="112"/>
        <v>0.90433234809037411</v>
      </c>
      <c r="U118" s="102" t="s">
        <v>12</v>
      </c>
      <c r="V118" s="118">
        <v>0</v>
      </c>
      <c r="W118" s="118">
        <v>0</v>
      </c>
      <c r="X118" s="118">
        <v>0</v>
      </c>
      <c r="Y118" s="118">
        <v>0</v>
      </c>
      <c r="Z118" s="118">
        <v>0</v>
      </c>
      <c r="AA118" s="118">
        <v>0</v>
      </c>
      <c r="AB118" s="118">
        <v>0.90433234809037411</v>
      </c>
      <c r="AC118" s="119">
        <v>0</v>
      </c>
      <c r="AD118" s="118">
        <v>0</v>
      </c>
      <c r="AE118" s="118">
        <v>0</v>
      </c>
      <c r="AF118" s="118">
        <v>0</v>
      </c>
      <c r="AG118" s="118">
        <v>0</v>
      </c>
      <c r="AH118" s="118">
        <v>0</v>
      </c>
      <c r="AI118" s="120">
        <f t="shared" si="113"/>
        <v>0.90433234809037411</v>
      </c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</row>
    <row r="119" spans="1:81" ht="15">
      <c r="A119" s="29" t="s">
        <v>59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111"/>
        <v>0</v>
      </c>
      <c r="K119" s="72" t="s">
        <v>59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82">
        <v>0</v>
      </c>
      <c r="S119" s="83">
        <f t="shared" si="112"/>
        <v>0</v>
      </c>
      <c r="U119" s="103" t="s">
        <v>59</v>
      </c>
      <c r="V119" s="114">
        <v>0</v>
      </c>
      <c r="W119" s="114">
        <v>0</v>
      </c>
      <c r="X119" s="114">
        <v>0</v>
      </c>
      <c r="Y119" s="114">
        <v>0</v>
      </c>
      <c r="Z119" s="114">
        <v>0</v>
      </c>
      <c r="AA119" s="114">
        <v>0</v>
      </c>
      <c r="AB119" s="114">
        <v>0</v>
      </c>
      <c r="AC119" s="115">
        <v>0</v>
      </c>
      <c r="AD119" s="114">
        <v>0</v>
      </c>
      <c r="AE119" s="114">
        <v>0</v>
      </c>
      <c r="AF119" s="114">
        <v>0</v>
      </c>
      <c r="AG119" s="114">
        <v>0</v>
      </c>
      <c r="AH119" s="114">
        <v>0</v>
      </c>
      <c r="AI119" s="117">
        <f t="shared" si="113"/>
        <v>0</v>
      </c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</row>
    <row r="120" spans="1:81" ht="15">
      <c r="A120" s="28" t="s">
        <v>17</v>
      </c>
      <c r="B120" s="40">
        <v>2.8186813894451372E-2</v>
      </c>
      <c r="C120" s="40">
        <v>0</v>
      </c>
      <c r="D120" s="40">
        <v>0.90207408858089921</v>
      </c>
      <c r="E120" s="40">
        <v>0</v>
      </c>
      <c r="F120" s="422"/>
      <c r="G120" s="40">
        <v>0</v>
      </c>
      <c r="H120" s="41">
        <v>0</v>
      </c>
      <c r="I120" s="42">
        <f t="shared" si="111"/>
        <v>0.93026090247535054</v>
      </c>
      <c r="K120" s="71" t="s">
        <v>17</v>
      </c>
      <c r="L120" s="84">
        <v>2.8186813894451372E-2</v>
      </c>
      <c r="M120" s="84">
        <v>0</v>
      </c>
      <c r="N120" s="84">
        <v>0.90207408858089921</v>
      </c>
      <c r="O120" s="84">
        <v>0</v>
      </c>
      <c r="P120" s="84">
        <v>0</v>
      </c>
      <c r="Q120" s="84">
        <v>0</v>
      </c>
      <c r="R120" s="85">
        <v>0</v>
      </c>
      <c r="S120" s="86">
        <f t="shared" si="112"/>
        <v>0.93026090247535054</v>
      </c>
      <c r="U120" s="102" t="s">
        <v>17</v>
      </c>
      <c r="V120" s="118">
        <v>2.8186813894451372E-2</v>
      </c>
      <c r="W120" s="118">
        <v>0</v>
      </c>
      <c r="X120" s="118">
        <v>0</v>
      </c>
      <c r="Y120" s="118">
        <v>0</v>
      </c>
      <c r="Z120" s="118">
        <v>0.90207408858089921</v>
      </c>
      <c r="AA120" s="118">
        <v>0</v>
      </c>
      <c r="AB120" s="118">
        <v>0</v>
      </c>
      <c r="AC120" s="119">
        <v>0</v>
      </c>
      <c r="AD120" s="118">
        <v>0</v>
      </c>
      <c r="AE120" s="118">
        <v>0</v>
      </c>
      <c r="AF120" s="118">
        <v>0</v>
      </c>
      <c r="AG120" s="118">
        <v>0</v>
      </c>
      <c r="AH120" s="118">
        <v>0</v>
      </c>
      <c r="AI120" s="120">
        <f t="shared" si="113"/>
        <v>0.93026090247535054</v>
      </c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</row>
    <row r="121" spans="1:81" ht="15">
      <c r="A121" s="29" t="s">
        <v>140</v>
      </c>
      <c r="B121" s="43">
        <v>30.51653253247396</v>
      </c>
      <c r="C121" s="43">
        <v>23.611336354526671</v>
      </c>
      <c r="D121" s="43">
        <v>604.58512041553843</v>
      </c>
      <c r="E121" s="43">
        <v>0</v>
      </c>
      <c r="F121" s="422"/>
      <c r="G121" s="43">
        <v>0</v>
      </c>
      <c r="H121" s="44">
        <v>0</v>
      </c>
      <c r="I121" s="39">
        <f t="shared" si="111"/>
        <v>658.71298930253909</v>
      </c>
      <c r="K121" s="72" t="s">
        <v>140</v>
      </c>
      <c r="L121" s="43">
        <v>30.51653253247396</v>
      </c>
      <c r="M121" s="43">
        <v>23.611336354526671</v>
      </c>
      <c r="N121" s="43">
        <v>604.58512041553843</v>
      </c>
      <c r="O121" s="43">
        <v>0</v>
      </c>
      <c r="P121" s="43">
        <v>0</v>
      </c>
      <c r="Q121" s="43">
        <v>0</v>
      </c>
      <c r="R121" s="82">
        <v>0</v>
      </c>
      <c r="S121" s="83">
        <f t="shared" si="112"/>
        <v>658.71298930253909</v>
      </c>
      <c r="U121" s="103" t="s">
        <v>140</v>
      </c>
      <c r="V121" s="114">
        <v>28.62725940177927</v>
      </c>
      <c r="W121" s="114">
        <v>0</v>
      </c>
      <c r="X121" s="114">
        <v>0</v>
      </c>
      <c r="Y121" s="114">
        <v>23.611336354526671</v>
      </c>
      <c r="Z121" s="114">
        <v>590.17087405958728</v>
      </c>
      <c r="AA121" s="114">
        <v>0</v>
      </c>
      <c r="AB121" s="114">
        <v>0</v>
      </c>
      <c r="AC121" s="115">
        <v>16.303519486645836</v>
      </c>
      <c r="AD121" s="114">
        <v>1.8892731306946902</v>
      </c>
      <c r="AE121" s="114">
        <v>0</v>
      </c>
      <c r="AF121" s="114">
        <v>0</v>
      </c>
      <c r="AG121" s="114">
        <v>14.414246355951146</v>
      </c>
      <c r="AH121" s="114">
        <v>0</v>
      </c>
      <c r="AI121" s="117">
        <f t="shared" si="113"/>
        <v>658.71298930253909</v>
      </c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</row>
    <row r="122" spans="1:81" ht="15">
      <c r="A122" s="28" t="s">
        <v>25</v>
      </c>
      <c r="B122" s="40">
        <v>25.104652221481196</v>
      </c>
      <c r="C122" s="40">
        <v>0.42491525169621647</v>
      </c>
      <c r="D122" s="40">
        <v>309.97305300211542</v>
      </c>
      <c r="E122" s="40">
        <v>445.01528697017056</v>
      </c>
      <c r="F122" s="422"/>
      <c r="G122" s="40">
        <v>35.91883885930234</v>
      </c>
      <c r="H122" s="41">
        <v>1.0676481966404348</v>
      </c>
      <c r="I122" s="42">
        <f t="shared" si="111"/>
        <v>817.50439450140618</v>
      </c>
      <c r="K122" s="71" t="s">
        <v>25</v>
      </c>
      <c r="L122" s="84">
        <v>25.104652221481196</v>
      </c>
      <c r="M122" s="84">
        <v>0.42491525169621647</v>
      </c>
      <c r="N122" s="84">
        <v>309.97305300211542</v>
      </c>
      <c r="O122" s="84">
        <v>445.01528697017056</v>
      </c>
      <c r="P122" s="84">
        <v>3.8318122888158102</v>
      </c>
      <c r="Q122" s="84">
        <v>35.91883885930234</v>
      </c>
      <c r="R122" s="85">
        <v>1.0676481966404348</v>
      </c>
      <c r="S122" s="86">
        <f t="shared" si="112"/>
        <v>821.33620679022204</v>
      </c>
      <c r="U122" s="102" t="s">
        <v>25</v>
      </c>
      <c r="V122" s="118">
        <v>0.52382381626012897</v>
      </c>
      <c r="W122" s="118">
        <v>12.281278402760465</v>
      </c>
      <c r="X122" s="118">
        <v>35.91883885930234</v>
      </c>
      <c r="Y122" s="118">
        <v>0.42491525169621647</v>
      </c>
      <c r="Z122" s="118">
        <v>309.97305300211542</v>
      </c>
      <c r="AA122" s="118">
        <v>444.3326275492301</v>
      </c>
      <c r="AB122" s="118">
        <v>3.8318122888158102</v>
      </c>
      <c r="AC122" s="119">
        <v>14.049857620041488</v>
      </c>
      <c r="AD122" s="118">
        <v>12.299550002460604</v>
      </c>
      <c r="AE122" s="118">
        <v>0.68265942094044818</v>
      </c>
      <c r="AF122" s="118">
        <v>1.0676481966404348</v>
      </c>
      <c r="AG122" s="118">
        <v>0</v>
      </c>
      <c r="AH122" s="118">
        <v>0</v>
      </c>
      <c r="AI122" s="120">
        <f t="shared" si="113"/>
        <v>821.33620679022204</v>
      </c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</row>
    <row r="123" spans="1:81" ht="15">
      <c r="A123" s="29" t="s">
        <v>24</v>
      </c>
      <c r="B123" s="43">
        <v>4.2084000000000001</v>
      </c>
      <c r="C123" s="43">
        <v>0</v>
      </c>
      <c r="D123" s="43">
        <v>0</v>
      </c>
      <c r="E123" s="43">
        <v>0</v>
      </c>
      <c r="F123" s="422"/>
      <c r="G123" s="43">
        <v>0</v>
      </c>
      <c r="H123" s="44">
        <v>0</v>
      </c>
      <c r="I123" s="39">
        <f t="shared" si="111"/>
        <v>4.2084000000000001</v>
      </c>
      <c r="K123" s="72" t="s">
        <v>24</v>
      </c>
      <c r="L123" s="43">
        <v>4.2084000000000001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82">
        <v>0</v>
      </c>
      <c r="S123" s="83">
        <f t="shared" si="112"/>
        <v>4.2084000000000001</v>
      </c>
      <c r="U123" s="103" t="s">
        <v>24</v>
      </c>
      <c r="V123" s="114">
        <v>3.3763958995386987</v>
      </c>
      <c r="W123" s="114">
        <v>0</v>
      </c>
      <c r="X123" s="114">
        <v>0</v>
      </c>
      <c r="Y123" s="114">
        <v>0</v>
      </c>
      <c r="Z123" s="114">
        <v>0</v>
      </c>
      <c r="AA123" s="114">
        <v>0</v>
      </c>
      <c r="AB123" s="114">
        <v>0</v>
      </c>
      <c r="AC123" s="115">
        <v>0.8320041004613018</v>
      </c>
      <c r="AD123" s="114">
        <v>0.8320041004613018</v>
      </c>
      <c r="AE123" s="114">
        <v>0</v>
      </c>
      <c r="AF123" s="114">
        <v>0</v>
      </c>
      <c r="AG123" s="114">
        <v>0</v>
      </c>
      <c r="AH123" s="114">
        <v>0</v>
      </c>
      <c r="AI123" s="117">
        <f t="shared" si="113"/>
        <v>4.2084000000000001</v>
      </c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</row>
    <row r="124" spans="1:81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 t="shared" si="111"/>
        <v>0</v>
      </c>
      <c r="K124" s="71" t="s">
        <v>60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5">
        <v>0</v>
      </c>
      <c r="S124" s="86">
        <f t="shared" si="112"/>
        <v>0</v>
      </c>
      <c r="U124" s="102" t="s">
        <v>60</v>
      </c>
      <c r="V124" s="118">
        <v>0</v>
      </c>
      <c r="W124" s="118">
        <v>0</v>
      </c>
      <c r="X124" s="118">
        <v>0</v>
      </c>
      <c r="Y124" s="118">
        <v>0</v>
      </c>
      <c r="Z124" s="118">
        <v>0</v>
      </c>
      <c r="AA124" s="118">
        <v>0</v>
      </c>
      <c r="AB124" s="118">
        <v>0</v>
      </c>
      <c r="AC124" s="119">
        <v>0</v>
      </c>
      <c r="AD124" s="118">
        <v>0</v>
      </c>
      <c r="AE124" s="118">
        <v>0</v>
      </c>
      <c r="AF124" s="118">
        <v>0</v>
      </c>
      <c r="AG124" s="118">
        <v>0</v>
      </c>
      <c r="AH124" s="118">
        <v>0</v>
      </c>
      <c r="AI124" s="120">
        <f t="shared" si="113"/>
        <v>0</v>
      </c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</row>
    <row r="125" spans="1:81" ht="15">
      <c r="A125" s="29" t="s">
        <v>22</v>
      </c>
      <c r="B125" s="43">
        <v>0</v>
      </c>
      <c r="C125" s="43">
        <v>1.5403031092031618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111"/>
        <v>1.5403031092031618</v>
      </c>
      <c r="K125" s="72" t="s">
        <v>22</v>
      </c>
      <c r="L125" s="43">
        <v>0</v>
      </c>
      <c r="M125" s="43">
        <v>1.5403031092031618</v>
      </c>
      <c r="N125" s="43">
        <v>0</v>
      </c>
      <c r="O125" s="43">
        <v>0</v>
      </c>
      <c r="P125" s="43">
        <v>1.3768671330596567</v>
      </c>
      <c r="Q125" s="43">
        <v>0</v>
      </c>
      <c r="R125" s="82">
        <v>0</v>
      </c>
      <c r="S125" s="83">
        <f t="shared" si="112"/>
        <v>2.9171702422628183</v>
      </c>
      <c r="U125" s="103" t="s">
        <v>22</v>
      </c>
      <c r="V125" s="114">
        <v>0</v>
      </c>
      <c r="W125" s="114">
        <v>0</v>
      </c>
      <c r="X125" s="114">
        <v>0</v>
      </c>
      <c r="Y125" s="114">
        <v>1.5403031092031618</v>
      </c>
      <c r="Z125" s="114">
        <v>0</v>
      </c>
      <c r="AA125" s="114">
        <v>0</v>
      </c>
      <c r="AB125" s="114">
        <v>1.3768671330596567</v>
      </c>
      <c r="AC125" s="115">
        <v>0</v>
      </c>
      <c r="AD125" s="114">
        <v>0</v>
      </c>
      <c r="AE125" s="114">
        <v>0</v>
      </c>
      <c r="AF125" s="114">
        <v>0</v>
      </c>
      <c r="AG125" s="114">
        <v>0</v>
      </c>
      <c r="AH125" s="114">
        <v>0</v>
      </c>
      <c r="AI125" s="117">
        <f t="shared" si="113"/>
        <v>2.9171702422628183</v>
      </c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</row>
    <row r="126" spans="1:81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111"/>
        <v>0</v>
      </c>
      <c r="K126" s="71" t="s">
        <v>21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5">
        <v>0</v>
      </c>
      <c r="S126" s="86">
        <f t="shared" si="112"/>
        <v>0</v>
      </c>
      <c r="U126" s="102" t="s">
        <v>61</v>
      </c>
      <c r="V126" s="118">
        <v>0</v>
      </c>
      <c r="W126" s="118">
        <v>0</v>
      </c>
      <c r="X126" s="118">
        <v>0</v>
      </c>
      <c r="Y126" s="118">
        <v>0</v>
      </c>
      <c r="Z126" s="118">
        <v>0</v>
      </c>
      <c r="AA126" s="118">
        <v>0</v>
      </c>
      <c r="AB126" s="118">
        <v>0</v>
      </c>
      <c r="AC126" s="119">
        <v>0</v>
      </c>
      <c r="AD126" s="118">
        <v>0</v>
      </c>
      <c r="AE126" s="118">
        <v>0</v>
      </c>
      <c r="AF126" s="118">
        <v>0</v>
      </c>
      <c r="AG126" s="118">
        <v>0</v>
      </c>
      <c r="AH126" s="118">
        <v>0</v>
      </c>
      <c r="AI126" s="120">
        <f t="shared" si="113"/>
        <v>0</v>
      </c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</row>
    <row r="127" spans="1:81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111"/>
        <v>0</v>
      </c>
      <c r="K127" s="73" t="s">
        <v>64</v>
      </c>
      <c r="L127" s="43">
        <v>0</v>
      </c>
      <c r="M127" s="43">
        <v>0</v>
      </c>
      <c r="N127" s="43">
        <v>0</v>
      </c>
      <c r="O127" s="43">
        <v>0</v>
      </c>
      <c r="P127" s="43">
        <v>0</v>
      </c>
      <c r="Q127" s="43">
        <v>0</v>
      </c>
      <c r="R127" s="82">
        <v>0</v>
      </c>
      <c r="S127" s="83">
        <f t="shared" si="112"/>
        <v>0</v>
      </c>
      <c r="U127" s="104" t="s">
        <v>62</v>
      </c>
      <c r="V127" s="114">
        <v>0</v>
      </c>
      <c r="W127" s="114">
        <v>0</v>
      </c>
      <c r="X127" s="114">
        <v>0</v>
      </c>
      <c r="Y127" s="114">
        <v>0</v>
      </c>
      <c r="Z127" s="114">
        <v>0</v>
      </c>
      <c r="AA127" s="114">
        <v>0</v>
      </c>
      <c r="AB127" s="114">
        <v>0</v>
      </c>
      <c r="AC127" s="115">
        <v>0</v>
      </c>
      <c r="AD127" s="116">
        <v>0</v>
      </c>
      <c r="AE127" s="116">
        <v>0</v>
      </c>
      <c r="AF127" s="116">
        <v>0</v>
      </c>
      <c r="AG127" s="116">
        <v>0</v>
      </c>
      <c r="AH127" s="116">
        <v>0</v>
      </c>
      <c r="AI127" s="117">
        <f t="shared" si="113"/>
        <v>0</v>
      </c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</row>
    <row r="128" spans="1:81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/>
      <c r="G128" s="59">
        <v>0</v>
      </c>
      <c r="H128" s="60">
        <v>0</v>
      </c>
      <c r="I128" s="61">
        <f t="shared" si="111"/>
        <v>0</v>
      </c>
      <c r="K128" s="74" t="s">
        <v>23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  <c r="R128" s="88">
        <v>0</v>
      </c>
      <c r="S128" s="89">
        <f t="shared" si="112"/>
        <v>0</v>
      </c>
      <c r="U128" s="105" t="s">
        <v>65</v>
      </c>
      <c r="V128" s="121">
        <v>0</v>
      </c>
      <c r="W128" s="121">
        <v>0</v>
      </c>
      <c r="X128" s="121">
        <v>0</v>
      </c>
      <c r="Y128" s="121">
        <v>0</v>
      </c>
      <c r="Z128" s="121">
        <v>0</v>
      </c>
      <c r="AA128" s="121">
        <v>0</v>
      </c>
      <c r="AB128" s="121">
        <v>0</v>
      </c>
      <c r="AC128" s="121">
        <v>0</v>
      </c>
      <c r="AD128" s="121">
        <v>0</v>
      </c>
      <c r="AE128" s="121">
        <v>0</v>
      </c>
      <c r="AF128" s="121">
        <v>0</v>
      </c>
      <c r="AG128" s="121">
        <v>0</v>
      </c>
      <c r="AH128" s="122">
        <v>0</v>
      </c>
      <c r="AI128" s="123">
        <f t="shared" si="113"/>
        <v>0</v>
      </c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</row>
    <row r="129" spans="1:8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/>
      <c r="G129" s="62">
        <v>0</v>
      </c>
      <c r="H129" s="63">
        <v>0</v>
      </c>
      <c r="I129" s="64">
        <f t="shared" si="111"/>
        <v>0</v>
      </c>
      <c r="K129" s="75" t="s">
        <v>19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90">
        <v>0</v>
      </c>
      <c r="S129" s="91">
        <f t="shared" si="112"/>
        <v>0</v>
      </c>
      <c r="U129" s="106" t="s">
        <v>19</v>
      </c>
      <c r="V129" s="124">
        <v>0</v>
      </c>
      <c r="W129" s="124">
        <v>0</v>
      </c>
      <c r="X129" s="124">
        <v>0</v>
      </c>
      <c r="Y129" s="124">
        <v>0</v>
      </c>
      <c r="Z129" s="124">
        <v>0</v>
      </c>
      <c r="AA129" s="124">
        <v>0</v>
      </c>
      <c r="AB129" s="124">
        <v>0</v>
      </c>
      <c r="AC129" s="124">
        <v>0</v>
      </c>
      <c r="AD129" s="125">
        <v>0</v>
      </c>
      <c r="AE129" s="125">
        <v>0</v>
      </c>
      <c r="AF129" s="125">
        <v>0</v>
      </c>
      <c r="AG129" s="125">
        <v>0</v>
      </c>
      <c r="AH129" s="125">
        <v>0</v>
      </c>
      <c r="AI129" s="126">
        <f t="shared" si="113"/>
        <v>0</v>
      </c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</row>
    <row r="130" spans="1:8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/>
      <c r="G130" s="59">
        <v>0</v>
      </c>
      <c r="H130" s="60">
        <v>0</v>
      </c>
      <c r="I130" s="61">
        <f t="shared" si="111"/>
        <v>0</v>
      </c>
      <c r="K130" s="74" t="s">
        <v>20</v>
      </c>
      <c r="L130" s="87">
        <v>0</v>
      </c>
      <c r="M130" s="87">
        <v>0</v>
      </c>
      <c r="N130" s="87">
        <v>0</v>
      </c>
      <c r="O130" s="87">
        <v>0</v>
      </c>
      <c r="P130" s="87">
        <v>0</v>
      </c>
      <c r="Q130" s="87">
        <v>0</v>
      </c>
      <c r="R130" s="88">
        <v>0</v>
      </c>
      <c r="S130" s="89">
        <f t="shared" si="112"/>
        <v>0</v>
      </c>
      <c r="U130" s="105" t="s">
        <v>20</v>
      </c>
      <c r="V130" s="121">
        <v>0</v>
      </c>
      <c r="W130" s="121">
        <v>0</v>
      </c>
      <c r="X130" s="121">
        <v>0</v>
      </c>
      <c r="Y130" s="121">
        <v>0</v>
      </c>
      <c r="Z130" s="121">
        <v>0</v>
      </c>
      <c r="AA130" s="121">
        <v>0</v>
      </c>
      <c r="AB130" s="121">
        <v>0</v>
      </c>
      <c r="AC130" s="121">
        <v>0</v>
      </c>
      <c r="AD130" s="121">
        <v>0</v>
      </c>
      <c r="AE130" s="121">
        <v>0</v>
      </c>
      <c r="AF130" s="121">
        <v>0</v>
      </c>
      <c r="AG130" s="121">
        <v>0</v>
      </c>
      <c r="AH130" s="122">
        <v>0</v>
      </c>
      <c r="AI130" s="123">
        <f t="shared" si="113"/>
        <v>0</v>
      </c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</row>
    <row r="131" spans="1:81" ht="15" thickBot="1">
      <c r="A131" s="57" t="s">
        <v>11</v>
      </c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111"/>
        <v>0</v>
      </c>
      <c r="K131" s="76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2">
        <v>0</v>
      </c>
      <c r="S131" s="93">
        <f t="shared" si="112"/>
        <v>0</v>
      </c>
      <c r="U131" s="106" t="s">
        <v>11</v>
      </c>
      <c r="V131" s="124">
        <v>0</v>
      </c>
      <c r="W131" s="124">
        <v>0</v>
      </c>
      <c r="X131" s="124">
        <v>0</v>
      </c>
      <c r="Y131" s="124">
        <v>0</v>
      </c>
      <c r="Z131" s="124">
        <v>0</v>
      </c>
      <c r="AA131" s="124">
        <v>0</v>
      </c>
      <c r="AB131" s="124">
        <v>0</v>
      </c>
      <c r="AC131" s="124">
        <v>0</v>
      </c>
      <c r="AD131" s="125">
        <v>0</v>
      </c>
      <c r="AE131" s="125">
        <v>0</v>
      </c>
      <c r="AF131" s="125">
        <v>0</v>
      </c>
      <c r="AG131" s="125">
        <v>0</v>
      </c>
      <c r="AH131" s="125">
        <v>0</v>
      </c>
      <c r="AI131" s="126">
        <f t="shared" si="113"/>
        <v>0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</row>
    <row r="132" spans="1:81" ht="15">
      <c r="A132" s="34" t="s">
        <v>26</v>
      </c>
      <c r="B132" s="67">
        <f>SUM(B111:B127)</f>
        <v>195.27308501189532</v>
      </c>
      <c r="C132" s="67">
        <f t="shared" ref="C132:I132" si="114">SUM(C111:C127)</f>
        <v>25.576554715426049</v>
      </c>
      <c r="D132" s="67">
        <f t="shared" si="114"/>
        <v>1093.9465862571465</v>
      </c>
      <c r="E132" s="67">
        <f t="shared" si="114"/>
        <v>445.42911451924556</v>
      </c>
      <c r="F132" s="67">
        <f t="shared" si="114"/>
        <v>0</v>
      </c>
      <c r="G132" s="67">
        <f t="shared" si="114"/>
        <v>35.91883885930234</v>
      </c>
      <c r="H132" s="68">
        <f t="shared" si="114"/>
        <v>1.0676481966404348</v>
      </c>
      <c r="I132" s="39">
        <f t="shared" si="114"/>
        <v>1797.2118275596563</v>
      </c>
      <c r="K132" s="77" t="s">
        <v>26</v>
      </c>
      <c r="L132" s="67">
        <f>SUM(L111:L127)</f>
        <v>195.27308501189532</v>
      </c>
      <c r="M132" s="67">
        <f t="shared" ref="M132:S132" si="115">SUM(M111:M127)</f>
        <v>25.576554715426049</v>
      </c>
      <c r="N132" s="67">
        <f t="shared" si="115"/>
        <v>1093.9465862571465</v>
      </c>
      <c r="O132" s="67">
        <f t="shared" si="115"/>
        <v>445.42911451924556</v>
      </c>
      <c r="P132" s="67">
        <f t="shared" si="115"/>
        <v>39.636930526612922</v>
      </c>
      <c r="Q132" s="67">
        <f t="shared" si="115"/>
        <v>35.91883885930234</v>
      </c>
      <c r="R132" s="68">
        <f t="shared" si="115"/>
        <v>1.0676481966404348</v>
      </c>
      <c r="S132" s="94">
        <f t="shared" si="115"/>
        <v>1836.8487580862688</v>
      </c>
      <c r="U132" s="107" t="s">
        <v>63</v>
      </c>
      <c r="V132" s="127">
        <f>SUM(V111:V127)</f>
        <v>167.97097937551825</v>
      </c>
      <c r="W132" s="127">
        <f t="shared" ref="W132:AH132" si="116">SUM(W111:W127)</f>
        <v>12.281278402760465</v>
      </c>
      <c r="X132" s="127">
        <f t="shared" si="116"/>
        <v>35.91883885930234</v>
      </c>
      <c r="Y132" s="127">
        <f t="shared" si="116"/>
        <v>25.576554715426049</v>
      </c>
      <c r="Z132" s="127">
        <f t="shared" si="116"/>
        <v>1016.9288928596555</v>
      </c>
      <c r="AA132" s="127">
        <f t="shared" si="116"/>
        <v>444.74645509830509</v>
      </c>
      <c r="AB132" s="127">
        <f t="shared" si="116"/>
        <v>39.636930526612922</v>
      </c>
      <c r="AC132" s="127">
        <f t="shared" si="116"/>
        <v>93.788828248688262</v>
      </c>
      <c r="AD132" s="128">
        <f t="shared" si="116"/>
        <v>15.020827233616595</v>
      </c>
      <c r="AE132" s="128">
        <f t="shared" si="116"/>
        <v>0.68265942094044818</v>
      </c>
      <c r="AF132" s="128">
        <f t="shared" si="116"/>
        <v>1.0676481966404348</v>
      </c>
      <c r="AG132" s="128">
        <f t="shared" si="116"/>
        <v>77.017693397490774</v>
      </c>
      <c r="AH132" s="128">
        <f t="shared" si="116"/>
        <v>0</v>
      </c>
      <c r="AI132" s="129">
        <f>SUM(V132:AC132)</f>
        <v>1836.8487580862693</v>
      </c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</row>
    <row r="133" spans="1:81" s="15" customFormat="1" ht="15" thickBot="1">
      <c r="A133" s="32" t="s">
        <v>90</v>
      </c>
      <c r="B133" s="48">
        <f>IF($I132=0,"-",B132/$I132)</f>
        <v>0.10865334960378423</v>
      </c>
      <c r="C133" s="48">
        <f t="shared" ref="C133:H133" si="117">IF($I132=0,"-",C132/$I132)</f>
        <v>1.423124103860098E-2</v>
      </c>
      <c r="D133" s="48">
        <f t="shared" si="117"/>
        <v>0.608690956448112</v>
      </c>
      <c r="E133" s="48">
        <f t="shared" si="117"/>
        <v>0.24784452655426345</v>
      </c>
      <c r="F133" s="48">
        <f t="shared" si="117"/>
        <v>0</v>
      </c>
      <c r="G133" s="48">
        <f t="shared" si="117"/>
        <v>1.9985868281355977E-2</v>
      </c>
      <c r="H133" s="69">
        <f t="shared" si="117"/>
        <v>5.9405807388333333E-4</v>
      </c>
      <c r="I133" s="49">
        <f>SUM(B133:H133)</f>
        <v>1</v>
      </c>
      <c r="K133" s="78" t="s">
        <v>90</v>
      </c>
      <c r="L133" s="95">
        <f>IF($S132=0,"-",L132/$S132)</f>
        <v>0.10630874433850596</v>
      </c>
      <c r="M133" s="95">
        <f t="shared" ref="M133:R133" si="118">IF($S132=0,"-",M132/$S132)</f>
        <v>1.3924148410603562E-2</v>
      </c>
      <c r="N133" s="95">
        <f t="shared" si="118"/>
        <v>0.59555615640172843</v>
      </c>
      <c r="O133" s="95">
        <f t="shared" si="118"/>
        <v>0.24249634737664433</v>
      </c>
      <c r="P133" s="95">
        <f t="shared" si="118"/>
        <v>2.1578766543582435E-2</v>
      </c>
      <c r="Q133" s="95">
        <f t="shared" si="118"/>
        <v>1.9554597895541811E-2</v>
      </c>
      <c r="R133" s="96">
        <f t="shared" si="118"/>
        <v>5.8123903339367476E-4</v>
      </c>
      <c r="S133" s="97">
        <f>SUM(L133:R133)</f>
        <v>1.0000000000000002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</row>
    <row r="134" spans="1:81" ht="15" thickBot="1">
      <c r="A134" s="33"/>
      <c r="B134" s="2"/>
      <c r="C134" s="2"/>
      <c r="D134" s="2"/>
      <c r="E134" s="2"/>
      <c r="F134" s="2"/>
      <c r="G134" s="2"/>
      <c r="H134" s="2"/>
      <c r="I134" s="2"/>
      <c r="K134" s="33"/>
      <c r="L134" s="2"/>
      <c r="M134" s="2"/>
      <c r="N134" s="2"/>
      <c r="O134" s="2"/>
      <c r="P134" s="2"/>
      <c r="Q134" s="2"/>
      <c r="R134" s="2"/>
      <c r="S134" s="2"/>
      <c r="U134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</row>
    <row r="135" spans="1:81" ht="30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  <c r="K135" s="424" t="s">
        <v>33</v>
      </c>
      <c r="L135" s="80" t="s">
        <v>0</v>
      </c>
      <c r="M135" s="80" t="s">
        <v>1</v>
      </c>
      <c r="N135" s="80" t="s">
        <v>2</v>
      </c>
      <c r="O135" s="80" t="s">
        <v>3</v>
      </c>
      <c r="P135" s="80" t="s">
        <v>27</v>
      </c>
      <c r="Q135" s="80" t="s">
        <v>4</v>
      </c>
      <c r="R135" s="80" t="s">
        <v>5</v>
      </c>
      <c r="S135" s="81" t="s">
        <v>6</v>
      </c>
      <c r="U135" s="417" t="s">
        <v>33</v>
      </c>
      <c r="V135" s="111" t="s">
        <v>72</v>
      </c>
      <c r="W135" s="111" t="s">
        <v>73</v>
      </c>
      <c r="X135" s="111" t="s">
        <v>4</v>
      </c>
      <c r="Y135" s="111" t="s">
        <v>1</v>
      </c>
      <c r="Z135" s="111" t="s">
        <v>2</v>
      </c>
      <c r="AA135" s="111" t="s">
        <v>3</v>
      </c>
      <c r="AB135" s="111" t="s">
        <v>55</v>
      </c>
      <c r="AC135" s="111" t="s">
        <v>67</v>
      </c>
      <c r="AD135" s="112" t="s">
        <v>74</v>
      </c>
      <c r="AE135" s="112" t="s">
        <v>75</v>
      </c>
      <c r="AF135" s="112" t="s">
        <v>76</v>
      </c>
      <c r="AG135" s="112" t="s">
        <v>77</v>
      </c>
      <c r="AH135" s="112" t="s">
        <v>78</v>
      </c>
      <c r="AI135" s="113" t="s">
        <v>63</v>
      </c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</row>
    <row r="136" spans="1:81" ht="15" customHeight="1">
      <c r="A136" s="445" t="s">
        <v>33</v>
      </c>
      <c r="B136" s="409" t="s">
        <v>119</v>
      </c>
      <c r="C136" s="410"/>
      <c r="D136" s="410"/>
      <c r="E136" s="410"/>
      <c r="F136" s="410"/>
      <c r="G136" s="410"/>
      <c r="H136" s="410"/>
      <c r="I136" s="411"/>
      <c r="K136" s="425" t="s">
        <v>33</v>
      </c>
      <c r="L136" s="412" t="s">
        <v>119</v>
      </c>
      <c r="M136" s="413"/>
      <c r="N136" s="413"/>
      <c r="O136" s="413"/>
      <c r="P136" s="413"/>
      <c r="Q136" s="413"/>
      <c r="R136" s="413"/>
      <c r="S136" s="414"/>
      <c r="U136" s="418" t="s">
        <v>33</v>
      </c>
      <c r="V136" s="419" t="s">
        <v>119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20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</row>
    <row r="137" spans="1:8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  <c r="K137" s="79" t="s">
        <v>7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98">
        <v>0</v>
      </c>
      <c r="S137" s="99">
        <f>SUM(L137:R137)</f>
        <v>0</v>
      </c>
      <c r="U137" s="101" t="s">
        <v>7</v>
      </c>
      <c r="V137" s="114">
        <v>0</v>
      </c>
      <c r="W137" s="114">
        <v>0</v>
      </c>
      <c r="X137" s="114">
        <v>0</v>
      </c>
      <c r="Y137" s="114">
        <v>0</v>
      </c>
      <c r="Z137" s="114">
        <v>0</v>
      </c>
      <c r="AA137" s="114">
        <v>0</v>
      </c>
      <c r="AB137" s="114">
        <v>0</v>
      </c>
      <c r="AC137" s="115">
        <v>0</v>
      </c>
      <c r="AD137" s="116">
        <v>0</v>
      </c>
      <c r="AE137" s="116">
        <v>0</v>
      </c>
      <c r="AF137" s="116">
        <v>0</v>
      </c>
      <c r="AG137" s="116">
        <v>0</v>
      </c>
      <c r="AH137" s="116">
        <v>0</v>
      </c>
      <c r="AI137" s="117">
        <f>SUM(V137:AC137)</f>
        <v>0</v>
      </c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</row>
    <row r="138" spans="1:8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119">SUM(B138:H138)</f>
        <v>0</v>
      </c>
      <c r="K138" s="71" t="s">
        <v>8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5">
        <v>0</v>
      </c>
      <c r="S138" s="86">
        <f t="shared" ref="S138:S157" si="120">SUM(L138:R138)</f>
        <v>0</v>
      </c>
      <c r="U138" s="102" t="s">
        <v>8</v>
      </c>
      <c r="V138" s="118">
        <v>0</v>
      </c>
      <c r="W138" s="118">
        <v>0</v>
      </c>
      <c r="X138" s="118">
        <v>0</v>
      </c>
      <c r="Y138" s="118">
        <v>0</v>
      </c>
      <c r="Z138" s="118">
        <v>0</v>
      </c>
      <c r="AA138" s="118">
        <v>0</v>
      </c>
      <c r="AB138" s="118">
        <v>0</v>
      </c>
      <c r="AC138" s="119">
        <v>0</v>
      </c>
      <c r="AD138" s="118">
        <v>0</v>
      </c>
      <c r="AE138" s="118">
        <v>0</v>
      </c>
      <c r="AF138" s="118">
        <v>0</v>
      </c>
      <c r="AG138" s="118">
        <v>0</v>
      </c>
      <c r="AH138" s="118">
        <v>0</v>
      </c>
      <c r="AI138" s="120">
        <f t="shared" ref="AI138:AI157" si="121">SUM(V138:AC138)</f>
        <v>0</v>
      </c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</row>
    <row r="139" spans="1:8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119"/>
        <v>0</v>
      </c>
      <c r="K139" s="72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82">
        <v>0</v>
      </c>
      <c r="S139" s="83">
        <f t="shared" si="120"/>
        <v>0</v>
      </c>
      <c r="U139" s="103" t="s">
        <v>10</v>
      </c>
      <c r="V139" s="114">
        <v>0</v>
      </c>
      <c r="W139" s="114">
        <v>0</v>
      </c>
      <c r="X139" s="114">
        <v>0</v>
      </c>
      <c r="Y139" s="114">
        <v>0</v>
      </c>
      <c r="Z139" s="114">
        <v>0</v>
      </c>
      <c r="AA139" s="114">
        <v>0</v>
      </c>
      <c r="AB139" s="114">
        <v>0</v>
      </c>
      <c r="AC139" s="115">
        <v>0</v>
      </c>
      <c r="AD139" s="116">
        <v>0</v>
      </c>
      <c r="AE139" s="116">
        <v>0</v>
      </c>
      <c r="AF139" s="116">
        <v>0</v>
      </c>
      <c r="AG139" s="116">
        <v>0</v>
      </c>
      <c r="AH139" s="116">
        <v>0</v>
      </c>
      <c r="AI139" s="117">
        <f t="shared" si="121"/>
        <v>0</v>
      </c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</row>
    <row r="140" spans="1:81" ht="15">
      <c r="A140" s="28" t="s">
        <v>56</v>
      </c>
      <c r="B140" s="40">
        <v>0</v>
      </c>
      <c r="C140" s="40">
        <v>292.86753700000213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119"/>
        <v>292.86753700000213</v>
      </c>
      <c r="K140" s="71" t="s">
        <v>56</v>
      </c>
      <c r="L140" s="84">
        <v>0</v>
      </c>
      <c r="M140" s="84">
        <v>292.86753700000213</v>
      </c>
      <c r="N140" s="84">
        <v>0</v>
      </c>
      <c r="O140" s="84">
        <v>0</v>
      </c>
      <c r="P140" s="84">
        <v>0</v>
      </c>
      <c r="Q140" s="84">
        <v>0</v>
      </c>
      <c r="R140" s="85">
        <v>0</v>
      </c>
      <c r="S140" s="86">
        <f t="shared" si="120"/>
        <v>292.86753700000213</v>
      </c>
      <c r="U140" s="102" t="s">
        <v>56</v>
      </c>
      <c r="V140" s="118">
        <v>0</v>
      </c>
      <c r="W140" s="118">
        <v>0</v>
      </c>
      <c r="X140" s="118">
        <v>0</v>
      </c>
      <c r="Y140" s="118">
        <v>292.86753700000213</v>
      </c>
      <c r="Z140" s="118">
        <v>0</v>
      </c>
      <c r="AA140" s="118">
        <v>0</v>
      </c>
      <c r="AB140" s="118">
        <v>0</v>
      </c>
      <c r="AC140" s="119">
        <v>0</v>
      </c>
      <c r="AD140" s="118">
        <v>0</v>
      </c>
      <c r="AE140" s="118">
        <v>0</v>
      </c>
      <c r="AF140" s="118">
        <v>0</v>
      </c>
      <c r="AG140" s="118">
        <v>0</v>
      </c>
      <c r="AH140" s="118">
        <v>0</v>
      </c>
      <c r="AI140" s="120">
        <f t="shared" si="121"/>
        <v>292.86753700000213</v>
      </c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</row>
    <row r="141" spans="1:81" ht="15">
      <c r="A141" s="29" t="s">
        <v>16</v>
      </c>
      <c r="B141" s="43">
        <v>5.815240299874362</v>
      </c>
      <c r="C141" s="43">
        <v>72.334325776018176</v>
      </c>
      <c r="D141" s="43">
        <v>7.3755272650091674</v>
      </c>
      <c r="E141" s="43">
        <v>0</v>
      </c>
      <c r="F141" s="422"/>
      <c r="G141" s="43">
        <v>0</v>
      </c>
      <c r="H141" s="44">
        <v>0</v>
      </c>
      <c r="I141" s="39">
        <f t="shared" si="119"/>
        <v>85.525093340901705</v>
      </c>
      <c r="K141" s="72" t="s">
        <v>16</v>
      </c>
      <c r="L141" s="43">
        <v>5.815240299874362</v>
      </c>
      <c r="M141" s="43">
        <v>72.334325776018176</v>
      </c>
      <c r="N141" s="43">
        <v>7.3755272650091674</v>
      </c>
      <c r="O141" s="43">
        <v>0</v>
      </c>
      <c r="P141" s="43">
        <v>0</v>
      </c>
      <c r="Q141" s="43">
        <v>0</v>
      </c>
      <c r="R141" s="82">
        <v>0</v>
      </c>
      <c r="S141" s="83">
        <f t="shared" si="120"/>
        <v>85.525093340901705</v>
      </c>
      <c r="U141" s="103" t="s">
        <v>16</v>
      </c>
      <c r="V141" s="114">
        <v>5.815240299874362</v>
      </c>
      <c r="W141" s="114">
        <v>0</v>
      </c>
      <c r="X141" s="114">
        <v>0</v>
      </c>
      <c r="Y141" s="114">
        <v>72.334325776018176</v>
      </c>
      <c r="Z141" s="114">
        <v>0.45176572736795101</v>
      </c>
      <c r="AA141" s="114">
        <v>0</v>
      </c>
      <c r="AB141" s="114">
        <v>0</v>
      </c>
      <c r="AC141" s="115">
        <v>6.9237615376412167</v>
      </c>
      <c r="AD141" s="116">
        <v>0</v>
      </c>
      <c r="AE141" s="116">
        <v>0</v>
      </c>
      <c r="AF141" s="116">
        <v>0</v>
      </c>
      <c r="AG141" s="116">
        <v>6.9237615376412167</v>
      </c>
      <c r="AH141" s="116">
        <v>0</v>
      </c>
      <c r="AI141" s="117">
        <f t="shared" si="121"/>
        <v>85.525093340901705</v>
      </c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</row>
    <row r="142" spans="1:81" ht="15">
      <c r="A142" s="28" t="s">
        <v>68</v>
      </c>
      <c r="B142" s="40">
        <v>3.1821182590155077</v>
      </c>
      <c r="C142" s="40">
        <v>0.46006529046007338</v>
      </c>
      <c r="D142" s="40">
        <v>1.6639028004972656</v>
      </c>
      <c r="E142" s="40">
        <v>0</v>
      </c>
      <c r="F142" s="422"/>
      <c r="G142" s="40">
        <v>0</v>
      </c>
      <c r="H142" s="41">
        <v>0</v>
      </c>
      <c r="I142" s="42">
        <f t="shared" si="119"/>
        <v>5.3060863499728468</v>
      </c>
      <c r="K142" s="71" t="s">
        <v>68</v>
      </c>
      <c r="L142" s="84">
        <v>3.1821182590155077</v>
      </c>
      <c r="M142" s="84">
        <v>0.46006529046007338</v>
      </c>
      <c r="N142" s="84">
        <v>1.6639028004972656</v>
      </c>
      <c r="O142" s="84">
        <v>0</v>
      </c>
      <c r="P142" s="84">
        <v>0</v>
      </c>
      <c r="Q142" s="84">
        <v>0</v>
      </c>
      <c r="R142" s="85">
        <v>0</v>
      </c>
      <c r="S142" s="86">
        <f t="shared" si="120"/>
        <v>5.3060863499728468</v>
      </c>
      <c r="U142" s="102" t="s">
        <v>57</v>
      </c>
      <c r="V142" s="118">
        <v>3.1821182590155077</v>
      </c>
      <c r="W142" s="118">
        <v>0</v>
      </c>
      <c r="X142" s="118">
        <v>0</v>
      </c>
      <c r="Y142" s="118">
        <v>0.46006529046007338</v>
      </c>
      <c r="Z142" s="118">
        <v>0.6389795700834352</v>
      </c>
      <c r="AA142" s="118">
        <v>0</v>
      </c>
      <c r="AB142" s="118">
        <v>0</v>
      </c>
      <c r="AC142" s="119">
        <v>1.0249232304138303</v>
      </c>
      <c r="AD142" s="118">
        <v>0</v>
      </c>
      <c r="AE142" s="118">
        <v>0</v>
      </c>
      <c r="AF142" s="118">
        <v>0</v>
      </c>
      <c r="AG142" s="118">
        <v>1.0249232304138303</v>
      </c>
      <c r="AH142" s="118">
        <v>0</v>
      </c>
      <c r="AI142" s="120">
        <f t="shared" si="121"/>
        <v>5.3060863499728468</v>
      </c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</row>
    <row r="143" spans="1:81" ht="15">
      <c r="A143" s="29" t="s">
        <v>58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119"/>
        <v>0</v>
      </c>
      <c r="K143" s="72" t="s">
        <v>58</v>
      </c>
      <c r="L143" s="43">
        <v>0</v>
      </c>
      <c r="M143" s="43">
        <v>0</v>
      </c>
      <c r="N143" s="43">
        <v>0</v>
      </c>
      <c r="O143" s="43">
        <v>0</v>
      </c>
      <c r="P143" s="43">
        <v>52.785027167397857</v>
      </c>
      <c r="Q143" s="43">
        <v>0</v>
      </c>
      <c r="R143" s="82">
        <v>0</v>
      </c>
      <c r="S143" s="83">
        <f t="shared" si="120"/>
        <v>52.785027167397857</v>
      </c>
      <c r="U143" s="103" t="s">
        <v>58</v>
      </c>
      <c r="V143" s="114">
        <v>0</v>
      </c>
      <c r="W143" s="114">
        <v>0</v>
      </c>
      <c r="X143" s="114">
        <v>0</v>
      </c>
      <c r="Y143" s="114">
        <v>0</v>
      </c>
      <c r="Z143" s="114">
        <v>0</v>
      </c>
      <c r="AA143" s="114">
        <v>0</v>
      </c>
      <c r="AB143" s="114">
        <v>52.785027167397857</v>
      </c>
      <c r="AC143" s="115">
        <v>0</v>
      </c>
      <c r="AD143" s="114">
        <v>0</v>
      </c>
      <c r="AE143" s="114">
        <v>0</v>
      </c>
      <c r="AF143" s="114">
        <v>0</v>
      </c>
      <c r="AG143" s="114">
        <v>0</v>
      </c>
      <c r="AH143" s="114">
        <v>0</v>
      </c>
      <c r="AI143" s="117">
        <f t="shared" si="121"/>
        <v>52.785027167397857</v>
      </c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</row>
    <row r="144" spans="1:8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119"/>
        <v>0</v>
      </c>
      <c r="K144" s="71" t="s">
        <v>12</v>
      </c>
      <c r="L144" s="84">
        <v>0</v>
      </c>
      <c r="M144" s="84">
        <v>0</v>
      </c>
      <c r="N144" s="84">
        <v>0</v>
      </c>
      <c r="O144" s="84">
        <v>0</v>
      </c>
      <c r="P144" s="84">
        <v>7.5732091646175919</v>
      </c>
      <c r="Q144" s="84">
        <v>0</v>
      </c>
      <c r="R144" s="85">
        <v>0</v>
      </c>
      <c r="S144" s="86">
        <f t="shared" si="120"/>
        <v>7.5732091646175919</v>
      </c>
      <c r="U144" s="102" t="s">
        <v>12</v>
      </c>
      <c r="V144" s="118">
        <v>0</v>
      </c>
      <c r="W144" s="118">
        <v>0</v>
      </c>
      <c r="X144" s="118">
        <v>0</v>
      </c>
      <c r="Y144" s="118">
        <v>0</v>
      </c>
      <c r="Z144" s="118">
        <v>0</v>
      </c>
      <c r="AA144" s="118">
        <v>0</v>
      </c>
      <c r="AB144" s="118">
        <v>7.5732091646175919</v>
      </c>
      <c r="AC144" s="119">
        <v>0</v>
      </c>
      <c r="AD144" s="118">
        <v>0</v>
      </c>
      <c r="AE144" s="118">
        <v>0</v>
      </c>
      <c r="AF144" s="118">
        <v>0</v>
      </c>
      <c r="AG144" s="118">
        <v>0</v>
      </c>
      <c r="AH144" s="118">
        <v>0</v>
      </c>
      <c r="AI144" s="120">
        <f t="shared" si="121"/>
        <v>7.5732091646175919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</row>
    <row r="145" spans="1:8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119"/>
        <v>0</v>
      </c>
      <c r="K145" s="72" t="s">
        <v>59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82">
        <v>0</v>
      </c>
      <c r="S145" s="83">
        <f t="shared" si="120"/>
        <v>0</v>
      </c>
      <c r="U145" s="103" t="s">
        <v>59</v>
      </c>
      <c r="V145" s="114">
        <v>0</v>
      </c>
      <c r="W145" s="114">
        <v>0</v>
      </c>
      <c r="X145" s="114">
        <v>0</v>
      </c>
      <c r="Y145" s="114">
        <v>0</v>
      </c>
      <c r="Z145" s="114">
        <v>0</v>
      </c>
      <c r="AA145" s="114">
        <v>0</v>
      </c>
      <c r="AB145" s="114">
        <v>0</v>
      </c>
      <c r="AC145" s="115">
        <v>0</v>
      </c>
      <c r="AD145" s="114">
        <v>0</v>
      </c>
      <c r="AE145" s="114">
        <v>0</v>
      </c>
      <c r="AF145" s="114">
        <v>0</v>
      </c>
      <c r="AG145" s="114">
        <v>0</v>
      </c>
      <c r="AH145" s="114">
        <v>0</v>
      </c>
      <c r="AI145" s="117">
        <f t="shared" si="121"/>
        <v>0</v>
      </c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</row>
    <row r="146" spans="1:81" ht="15">
      <c r="A146" s="28" t="s">
        <v>17</v>
      </c>
      <c r="B146" s="40">
        <v>0</v>
      </c>
      <c r="C146" s="40">
        <v>0</v>
      </c>
      <c r="D146" s="40">
        <v>6.0641942554272541</v>
      </c>
      <c r="E146" s="40">
        <v>0</v>
      </c>
      <c r="F146" s="422"/>
      <c r="G146" s="40">
        <v>0</v>
      </c>
      <c r="H146" s="41">
        <v>0</v>
      </c>
      <c r="I146" s="42">
        <f t="shared" si="119"/>
        <v>6.0641942554272541</v>
      </c>
      <c r="K146" s="71" t="s">
        <v>17</v>
      </c>
      <c r="L146" s="84">
        <v>0</v>
      </c>
      <c r="M146" s="84">
        <v>0</v>
      </c>
      <c r="N146" s="84">
        <v>6.0641942554272541</v>
      </c>
      <c r="O146" s="84">
        <v>0</v>
      </c>
      <c r="P146" s="84">
        <v>0</v>
      </c>
      <c r="Q146" s="84">
        <v>0</v>
      </c>
      <c r="R146" s="85">
        <v>0</v>
      </c>
      <c r="S146" s="86">
        <f t="shared" si="120"/>
        <v>6.0641942554272541</v>
      </c>
      <c r="U146" s="102" t="s">
        <v>17</v>
      </c>
      <c r="V146" s="118">
        <v>0</v>
      </c>
      <c r="W146" s="118">
        <v>0</v>
      </c>
      <c r="X146" s="118">
        <v>0</v>
      </c>
      <c r="Y146" s="118">
        <v>0</v>
      </c>
      <c r="Z146" s="118">
        <v>6.0641942554272541</v>
      </c>
      <c r="AA146" s="118">
        <v>0</v>
      </c>
      <c r="AB146" s="118">
        <v>0</v>
      </c>
      <c r="AC146" s="119">
        <v>0</v>
      </c>
      <c r="AD146" s="118">
        <v>0</v>
      </c>
      <c r="AE146" s="118">
        <v>0</v>
      </c>
      <c r="AF146" s="118">
        <v>0</v>
      </c>
      <c r="AG146" s="118">
        <v>0</v>
      </c>
      <c r="AH146" s="118">
        <v>0</v>
      </c>
      <c r="AI146" s="120">
        <f t="shared" si="121"/>
        <v>6.0641942554272541</v>
      </c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</row>
    <row r="147" spans="1:81" ht="15">
      <c r="A147" s="29" t="s">
        <v>140</v>
      </c>
      <c r="B147" s="43">
        <v>602.6596314268163</v>
      </c>
      <c r="C147" s="43">
        <v>2444.1080627898641</v>
      </c>
      <c r="D147" s="43">
        <v>548.54536616677694</v>
      </c>
      <c r="E147" s="43">
        <v>0</v>
      </c>
      <c r="F147" s="422"/>
      <c r="G147" s="43">
        <v>0</v>
      </c>
      <c r="H147" s="44">
        <v>0</v>
      </c>
      <c r="I147" s="39">
        <f t="shared" si="119"/>
        <v>3595.3130603834575</v>
      </c>
      <c r="K147" s="72" t="s">
        <v>140</v>
      </c>
      <c r="L147" s="43">
        <v>602.6596314268163</v>
      </c>
      <c r="M147" s="43">
        <v>2444.1080627898641</v>
      </c>
      <c r="N147" s="43">
        <v>548.54536616677694</v>
      </c>
      <c r="O147" s="43">
        <v>0</v>
      </c>
      <c r="P147" s="43">
        <v>0.63569632112811814</v>
      </c>
      <c r="Q147" s="43">
        <v>0</v>
      </c>
      <c r="R147" s="82">
        <v>0</v>
      </c>
      <c r="S147" s="83">
        <f t="shared" si="120"/>
        <v>3595.9487567045858</v>
      </c>
      <c r="U147" s="103" t="s">
        <v>140</v>
      </c>
      <c r="V147" s="114">
        <v>592.07403964436207</v>
      </c>
      <c r="W147" s="114">
        <v>0</v>
      </c>
      <c r="X147" s="114">
        <v>0</v>
      </c>
      <c r="Y147" s="114">
        <v>2444.1080627898641</v>
      </c>
      <c r="Z147" s="114">
        <v>548.54536616677694</v>
      </c>
      <c r="AA147" s="114">
        <v>0</v>
      </c>
      <c r="AB147" s="114">
        <v>0.63569632112811814</v>
      </c>
      <c r="AC147" s="115">
        <v>10.585591782454207</v>
      </c>
      <c r="AD147" s="114">
        <v>10.585591782454207</v>
      </c>
      <c r="AE147" s="114">
        <v>0</v>
      </c>
      <c r="AF147" s="114">
        <v>0</v>
      </c>
      <c r="AG147" s="114">
        <v>0</v>
      </c>
      <c r="AH147" s="114">
        <v>0</v>
      </c>
      <c r="AI147" s="117">
        <f t="shared" si="121"/>
        <v>3595.9487567045858</v>
      </c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</row>
    <row r="148" spans="1:81" ht="15">
      <c r="A148" s="28" t="s">
        <v>25</v>
      </c>
      <c r="B148" s="40">
        <v>1235.3167239453792</v>
      </c>
      <c r="C148" s="40">
        <v>52.221054041216902</v>
      </c>
      <c r="D148" s="40">
        <v>16.743425020292484</v>
      </c>
      <c r="E148" s="40">
        <v>2466.0219859553354</v>
      </c>
      <c r="F148" s="422"/>
      <c r="G148" s="40">
        <v>463.48273034362899</v>
      </c>
      <c r="H148" s="41">
        <v>0</v>
      </c>
      <c r="I148" s="42">
        <f t="shared" si="119"/>
        <v>4233.785919305853</v>
      </c>
      <c r="K148" s="71" t="s">
        <v>25</v>
      </c>
      <c r="L148" s="84">
        <v>1235.3167239453792</v>
      </c>
      <c r="M148" s="84">
        <v>52.221054041216902</v>
      </c>
      <c r="N148" s="84">
        <v>16.743425020292484</v>
      </c>
      <c r="O148" s="84">
        <v>2466.0219859553354</v>
      </c>
      <c r="P148" s="84">
        <v>51.301151382799638</v>
      </c>
      <c r="Q148" s="84">
        <v>463.48273034362899</v>
      </c>
      <c r="R148" s="85">
        <v>0</v>
      </c>
      <c r="S148" s="86">
        <f t="shared" si="120"/>
        <v>4285.0870706886526</v>
      </c>
      <c r="U148" s="102" t="s">
        <v>25</v>
      </c>
      <c r="V148" s="118">
        <v>34.549130791963151</v>
      </c>
      <c r="W148" s="118">
        <v>855.05024003720371</v>
      </c>
      <c r="X148" s="118">
        <v>463.48273034362899</v>
      </c>
      <c r="Y148" s="118">
        <v>52.221054041216902</v>
      </c>
      <c r="Z148" s="118">
        <v>16.562921731126032</v>
      </c>
      <c r="AA148" s="118">
        <v>1407.7874392734234</v>
      </c>
      <c r="AB148" s="118">
        <v>51.301151382799638</v>
      </c>
      <c r="AC148" s="119">
        <v>1404.1324030872911</v>
      </c>
      <c r="AD148" s="118">
        <v>345.71735311621222</v>
      </c>
      <c r="AE148" s="118">
        <v>1058.2345466819122</v>
      </c>
      <c r="AF148" s="118">
        <v>0</v>
      </c>
      <c r="AG148" s="118">
        <v>0.18050328916645336</v>
      </c>
      <c r="AH148" s="118">
        <v>0</v>
      </c>
      <c r="AI148" s="120">
        <f t="shared" si="121"/>
        <v>4285.0870706886526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</row>
    <row r="149" spans="1:81" ht="15">
      <c r="A149" s="29" t="s">
        <v>24</v>
      </c>
      <c r="B149" s="43">
        <v>221.96095772460922</v>
      </c>
      <c r="C149" s="43">
        <v>0</v>
      </c>
      <c r="D149" s="43">
        <v>0</v>
      </c>
      <c r="E149" s="43">
        <v>0</v>
      </c>
      <c r="F149" s="422"/>
      <c r="G149" s="43">
        <v>0</v>
      </c>
      <c r="H149" s="44">
        <v>0</v>
      </c>
      <c r="I149" s="39">
        <f t="shared" si="119"/>
        <v>221.96095772460922</v>
      </c>
      <c r="K149" s="72" t="s">
        <v>24</v>
      </c>
      <c r="L149" s="43">
        <v>221.96095772460922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82">
        <v>0</v>
      </c>
      <c r="S149" s="83">
        <f t="shared" si="120"/>
        <v>221.96095772460922</v>
      </c>
      <c r="U149" s="103" t="s">
        <v>24</v>
      </c>
      <c r="V149" s="114">
        <v>44.392191544921843</v>
      </c>
      <c r="W149" s="114">
        <v>0</v>
      </c>
      <c r="X149" s="114">
        <v>0</v>
      </c>
      <c r="Y149" s="114">
        <v>0</v>
      </c>
      <c r="Z149" s="114">
        <v>0</v>
      </c>
      <c r="AA149" s="114">
        <v>0</v>
      </c>
      <c r="AB149" s="114">
        <v>0</v>
      </c>
      <c r="AC149" s="115">
        <v>177.56876617968737</v>
      </c>
      <c r="AD149" s="114">
        <v>177.56876617968737</v>
      </c>
      <c r="AE149" s="114">
        <v>0</v>
      </c>
      <c r="AF149" s="114">
        <v>0</v>
      </c>
      <c r="AG149" s="114">
        <v>0</v>
      </c>
      <c r="AH149" s="114">
        <v>0</v>
      </c>
      <c r="AI149" s="117">
        <f t="shared" si="121"/>
        <v>221.96095772460922</v>
      </c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</row>
    <row r="150" spans="1:81" ht="15">
      <c r="A150" s="28" t="s">
        <v>60</v>
      </c>
      <c r="B150" s="40">
        <v>0.31696036184922999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119"/>
        <v>0.31696036184922999</v>
      </c>
      <c r="K150" s="71" t="s">
        <v>60</v>
      </c>
      <c r="L150" s="84">
        <v>0.31696036184922999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5">
        <v>0</v>
      </c>
      <c r="S150" s="86">
        <f t="shared" si="120"/>
        <v>0.31696036184922999</v>
      </c>
      <c r="U150" s="102" t="s">
        <v>60</v>
      </c>
      <c r="V150" s="118">
        <v>0.31696036184922999</v>
      </c>
      <c r="W150" s="118">
        <v>0</v>
      </c>
      <c r="X150" s="118">
        <v>0</v>
      </c>
      <c r="Y150" s="118">
        <v>0</v>
      </c>
      <c r="Z150" s="118">
        <v>0</v>
      </c>
      <c r="AA150" s="118">
        <v>0</v>
      </c>
      <c r="AB150" s="118">
        <v>0</v>
      </c>
      <c r="AC150" s="119">
        <v>0</v>
      </c>
      <c r="AD150" s="118">
        <v>0</v>
      </c>
      <c r="AE150" s="118">
        <v>0</v>
      </c>
      <c r="AF150" s="118">
        <v>0</v>
      </c>
      <c r="AG150" s="118">
        <v>0</v>
      </c>
      <c r="AH150" s="118">
        <v>0</v>
      </c>
      <c r="AI150" s="120">
        <f t="shared" si="121"/>
        <v>0.31696036184922999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</row>
    <row r="151" spans="1:81" ht="15">
      <c r="A151" s="29" t="s">
        <v>22</v>
      </c>
      <c r="B151" s="43">
        <v>0</v>
      </c>
      <c r="C151" s="43">
        <v>341.67414651844143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119"/>
        <v>341.67414651844143</v>
      </c>
      <c r="K151" s="72" t="s">
        <v>22</v>
      </c>
      <c r="L151" s="43">
        <v>0</v>
      </c>
      <c r="M151" s="43">
        <v>341.67414651844143</v>
      </c>
      <c r="N151" s="43">
        <v>0</v>
      </c>
      <c r="O151" s="43">
        <v>0</v>
      </c>
      <c r="P151" s="43">
        <v>2.1691772300123322</v>
      </c>
      <c r="Q151" s="43">
        <v>0</v>
      </c>
      <c r="R151" s="82">
        <v>0</v>
      </c>
      <c r="S151" s="83">
        <f t="shared" si="120"/>
        <v>343.84332374845377</v>
      </c>
      <c r="U151" s="103" t="s">
        <v>22</v>
      </c>
      <c r="V151" s="114">
        <v>0</v>
      </c>
      <c r="W151" s="114">
        <v>0</v>
      </c>
      <c r="X151" s="114">
        <v>0</v>
      </c>
      <c r="Y151" s="114">
        <v>341.67414651844143</v>
      </c>
      <c r="Z151" s="114">
        <v>0</v>
      </c>
      <c r="AA151" s="114">
        <v>0</v>
      </c>
      <c r="AB151" s="114">
        <v>2.1691772300123322</v>
      </c>
      <c r="AC151" s="115">
        <v>0</v>
      </c>
      <c r="AD151" s="114">
        <v>0</v>
      </c>
      <c r="AE151" s="114">
        <v>0</v>
      </c>
      <c r="AF151" s="114">
        <v>0</v>
      </c>
      <c r="AG151" s="114">
        <v>0</v>
      </c>
      <c r="AH151" s="114">
        <v>0</v>
      </c>
      <c r="AI151" s="117">
        <f t="shared" si="121"/>
        <v>343.84332374845377</v>
      </c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</row>
    <row r="152" spans="1:81" ht="15">
      <c r="A152" s="28" t="s">
        <v>21</v>
      </c>
      <c r="B152" s="40">
        <v>0</v>
      </c>
      <c r="C152" s="40">
        <v>660.48282000000006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119"/>
        <v>660.48282000000006</v>
      </c>
      <c r="K152" s="71" t="s">
        <v>21</v>
      </c>
      <c r="L152" s="84">
        <v>0</v>
      </c>
      <c r="M152" s="84">
        <v>660.48282000000006</v>
      </c>
      <c r="N152" s="84">
        <v>0</v>
      </c>
      <c r="O152" s="84">
        <v>0</v>
      </c>
      <c r="P152" s="84">
        <v>0</v>
      </c>
      <c r="Q152" s="84">
        <v>0</v>
      </c>
      <c r="R152" s="85">
        <v>0</v>
      </c>
      <c r="S152" s="86">
        <f t="shared" si="120"/>
        <v>660.48282000000006</v>
      </c>
      <c r="U152" s="102" t="s">
        <v>61</v>
      </c>
      <c r="V152" s="118">
        <v>0</v>
      </c>
      <c r="W152" s="118">
        <v>0</v>
      </c>
      <c r="X152" s="118">
        <v>0</v>
      </c>
      <c r="Y152" s="118">
        <v>660.48282000000006</v>
      </c>
      <c r="Z152" s="118">
        <v>0</v>
      </c>
      <c r="AA152" s="118">
        <v>0</v>
      </c>
      <c r="AB152" s="118">
        <v>0</v>
      </c>
      <c r="AC152" s="119">
        <v>0</v>
      </c>
      <c r="AD152" s="118">
        <v>0</v>
      </c>
      <c r="AE152" s="118">
        <v>0</v>
      </c>
      <c r="AF152" s="118">
        <v>0</v>
      </c>
      <c r="AG152" s="118">
        <v>0</v>
      </c>
      <c r="AH152" s="118">
        <v>0</v>
      </c>
      <c r="AI152" s="120">
        <f t="shared" si="121"/>
        <v>660.48282000000006</v>
      </c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</row>
    <row r="153" spans="1:8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119"/>
        <v>0</v>
      </c>
      <c r="K153" s="73" t="s">
        <v>64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82">
        <v>0</v>
      </c>
      <c r="S153" s="83">
        <f t="shared" si="120"/>
        <v>0</v>
      </c>
      <c r="U153" s="104" t="s">
        <v>62</v>
      </c>
      <c r="V153" s="114">
        <v>0</v>
      </c>
      <c r="W153" s="114">
        <v>0</v>
      </c>
      <c r="X153" s="114">
        <v>0</v>
      </c>
      <c r="Y153" s="114">
        <v>0</v>
      </c>
      <c r="Z153" s="114">
        <v>0</v>
      </c>
      <c r="AA153" s="114">
        <v>0</v>
      </c>
      <c r="AB153" s="114">
        <v>0</v>
      </c>
      <c r="AC153" s="115">
        <v>0</v>
      </c>
      <c r="AD153" s="116">
        <v>0</v>
      </c>
      <c r="AE153" s="116">
        <v>0</v>
      </c>
      <c r="AF153" s="116">
        <v>0</v>
      </c>
      <c r="AG153" s="116">
        <v>0</v>
      </c>
      <c r="AH153" s="116">
        <v>0</v>
      </c>
      <c r="AI153" s="117">
        <f t="shared" si="121"/>
        <v>0</v>
      </c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</row>
    <row r="154" spans="1:8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f t="shared" si="119"/>
        <v>0</v>
      </c>
      <c r="K154" s="74" t="s">
        <v>23</v>
      </c>
      <c r="L154" s="87">
        <v>0</v>
      </c>
      <c r="M154" s="87">
        <v>0</v>
      </c>
      <c r="N154" s="87">
        <v>0</v>
      </c>
      <c r="O154" s="87">
        <v>0</v>
      </c>
      <c r="P154" s="87">
        <v>0</v>
      </c>
      <c r="Q154" s="87">
        <v>0</v>
      </c>
      <c r="R154" s="88">
        <v>0</v>
      </c>
      <c r="S154" s="89">
        <f t="shared" si="120"/>
        <v>0</v>
      </c>
      <c r="U154" s="105" t="s">
        <v>65</v>
      </c>
      <c r="V154" s="121">
        <v>0</v>
      </c>
      <c r="W154" s="121">
        <v>0</v>
      </c>
      <c r="X154" s="121">
        <v>0</v>
      </c>
      <c r="Y154" s="121">
        <v>0</v>
      </c>
      <c r="Z154" s="121">
        <v>0</v>
      </c>
      <c r="AA154" s="121">
        <v>0</v>
      </c>
      <c r="AB154" s="121">
        <v>0</v>
      </c>
      <c r="AC154" s="121">
        <v>0</v>
      </c>
      <c r="AD154" s="121">
        <v>0</v>
      </c>
      <c r="AE154" s="121">
        <v>0</v>
      </c>
      <c r="AF154" s="121">
        <v>0</v>
      </c>
      <c r="AG154" s="121">
        <v>0</v>
      </c>
      <c r="AH154" s="122">
        <v>0</v>
      </c>
      <c r="AI154" s="123">
        <f t="shared" si="121"/>
        <v>0</v>
      </c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</row>
    <row r="155" spans="1:8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f t="shared" si="119"/>
        <v>0</v>
      </c>
      <c r="K155" s="75" t="s">
        <v>19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90">
        <v>0</v>
      </c>
      <c r="S155" s="91">
        <f t="shared" si="120"/>
        <v>0</v>
      </c>
      <c r="U155" s="106" t="s">
        <v>19</v>
      </c>
      <c r="V155" s="124">
        <v>0</v>
      </c>
      <c r="W155" s="124">
        <v>0</v>
      </c>
      <c r="X155" s="124">
        <v>0</v>
      </c>
      <c r="Y155" s="124">
        <v>0</v>
      </c>
      <c r="Z155" s="124">
        <v>0</v>
      </c>
      <c r="AA155" s="124">
        <v>0</v>
      </c>
      <c r="AB155" s="124">
        <v>0</v>
      </c>
      <c r="AC155" s="124">
        <v>0</v>
      </c>
      <c r="AD155" s="125">
        <v>0</v>
      </c>
      <c r="AE155" s="125">
        <v>0</v>
      </c>
      <c r="AF155" s="125">
        <v>0</v>
      </c>
      <c r="AG155" s="125">
        <v>0</v>
      </c>
      <c r="AH155" s="125">
        <v>0</v>
      </c>
      <c r="AI155" s="126">
        <f t="shared" si="121"/>
        <v>0</v>
      </c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</row>
    <row r="156" spans="1:8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f t="shared" si="119"/>
        <v>0</v>
      </c>
      <c r="K156" s="74" t="s">
        <v>20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s="87">
        <v>0</v>
      </c>
      <c r="R156" s="88">
        <v>0</v>
      </c>
      <c r="S156" s="89">
        <f t="shared" si="120"/>
        <v>0</v>
      </c>
      <c r="U156" s="105" t="s">
        <v>20</v>
      </c>
      <c r="V156" s="121">
        <v>0</v>
      </c>
      <c r="W156" s="121">
        <v>0</v>
      </c>
      <c r="X156" s="121">
        <v>0</v>
      </c>
      <c r="Y156" s="121">
        <v>0</v>
      </c>
      <c r="Z156" s="121">
        <v>0</v>
      </c>
      <c r="AA156" s="121">
        <v>0</v>
      </c>
      <c r="AB156" s="121">
        <v>0</v>
      </c>
      <c r="AC156" s="121">
        <v>0</v>
      </c>
      <c r="AD156" s="121">
        <v>0</v>
      </c>
      <c r="AE156" s="121">
        <v>0</v>
      </c>
      <c r="AF156" s="121">
        <v>0</v>
      </c>
      <c r="AG156" s="121">
        <v>0</v>
      </c>
      <c r="AH156" s="122">
        <v>0</v>
      </c>
      <c r="AI156" s="123">
        <f t="shared" si="121"/>
        <v>0</v>
      </c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</row>
    <row r="157" spans="1:8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f t="shared" si="119"/>
        <v>0</v>
      </c>
      <c r="K157" s="76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2">
        <v>0</v>
      </c>
      <c r="S157" s="93">
        <f t="shared" si="120"/>
        <v>0</v>
      </c>
      <c r="U157" s="106" t="s">
        <v>11</v>
      </c>
      <c r="V157" s="124">
        <v>0</v>
      </c>
      <c r="W157" s="124">
        <v>0</v>
      </c>
      <c r="X157" s="124">
        <v>0</v>
      </c>
      <c r="Y157" s="124">
        <v>0</v>
      </c>
      <c r="Z157" s="124">
        <v>0</v>
      </c>
      <c r="AA157" s="124">
        <v>0</v>
      </c>
      <c r="AB157" s="124">
        <v>0</v>
      </c>
      <c r="AC157" s="124">
        <v>0</v>
      </c>
      <c r="AD157" s="125">
        <v>0</v>
      </c>
      <c r="AE157" s="125">
        <v>0</v>
      </c>
      <c r="AF157" s="125">
        <v>0</v>
      </c>
      <c r="AG157" s="125">
        <v>0</v>
      </c>
      <c r="AH157" s="125">
        <v>0</v>
      </c>
      <c r="AI157" s="126">
        <f t="shared" si="121"/>
        <v>0</v>
      </c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</row>
    <row r="158" spans="1:81" ht="15">
      <c r="A158" s="34" t="s">
        <v>26</v>
      </c>
      <c r="B158" s="67">
        <f>SUM(B137:B153)</f>
        <v>2069.2516320175441</v>
      </c>
      <c r="C158" s="67">
        <f t="shared" ref="C158:I158" si="122">SUM(C137:C153)</f>
        <v>3864.1480114160031</v>
      </c>
      <c r="D158" s="67">
        <f t="shared" si="122"/>
        <v>580.39241550800318</v>
      </c>
      <c r="E158" s="67">
        <f t="shared" si="122"/>
        <v>2466.0219859553354</v>
      </c>
      <c r="F158" s="67">
        <f t="shared" si="122"/>
        <v>0</v>
      </c>
      <c r="G158" s="67">
        <f t="shared" si="122"/>
        <v>463.48273034362899</v>
      </c>
      <c r="H158" s="68">
        <f t="shared" si="122"/>
        <v>0</v>
      </c>
      <c r="I158" s="39">
        <f t="shared" si="122"/>
        <v>9443.2967752405166</v>
      </c>
      <c r="K158" s="77" t="s">
        <v>26</v>
      </c>
      <c r="L158" s="67">
        <f>SUM(L137:L153)</f>
        <v>2069.2516320175441</v>
      </c>
      <c r="M158" s="67">
        <f t="shared" ref="M158:S158" si="123">SUM(M137:M153)</f>
        <v>3864.1480114160031</v>
      </c>
      <c r="N158" s="67">
        <f t="shared" si="123"/>
        <v>580.39241550800318</v>
      </c>
      <c r="O158" s="67">
        <f t="shared" si="123"/>
        <v>2466.0219859553354</v>
      </c>
      <c r="P158" s="67">
        <f t="shared" si="123"/>
        <v>114.46426126595554</v>
      </c>
      <c r="Q158" s="67">
        <f t="shared" si="123"/>
        <v>463.48273034362899</v>
      </c>
      <c r="R158" s="68">
        <f t="shared" si="123"/>
        <v>0</v>
      </c>
      <c r="S158" s="94">
        <f t="shared" si="123"/>
        <v>9557.7610365064684</v>
      </c>
      <c r="U158" s="107" t="s">
        <v>63</v>
      </c>
      <c r="V158" s="127">
        <f>SUM(V137:V153)</f>
        <v>680.32968090198631</v>
      </c>
      <c r="W158" s="127">
        <f t="shared" ref="W158:AH158" si="124">SUM(W137:W153)</f>
        <v>855.05024003720371</v>
      </c>
      <c r="X158" s="127">
        <f t="shared" si="124"/>
        <v>463.48273034362899</v>
      </c>
      <c r="Y158" s="127">
        <f t="shared" si="124"/>
        <v>3864.1480114160031</v>
      </c>
      <c r="Z158" s="127">
        <f t="shared" si="124"/>
        <v>572.26322745078164</v>
      </c>
      <c r="AA158" s="127">
        <f t="shared" si="124"/>
        <v>1407.7874392734234</v>
      </c>
      <c r="AB158" s="127">
        <f t="shared" si="124"/>
        <v>114.46426126595554</v>
      </c>
      <c r="AC158" s="127">
        <f t="shared" si="124"/>
        <v>1600.2354458174877</v>
      </c>
      <c r="AD158" s="128">
        <f t="shared" si="124"/>
        <v>533.87171107835388</v>
      </c>
      <c r="AE158" s="128">
        <f t="shared" si="124"/>
        <v>1058.2345466819122</v>
      </c>
      <c r="AF158" s="128">
        <f t="shared" si="124"/>
        <v>0</v>
      </c>
      <c r="AG158" s="128">
        <f t="shared" si="124"/>
        <v>8.1291880572215014</v>
      </c>
      <c r="AH158" s="128">
        <f t="shared" si="124"/>
        <v>0</v>
      </c>
      <c r="AI158" s="129">
        <f>SUM(V158:AC158)</f>
        <v>9557.7610365064684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</row>
    <row r="159" spans="1:81" s="15" customFormat="1" ht="15" thickBot="1">
      <c r="A159" s="32" t="s">
        <v>90</v>
      </c>
      <c r="B159" s="48">
        <f>IF($I158=0,"-",B158/$I158)</f>
        <v>0.21912385910002719</v>
      </c>
      <c r="C159" s="48">
        <f t="shared" ref="C159:H159" si="125">IF($I158=0,"-",C158/$I158)</f>
        <v>0.40919480806188946</v>
      </c>
      <c r="D159" s="48">
        <f t="shared" si="125"/>
        <v>6.1460783169468992E-2</v>
      </c>
      <c r="E159" s="48">
        <f t="shared" si="125"/>
        <v>0.26113994345926156</v>
      </c>
      <c r="F159" s="48">
        <f t="shared" si="125"/>
        <v>0</v>
      </c>
      <c r="G159" s="48">
        <f t="shared" si="125"/>
        <v>4.908060620935259E-2</v>
      </c>
      <c r="H159" s="69">
        <f t="shared" si="125"/>
        <v>0</v>
      </c>
      <c r="I159" s="49">
        <f>SUM(B159:H159)</f>
        <v>0.99999999999999989</v>
      </c>
      <c r="K159" s="78" t="s">
        <v>90</v>
      </c>
      <c r="L159" s="95">
        <f>IF($S158=0,"-",L158/$S158)</f>
        <v>0.21649961995428715</v>
      </c>
      <c r="M159" s="95">
        <f t="shared" ref="M159:R159" si="126">IF($S158=0,"-",M158/$S158)</f>
        <v>0.40429426898796145</v>
      </c>
      <c r="N159" s="95">
        <f t="shared" si="126"/>
        <v>6.0724725517949017E-2</v>
      </c>
      <c r="O159" s="95">
        <f t="shared" si="126"/>
        <v>0.25801251742287862</v>
      </c>
      <c r="P159" s="95">
        <f t="shared" si="126"/>
        <v>1.1976053892616911E-2</v>
      </c>
      <c r="Q159" s="95">
        <f t="shared" si="126"/>
        <v>4.8492814224307096E-2</v>
      </c>
      <c r="R159" s="96">
        <f t="shared" si="126"/>
        <v>0</v>
      </c>
      <c r="S159" s="97">
        <f>SUM(L159:R159)</f>
        <v>1.0000000000000004</v>
      </c>
      <c r="U159" s="108" t="s">
        <v>90</v>
      </c>
      <c r="V159" s="130">
        <f>+V158/$AI158</f>
        <v>7.1180863206709646E-2</v>
      </c>
      <c r="W159" s="130">
        <f t="shared" ref="W159:AH159" si="127">+W158/$AI158</f>
        <v>8.9461353634107996E-2</v>
      </c>
      <c r="X159" s="130">
        <f t="shared" si="127"/>
        <v>4.8492814224307096E-2</v>
      </c>
      <c r="Y159" s="130">
        <f t="shared" si="127"/>
        <v>0.40429426898796145</v>
      </c>
      <c r="Z159" s="130">
        <f t="shared" si="127"/>
        <v>5.9874192843385216E-2</v>
      </c>
      <c r="AA159" s="130">
        <f t="shared" si="127"/>
        <v>0.14729259644557871</v>
      </c>
      <c r="AB159" s="130">
        <f t="shared" si="127"/>
        <v>1.1976053892616911E-2</v>
      </c>
      <c r="AC159" s="130">
        <f t="shared" si="127"/>
        <v>0.16742785676533323</v>
      </c>
      <c r="AD159" s="130">
        <f t="shared" si="127"/>
        <v>5.5857403113469498E-2</v>
      </c>
      <c r="AE159" s="130">
        <f t="shared" si="127"/>
        <v>0.11071992097729991</v>
      </c>
      <c r="AF159" s="130">
        <f t="shared" si="127"/>
        <v>0</v>
      </c>
      <c r="AG159" s="130">
        <f t="shared" si="127"/>
        <v>8.505326745637977E-4</v>
      </c>
      <c r="AH159" s="130">
        <f t="shared" si="127"/>
        <v>0</v>
      </c>
      <c r="AI159" s="131">
        <f>SUM(V159:AC159)</f>
        <v>1.0000000000000002</v>
      </c>
    </row>
    <row r="160" spans="1:81" ht="15" thickBot="1">
      <c r="A160" s="2"/>
      <c r="B160" s="2"/>
      <c r="C160" s="2"/>
      <c r="D160" s="2"/>
      <c r="E160" s="2"/>
      <c r="F160" s="2"/>
      <c r="G160" s="2"/>
      <c r="H160" s="2"/>
      <c r="I160" s="2"/>
      <c r="K160" s="2"/>
      <c r="L160" s="50"/>
      <c r="M160" s="50"/>
      <c r="N160" s="50"/>
      <c r="O160" s="50"/>
      <c r="P160" s="50"/>
      <c r="Q160" s="50"/>
      <c r="R160" s="50"/>
      <c r="S160" s="50"/>
      <c r="U16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</row>
    <row r="161" spans="1:81" ht="30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  <c r="K161" s="424" t="s">
        <v>34</v>
      </c>
      <c r="L161" s="80" t="s">
        <v>0</v>
      </c>
      <c r="M161" s="80" t="s">
        <v>1</v>
      </c>
      <c r="N161" s="80" t="s">
        <v>2</v>
      </c>
      <c r="O161" s="80" t="s">
        <v>3</v>
      </c>
      <c r="P161" s="80" t="s">
        <v>27</v>
      </c>
      <c r="Q161" s="80" t="s">
        <v>4</v>
      </c>
      <c r="R161" s="80" t="s">
        <v>5</v>
      </c>
      <c r="S161" s="81" t="s">
        <v>6</v>
      </c>
      <c r="U161" s="417" t="s">
        <v>34</v>
      </c>
      <c r="V161" s="111" t="s">
        <v>72</v>
      </c>
      <c r="W161" s="111" t="s">
        <v>73</v>
      </c>
      <c r="X161" s="111" t="s">
        <v>4</v>
      </c>
      <c r="Y161" s="111" t="s">
        <v>1</v>
      </c>
      <c r="Z161" s="111" t="s">
        <v>2</v>
      </c>
      <c r="AA161" s="111" t="s">
        <v>3</v>
      </c>
      <c r="AB161" s="111" t="s">
        <v>55</v>
      </c>
      <c r="AC161" s="111" t="s">
        <v>67</v>
      </c>
      <c r="AD161" s="112" t="s">
        <v>74</v>
      </c>
      <c r="AE161" s="112" t="s">
        <v>75</v>
      </c>
      <c r="AF161" s="112" t="s">
        <v>76</v>
      </c>
      <c r="AG161" s="112" t="s">
        <v>77</v>
      </c>
      <c r="AH161" s="112" t="s">
        <v>78</v>
      </c>
      <c r="AI161" s="113" t="s">
        <v>63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</row>
    <row r="162" spans="1:81" ht="15" customHeight="1">
      <c r="A162" s="445" t="s">
        <v>34</v>
      </c>
      <c r="B162" s="409" t="s">
        <v>119</v>
      </c>
      <c r="C162" s="410"/>
      <c r="D162" s="410"/>
      <c r="E162" s="410"/>
      <c r="F162" s="410"/>
      <c r="G162" s="410"/>
      <c r="H162" s="410"/>
      <c r="I162" s="411"/>
      <c r="K162" s="425" t="s">
        <v>34</v>
      </c>
      <c r="L162" s="412" t="s">
        <v>119</v>
      </c>
      <c r="M162" s="413"/>
      <c r="N162" s="413"/>
      <c r="O162" s="413"/>
      <c r="P162" s="413"/>
      <c r="Q162" s="413"/>
      <c r="R162" s="413"/>
      <c r="S162" s="414"/>
      <c r="U162" s="418" t="s">
        <v>34</v>
      </c>
      <c r="V162" s="419" t="s">
        <v>119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20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</row>
    <row r="163" spans="1:81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  <c r="K163" s="79" t="s">
        <v>7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98">
        <v>0</v>
      </c>
      <c r="S163" s="99">
        <f>SUM(L163:R163)</f>
        <v>0</v>
      </c>
      <c r="U163" s="101" t="s">
        <v>7</v>
      </c>
      <c r="V163" s="114">
        <v>0</v>
      </c>
      <c r="W163" s="114">
        <v>0</v>
      </c>
      <c r="X163" s="114">
        <v>0</v>
      </c>
      <c r="Y163" s="114">
        <v>0</v>
      </c>
      <c r="Z163" s="114">
        <v>0</v>
      </c>
      <c r="AA163" s="114">
        <v>0</v>
      </c>
      <c r="AB163" s="114">
        <v>0</v>
      </c>
      <c r="AC163" s="115">
        <v>0</v>
      </c>
      <c r="AD163" s="116">
        <v>0</v>
      </c>
      <c r="AE163" s="116">
        <v>0</v>
      </c>
      <c r="AF163" s="116">
        <v>0</v>
      </c>
      <c r="AG163" s="116">
        <v>0</v>
      </c>
      <c r="AH163" s="116">
        <v>0</v>
      </c>
      <c r="AI163" s="117">
        <f>SUM(V163:AC163)</f>
        <v>0</v>
      </c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</row>
    <row r="164" spans="1:81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128">SUM(B164:H164)</f>
        <v>0</v>
      </c>
      <c r="K164" s="71" t="s">
        <v>8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0</v>
      </c>
      <c r="R164" s="85">
        <v>0</v>
      </c>
      <c r="S164" s="86">
        <f t="shared" ref="S164:S183" si="129">SUM(L164:R164)</f>
        <v>0</v>
      </c>
      <c r="U164" s="102" t="s">
        <v>8</v>
      </c>
      <c r="V164" s="118">
        <v>0</v>
      </c>
      <c r="W164" s="118">
        <v>0</v>
      </c>
      <c r="X164" s="118">
        <v>0</v>
      </c>
      <c r="Y164" s="118">
        <v>0</v>
      </c>
      <c r="Z164" s="118">
        <v>0</v>
      </c>
      <c r="AA164" s="118">
        <v>0</v>
      </c>
      <c r="AB164" s="118">
        <v>0</v>
      </c>
      <c r="AC164" s="119">
        <v>0</v>
      </c>
      <c r="AD164" s="118">
        <v>0</v>
      </c>
      <c r="AE164" s="118">
        <v>0</v>
      </c>
      <c r="AF164" s="118">
        <v>0</v>
      </c>
      <c r="AG164" s="118">
        <v>0</v>
      </c>
      <c r="AH164" s="118">
        <v>0</v>
      </c>
      <c r="AI164" s="120">
        <f t="shared" ref="AI164:AI183" si="130">SUM(V164:AC164)</f>
        <v>0</v>
      </c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</row>
    <row r="165" spans="1:81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128"/>
        <v>0</v>
      </c>
      <c r="K165" s="72" t="s">
        <v>10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82">
        <v>0</v>
      </c>
      <c r="S165" s="83">
        <f t="shared" si="129"/>
        <v>0</v>
      </c>
      <c r="U165" s="103" t="s">
        <v>10</v>
      </c>
      <c r="V165" s="114">
        <v>0</v>
      </c>
      <c r="W165" s="114">
        <v>0</v>
      </c>
      <c r="X165" s="114">
        <v>0</v>
      </c>
      <c r="Y165" s="114">
        <v>0</v>
      </c>
      <c r="Z165" s="114">
        <v>0</v>
      </c>
      <c r="AA165" s="114">
        <v>0</v>
      </c>
      <c r="AB165" s="114">
        <v>0</v>
      </c>
      <c r="AC165" s="115">
        <v>0</v>
      </c>
      <c r="AD165" s="116">
        <v>0</v>
      </c>
      <c r="AE165" s="116">
        <v>0</v>
      </c>
      <c r="AF165" s="116">
        <v>0</v>
      </c>
      <c r="AG165" s="116">
        <v>0</v>
      </c>
      <c r="AH165" s="116">
        <v>0</v>
      </c>
      <c r="AI165" s="117">
        <f t="shared" si="130"/>
        <v>0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</row>
    <row r="166" spans="1:81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128"/>
        <v>0</v>
      </c>
      <c r="K166" s="71" t="s">
        <v>56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5">
        <v>0</v>
      </c>
      <c r="S166" s="86">
        <f t="shared" si="129"/>
        <v>0</v>
      </c>
      <c r="U166" s="102" t="s">
        <v>56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9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20">
        <f t="shared" si="130"/>
        <v>0</v>
      </c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</row>
    <row r="167" spans="1:81" ht="15">
      <c r="A167" s="29" t="s">
        <v>16</v>
      </c>
      <c r="B167" s="43">
        <v>0.45021667780512287</v>
      </c>
      <c r="C167" s="43">
        <v>0</v>
      </c>
      <c r="D167" s="43">
        <v>2.7808320831278142</v>
      </c>
      <c r="E167" s="43">
        <v>0</v>
      </c>
      <c r="F167" s="422"/>
      <c r="G167" s="43">
        <v>0</v>
      </c>
      <c r="H167" s="44">
        <v>0</v>
      </c>
      <c r="I167" s="39">
        <f t="shared" si="128"/>
        <v>3.231048760932937</v>
      </c>
      <c r="K167" s="72" t="s">
        <v>16</v>
      </c>
      <c r="L167" s="43">
        <v>0.45021667780512287</v>
      </c>
      <c r="M167" s="43">
        <v>0</v>
      </c>
      <c r="N167" s="43">
        <v>2.7808320831278142</v>
      </c>
      <c r="O167" s="43">
        <v>0</v>
      </c>
      <c r="P167" s="43">
        <v>0</v>
      </c>
      <c r="Q167" s="43">
        <v>0</v>
      </c>
      <c r="R167" s="82">
        <v>0</v>
      </c>
      <c r="S167" s="83">
        <f t="shared" si="129"/>
        <v>3.231048760932937</v>
      </c>
      <c r="U167" s="103" t="s">
        <v>16</v>
      </c>
      <c r="V167" s="114">
        <v>0.45021667780512287</v>
      </c>
      <c r="W167" s="114">
        <v>0</v>
      </c>
      <c r="X167" s="114">
        <v>0</v>
      </c>
      <c r="Y167" s="114">
        <v>0</v>
      </c>
      <c r="Z167" s="114">
        <v>2.7808320831278142</v>
      </c>
      <c r="AA167" s="114">
        <v>0</v>
      </c>
      <c r="AB167" s="114">
        <v>0</v>
      </c>
      <c r="AC167" s="115">
        <v>0</v>
      </c>
      <c r="AD167" s="116">
        <v>0</v>
      </c>
      <c r="AE167" s="116">
        <v>0</v>
      </c>
      <c r="AF167" s="116">
        <v>0</v>
      </c>
      <c r="AG167" s="116">
        <v>0</v>
      </c>
      <c r="AH167" s="116">
        <v>0</v>
      </c>
      <c r="AI167" s="117">
        <f t="shared" si="130"/>
        <v>3.231048760932937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</row>
    <row r="168" spans="1:81" ht="15">
      <c r="A168" s="28" t="s">
        <v>68</v>
      </c>
      <c r="B168" s="40">
        <v>6.0577149030255546</v>
      </c>
      <c r="C168" s="40">
        <v>0</v>
      </c>
      <c r="D168" s="40">
        <v>0.25694466063923804</v>
      </c>
      <c r="E168" s="40">
        <v>0</v>
      </c>
      <c r="F168" s="422"/>
      <c r="G168" s="40">
        <v>0</v>
      </c>
      <c r="H168" s="41">
        <v>0</v>
      </c>
      <c r="I168" s="42">
        <f t="shared" si="128"/>
        <v>6.3146595636647929</v>
      </c>
      <c r="K168" s="71" t="s">
        <v>68</v>
      </c>
      <c r="L168" s="84">
        <v>6.0577149030255546</v>
      </c>
      <c r="M168" s="84">
        <v>0</v>
      </c>
      <c r="N168" s="84">
        <v>0.25694466063923804</v>
      </c>
      <c r="O168" s="84">
        <v>0</v>
      </c>
      <c r="P168" s="84">
        <v>0</v>
      </c>
      <c r="Q168" s="84">
        <v>0</v>
      </c>
      <c r="R168" s="85">
        <v>0</v>
      </c>
      <c r="S168" s="86">
        <f t="shared" si="129"/>
        <v>6.3146595636647929</v>
      </c>
      <c r="U168" s="102" t="s">
        <v>57</v>
      </c>
      <c r="V168" s="118">
        <v>6.0577149030255546</v>
      </c>
      <c r="W168" s="118">
        <v>0</v>
      </c>
      <c r="X168" s="118">
        <v>0</v>
      </c>
      <c r="Y168" s="118">
        <v>0</v>
      </c>
      <c r="Z168" s="118">
        <v>0.25694466063923804</v>
      </c>
      <c r="AA168" s="118">
        <v>0</v>
      </c>
      <c r="AB168" s="118">
        <v>0</v>
      </c>
      <c r="AC168" s="119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20">
        <f t="shared" si="130"/>
        <v>6.3146595636647929</v>
      </c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</row>
    <row r="169" spans="1:81" ht="15">
      <c r="A169" s="29" t="s">
        <v>58</v>
      </c>
      <c r="B169" s="43">
        <v>0</v>
      </c>
      <c r="C169" s="43">
        <v>0</v>
      </c>
      <c r="D169" s="43">
        <v>0</v>
      </c>
      <c r="E169" s="43">
        <v>0.89844888087243824</v>
      </c>
      <c r="F169" s="422"/>
      <c r="G169" s="43">
        <v>0</v>
      </c>
      <c r="H169" s="44">
        <v>0</v>
      </c>
      <c r="I169" s="39">
        <f t="shared" si="128"/>
        <v>0.89844888087243824</v>
      </c>
      <c r="K169" s="72" t="s">
        <v>58</v>
      </c>
      <c r="L169" s="43">
        <v>0</v>
      </c>
      <c r="M169" s="43">
        <v>0</v>
      </c>
      <c r="N169" s="43">
        <v>0</v>
      </c>
      <c r="O169" s="43">
        <v>0.89844888087243824</v>
      </c>
      <c r="P169" s="43">
        <v>13.185261209295266</v>
      </c>
      <c r="Q169" s="43">
        <v>0</v>
      </c>
      <c r="R169" s="82">
        <v>0</v>
      </c>
      <c r="S169" s="83">
        <f t="shared" si="129"/>
        <v>14.083710090167704</v>
      </c>
      <c r="U169" s="103" t="s">
        <v>58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0.89844888087243824</v>
      </c>
      <c r="AB169" s="114">
        <v>13.185261209295266</v>
      </c>
      <c r="AC169" s="115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7">
        <f t="shared" si="130"/>
        <v>14.083710090167704</v>
      </c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</row>
    <row r="170" spans="1:81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128"/>
        <v>0</v>
      </c>
      <c r="K170" s="71" t="s">
        <v>12</v>
      </c>
      <c r="L170" s="84">
        <v>0</v>
      </c>
      <c r="M170" s="84">
        <v>0</v>
      </c>
      <c r="N170" s="84">
        <v>0</v>
      </c>
      <c r="O170" s="84">
        <v>0</v>
      </c>
      <c r="P170" s="84">
        <v>1.2854999203794564</v>
      </c>
      <c r="Q170" s="84">
        <v>0</v>
      </c>
      <c r="R170" s="85">
        <v>0</v>
      </c>
      <c r="S170" s="86">
        <f t="shared" si="129"/>
        <v>1.2854999203794564</v>
      </c>
      <c r="U170" s="102" t="s">
        <v>12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1.2854999203794564</v>
      </c>
      <c r="AC170" s="119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20">
        <f t="shared" si="130"/>
        <v>1.2854999203794564</v>
      </c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</row>
    <row r="171" spans="1:81" ht="15">
      <c r="A171" s="29" t="s">
        <v>59</v>
      </c>
      <c r="B171" s="43">
        <v>0</v>
      </c>
      <c r="C171" s="43">
        <v>0</v>
      </c>
      <c r="D171" s="43">
        <v>3.0014999999999974</v>
      </c>
      <c r="E171" s="43">
        <v>0</v>
      </c>
      <c r="F171" s="422"/>
      <c r="G171" s="43">
        <v>0</v>
      </c>
      <c r="H171" s="44">
        <v>0</v>
      </c>
      <c r="I171" s="39">
        <f t="shared" si="128"/>
        <v>3.0014999999999974</v>
      </c>
      <c r="K171" s="72" t="s">
        <v>59</v>
      </c>
      <c r="L171" s="43">
        <v>0</v>
      </c>
      <c r="M171" s="43">
        <v>0</v>
      </c>
      <c r="N171" s="43">
        <v>3.0014999999999974</v>
      </c>
      <c r="O171" s="43">
        <v>0</v>
      </c>
      <c r="P171" s="43">
        <v>0</v>
      </c>
      <c r="Q171" s="43">
        <v>0</v>
      </c>
      <c r="R171" s="82">
        <v>0</v>
      </c>
      <c r="S171" s="83">
        <f t="shared" si="129"/>
        <v>3.0014999999999974</v>
      </c>
      <c r="U171" s="103" t="s">
        <v>59</v>
      </c>
      <c r="V171" s="114">
        <v>0</v>
      </c>
      <c r="W171" s="114">
        <v>0</v>
      </c>
      <c r="X171" s="114">
        <v>0</v>
      </c>
      <c r="Y171" s="114">
        <v>0</v>
      </c>
      <c r="Z171" s="114">
        <v>3.0014999999999974</v>
      </c>
      <c r="AA171" s="114">
        <v>0</v>
      </c>
      <c r="AB171" s="114">
        <v>0</v>
      </c>
      <c r="AC171" s="115">
        <v>0</v>
      </c>
      <c r="AD171" s="114">
        <v>0</v>
      </c>
      <c r="AE171" s="114">
        <v>0</v>
      </c>
      <c r="AF171" s="114">
        <v>0</v>
      </c>
      <c r="AG171" s="114">
        <v>0</v>
      </c>
      <c r="AH171" s="114">
        <v>0</v>
      </c>
      <c r="AI171" s="117">
        <f t="shared" si="130"/>
        <v>3.0014999999999974</v>
      </c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</row>
    <row r="172" spans="1:81" ht="15">
      <c r="A172" s="28" t="s">
        <v>17</v>
      </c>
      <c r="B172" s="40">
        <v>1.8119404658166895E-2</v>
      </c>
      <c r="C172" s="40">
        <v>0</v>
      </c>
      <c r="D172" s="40">
        <v>1.0161362132299994</v>
      </c>
      <c r="E172" s="40">
        <v>6.9361081031462865E-3</v>
      </c>
      <c r="F172" s="422"/>
      <c r="G172" s="40">
        <v>0</v>
      </c>
      <c r="H172" s="41">
        <v>0</v>
      </c>
      <c r="I172" s="42">
        <f t="shared" si="128"/>
        <v>1.0411917259913126</v>
      </c>
      <c r="K172" s="71" t="s">
        <v>17</v>
      </c>
      <c r="L172" s="84">
        <v>1.8119404658166895E-2</v>
      </c>
      <c r="M172" s="84">
        <v>0</v>
      </c>
      <c r="N172" s="84">
        <v>1.0161362132299994</v>
      </c>
      <c r="O172" s="84">
        <v>6.9361081031462865E-3</v>
      </c>
      <c r="P172" s="84">
        <v>1.8119404658166891E-2</v>
      </c>
      <c r="Q172" s="84">
        <v>0</v>
      </c>
      <c r="R172" s="85">
        <v>0</v>
      </c>
      <c r="S172" s="86">
        <f t="shared" si="129"/>
        <v>1.0593111306494796</v>
      </c>
      <c r="U172" s="102" t="s">
        <v>17</v>
      </c>
      <c r="V172" s="118">
        <v>1.8119404658166895E-2</v>
      </c>
      <c r="W172" s="118">
        <v>0</v>
      </c>
      <c r="X172" s="118">
        <v>0</v>
      </c>
      <c r="Y172" s="118">
        <v>0</v>
      </c>
      <c r="Z172" s="118">
        <v>1.0161362132299994</v>
      </c>
      <c r="AA172" s="118">
        <v>0</v>
      </c>
      <c r="AB172" s="118">
        <v>1.8119404658166891E-2</v>
      </c>
      <c r="AC172" s="119">
        <v>6.9361081031462865E-3</v>
      </c>
      <c r="AD172" s="118">
        <v>0</v>
      </c>
      <c r="AE172" s="118">
        <v>0</v>
      </c>
      <c r="AF172" s="118">
        <v>0</v>
      </c>
      <c r="AG172" s="118">
        <v>0</v>
      </c>
      <c r="AH172" s="118">
        <v>6.9361081031462865E-3</v>
      </c>
      <c r="AI172" s="120">
        <f t="shared" si="130"/>
        <v>1.0593111306494796</v>
      </c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</row>
    <row r="173" spans="1:81" ht="15">
      <c r="A173" s="29" t="s">
        <v>140</v>
      </c>
      <c r="B173" s="43">
        <v>20.371194086411656</v>
      </c>
      <c r="C173" s="43">
        <v>51.915392841847563</v>
      </c>
      <c r="D173" s="43">
        <v>643.77691133193662</v>
      </c>
      <c r="E173" s="43">
        <v>0</v>
      </c>
      <c r="F173" s="422"/>
      <c r="G173" s="43">
        <v>0</v>
      </c>
      <c r="H173" s="44">
        <v>0</v>
      </c>
      <c r="I173" s="39">
        <f t="shared" si="128"/>
        <v>716.06349826019584</v>
      </c>
      <c r="K173" s="72" t="s">
        <v>140</v>
      </c>
      <c r="L173" s="43">
        <v>20.371194086411656</v>
      </c>
      <c r="M173" s="43">
        <v>51.915392841847563</v>
      </c>
      <c r="N173" s="43">
        <v>643.77691133193662</v>
      </c>
      <c r="O173" s="43">
        <v>0</v>
      </c>
      <c r="P173" s="43">
        <v>0</v>
      </c>
      <c r="Q173" s="43">
        <v>0</v>
      </c>
      <c r="R173" s="82">
        <v>0</v>
      </c>
      <c r="S173" s="83">
        <f t="shared" si="129"/>
        <v>716.06349826019584</v>
      </c>
      <c r="U173" s="103" t="s">
        <v>140</v>
      </c>
      <c r="V173" s="114">
        <v>20.371194086411656</v>
      </c>
      <c r="W173" s="114">
        <v>0</v>
      </c>
      <c r="X173" s="114">
        <v>0</v>
      </c>
      <c r="Y173" s="114">
        <v>51.915392841847563</v>
      </c>
      <c r="Z173" s="114">
        <v>643.77691133193662</v>
      </c>
      <c r="AA173" s="114">
        <v>0</v>
      </c>
      <c r="AB173" s="114">
        <v>0</v>
      </c>
      <c r="AC173" s="115">
        <v>0</v>
      </c>
      <c r="AD173" s="114">
        <v>0</v>
      </c>
      <c r="AE173" s="114">
        <v>0</v>
      </c>
      <c r="AF173" s="114">
        <v>0</v>
      </c>
      <c r="AG173" s="114">
        <v>0</v>
      </c>
      <c r="AH173" s="114">
        <v>0</v>
      </c>
      <c r="AI173" s="117">
        <f t="shared" si="130"/>
        <v>716.06349826019584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</row>
    <row r="174" spans="1:81" ht="15">
      <c r="A174" s="28" t="s">
        <v>25</v>
      </c>
      <c r="B174" s="40">
        <v>7.7065788270320157</v>
      </c>
      <c r="C174" s="40">
        <v>3.5575816006298147</v>
      </c>
      <c r="D174" s="40">
        <v>672.18998670424196</v>
      </c>
      <c r="E174" s="40">
        <v>66.206814023643631</v>
      </c>
      <c r="F174" s="422"/>
      <c r="G174" s="40">
        <v>11.011663659720245</v>
      </c>
      <c r="H174" s="41">
        <v>7.2177567706148826</v>
      </c>
      <c r="I174" s="42">
        <f t="shared" si="128"/>
        <v>767.89038158588266</v>
      </c>
      <c r="K174" s="71" t="s">
        <v>25</v>
      </c>
      <c r="L174" s="84">
        <v>7.7065788270320157</v>
      </c>
      <c r="M174" s="84">
        <v>3.5575816006298147</v>
      </c>
      <c r="N174" s="84">
        <v>672.18998670424196</v>
      </c>
      <c r="O174" s="84">
        <v>66.206814023643631</v>
      </c>
      <c r="P174" s="84">
        <v>0.40023731217372255</v>
      </c>
      <c r="Q174" s="84">
        <v>11.011663659720245</v>
      </c>
      <c r="R174" s="85">
        <v>7.2177567706148826</v>
      </c>
      <c r="S174" s="86">
        <f t="shared" si="129"/>
        <v>768.29061889805644</v>
      </c>
      <c r="U174" s="102" t="s">
        <v>25</v>
      </c>
      <c r="V174" s="118">
        <v>1.9129016750996437</v>
      </c>
      <c r="W174" s="118">
        <v>2.881713881360954</v>
      </c>
      <c r="X174" s="118">
        <v>11.011663659720245</v>
      </c>
      <c r="Y174" s="118">
        <v>3.5575816006298147</v>
      </c>
      <c r="Z174" s="118">
        <v>669.08854973195082</v>
      </c>
      <c r="AA174" s="118">
        <v>66.193452321048568</v>
      </c>
      <c r="AB174" s="118">
        <v>0.40023731217372255</v>
      </c>
      <c r="AC174" s="119">
        <v>13.244518716072481</v>
      </c>
      <c r="AD174" s="118">
        <v>2.9119632705714178</v>
      </c>
      <c r="AE174" s="118">
        <v>1.3361702595069368E-2</v>
      </c>
      <c r="AF174" s="118">
        <v>7.2177567706148826</v>
      </c>
      <c r="AG174" s="118">
        <v>3.1014369722911117</v>
      </c>
      <c r="AH174" s="118">
        <v>0</v>
      </c>
      <c r="AI174" s="120">
        <f t="shared" si="130"/>
        <v>768.29061889805621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</row>
    <row r="175" spans="1:81" ht="15">
      <c r="A175" s="29" t="s">
        <v>24</v>
      </c>
      <c r="B175" s="43">
        <v>6.5352555335430811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128"/>
        <v>6.5352555335430811</v>
      </c>
      <c r="K175" s="72" t="s">
        <v>24</v>
      </c>
      <c r="L175" s="43">
        <v>6.5352555335430811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82">
        <v>0</v>
      </c>
      <c r="S175" s="83">
        <f t="shared" si="129"/>
        <v>6.5352555335430811</v>
      </c>
      <c r="U175" s="103" t="s">
        <v>24</v>
      </c>
      <c r="V175" s="114">
        <v>6.5352555335430811</v>
      </c>
      <c r="W175" s="114">
        <v>0</v>
      </c>
      <c r="X175" s="114">
        <v>0</v>
      </c>
      <c r="Y175" s="114">
        <v>0</v>
      </c>
      <c r="Z175" s="114">
        <v>0</v>
      </c>
      <c r="AA175" s="114">
        <v>0</v>
      </c>
      <c r="AB175" s="114">
        <v>0</v>
      </c>
      <c r="AC175" s="115">
        <v>0</v>
      </c>
      <c r="AD175" s="114">
        <v>0</v>
      </c>
      <c r="AE175" s="114">
        <v>0</v>
      </c>
      <c r="AF175" s="114">
        <v>0</v>
      </c>
      <c r="AG175" s="114">
        <v>0</v>
      </c>
      <c r="AH175" s="114">
        <v>0</v>
      </c>
      <c r="AI175" s="117">
        <f t="shared" si="130"/>
        <v>6.5352555335430811</v>
      </c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</row>
    <row r="176" spans="1:81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128"/>
        <v>0</v>
      </c>
      <c r="K176" s="71" t="s">
        <v>60</v>
      </c>
      <c r="L176" s="84">
        <v>0</v>
      </c>
      <c r="M176" s="84">
        <v>0</v>
      </c>
      <c r="N176" s="84">
        <v>0</v>
      </c>
      <c r="O176" s="84">
        <v>0</v>
      </c>
      <c r="P176" s="84">
        <v>0</v>
      </c>
      <c r="Q176" s="84">
        <v>0</v>
      </c>
      <c r="R176" s="85">
        <v>0</v>
      </c>
      <c r="S176" s="86">
        <f t="shared" si="129"/>
        <v>0</v>
      </c>
      <c r="U176" s="102" t="s">
        <v>60</v>
      </c>
      <c r="V176" s="118">
        <v>0</v>
      </c>
      <c r="W176" s="118">
        <v>0</v>
      </c>
      <c r="X176" s="118">
        <v>0</v>
      </c>
      <c r="Y176" s="118">
        <v>0</v>
      </c>
      <c r="Z176" s="118">
        <v>0</v>
      </c>
      <c r="AA176" s="118">
        <v>0</v>
      </c>
      <c r="AB176" s="118">
        <v>0</v>
      </c>
      <c r="AC176" s="119">
        <v>0</v>
      </c>
      <c r="AD176" s="118">
        <v>0</v>
      </c>
      <c r="AE176" s="118">
        <v>0</v>
      </c>
      <c r="AF176" s="118">
        <v>0</v>
      </c>
      <c r="AG176" s="118">
        <v>0</v>
      </c>
      <c r="AH176" s="118">
        <v>0</v>
      </c>
      <c r="AI176" s="120">
        <f t="shared" si="130"/>
        <v>0</v>
      </c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</row>
    <row r="177" spans="1:81" ht="15">
      <c r="A177" s="29" t="s">
        <v>22</v>
      </c>
      <c r="B177" s="43">
        <v>4.1175288307735217E-2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128"/>
        <v>4.1175288307735217E-2</v>
      </c>
      <c r="K177" s="72" t="s">
        <v>22</v>
      </c>
      <c r="L177" s="43">
        <v>4.1175288307735217E-2</v>
      </c>
      <c r="M177" s="43">
        <v>0</v>
      </c>
      <c r="N177" s="43">
        <v>0</v>
      </c>
      <c r="O177" s="43">
        <v>0</v>
      </c>
      <c r="P177" s="43">
        <v>0.54014161512638237</v>
      </c>
      <c r="Q177" s="43">
        <v>0</v>
      </c>
      <c r="R177" s="82">
        <v>0</v>
      </c>
      <c r="S177" s="83">
        <f t="shared" si="129"/>
        <v>0.58131690343411757</v>
      </c>
      <c r="U177" s="103" t="s">
        <v>22</v>
      </c>
      <c r="V177" s="114">
        <v>4.1175288307735217E-2</v>
      </c>
      <c r="W177" s="114">
        <v>0</v>
      </c>
      <c r="X177" s="114">
        <v>0</v>
      </c>
      <c r="Y177" s="114">
        <v>0</v>
      </c>
      <c r="Z177" s="114">
        <v>0</v>
      </c>
      <c r="AA177" s="114">
        <v>0</v>
      </c>
      <c r="AB177" s="114">
        <v>0.54014161512638237</v>
      </c>
      <c r="AC177" s="115">
        <v>0</v>
      </c>
      <c r="AD177" s="114">
        <v>0</v>
      </c>
      <c r="AE177" s="114">
        <v>0</v>
      </c>
      <c r="AF177" s="114">
        <v>0</v>
      </c>
      <c r="AG177" s="114">
        <v>0</v>
      </c>
      <c r="AH177" s="114">
        <v>0</v>
      </c>
      <c r="AI177" s="117">
        <f t="shared" si="130"/>
        <v>0.58131690343411757</v>
      </c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</row>
    <row r="178" spans="1:8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128"/>
        <v>0</v>
      </c>
      <c r="K178" s="71" t="s">
        <v>21</v>
      </c>
      <c r="L178" s="84">
        <v>0</v>
      </c>
      <c r="M178" s="84">
        <v>0</v>
      </c>
      <c r="N178" s="84">
        <v>0</v>
      </c>
      <c r="O178" s="84">
        <v>0</v>
      </c>
      <c r="P178" s="84">
        <v>0</v>
      </c>
      <c r="Q178" s="84">
        <v>0</v>
      </c>
      <c r="R178" s="85">
        <v>0</v>
      </c>
      <c r="S178" s="86">
        <f t="shared" si="129"/>
        <v>0</v>
      </c>
      <c r="U178" s="102" t="s">
        <v>61</v>
      </c>
      <c r="V178" s="118">
        <v>0</v>
      </c>
      <c r="W178" s="118">
        <v>0</v>
      </c>
      <c r="X178" s="118">
        <v>0</v>
      </c>
      <c r="Y178" s="118">
        <v>0</v>
      </c>
      <c r="Z178" s="118">
        <v>0</v>
      </c>
      <c r="AA178" s="118">
        <v>0</v>
      </c>
      <c r="AB178" s="118">
        <v>0</v>
      </c>
      <c r="AC178" s="119">
        <v>0</v>
      </c>
      <c r="AD178" s="118">
        <v>0</v>
      </c>
      <c r="AE178" s="118">
        <v>0</v>
      </c>
      <c r="AF178" s="118">
        <v>0</v>
      </c>
      <c r="AG178" s="118">
        <v>0</v>
      </c>
      <c r="AH178" s="118">
        <v>0</v>
      </c>
      <c r="AI178" s="120">
        <f t="shared" si="130"/>
        <v>0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</row>
    <row r="179" spans="1:8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128"/>
        <v>0</v>
      </c>
      <c r="K179" s="73" t="s">
        <v>64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82">
        <v>0</v>
      </c>
      <c r="S179" s="83">
        <f t="shared" si="129"/>
        <v>0</v>
      </c>
      <c r="U179" s="104" t="s">
        <v>62</v>
      </c>
      <c r="V179" s="114">
        <v>0</v>
      </c>
      <c r="W179" s="114">
        <v>0</v>
      </c>
      <c r="X179" s="114">
        <v>0</v>
      </c>
      <c r="Y179" s="114">
        <v>0</v>
      </c>
      <c r="Z179" s="114">
        <v>0</v>
      </c>
      <c r="AA179" s="114">
        <v>0</v>
      </c>
      <c r="AB179" s="114">
        <v>0</v>
      </c>
      <c r="AC179" s="115">
        <v>0</v>
      </c>
      <c r="AD179" s="116">
        <v>0</v>
      </c>
      <c r="AE179" s="116">
        <v>0</v>
      </c>
      <c r="AF179" s="116">
        <v>0</v>
      </c>
      <c r="AG179" s="116">
        <v>0</v>
      </c>
      <c r="AH179" s="116">
        <v>0</v>
      </c>
      <c r="AI179" s="117">
        <f t="shared" si="130"/>
        <v>0</v>
      </c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</row>
    <row r="180" spans="1:8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f t="shared" si="128"/>
        <v>0</v>
      </c>
      <c r="K180" s="74" t="s">
        <v>23</v>
      </c>
      <c r="L180" s="87">
        <v>0</v>
      </c>
      <c r="M180" s="87">
        <v>0</v>
      </c>
      <c r="N180" s="87">
        <v>0</v>
      </c>
      <c r="O180" s="87">
        <v>0</v>
      </c>
      <c r="P180" s="87">
        <v>0</v>
      </c>
      <c r="Q180" s="87">
        <v>0</v>
      </c>
      <c r="R180" s="88">
        <v>0</v>
      </c>
      <c r="S180" s="89">
        <f t="shared" si="129"/>
        <v>0</v>
      </c>
      <c r="U180" s="105" t="s">
        <v>65</v>
      </c>
      <c r="V180" s="121">
        <v>0</v>
      </c>
      <c r="W180" s="121">
        <v>0</v>
      </c>
      <c r="X180" s="121">
        <v>0</v>
      </c>
      <c r="Y180" s="121">
        <v>0</v>
      </c>
      <c r="Z180" s="121">
        <v>0</v>
      </c>
      <c r="AA180" s="121">
        <v>0</v>
      </c>
      <c r="AB180" s="121">
        <v>0</v>
      </c>
      <c r="AC180" s="121">
        <v>0</v>
      </c>
      <c r="AD180" s="121">
        <v>0</v>
      </c>
      <c r="AE180" s="121">
        <v>0</v>
      </c>
      <c r="AF180" s="121">
        <v>0</v>
      </c>
      <c r="AG180" s="121">
        <v>0</v>
      </c>
      <c r="AH180" s="122">
        <v>0</v>
      </c>
      <c r="AI180" s="123">
        <f t="shared" si="130"/>
        <v>0</v>
      </c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</row>
    <row r="181" spans="1:8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f t="shared" si="128"/>
        <v>0</v>
      </c>
      <c r="K181" s="75" t="s">
        <v>19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90">
        <v>0</v>
      </c>
      <c r="S181" s="91">
        <f t="shared" si="129"/>
        <v>0</v>
      </c>
      <c r="U181" s="106" t="s">
        <v>19</v>
      </c>
      <c r="V181" s="124">
        <v>0</v>
      </c>
      <c r="W181" s="124">
        <v>0</v>
      </c>
      <c r="X181" s="124">
        <v>0</v>
      </c>
      <c r="Y181" s="124">
        <v>0</v>
      </c>
      <c r="Z181" s="124">
        <v>0</v>
      </c>
      <c r="AA181" s="124">
        <v>0</v>
      </c>
      <c r="AB181" s="124">
        <v>0</v>
      </c>
      <c r="AC181" s="124">
        <v>0</v>
      </c>
      <c r="AD181" s="125">
        <v>0</v>
      </c>
      <c r="AE181" s="125">
        <v>0</v>
      </c>
      <c r="AF181" s="125">
        <v>0</v>
      </c>
      <c r="AG181" s="125">
        <v>0</v>
      </c>
      <c r="AH181" s="125">
        <v>0</v>
      </c>
      <c r="AI181" s="126">
        <f t="shared" si="130"/>
        <v>0</v>
      </c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</row>
    <row r="182" spans="1:8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f t="shared" si="128"/>
        <v>0</v>
      </c>
      <c r="K182" s="74" t="s">
        <v>20</v>
      </c>
      <c r="L182" s="87">
        <v>0</v>
      </c>
      <c r="M182" s="87">
        <v>0</v>
      </c>
      <c r="N182" s="87">
        <v>0</v>
      </c>
      <c r="O182" s="87">
        <v>0</v>
      </c>
      <c r="P182" s="87">
        <v>0</v>
      </c>
      <c r="Q182" s="87">
        <v>0</v>
      </c>
      <c r="R182" s="88">
        <v>0</v>
      </c>
      <c r="S182" s="89">
        <f t="shared" si="129"/>
        <v>0</v>
      </c>
      <c r="U182" s="105" t="s">
        <v>20</v>
      </c>
      <c r="V182" s="121">
        <v>0</v>
      </c>
      <c r="W182" s="121">
        <v>0</v>
      </c>
      <c r="X182" s="121">
        <v>0</v>
      </c>
      <c r="Y182" s="121">
        <v>0</v>
      </c>
      <c r="Z182" s="121">
        <v>0</v>
      </c>
      <c r="AA182" s="121">
        <v>0</v>
      </c>
      <c r="AB182" s="121">
        <v>0</v>
      </c>
      <c r="AC182" s="121">
        <v>0</v>
      </c>
      <c r="AD182" s="121">
        <v>0</v>
      </c>
      <c r="AE182" s="121">
        <v>0</v>
      </c>
      <c r="AF182" s="121">
        <v>0</v>
      </c>
      <c r="AG182" s="121">
        <v>0</v>
      </c>
      <c r="AH182" s="122">
        <v>0</v>
      </c>
      <c r="AI182" s="123">
        <f t="shared" si="130"/>
        <v>0</v>
      </c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</row>
    <row r="183" spans="1:8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f t="shared" si="128"/>
        <v>0</v>
      </c>
      <c r="K183" s="76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2">
        <v>0</v>
      </c>
      <c r="S183" s="93">
        <f t="shared" si="129"/>
        <v>0</v>
      </c>
      <c r="U183" s="106" t="s">
        <v>11</v>
      </c>
      <c r="V183" s="124">
        <v>0</v>
      </c>
      <c r="W183" s="124">
        <v>0</v>
      </c>
      <c r="X183" s="124">
        <v>0</v>
      </c>
      <c r="Y183" s="124">
        <v>0</v>
      </c>
      <c r="Z183" s="124">
        <v>0</v>
      </c>
      <c r="AA183" s="124">
        <v>0</v>
      </c>
      <c r="AB183" s="124">
        <v>0</v>
      </c>
      <c r="AC183" s="124">
        <v>0</v>
      </c>
      <c r="AD183" s="125">
        <v>0</v>
      </c>
      <c r="AE183" s="125">
        <v>0</v>
      </c>
      <c r="AF183" s="125">
        <v>0</v>
      </c>
      <c r="AG183" s="125">
        <v>0</v>
      </c>
      <c r="AH183" s="125">
        <v>0</v>
      </c>
      <c r="AI183" s="126">
        <f t="shared" si="130"/>
        <v>0</v>
      </c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</row>
    <row r="184" spans="1:81" ht="15">
      <c r="A184" s="34" t="s">
        <v>26</v>
      </c>
      <c r="B184" s="67">
        <f>SUM(B163:B179)</f>
        <v>41.180254720783331</v>
      </c>
      <c r="C184" s="67">
        <f t="shared" ref="C184:I184" si="131">SUM(C163:C179)</f>
        <v>55.47297444247738</v>
      </c>
      <c r="D184" s="67">
        <f t="shared" si="131"/>
        <v>1323.0223109931758</v>
      </c>
      <c r="E184" s="67">
        <f t="shared" si="131"/>
        <v>67.112199012619214</v>
      </c>
      <c r="F184" s="67">
        <f t="shared" si="131"/>
        <v>0</v>
      </c>
      <c r="G184" s="67">
        <f t="shared" si="131"/>
        <v>11.011663659720245</v>
      </c>
      <c r="H184" s="68">
        <f t="shared" si="131"/>
        <v>7.2177567706148826</v>
      </c>
      <c r="I184" s="39">
        <f t="shared" si="131"/>
        <v>1505.0171595993909</v>
      </c>
      <c r="K184" s="77" t="s">
        <v>26</v>
      </c>
      <c r="L184" s="67">
        <f>SUM(L163:L179)</f>
        <v>41.180254720783331</v>
      </c>
      <c r="M184" s="67">
        <f t="shared" ref="M184:S184" si="132">SUM(M163:M179)</f>
        <v>55.47297444247738</v>
      </c>
      <c r="N184" s="67">
        <f t="shared" si="132"/>
        <v>1323.0223109931758</v>
      </c>
      <c r="O184" s="67">
        <f t="shared" si="132"/>
        <v>67.112199012619214</v>
      </c>
      <c r="P184" s="67">
        <f t="shared" si="132"/>
        <v>15.429259461632993</v>
      </c>
      <c r="Q184" s="67">
        <f t="shared" si="132"/>
        <v>11.011663659720245</v>
      </c>
      <c r="R184" s="68">
        <f t="shared" si="132"/>
        <v>7.2177567706148826</v>
      </c>
      <c r="S184" s="94">
        <f t="shared" si="132"/>
        <v>1520.4464190610238</v>
      </c>
      <c r="U184" s="107" t="s">
        <v>63</v>
      </c>
      <c r="V184" s="127">
        <f>SUM(V163:V179)</f>
        <v>35.38657756885096</v>
      </c>
      <c r="W184" s="127">
        <f t="shared" ref="W184:AH184" si="133">SUM(W163:W179)</f>
        <v>2.881713881360954</v>
      </c>
      <c r="X184" s="127">
        <f t="shared" si="133"/>
        <v>11.011663659720245</v>
      </c>
      <c r="Y184" s="127">
        <f t="shared" si="133"/>
        <v>55.47297444247738</v>
      </c>
      <c r="Z184" s="127">
        <f t="shared" si="133"/>
        <v>1319.9208740208846</v>
      </c>
      <c r="AA184" s="127">
        <f t="shared" si="133"/>
        <v>67.091901201921004</v>
      </c>
      <c r="AB184" s="127">
        <f t="shared" si="133"/>
        <v>15.429259461632993</v>
      </c>
      <c r="AC184" s="127">
        <f t="shared" si="133"/>
        <v>13.251454824175626</v>
      </c>
      <c r="AD184" s="128">
        <f t="shared" si="133"/>
        <v>2.9119632705714178</v>
      </c>
      <c r="AE184" s="128">
        <f t="shared" si="133"/>
        <v>1.3361702595069368E-2</v>
      </c>
      <c r="AF184" s="128">
        <f t="shared" si="133"/>
        <v>7.2177567706148826</v>
      </c>
      <c r="AG184" s="128">
        <f t="shared" si="133"/>
        <v>3.1014369722911117</v>
      </c>
      <c r="AH184" s="128">
        <f t="shared" si="133"/>
        <v>6.9361081031462865E-3</v>
      </c>
      <c r="AI184" s="129">
        <f>SUM(V184:AC184)</f>
        <v>1520.4464190610238</v>
      </c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</row>
    <row r="185" spans="1:81" s="15" customFormat="1" ht="15" thickBot="1">
      <c r="A185" s="32" t="s">
        <v>90</v>
      </c>
      <c r="B185" s="48">
        <f>IF($I184=0,"-",B184/$I184)</f>
        <v>2.7361983521666154E-2</v>
      </c>
      <c r="C185" s="48">
        <f t="shared" ref="C185:H185" si="134">IF($I184=0,"-",C184/$I184)</f>
        <v>3.6858698978052391E-2</v>
      </c>
      <c r="D185" s="48">
        <f t="shared" si="134"/>
        <v>0.87907456905364523</v>
      </c>
      <c r="E185" s="48">
        <f t="shared" si="134"/>
        <v>4.4592314834791189E-2</v>
      </c>
      <c r="F185" s="48">
        <f t="shared" si="134"/>
        <v>0</v>
      </c>
      <c r="G185" s="48">
        <f t="shared" si="134"/>
        <v>7.3166366173867126E-3</v>
      </c>
      <c r="H185" s="69">
        <f t="shared" si="134"/>
        <v>4.7957969944582707E-3</v>
      </c>
      <c r="I185" s="49">
        <f>SUM(B185:H185)</f>
        <v>1</v>
      </c>
      <c r="K185" s="78" t="s">
        <v>90</v>
      </c>
      <c r="L185" s="95">
        <f>IF($S184=0,"-",L184/$S184)</f>
        <v>2.7084318266351576E-2</v>
      </c>
      <c r="M185" s="95">
        <f t="shared" ref="M185:R185" si="135">IF($S184=0,"-",M184/$S184)</f>
        <v>3.6484662495858029E-2</v>
      </c>
      <c r="N185" s="95">
        <f t="shared" si="135"/>
        <v>0.87015385376765175</v>
      </c>
      <c r="O185" s="95">
        <f t="shared" si="135"/>
        <v>4.4139798792821282E-2</v>
      </c>
      <c r="P185" s="95">
        <f t="shared" si="135"/>
        <v>1.0147848203136011E-2</v>
      </c>
      <c r="Q185" s="95">
        <f t="shared" si="135"/>
        <v>7.2423884996359661E-3</v>
      </c>
      <c r="R185" s="96">
        <f t="shared" si="135"/>
        <v>4.7471299745454531E-3</v>
      </c>
      <c r="S185" s="97">
        <f>SUM(L185:R185)</f>
        <v>1</v>
      </c>
      <c r="U185" s="108" t="s">
        <v>90</v>
      </c>
      <c r="V185" s="130">
        <f>+V184/$AI184</f>
        <v>2.3273807695705917E-2</v>
      </c>
      <c r="W185" s="130">
        <f t="shared" ref="W185:AH185" si="136">+W184/$AI184</f>
        <v>1.8953077499045332E-3</v>
      </c>
      <c r="X185" s="130">
        <f t="shared" si="136"/>
        <v>7.2423884996359661E-3</v>
      </c>
      <c r="Y185" s="130">
        <f t="shared" si="136"/>
        <v>3.6484662495858029E-2</v>
      </c>
      <c r="Z185" s="130">
        <f t="shared" si="136"/>
        <v>0.86811403379543162</v>
      </c>
      <c r="AA185" s="130">
        <f t="shared" si="136"/>
        <v>4.412644889081635E-2</v>
      </c>
      <c r="AB185" s="130">
        <f t="shared" si="136"/>
        <v>1.0147848203136011E-2</v>
      </c>
      <c r="AC185" s="130">
        <f t="shared" si="136"/>
        <v>8.7155026695115486E-3</v>
      </c>
      <c r="AD185" s="130">
        <f t="shared" si="136"/>
        <v>1.9152028207411265E-3</v>
      </c>
      <c r="AE185" s="130">
        <f t="shared" si="136"/>
        <v>8.7880128017408884E-6</v>
      </c>
      <c r="AF185" s="130">
        <f t="shared" si="136"/>
        <v>4.7471299745454531E-3</v>
      </c>
      <c r="AG185" s="130">
        <f t="shared" si="136"/>
        <v>2.0398199722200367E-3</v>
      </c>
      <c r="AH185" s="130">
        <f t="shared" si="136"/>
        <v>4.5618892031919099E-6</v>
      </c>
      <c r="AI185" s="131">
        <f>SUM(V185:AC185)</f>
        <v>0.99999999999999989</v>
      </c>
    </row>
    <row r="186" spans="1:81" ht="15" thickBot="1">
      <c r="A186" s="2"/>
      <c r="B186" s="2"/>
      <c r="C186" s="2"/>
      <c r="D186" s="2"/>
      <c r="E186" s="2"/>
      <c r="F186" s="2"/>
      <c r="G186" s="2"/>
      <c r="H186" s="2"/>
      <c r="I186" s="2"/>
      <c r="K186" s="2"/>
      <c r="L186" s="2"/>
      <c r="M186" s="2"/>
      <c r="N186" s="2"/>
      <c r="O186" s="2"/>
      <c r="P186" s="2"/>
      <c r="Q186" s="2"/>
      <c r="R186" s="2"/>
      <c r="S186" s="2"/>
      <c r="U186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</row>
    <row r="187" spans="1:81" ht="30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  <c r="K187" s="424" t="s">
        <v>35</v>
      </c>
      <c r="L187" s="80" t="s">
        <v>0</v>
      </c>
      <c r="M187" s="80" t="s">
        <v>1</v>
      </c>
      <c r="N187" s="80" t="s">
        <v>2</v>
      </c>
      <c r="O187" s="80" t="s">
        <v>3</v>
      </c>
      <c r="P187" s="80" t="s">
        <v>27</v>
      </c>
      <c r="Q187" s="80" t="s">
        <v>4</v>
      </c>
      <c r="R187" s="80" t="s">
        <v>5</v>
      </c>
      <c r="S187" s="81" t="s">
        <v>6</v>
      </c>
      <c r="U187" s="417" t="s">
        <v>35</v>
      </c>
      <c r="V187" s="111" t="s">
        <v>72</v>
      </c>
      <c r="W187" s="111" t="s">
        <v>73</v>
      </c>
      <c r="X187" s="111" t="s">
        <v>4</v>
      </c>
      <c r="Y187" s="111" t="s">
        <v>1</v>
      </c>
      <c r="Z187" s="111" t="s">
        <v>2</v>
      </c>
      <c r="AA187" s="111" t="s">
        <v>3</v>
      </c>
      <c r="AB187" s="111" t="s">
        <v>55</v>
      </c>
      <c r="AC187" s="111" t="s">
        <v>67</v>
      </c>
      <c r="AD187" s="112" t="s">
        <v>74</v>
      </c>
      <c r="AE187" s="112" t="s">
        <v>75</v>
      </c>
      <c r="AF187" s="112" t="s">
        <v>76</v>
      </c>
      <c r="AG187" s="112" t="s">
        <v>77</v>
      </c>
      <c r="AH187" s="112" t="s">
        <v>78</v>
      </c>
      <c r="AI187" s="113" t="s">
        <v>63</v>
      </c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</row>
    <row r="188" spans="1:81" ht="15" customHeight="1">
      <c r="A188" s="445" t="s">
        <v>35</v>
      </c>
      <c r="B188" s="409" t="s">
        <v>119</v>
      </c>
      <c r="C188" s="410"/>
      <c r="D188" s="410"/>
      <c r="E188" s="410"/>
      <c r="F188" s="410"/>
      <c r="G188" s="410"/>
      <c r="H188" s="410"/>
      <c r="I188" s="411"/>
      <c r="K188" s="425" t="s">
        <v>35</v>
      </c>
      <c r="L188" s="412" t="s">
        <v>119</v>
      </c>
      <c r="M188" s="413"/>
      <c r="N188" s="413"/>
      <c r="O188" s="413"/>
      <c r="P188" s="413"/>
      <c r="Q188" s="413"/>
      <c r="R188" s="413"/>
      <c r="S188" s="414"/>
      <c r="U188" s="418" t="s">
        <v>35</v>
      </c>
      <c r="V188" s="419" t="s">
        <v>119</v>
      </c>
      <c r="W188" s="419"/>
      <c r="X188" s="419"/>
      <c r="Y188" s="419"/>
      <c r="Z188" s="419"/>
      <c r="AA188" s="419"/>
      <c r="AB188" s="419"/>
      <c r="AC188" s="419"/>
      <c r="AD188" s="419"/>
      <c r="AE188" s="419"/>
      <c r="AF188" s="419"/>
      <c r="AG188" s="419"/>
      <c r="AH188" s="419"/>
      <c r="AI188" s="420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</row>
    <row r="189" spans="1:81" ht="15">
      <c r="A189" s="27" t="s">
        <v>7</v>
      </c>
      <c r="B189" s="37">
        <v>0</v>
      </c>
      <c r="C189" s="37">
        <v>0</v>
      </c>
      <c r="D189" s="37">
        <v>2158.7769058989593</v>
      </c>
      <c r="E189" s="37">
        <v>0</v>
      </c>
      <c r="F189" s="421"/>
      <c r="G189" s="37">
        <v>0</v>
      </c>
      <c r="H189" s="38">
        <v>0</v>
      </c>
      <c r="I189" s="39">
        <f>SUM(B189:H189)</f>
        <v>2158.7769058989593</v>
      </c>
      <c r="K189" s="79" t="s">
        <v>7</v>
      </c>
      <c r="L189" s="37">
        <v>0</v>
      </c>
      <c r="M189" s="37">
        <v>0</v>
      </c>
      <c r="N189" s="37">
        <v>2158.7769058989593</v>
      </c>
      <c r="O189" s="37">
        <v>0</v>
      </c>
      <c r="P189" s="37">
        <v>0</v>
      </c>
      <c r="Q189" s="37">
        <v>0</v>
      </c>
      <c r="R189" s="98">
        <v>0</v>
      </c>
      <c r="S189" s="99">
        <f>SUM(L189:R189)</f>
        <v>2158.7769058989593</v>
      </c>
      <c r="U189" s="101" t="s">
        <v>7</v>
      </c>
      <c r="V189" s="114">
        <v>0</v>
      </c>
      <c r="W189" s="114">
        <v>0</v>
      </c>
      <c r="X189" s="114">
        <v>0</v>
      </c>
      <c r="Y189" s="114">
        <v>0</v>
      </c>
      <c r="Z189" s="114">
        <v>2158.7769058989593</v>
      </c>
      <c r="AA189" s="114">
        <v>0</v>
      </c>
      <c r="AB189" s="114">
        <v>0</v>
      </c>
      <c r="AC189" s="115">
        <v>0</v>
      </c>
      <c r="AD189" s="116">
        <v>0</v>
      </c>
      <c r="AE189" s="116">
        <v>0</v>
      </c>
      <c r="AF189" s="116">
        <v>0</v>
      </c>
      <c r="AG189" s="116">
        <v>0</v>
      </c>
      <c r="AH189" s="116">
        <v>0</v>
      </c>
      <c r="AI189" s="117">
        <f>SUM(V189:AC189)</f>
        <v>2158.7769058989593</v>
      </c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</row>
    <row r="190" spans="1:81" ht="15">
      <c r="A190" s="28" t="s">
        <v>8</v>
      </c>
      <c r="B190" s="40">
        <v>0</v>
      </c>
      <c r="C190" s="40">
        <v>0</v>
      </c>
      <c r="D190" s="40">
        <v>550.50047200000006</v>
      </c>
      <c r="E190" s="40">
        <v>0</v>
      </c>
      <c r="F190" s="422"/>
      <c r="G190" s="40">
        <v>0</v>
      </c>
      <c r="H190" s="41">
        <v>0</v>
      </c>
      <c r="I190" s="42">
        <f t="shared" ref="I190:I209" si="137">SUM(B190:H190)</f>
        <v>550.50047200000006</v>
      </c>
      <c r="K190" s="71" t="s">
        <v>8</v>
      </c>
      <c r="L190" s="84">
        <v>0</v>
      </c>
      <c r="M190" s="84">
        <v>0</v>
      </c>
      <c r="N190" s="84">
        <v>550.50047200000006</v>
      </c>
      <c r="O190" s="84">
        <v>0</v>
      </c>
      <c r="P190" s="84">
        <v>0</v>
      </c>
      <c r="Q190" s="84">
        <v>0</v>
      </c>
      <c r="R190" s="85">
        <v>0</v>
      </c>
      <c r="S190" s="86">
        <f t="shared" ref="S190:S209" si="138">SUM(L190:R190)</f>
        <v>550.50047200000006</v>
      </c>
      <c r="U190" s="102" t="s">
        <v>8</v>
      </c>
      <c r="V190" s="118">
        <v>0</v>
      </c>
      <c r="W190" s="118">
        <v>0</v>
      </c>
      <c r="X190" s="118">
        <v>0</v>
      </c>
      <c r="Y190" s="118">
        <v>0</v>
      </c>
      <c r="Z190" s="118">
        <v>550.50047200000006</v>
      </c>
      <c r="AA190" s="118">
        <v>0</v>
      </c>
      <c r="AB190" s="118">
        <v>0</v>
      </c>
      <c r="AC190" s="119">
        <v>0</v>
      </c>
      <c r="AD190" s="118">
        <v>0</v>
      </c>
      <c r="AE190" s="118">
        <v>0</v>
      </c>
      <c r="AF190" s="118">
        <v>0</v>
      </c>
      <c r="AG190" s="118">
        <v>0</v>
      </c>
      <c r="AH190" s="118">
        <v>0</v>
      </c>
      <c r="AI190" s="120">
        <f t="shared" ref="AI190:AI209" si="139">SUM(V190:AC190)</f>
        <v>550.50047200000006</v>
      </c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</row>
    <row r="191" spans="1:81" ht="15">
      <c r="A191" s="29" t="s">
        <v>10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137"/>
        <v>0</v>
      </c>
      <c r="K191" s="72" t="s">
        <v>10</v>
      </c>
      <c r="L191" s="43">
        <v>0</v>
      </c>
      <c r="M191" s="43">
        <v>0</v>
      </c>
      <c r="N191" s="43">
        <v>0</v>
      </c>
      <c r="O191" s="43">
        <v>0</v>
      </c>
      <c r="P191" s="43">
        <v>0</v>
      </c>
      <c r="Q191" s="43">
        <v>0</v>
      </c>
      <c r="R191" s="82">
        <v>0</v>
      </c>
      <c r="S191" s="83">
        <f t="shared" si="138"/>
        <v>0</v>
      </c>
      <c r="U191" s="103" t="s">
        <v>10</v>
      </c>
      <c r="V191" s="114">
        <v>0</v>
      </c>
      <c r="W191" s="114">
        <v>0</v>
      </c>
      <c r="X191" s="114">
        <v>0</v>
      </c>
      <c r="Y191" s="114">
        <v>0</v>
      </c>
      <c r="Z191" s="114">
        <v>0</v>
      </c>
      <c r="AA191" s="114">
        <v>0</v>
      </c>
      <c r="AB191" s="114">
        <v>0</v>
      </c>
      <c r="AC191" s="115">
        <v>0</v>
      </c>
      <c r="AD191" s="116">
        <v>0</v>
      </c>
      <c r="AE191" s="116">
        <v>0</v>
      </c>
      <c r="AF191" s="116">
        <v>0</v>
      </c>
      <c r="AG191" s="116">
        <v>0</v>
      </c>
      <c r="AH191" s="116">
        <v>0</v>
      </c>
      <c r="AI191" s="117">
        <f t="shared" si="139"/>
        <v>0</v>
      </c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</row>
    <row r="192" spans="1:81" ht="15">
      <c r="A192" s="28" t="s">
        <v>56</v>
      </c>
      <c r="B192" s="40">
        <v>0</v>
      </c>
      <c r="C192" s="40">
        <v>0</v>
      </c>
      <c r="D192" s="40">
        <v>0</v>
      </c>
      <c r="E192" s="40">
        <v>0</v>
      </c>
      <c r="F192" s="422"/>
      <c r="G192" s="40">
        <v>0</v>
      </c>
      <c r="H192" s="41">
        <v>0</v>
      </c>
      <c r="I192" s="42">
        <f t="shared" si="137"/>
        <v>0</v>
      </c>
      <c r="K192" s="71" t="s">
        <v>56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5">
        <v>0</v>
      </c>
      <c r="S192" s="86">
        <f t="shared" si="138"/>
        <v>0</v>
      </c>
      <c r="U192" s="102" t="s">
        <v>56</v>
      </c>
      <c r="V192" s="118">
        <v>0</v>
      </c>
      <c r="W192" s="118">
        <v>0</v>
      </c>
      <c r="X192" s="118">
        <v>0</v>
      </c>
      <c r="Y192" s="118">
        <v>0</v>
      </c>
      <c r="Z192" s="118">
        <v>0</v>
      </c>
      <c r="AA192" s="118">
        <v>0</v>
      </c>
      <c r="AB192" s="118">
        <v>0</v>
      </c>
      <c r="AC192" s="119">
        <v>0</v>
      </c>
      <c r="AD192" s="118">
        <v>0</v>
      </c>
      <c r="AE192" s="118">
        <v>0</v>
      </c>
      <c r="AF192" s="118">
        <v>0</v>
      </c>
      <c r="AG192" s="118">
        <v>0</v>
      </c>
      <c r="AH192" s="118">
        <v>0</v>
      </c>
      <c r="AI192" s="120">
        <f t="shared" si="139"/>
        <v>0</v>
      </c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</row>
    <row r="193" spans="1:81" ht="15">
      <c r="A193" s="29" t="s">
        <v>16</v>
      </c>
      <c r="B193" s="43">
        <v>62.876596624353979</v>
      </c>
      <c r="C193" s="43">
        <v>0</v>
      </c>
      <c r="D193" s="43">
        <v>77.863331734077676</v>
      </c>
      <c r="E193" s="43">
        <v>0</v>
      </c>
      <c r="F193" s="422"/>
      <c r="G193" s="43">
        <v>0</v>
      </c>
      <c r="H193" s="44">
        <v>0</v>
      </c>
      <c r="I193" s="39">
        <f t="shared" si="137"/>
        <v>140.73992835843165</v>
      </c>
      <c r="K193" s="72" t="s">
        <v>16</v>
      </c>
      <c r="L193" s="43">
        <v>62.876596624353979</v>
      </c>
      <c r="M193" s="43">
        <v>0</v>
      </c>
      <c r="N193" s="43">
        <v>77.863331734077676</v>
      </c>
      <c r="O193" s="43">
        <v>0</v>
      </c>
      <c r="P193" s="43">
        <v>0</v>
      </c>
      <c r="Q193" s="43">
        <v>0</v>
      </c>
      <c r="R193" s="82">
        <v>0</v>
      </c>
      <c r="S193" s="83">
        <f t="shared" si="138"/>
        <v>140.73992835843165</v>
      </c>
      <c r="U193" s="103" t="s">
        <v>16</v>
      </c>
      <c r="V193" s="114">
        <v>62.876596624353979</v>
      </c>
      <c r="W193" s="114">
        <v>0</v>
      </c>
      <c r="X193" s="114">
        <v>0</v>
      </c>
      <c r="Y193" s="114">
        <v>0</v>
      </c>
      <c r="Z193" s="114">
        <v>77.863331734077676</v>
      </c>
      <c r="AA193" s="114">
        <v>0</v>
      </c>
      <c r="AB193" s="114">
        <v>0</v>
      </c>
      <c r="AC193" s="115">
        <v>0</v>
      </c>
      <c r="AD193" s="116">
        <v>0</v>
      </c>
      <c r="AE193" s="116">
        <v>0</v>
      </c>
      <c r="AF193" s="116">
        <v>0</v>
      </c>
      <c r="AG193" s="116">
        <v>0</v>
      </c>
      <c r="AH193" s="116">
        <v>0</v>
      </c>
      <c r="AI193" s="117">
        <f t="shared" si="139"/>
        <v>140.73992835843165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</row>
    <row r="194" spans="1:81" ht="15">
      <c r="A194" s="28" t="s">
        <v>68</v>
      </c>
      <c r="B194" s="40">
        <v>8.8436195690446713</v>
      </c>
      <c r="C194" s="40">
        <v>5.5864942454135429</v>
      </c>
      <c r="D194" s="40">
        <v>25.51202689540267</v>
      </c>
      <c r="E194" s="40">
        <v>0</v>
      </c>
      <c r="F194" s="422"/>
      <c r="G194" s="40">
        <v>0</v>
      </c>
      <c r="H194" s="41">
        <v>0</v>
      </c>
      <c r="I194" s="42">
        <f t="shared" si="137"/>
        <v>39.94214070986088</v>
      </c>
      <c r="K194" s="71" t="s">
        <v>68</v>
      </c>
      <c r="L194" s="84">
        <v>8.8436195690446713</v>
      </c>
      <c r="M194" s="84">
        <v>5.5864942454135429</v>
      </c>
      <c r="N194" s="84">
        <v>25.51202689540267</v>
      </c>
      <c r="O194" s="84">
        <v>0</v>
      </c>
      <c r="P194" s="84">
        <v>0</v>
      </c>
      <c r="Q194" s="84">
        <v>0</v>
      </c>
      <c r="R194" s="85">
        <v>0</v>
      </c>
      <c r="S194" s="86">
        <f t="shared" si="138"/>
        <v>39.94214070986088</v>
      </c>
      <c r="U194" s="102" t="s">
        <v>57</v>
      </c>
      <c r="V194" s="118">
        <v>8.6195696355229003</v>
      </c>
      <c r="W194" s="118">
        <v>0</v>
      </c>
      <c r="X194" s="118">
        <v>0</v>
      </c>
      <c r="Y194" s="118">
        <v>5.5864942454135429</v>
      </c>
      <c r="Z194" s="118">
        <v>17.458482882995014</v>
      </c>
      <c r="AA194" s="118">
        <v>0</v>
      </c>
      <c r="AB194" s="118">
        <v>0</v>
      </c>
      <c r="AC194" s="119">
        <v>8.2775939459294268</v>
      </c>
      <c r="AD194" s="118">
        <v>0.22404993352177099</v>
      </c>
      <c r="AE194" s="118">
        <v>0</v>
      </c>
      <c r="AF194" s="118">
        <v>0</v>
      </c>
      <c r="AG194" s="118">
        <v>8.0535440124076541</v>
      </c>
      <c r="AH194" s="118">
        <v>0</v>
      </c>
      <c r="AI194" s="120">
        <f t="shared" si="139"/>
        <v>39.942140709860887</v>
      </c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</row>
    <row r="195" spans="1:81" ht="15">
      <c r="A195" s="29" t="s">
        <v>58</v>
      </c>
      <c r="B195" s="43">
        <v>0</v>
      </c>
      <c r="C195" s="43">
        <v>0</v>
      </c>
      <c r="D195" s="43">
        <v>0.38019014570865184</v>
      </c>
      <c r="E195" s="43">
        <v>5.3293453664937118</v>
      </c>
      <c r="F195" s="422"/>
      <c r="G195" s="43">
        <v>0</v>
      </c>
      <c r="H195" s="44">
        <v>0</v>
      </c>
      <c r="I195" s="39">
        <f t="shared" si="137"/>
        <v>5.7095355122023639</v>
      </c>
      <c r="K195" s="72" t="s">
        <v>58</v>
      </c>
      <c r="L195" s="43">
        <v>0</v>
      </c>
      <c r="M195" s="43">
        <v>0</v>
      </c>
      <c r="N195" s="43">
        <v>0.38019014570865184</v>
      </c>
      <c r="O195" s="43">
        <v>5.3293453664937118</v>
      </c>
      <c r="P195" s="43">
        <v>868.16090576147121</v>
      </c>
      <c r="Q195" s="43">
        <v>0</v>
      </c>
      <c r="R195" s="82">
        <v>0</v>
      </c>
      <c r="S195" s="83">
        <f t="shared" si="138"/>
        <v>873.87044127367358</v>
      </c>
      <c r="U195" s="103" t="s">
        <v>58</v>
      </c>
      <c r="V195" s="114">
        <v>0</v>
      </c>
      <c r="W195" s="114">
        <v>0</v>
      </c>
      <c r="X195" s="114">
        <v>0</v>
      </c>
      <c r="Y195" s="114">
        <v>0</v>
      </c>
      <c r="Z195" s="114">
        <v>0</v>
      </c>
      <c r="AA195" s="114">
        <v>0.68352203583257409</v>
      </c>
      <c r="AB195" s="114">
        <v>868.16090576147121</v>
      </c>
      <c r="AC195" s="115">
        <v>5.0260134763697888</v>
      </c>
      <c r="AD195" s="114">
        <v>0</v>
      </c>
      <c r="AE195" s="114">
        <v>4.6458233306611376</v>
      </c>
      <c r="AF195" s="114">
        <v>0</v>
      </c>
      <c r="AG195" s="114">
        <v>0.38019014570865184</v>
      </c>
      <c r="AH195" s="114">
        <v>0</v>
      </c>
      <c r="AI195" s="117">
        <f t="shared" si="139"/>
        <v>873.87044127367358</v>
      </c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</row>
    <row r="196" spans="1:81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137"/>
        <v>0</v>
      </c>
      <c r="K196" s="71" t="s">
        <v>12</v>
      </c>
      <c r="L196" s="84">
        <v>0</v>
      </c>
      <c r="M196" s="84">
        <v>0</v>
      </c>
      <c r="N196" s="84">
        <v>0</v>
      </c>
      <c r="O196" s="84">
        <v>0</v>
      </c>
      <c r="P196" s="84">
        <v>4.1026662643921394</v>
      </c>
      <c r="Q196" s="84">
        <v>0</v>
      </c>
      <c r="R196" s="85">
        <v>0</v>
      </c>
      <c r="S196" s="86">
        <f t="shared" si="138"/>
        <v>4.1026662643921394</v>
      </c>
      <c r="U196" s="102" t="s">
        <v>12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4.1026662643921394</v>
      </c>
      <c r="AC196" s="119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20">
        <f t="shared" si="139"/>
        <v>4.1026662643921394</v>
      </c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</row>
    <row r="197" spans="1:81" ht="15">
      <c r="A197" s="29" t="s">
        <v>59</v>
      </c>
      <c r="B197" s="43">
        <v>0</v>
      </c>
      <c r="C197" s="43">
        <v>0</v>
      </c>
      <c r="D197" s="43">
        <v>1.1078098471986408E-2</v>
      </c>
      <c r="E197" s="43">
        <v>0</v>
      </c>
      <c r="F197" s="422"/>
      <c r="G197" s="43">
        <v>0</v>
      </c>
      <c r="H197" s="44">
        <v>0</v>
      </c>
      <c r="I197" s="39">
        <f t="shared" si="137"/>
        <v>1.1078098471986408E-2</v>
      </c>
      <c r="K197" s="72" t="s">
        <v>59</v>
      </c>
      <c r="L197" s="43">
        <v>0</v>
      </c>
      <c r="M197" s="43">
        <v>0</v>
      </c>
      <c r="N197" s="43">
        <v>1.1078098471986408E-2</v>
      </c>
      <c r="O197" s="43">
        <v>0</v>
      </c>
      <c r="P197" s="43">
        <v>0</v>
      </c>
      <c r="Q197" s="43">
        <v>0</v>
      </c>
      <c r="R197" s="82">
        <v>0</v>
      </c>
      <c r="S197" s="83">
        <f t="shared" si="138"/>
        <v>1.1078098471986408E-2</v>
      </c>
      <c r="U197" s="103" t="s">
        <v>59</v>
      </c>
      <c r="V197" s="114">
        <v>0</v>
      </c>
      <c r="W197" s="114">
        <v>0</v>
      </c>
      <c r="X197" s="114">
        <v>0</v>
      </c>
      <c r="Y197" s="114">
        <v>0</v>
      </c>
      <c r="Z197" s="114">
        <v>1.1078098471986408E-2</v>
      </c>
      <c r="AA197" s="114">
        <v>0</v>
      </c>
      <c r="AB197" s="114">
        <v>0</v>
      </c>
      <c r="AC197" s="115">
        <v>0</v>
      </c>
      <c r="AD197" s="114">
        <v>0</v>
      </c>
      <c r="AE197" s="114">
        <v>0</v>
      </c>
      <c r="AF197" s="114">
        <v>0</v>
      </c>
      <c r="AG197" s="114">
        <v>0</v>
      </c>
      <c r="AH197" s="114">
        <v>0</v>
      </c>
      <c r="AI197" s="117">
        <f t="shared" si="139"/>
        <v>1.1078098471986408E-2</v>
      </c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</row>
    <row r="198" spans="1:81" ht="15">
      <c r="A198" s="28" t="s">
        <v>17</v>
      </c>
      <c r="B198" s="40">
        <v>31.077250627070924</v>
      </c>
      <c r="C198" s="40">
        <v>0</v>
      </c>
      <c r="D198" s="40">
        <v>18.504203310594072</v>
      </c>
      <c r="E198" s="40">
        <v>0</v>
      </c>
      <c r="F198" s="422"/>
      <c r="G198" s="40">
        <v>0</v>
      </c>
      <c r="H198" s="41">
        <v>0</v>
      </c>
      <c r="I198" s="42">
        <f t="shared" si="137"/>
        <v>49.581453937664996</v>
      </c>
      <c r="K198" s="71" t="s">
        <v>17</v>
      </c>
      <c r="L198" s="84">
        <v>31.077250627070924</v>
      </c>
      <c r="M198" s="84">
        <v>0</v>
      </c>
      <c r="N198" s="84">
        <v>18.504203310594072</v>
      </c>
      <c r="O198" s="84">
        <v>0</v>
      </c>
      <c r="P198" s="84">
        <v>9.5595032552605996</v>
      </c>
      <c r="Q198" s="84">
        <v>0</v>
      </c>
      <c r="R198" s="85">
        <v>0</v>
      </c>
      <c r="S198" s="86">
        <f t="shared" si="138"/>
        <v>59.140957192925597</v>
      </c>
      <c r="U198" s="102" t="s">
        <v>17</v>
      </c>
      <c r="V198" s="118">
        <v>31.077250627070924</v>
      </c>
      <c r="W198" s="118">
        <v>0</v>
      </c>
      <c r="X198" s="118">
        <v>0</v>
      </c>
      <c r="Y198" s="118">
        <v>0</v>
      </c>
      <c r="Z198" s="118">
        <v>6.9108558681455046</v>
      </c>
      <c r="AA198" s="118">
        <v>0</v>
      </c>
      <c r="AB198" s="118">
        <v>9.5595032552605996</v>
      </c>
      <c r="AC198" s="119">
        <v>11.593347442448566</v>
      </c>
      <c r="AD198" s="118">
        <v>0</v>
      </c>
      <c r="AE198" s="118">
        <v>0</v>
      </c>
      <c r="AF198" s="118">
        <v>0</v>
      </c>
      <c r="AG198" s="118">
        <v>11.593347442448566</v>
      </c>
      <c r="AH198" s="118">
        <v>0</v>
      </c>
      <c r="AI198" s="120">
        <f t="shared" si="139"/>
        <v>59.140957192925597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</row>
    <row r="199" spans="1:81" ht="15">
      <c r="A199" s="29" t="s">
        <v>140</v>
      </c>
      <c r="B199" s="43">
        <v>247.79425872766814</v>
      </c>
      <c r="C199" s="43">
        <v>350.75000881163891</v>
      </c>
      <c r="D199" s="43">
        <v>2744.5574433860093</v>
      </c>
      <c r="E199" s="43">
        <v>0</v>
      </c>
      <c r="F199" s="422"/>
      <c r="G199" s="43">
        <v>0</v>
      </c>
      <c r="H199" s="44">
        <v>0</v>
      </c>
      <c r="I199" s="39">
        <f t="shared" si="137"/>
        <v>3343.1017109253162</v>
      </c>
      <c r="K199" s="72" t="s">
        <v>140</v>
      </c>
      <c r="L199" s="43">
        <v>247.79425872766814</v>
      </c>
      <c r="M199" s="43">
        <v>350.75000881163891</v>
      </c>
      <c r="N199" s="43">
        <v>2744.5574433860093</v>
      </c>
      <c r="O199" s="43">
        <v>0</v>
      </c>
      <c r="P199" s="43">
        <v>0</v>
      </c>
      <c r="Q199" s="43">
        <v>0</v>
      </c>
      <c r="R199" s="82">
        <v>0</v>
      </c>
      <c r="S199" s="83">
        <f t="shared" si="138"/>
        <v>3343.1017109253162</v>
      </c>
      <c r="U199" s="103" t="s">
        <v>140</v>
      </c>
      <c r="V199" s="114">
        <v>184.78435374394914</v>
      </c>
      <c r="W199" s="114">
        <v>0</v>
      </c>
      <c r="X199" s="114">
        <v>0</v>
      </c>
      <c r="Y199" s="114">
        <v>350.75000881163891</v>
      </c>
      <c r="Z199" s="114">
        <v>2671.9862631769943</v>
      </c>
      <c r="AA199" s="114">
        <v>0</v>
      </c>
      <c r="AB199" s="114">
        <v>0</v>
      </c>
      <c r="AC199" s="115">
        <v>135.58108519273389</v>
      </c>
      <c r="AD199" s="114">
        <v>63.00990498371899</v>
      </c>
      <c r="AE199" s="114">
        <v>0</v>
      </c>
      <c r="AF199" s="114">
        <v>0</v>
      </c>
      <c r="AG199" s="114">
        <v>72.571180209014912</v>
      </c>
      <c r="AH199" s="114">
        <v>0</v>
      </c>
      <c r="AI199" s="117">
        <f t="shared" si="139"/>
        <v>3343.1017109253162</v>
      </c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</row>
    <row r="200" spans="1:81" ht="15">
      <c r="A200" s="28" t="s">
        <v>25</v>
      </c>
      <c r="B200" s="40">
        <v>81.990486374626315</v>
      </c>
      <c r="C200" s="40">
        <v>0.81525458668913853</v>
      </c>
      <c r="D200" s="40">
        <v>851.04934186387686</v>
      </c>
      <c r="E200" s="40">
        <v>629.05802650436954</v>
      </c>
      <c r="F200" s="422"/>
      <c r="G200" s="40">
        <v>70.975746737102526</v>
      </c>
      <c r="H200" s="41">
        <v>0</v>
      </c>
      <c r="I200" s="42">
        <f t="shared" si="137"/>
        <v>1633.8888560666644</v>
      </c>
      <c r="K200" s="71" t="s">
        <v>25</v>
      </c>
      <c r="L200" s="84">
        <v>81.990486374626315</v>
      </c>
      <c r="M200" s="84">
        <v>0.81525458668913853</v>
      </c>
      <c r="N200" s="84">
        <v>851.04934186387686</v>
      </c>
      <c r="O200" s="84">
        <v>629.05802650436954</v>
      </c>
      <c r="P200" s="84">
        <v>21.852614519853169</v>
      </c>
      <c r="Q200" s="84">
        <v>70.975746737102526</v>
      </c>
      <c r="R200" s="85">
        <v>0</v>
      </c>
      <c r="S200" s="86">
        <f t="shared" si="138"/>
        <v>1655.7414705865176</v>
      </c>
      <c r="U200" s="102" t="s">
        <v>25</v>
      </c>
      <c r="V200" s="118">
        <v>7.7568659876187089</v>
      </c>
      <c r="W200" s="118">
        <v>14.376062253539821</v>
      </c>
      <c r="X200" s="118">
        <v>70.975746737102526</v>
      </c>
      <c r="Y200" s="118">
        <v>0.81525458668913853</v>
      </c>
      <c r="Z200" s="118">
        <v>837.4771602247298</v>
      </c>
      <c r="AA200" s="118">
        <v>628.21325766549671</v>
      </c>
      <c r="AB200" s="118">
        <v>21.852614519853169</v>
      </c>
      <c r="AC200" s="119">
        <v>74.274508611487718</v>
      </c>
      <c r="AD200" s="118">
        <v>59.857558133467784</v>
      </c>
      <c r="AE200" s="118">
        <v>0.65531662529080004</v>
      </c>
      <c r="AF200" s="118">
        <v>0</v>
      </c>
      <c r="AG200" s="118">
        <v>13.572181639147098</v>
      </c>
      <c r="AH200" s="118">
        <v>0.18945221358203862</v>
      </c>
      <c r="AI200" s="120">
        <f t="shared" si="139"/>
        <v>1655.7414705865178</v>
      </c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</row>
    <row r="201" spans="1:81" ht="15">
      <c r="A201" s="29" t="s">
        <v>24</v>
      </c>
      <c r="B201" s="43">
        <v>12.299652570639733</v>
      </c>
      <c r="C201" s="43">
        <v>2.015953988019223</v>
      </c>
      <c r="D201" s="43">
        <v>0</v>
      </c>
      <c r="E201" s="43">
        <v>0</v>
      </c>
      <c r="F201" s="422"/>
      <c r="G201" s="43">
        <v>0</v>
      </c>
      <c r="H201" s="44">
        <v>0</v>
      </c>
      <c r="I201" s="39">
        <f t="shared" si="137"/>
        <v>14.315606558658956</v>
      </c>
      <c r="K201" s="72" t="s">
        <v>24</v>
      </c>
      <c r="L201" s="43">
        <v>12.299652570639733</v>
      </c>
      <c r="M201" s="43">
        <v>2.015953988019223</v>
      </c>
      <c r="N201" s="43">
        <v>0</v>
      </c>
      <c r="O201" s="43">
        <v>0</v>
      </c>
      <c r="P201" s="43">
        <v>0</v>
      </c>
      <c r="Q201" s="43">
        <v>0</v>
      </c>
      <c r="R201" s="82">
        <v>0</v>
      </c>
      <c r="S201" s="83">
        <f t="shared" si="138"/>
        <v>14.315606558658956</v>
      </c>
      <c r="U201" s="103" t="s">
        <v>24</v>
      </c>
      <c r="V201" s="114">
        <v>12.298497727757431</v>
      </c>
      <c r="W201" s="114">
        <v>0</v>
      </c>
      <c r="X201" s="114">
        <v>0</v>
      </c>
      <c r="Y201" s="114">
        <v>2.015953988019223</v>
      </c>
      <c r="Z201" s="114">
        <v>0</v>
      </c>
      <c r="AA201" s="114">
        <v>0</v>
      </c>
      <c r="AB201" s="114">
        <v>0</v>
      </c>
      <c r="AC201" s="115">
        <v>1.1548428823024192E-3</v>
      </c>
      <c r="AD201" s="114">
        <v>1.1548428823024192E-3</v>
      </c>
      <c r="AE201" s="114">
        <v>0</v>
      </c>
      <c r="AF201" s="114">
        <v>0</v>
      </c>
      <c r="AG201" s="114">
        <v>0</v>
      </c>
      <c r="AH201" s="114">
        <v>0</v>
      </c>
      <c r="AI201" s="117">
        <f t="shared" si="139"/>
        <v>14.315606558658956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</row>
    <row r="202" spans="1:81" ht="15">
      <c r="A202" s="28" t="s">
        <v>60</v>
      </c>
      <c r="B202" s="40">
        <v>0.3128311058519066</v>
      </c>
      <c r="C202" s="40">
        <v>0.53052285476947048</v>
      </c>
      <c r="D202" s="40">
        <v>0.96751888407806164</v>
      </c>
      <c r="E202" s="40">
        <v>0</v>
      </c>
      <c r="F202" s="422"/>
      <c r="G202" s="40">
        <v>0</v>
      </c>
      <c r="H202" s="41">
        <v>0</v>
      </c>
      <c r="I202" s="42">
        <f t="shared" si="137"/>
        <v>1.8108728446994387</v>
      </c>
      <c r="K202" s="71" t="s">
        <v>60</v>
      </c>
      <c r="L202" s="84">
        <v>0.3128311058519066</v>
      </c>
      <c r="M202" s="84">
        <v>0.53052285476947048</v>
      </c>
      <c r="N202" s="84">
        <v>0.96751888407806164</v>
      </c>
      <c r="O202" s="84">
        <v>0</v>
      </c>
      <c r="P202" s="84">
        <v>0</v>
      </c>
      <c r="Q202" s="84">
        <v>0</v>
      </c>
      <c r="R202" s="85">
        <v>0</v>
      </c>
      <c r="S202" s="86">
        <f t="shared" si="138"/>
        <v>1.8108728446994387</v>
      </c>
      <c r="U202" s="102" t="s">
        <v>60</v>
      </c>
      <c r="V202" s="118">
        <v>0.3128311058519066</v>
      </c>
      <c r="W202" s="118">
        <v>0</v>
      </c>
      <c r="X202" s="118">
        <v>0</v>
      </c>
      <c r="Y202" s="118">
        <v>0.53052285476947048</v>
      </c>
      <c r="Z202" s="118">
        <v>0.96751888407806164</v>
      </c>
      <c r="AA202" s="118">
        <v>0</v>
      </c>
      <c r="AB202" s="118">
        <v>0</v>
      </c>
      <c r="AC202" s="119">
        <v>0</v>
      </c>
      <c r="AD202" s="118">
        <v>0</v>
      </c>
      <c r="AE202" s="118">
        <v>0</v>
      </c>
      <c r="AF202" s="118">
        <v>0</v>
      </c>
      <c r="AG202" s="118">
        <v>0</v>
      </c>
      <c r="AH202" s="118">
        <v>0</v>
      </c>
      <c r="AI202" s="120">
        <f t="shared" si="139"/>
        <v>1.8108728446994387</v>
      </c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</row>
    <row r="203" spans="1:81" ht="15">
      <c r="A203" s="29" t="s">
        <v>22</v>
      </c>
      <c r="B203" s="43">
        <v>0</v>
      </c>
      <c r="C203" s="43">
        <v>0</v>
      </c>
      <c r="D203" s="43">
        <v>919.45964130828293</v>
      </c>
      <c r="E203" s="43">
        <v>0</v>
      </c>
      <c r="F203" s="422"/>
      <c r="G203" s="43">
        <v>0</v>
      </c>
      <c r="H203" s="44">
        <v>0</v>
      </c>
      <c r="I203" s="39">
        <f t="shared" si="137"/>
        <v>919.45964130828293</v>
      </c>
      <c r="K203" s="72" t="s">
        <v>22</v>
      </c>
      <c r="L203" s="43">
        <v>0</v>
      </c>
      <c r="M203" s="43">
        <v>0</v>
      </c>
      <c r="N203" s="43">
        <v>919.45964130828293</v>
      </c>
      <c r="O203" s="43">
        <v>0</v>
      </c>
      <c r="P203" s="43">
        <v>35.665877953630108</v>
      </c>
      <c r="Q203" s="43">
        <v>0</v>
      </c>
      <c r="R203" s="82">
        <v>0</v>
      </c>
      <c r="S203" s="83">
        <f t="shared" si="138"/>
        <v>955.12551926191304</v>
      </c>
      <c r="U203" s="103" t="s">
        <v>22</v>
      </c>
      <c r="V203" s="114">
        <v>0</v>
      </c>
      <c r="W203" s="114">
        <v>0</v>
      </c>
      <c r="X203" s="114">
        <v>0</v>
      </c>
      <c r="Y203" s="114">
        <v>0</v>
      </c>
      <c r="Z203" s="114">
        <v>919.45964130828293</v>
      </c>
      <c r="AA203" s="114">
        <v>0</v>
      </c>
      <c r="AB203" s="114">
        <v>35.665877953630108</v>
      </c>
      <c r="AC203" s="115">
        <v>0</v>
      </c>
      <c r="AD203" s="114">
        <v>0</v>
      </c>
      <c r="AE203" s="114">
        <v>0</v>
      </c>
      <c r="AF203" s="114">
        <v>0</v>
      </c>
      <c r="AG203" s="114">
        <v>0</v>
      </c>
      <c r="AH203" s="114">
        <v>0</v>
      </c>
      <c r="AI203" s="117">
        <f t="shared" si="139"/>
        <v>955.12551926191304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</row>
    <row r="204" spans="1:81" ht="15">
      <c r="A204" s="28" t="s">
        <v>21</v>
      </c>
      <c r="B204" s="40">
        <v>0</v>
      </c>
      <c r="C204" s="40">
        <v>0</v>
      </c>
      <c r="D204" s="40">
        <v>789.53604612100003</v>
      </c>
      <c r="E204" s="40">
        <v>0</v>
      </c>
      <c r="F204" s="422"/>
      <c r="G204" s="40">
        <v>0</v>
      </c>
      <c r="H204" s="41">
        <v>0</v>
      </c>
      <c r="I204" s="42">
        <f t="shared" si="137"/>
        <v>789.53604612100003</v>
      </c>
      <c r="K204" s="71" t="s">
        <v>21</v>
      </c>
      <c r="L204" s="84">
        <v>0</v>
      </c>
      <c r="M204" s="84">
        <v>0</v>
      </c>
      <c r="N204" s="84">
        <v>789.53604612100003</v>
      </c>
      <c r="O204" s="84">
        <v>0</v>
      </c>
      <c r="P204" s="84">
        <v>0</v>
      </c>
      <c r="Q204" s="84">
        <v>0</v>
      </c>
      <c r="R204" s="85">
        <v>0</v>
      </c>
      <c r="S204" s="86">
        <f t="shared" si="138"/>
        <v>789.53604612100003</v>
      </c>
      <c r="U204" s="102" t="s">
        <v>61</v>
      </c>
      <c r="V204" s="118">
        <v>0</v>
      </c>
      <c r="W204" s="118">
        <v>0</v>
      </c>
      <c r="X204" s="118">
        <v>0</v>
      </c>
      <c r="Y204" s="118">
        <v>0</v>
      </c>
      <c r="Z204" s="118">
        <v>789.53604612100003</v>
      </c>
      <c r="AA204" s="118">
        <v>0</v>
      </c>
      <c r="AB204" s="118">
        <v>0</v>
      </c>
      <c r="AC204" s="119">
        <v>0</v>
      </c>
      <c r="AD204" s="118">
        <v>0</v>
      </c>
      <c r="AE204" s="118">
        <v>0</v>
      </c>
      <c r="AF204" s="118">
        <v>0</v>
      </c>
      <c r="AG204" s="118">
        <v>0</v>
      </c>
      <c r="AH204" s="118">
        <v>0</v>
      </c>
      <c r="AI204" s="120">
        <f t="shared" si="139"/>
        <v>789.53604612100003</v>
      </c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</row>
    <row r="205" spans="1:81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137"/>
        <v>0</v>
      </c>
      <c r="K205" s="73" t="s">
        <v>64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82">
        <v>0</v>
      </c>
      <c r="S205" s="83">
        <f t="shared" si="138"/>
        <v>0</v>
      </c>
      <c r="U205" s="104" t="s">
        <v>62</v>
      </c>
      <c r="V205" s="114">
        <v>0</v>
      </c>
      <c r="W205" s="114">
        <v>0</v>
      </c>
      <c r="X205" s="114">
        <v>0</v>
      </c>
      <c r="Y205" s="114">
        <v>0</v>
      </c>
      <c r="Z205" s="114">
        <v>0</v>
      </c>
      <c r="AA205" s="114">
        <v>0</v>
      </c>
      <c r="AB205" s="114">
        <v>0</v>
      </c>
      <c r="AC205" s="115">
        <v>0</v>
      </c>
      <c r="AD205" s="116">
        <v>0</v>
      </c>
      <c r="AE205" s="116">
        <v>0</v>
      </c>
      <c r="AF205" s="116">
        <v>0</v>
      </c>
      <c r="AG205" s="116">
        <v>0</v>
      </c>
      <c r="AH205" s="116">
        <v>0</v>
      </c>
      <c r="AI205" s="117">
        <f t="shared" si="139"/>
        <v>0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</row>
    <row r="206" spans="1:81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f t="shared" si="137"/>
        <v>0</v>
      </c>
      <c r="K206" s="74" t="s">
        <v>23</v>
      </c>
      <c r="L206" s="87">
        <v>0</v>
      </c>
      <c r="M206" s="87">
        <v>0</v>
      </c>
      <c r="N206" s="87">
        <v>0</v>
      </c>
      <c r="O206" s="87">
        <v>0</v>
      </c>
      <c r="P206" s="87">
        <v>0</v>
      </c>
      <c r="Q206" s="87">
        <v>0</v>
      </c>
      <c r="R206" s="88">
        <v>0</v>
      </c>
      <c r="S206" s="89">
        <f t="shared" si="138"/>
        <v>0</v>
      </c>
      <c r="U206" s="105" t="s">
        <v>65</v>
      </c>
      <c r="V206" s="121">
        <v>0</v>
      </c>
      <c r="W206" s="121">
        <v>0</v>
      </c>
      <c r="X206" s="121">
        <v>0</v>
      </c>
      <c r="Y206" s="121">
        <v>0</v>
      </c>
      <c r="Z206" s="121">
        <v>0</v>
      </c>
      <c r="AA206" s="121">
        <v>0</v>
      </c>
      <c r="AB206" s="121">
        <v>0</v>
      </c>
      <c r="AC206" s="121">
        <v>0</v>
      </c>
      <c r="AD206" s="121">
        <v>0</v>
      </c>
      <c r="AE206" s="121">
        <v>0</v>
      </c>
      <c r="AF206" s="121">
        <v>0</v>
      </c>
      <c r="AG206" s="121">
        <v>0</v>
      </c>
      <c r="AH206" s="122">
        <v>0</v>
      </c>
      <c r="AI206" s="123">
        <f t="shared" si="139"/>
        <v>0</v>
      </c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</row>
    <row r="207" spans="1:81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f t="shared" si="137"/>
        <v>0</v>
      </c>
      <c r="K207" s="75" t="s">
        <v>19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90">
        <v>0</v>
      </c>
      <c r="S207" s="91">
        <f t="shared" si="138"/>
        <v>0</v>
      </c>
      <c r="U207" s="106" t="s">
        <v>19</v>
      </c>
      <c r="V207" s="124">
        <v>0</v>
      </c>
      <c r="W207" s="124">
        <v>0</v>
      </c>
      <c r="X207" s="124">
        <v>0</v>
      </c>
      <c r="Y207" s="124">
        <v>0</v>
      </c>
      <c r="Z207" s="124">
        <v>0</v>
      </c>
      <c r="AA207" s="124">
        <v>0</v>
      </c>
      <c r="AB207" s="124">
        <v>0</v>
      </c>
      <c r="AC207" s="124">
        <v>0</v>
      </c>
      <c r="AD207" s="125">
        <v>0</v>
      </c>
      <c r="AE207" s="125">
        <v>0</v>
      </c>
      <c r="AF207" s="125">
        <v>0</v>
      </c>
      <c r="AG207" s="125">
        <v>0</v>
      </c>
      <c r="AH207" s="125">
        <v>0</v>
      </c>
      <c r="AI207" s="126">
        <f t="shared" si="139"/>
        <v>0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</row>
    <row r="208" spans="1:81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f t="shared" si="137"/>
        <v>0</v>
      </c>
      <c r="K208" s="74" t="s">
        <v>20</v>
      </c>
      <c r="L208" s="87">
        <v>0</v>
      </c>
      <c r="M208" s="87">
        <v>0</v>
      </c>
      <c r="N208" s="87">
        <v>0</v>
      </c>
      <c r="O208" s="87">
        <v>0</v>
      </c>
      <c r="P208" s="87">
        <v>0</v>
      </c>
      <c r="Q208" s="87">
        <v>0</v>
      </c>
      <c r="R208" s="88">
        <v>0</v>
      </c>
      <c r="S208" s="89">
        <f t="shared" si="138"/>
        <v>0</v>
      </c>
      <c r="U208" s="105" t="s">
        <v>20</v>
      </c>
      <c r="V208" s="121">
        <v>0</v>
      </c>
      <c r="W208" s="121">
        <v>0</v>
      </c>
      <c r="X208" s="121">
        <v>0</v>
      </c>
      <c r="Y208" s="121">
        <v>0</v>
      </c>
      <c r="Z208" s="121">
        <v>0</v>
      </c>
      <c r="AA208" s="121">
        <v>0</v>
      </c>
      <c r="AB208" s="121">
        <v>0</v>
      </c>
      <c r="AC208" s="121">
        <v>0</v>
      </c>
      <c r="AD208" s="121">
        <v>0</v>
      </c>
      <c r="AE208" s="121">
        <v>0</v>
      </c>
      <c r="AF208" s="121">
        <v>0</v>
      </c>
      <c r="AG208" s="121">
        <v>0</v>
      </c>
      <c r="AH208" s="122">
        <v>0</v>
      </c>
      <c r="AI208" s="123">
        <f t="shared" si="139"/>
        <v>0</v>
      </c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</row>
    <row r="209" spans="1:8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f t="shared" si="137"/>
        <v>0</v>
      </c>
      <c r="K209" s="76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2">
        <v>0</v>
      </c>
      <c r="S209" s="93">
        <f t="shared" si="138"/>
        <v>0</v>
      </c>
      <c r="U209" s="106" t="s">
        <v>11</v>
      </c>
      <c r="V209" s="124">
        <v>0</v>
      </c>
      <c r="W209" s="124">
        <v>0</v>
      </c>
      <c r="X209" s="124">
        <v>0</v>
      </c>
      <c r="Y209" s="124">
        <v>0</v>
      </c>
      <c r="Z209" s="124">
        <v>0</v>
      </c>
      <c r="AA209" s="124">
        <v>0</v>
      </c>
      <c r="AB209" s="124">
        <v>0</v>
      </c>
      <c r="AC209" s="124">
        <v>0</v>
      </c>
      <c r="AD209" s="125">
        <v>0</v>
      </c>
      <c r="AE209" s="125">
        <v>0</v>
      </c>
      <c r="AF209" s="125">
        <v>0</v>
      </c>
      <c r="AG209" s="125">
        <v>0</v>
      </c>
      <c r="AH209" s="125">
        <v>0</v>
      </c>
      <c r="AI209" s="126">
        <f t="shared" si="139"/>
        <v>0</v>
      </c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</row>
    <row r="210" spans="1:81" ht="15">
      <c r="A210" s="34" t="s">
        <v>26</v>
      </c>
      <c r="B210" s="67">
        <f>SUM(B189:B205)</f>
        <v>445.19469559925568</v>
      </c>
      <c r="C210" s="67">
        <f t="shared" ref="C210:I210" si="140">SUM(C189:C205)</f>
        <v>359.69823448653028</v>
      </c>
      <c r="D210" s="67">
        <f t="shared" si="140"/>
        <v>8137.1181996464629</v>
      </c>
      <c r="E210" s="67">
        <f t="shared" si="140"/>
        <v>634.38737187086326</v>
      </c>
      <c r="F210" s="67">
        <f t="shared" si="140"/>
        <v>0</v>
      </c>
      <c r="G210" s="67">
        <f t="shared" si="140"/>
        <v>70.975746737102526</v>
      </c>
      <c r="H210" s="68">
        <f t="shared" si="140"/>
        <v>0</v>
      </c>
      <c r="I210" s="39">
        <f t="shared" si="140"/>
        <v>9647.3742483402148</v>
      </c>
      <c r="K210" s="77" t="s">
        <v>26</v>
      </c>
      <c r="L210" s="67">
        <f>SUM(L189:L205)</f>
        <v>445.19469559925568</v>
      </c>
      <c r="M210" s="67">
        <f t="shared" ref="M210:S210" si="141">SUM(M189:M205)</f>
        <v>359.69823448653028</v>
      </c>
      <c r="N210" s="67">
        <f t="shared" si="141"/>
        <v>8137.1181996464629</v>
      </c>
      <c r="O210" s="67">
        <f t="shared" si="141"/>
        <v>634.38737187086326</v>
      </c>
      <c r="P210" s="67">
        <f t="shared" si="141"/>
        <v>939.34156775460724</v>
      </c>
      <c r="Q210" s="67">
        <f t="shared" si="141"/>
        <v>70.975746737102526</v>
      </c>
      <c r="R210" s="68">
        <f t="shared" si="141"/>
        <v>0</v>
      </c>
      <c r="S210" s="94">
        <f t="shared" si="141"/>
        <v>10586.71581609482</v>
      </c>
      <c r="U210" s="107" t="s">
        <v>63</v>
      </c>
      <c r="V210" s="127">
        <f>SUM(V189:V205)</f>
        <v>307.72596545212497</v>
      </c>
      <c r="W210" s="127">
        <f t="shared" ref="W210:AH210" si="142">SUM(W189:W205)</f>
        <v>14.376062253539821</v>
      </c>
      <c r="X210" s="127">
        <f t="shared" si="142"/>
        <v>70.975746737102526</v>
      </c>
      <c r="Y210" s="127">
        <f t="shared" si="142"/>
        <v>359.69823448653028</v>
      </c>
      <c r="Z210" s="127">
        <f t="shared" si="142"/>
        <v>8030.9477561977355</v>
      </c>
      <c r="AA210" s="127">
        <f t="shared" si="142"/>
        <v>628.89677970132925</v>
      </c>
      <c r="AB210" s="127">
        <f t="shared" si="142"/>
        <v>939.34156775460724</v>
      </c>
      <c r="AC210" s="127">
        <f t="shared" si="142"/>
        <v>234.75370351185168</v>
      </c>
      <c r="AD210" s="128">
        <f t="shared" si="142"/>
        <v>123.09266789359084</v>
      </c>
      <c r="AE210" s="128">
        <f t="shared" si="142"/>
        <v>5.3011399559519372</v>
      </c>
      <c r="AF210" s="128">
        <f t="shared" si="142"/>
        <v>0</v>
      </c>
      <c r="AG210" s="128">
        <f t="shared" si="142"/>
        <v>106.17044344872689</v>
      </c>
      <c r="AH210" s="128">
        <f t="shared" si="142"/>
        <v>0.18945221358203862</v>
      </c>
      <c r="AI210" s="129">
        <f>SUM(V210:AC210)</f>
        <v>10586.71581609482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</row>
    <row r="211" spans="1:81" s="15" customFormat="1" ht="15" thickBot="1">
      <c r="A211" s="32" t="s">
        <v>90</v>
      </c>
      <c r="B211" s="48">
        <f>IF($I210=0,"-",B210/$I210)</f>
        <v>4.6146721806283125E-2</v>
      </c>
      <c r="C211" s="48">
        <f t="shared" ref="C211:H211" si="143">IF($I210=0,"-",C210/$I210)</f>
        <v>3.7284573525113808E-2</v>
      </c>
      <c r="D211" s="48">
        <f t="shared" si="143"/>
        <v>0.8434541866193711</v>
      </c>
      <c r="E211" s="48">
        <f t="shared" si="143"/>
        <v>6.5757516557420445E-2</v>
      </c>
      <c r="F211" s="48">
        <f t="shared" si="143"/>
        <v>0</v>
      </c>
      <c r="G211" s="48">
        <f t="shared" si="143"/>
        <v>7.3570014918114711E-3</v>
      </c>
      <c r="H211" s="69">
        <f t="shared" si="143"/>
        <v>0</v>
      </c>
      <c r="I211" s="49">
        <f>SUM(B211:H211)</f>
        <v>1</v>
      </c>
      <c r="K211" s="78" t="s">
        <v>90</v>
      </c>
      <c r="L211" s="95">
        <f>IF($S210=0,"-",L210/$S210)</f>
        <v>4.2052200449400286E-2</v>
      </c>
      <c r="M211" s="95">
        <f t="shared" ref="M211:R211" si="144">IF($S210=0,"-",M210/$S210)</f>
        <v>3.3976375746261805E-2</v>
      </c>
      <c r="N211" s="95">
        <f t="shared" si="144"/>
        <v>0.76861590893709719</v>
      </c>
      <c r="O211" s="95">
        <f t="shared" si="144"/>
        <v>5.9922962218973891E-2</v>
      </c>
      <c r="P211" s="95">
        <f t="shared" si="144"/>
        <v>8.8728325580114356E-2</v>
      </c>
      <c r="Q211" s="95">
        <f t="shared" si="144"/>
        <v>6.7042270681526364E-3</v>
      </c>
      <c r="R211" s="96">
        <f t="shared" si="144"/>
        <v>0</v>
      </c>
      <c r="S211" s="97">
        <f>SUM(L211:R211)</f>
        <v>1</v>
      </c>
      <c r="U211" s="108" t="s">
        <v>90</v>
      </c>
      <c r="V211" s="130">
        <f>+V210/$AI210</f>
        <v>2.9067179170361213E-2</v>
      </c>
      <c r="W211" s="130">
        <f t="shared" ref="W211:AH211" si="145">+W210/$AI210</f>
        <v>1.3579340848730553E-3</v>
      </c>
      <c r="X211" s="130">
        <f t="shared" si="145"/>
        <v>6.7042270681526364E-3</v>
      </c>
      <c r="Y211" s="130">
        <f t="shared" si="145"/>
        <v>3.3976375746261805E-2</v>
      </c>
      <c r="Z211" s="130">
        <f t="shared" si="145"/>
        <v>0.75858726121545739</v>
      </c>
      <c r="AA211" s="130">
        <f t="shared" si="145"/>
        <v>5.9404331865150026E-2</v>
      </c>
      <c r="AB211" s="130">
        <f t="shared" si="145"/>
        <v>8.8728325580114356E-2</v>
      </c>
      <c r="AC211" s="130">
        <f t="shared" si="145"/>
        <v>2.2174365269629629E-2</v>
      </c>
      <c r="AD211" s="130">
        <f t="shared" si="145"/>
        <v>1.1627087194166009E-2</v>
      </c>
      <c r="AE211" s="130">
        <f t="shared" si="145"/>
        <v>5.0073507667908646E-4</v>
      </c>
      <c r="AF211" s="130">
        <f t="shared" si="145"/>
        <v>0</v>
      </c>
      <c r="AG211" s="130">
        <f t="shared" si="145"/>
        <v>1.0028647721639757E-2</v>
      </c>
      <c r="AH211" s="130">
        <f t="shared" si="145"/>
        <v>1.7895277144779627E-5</v>
      </c>
      <c r="AI211" s="131">
        <f>SUM(V211:AC211)</f>
        <v>1</v>
      </c>
    </row>
    <row r="212" spans="1:81" ht="15" thickBot="1">
      <c r="A212" s="2"/>
      <c r="B212" s="2"/>
      <c r="C212" s="2"/>
      <c r="D212" s="2"/>
      <c r="E212" s="2"/>
      <c r="F212" s="2"/>
      <c r="G212" s="2"/>
      <c r="H212" s="2"/>
      <c r="I212" s="2"/>
      <c r="K212" s="2"/>
      <c r="L212" s="2"/>
      <c r="M212" s="2"/>
      <c r="N212" s="2"/>
      <c r="O212" s="2"/>
      <c r="P212" s="2"/>
      <c r="Q212" s="2"/>
      <c r="R212" s="2"/>
      <c r="S212" s="2"/>
      <c r="U212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</row>
    <row r="213" spans="1:81" ht="30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  <c r="K213" s="424" t="s">
        <v>36</v>
      </c>
      <c r="L213" s="80" t="s">
        <v>0</v>
      </c>
      <c r="M213" s="80" t="s">
        <v>1</v>
      </c>
      <c r="N213" s="80" t="s">
        <v>2</v>
      </c>
      <c r="O213" s="80" t="s">
        <v>3</v>
      </c>
      <c r="P213" s="80" t="s">
        <v>27</v>
      </c>
      <c r="Q213" s="80" t="s">
        <v>4</v>
      </c>
      <c r="R213" s="80" t="s">
        <v>5</v>
      </c>
      <c r="S213" s="81" t="s">
        <v>6</v>
      </c>
      <c r="U213" s="417" t="s">
        <v>36</v>
      </c>
      <c r="V213" s="111" t="s">
        <v>72</v>
      </c>
      <c r="W213" s="111" t="s">
        <v>73</v>
      </c>
      <c r="X213" s="111" t="s">
        <v>4</v>
      </c>
      <c r="Y213" s="111" t="s">
        <v>1</v>
      </c>
      <c r="Z213" s="111" t="s">
        <v>2</v>
      </c>
      <c r="AA213" s="111" t="s">
        <v>3</v>
      </c>
      <c r="AB213" s="111" t="s">
        <v>55</v>
      </c>
      <c r="AC213" s="111" t="s">
        <v>67</v>
      </c>
      <c r="AD213" s="112" t="s">
        <v>74</v>
      </c>
      <c r="AE213" s="112" t="s">
        <v>75</v>
      </c>
      <c r="AF213" s="112" t="s">
        <v>76</v>
      </c>
      <c r="AG213" s="112" t="s">
        <v>77</v>
      </c>
      <c r="AH213" s="112" t="s">
        <v>78</v>
      </c>
      <c r="AI213" s="113" t="s">
        <v>63</v>
      </c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</row>
    <row r="214" spans="1:81" ht="15" customHeight="1">
      <c r="A214" s="445" t="s">
        <v>36</v>
      </c>
      <c r="B214" s="409" t="s">
        <v>119</v>
      </c>
      <c r="C214" s="410"/>
      <c r="D214" s="410"/>
      <c r="E214" s="410"/>
      <c r="F214" s="410"/>
      <c r="G214" s="410"/>
      <c r="H214" s="410"/>
      <c r="I214" s="411"/>
      <c r="K214" s="425" t="s">
        <v>36</v>
      </c>
      <c r="L214" s="412" t="s">
        <v>119</v>
      </c>
      <c r="M214" s="413"/>
      <c r="N214" s="413"/>
      <c r="O214" s="413"/>
      <c r="P214" s="413"/>
      <c r="Q214" s="413"/>
      <c r="R214" s="413"/>
      <c r="S214" s="414"/>
      <c r="U214" s="418" t="s">
        <v>36</v>
      </c>
      <c r="V214" s="419" t="s">
        <v>119</v>
      </c>
      <c r="W214" s="419"/>
      <c r="X214" s="419"/>
      <c r="Y214" s="419"/>
      <c r="Z214" s="419"/>
      <c r="AA214" s="419"/>
      <c r="AB214" s="419"/>
      <c r="AC214" s="419"/>
      <c r="AD214" s="419"/>
      <c r="AE214" s="419"/>
      <c r="AF214" s="419"/>
      <c r="AG214" s="419"/>
      <c r="AH214" s="419"/>
      <c r="AI214" s="420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</row>
    <row r="215" spans="1:8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  <c r="K215" s="79" t="s">
        <v>7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98">
        <v>0</v>
      </c>
      <c r="S215" s="99">
        <f>SUM(L215:R215)</f>
        <v>0</v>
      </c>
      <c r="U215" s="101" t="s">
        <v>7</v>
      </c>
      <c r="V215" s="114">
        <v>0</v>
      </c>
      <c r="W215" s="114">
        <v>0</v>
      </c>
      <c r="X215" s="114">
        <v>0</v>
      </c>
      <c r="Y215" s="114">
        <v>0</v>
      </c>
      <c r="Z215" s="114">
        <v>0</v>
      </c>
      <c r="AA215" s="114">
        <v>0</v>
      </c>
      <c r="AB215" s="114">
        <v>0</v>
      </c>
      <c r="AC215" s="115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7">
        <f>SUM(V215:AC215)</f>
        <v>0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</row>
    <row r="216" spans="1:8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146">SUM(B216:H216)</f>
        <v>0</v>
      </c>
      <c r="K216" s="71" t="s">
        <v>8</v>
      </c>
      <c r="L216" s="84">
        <v>0</v>
      </c>
      <c r="M216" s="84">
        <v>0</v>
      </c>
      <c r="N216" s="84">
        <v>0</v>
      </c>
      <c r="O216" s="84">
        <v>0</v>
      </c>
      <c r="P216" s="84">
        <v>0</v>
      </c>
      <c r="Q216" s="84">
        <v>0</v>
      </c>
      <c r="R216" s="85">
        <v>0</v>
      </c>
      <c r="S216" s="86">
        <f t="shared" ref="S216:S235" si="147">SUM(L216:R216)</f>
        <v>0</v>
      </c>
      <c r="U216" s="102" t="s">
        <v>8</v>
      </c>
      <c r="V216" s="118">
        <v>0</v>
      </c>
      <c r="W216" s="118">
        <v>0</v>
      </c>
      <c r="X216" s="118">
        <v>0</v>
      </c>
      <c r="Y216" s="118">
        <v>0</v>
      </c>
      <c r="Z216" s="118">
        <v>0</v>
      </c>
      <c r="AA216" s="118">
        <v>0</v>
      </c>
      <c r="AB216" s="118">
        <v>0</v>
      </c>
      <c r="AC216" s="119">
        <v>0</v>
      </c>
      <c r="AD216" s="118">
        <v>0</v>
      </c>
      <c r="AE216" s="118">
        <v>0</v>
      </c>
      <c r="AF216" s="118">
        <v>0</v>
      </c>
      <c r="AG216" s="118">
        <v>0</v>
      </c>
      <c r="AH216" s="118">
        <v>0</v>
      </c>
      <c r="AI216" s="120">
        <f t="shared" ref="AI216:AI235" si="148">SUM(V216:AC216)</f>
        <v>0</v>
      </c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</row>
    <row r="217" spans="1:8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146"/>
        <v>0</v>
      </c>
      <c r="K217" s="72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82">
        <v>0</v>
      </c>
      <c r="S217" s="83">
        <f t="shared" si="147"/>
        <v>0</v>
      </c>
      <c r="U217" s="103" t="s">
        <v>10</v>
      </c>
      <c r="V217" s="114">
        <v>0</v>
      </c>
      <c r="W217" s="114">
        <v>0</v>
      </c>
      <c r="X217" s="114">
        <v>0</v>
      </c>
      <c r="Y217" s="114">
        <v>0</v>
      </c>
      <c r="Z217" s="114">
        <v>0</v>
      </c>
      <c r="AA217" s="114">
        <v>0</v>
      </c>
      <c r="AB217" s="114">
        <v>0</v>
      </c>
      <c r="AC217" s="115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7">
        <f t="shared" si="148"/>
        <v>0</v>
      </c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</row>
    <row r="218" spans="1:8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146"/>
        <v>0</v>
      </c>
      <c r="K218" s="71" t="s">
        <v>56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5">
        <v>0</v>
      </c>
      <c r="S218" s="86">
        <f t="shared" si="147"/>
        <v>0</v>
      </c>
      <c r="U218" s="102" t="s">
        <v>56</v>
      </c>
      <c r="V218" s="118">
        <v>0</v>
      </c>
      <c r="W218" s="118">
        <v>0</v>
      </c>
      <c r="X218" s="118">
        <v>0</v>
      </c>
      <c r="Y218" s="118">
        <v>0</v>
      </c>
      <c r="Z218" s="118">
        <v>0</v>
      </c>
      <c r="AA218" s="118">
        <v>0</v>
      </c>
      <c r="AB218" s="118">
        <v>0</v>
      </c>
      <c r="AC218" s="119">
        <v>0</v>
      </c>
      <c r="AD218" s="118">
        <v>0</v>
      </c>
      <c r="AE218" s="118">
        <v>0</v>
      </c>
      <c r="AF218" s="118">
        <v>0</v>
      </c>
      <c r="AG218" s="118">
        <v>0</v>
      </c>
      <c r="AH218" s="118">
        <v>0</v>
      </c>
      <c r="AI218" s="120">
        <f t="shared" si="148"/>
        <v>0</v>
      </c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</row>
    <row r="219" spans="1:81" ht="15">
      <c r="A219" s="29" t="s">
        <v>16</v>
      </c>
      <c r="B219" s="43">
        <v>10.263061225151148</v>
      </c>
      <c r="C219" s="43">
        <v>5.2590691359245403</v>
      </c>
      <c r="D219" s="43">
        <v>1.3894119236156073</v>
      </c>
      <c r="E219" s="43">
        <v>0</v>
      </c>
      <c r="F219" s="422"/>
      <c r="G219" s="43">
        <v>0</v>
      </c>
      <c r="H219" s="44">
        <v>0</v>
      </c>
      <c r="I219" s="39">
        <f t="shared" si="146"/>
        <v>16.911542284691297</v>
      </c>
      <c r="K219" s="72" t="s">
        <v>16</v>
      </c>
      <c r="L219" s="43">
        <v>10.263061225151148</v>
      </c>
      <c r="M219" s="43">
        <v>5.2590691359245403</v>
      </c>
      <c r="N219" s="43">
        <v>1.3894119236156073</v>
      </c>
      <c r="O219" s="43">
        <v>0</v>
      </c>
      <c r="P219" s="43">
        <v>0</v>
      </c>
      <c r="Q219" s="43">
        <v>0</v>
      </c>
      <c r="R219" s="82">
        <v>0</v>
      </c>
      <c r="S219" s="83">
        <f t="shared" si="147"/>
        <v>16.911542284691297</v>
      </c>
      <c r="U219" s="103" t="s">
        <v>16</v>
      </c>
      <c r="V219" s="114">
        <v>10.263061225151148</v>
      </c>
      <c r="W219" s="114">
        <v>0</v>
      </c>
      <c r="X219" s="114">
        <v>0</v>
      </c>
      <c r="Y219" s="114">
        <v>5.2590691359245403</v>
      </c>
      <c r="Z219" s="114">
        <v>0.98076135784631091</v>
      </c>
      <c r="AA219" s="114">
        <v>0</v>
      </c>
      <c r="AB219" s="114">
        <v>0</v>
      </c>
      <c r="AC219" s="115">
        <v>0.40865056576929631</v>
      </c>
      <c r="AD219" s="116">
        <v>0</v>
      </c>
      <c r="AE219" s="116">
        <v>0</v>
      </c>
      <c r="AF219" s="116">
        <v>0</v>
      </c>
      <c r="AG219" s="116">
        <v>0.40865056576929631</v>
      </c>
      <c r="AH219" s="116">
        <v>0</v>
      </c>
      <c r="AI219" s="117">
        <f t="shared" si="148"/>
        <v>16.911542284691297</v>
      </c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</row>
    <row r="220" spans="1:81" ht="15">
      <c r="A220" s="28" t="s">
        <v>68</v>
      </c>
      <c r="B220" s="40">
        <v>3.8685772429668206</v>
      </c>
      <c r="C220" s="40">
        <v>0</v>
      </c>
      <c r="D220" s="40">
        <v>3.8086398843731288</v>
      </c>
      <c r="E220" s="40">
        <v>0</v>
      </c>
      <c r="F220" s="422"/>
      <c r="G220" s="40">
        <v>0</v>
      </c>
      <c r="H220" s="41">
        <v>0</v>
      </c>
      <c r="I220" s="42">
        <f t="shared" si="146"/>
        <v>7.677217127339949</v>
      </c>
      <c r="K220" s="71" t="s">
        <v>68</v>
      </c>
      <c r="L220" s="84">
        <v>3.8685772429668206</v>
      </c>
      <c r="M220" s="84">
        <v>0</v>
      </c>
      <c r="N220" s="84">
        <v>3.8086398843731288</v>
      </c>
      <c r="O220" s="84">
        <v>0</v>
      </c>
      <c r="P220" s="84">
        <v>0</v>
      </c>
      <c r="Q220" s="84">
        <v>0</v>
      </c>
      <c r="R220" s="85">
        <v>0</v>
      </c>
      <c r="S220" s="86">
        <f t="shared" si="147"/>
        <v>7.677217127339949</v>
      </c>
      <c r="U220" s="102" t="s">
        <v>57</v>
      </c>
      <c r="V220" s="118">
        <v>3.8685772429668206</v>
      </c>
      <c r="W220" s="118">
        <v>0</v>
      </c>
      <c r="X220" s="118">
        <v>0</v>
      </c>
      <c r="Y220" s="118">
        <v>0</v>
      </c>
      <c r="Z220" s="118">
        <v>3.8086398843731288</v>
      </c>
      <c r="AA220" s="118">
        <v>0</v>
      </c>
      <c r="AB220" s="118">
        <v>0</v>
      </c>
      <c r="AC220" s="119">
        <v>0</v>
      </c>
      <c r="AD220" s="118">
        <v>0</v>
      </c>
      <c r="AE220" s="118">
        <v>0</v>
      </c>
      <c r="AF220" s="118">
        <v>0</v>
      </c>
      <c r="AG220" s="118">
        <v>0</v>
      </c>
      <c r="AH220" s="118">
        <v>0</v>
      </c>
      <c r="AI220" s="120">
        <f t="shared" si="148"/>
        <v>7.677217127339949</v>
      </c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</row>
    <row r="221" spans="1:81" ht="15">
      <c r="A221" s="29" t="s">
        <v>58</v>
      </c>
      <c r="B221" s="43">
        <v>0</v>
      </c>
      <c r="C221" s="43">
        <v>0</v>
      </c>
      <c r="D221" s="43">
        <v>0</v>
      </c>
      <c r="E221" s="43">
        <v>1.1895987742734518E-2</v>
      </c>
      <c r="F221" s="422"/>
      <c r="G221" s="43">
        <v>0</v>
      </c>
      <c r="H221" s="44">
        <v>0</v>
      </c>
      <c r="I221" s="39">
        <f t="shared" si="146"/>
        <v>1.1895987742734518E-2</v>
      </c>
      <c r="K221" s="72" t="s">
        <v>58</v>
      </c>
      <c r="L221" s="43">
        <v>0</v>
      </c>
      <c r="M221" s="43">
        <v>0</v>
      </c>
      <c r="N221" s="43">
        <v>0</v>
      </c>
      <c r="O221" s="43">
        <v>1.1895987742734518E-2</v>
      </c>
      <c r="P221" s="43">
        <v>17.756623929904638</v>
      </c>
      <c r="Q221" s="43">
        <v>0</v>
      </c>
      <c r="R221" s="82">
        <v>0</v>
      </c>
      <c r="S221" s="83">
        <f t="shared" si="147"/>
        <v>17.768519917647371</v>
      </c>
      <c r="U221" s="103" t="s">
        <v>58</v>
      </c>
      <c r="V221" s="114">
        <v>0</v>
      </c>
      <c r="W221" s="114">
        <v>0</v>
      </c>
      <c r="X221" s="114">
        <v>0</v>
      </c>
      <c r="Y221" s="114">
        <v>0</v>
      </c>
      <c r="Z221" s="114">
        <v>0</v>
      </c>
      <c r="AA221" s="114">
        <v>1.1895987742734518E-2</v>
      </c>
      <c r="AB221" s="114">
        <v>17.756623929904638</v>
      </c>
      <c r="AC221" s="115">
        <v>0</v>
      </c>
      <c r="AD221" s="114">
        <v>0</v>
      </c>
      <c r="AE221" s="114">
        <v>0</v>
      </c>
      <c r="AF221" s="114">
        <v>0</v>
      </c>
      <c r="AG221" s="114">
        <v>0</v>
      </c>
      <c r="AH221" s="114">
        <v>0</v>
      </c>
      <c r="AI221" s="117">
        <f t="shared" si="148"/>
        <v>17.768519917647371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</row>
    <row r="222" spans="1:81" ht="15">
      <c r="A222" s="28" t="s">
        <v>12</v>
      </c>
      <c r="B222" s="40">
        <v>0</v>
      </c>
      <c r="C222" s="40">
        <v>0</v>
      </c>
      <c r="D222" s="40">
        <v>0</v>
      </c>
      <c r="E222" s="40">
        <v>1.3453522175731454E-15</v>
      </c>
      <c r="F222" s="422"/>
      <c r="G222" s="40">
        <v>0</v>
      </c>
      <c r="H222" s="41">
        <v>0</v>
      </c>
      <c r="I222" s="42">
        <f t="shared" si="146"/>
        <v>1.3453522175731454E-15</v>
      </c>
      <c r="K222" s="71" t="s">
        <v>12</v>
      </c>
      <c r="L222" s="84">
        <v>0</v>
      </c>
      <c r="M222" s="84">
        <v>0</v>
      </c>
      <c r="N222" s="84">
        <v>0</v>
      </c>
      <c r="O222" s="84">
        <v>1.3453522175731454E-15</v>
      </c>
      <c r="P222" s="84">
        <v>2.1437001469038743</v>
      </c>
      <c r="Q222" s="84">
        <v>0</v>
      </c>
      <c r="R222" s="85">
        <v>0</v>
      </c>
      <c r="S222" s="86">
        <f t="shared" si="147"/>
        <v>2.1437001469038757</v>
      </c>
      <c r="U222" s="102" t="s">
        <v>12</v>
      </c>
      <c r="V222" s="118">
        <v>0</v>
      </c>
      <c r="W222" s="118">
        <v>0</v>
      </c>
      <c r="X222" s="118">
        <v>0</v>
      </c>
      <c r="Y222" s="118">
        <v>0</v>
      </c>
      <c r="Z222" s="118">
        <v>0</v>
      </c>
      <c r="AA222" s="118">
        <v>1.3453522175731454E-15</v>
      </c>
      <c r="AB222" s="118">
        <v>2.1437001469038743</v>
      </c>
      <c r="AC222" s="119">
        <v>0</v>
      </c>
      <c r="AD222" s="118">
        <v>0</v>
      </c>
      <c r="AE222" s="118">
        <v>0</v>
      </c>
      <c r="AF222" s="118">
        <v>0</v>
      </c>
      <c r="AG222" s="118">
        <v>0</v>
      </c>
      <c r="AH222" s="118">
        <v>0</v>
      </c>
      <c r="AI222" s="120">
        <f t="shared" si="148"/>
        <v>2.1437001469038757</v>
      </c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</row>
    <row r="223" spans="1:8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146"/>
        <v>0</v>
      </c>
      <c r="K223" s="72" t="s">
        <v>59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82">
        <v>0</v>
      </c>
      <c r="S223" s="83">
        <f t="shared" si="147"/>
        <v>0</v>
      </c>
      <c r="U223" s="103" t="s">
        <v>59</v>
      </c>
      <c r="V223" s="114">
        <v>0</v>
      </c>
      <c r="W223" s="114">
        <v>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5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7">
        <f t="shared" si="148"/>
        <v>0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</row>
    <row r="224" spans="1:81" ht="15">
      <c r="A224" s="28" t="s">
        <v>17</v>
      </c>
      <c r="B224" s="40">
        <v>0.11257049199061164</v>
      </c>
      <c r="C224" s="40">
        <v>0</v>
      </c>
      <c r="D224" s="40">
        <v>0.4458877656141762</v>
      </c>
      <c r="E224" s="40">
        <v>2.3565464007944667E-2</v>
      </c>
      <c r="F224" s="422"/>
      <c r="G224" s="40">
        <v>0</v>
      </c>
      <c r="H224" s="41">
        <v>0</v>
      </c>
      <c r="I224" s="42">
        <f t="shared" si="146"/>
        <v>0.58202372161273253</v>
      </c>
      <c r="K224" s="71" t="s">
        <v>17</v>
      </c>
      <c r="L224" s="84">
        <v>0.11257049199061164</v>
      </c>
      <c r="M224" s="84">
        <v>0</v>
      </c>
      <c r="N224" s="84">
        <v>0.4458877656141762</v>
      </c>
      <c r="O224" s="84">
        <v>2.3565464007944667E-2</v>
      </c>
      <c r="P224" s="84">
        <v>0</v>
      </c>
      <c r="Q224" s="84">
        <v>0</v>
      </c>
      <c r="R224" s="85">
        <v>0</v>
      </c>
      <c r="S224" s="86">
        <f t="shared" si="147"/>
        <v>0.58202372161273253</v>
      </c>
      <c r="U224" s="102" t="s">
        <v>17</v>
      </c>
      <c r="V224" s="118">
        <v>0.11257049199061164</v>
      </c>
      <c r="W224" s="118">
        <v>0</v>
      </c>
      <c r="X224" s="118">
        <v>0</v>
      </c>
      <c r="Y224" s="118">
        <v>0</v>
      </c>
      <c r="Z224" s="118">
        <v>0.4458877656141762</v>
      </c>
      <c r="AA224" s="118">
        <v>2.3565464007944667E-2</v>
      </c>
      <c r="AB224" s="118">
        <v>0</v>
      </c>
      <c r="AC224" s="119">
        <v>0</v>
      </c>
      <c r="AD224" s="118">
        <v>0</v>
      </c>
      <c r="AE224" s="118">
        <v>0</v>
      </c>
      <c r="AF224" s="118">
        <v>0</v>
      </c>
      <c r="AG224" s="118">
        <v>0</v>
      </c>
      <c r="AH224" s="118">
        <v>0</v>
      </c>
      <c r="AI224" s="120">
        <f t="shared" si="148"/>
        <v>0.58202372161273253</v>
      </c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</row>
    <row r="225" spans="1:81" ht="15">
      <c r="A225" s="29" t="s">
        <v>140</v>
      </c>
      <c r="B225" s="43">
        <v>9.2024630051270009</v>
      </c>
      <c r="C225" s="43">
        <v>0.36314188837501088</v>
      </c>
      <c r="D225" s="43">
        <v>79.005492264492929</v>
      </c>
      <c r="E225" s="43">
        <v>0.10056236908846455</v>
      </c>
      <c r="F225" s="422"/>
      <c r="G225" s="43">
        <v>0</v>
      </c>
      <c r="H225" s="44">
        <v>0</v>
      </c>
      <c r="I225" s="39">
        <f t="shared" si="146"/>
        <v>88.671659527083406</v>
      </c>
      <c r="K225" s="72" t="s">
        <v>140</v>
      </c>
      <c r="L225" s="43">
        <v>9.2024630051270009</v>
      </c>
      <c r="M225" s="43">
        <v>0.36314188837501088</v>
      </c>
      <c r="N225" s="43">
        <v>79.005492264492929</v>
      </c>
      <c r="O225" s="43">
        <v>0.10056236908846455</v>
      </c>
      <c r="P225" s="43">
        <v>0</v>
      </c>
      <c r="Q225" s="43">
        <v>0</v>
      </c>
      <c r="R225" s="82">
        <v>0</v>
      </c>
      <c r="S225" s="83">
        <f t="shared" si="147"/>
        <v>88.671659527083406</v>
      </c>
      <c r="U225" s="103" t="s">
        <v>140</v>
      </c>
      <c r="V225" s="114">
        <v>8.453650607517833</v>
      </c>
      <c r="W225" s="114">
        <v>0</v>
      </c>
      <c r="X225" s="114">
        <v>0</v>
      </c>
      <c r="Y225" s="114">
        <v>0.36314188837501088</v>
      </c>
      <c r="Z225" s="114">
        <v>26.426393896877808</v>
      </c>
      <c r="AA225" s="114">
        <v>0.10056236908846455</v>
      </c>
      <c r="AB225" s="114">
        <v>0</v>
      </c>
      <c r="AC225" s="115">
        <v>53.327910765224303</v>
      </c>
      <c r="AD225" s="114">
        <v>0.74881239760916829</v>
      </c>
      <c r="AE225" s="114">
        <v>0</v>
      </c>
      <c r="AF225" s="114">
        <v>0</v>
      </c>
      <c r="AG225" s="114">
        <v>52.579098367615124</v>
      </c>
      <c r="AH225" s="114">
        <v>0</v>
      </c>
      <c r="AI225" s="117">
        <f t="shared" si="148"/>
        <v>88.67165952708342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</row>
    <row r="226" spans="1:81" ht="15">
      <c r="A226" s="28" t="s">
        <v>25</v>
      </c>
      <c r="B226" s="40">
        <v>7.0505169833223729</v>
      </c>
      <c r="C226" s="40">
        <v>0.29660814885500847</v>
      </c>
      <c r="D226" s="40">
        <v>8.9892604688389959</v>
      </c>
      <c r="E226" s="40">
        <v>86.846221410041721</v>
      </c>
      <c r="F226" s="422"/>
      <c r="G226" s="40">
        <v>16.623409611403034</v>
      </c>
      <c r="H226" s="41">
        <v>1.8309144991049899</v>
      </c>
      <c r="I226" s="42">
        <f t="shared" si="146"/>
        <v>121.63693112156612</v>
      </c>
      <c r="K226" s="71" t="s">
        <v>25</v>
      </c>
      <c r="L226" s="84">
        <v>7.0505169833223729</v>
      </c>
      <c r="M226" s="84">
        <v>0.29660814885500847</v>
      </c>
      <c r="N226" s="84">
        <v>8.9892604688389959</v>
      </c>
      <c r="O226" s="84">
        <v>86.846221410041721</v>
      </c>
      <c r="P226" s="84">
        <v>2.7489376931784291</v>
      </c>
      <c r="Q226" s="84">
        <v>16.623409611403034</v>
      </c>
      <c r="R226" s="85">
        <v>1.8309144991049899</v>
      </c>
      <c r="S226" s="86">
        <f t="shared" si="147"/>
        <v>124.38586881474455</v>
      </c>
      <c r="U226" s="102" t="s">
        <v>25</v>
      </c>
      <c r="V226" s="118">
        <v>0</v>
      </c>
      <c r="W226" s="118">
        <v>6.3245237233345479</v>
      </c>
      <c r="X226" s="118">
        <v>16.623409611403034</v>
      </c>
      <c r="Y226" s="118">
        <v>0.29660814885500847</v>
      </c>
      <c r="Z226" s="118">
        <v>8.8766070063156732</v>
      </c>
      <c r="AA226" s="118">
        <v>85.99566855909643</v>
      </c>
      <c r="AB226" s="118">
        <v>2.7489376931784291</v>
      </c>
      <c r="AC226" s="119">
        <v>3.5201140725614288</v>
      </c>
      <c r="AD226" s="118">
        <v>0.72599325998782471</v>
      </c>
      <c r="AE226" s="118">
        <v>0.47191973253038078</v>
      </c>
      <c r="AF226" s="118">
        <v>1.8309144991049899</v>
      </c>
      <c r="AG226" s="118">
        <v>0.11265346252332213</v>
      </c>
      <c r="AH226" s="118">
        <v>0.37863311841491198</v>
      </c>
      <c r="AI226" s="120">
        <f t="shared" si="148"/>
        <v>124.38586881474455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</row>
    <row r="227" spans="1:81" ht="15">
      <c r="A227" s="29" t="s">
        <v>24</v>
      </c>
      <c r="B227" s="43">
        <v>40.722642325273881</v>
      </c>
      <c r="C227" s="43">
        <v>0</v>
      </c>
      <c r="D227" s="43">
        <v>11.211567753998052</v>
      </c>
      <c r="E227" s="43">
        <v>0</v>
      </c>
      <c r="F227" s="422"/>
      <c r="G227" s="43">
        <v>0</v>
      </c>
      <c r="H227" s="44">
        <v>0</v>
      </c>
      <c r="I227" s="39">
        <f t="shared" si="146"/>
        <v>51.934210079271935</v>
      </c>
      <c r="K227" s="72" t="s">
        <v>24</v>
      </c>
      <c r="L227" s="43">
        <v>40.722642325273881</v>
      </c>
      <c r="M227" s="43">
        <v>0</v>
      </c>
      <c r="N227" s="43">
        <v>11.211567753998052</v>
      </c>
      <c r="O227" s="43">
        <v>0</v>
      </c>
      <c r="P227" s="43">
        <v>0</v>
      </c>
      <c r="Q227" s="43">
        <v>0</v>
      </c>
      <c r="R227" s="82">
        <v>0</v>
      </c>
      <c r="S227" s="83">
        <f t="shared" si="147"/>
        <v>51.934210079271935</v>
      </c>
      <c r="U227" s="103" t="s">
        <v>24</v>
      </c>
      <c r="V227" s="114">
        <v>40.722642325273881</v>
      </c>
      <c r="W227" s="114">
        <v>0</v>
      </c>
      <c r="X227" s="114">
        <v>0</v>
      </c>
      <c r="Y227" s="114">
        <v>0</v>
      </c>
      <c r="Z227" s="114">
        <v>0</v>
      </c>
      <c r="AA227" s="114">
        <v>0</v>
      </c>
      <c r="AB227" s="114">
        <v>0</v>
      </c>
      <c r="AC227" s="115">
        <v>11.211567753998052</v>
      </c>
      <c r="AD227" s="114">
        <v>0</v>
      </c>
      <c r="AE227" s="114">
        <v>0</v>
      </c>
      <c r="AF227" s="114">
        <v>0</v>
      </c>
      <c r="AG227" s="114">
        <v>11.211567753998052</v>
      </c>
      <c r="AH227" s="114">
        <v>0</v>
      </c>
      <c r="AI227" s="117">
        <f t="shared" si="148"/>
        <v>51.934210079271935</v>
      </c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</row>
    <row r="228" spans="1:81" ht="15">
      <c r="A228" s="28" t="s">
        <v>60</v>
      </c>
      <c r="B228" s="40">
        <v>0.13335872563981616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146"/>
        <v>0.13335872563981616</v>
      </c>
      <c r="K228" s="71" t="s">
        <v>60</v>
      </c>
      <c r="L228" s="84">
        <v>0.13335872563981616</v>
      </c>
      <c r="M228" s="84">
        <v>0</v>
      </c>
      <c r="N228" s="84">
        <v>0</v>
      </c>
      <c r="O228" s="84">
        <v>0</v>
      </c>
      <c r="P228" s="84">
        <v>0</v>
      </c>
      <c r="Q228" s="84">
        <v>0</v>
      </c>
      <c r="R228" s="85">
        <v>0</v>
      </c>
      <c r="S228" s="86">
        <f t="shared" si="147"/>
        <v>0.13335872563981616</v>
      </c>
      <c r="U228" s="102" t="s">
        <v>60</v>
      </c>
      <c r="V228" s="118">
        <v>0.13335872563981616</v>
      </c>
      <c r="W228" s="118">
        <v>0</v>
      </c>
      <c r="X228" s="118">
        <v>0</v>
      </c>
      <c r="Y228" s="118">
        <v>0</v>
      </c>
      <c r="Z228" s="118">
        <v>0</v>
      </c>
      <c r="AA228" s="118">
        <v>0</v>
      </c>
      <c r="AB228" s="118">
        <v>0</v>
      </c>
      <c r="AC228" s="119">
        <v>0</v>
      </c>
      <c r="AD228" s="118">
        <v>0</v>
      </c>
      <c r="AE228" s="118">
        <v>0</v>
      </c>
      <c r="AF228" s="118">
        <v>0</v>
      </c>
      <c r="AG228" s="118">
        <v>0</v>
      </c>
      <c r="AH228" s="118">
        <v>0</v>
      </c>
      <c r="AI228" s="120">
        <f t="shared" si="148"/>
        <v>0.13335872563981616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</row>
    <row r="229" spans="1:81" ht="15">
      <c r="A229" s="29" t="s">
        <v>22</v>
      </c>
      <c r="B229" s="43">
        <v>0.67177191800402714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 t="shared" si="146"/>
        <v>0.67177191800402714</v>
      </c>
      <c r="K229" s="72" t="s">
        <v>22</v>
      </c>
      <c r="L229" s="43">
        <v>0.67177191800402714</v>
      </c>
      <c r="M229" s="43">
        <v>0</v>
      </c>
      <c r="N229" s="43">
        <v>0</v>
      </c>
      <c r="O229" s="43">
        <v>0</v>
      </c>
      <c r="P229" s="43">
        <v>0.72967804805642678</v>
      </c>
      <c r="Q229" s="43">
        <v>0</v>
      </c>
      <c r="R229" s="82">
        <v>0</v>
      </c>
      <c r="S229" s="83">
        <f t="shared" si="147"/>
        <v>1.4014499660604538</v>
      </c>
      <c r="U229" s="103" t="s">
        <v>22</v>
      </c>
      <c r="V229" s="114">
        <v>0.67177191800402714</v>
      </c>
      <c r="W229" s="114">
        <v>0</v>
      </c>
      <c r="X229" s="114">
        <v>0</v>
      </c>
      <c r="Y229" s="114">
        <v>0</v>
      </c>
      <c r="Z229" s="114">
        <v>0</v>
      </c>
      <c r="AA229" s="114">
        <v>0</v>
      </c>
      <c r="AB229" s="114">
        <v>0.72967804805642678</v>
      </c>
      <c r="AC229" s="115">
        <v>0</v>
      </c>
      <c r="AD229" s="114">
        <v>0</v>
      </c>
      <c r="AE229" s="114">
        <v>0</v>
      </c>
      <c r="AF229" s="114">
        <v>0</v>
      </c>
      <c r="AG229" s="114">
        <v>0</v>
      </c>
      <c r="AH229" s="114">
        <v>0</v>
      </c>
      <c r="AI229" s="117">
        <f t="shared" si="148"/>
        <v>1.4014499660604538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</row>
    <row r="230" spans="1:8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146"/>
        <v>0</v>
      </c>
      <c r="K230" s="71" t="s">
        <v>21</v>
      </c>
      <c r="L230" s="84">
        <v>0</v>
      </c>
      <c r="M230" s="84">
        <v>0</v>
      </c>
      <c r="N230" s="84">
        <v>0</v>
      </c>
      <c r="O230" s="84">
        <v>0</v>
      </c>
      <c r="P230" s="84">
        <v>0</v>
      </c>
      <c r="Q230" s="84">
        <v>0</v>
      </c>
      <c r="R230" s="85">
        <v>0</v>
      </c>
      <c r="S230" s="86">
        <f t="shared" si="147"/>
        <v>0</v>
      </c>
      <c r="U230" s="102" t="s">
        <v>61</v>
      </c>
      <c r="V230" s="118">
        <v>0</v>
      </c>
      <c r="W230" s="118">
        <v>0</v>
      </c>
      <c r="X230" s="118">
        <v>0</v>
      </c>
      <c r="Y230" s="118">
        <v>0</v>
      </c>
      <c r="Z230" s="118">
        <v>0</v>
      </c>
      <c r="AA230" s="118">
        <v>0</v>
      </c>
      <c r="AB230" s="118">
        <v>0</v>
      </c>
      <c r="AC230" s="119">
        <v>0</v>
      </c>
      <c r="AD230" s="118">
        <v>0</v>
      </c>
      <c r="AE230" s="118">
        <v>0</v>
      </c>
      <c r="AF230" s="118">
        <v>0</v>
      </c>
      <c r="AG230" s="118">
        <v>0</v>
      </c>
      <c r="AH230" s="118">
        <v>0</v>
      </c>
      <c r="AI230" s="120">
        <f t="shared" si="148"/>
        <v>0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</row>
    <row r="231" spans="1:8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146"/>
        <v>0</v>
      </c>
      <c r="K231" s="73" t="s">
        <v>64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82">
        <v>0</v>
      </c>
      <c r="S231" s="83">
        <f t="shared" si="147"/>
        <v>0</v>
      </c>
      <c r="U231" s="104" t="s">
        <v>62</v>
      </c>
      <c r="V231" s="114">
        <v>0</v>
      </c>
      <c r="W231" s="114">
        <v>0</v>
      </c>
      <c r="X231" s="114">
        <v>0</v>
      </c>
      <c r="Y231" s="114">
        <v>0</v>
      </c>
      <c r="Z231" s="114">
        <v>0</v>
      </c>
      <c r="AA231" s="114">
        <v>0</v>
      </c>
      <c r="AB231" s="114">
        <v>0</v>
      </c>
      <c r="AC231" s="115">
        <v>0</v>
      </c>
      <c r="AD231" s="116">
        <v>0</v>
      </c>
      <c r="AE231" s="116">
        <v>0</v>
      </c>
      <c r="AF231" s="116">
        <v>0</v>
      </c>
      <c r="AG231" s="116">
        <v>0</v>
      </c>
      <c r="AH231" s="116">
        <v>0</v>
      </c>
      <c r="AI231" s="117">
        <f t="shared" si="148"/>
        <v>0</v>
      </c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</row>
    <row r="232" spans="1:8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f t="shared" si="146"/>
        <v>0</v>
      </c>
      <c r="K232" s="74" t="s">
        <v>23</v>
      </c>
      <c r="L232" s="87">
        <v>0</v>
      </c>
      <c r="M232" s="87">
        <v>0</v>
      </c>
      <c r="N232" s="87">
        <v>0</v>
      </c>
      <c r="O232" s="87">
        <v>0</v>
      </c>
      <c r="P232" s="87">
        <v>0</v>
      </c>
      <c r="Q232" s="87">
        <v>0</v>
      </c>
      <c r="R232" s="88">
        <v>0</v>
      </c>
      <c r="S232" s="89">
        <f t="shared" si="147"/>
        <v>0</v>
      </c>
      <c r="U232" s="105" t="s">
        <v>65</v>
      </c>
      <c r="V232" s="121">
        <v>0</v>
      </c>
      <c r="W232" s="121">
        <v>0</v>
      </c>
      <c r="X232" s="121">
        <v>0</v>
      </c>
      <c r="Y232" s="121">
        <v>0</v>
      </c>
      <c r="Z232" s="121">
        <v>0</v>
      </c>
      <c r="AA232" s="121">
        <v>0</v>
      </c>
      <c r="AB232" s="121">
        <v>0</v>
      </c>
      <c r="AC232" s="121">
        <v>0</v>
      </c>
      <c r="AD232" s="121">
        <v>0</v>
      </c>
      <c r="AE232" s="121">
        <v>0</v>
      </c>
      <c r="AF232" s="121">
        <v>0</v>
      </c>
      <c r="AG232" s="121">
        <v>0</v>
      </c>
      <c r="AH232" s="122">
        <v>0</v>
      </c>
      <c r="AI232" s="123">
        <f t="shared" si="148"/>
        <v>0</v>
      </c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</row>
    <row r="233" spans="1:8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f t="shared" si="146"/>
        <v>0</v>
      </c>
      <c r="K233" s="75" t="s">
        <v>19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90">
        <v>0</v>
      </c>
      <c r="S233" s="91">
        <f t="shared" si="147"/>
        <v>0</v>
      </c>
      <c r="U233" s="106" t="s">
        <v>19</v>
      </c>
      <c r="V233" s="124">
        <v>0</v>
      </c>
      <c r="W233" s="124">
        <v>0</v>
      </c>
      <c r="X233" s="124">
        <v>0</v>
      </c>
      <c r="Y233" s="124">
        <v>0</v>
      </c>
      <c r="Z233" s="124">
        <v>0</v>
      </c>
      <c r="AA233" s="124">
        <v>0</v>
      </c>
      <c r="AB233" s="124">
        <v>0</v>
      </c>
      <c r="AC233" s="124">
        <v>0</v>
      </c>
      <c r="AD233" s="125">
        <v>0</v>
      </c>
      <c r="AE233" s="125">
        <v>0</v>
      </c>
      <c r="AF233" s="125">
        <v>0</v>
      </c>
      <c r="AG233" s="125">
        <v>0</v>
      </c>
      <c r="AH233" s="125">
        <v>0</v>
      </c>
      <c r="AI233" s="126">
        <f t="shared" si="148"/>
        <v>0</v>
      </c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</row>
    <row r="234" spans="1:8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f t="shared" si="146"/>
        <v>0</v>
      </c>
      <c r="K234" s="74" t="s">
        <v>20</v>
      </c>
      <c r="L234" s="87">
        <v>0</v>
      </c>
      <c r="M234" s="87">
        <v>0</v>
      </c>
      <c r="N234" s="87">
        <v>0</v>
      </c>
      <c r="O234" s="87">
        <v>0</v>
      </c>
      <c r="P234" s="87">
        <v>0</v>
      </c>
      <c r="Q234" s="87">
        <v>0</v>
      </c>
      <c r="R234" s="88">
        <v>0</v>
      </c>
      <c r="S234" s="89">
        <f t="shared" si="147"/>
        <v>0</v>
      </c>
      <c r="U234" s="105" t="s">
        <v>20</v>
      </c>
      <c r="V234" s="121">
        <v>0</v>
      </c>
      <c r="W234" s="121">
        <v>0</v>
      </c>
      <c r="X234" s="121">
        <v>0</v>
      </c>
      <c r="Y234" s="121">
        <v>0</v>
      </c>
      <c r="Z234" s="121">
        <v>0</v>
      </c>
      <c r="AA234" s="121">
        <v>0</v>
      </c>
      <c r="AB234" s="121">
        <v>0</v>
      </c>
      <c r="AC234" s="121">
        <v>0</v>
      </c>
      <c r="AD234" s="121">
        <v>0</v>
      </c>
      <c r="AE234" s="121">
        <v>0</v>
      </c>
      <c r="AF234" s="121">
        <v>0</v>
      </c>
      <c r="AG234" s="121">
        <v>0</v>
      </c>
      <c r="AH234" s="122">
        <v>0</v>
      </c>
      <c r="AI234" s="123">
        <f t="shared" si="148"/>
        <v>0</v>
      </c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</row>
    <row r="235" spans="1:8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f t="shared" si="146"/>
        <v>0</v>
      </c>
      <c r="K235" s="76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2">
        <v>0</v>
      </c>
      <c r="S235" s="93">
        <f t="shared" si="147"/>
        <v>0</v>
      </c>
      <c r="U235" s="106" t="s">
        <v>11</v>
      </c>
      <c r="V235" s="124">
        <v>0</v>
      </c>
      <c r="W235" s="124">
        <v>0</v>
      </c>
      <c r="X235" s="124">
        <v>0</v>
      </c>
      <c r="Y235" s="124">
        <v>0</v>
      </c>
      <c r="Z235" s="124">
        <v>0</v>
      </c>
      <c r="AA235" s="124">
        <v>0</v>
      </c>
      <c r="AB235" s="124">
        <v>0</v>
      </c>
      <c r="AC235" s="124">
        <v>0</v>
      </c>
      <c r="AD235" s="125">
        <v>0</v>
      </c>
      <c r="AE235" s="125">
        <v>0</v>
      </c>
      <c r="AF235" s="125">
        <v>0</v>
      </c>
      <c r="AG235" s="125">
        <v>0</v>
      </c>
      <c r="AH235" s="125">
        <v>0</v>
      </c>
      <c r="AI235" s="126">
        <f t="shared" si="148"/>
        <v>0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</row>
    <row r="236" spans="1:81" ht="15">
      <c r="A236" s="34" t="s">
        <v>26</v>
      </c>
      <c r="B236" s="67">
        <f>SUM(B215:B231)</f>
        <v>72.024961917475679</v>
      </c>
      <c r="C236" s="67">
        <f t="shared" ref="C236:I236" si="149">SUM(C215:C231)</f>
        <v>5.9188191731545592</v>
      </c>
      <c r="D236" s="67">
        <f t="shared" si="149"/>
        <v>104.85026006093288</v>
      </c>
      <c r="E236" s="67">
        <f t="shared" si="149"/>
        <v>86.982245230880864</v>
      </c>
      <c r="F236" s="67">
        <f t="shared" si="149"/>
        <v>0</v>
      </c>
      <c r="G236" s="67">
        <f t="shared" si="149"/>
        <v>16.623409611403034</v>
      </c>
      <c r="H236" s="68">
        <f t="shared" si="149"/>
        <v>1.8309144991049899</v>
      </c>
      <c r="I236" s="39">
        <f t="shared" si="149"/>
        <v>288.23061049295205</v>
      </c>
      <c r="K236" s="77" t="s">
        <v>26</v>
      </c>
      <c r="L236" s="67">
        <f>SUM(L215:L231)</f>
        <v>72.024961917475679</v>
      </c>
      <c r="M236" s="67">
        <f t="shared" ref="M236:S236" si="150">SUM(M215:M231)</f>
        <v>5.9188191731545592</v>
      </c>
      <c r="N236" s="67">
        <f t="shared" si="150"/>
        <v>104.85026006093288</v>
      </c>
      <c r="O236" s="67">
        <f t="shared" si="150"/>
        <v>86.982245230880864</v>
      </c>
      <c r="P236" s="67">
        <f t="shared" si="150"/>
        <v>23.378939818043371</v>
      </c>
      <c r="Q236" s="67">
        <f t="shared" si="150"/>
        <v>16.623409611403034</v>
      </c>
      <c r="R236" s="68">
        <f t="shared" si="150"/>
        <v>1.8309144991049899</v>
      </c>
      <c r="S236" s="94">
        <f t="shared" si="150"/>
        <v>311.60955031099536</v>
      </c>
      <c r="U236" s="107" t="s">
        <v>63</v>
      </c>
      <c r="V236" s="127">
        <f>SUM(V215:V231)</f>
        <v>64.22563253654414</v>
      </c>
      <c r="W236" s="127">
        <f t="shared" ref="W236:AH236" si="151">SUM(W215:W231)</f>
        <v>6.3245237233345479</v>
      </c>
      <c r="X236" s="127">
        <f t="shared" si="151"/>
        <v>16.623409611403034</v>
      </c>
      <c r="Y236" s="127">
        <f t="shared" si="151"/>
        <v>5.9188191731545592</v>
      </c>
      <c r="Z236" s="127">
        <f t="shared" si="151"/>
        <v>40.5382899110271</v>
      </c>
      <c r="AA236" s="127">
        <f t="shared" si="151"/>
        <v>86.131692379935572</v>
      </c>
      <c r="AB236" s="127">
        <f t="shared" si="151"/>
        <v>23.378939818043371</v>
      </c>
      <c r="AC236" s="127">
        <f t="shared" si="151"/>
        <v>68.468243157553076</v>
      </c>
      <c r="AD236" s="128">
        <f t="shared" si="151"/>
        <v>1.474805657596993</v>
      </c>
      <c r="AE236" s="128">
        <f t="shared" si="151"/>
        <v>0.47191973253038078</v>
      </c>
      <c r="AF236" s="128">
        <f t="shared" si="151"/>
        <v>1.8309144991049899</v>
      </c>
      <c r="AG236" s="128">
        <f t="shared" si="151"/>
        <v>64.31197014990579</v>
      </c>
      <c r="AH236" s="128">
        <f t="shared" si="151"/>
        <v>0.37863311841491198</v>
      </c>
      <c r="AI236" s="129">
        <f>SUM(V236:AC236)</f>
        <v>311.60955031099536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</row>
    <row r="237" spans="1:81" s="15" customFormat="1" ht="15" thickBot="1">
      <c r="A237" s="32" t="s">
        <v>90</v>
      </c>
      <c r="B237" s="48">
        <f>IF($I236=0,"-",B236/$I236)</f>
        <v>0.24988658142274886</v>
      </c>
      <c r="C237" s="48">
        <f t="shared" ref="C237:H237" si="152">IF($I236=0,"-",C236/$I236)</f>
        <v>2.0535012443792081E-2</v>
      </c>
      <c r="D237" s="48">
        <f t="shared" si="152"/>
        <v>0.36377211942066345</v>
      </c>
      <c r="E237" s="48">
        <f t="shared" si="152"/>
        <v>0.30178004023277671</v>
      </c>
      <c r="F237" s="48">
        <f t="shared" si="152"/>
        <v>0</v>
      </c>
      <c r="G237" s="48">
        <f t="shared" si="152"/>
        <v>5.7673990916414189E-2</v>
      </c>
      <c r="H237" s="69">
        <f t="shared" si="152"/>
        <v>6.3522555636045478E-3</v>
      </c>
      <c r="I237" s="49">
        <f>SUM(B237:H237)</f>
        <v>0.99999999999999989</v>
      </c>
      <c r="K237" s="78" t="s">
        <v>90</v>
      </c>
      <c r="L237" s="95">
        <f>IF($S236=0,"-",L236/$S236)</f>
        <v>0.23113849317388596</v>
      </c>
      <c r="M237" s="95">
        <f t="shared" ref="M237:R237" si="153">IF($S236=0,"-",M236/$S236)</f>
        <v>1.8994344580412912E-2</v>
      </c>
      <c r="N237" s="95">
        <f t="shared" si="153"/>
        <v>0.33647961032095869</v>
      </c>
      <c r="O237" s="95">
        <f t="shared" si="153"/>
        <v>0.27913857307669188</v>
      </c>
      <c r="P237" s="95">
        <f t="shared" si="153"/>
        <v>7.5026390541337751E-2</v>
      </c>
      <c r="Q237" s="95">
        <f t="shared" si="153"/>
        <v>5.3346919549841748E-2</v>
      </c>
      <c r="R237" s="96">
        <f t="shared" si="153"/>
        <v>5.8756687568711687E-3</v>
      </c>
      <c r="S237" s="97">
        <f>SUM(L237:R237)</f>
        <v>1</v>
      </c>
      <c r="U237" s="108" t="s">
        <v>90</v>
      </c>
      <c r="V237" s="130">
        <f>+V236/$AI236</f>
        <v>0.20610932005275542</v>
      </c>
      <c r="W237" s="130">
        <f t="shared" ref="W237:AH237" si="154">+W236/$AI236</f>
        <v>2.0296309009215186E-2</v>
      </c>
      <c r="X237" s="130">
        <f t="shared" si="154"/>
        <v>5.3346919549841748E-2</v>
      </c>
      <c r="Y237" s="130">
        <f t="shared" si="154"/>
        <v>1.8994344580412912E-2</v>
      </c>
      <c r="Z237" s="130">
        <f t="shared" si="154"/>
        <v>0.13009322041179006</v>
      </c>
      <c r="AA237" s="130">
        <f t="shared" si="154"/>
        <v>0.27640902627654912</v>
      </c>
      <c r="AB237" s="130">
        <f t="shared" si="154"/>
        <v>7.5026390541337751E-2</v>
      </c>
      <c r="AC237" s="130">
        <f t="shared" si="154"/>
        <v>0.21972446957809794</v>
      </c>
      <c r="AD237" s="130">
        <f t="shared" si="154"/>
        <v>4.7328641119153579E-3</v>
      </c>
      <c r="AE237" s="130">
        <f t="shared" si="154"/>
        <v>1.5144585012217733E-3</v>
      </c>
      <c r="AF237" s="130">
        <f t="shared" si="154"/>
        <v>5.8756687568711687E-3</v>
      </c>
      <c r="AG237" s="130">
        <f t="shared" si="154"/>
        <v>0.20638638990916863</v>
      </c>
      <c r="AH237" s="130">
        <f t="shared" si="154"/>
        <v>1.2150882989209579E-3</v>
      </c>
      <c r="AI237" s="131">
        <f>SUM(V237:AC237)</f>
        <v>1.0000000000000002</v>
      </c>
    </row>
    <row r="238" spans="1:81" ht="15" thickBot="1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U238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</row>
    <row r="239" spans="1:81" ht="30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  <c r="K239" s="424" t="s">
        <v>69</v>
      </c>
      <c r="L239" s="80" t="s">
        <v>0</v>
      </c>
      <c r="M239" s="80" t="s">
        <v>1</v>
      </c>
      <c r="N239" s="80" t="s">
        <v>2</v>
      </c>
      <c r="O239" s="80" t="s">
        <v>3</v>
      </c>
      <c r="P239" s="80" t="s">
        <v>27</v>
      </c>
      <c r="Q239" s="80" t="s">
        <v>4</v>
      </c>
      <c r="R239" s="80" t="s">
        <v>5</v>
      </c>
      <c r="S239" s="81" t="s">
        <v>6</v>
      </c>
      <c r="U239" s="417" t="s">
        <v>69</v>
      </c>
      <c r="V239" s="111" t="s">
        <v>72</v>
      </c>
      <c r="W239" s="111" t="s">
        <v>73</v>
      </c>
      <c r="X239" s="111" t="s">
        <v>4</v>
      </c>
      <c r="Y239" s="111" t="s">
        <v>1</v>
      </c>
      <c r="Z239" s="111" t="s">
        <v>2</v>
      </c>
      <c r="AA239" s="111" t="s">
        <v>3</v>
      </c>
      <c r="AB239" s="111" t="s">
        <v>55</v>
      </c>
      <c r="AC239" s="111" t="s">
        <v>67</v>
      </c>
      <c r="AD239" s="112" t="s">
        <v>74</v>
      </c>
      <c r="AE239" s="112" t="s">
        <v>75</v>
      </c>
      <c r="AF239" s="112" t="s">
        <v>76</v>
      </c>
      <c r="AG239" s="112" t="s">
        <v>77</v>
      </c>
      <c r="AH239" s="112" t="s">
        <v>78</v>
      </c>
      <c r="AI239" s="113" t="s">
        <v>63</v>
      </c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</row>
    <row r="240" spans="1:81" ht="15" customHeight="1">
      <c r="A240" s="445" t="s">
        <v>69</v>
      </c>
      <c r="B240" s="409" t="s">
        <v>119</v>
      </c>
      <c r="C240" s="410"/>
      <c r="D240" s="410"/>
      <c r="E240" s="410"/>
      <c r="F240" s="410"/>
      <c r="G240" s="410"/>
      <c r="H240" s="410"/>
      <c r="I240" s="411"/>
      <c r="K240" s="425" t="s">
        <v>69</v>
      </c>
      <c r="L240" s="412" t="s">
        <v>119</v>
      </c>
      <c r="M240" s="413"/>
      <c r="N240" s="413"/>
      <c r="O240" s="413"/>
      <c r="P240" s="413"/>
      <c r="Q240" s="413"/>
      <c r="R240" s="413"/>
      <c r="S240" s="414"/>
      <c r="U240" s="418" t="s">
        <v>69</v>
      </c>
      <c r="V240" s="419" t="s">
        <v>119</v>
      </c>
      <c r="W240" s="419"/>
      <c r="X240" s="419"/>
      <c r="Y240" s="419"/>
      <c r="Z240" s="419"/>
      <c r="AA240" s="419"/>
      <c r="AB240" s="419"/>
      <c r="AC240" s="419"/>
      <c r="AD240" s="419"/>
      <c r="AE240" s="419"/>
      <c r="AF240" s="419"/>
      <c r="AG240" s="419"/>
      <c r="AH240" s="419"/>
      <c r="AI240" s="420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</row>
    <row r="241" spans="1:81" ht="15">
      <c r="A241" s="27" t="s">
        <v>7</v>
      </c>
      <c r="B241" s="37">
        <v>0</v>
      </c>
      <c r="C241" s="37">
        <v>0</v>
      </c>
      <c r="D241" s="37">
        <v>0</v>
      </c>
      <c r="E241" s="37">
        <v>0</v>
      </c>
      <c r="F241" s="421"/>
      <c r="G241" s="37">
        <v>0</v>
      </c>
      <c r="H241" s="38">
        <v>0</v>
      </c>
      <c r="I241" s="39">
        <f>SUM(B241:H241)</f>
        <v>0</v>
      </c>
      <c r="K241" s="79" t="s">
        <v>7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98">
        <v>0</v>
      </c>
      <c r="S241" s="99">
        <f>SUM(L241:R241)</f>
        <v>0</v>
      </c>
      <c r="U241" s="101" t="s">
        <v>7</v>
      </c>
      <c r="V241" s="114">
        <v>0</v>
      </c>
      <c r="W241" s="114">
        <v>0</v>
      </c>
      <c r="X241" s="114">
        <v>0</v>
      </c>
      <c r="Y241" s="114">
        <v>0</v>
      </c>
      <c r="Z241" s="114">
        <v>0</v>
      </c>
      <c r="AA241" s="114">
        <v>0</v>
      </c>
      <c r="AB241" s="114">
        <v>0</v>
      </c>
      <c r="AC241" s="115">
        <v>0</v>
      </c>
      <c r="AD241" s="116">
        <v>0</v>
      </c>
      <c r="AE241" s="116">
        <v>0</v>
      </c>
      <c r="AF241" s="116">
        <v>0</v>
      </c>
      <c r="AG241" s="116">
        <v>0</v>
      </c>
      <c r="AH241" s="116">
        <v>0</v>
      </c>
      <c r="AI241" s="117">
        <f>SUM(V241:AC241)</f>
        <v>0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</row>
    <row r="242" spans="1:81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155">SUM(B242:H242)</f>
        <v>0</v>
      </c>
      <c r="K242" s="71" t="s">
        <v>8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5">
        <v>0</v>
      </c>
      <c r="S242" s="86">
        <f t="shared" ref="S242:S261" si="156">SUM(L242:R242)</f>
        <v>0</v>
      </c>
      <c r="U242" s="102" t="s">
        <v>8</v>
      </c>
      <c r="V242" s="118">
        <v>0</v>
      </c>
      <c r="W242" s="118">
        <v>0</v>
      </c>
      <c r="X242" s="118">
        <v>0</v>
      </c>
      <c r="Y242" s="118">
        <v>0</v>
      </c>
      <c r="Z242" s="118">
        <v>0</v>
      </c>
      <c r="AA242" s="118">
        <v>0</v>
      </c>
      <c r="AB242" s="118">
        <v>0</v>
      </c>
      <c r="AC242" s="119">
        <v>0</v>
      </c>
      <c r="AD242" s="118">
        <v>0</v>
      </c>
      <c r="AE242" s="118">
        <v>0</v>
      </c>
      <c r="AF242" s="118">
        <v>0</v>
      </c>
      <c r="AG242" s="118">
        <v>0</v>
      </c>
      <c r="AH242" s="118">
        <v>0</v>
      </c>
      <c r="AI242" s="120">
        <f t="shared" ref="AI242:AI261" si="157">SUM(V242:AC242)</f>
        <v>0</v>
      </c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</row>
    <row r="243" spans="1:81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155"/>
        <v>0</v>
      </c>
      <c r="K243" s="72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82">
        <v>0</v>
      </c>
      <c r="S243" s="83">
        <f t="shared" si="156"/>
        <v>0</v>
      </c>
      <c r="U243" s="103" t="s">
        <v>10</v>
      </c>
      <c r="V243" s="114">
        <v>0</v>
      </c>
      <c r="W243" s="114">
        <v>0</v>
      </c>
      <c r="X243" s="114">
        <v>0</v>
      </c>
      <c r="Y243" s="114">
        <v>0</v>
      </c>
      <c r="Z243" s="114">
        <v>0</v>
      </c>
      <c r="AA243" s="114">
        <v>0</v>
      </c>
      <c r="AB243" s="114">
        <v>0</v>
      </c>
      <c r="AC243" s="115">
        <v>0</v>
      </c>
      <c r="AD243" s="116">
        <v>0</v>
      </c>
      <c r="AE243" s="116">
        <v>0</v>
      </c>
      <c r="AF243" s="116">
        <v>0</v>
      </c>
      <c r="AG243" s="116">
        <v>0</v>
      </c>
      <c r="AH243" s="116">
        <v>0</v>
      </c>
      <c r="AI243" s="117">
        <f t="shared" si="157"/>
        <v>0</v>
      </c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</row>
    <row r="244" spans="1:81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155"/>
        <v>0</v>
      </c>
      <c r="K244" s="71" t="s">
        <v>56</v>
      </c>
      <c r="L244" s="84">
        <v>0</v>
      </c>
      <c r="M244" s="84">
        <v>0</v>
      </c>
      <c r="N244" s="84">
        <v>0</v>
      </c>
      <c r="O244" s="84">
        <v>0</v>
      </c>
      <c r="P244" s="84">
        <v>0</v>
      </c>
      <c r="Q244" s="84">
        <v>0</v>
      </c>
      <c r="R244" s="85">
        <v>0</v>
      </c>
      <c r="S244" s="86">
        <f t="shared" si="156"/>
        <v>0</v>
      </c>
      <c r="U244" s="102" t="s">
        <v>56</v>
      </c>
      <c r="V244" s="118">
        <v>0</v>
      </c>
      <c r="W244" s="118">
        <v>0</v>
      </c>
      <c r="X244" s="118">
        <v>0</v>
      </c>
      <c r="Y244" s="118">
        <v>0</v>
      </c>
      <c r="Z244" s="118">
        <v>0</v>
      </c>
      <c r="AA244" s="118">
        <v>0</v>
      </c>
      <c r="AB244" s="118">
        <v>0</v>
      </c>
      <c r="AC244" s="119">
        <v>0</v>
      </c>
      <c r="AD244" s="118">
        <v>0</v>
      </c>
      <c r="AE244" s="118">
        <v>0</v>
      </c>
      <c r="AF244" s="118">
        <v>0</v>
      </c>
      <c r="AG244" s="118">
        <v>0</v>
      </c>
      <c r="AH244" s="118">
        <v>0</v>
      </c>
      <c r="AI244" s="120">
        <f t="shared" si="157"/>
        <v>0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</row>
    <row r="245" spans="1:81" ht="15">
      <c r="A245" s="29" t="s">
        <v>16</v>
      </c>
      <c r="B245" s="43">
        <v>199.14496790289269</v>
      </c>
      <c r="C245" s="43">
        <v>1.1751057985349425</v>
      </c>
      <c r="D245" s="43">
        <v>4.2533139780388165</v>
      </c>
      <c r="E245" s="43">
        <v>0</v>
      </c>
      <c r="F245" s="422"/>
      <c r="G245" s="43">
        <v>0</v>
      </c>
      <c r="H245" s="44">
        <v>0</v>
      </c>
      <c r="I245" s="39">
        <f t="shared" si="155"/>
        <v>204.57338767946644</v>
      </c>
      <c r="K245" s="72" t="s">
        <v>16</v>
      </c>
      <c r="L245" s="43">
        <v>199.14496790289269</v>
      </c>
      <c r="M245" s="43">
        <v>1.1751057985349425</v>
      </c>
      <c r="N245" s="43">
        <v>4.2533139780388165</v>
      </c>
      <c r="O245" s="43">
        <v>0</v>
      </c>
      <c r="P245" s="43">
        <v>0</v>
      </c>
      <c r="Q245" s="43">
        <v>0</v>
      </c>
      <c r="R245" s="82">
        <v>0</v>
      </c>
      <c r="S245" s="83">
        <f t="shared" si="156"/>
        <v>204.57338767946644</v>
      </c>
      <c r="U245" s="103" t="s">
        <v>16</v>
      </c>
      <c r="V245" s="114">
        <v>198.81029160480469</v>
      </c>
      <c r="W245" s="114">
        <v>0</v>
      </c>
      <c r="X245" s="114">
        <v>0</v>
      </c>
      <c r="Y245" s="114">
        <v>1.1751057985349425</v>
      </c>
      <c r="Z245" s="114">
        <v>4.0820638247105929</v>
      </c>
      <c r="AA245" s="114">
        <v>0</v>
      </c>
      <c r="AB245" s="114">
        <v>0</v>
      </c>
      <c r="AC245" s="115">
        <v>0.50592645141623449</v>
      </c>
      <c r="AD245" s="116">
        <v>0.33467629808801064</v>
      </c>
      <c r="AE245" s="116">
        <v>0</v>
      </c>
      <c r="AF245" s="116">
        <v>0</v>
      </c>
      <c r="AG245" s="116">
        <v>0.17125015332822399</v>
      </c>
      <c r="AH245" s="116">
        <v>0</v>
      </c>
      <c r="AI245" s="117">
        <f t="shared" si="157"/>
        <v>204.57338767946644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</row>
    <row r="246" spans="1:81" ht="15">
      <c r="A246" s="28" t="s">
        <v>68</v>
      </c>
      <c r="B246" s="40">
        <v>66.116979660808212</v>
      </c>
      <c r="C246" s="40">
        <v>0.32190438822245176</v>
      </c>
      <c r="D246" s="40">
        <v>1.1086662739514814</v>
      </c>
      <c r="E246" s="40">
        <v>0</v>
      </c>
      <c r="F246" s="422"/>
      <c r="G246" s="40">
        <v>0</v>
      </c>
      <c r="H246" s="41">
        <v>0</v>
      </c>
      <c r="I246" s="42">
        <f t="shared" si="155"/>
        <v>67.547550322982147</v>
      </c>
      <c r="K246" s="71" t="s">
        <v>68</v>
      </c>
      <c r="L246" s="84">
        <v>66.116979660808212</v>
      </c>
      <c r="M246" s="84">
        <v>0.32190438822245176</v>
      </c>
      <c r="N246" s="84">
        <v>1.1086662739514814</v>
      </c>
      <c r="O246" s="84">
        <v>0</v>
      </c>
      <c r="P246" s="84">
        <v>0</v>
      </c>
      <c r="Q246" s="84">
        <v>0</v>
      </c>
      <c r="R246" s="85">
        <v>0</v>
      </c>
      <c r="S246" s="86">
        <f t="shared" si="156"/>
        <v>67.547550322982147</v>
      </c>
      <c r="U246" s="102" t="s">
        <v>57</v>
      </c>
      <c r="V246" s="118">
        <v>66.110010686407847</v>
      </c>
      <c r="W246" s="118">
        <v>0</v>
      </c>
      <c r="X246" s="118">
        <v>0</v>
      </c>
      <c r="Y246" s="118">
        <v>0.32190438822245176</v>
      </c>
      <c r="Z246" s="118">
        <v>1.1030335489629741</v>
      </c>
      <c r="AA246" s="118">
        <v>0</v>
      </c>
      <c r="AB246" s="118">
        <v>0</v>
      </c>
      <c r="AC246" s="119">
        <v>1.2601699388871122E-2</v>
      </c>
      <c r="AD246" s="118">
        <v>6.9689744003639158E-3</v>
      </c>
      <c r="AE246" s="118">
        <v>0</v>
      </c>
      <c r="AF246" s="118">
        <v>0</v>
      </c>
      <c r="AG246" s="118">
        <v>5.6327249885072062E-3</v>
      </c>
      <c r="AH246" s="118">
        <v>0</v>
      </c>
      <c r="AI246" s="120">
        <f t="shared" si="157"/>
        <v>67.547550322982133</v>
      </c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</row>
    <row r="247" spans="1:81" ht="15">
      <c r="A247" s="29" t="s">
        <v>58</v>
      </c>
      <c r="B247" s="43">
        <v>0</v>
      </c>
      <c r="C247" s="43">
        <v>0</v>
      </c>
      <c r="D247" s="43">
        <v>0</v>
      </c>
      <c r="E247" s="43">
        <v>2.9596754487282726</v>
      </c>
      <c r="F247" s="422"/>
      <c r="G247" s="43">
        <v>0</v>
      </c>
      <c r="H247" s="44">
        <v>0</v>
      </c>
      <c r="I247" s="39">
        <f t="shared" si="155"/>
        <v>2.9596754487282726</v>
      </c>
      <c r="K247" s="72" t="s">
        <v>58</v>
      </c>
      <c r="L247" s="43">
        <v>0</v>
      </c>
      <c r="M247" s="43">
        <v>0</v>
      </c>
      <c r="N247" s="43">
        <v>0</v>
      </c>
      <c r="O247" s="43">
        <v>2.9596754487282726</v>
      </c>
      <c r="P247" s="43">
        <v>550.73095160164962</v>
      </c>
      <c r="Q247" s="43">
        <v>0</v>
      </c>
      <c r="R247" s="82">
        <v>0</v>
      </c>
      <c r="S247" s="83">
        <f t="shared" si="156"/>
        <v>553.69062705037788</v>
      </c>
      <c r="U247" s="103" t="s">
        <v>58</v>
      </c>
      <c r="V247" s="114">
        <v>0</v>
      </c>
      <c r="W247" s="114">
        <v>0</v>
      </c>
      <c r="X247" s="114">
        <v>0</v>
      </c>
      <c r="Y247" s="114">
        <v>0</v>
      </c>
      <c r="Z247" s="114">
        <v>0</v>
      </c>
      <c r="AA247" s="114">
        <v>2.9596754487282726</v>
      </c>
      <c r="AB247" s="114">
        <v>550.73095160164962</v>
      </c>
      <c r="AC247" s="115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7">
        <f t="shared" si="157"/>
        <v>553.69062705037788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</row>
    <row r="248" spans="1:81" ht="15">
      <c r="A248" s="28" t="s">
        <v>12</v>
      </c>
      <c r="B248" s="40">
        <v>0</v>
      </c>
      <c r="C248" s="40">
        <v>0</v>
      </c>
      <c r="D248" s="40">
        <v>0</v>
      </c>
      <c r="E248" s="40">
        <v>0.22215203566453923</v>
      </c>
      <c r="F248" s="422"/>
      <c r="G248" s="40">
        <v>0</v>
      </c>
      <c r="H248" s="41">
        <v>0</v>
      </c>
      <c r="I248" s="42">
        <f t="shared" si="155"/>
        <v>0.22215203566453923</v>
      </c>
      <c r="K248" s="71" t="s">
        <v>12</v>
      </c>
      <c r="L248" s="84">
        <v>0</v>
      </c>
      <c r="M248" s="84">
        <v>0</v>
      </c>
      <c r="N248" s="84">
        <v>0</v>
      </c>
      <c r="O248" s="84">
        <v>0.22215203566453923</v>
      </c>
      <c r="P248" s="84">
        <v>39.588659943453976</v>
      </c>
      <c r="Q248" s="84">
        <v>0</v>
      </c>
      <c r="R248" s="85">
        <v>0</v>
      </c>
      <c r="S248" s="86">
        <f t="shared" si="156"/>
        <v>39.810811979118512</v>
      </c>
      <c r="U248" s="102" t="s">
        <v>12</v>
      </c>
      <c r="V248" s="118">
        <v>0</v>
      </c>
      <c r="W248" s="118">
        <v>0</v>
      </c>
      <c r="X248" s="118">
        <v>0</v>
      </c>
      <c r="Y248" s="118">
        <v>0</v>
      </c>
      <c r="Z248" s="118">
        <v>0</v>
      </c>
      <c r="AA248" s="118">
        <v>0.22215203566453923</v>
      </c>
      <c r="AB248" s="118">
        <v>39.588659943453976</v>
      </c>
      <c r="AC248" s="119">
        <v>0</v>
      </c>
      <c r="AD248" s="118">
        <v>0</v>
      </c>
      <c r="AE248" s="118">
        <v>0</v>
      </c>
      <c r="AF248" s="118">
        <v>0</v>
      </c>
      <c r="AG248" s="118">
        <v>0</v>
      </c>
      <c r="AH248" s="118">
        <v>0</v>
      </c>
      <c r="AI248" s="120">
        <f t="shared" si="157"/>
        <v>39.810811979118512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</row>
    <row r="249" spans="1:81" ht="15">
      <c r="A249" s="29" t="s">
        <v>59</v>
      </c>
      <c r="B249" s="43">
        <v>0</v>
      </c>
      <c r="C249" s="43">
        <v>0</v>
      </c>
      <c r="D249" s="43">
        <v>1.2430742088719766</v>
      </c>
      <c r="E249" s="43">
        <v>0</v>
      </c>
      <c r="F249" s="422"/>
      <c r="G249" s="43">
        <v>0</v>
      </c>
      <c r="H249" s="44">
        <v>0</v>
      </c>
      <c r="I249" s="39">
        <f t="shared" si="155"/>
        <v>1.2430742088719766</v>
      </c>
      <c r="K249" s="72" t="s">
        <v>59</v>
      </c>
      <c r="L249" s="43">
        <v>0</v>
      </c>
      <c r="M249" s="43">
        <v>0</v>
      </c>
      <c r="N249" s="43">
        <v>1.2430742088719766</v>
      </c>
      <c r="O249" s="43">
        <v>0</v>
      </c>
      <c r="P249" s="43">
        <v>0</v>
      </c>
      <c r="Q249" s="43">
        <v>0</v>
      </c>
      <c r="R249" s="82">
        <v>0</v>
      </c>
      <c r="S249" s="83">
        <f t="shared" si="156"/>
        <v>1.2430742088719766</v>
      </c>
      <c r="U249" s="103" t="s">
        <v>59</v>
      </c>
      <c r="V249" s="114">
        <v>0</v>
      </c>
      <c r="W249" s="114">
        <v>0</v>
      </c>
      <c r="X249" s="114">
        <v>0</v>
      </c>
      <c r="Y249" s="114">
        <v>0</v>
      </c>
      <c r="Z249" s="114">
        <v>1.2430742088719766</v>
      </c>
      <c r="AA249" s="114">
        <v>0</v>
      </c>
      <c r="AB249" s="114">
        <v>0</v>
      </c>
      <c r="AC249" s="115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0</v>
      </c>
      <c r="AI249" s="117">
        <f t="shared" si="157"/>
        <v>1.2430742088719766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</row>
    <row r="250" spans="1:81" ht="15">
      <c r="A250" s="28" t="s">
        <v>17</v>
      </c>
      <c r="B250" s="40">
        <v>121.29283848741713</v>
      </c>
      <c r="C250" s="40">
        <v>5.8096983360585295</v>
      </c>
      <c r="D250" s="40">
        <v>59.546965754208216</v>
      </c>
      <c r="E250" s="40">
        <v>0.22604220010688914</v>
      </c>
      <c r="F250" s="422"/>
      <c r="G250" s="40">
        <v>0</v>
      </c>
      <c r="H250" s="41">
        <v>0</v>
      </c>
      <c r="I250" s="42">
        <f t="shared" si="155"/>
        <v>186.87554477779076</v>
      </c>
      <c r="K250" s="71" t="s">
        <v>17</v>
      </c>
      <c r="L250" s="84">
        <v>121.29283848741713</v>
      </c>
      <c r="M250" s="84">
        <v>5.8096983360585295</v>
      </c>
      <c r="N250" s="84">
        <v>59.546965754208216</v>
      </c>
      <c r="O250" s="84">
        <v>0.22604220010688914</v>
      </c>
      <c r="P250" s="84">
        <v>6.6874543326504554E-2</v>
      </c>
      <c r="Q250" s="84">
        <v>0</v>
      </c>
      <c r="R250" s="85">
        <v>0</v>
      </c>
      <c r="S250" s="86">
        <f t="shared" si="156"/>
        <v>186.94241932111726</v>
      </c>
      <c r="U250" s="102" t="s">
        <v>17</v>
      </c>
      <c r="V250" s="118">
        <v>121.18776021888588</v>
      </c>
      <c r="W250" s="118">
        <v>0</v>
      </c>
      <c r="X250" s="118">
        <v>0</v>
      </c>
      <c r="Y250" s="118">
        <v>5.8096983360585295</v>
      </c>
      <c r="Z250" s="118">
        <v>59.546965754208216</v>
      </c>
      <c r="AA250" s="118">
        <v>0</v>
      </c>
      <c r="AB250" s="118">
        <v>6.6874543326504554E-2</v>
      </c>
      <c r="AC250" s="119">
        <v>0.3311204686381381</v>
      </c>
      <c r="AD250" s="118">
        <v>0.10507826853124894</v>
      </c>
      <c r="AE250" s="118">
        <v>0</v>
      </c>
      <c r="AF250" s="118">
        <v>0</v>
      </c>
      <c r="AG250" s="118">
        <v>0</v>
      </c>
      <c r="AH250" s="118">
        <v>0.22604220010688914</v>
      </c>
      <c r="AI250" s="120">
        <f t="shared" si="157"/>
        <v>186.94241932111728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</row>
    <row r="251" spans="1:81" ht="15">
      <c r="A251" s="29" t="s">
        <v>140</v>
      </c>
      <c r="B251" s="43">
        <v>663.25763517402117</v>
      </c>
      <c r="C251" s="43">
        <v>19.452147807138374</v>
      </c>
      <c r="D251" s="43">
        <v>457.29788054201146</v>
      </c>
      <c r="E251" s="43">
        <v>2.6814936505021283</v>
      </c>
      <c r="F251" s="422"/>
      <c r="G251" s="43">
        <v>0</v>
      </c>
      <c r="H251" s="44">
        <v>0</v>
      </c>
      <c r="I251" s="39">
        <f t="shared" si="155"/>
        <v>1142.689157173673</v>
      </c>
      <c r="K251" s="72" t="s">
        <v>140</v>
      </c>
      <c r="L251" s="43">
        <v>663.25763517402117</v>
      </c>
      <c r="M251" s="43">
        <v>19.452147807138374</v>
      </c>
      <c r="N251" s="43">
        <v>457.29788054201146</v>
      </c>
      <c r="O251" s="43">
        <v>2.6814936505021283</v>
      </c>
      <c r="P251" s="43">
        <v>0.44808539659537799</v>
      </c>
      <c r="Q251" s="43">
        <v>0</v>
      </c>
      <c r="R251" s="82">
        <v>0</v>
      </c>
      <c r="S251" s="83">
        <f t="shared" si="156"/>
        <v>1143.1372425702684</v>
      </c>
      <c r="U251" s="103" t="s">
        <v>140</v>
      </c>
      <c r="V251" s="114">
        <v>644.77731208588682</v>
      </c>
      <c r="W251" s="114">
        <v>0</v>
      </c>
      <c r="X251" s="114">
        <v>0</v>
      </c>
      <c r="Y251" s="114">
        <v>19.452147807138374</v>
      </c>
      <c r="Z251" s="114">
        <v>456.82665838327722</v>
      </c>
      <c r="AA251" s="114">
        <v>2.6814936505021283</v>
      </c>
      <c r="AB251" s="114">
        <v>0.44808539659537799</v>
      </c>
      <c r="AC251" s="115">
        <v>18.951545246868555</v>
      </c>
      <c r="AD251" s="114">
        <v>18.48032308813433</v>
      </c>
      <c r="AE251" s="114">
        <v>0</v>
      </c>
      <c r="AF251" s="114">
        <v>0</v>
      </c>
      <c r="AG251" s="114">
        <v>0.47122215873422457</v>
      </c>
      <c r="AH251" s="114">
        <v>0</v>
      </c>
      <c r="AI251" s="117">
        <f t="shared" si="157"/>
        <v>1143.1372425702684</v>
      </c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</row>
    <row r="252" spans="1:81" ht="15">
      <c r="A252" s="28" t="s">
        <v>25</v>
      </c>
      <c r="B252" s="40">
        <v>261.38310776912425</v>
      </c>
      <c r="C252" s="40">
        <v>11.495325245891982</v>
      </c>
      <c r="D252" s="40">
        <v>187.76061956141928</v>
      </c>
      <c r="E252" s="40">
        <v>1250.8490922016467</v>
      </c>
      <c r="F252" s="422"/>
      <c r="G252" s="40">
        <v>195.54163232638413</v>
      </c>
      <c r="H252" s="41">
        <v>29.317853414636577</v>
      </c>
      <c r="I252" s="42">
        <f t="shared" si="155"/>
        <v>1936.3476305191029</v>
      </c>
      <c r="K252" s="71" t="s">
        <v>25</v>
      </c>
      <c r="L252" s="84">
        <v>261.38310776912425</v>
      </c>
      <c r="M252" s="84">
        <v>11.495325245891982</v>
      </c>
      <c r="N252" s="84">
        <v>187.76061956141928</v>
      </c>
      <c r="O252" s="84">
        <v>1250.8490922016467</v>
      </c>
      <c r="P252" s="84">
        <v>35.56589243672726</v>
      </c>
      <c r="Q252" s="84">
        <v>195.54163232638413</v>
      </c>
      <c r="R252" s="85">
        <v>29.317853414636577</v>
      </c>
      <c r="S252" s="86">
        <f t="shared" si="156"/>
        <v>1971.9135229558301</v>
      </c>
      <c r="U252" s="102" t="s">
        <v>25</v>
      </c>
      <c r="V252" s="118">
        <v>9.6784686142873575</v>
      </c>
      <c r="W252" s="118">
        <v>97.237561676569015</v>
      </c>
      <c r="X252" s="118">
        <v>195.54163232638413</v>
      </c>
      <c r="Y252" s="118">
        <v>11.495325245891982</v>
      </c>
      <c r="Z252" s="118">
        <v>185.62124403603818</v>
      </c>
      <c r="AA252" s="118">
        <v>1160.1630765514531</v>
      </c>
      <c r="AB252" s="118">
        <v>35.56589243672726</v>
      </c>
      <c r="AC252" s="119">
        <v>276.61032206847955</v>
      </c>
      <c r="AD252" s="118">
        <v>154.4670774782679</v>
      </c>
      <c r="AE252" s="118">
        <v>86.582212071631247</v>
      </c>
      <c r="AF252" s="118">
        <v>29.317853414636577</v>
      </c>
      <c r="AG252" s="118">
        <v>2.1393755253810989</v>
      </c>
      <c r="AH252" s="118">
        <v>4.1038035785625988</v>
      </c>
      <c r="AI252" s="120">
        <f t="shared" si="157"/>
        <v>1971.9135229558303</v>
      </c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</row>
    <row r="253" spans="1:81" ht="15">
      <c r="A253" s="29" t="s">
        <v>24</v>
      </c>
      <c r="B253" s="43">
        <v>133.17069925686093</v>
      </c>
      <c r="C253" s="43">
        <v>0</v>
      </c>
      <c r="D253" s="43">
        <v>2.4471380540713459</v>
      </c>
      <c r="E253" s="43">
        <v>0</v>
      </c>
      <c r="F253" s="422"/>
      <c r="G253" s="43">
        <v>0</v>
      </c>
      <c r="H253" s="44">
        <v>0</v>
      </c>
      <c r="I253" s="39">
        <f t="shared" si="155"/>
        <v>135.61783731093229</v>
      </c>
      <c r="K253" s="72" t="s">
        <v>24</v>
      </c>
      <c r="L253" s="43">
        <v>133.17069925686093</v>
      </c>
      <c r="M253" s="43">
        <v>0</v>
      </c>
      <c r="N253" s="43">
        <v>2.4471380540713459</v>
      </c>
      <c r="O253" s="43">
        <v>0</v>
      </c>
      <c r="P253" s="43">
        <v>0</v>
      </c>
      <c r="Q253" s="43">
        <v>0</v>
      </c>
      <c r="R253" s="82">
        <v>0</v>
      </c>
      <c r="S253" s="83">
        <f t="shared" si="156"/>
        <v>135.61783731093229</v>
      </c>
      <c r="U253" s="103" t="s">
        <v>24</v>
      </c>
      <c r="V253" s="114">
        <v>132.10241672590811</v>
      </c>
      <c r="W253" s="114">
        <v>0</v>
      </c>
      <c r="X253" s="114">
        <v>0</v>
      </c>
      <c r="Y253" s="114">
        <v>0</v>
      </c>
      <c r="Z253" s="114">
        <v>2.4471380540713459</v>
      </c>
      <c r="AA253" s="114">
        <v>0</v>
      </c>
      <c r="AB253" s="114">
        <v>0</v>
      </c>
      <c r="AC253" s="115">
        <v>1.0682825309528199</v>
      </c>
      <c r="AD253" s="114">
        <v>1.0682825309528199</v>
      </c>
      <c r="AE253" s="114">
        <v>0</v>
      </c>
      <c r="AF253" s="114">
        <v>0</v>
      </c>
      <c r="AG253" s="114">
        <v>0</v>
      </c>
      <c r="AH253" s="114">
        <v>0</v>
      </c>
      <c r="AI253" s="117">
        <f t="shared" si="157"/>
        <v>135.61783731093229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</row>
    <row r="254" spans="1:81" ht="15">
      <c r="A254" s="28" t="s">
        <v>60</v>
      </c>
      <c r="B254" s="40">
        <v>1.063537331629882</v>
      </c>
      <c r="C254" s="40">
        <v>1.8036277428156247</v>
      </c>
      <c r="D254" s="40">
        <v>3.2892907163810783</v>
      </c>
      <c r="E254" s="40">
        <v>0</v>
      </c>
      <c r="F254" s="422"/>
      <c r="G254" s="40">
        <v>0</v>
      </c>
      <c r="H254" s="41">
        <v>0</v>
      </c>
      <c r="I254" s="42">
        <f t="shared" si="155"/>
        <v>6.1564557908265849</v>
      </c>
      <c r="K254" s="71" t="s">
        <v>60</v>
      </c>
      <c r="L254" s="84">
        <v>1.063537331629882</v>
      </c>
      <c r="M254" s="84">
        <v>1.8036277428156247</v>
      </c>
      <c r="N254" s="84">
        <v>3.2892907163810783</v>
      </c>
      <c r="O254" s="84">
        <v>0</v>
      </c>
      <c r="P254" s="84">
        <v>0</v>
      </c>
      <c r="Q254" s="84">
        <v>0</v>
      </c>
      <c r="R254" s="85">
        <v>0</v>
      </c>
      <c r="S254" s="86">
        <f t="shared" si="156"/>
        <v>6.1564557908265849</v>
      </c>
      <c r="U254" s="102" t="s">
        <v>60</v>
      </c>
      <c r="V254" s="118">
        <v>1.063537331629882</v>
      </c>
      <c r="W254" s="118">
        <v>0</v>
      </c>
      <c r="X254" s="118">
        <v>0</v>
      </c>
      <c r="Y254" s="118">
        <v>1.8036277428156247</v>
      </c>
      <c r="Z254" s="118">
        <v>3.2892907163810783</v>
      </c>
      <c r="AA254" s="118">
        <v>0</v>
      </c>
      <c r="AB254" s="118">
        <v>0</v>
      </c>
      <c r="AC254" s="119">
        <v>0</v>
      </c>
      <c r="AD254" s="118">
        <v>0</v>
      </c>
      <c r="AE254" s="118">
        <v>0</v>
      </c>
      <c r="AF254" s="118">
        <v>0</v>
      </c>
      <c r="AG254" s="118">
        <v>0</v>
      </c>
      <c r="AH254" s="118">
        <v>0</v>
      </c>
      <c r="AI254" s="120">
        <f t="shared" si="157"/>
        <v>6.1564557908265849</v>
      </c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</row>
    <row r="255" spans="1:81" ht="15">
      <c r="A255" s="29" t="s">
        <v>22</v>
      </c>
      <c r="B255" s="43">
        <v>1.0742669746968949</v>
      </c>
      <c r="C255" s="43">
        <v>0</v>
      </c>
      <c r="D255" s="43">
        <v>40.434403039338989</v>
      </c>
      <c r="E255" s="43">
        <v>0</v>
      </c>
      <c r="F255" s="422"/>
      <c r="G255" s="43">
        <v>0</v>
      </c>
      <c r="H255" s="44">
        <v>0</v>
      </c>
      <c r="I255" s="39">
        <f t="shared" si="155"/>
        <v>41.508670014035886</v>
      </c>
      <c r="K255" s="72" t="s">
        <v>22</v>
      </c>
      <c r="L255" s="43">
        <v>1.0742669746968949</v>
      </c>
      <c r="M255" s="43">
        <v>0</v>
      </c>
      <c r="N255" s="43">
        <v>40.434403039338989</v>
      </c>
      <c r="O255" s="43">
        <v>0</v>
      </c>
      <c r="P255" s="43">
        <v>22.626440775503678</v>
      </c>
      <c r="Q255" s="43">
        <v>0</v>
      </c>
      <c r="R255" s="82">
        <v>0</v>
      </c>
      <c r="S255" s="83">
        <f t="shared" si="156"/>
        <v>64.135110789539567</v>
      </c>
      <c r="U255" s="103" t="s">
        <v>22</v>
      </c>
      <c r="V255" s="114">
        <v>1.0742669746968949</v>
      </c>
      <c r="W255" s="114">
        <v>0</v>
      </c>
      <c r="X255" s="114">
        <v>0</v>
      </c>
      <c r="Y255" s="114">
        <v>0</v>
      </c>
      <c r="Z255" s="114">
        <v>40.420593173556064</v>
      </c>
      <c r="AA255" s="114">
        <v>0</v>
      </c>
      <c r="AB255" s="114">
        <v>22.626440775503678</v>
      </c>
      <c r="AC255" s="115">
        <v>1.3809865782927744E-2</v>
      </c>
      <c r="AD255" s="114">
        <v>0</v>
      </c>
      <c r="AE255" s="114">
        <v>0</v>
      </c>
      <c r="AF255" s="114">
        <v>0</v>
      </c>
      <c r="AG255" s="114">
        <v>1.3809865782927744E-2</v>
      </c>
      <c r="AH255" s="114">
        <v>0</v>
      </c>
      <c r="AI255" s="117">
        <f t="shared" si="157"/>
        <v>64.135110789539567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</row>
    <row r="256" spans="1:81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155"/>
        <v>0</v>
      </c>
      <c r="K256" s="71" t="s">
        <v>21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5">
        <v>0</v>
      </c>
      <c r="S256" s="86">
        <f t="shared" si="156"/>
        <v>0</v>
      </c>
      <c r="U256" s="102" t="s">
        <v>61</v>
      </c>
      <c r="V256" s="118">
        <v>0</v>
      </c>
      <c r="W256" s="118">
        <v>0</v>
      </c>
      <c r="X256" s="118">
        <v>0</v>
      </c>
      <c r="Y256" s="118">
        <v>0</v>
      </c>
      <c r="Z256" s="118">
        <v>0</v>
      </c>
      <c r="AA256" s="118">
        <v>0</v>
      </c>
      <c r="AB256" s="118">
        <v>0</v>
      </c>
      <c r="AC256" s="119">
        <v>0</v>
      </c>
      <c r="AD256" s="118">
        <v>0</v>
      </c>
      <c r="AE256" s="118">
        <v>0</v>
      </c>
      <c r="AF256" s="118">
        <v>0</v>
      </c>
      <c r="AG256" s="118">
        <v>0</v>
      </c>
      <c r="AH256" s="118">
        <v>0</v>
      </c>
      <c r="AI256" s="120">
        <f t="shared" si="157"/>
        <v>0</v>
      </c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</row>
    <row r="257" spans="1:8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155"/>
        <v>0</v>
      </c>
      <c r="K257" s="73" t="s">
        <v>64</v>
      </c>
      <c r="L257" s="43">
        <v>0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82">
        <v>0</v>
      </c>
      <c r="S257" s="83">
        <f t="shared" si="156"/>
        <v>0</v>
      </c>
      <c r="U257" s="104" t="s">
        <v>62</v>
      </c>
      <c r="V257" s="114">
        <v>0</v>
      </c>
      <c r="W257" s="114">
        <v>0</v>
      </c>
      <c r="X257" s="114">
        <v>0</v>
      </c>
      <c r="Y257" s="114">
        <v>0</v>
      </c>
      <c r="Z257" s="114">
        <v>0</v>
      </c>
      <c r="AA257" s="114">
        <v>0</v>
      </c>
      <c r="AB257" s="114">
        <v>0</v>
      </c>
      <c r="AC257" s="115">
        <v>0</v>
      </c>
      <c r="AD257" s="116">
        <v>0</v>
      </c>
      <c r="AE257" s="116">
        <v>0</v>
      </c>
      <c r="AF257" s="116">
        <v>0</v>
      </c>
      <c r="AG257" s="116">
        <v>0</v>
      </c>
      <c r="AH257" s="116">
        <v>0</v>
      </c>
      <c r="AI257" s="117">
        <f t="shared" si="157"/>
        <v>0</v>
      </c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</row>
    <row r="258" spans="1:8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f t="shared" si="155"/>
        <v>0</v>
      </c>
      <c r="K258" s="74" t="s">
        <v>23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s="87">
        <v>0</v>
      </c>
      <c r="R258" s="88">
        <v>0</v>
      </c>
      <c r="S258" s="89">
        <f t="shared" si="156"/>
        <v>0</v>
      </c>
      <c r="U258" s="105" t="s">
        <v>65</v>
      </c>
      <c r="V258" s="121">
        <v>0</v>
      </c>
      <c r="W258" s="121">
        <v>0</v>
      </c>
      <c r="X258" s="121">
        <v>0</v>
      </c>
      <c r="Y258" s="121">
        <v>0</v>
      </c>
      <c r="Z258" s="121">
        <v>0</v>
      </c>
      <c r="AA258" s="121">
        <v>0</v>
      </c>
      <c r="AB258" s="121">
        <v>0</v>
      </c>
      <c r="AC258" s="121">
        <v>0</v>
      </c>
      <c r="AD258" s="121">
        <v>0</v>
      </c>
      <c r="AE258" s="121">
        <v>0</v>
      </c>
      <c r="AF258" s="121">
        <v>0</v>
      </c>
      <c r="AG258" s="121">
        <v>0</v>
      </c>
      <c r="AH258" s="122">
        <v>0</v>
      </c>
      <c r="AI258" s="123">
        <f t="shared" si="157"/>
        <v>0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</row>
    <row r="259" spans="1:8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f t="shared" si="155"/>
        <v>0</v>
      </c>
      <c r="K259" s="75" t="s">
        <v>19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90">
        <v>0</v>
      </c>
      <c r="S259" s="91">
        <f t="shared" si="156"/>
        <v>0</v>
      </c>
      <c r="U259" s="106" t="s">
        <v>19</v>
      </c>
      <c r="V259" s="124">
        <v>0</v>
      </c>
      <c r="W259" s="124">
        <v>0</v>
      </c>
      <c r="X259" s="124">
        <v>0</v>
      </c>
      <c r="Y259" s="124">
        <v>0</v>
      </c>
      <c r="Z259" s="124">
        <v>0</v>
      </c>
      <c r="AA259" s="124">
        <v>0</v>
      </c>
      <c r="AB259" s="124">
        <v>0</v>
      </c>
      <c r="AC259" s="124">
        <v>0</v>
      </c>
      <c r="AD259" s="125">
        <v>0</v>
      </c>
      <c r="AE259" s="125">
        <v>0</v>
      </c>
      <c r="AF259" s="125">
        <v>0</v>
      </c>
      <c r="AG259" s="125">
        <v>0</v>
      </c>
      <c r="AH259" s="125">
        <v>0</v>
      </c>
      <c r="AI259" s="126">
        <f t="shared" si="157"/>
        <v>0</v>
      </c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</row>
    <row r="260" spans="1:8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f t="shared" si="155"/>
        <v>0</v>
      </c>
      <c r="K260" s="74" t="s">
        <v>20</v>
      </c>
      <c r="L260" s="87">
        <v>0</v>
      </c>
      <c r="M260" s="87">
        <v>0</v>
      </c>
      <c r="N260" s="87">
        <v>0</v>
      </c>
      <c r="O260" s="87">
        <v>0</v>
      </c>
      <c r="P260" s="87">
        <v>0</v>
      </c>
      <c r="Q260" s="87">
        <v>0</v>
      </c>
      <c r="R260" s="88">
        <v>0</v>
      </c>
      <c r="S260" s="89">
        <f t="shared" si="156"/>
        <v>0</v>
      </c>
      <c r="U260" s="105" t="s">
        <v>20</v>
      </c>
      <c r="V260" s="121">
        <v>0</v>
      </c>
      <c r="W260" s="121">
        <v>0</v>
      </c>
      <c r="X260" s="121">
        <v>0</v>
      </c>
      <c r="Y260" s="121">
        <v>0</v>
      </c>
      <c r="Z260" s="121">
        <v>0</v>
      </c>
      <c r="AA260" s="121">
        <v>0</v>
      </c>
      <c r="AB260" s="121">
        <v>0</v>
      </c>
      <c r="AC260" s="121">
        <v>0</v>
      </c>
      <c r="AD260" s="121">
        <v>0</v>
      </c>
      <c r="AE260" s="121">
        <v>0</v>
      </c>
      <c r="AF260" s="121">
        <v>0</v>
      </c>
      <c r="AG260" s="121">
        <v>0</v>
      </c>
      <c r="AH260" s="122">
        <v>0</v>
      </c>
      <c r="AI260" s="123">
        <f t="shared" si="157"/>
        <v>0</v>
      </c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</row>
    <row r="261" spans="1:8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f t="shared" si="155"/>
        <v>0</v>
      </c>
      <c r="K261" s="76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2">
        <v>0</v>
      </c>
      <c r="S261" s="93">
        <f t="shared" si="156"/>
        <v>0</v>
      </c>
      <c r="U261" s="106" t="s">
        <v>11</v>
      </c>
      <c r="V261" s="124">
        <v>0</v>
      </c>
      <c r="W261" s="124">
        <v>0</v>
      </c>
      <c r="X261" s="124">
        <v>0</v>
      </c>
      <c r="Y261" s="124">
        <v>0</v>
      </c>
      <c r="Z261" s="124">
        <v>0</v>
      </c>
      <c r="AA261" s="124">
        <v>0</v>
      </c>
      <c r="AB261" s="124">
        <v>0</v>
      </c>
      <c r="AC261" s="124">
        <v>0</v>
      </c>
      <c r="AD261" s="125">
        <v>0</v>
      </c>
      <c r="AE261" s="125">
        <v>0</v>
      </c>
      <c r="AF261" s="125">
        <v>0</v>
      </c>
      <c r="AG261" s="125">
        <v>0</v>
      </c>
      <c r="AH261" s="125">
        <v>0</v>
      </c>
      <c r="AI261" s="126">
        <f t="shared" si="157"/>
        <v>0</v>
      </c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</row>
    <row r="262" spans="1:81" ht="15">
      <c r="A262" s="34" t="s">
        <v>26</v>
      </c>
      <c r="B262" s="67">
        <f>SUM(B241:B257)</f>
        <v>1446.5040325574512</v>
      </c>
      <c r="C262" s="67">
        <f t="shared" ref="C262:I262" si="158">SUM(C241:C257)</f>
        <v>40.05780931866191</v>
      </c>
      <c r="D262" s="67">
        <f t="shared" si="158"/>
        <v>757.38135212829275</v>
      </c>
      <c r="E262" s="67">
        <f t="shared" si="158"/>
        <v>1256.9384555366485</v>
      </c>
      <c r="F262" s="67">
        <f t="shared" si="158"/>
        <v>0</v>
      </c>
      <c r="G262" s="67">
        <f t="shared" si="158"/>
        <v>195.54163232638413</v>
      </c>
      <c r="H262" s="68">
        <f t="shared" si="158"/>
        <v>29.317853414636577</v>
      </c>
      <c r="I262" s="39">
        <f t="shared" si="158"/>
        <v>3725.7411352820745</v>
      </c>
      <c r="K262" s="77" t="s">
        <v>26</v>
      </c>
      <c r="L262" s="67">
        <f>SUM(L241:L257)</f>
        <v>1446.5040325574512</v>
      </c>
      <c r="M262" s="67">
        <f t="shared" ref="M262:S262" si="159">SUM(M241:M257)</f>
        <v>40.05780931866191</v>
      </c>
      <c r="N262" s="67">
        <f t="shared" si="159"/>
        <v>757.38135212829275</v>
      </c>
      <c r="O262" s="67">
        <f t="shared" si="159"/>
        <v>1256.9384555366485</v>
      </c>
      <c r="P262" s="67">
        <f t="shared" si="159"/>
        <v>649.02690469725644</v>
      </c>
      <c r="Q262" s="67">
        <f t="shared" si="159"/>
        <v>195.54163232638413</v>
      </c>
      <c r="R262" s="68">
        <f t="shared" si="159"/>
        <v>29.317853414636577</v>
      </c>
      <c r="S262" s="94">
        <f t="shared" si="159"/>
        <v>4374.7680399793317</v>
      </c>
      <c r="U262" s="107" t="s">
        <v>63</v>
      </c>
      <c r="V262" s="127">
        <f>SUM(V241:V257)</f>
        <v>1174.8040642425076</v>
      </c>
      <c r="W262" s="127">
        <f t="shared" ref="W262:AH262" si="160">SUM(W241:W257)</f>
        <v>97.237561676569015</v>
      </c>
      <c r="X262" s="127">
        <f t="shared" si="160"/>
        <v>195.54163232638413</v>
      </c>
      <c r="Y262" s="127">
        <f t="shared" si="160"/>
        <v>40.05780931866191</v>
      </c>
      <c r="Z262" s="127">
        <f t="shared" si="160"/>
        <v>754.58006170007775</v>
      </c>
      <c r="AA262" s="127">
        <f t="shared" si="160"/>
        <v>1166.026397686348</v>
      </c>
      <c r="AB262" s="127">
        <f t="shared" si="160"/>
        <v>649.02690469725644</v>
      </c>
      <c r="AC262" s="127">
        <f t="shared" si="160"/>
        <v>297.49360833152713</v>
      </c>
      <c r="AD262" s="128">
        <f t="shared" si="160"/>
        <v>174.46240663837466</v>
      </c>
      <c r="AE262" s="128">
        <f t="shared" si="160"/>
        <v>86.582212071631247</v>
      </c>
      <c r="AF262" s="128">
        <f t="shared" si="160"/>
        <v>29.317853414636577</v>
      </c>
      <c r="AG262" s="128">
        <f t="shared" si="160"/>
        <v>2.8012904282149824</v>
      </c>
      <c r="AH262" s="128">
        <f t="shared" si="160"/>
        <v>4.3298457786694877</v>
      </c>
      <c r="AI262" s="129">
        <f>SUM(V262:AC262)</f>
        <v>4374.7680399793317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</row>
    <row r="263" spans="1:81" s="15" customFormat="1" ht="15" thickBot="1">
      <c r="A263" s="32" t="s">
        <v>90</v>
      </c>
      <c r="B263" s="48">
        <f>IF($I262=0,"-",B262/$I262)</f>
        <v>0.3882459838283791</v>
      </c>
      <c r="C263" s="48">
        <f t="shared" ref="C263:H263" si="161">IF($I262=0,"-",C262/$I262)</f>
        <v>1.0751635141615696E-2</v>
      </c>
      <c r="D263" s="48">
        <f t="shared" si="161"/>
        <v>0.20328340714711293</v>
      </c>
      <c r="E263" s="48">
        <f t="shared" si="161"/>
        <v>0.33736601924209803</v>
      </c>
      <c r="F263" s="48">
        <f t="shared" si="161"/>
        <v>0</v>
      </c>
      <c r="G263" s="48">
        <f t="shared" si="161"/>
        <v>5.2483955601381242E-2</v>
      </c>
      <c r="H263" s="69">
        <f t="shared" si="161"/>
        <v>7.8689990394131167E-3</v>
      </c>
      <c r="I263" s="49">
        <f>SUM(B263:H263)</f>
        <v>1.0000000000000002</v>
      </c>
      <c r="K263" s="78" t="s">
        <v>90</v>
      </c>
      <c r="L263" s="95">
        <f>IF($S262=0,"-",L262/$S262)</f>
        <v>0.3306470238738155</v>
      </c>
      <c r="M263" s="95">
        <f t="shared" ref="M263:R263" si="162">IF($S262=0,"-",M262/$S262)</f>
        <v>9.1565561768278715E-3</v>
      </c>
      <c r="N263" s="95">
        <f t="shared" si="162"/>
        <v>0.1731249166142923</v>
      </c>
      <c r="O263" s="95">
        <f t="shared" si="162"/>
        <v>0.28731545171080358</v>
      </c>
      <c r="P263" s="95">
        <f t="shared" si="162"/>
        <v>0.14835687258525432</v>
      </c>
      <c r="Q263" s="95">
        <f t="shared" si="162"/>
        <v>4.4697600087456969E-2</v>
      </c>
      <c r="R263" s="96">
        <f t="shared" si="162"/>
        <v>6.7015789515494145E-3</v>
      </c>
      <c r="S263" s="97">
        <f>SUM(L263:R263)</f>
        <v>1</v>
      </c>
      <c r="U263" s="108" t="s">
        <v>90</v>
      </c>
      <c r="V263" s="130">
        <f>+V262/$AI262</f>
        <v>0.26854088114076508</v>
      </c>
      <c r="W263" s="130">
        <f t="shared" ref="W263:AH263" si="163">+W262/$AI262</f>
        <v>2.222690684122041E-2</v>
      </c>
      <c r="X263" s="130">
        <f t="shared" si="163"/>
        <v>4.4697600087456969E-2</v>
      </c>
      <c r="Y263" s="130">
        <f t="shared" si="163"/>
        <v>9.1565561768278715E-3</v>
      </c>
      <c r="Z263" s="130">
        <f t="shared" si="163"/>
        <v>0.17248458770939606</v>
      </c>
      <c r="AA263" s="130">
        <f t="shared" si="163"/>
        <v>0.2665344509767098</v>
      </c>
      <c r="AB263" s="130">
        <f t="shared" si="163"/>
        <v>0.14835687258525432</v>
      </c>
      <c r="AC263" s="130">
        <f t="shared" si="163"/>
        <v>6.8002144482369548E-2</v>
      </c>
      <c r="AD263" s="130">
        <f t="shared" si="163"/>
        <v>3.9879235891830025E-2</v>
      </c>
      <c r="AE263" s="130">
        <f t="shared" si="163"/>
        <v>1.9791269223965596E-2</v>
      </c>
      <c r="AF263" s="130">
        <f t="shared" si="163"/>
        <v>6.7015789515494145E-3</v>
      </c>
      <c r="AG263" s="130">
        <f t="shared" si="163"/>
        <v>6.4032890489622784E-4</v>
      </c>
      <c r="AH263" s="130">
        <f t="shared" si="163"/>
        <v>9.8973151012823608E-4</v>
      </c>
      <c r="AI263" s="131">
        <f>SUM(V263:AC263)</f>
        <v>1.0000000000000002</v>
      </c>
    </row>
    <row r="264" spans="1:81" ht="15" thickBot="1">
      <c r="A264" s="2"/>
      <c r="B264" s="2"/>
      <c r="C264" s="2"/>
      <c r="D264" s="2"/>
      <c r="E264" s="2"/>
      <c r="F264" s="2"/>
      <c r="G264" s="2"/>
      <c r="H264" s="2"/>
      <c r="I264" s="2"/>
      <c r="K264" s="2"/>
      <c r="L264" s="2"/>
      <c r="M264" s="2"/>
      <c r="N264" s="2"/>
      <c r="O264" s="2"/>
      <c r="P264" s="2"/>
      <c r="Q264" s="2"/>
      <c r="R264" s="2"/>
      <c r="S264" s="2"/>
      <c r="U264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</row>
    <row r="265" spans="1:81" ht="30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  <c r="K265" s="424" t="s">
        <v>37</v>
      </c>
      <c r="L265" s="80" t="s">
        <v>0</v>
      </c>
      <c r="M265" s="80" t="s">
        <v>1</v>
      </c>
      <c r="N265" s="80" t="s">
        <v>2</v>
      </c>
      <c r="O265" s="80" t="s">
        <v>3</v>
      </c>
      <c r="P265" s="80" t="s">
        <v>27</v>
      </c>
      <c r="Q265" s="80" t="s">
        <v>4</v>
      </c>
      <c r="R265" s="80" t="s">
        <v>5</v>
      </c>
      <c r="S265" s="81" t="s">
        <v>6</v>
      </c>
      <c r="U265" s="417" t="s">
        <v>37</v>
      </c>
      <c r="V265" s="111" t="s">
        <v>72</v>
      </c>
      <c r="W265" s="111" t="s">
        <v>73</v>
      </c>
      <c r="X265" s="111" t="s">
        <v>4</v>
      </c>
      <c r="Y265" s="111" t="s">
        <v>1</v>
      </c>
      <c r="Z265" s="111" t="s">
        <v>2</v>
      </c>
      <c r="AA265" s="111" t="s">
        <v>3</v>
      </c>
      <c r="AB265" s="111" t="s">
        <v>55</v>
      </c>
      <c r="AC265" s="111" t="s">
        <v>67</v>
      </c>
      <c r="AD265" s="112" t="s">
        <v>74</v>
      </c>
      <c r="AE265" s="112" t="s">
        <v>75</v>
      </c>
      <c r="AF265" s="112" t="s">
        <v>76</v>
      </c>
      <c r="AG265" s="112" t="s">
        <v>77</v>
      </c>
      <c r="AH265" s="112" t="s">
        <v>78</v>
      </c>
      <c r="AI265" s="113" t="s">
        <v>63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</row>
    <row r="266" spans="1:81" ht="15" customHeight="1">
      <c r="A266" s="445" t="s">
        <v>37</v>
      </c>
      <c r="B266" s="409" t="s">
        <v>119</v>
      </c>
      <c r="C266" s="410"/>
      <c r="D266" s="410"/>
      <c r="E266" s="410"/>
      <c r="F266" s="410"/>
      <c r="G266" s="410"/>
      <c r="H266" s="410"/>
      <c r="I266" s="411"/>
      <c r="K266" s="425" t="s">
        <v>37</v>
      </c>
      <c r="L266" s="412" t="s">
        <v>119</v>
      </c>
      <c r="M266" s="413"/>
      <c r="N266" s="413"/>
      <c r="O266" s="413"/>
      <c r="P266" s="413"/>
      <c r="Q266" s="413"/>
      <c r="R266" s="413"/>
      <c r="S266" s="414"/>
      <c r="U266" s="418" t="s">
        <v>37</v>
      </c>
      <c r="V266" s="419" t="s">
        <v>119</v>
      </c>
      <c r="W266" s="419"/>
      <c r="X266" s="419"/>
      <c r="Y266" s="419"/>
      <c r="Z266" s="419"/>
      <c r="AA266" s="419"/>
      <c r="AB266" s="419"/>
      <c r="AC266" s="419"/>
      <c r="AD266" s="419"/>
      <c r="AE266" s="419"/>
      <c r="AF266" s="419"/>
      <c r="AG266" s="419"/>
      <c r="AH266" s="419"/>
      <c r="AI266" s="420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</row>
    <row r="267" spans="1:8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  <c r="K267" s="79" t="s">
        <v>7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98">
        <v>0</v>
      </c>
      <c r="S267" s="99">
        <f>SUM(L267:R267)</f>
        <v>0</v>
      </c>
      <c r="U267" s="101" t="s">
        <v>7</v>
      </c>
      <c r="V267" s="114">
        <v>0</v>
      </c>
      <c r="W267" s="114">
        <v>0</v>
      </c>
      <c r="X267" s="114">
        <v>0</v>
      </c>
      <c r="Y267" s="114">
        <v>0</v>
      </c>
      <c r="Z267" s="114">
        <v>0</v>
      </c>
      <c r="AA267" s="114">
        <v>0</v>
      </c>
      <c r="AB267" s="114">
        <v>0</v>
      </c>
      <c r="AC267" s="115">
        <v>0</v>
      </c>
      <c r="AD267" s="116">
        <v>0</v>
      </c>
      <c r="AE267" s="116">
        <v>0</v>
      </c>
      <c r="AF267" s="116">
        <v>0</v>
      </c>
      <c r="AG267" s="116">
        <v>0</v>
      </c>
      <c r="AH267" s="116">
        <v>0</v>
      </c>
      <c r="AI267" s="117">
        <f>SUM(V267:AC267)</f>
        <v>0</v>
      </c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</row>
    <row r="268" spans="1:8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164">SUM(B268:H268)</f>
        <v>0</v>
      </c>
      <c r="K268" s="71" t="s">
        <v>8</v>
      </c>
      <c r="L268" s="84">
        <v>0</v>
      </c>
      <c r="M268" s="84">
        <v>0</v>
      </c>
      <c r="N268" s="84">
        <v>0</v>
      </c>
      <c r="O268" s="84">
        <v>0</v>
      </c>
      <c r="P268" s="84">
        <v>0</v>
      </c>
      <c r="Q268" s="84">
        <v>0</v>
      </c>
      <c r="R268" s="85">
        <v>0</v>
      </c>
      <c r="S268" s="86">
        <f t="shared" ref="S268:S287" si="165">SUM(L268:R268)</f>
        <v>0</v>
      </c>
      <c r="U268" s="102" t="s">
        <v>8</v>
      </c>
      <c r="V268" s="118">
        <v>0</v>
      </c>
      <c r="W268" s="118">
        <v>0</v>
      </c>
      <c r="X268" s="118">
        <v>0</v>
      </c>
      <c r="Y268" s="118">
        <v>0</v>
      </c>
      <c r="Z268" s="118">
        <v>0</v>
      </c>
      <c r="AA268" s="118">
        <v>0</v>
      </c>
      <c r="AB268" s="118">
        <v>0</v>
      </c>
      <c r="AC268" s="119">
        <v>0</v>
      </c>
      <c r="AD268" s="118">
        <v>0</v>
      </c>
      <c r="AE268" s="118">
        <v>0</v>
      </c>
      <c r="AF268" s="118">
        <v>0</v>
      </c>
      <c r="AG268" s="118">
        <v>0</v>
      </c>
      <c r="AH268" s="118">
        <v>0</v>
      </c>
      <c r="AI268" s="120">
        <f t="shared" ref="AI268:AI287" si="166">SUM(V268:AC268)</f>
        <v>0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</row>
    <row r="269" spans="1:8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164"/>
        <v>0</v>
      </c>
      <c r="K269" s="72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82">
        <v>0</v>
      </c>
      <c r="S269" s="83">
        <f t="shared" si="165"/>
        <v>0</v>
      </c>
      <c r="U269" s="103" t="s">
        <v>10</v>
      </c>
      <c r="V269" s="114">
        <v>0</v>
      </c>
      <c r="W269" s="114">
        <v>0</v>
      </c>
      <c r="X269" s="114">
        <v>0</v>
      </c>
      <c r="Y269" s="114">
        <v>0</v>
      </c>
      <c r="Z269" s="114">
        <v>0</v>
      </c>
      <c r="AA269" s="114">
        <v>0</v>
      </c>
      <c r="AB269" s="114">
        <v>0</v>
      </c>
      <c r="AC269" s="115">
        <v>0</v>
      </c>
      <c r="AD269" s="116">
        <v>0</v>
      </c>
      <c r="AE269" s="116">
        <v>0</v>
      </c>
      <c r="AF269" s="116">
        <v>0</v>
      </c>
      <c r="AG269" s="116">
        <v>0</v>
      </c>
      <c r="AH269" s="116">
        <v>0</v>
      </c>
      <c r="AI269" s="117">
        <f t="shared" si="166"/>
        <v>0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</row>
    <row r="270" spans="1:8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164"/>
        <v>0</v>
      </c>
      <c r="K270" s="71" t="s">
        <v>56</v>
      </c>
      <c r="L270" s="84">
        <v>0</v>
      </c>
      <c r="M270" s="84">
        <v>0</v>
      </c>
      <c r="N270" s="84">
        <v>0</v>
      </c>
      <c r="O270" s="84">
        <v>0</v>
      </c>
      <c r="P270" s="84">
        <v>0</v>
      </c>
      <c r="Q270" s="84">
        <v>0</v>
      </c>
      <c r="R270" s="85">
        <v>0</v>
      </c>
      <c r="S270" s="86">
        <f t="shared" si="165"/>
        <v>0</v>
      </c>
      <c r="U270" s="102" t="s">
        <v>56</v>
      </c>
      <c r="V270" s="118">
        <v>0</v>
      </c>
      <c r="W270" s="118">
        <v>0</v>
      </c>
      <c r="X270" s="118">
        <v>0</v>
      </c>
      <c r="Y270" s="118">
        <v>0</v>
      </c>
      <c r="Z270" s="118">
        <v>0</v>
      </c>
      <c r="AA270" s="118">
        <v>0</v>
      </c>
      <c r="AB270" s="118">
        <v>0</v>
      </c>
      <c r="AC270" s="119">
        <v>0</v>
      </c>
      <c r="AD270" s="118">
        <v>0</v>
      </c>
      <c r="AE270" s="118">
        <v>0</v>
      </c>
      <c r="AF270" s="118">
        <v>0</v>
      </c>
      <c r="AG270" s="118">
        <v>0</v>
      </c>
      <c r="AH270" s="118">
        <v>0</v>
      </c>
      <c r="AI270" s="120">
        <f t="shared" si="166"/>
        <v>0</v>
      </c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</row>
    <row r="271" spans="1:81" ht="15">
      <c r="A271" s="29" t="s">
        <v>16</v>
      </c>
      <c r="B271" s="43">
        <v>5.5494953661683279</v>
      </c>
      <c r="C271" s="43">
        <v>30.065788250559173</v>
      </c>
      <c r="D271" s="43">
        <v>10.798847784362255</v>
      </c>
      <c r="E271" s="43">
        <v>0</v>
      </c>
      <c r="F271" s="422"/>
      <c r="G271" s="43">
        <v>0</v>
      </c>
      <c r="H271" s="44">
        <v>0</v>
      </c>
      <c r="I271" s="39">
        <f t="shared" si="164"/>
        <v>46.414131401089762</v>
      </c>
      <c r="K271" s="72" t="s">
        <v>16</v>
      </c>
      <c r="L271" s="43">
        <v>5.5494953661683279</v>
      </c>
      <c r="M271" s="43">
        <v>30.065788250559173</v>
      </c>
      <c r="N271" s="43">
        <v>10.798847784362255</v>
      </c>
      <c r="O271" s="43">
        <v>0</v>
      </c>
      <c r="P271" s="43">
        <v>0</v>
      </c>
      <c r="Q271" s="43">
        <v>0</v>
      </c>
      <c r="R271" s="82">
        <v>0</v>
      </c>
      <c r="S271" s="83">
        <f t="shared" si="165"/>
        <v>46.414131401089762</v>
      </c>
      <c r="U271" s="103" t="s">
        <v>16</v>
      </c>
      <c r="V271" s="114">
        <v>5.5494953661683279</v>
      </c>
      <c r="W271" s="114">
        <v>0</v>
      </c>
      <c r="X271" s="114">
        <v>0</v>
      </c>
      <c r="Y271" s="114">
        <v>30.065788250559173</v>
      </c>
      <c r="Z271" s="114">
        <v>10.798847784362255</v>
      </c>
      <c r="AA271" s="114">
        <v>0</v>
      </c>
      <c r="AB271" s="114">
        <v>0</v>
      </c>
      <c r="AC271" s="115">
        <v>0</v>
      </c>
      <c r="AD271" s="116">
        <v>0</v>
      </c>
      <c r="AE271" s="116">
        <v>0</v>
      </c>
      <c r="AF271" s="116">
        <v>0</v>
      </c>
      <c r="AG271" s="116">
        <v>0</v>
      </c>
      <c r="AH271" s="116">
        <v>0</v>
      </c>
      <c r="AI271" s="117">
        <f t="shared" si="166"/>
        <v>46.414131401089762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</row>
    <row r="272" spans="1:81" ht="15">
      <c r="A272" s="28" t="s">
        <v>68</v>
      </c>
      <c r="B272" s="40">
        <v>5.5686491650377965</v>
      </c>
      <c r="C272" s="40">
        <v>0.88052749502126826</v>
      </c>
      <c r="D272" s="40">
        <v>15.570303265619984</v>
      </c>
      <c r="E272" s="40">
        <v>0.79677000159241596</v>
      </c>
      <c r="F272" s="422"/>
      <c r="G272" s="40">
        <v>0</v>
      </c>
      <c r="H272" s="41">
        <v>0</v>
      </c>
      <c r="I272" s="42">
        <f t="shared" si="164"/>
        <v>22.816249927271468</v>
      </c>
      <c r="K272" s="71" t="s">
        <v>68</v>
      </c>
      <c r="L272" s="84">
        <v>5.5686491650377965</v>
      </c>
      <c r="M272" s="84">
        <v>0.88052749502126826</v>
      </c>
      <c r="N272" s="84">
        <v>15.570303265619984</v>
      </c>
      <c r="O272" s="84">
        <v>0.79677000159241596</v>
      </c>
      <c r="P272" s="84">
        <v>0</v>
      </c>
      <c r="Q272" s="84">
        <v>0</v>
      </c>
      <c r="R272" s="85">
        <v>0</v>
      </c>
      <c r="S272" s="86">
        <f t="shared" si="165"/>
        <v>22.816249927271468</v>
      </c>
      <c r="U272" s="102" t="s">
        <v>57</v>
      </c>
      <c r="V272" s="118">
        <v>5.5686491650377965</v>
      </c>
      <c r="W272" s="118">
        <v>0</v>
      </c>
      <c r="X272" s="118">
        <v>0</v>
      </c>
      <c r="Y272" s="118">
        <v>0.88052749502126826</v>
      </c>
      <c r="Z272" s="118">
        <v>15.570303265619984</v>
      </c>
      <c r="AA272" s="118">
        <v>0.79677000159241596</v>
      </c>
      <c r="AB272" s="118">
        <v>0</v>
      </c>
      <c r="AC272" s="119">
        <v>0</v>
      </c>
      <c r="AD272" s="118">
        <v>0</v>
      </c>
      <c r="AE272" s="118">
        <v>0</v>
      </c>
      <c r="AF272" s="118">
        <v>0</v>
      </c>
      <c r="AG272" s="118">
        <v>0</v>
      </c>
      <c r="AH272" s="118">
        <v>0</v>
      </c>
      <c r="AI272" s="120">
        <f t="shared" si="166"/>
        <v>22.816249927271468</v>
      </c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</row>
    <row r="273" spans="1:81" ht="15">
      <c r="A273" s="29" t="s">
        <v>58</v>
      </c>
      <c r="B273" s="43">
        <v>0</v>
      </c>
      <c r="C273" s="43">
        <v>0</v>
      </c>
      <c r="D273" s="43">
        <v>0</v>
      </c>
      <c r="E273" s="43">
        <v>37.228445389449156</v>
      </c>
      <c r="F273" s="422"/>
      <c r="G273" s="43">
        <v>0</v>
      </c>
      <c r="H273" s="44">
        <v>0</v>
      </c>
      <c r="I273" s="39">
        <f t="shared" si="164"/>
        <v>37.228445389449156</v>
      </c>
      <c r="K273" s="72" t="s">
        <v>58</v>
      </c>
      <c r="L273" s="43">
        <v>0</v>
      </c>
      <c r="M273" s="43">
        <v>0</v>
      </c>
      <c r="N273" s="43">
        <v>0</v>
      </c>
      <c r="O273" s="43">
        <v>37.228445389449156</v>
      </c>
      <c r="P273" s="43">
        <v>508.65612372433947</v>
      </c>
      <c r="Q273" s="43">
        <v>0</v>
      </c>
      <c r="R273" s="82">
        <v>0</v>
      </c>
      <c r="S273" s="83">
        <f t="shared" si="165"/>
        <v>545.88456911378864</v>
      </c>
      <c r="U273" s="103" t="s">
        <v>58</v>
      </c>
      <c r="V273" s="114">
        <v>0</v>
      </c>
      <c r="W273" s="114">
        <v>0</v>
      </c>
      <c r="X273" s="114">
        <v>0</v>
      </c>
      <c r="Y273" s="114">
        <v>0</v>
      </c>
      <c r="Z273" s="114">
        <v>0</v>
      </c>
      <c r="AA273" s="114">
        <v>37.228445389449156</v>
      </c>
      <c r="AB273" s="114">
        <v>508.65612372433947</v>
      </c>
      <c r="AC273" s="115">
        <v>0</v>
      </c>
      <c r="AD273" s="114">
        <v>0</v>
      </c>
      <c r="AE273" s="114">
        <v>0</v>
      </c>
      <c r="AF273" s="114">
        <v>0</v>
      </c>
      <c r="AG273" s="114">
        <v>0</v>
      </c>
      <c r="AH273" s="114">
        <v>0</v>
      </c>
      <c r="AI273" s="117">
        <f t="shared" si="166"/>
        <v>545.88456911378864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</row>
    <row r="274" spans="1:81" ht="15">
      <c r="A274" s="28" t="s">
        <v>12</v>
      </c>
      <c r="B274" s="40">
        <v>0</v>
      </c>
      <c r="C274" s="40">
        <v>0</v>
      </c>
      <c r="D274" s="40">
        <v>0</v>
      </c>
      <c r="E274" s="40">
        <v>8.2462409741943833E-3</v>
      </c>
      <c r="F274" s="422"/>
      <c r="G274" s="40">
        <v>0</v>
      </c>
      <c r="H274" s="41">
        <v>0</v>
      </c>
      <c r="I274" s="42">
        <f t="shared" si="164"/>
        <v>8.2462409741943833E-3</v>
      </c>
      <c r="K274" s="71" t="s">
        <v>12</v>
      </c>
      <c r="L274" s="84">
        <v>0</v>
      </c>
      <c r="M274" s="84">
        <v>0</v>
      </c>
      <c r="N274" s="84">
        <v>0</v>
      </c>
      <c r="O274" s="84">
        <v>8.2462409741943833E-3</v>
      </c>
      <c r="P274" s="84">
        <v>0.62466656200309867</v>
      </c>
      <c r="Q274" s="84">
        <v>0</v>
      </c>
      <c r="R274" s="85">
        <v>0</v>
      </c>
      <c r="S274" s="86">
        <f t="shared" si="165"/>
        <v>0.63291280297729302</v>
      </c>
      <c r="U274" s="102" t="s">
        <v>12</v>
      </c>
      <c r="V274" s="118">
        <v>0</v>
      </c>
      <c r="W274" s="118">
        <v>0</v>
      </c>
      <c r="X274" s="118">
        <v>0</v>
      </c>
      <c r="Y274" s="118">
        <v>0</v>
      </c>
      <c r="Z274" s="118">
        <v>0</v>
      </c>
      <c r="AA274" s="118">
        <v>8.2462409741943833E-3</v>
      </c>
      <c r="AB274" s="118">
        <v>0.62466656200309867</v>
      </c>
      <c r="AC274" s="119">
        <v>0</v>
      </c>
      <c r="AD274" s="118">
        <v>0</v>
      </c>
      <c r="AE274" s="118">
        <v>0</v>
      </c>
      <c r="AF274" s="118">
        <v>0</v>
      </c>
      <c r="AG274" s="118">
        <v>0</v>
      </c>
      <c r="AH274" s="118">
        <v>0</v>
      </c>
      <c r="AI274" s="120">
        <f t="shared" si="166"/>
        <v>0.63291280297729302</v>
      </c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</row>
    <row r="275" spans="1:81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164"/>
        <v>0</v>
      </c>
      <c r="K275" s="72" t="s">
        <v>59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82">
        <v>0</v>
      </c>
      <c r="S275" s="83">
        <f t="shared" si="165"/>
        <v>0</v>
      </c>
      <c r="U275" s="103" t="s">
        <v>59</v>
      </c>
      <c r="V275" s="114">
        <v>0</v>
      </c>
      <c r="W275" s="114">
        <v>0</v>
      </c>
      <c r="X275" s="114">
        <v>0</v>
      </c>
      <c r="Y275" s="114">
        <v>0</v>
      </c>
      <c r="Z275" s="114">
        <v>0</v>
      </c>
      <c r="AA275" s="114">
        <v>0</v>
      </c>
      <c r="AB275" s="114">
        <v>0</v>
      </c>
      <c r="AC275" s="115">
        <v>0</v>
      </c>
      <c r="AD275" s="114">
        <v>0</v>
      </c>
      <c r="AE275" s="114">
        <v>0</v>
      </c>
      <c r="AF275" s="114">
        <v>0</v>
      </c>
      <c r="AG275" s="114">
        <v>0</v>
      </c>
      <c r="AH275" s="114">
        <v>0</v>
      </c>
      <c r="AI275" s="117">
        <f t="shared" si="166"/>
        <v>0</v>
      </c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</row>
    <row r="276" spans="1:81" ht="15">
      <c r="A276" s="28" t="s">
        <v>17</v>
      </c>
      <c r="B276" s="40">
        <v>2.6741116035693597</v>
      </c>
      <c r="C276" s="40">
        <v>0</v>
      </c>
      <c r="D276" s="40">
        <v>36.136643291477831</v>
      </c>
      <c r="E276" s="40">
        <v>0</v>
      </c>
      <c r="F276" s="422"/>
      <c r="G276" s="40">
        <v>0</v>
      </c>
      <c r="H276" s="41">
        <v>0</v>
      </c>
      <c r="I276" s="42">
        <f t="shared" si="164"/>
        <v>38.810754895047189</v>
      </c>
      <c r="K276" s="71" t="s">
        <v>17</v>
      </c>
      <c r="L276" s="84">
        <v>2.6741116035693597</v>
      </c>
      <c r="M276" s="84">
        <v>0</v>
      </c>
      <c r="N276" s="84">
        <v>36.136643291477831</v>
      </c>
      <c r="O276" s="84">
        <v>0</v>
      </c>
      <c r="P276" s="84">
        <v>15.630434365950297</v>
      </c>
      <c r="Q276" s="84">
        <v>0</v>
      </c>
      <c r="R276" s="85">
        <v>0</v>
      </c>
      <c r="S276" s="86">
        <f t="shared" si="165"/>
        <v>54.44118926099749</v>
      </c>
      <c r="U276" s="102" t="s">
        <v>17</v>
      </c>
      <c r="V276" s="118">
        <v>2.6741116035693597</v>
      </c>
      <c r="W276" s="118">
        <v>0</v>
      </c>
      <c r="X276" s="118">
        <v>0</v>
      </c>
      <c r="Y276" s="118">
        <v>0</v>
      </c>
      <c r="Z276" s="118">
        <v>36.136643291477831</v>
      </c>
      <c r="AA276" s="118">
        <v>0</v>
      </c>
      <c r="AB276" s="118">
        <v>15.630434365950297</v>
      </c>
      <c r="AC276" s="119">
        <v>0</v>
      </c>
      <c r="AD276" s="118">
        <v>0</v>
      </c>
      <c r="AE276" s="118">
        <v>0</v>
      </c>
      <c r="AF276" s="118">
        <v>0</v>
      </c>
      <c r="AG276" s="118">
        <v>0</v>
      </c>
      <c r="AH276" s="118">
        <v>0</v>
      </c>
      <c r="AI276" s="120">
        <f t="shared" si="166"/>
        <v>54.44118926099749</v>
      </c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</row>
    <row r="277" spans="1:81" ht="15">
      <c r="A277" s="29" t="s">
        <v>140</v>
      </c>
      <c r="B277" s="43">
        <v>1.324726224883592</v>
      </c>
      <c r="C277" s="43">
        <v>15.385141876422205</v>
      </c>
      <c r="D277" s="43">
        <v>57.752468335114791</v>
      </c>
      <c r="E277" s="43">
        <v>0</v>
      </c>
      <c r="F277" s="422"/>
      <c r="G277" s="43">
        <v>0</v>
      </c>
      <c r="H277" s="44">
        <v>0</v>
      </c>
      <c r="I277" s="39">
        <f t="shared" si="164"/>
        <v>74.462336436420586</v>
      </c>
      <c r="K277" s="72" t="s">
        <v>140</v>
      </c>
      <c r="L277" s="43">
        <v>1.324726224883592</v>
      </c>
      <c r="M277" s="43">
        <v>15.385141876422205</v>
      </c>
      <c r="N277" s="43">
        <v>57.752468335114791</v>
      </c>
      <c r="O277" s="43">
        <v>0</v>
      </c>
      <c r="P277" s="43">
        <v>0</v>
      </c>
      <c r="Q277" s="43">
        <v>0</v>
      </c>
      <c r="R277" s="82">
        <v>0</v>
      </c>
      <c r="S277" s="83">
        <f t="shared" si="165"/>
        <v>74.462336436420586</v>
      </c>
      <c r="U277" s="103" t="s">
        <v>140</v>
      </c>
      <c r="V277" s="114">
        <v>1.3076126076684393</v>
      </c>
      <c r="W277" s="114">
        <v>0</v>
      </c>
      <c r="X277" s="114">
        <v>0</v>
      </c>
      <c r="Y277" s="114">
        <v>15.385141876422205</v>
      </c>
      <c r="Z277" s="114">
        <v>45.740420411799171</v>
      </c>
      <c r="AA277" s="114">
        <v>0</v>
      </c>
      <c r="AB277" s="114">
        <v>0</v>
      </c>
      <c r="AC277" s="115">
        <v>12.029161540530774</v>
      </c>
      <c r="AD277" s="114">
        <v>1.7113617215152619E-2</v>
      </c>
      <c r="AE277" s="114">
        <v>0</v>
      </c>
      <c r="AF277" s="114">
        <v>0</v>
      </c>
      <c r="AG277" s="114">
        <v>12.012047923315622</v>
      </c>
      <c r="AH277" s="114">
        <v>0</v>
      </c>
      <c r="AI277" s="117">
        <f t="shared" si="166"/>
        <v>74.4623364364206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</row>
    <row r="278" spans="1:81" ht="15">
      <c r="A278" s="28" t="s">
        <v>25</v>
      </c>
      <c r="B278" s="40">
        <v>2.1532706712989693</v>
      </c>
      <c r="C278" s="40">
        <v>0</v>
      </c>
      <c r="D278" s="40">
        <v>0.32310639523611767</v>
      </c>
      <c r="E278" s="40">
        <v>187.37565371866339</v>
      </c>
      <c r="F278" s="422"/>
      <c r="G278" s="40">
        <v>1.8710873899383416</v>
      </c>
      <c r="H278" s="41">
        <v>0</v>
      </c>
      <c r="I278" s="42">
        <f t="shared" si="164"/>
        <v>191.72311817513682</v>
      </c>
      <c r="K278" s="71" t="s">
        <v>25</v>
      </c>
      <c r="L278" s="84">
        <v>2.1532706712989693</v>
      </c>
      <c r="M278" s="84">
        <v>0</v>
      </c>
      <c r="N278" s="84">
        <v>0.32310639523611767</v>
      </c>
      <c r="O278" s="84">
        <v>187.37565371866339</v>
      </c>
      <c r="P278" s="84">
        <v>0.18829108624069352</v>
      </c>
      <c r="Q278" s="84">
        <v>1.8710873899383416</v>
      </c>
      <c r="R278" s="85">
        <v>0</v>
      </c>
      <c r="S278" s="86">
        <f t="shared" si="165"/>
        <v>191.91140926137751</v>
      </c>
      <c r="U278" s="102" t="s">
        <v>25</v>
      </c>
      <c r="V278" s="118">
        <v>1.1168990655057618</v>
      </c>
      <c r="W278" s="118">
        <v>0.57906234312771687</v>
      </c>
      <c r="X278" s="118">
        <v>1.8710873899383416</v>
      </c>
      <c r="Y278" s="118">
        <v>0</v>
      </c>
      <c r="Z278" s="118">
        <v>0</v>
      </c>
      <c r="AA278" s="118">
        <v>187.05254732342726</v>
      </c>
      <c r="AB278" s="118">
        <v>0.18829108624069352</v>
      </c>
      <c r="AC278" s="119">
        <v>1.1035220531377261</v>
      </c>
      <c r="AD278" s="118">
        <v>0.45730926266549071</v>
      </c>
      <c r="AE278" s="118">
        <v>0.32310639523611767</v>
      </c>
      <c r="AF278" s="118">
        <v>0</v>
      </c>
      <c r="AG278" s="118">
        <v>0.32310639523611767</v>
      </c>
      <c r="AH278" s="118">
        <v>0</v>
      </c>
      <c r="AI278" s="120">
        <f t="shared" si="166"/>
        <v>191.91140926137751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</row>
    <row r="279" spans="1:81" ht="15">
      <c r="A279" s="29" t="s">
        <v>24</v>
      </c>
      <c r="B279" s="43">
        <v>0.91179084375000019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164"/>
        <v>0.91179084375000019</v>
      </c>
      <c r="K279" s="72" t="s">
        <v>24</v>
      </c>
      <c r="L279" s="43">
        <v>0.91179084375000019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82">
        <v>0</v>
      </c>
      <c r="S279" s="83">
        <f t="shared" si="165"/>
        <v>0.91179084375000019</v>
      </c>
      <c r="U279" s="103" t="s">
        <v>24</v>
      </c>
      <c r="V279" s="114">
        <v>0.91179084375000019</v>
      </c>
      <c r="W279" s="114">
        <v>0</v>
      </c>
      <c r="X279" s="114">
        <v>0</v>
      </c>
      <c r="Y279" s="114">
        <v>0</v>
      </c>
      <c r="Z279" s="114">
        <v>0</v>
      </c>
      <c r="AA279" s="114">
        <v>0</v>
      </c>
      <c r="AB279" s="114">
        <v>0</v>
      </c>
      <c r="AC279" s="115">
        <v>0</v>
      </c>
      <c r="AD279" s="114">
        <v>0</v>
      </c>
      <c r="AE279" s="114">
        <v>0</v>
      </c>
      <c r="AF279" s="114">
        <v>0</v>
      </c>
      <c r="AG279" s="114">
        <v>0</v>
      </c>
      <c r="AH279" s="114">
        <v>0</v>
      </c>
      <c r="AI279" s="117">
        <f t="shared" si="166"/>
        <v>0.91179084375000019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</row>
    <row r="280" spans="1:81" ht="15">
      <c r="A280" s="28" t="s">
        <v>60</v>
      </c>
      <c r="B280" s="40">
        <v>0.30512322990829915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164"/>
        <v>0.30512322990829915</v>
      </c>
      <c r="K280" s="71" t="s">
        <v>60</v>
      </c>
      <c r="L280" s="84">
        <v>0.30512322990829915</v>
      </c>
      <c r="M280" s="84">
        <v>0</v>
      </c>
      <c r="N280" s="84">
        <v>0</v>
      </c>
      <c r="O280" s="84">
        <v>0</v>
      </c>
      <c r="P280" s="84">
        <v>0</v>
      </c>
      <c r="Q280" s="84">
        <v>0</v>
      </c>
      <c r="R280" s="85">
        <v>0</v>
      </c>
      <c r="S280" s="86">
        <f t="shared" si="165"/>
        <v>0.30512322990829915</v>
      </c>
      <c r="U280" s="102" t="s">
        <v>60</v>
      </c>
      <c r="V280" s="118">
        <v>0.30512322990829915</v>
      </c>
      <c r="W280" s="118">
        <v>0</v>
      </c>
      <c r="X280" s="118">
        <v>0</v>
      </c>
      <c r="Y280" s="118">
        <v>0</v>
      </c>
      <c r="Z280" s="118">
        <v>0</v>
      </c>
      <c r="AA280" s="118">
        <v>0</v>
      </c>
      <c r="AB280" s="118">
        <v>0</v>
      </c>
      <c r="AC280" s="119">
        <v>0</v>
      </c>
      <c r="AD280" s="118">
        <v>0</v>
      </c>
      <c r="AE280" s="118">
        <v>0</v>
      </c>
      <c r="AF280" s="118">
        <v>0</v>
      </c>
      <c r="AG280" s="118">
        <v>0</v>
      </c>
      <c r="AH280" s="118">
        <v>0</v>
      </c>
      <c r="AI280" s="120">
        <f t="shared" si="166"/>
        <v>0.30512322990829915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</row>
    <row r="281" spans="1:81" ht="15">
      <c r="A281" s="29" t="s">
        <v>22</v>
      </c>
      <c r="B281" s="43">
        <v>3.1809421029742802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164"/>
        <v>3.1809421029742802</v>
      </c>
      <c r="K281" s="72" t="s">
        <v>22</v>
      </c>
      <c r="L281" s="43">
        <v>3.1809421029742802</v>
      </c>
      <c r="M281" s="43">
        <v>0</v>
      </c>
      <c r="N281" s="43">
        <v>0</v>
      </c>
      <c r="O281" s="43">
        <v>0</v>
      </c>
      <c r="P281" s="43">
        <v>20.832520970923252</v>
      </c>
      <c r="Q281" s="43">
        <v>0</v>
      </c>
      <c r="R281" s="82">
        <v>0</v>
      </c>
      <c r="S281" s="83">
        <f t="shared" si="165"/>
        <v>24.013463073897533</v>
      </c>
      <c r="U281" s="103" t="s">
        <v>22</v>
      </c>
      <c r="V281" s="114">
        <v>0</v>
      </c>
      <c r="W281" s="114">
        <v>0</v>
      </c>
      <c r="X281" s="114">
        <v>0</v>
      </c>
      <c r="Y281" s="114">
        <v>0</v>
      </c>
      <c r="Z281" s="114">
        <v>0</v>
      </c>
      <c r="AA281" s="114">
        <v>0</v>
      </c>
      <c r="AB281" s="114">
        <v>20.832520970923252</v>
      </c>
      <c r="AC281" s="115">
        <v>3.1809421029742802</v>
      </c>
      <c r="AD281" s="114">
        <v>3.1809421029742802</v>
      </c>
      <c r="AE281" s="114">
        <v>0</v>
      </c>
      <c r="AF281" s="114">
        <v>0</v>
      </c>
      <c r="AG281" s="114">
        <v>0</v>
      </c>
      <c r="AH281" s="114">
        <v>0</v>
      </c>
      <c r="AI281" s="117">
        <f t="shared" si="166"/>
        <v>24.013463073897533</v>
      </c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</row>
    <row r="282" spans="1:8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164"/>
        <v>0</v>
      </c>
      <c r="K282" s="71" t="s">
        <v>21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5">
        <v>0</v>
      </c>
      <c r="S282" s="86">
        <f t="shared" si="165"/>
        <v>0</v>
      </c>
      <c r="U282" s="102" t="s">
        <v>61</v>
      </c>
      <c r="V282" s="118">
        <v>0</v>
      </c>
      <c r="W282" s="118">
        <v>0</v>
      </c>
      <c r="X282" s="118">
        <v>0</v>
      </c>
      <c r="Y282" s="118">
        <v>0</v>
      </c>
      <c r="Z282" s="118">
        <v>0</v>
      </c>
      <c r="AA282" s="118">
        <v>0</v>
      </c>
      <c r="AB282" s="118">
        <v>0</v>
      </c>
      <c r="AC282" s="119">
        <v>0</v>
      </c>
      <c r="AD282" s="118">
        <v>0</v>
      </c>
      <c r="AE282" s="118">
        <v>0</v>
      </c>
      <c r="AF282" s="118">
        <v>0</v>
      </c>
      <c r="AG282" s="118">
        <v>0</v>
      </c>
      <c r="AH282" s="118">
        <v>0</v>
      </c>
      <c r="AI282" s="120">
        <f t="shared" si="166"/>
        <v>0</v>
      </c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</row>
    <row r="283" spans="1:81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164"/>
        <v>0</v>
      </c>
      <c r="K283" s="73" t="s">
        <v>64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82">
        <v>0</v>
      </c>
      <c r="S283" s="83">
        <f t="shared" si="165"/>
        <v>0</v>
      </c>
      <c r="U283" s="104" t="s">
        <v>62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5">
        <v>0</v>
      </c>
      <c r="AD283" s="116">
        <v>0</v>
      </c>
      <c r="AE283" s="116">
        <v>0</v>
      </c>
      <c r="AF283" s="116">
        <v>0</v>
      </c>
      <c r="AG283" s="116">
        <v>0</v>
      </c>
      <c r="AH283" s="116">
        <v>0</v>
      </c>
      <c r="AI283" s="117">
        <f t="shared" si="166"/>
        <v>0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</row>
    <row r="284" spans="1:81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f t="shared" si="164"/>
        <v>0</v>
      </c>
      <c r="K284" s="74" t="s">
        <v>23</v>
      </c>
      <c r="L284" s="87">
        <v>0</v>
      </c>
      <c r="M284" s="87">
        <v>0</v>
      </c>
      <c r="N284" s="87">
        <v>0</v>
      </c>
      <c r="O284" s="87">
        <v>0</v>
      </c>
      <c r="P284" s="87">
        <v>0</v>
      </c>
      <c r="Q284" s="87">
        <v>0</v>
      </c>
      <c r="R284" s="88">
        <v>0</v>
      </c>
      <c r="S284" s="89">
        <f t="shared" si="165"/>
        <v>0</v>
      </c>
      <c r="U284" s="105" t="s">
        <v>65</v>
      </c>
      <c r="V284" s="121">
        <v>0</v>
      </c>
      <c r="W284" s="121">
        <v>0</v>
      </c>
      <c r="X284" s="121">
        <v>0</v>
      </c>
      <c r="Y284" s="121">
        <v>0</v>
      </c>
      <c r="Z284" s="121">
        <v>0</v>
      </c>
      <c r="AA284" s="121">
        <v>0</v>
      </c>
      <c r="AB284" s="121">
        <v>0</v>
      </c>
      <c r="AC284" s="121">
        <v>0</v>
      </c>
      <c r="AD284" s="121">
        <v>0</v>
      </c>
      <c r="AE284" s="121">
        <v>0</v>
      </c>
      <c r="AF284" s="121">
        <v>0</v>
      </c>
      <c r="AG284" s="121">
        <v>0</v>
      </c>
      <c r="AH284" s="122">
        <v>0</v>
      </c>
      <c r="AI284" s="123">
        <f t="shared" si="166"/>
        <v>0</v>
      </c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</row>
    <row r="285" spans="1:81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f t="shared" si="164"/>
        <v>0</v>
      </c>
      <c r="K285" s="75" t="s">
        <v>19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90">
        <v>0</v>
      </c>
      <c r="S285" s="91">
        <f t="shared" si="165"/>
        <v>0</v>
      </c>
      <c r="U285" s="106" t="s">
        <v>19</v>
      </c>
      <c r="V285" s="124">
        <v>0</v>
      </c>
      <c r="W285" s="124">
        <v>0</v>
      </c>
      <c r="X285" s="124">
        <v>0</v>
      </c>
      <c r="Y285" s="124">
        <v>0</v>
      </c>
      <c r="Z285" s="124">
        <v>0</v>
      </c>
      <c r="AA285" s="124">
        <v>0</v>
      </c>
      <c r="AB285" s="124">
        <v>0</v>
      </c>
      <c r="AC285" s="124">
        <v>0</v>
      </c>
      <c r="AD285" s="125">
        <v>0</v>
      </c>
      <c r="AE285" s="125">
        <v>0</v>
      </c>
      <c r="AF285" s="125">
        <v>0</v>
      </c>
      <c r="AG285" s="125">
        <v>0</v>
      </c>
      <c r="AH285" s="125">
        <v>0</v>
      </c>
      <c r="AI285" s="126">
        <f t="shared" si="166"/>
        <v>0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</row>
    <row r="286" spans="1:81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f t="shared" si="164"/>
        <v>0</v>
      </c>
      <c r="K286" s="74" t="s">
        <v>20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8">
        <v>0</v>
      </c>
      <c r="S286" s="89">
        <f t="shared" si="165"/>
        <v>0</v>
      </c>
      <c r="U286" s="105" t="s">
        <v>20</v>
      </c>
      <c r="V286" s="121">
        <v>0</v>
      </c>
      <c r="W286" s="121">
        <v>0</v>
      </c>
      <c r="X286" s="121">
        <v>0</v>
      </c>
      <c r="Y286" s="121">
        <v>0</v>
      </c>
      <c r="Z286" s="121">
        <v>0</v>
      </c>
      <c r="AA286" s="121">
        <v>0</v>
      </c>
      <c r="AB286" s="121">
        <v>0</v>
      </c>
      <c r="AC286" s="121">
        <v>0</v>
      </c>
      <c r="AD286" s="121">
        <v>0</v>
      </c>
      <c r="AE286" s="121">
        <v>0</v>
      </c>
      <c r="AF286" s="121">
        <v>0</v>
      </c>
      <c r="AG286" s="121">
        <v>0</v>
      </c>
      <c r="AH286" s="122">
        <v>0</v>
      </c>
      <c r="AI286" s="123">
        <f t="shared" si="166"/>
        <v>0</v>
      </c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</row>
    <row r="287" spans="1:81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f t="shared" si="164"/>
        <v>0</v>
      </c>
      <c r="K287" s="76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2">
        <v>0</v>
      </c>
      <c r="S287" s="93">
        <f t="shared" si="165"/>
        <v>0</v>
      </c>
      <c r="U287" s="106" t="s">
        <v>11</v>
      </c>
      <c r="V287" s="124">
        <v>0</v>
      </c>
      <c r="W287" s="124">
        <v>0</v>
      </c>
      <c r="X287" s="124">
        <v>0</v>
      </c>
      <c r="Y287" s="124">
        <v>0</v>
      </c>
      <c r="Z287" s="124">
        <v>0</v>
      </c>
      <c r="AA287" s="124">
        <v>0</v>
      </c>
      <c r="AB287" s="124">
        <v>0</v>
      </c>
      <c r="AC287" s="124">
        <v>0</v>
      </c>
      <c r="AD287" s="125">
        <v>0</v>
      </c>
      <c r="AE287" s="125">
        <v>0</v>
      </c>
      <c r="AF287" s="125">
        <v>0</v>
      </c>
      <c r="AG287" s="125">
        <v>0</v>
      </c>
      <c r="AH287" s="125">
        <v>0</v>
      </c>
      <c r="AI287" s="126">
        <f t="shared" si="166"/>
        <v>0</v>
      </c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</row>
    <row r="288" spans="1:81" ht="15">
      <c r="A288" s="34" t="s">
        <v>26</v>
      </c>
      <c r="B288" s="67">
        <f>SUM(B267:B283)</f>
        <v>21.668109207590629</v>
      </c>
      <c r="C288" s="67">
        <f t="shared" ref="C288:I288" si="167">SUM(C267:C283)</f>
        <v>46.331457622002645</v>
      </c>
      <c r="D288" s="67">
        <f t="shared" si="167"/>
        <v>120.581369071811</v>
      </c>
      <c r="E288" s="67">
        <f t="shared" si="167"/>
        <v>225.40911535067914</v>
      </c>
      <c r="F288" s="67">
        <f t="shared" si="167"/>
        <v>0</v>
      </c>
      <c r="G288" s="67">
        <f t="shared" si="167"/>
        <v>1.8710873899383416</v>
      </c>
      <c r="H288" s="68">
        <f t="shared" si="167"/>
        <v>0</v>
      </c>
      <c r="I288" s="39">
        <f t="shared" si="167"/>
        <v>415.86113864202173</v>
      </c>
      <c r="K288" s="77" t="s">
        <v>26</v>
      </c>
      <c r="L288" s="67">
        <f>SUM(L267:L283)</f>
        <v>21.668109207590629</v>
      </c>
      <c r="M288" s="67">
        <f t="shared" ref="M288:S288" si="168">SUM(M267:M283)</f>
        <v>46.331457622002645</v>
      </c>
      <c r="N288" s="67">
        <f t="shared" si="168"/>
        <v>120.581369071811</v>
      </c>
      <c r="O288" s="67">
        <f t="shared" si="168"/>
        <v>225.40911535067914</v>
      </c>
      <c r="P288" s="67">
        <f t="shared" si="168"/>
        <v>545.93203670945684</v>
      </c>
      <c r="Q288" s="67">
        <f t="shared" si="168"/>
        <v>1.8710873899383416</v>
      </c>
      <c r="R288" s="68">
        <f t="shared" si="168"/>
        <v>0</v>
      </c>
      <c r="S288" s="94">
        <f t="shared" si="168"/>
        <v>961.79317535147868</v>
      </c>
      <c r="U288" s="109" t="s">
        <v>90</v>
      </c>
      <c r="V288" s="127">
        <f>SUM(V267:V283)</f>
        <v>17.433681881607985</v>
      </c>
      <c r="W288" s="127">
        <f t="shared" ref="W288:AH288" si="169">SUM(W267:W283)</f>
        <v>0.57906234312771687</v>
      </c>
      <c r="X288" s="127">
        <f t="shared" si="169"/>
        <v>1.8710873899383416</v>
      </c>
      <c r="Y288" s="127">
        <f t="shared" si="169"/>
        <v>46.331457622002645</v>
      </c>
      <c r="Z288" s="127">
        <f t="shared" si="169"/>
        <v>108.24621475325924</v>
      </c>
      <c r="AA288" s="127">
        <f t="shared" si="169"/>
        <v>225.08600895544302</v>
      </c>
      <c r="AB288" s="127">
        <f t="shared" si="169"/>
        <v>545.93203670945684</v>
      </c>
      <c r="AC288" s="127">
        <f t="shared" si="169"/>
        <v>16.313625696642781</v>
      </c>
      <c r="AD288" s="128">
        <f t="shared" si="169"/>
        <v>3.6553649828549233</v>
      </c>
      <c r="AE288" s="128">
        <f t="shared" si="169"/>
        <v>0.32310639523611767</v>
      </c>
      <c r="AF288" s="128">
        <f t="shared" si="169"/>
        <v>0</v>
      </c>
      <c r="AG288" s="128">
        <f t="shared" si="169"/>
        <v>12.335154318551739</v>
      </c>
      <c r="AH288" s="128">
        <f t="shared" si="169"/>
        <v>0</v>
      </c>
      <c r="AI288" s="129">
        <f>SUM(V288:AC288)</f>
        <v>961.79317535147857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</row>
    <row r="289" spans="1:81" s="15" customFormat="1" ht="15" thickBot="1">
      <c r="A289" s="32" t="s">
        <v>90</v>
      </c>
      <c r="B289" s="48">
        <f>IF($I288=0,"-",B288/$I288)</f>
        <v>5.210419342943895E-2</v>
      </c>
      <c r="C289" s="48">
        <f t="shared" ref="C289:H289" si="170">IF($I288=0,"-",C288/$I288)</f>
        <v>0.11141088530968825</v>
      </c>
      <c r="D289" s="48">
        <f t="shared" si="170"/>
        <v>0.28995584791972806</v>
      </c>
      <c r="E289" s="48">
        <f t="shared" si="170"/>
        <v>0.54202976524025248</v>
      </c>
      <c r="F289" s="48">
        <f t="shared" si="170"/>
        <v>0</v>
      </c>
      <c r="G289" s="48">
        <f t="shared" si="170"/>
        <v>4.4993081008922933E-3</v>
      </c>
      <c r="H289" s="69">
        <f t="shared" si="170"/>
        <v>0</v>
      </c>
      <c r="I289" s="49">
        <f>SUM(B289:H289)</f>
        <v>1</v>
      </c>
      <c r="K289" s="78" t="s">
        <v>90</v>
      </c>
      <c r="L289" s="95">
        <f>IF($S288=0,"-",L288/$S288)</f>
        <v>2.2528865626097017E-2</v>
      </c>
      <c r="M289" s="95">
        <f t="shared" ref="M289:R289" si="171">IF($S288=0,"-",M288/$S288)</f>
        <v>4.8171955062034234E-2</v>
      </c>
      <c r="N289" s="95">
        <f t="shared" si="171"/>
        <v>0.1253714126509014</v>
      </c>
      <c r="O289" s="95">
        <f t="shared" si="171"/>
        <v>0.23436339654656566</v>
      </c>
      <c r="P289" s="95">
        <f t="shared" si="171"/>
        <v>0.56761895457404432</v>
      </c>
      <c r="Q289" s="95">
        <f t="shared" si="171"/>
        <v>1.9454155403572804E-3</v>
      </c>
      <c r="R289" s="96">
        <f t="shared" si="171"/>
        <v>0</v>
      </c>
      <c r="S289" s="97">
        <f>SUM(L289:R289)</f>
        <v>1</v>
      </c>
      <c r="U289" s="110"/>
      <c r="V289" s="130">
        <f>+V288/$AI288</f>
        <v>1.8126227476335549E-2</v>
      </c>
      <c r="W289" s="130">
        <f t="shared" ref="W289:AH289" si="172">+W288/$AI288</f>
        <v>6.0206534831784792E-4</v>
      </c>
      <c r="X289" s="130">
        <f t="shared" si="172"/>
        <v>1.9454155403572807E-3</v>
      </c>
      <c r="Y289" s="130">
        <f t="shared" si="172"/>
        <v>4.8171955062034241E-2</v>
      </c>
      <c r="Z289" s="130">
        <f t="shared" si="172"/>
        <v>0.11254624957564462</v>
      </c>
      <c r="AA289" s="130">
        <f t="shared" si="172"/>
        <v>0.23402745488726034</v>
      </c>
      <c r="AB289" s="130">
        <f t="shared" si="172"/>
        <v>0.56761895457404443</v>
      </c>
      <c r="AC289" s="130">
        <f t="shared" si="172"/>
        <v>1.6961677536005717E-2</v>
      </c>
      <c r="AD289" s="130">
        <f t="shared" si="172"/>
        <v>3.8005728014436197E-3</v>
      </c>
      <c r="AE289" s="130">
        <f t="shared" si="172"/>
        <v>3.3594165930532976E-4</v>
      </c>
      <c r="AF289" s="130">
        <f t="shared" si="172"/>
        <v>0</v>
      </c>
      <c r="AG289" s="130">
        <f t="shared" si="172"/>
        <v>1.2825163075256767E-2</v>
      </c>
      <c r="AH289" s="130">
        <f t="shared" si="172"/>
        <v>0</v>
      </c>
      <c r="AI289" s="131">
        <f>SUM(V289:AC289)</f>
        <v>1</v>
      </c>
    </row>
    <row r="290" spans="1:81" ht="15" thickBot="1">
      <c r="A290" s="2"/>
      <c r="B290" s="2"/>
      <c r="C290" s="2"/>
      <c r="D290" s="2"/>
      <c r="E290" s="2"/>
      <c r="F290" s="2"/>
      <c r="G290" s="2"/>
      <c r="H290" s="2"/>
      <c r="I290" s="2"/>
      <c r="K290" s="2"/>
      <c r="L290" s="2"/>
      <c r="M290" s="2"/>
      <c r="N290" s="2"/>
      <c r="O290" s="2"/>
      <c r="P290" s="2"/>
      <c r="Q290" s="2"/>
      <c r="R290" s="2"/>
      <c r="S290" s="2"/>
      <c r="U29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</row>
    <row r="291" spans="1:81" ht="29.25" customHeight="1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  <c r="K291" s="424" t="s">
        <v>38</v>
      </c>
      <c r="L291" s="80" t="s">
        <v>0</v>
      </c>
      <c r="M291" s="80" t="s">
        <v>1</v>
      </c>
      <c r="N291" s="80" t="s">
        <v>2</v>
      </c>
      <c r="O291" s="80" t="s">
        <v>3</v>
      </c>
      <c r="P291" s="80" t="s">
        <v>27</v>
      </c>
      <c r="Q291" s="80" t="s">
        <v>4</v>
      </c>
      <c r="R291" s="80" t="s">
        <v>5</v>
      </c>
      <c r="S291" s="81" t="s">
        <v>6</v>
      </c>
      <c r="U291" s="417" t="s">
        <v>38</v>
      </c>
      <c r="V291" s="111" t="s">
        <v>72</v>
      </c>
      <c r="W291" s="111" t="s">
        <v>73</v>
      </c>
      <c r="X291" s="111" t="s">
        <v>4</v>
      </c>
      <c r="Y291" s="111" t="s">
        <v>1</v>
      </c>
      <c r="Z291" s="111" t="s">
        <v>2</v>
      </c>
      <c r="AA291" s="111" t="s">
        <v>3</v>
      </c>
      <c r="AB291" s="111" t="s">
        <v>55</v>
      </c>
      <c r="AC291" s="111" t="s">
        <v>67</v>
      </c>
      <c r="AD291" s="112" t="s">
        <v>74</v>
      </c>
      <c r="AE291" s="112" t="s">
        <v>75</v>
      </c>
      <c r="AF291" s="112" t="s">
        <v>76</v>
      </c>
      <c r="AG291" s="112" t="s">
        <v>77</v>
      </c>
      <c r="AH291" s="112" t="s">
        <v>78</v>
      </c>
      <c r="AI291" s="113" t="s">
        <v>63</v>
      </c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</row>
    <row r="292" spans="1:81" ht="15" customHeight="1">
      <c r="A292" s="445" t="s">
        <v>38</v>
      </c>
      <c r="B292" s="409" t="s">
        <v>119</v>
      </c>
      <c r="C292" s="410"/>
      <c r="D292" s="410"/>
      <c r="E292" s="410"/>
      <c r="F292" s="410"/>
      <c r="G292" s="410"/>
      <c r="H292" s="410"/>
      <c r="I292" s="411"/>
      <c r="K292" s="425" t="s">
        <v>38</v>
      </c>
      <c r="L292" s="412" t="s">
        <v>119</v>
      </c>
      <c r="M292" s="413"/>
      <c r="N292" s="413"/>
      <c r="O292" s="413"/>
      <c r="P292" s="413"/>
      <c r="Q292" s="413"/>
      <c r="R292" s="413"/>
      <c r="S292" s="414"/>
      <c r="U292" s="418" t="s">
        <v>38</v>
      </c>
      <c r="V292" s="419" t="s">
        <v>119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20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</row>
    <row r="293" spans="1:81" ht="15">
      <c r="A293" s="27" t="s">
        <v>7</v>
      </c>
      <c r="B293" s="37">
        <v>0</v>
      </c>
      <c r="C293" s="37">
        <v>0</v>
      </c>
      <c r="D293" s="37">
        <v>26.265639999999994</v>
      </c>
      <c r="E293" s="37">
        <v>0</v>
      </c>
      <c r="F293" s="421"/>
      <c r="G293" s="37">
        <v>0</v>
      </c>
      <c r="H293" s="38">
        <v>0</v>
      </c>
      <c r="I293" s="39">
        <f>SUM(B293:H293)</f>
        <v>26.265639999999994</v>
      </c>
      <c r="K293" s="79" t="s">
        <v>7</v>
      </c>
      <c r="L293" s="37">
        <v>0</v>
      </c>
      <c r="M293" s="37">
        <v>0</v>
      </c>
      <c r="N293" s="37">
        <v>26.265639999999994</v>
      </c>
      <c r="O293" s="37">
        <v>0</v>
      </c>
      <c r="P293" s="37">
        <v>0</v>
      </c>
      <c r="Q293" s="37">
        <v>0</v>
      </c>
      <c r="R293" s="98">
        <v>0</v>
      </c>
      <c r="S293" s="99">
        <f>SUM(L293:R293)</f>
        <v>26.265639999999994</v>
      </c>
      <c r="U293" s="101" t="s">
        <v>7</v>
      </c>
      <c r="V293" s="114">
        <v>0</v>
      </c>
      <c r="W293" s="114">
        <v>0</v>
      </c>
      <c r="X293" s="114">
        <v>0</v>
      </c>
      <c r="Y293" s="114">
        <v>0</v>
      </c>
      <c r="Z293" s="114">
        <v>26.265639999999994</v>
      </c>
      <c r="AA293" s="114">
        <v>0</v>
      </c>
      <c r="AB293" s="114">
        <v>0</v>
      </c>
      <c r="AC293" s="115">
        <v>0</v>
      </c>
      <c r="AD293" s="116">
        <v>0</v>
      </c>
      <c r="AE293" s="116">
        <v>0</v>
      </c>
      <c r="AF293" s="116">
        <v>0</v>
      </c>
      <c r="AG293" s="116">
        <v>0</v>
      </c>
      <c r="AH293" s="116">
        <v>0</v>
      </c>
      <c r="AI293" s="117">
        <f>SUM(V293:AC293)</f>
        <v>26.265639999999994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</row>
    <row r="294" spans="1:8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173">SUM(B294:H294)</f>
        <v>0</v>
      </c>
      <c r="K294" s="71" t="s">
        <v>8</v>
      </c>
      <c r="L294" s="84">
        <v>0</v>
      </c>
      <c r="M294" s="84">
        <v>0</v>
      </c>
      <c r="N294" s="84">
        <v>0</v>
      </c>
      <c r="O294" s="84">
        <v>0</v>
      </c>
      <c r="P294" s="84">
        <v>0</v>
      </c>
      <c r="Q294" s="84">
        <v>0</v>
      </c>
      <c r="R294" s="85">
        <v>0</v>
      </c>
      <c r="S294" s="86">
        <f t="shared" ref="S294:S313" si="174">SUM(L294:R294)</f>
        <v>0</v>
      </c>
      <c r="U294" s="102" t="s">
        <v>8</v>
      </c>
      <c r="V294" s="118">
        <v>0</v>
      </c>
      <c r="W294" s="118">
        <v>0</v>
      </c>
      <c r="X294" s="118">
        <v>0</v>
      </c>
      <c r="Y294" s="118">
        <v>0</v>
      </c>
      <c r="Z294" s="118">
        <v>0</v>
      </c>
      <c r="AA294" s="118">
        <v>0</v>
      </c>
      <c r="AB294" s="118">
        <v>0</v>
      </c>
      <c r="AC294" s="119">
        <v>0</v>
      </c>
      <c r="AD294" s="118">
        <v>0</v>
      </c>
      <c r="AE294" s="118">
        <v>0</v>
      </c>
      <c r="AF294" s="118">
        <v>0</v>
      </c>
      <c r="AG294" s="118">
        <v>0</v>
      </c>
      <c r="AH294" s="118">
        <v>0</v>
      </c>
      <c r="AI294" s="120">
        <f t="shared" ref="AI294:AI313" si="175">SUM(V294:AC294)</f>
        <v>0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</row>
    <row r="295" spans="1:81" ht="15">
      <c r="A295" s="29" t="s">
        <v>10</v>
      </c>
      <c r="B295" s="43">
        <v>2.4286230083670191E-2</v>
      </c>
      <c r="C295" s="43">
        <v>0</v>
      </c>
      <c r="D295" s="43">
        <v>113.3357403904609</v>
      </c>
      <c r="E295" s="43">
        <v>0</v>
      </c>
      <c r="F295" s="422"/>
      <c r="G295" s="43">
        <v>0</v>
      </c>
      <c r="H295" s="44">
        <v>0</v>
      </c>
      <c r="I295" s="39">
        <f t="shared" si="173"/>
        <v>113.36002662054457</v>
      </c>
      <c r="K295" s="72" t="s">
        <v>10</v>
      </c>
      <c r="L295" s="43">
        <v>2.4286230083670191E-2</v>
      </c>
      <c r="M295" s="43">
        <v>0</v>
      </c>
      <c r="N295" s="43">
        <v>113.3357403904609</v>
      </c>
      <c r="O295" s="43">
        <v>0</v>
      </c>
      <c r="P295" s="43">
        <v>0</v>
      </c>
      <c r="Q295" s="43">
        <v>0</v>
      </c>
      <c r="R295" s="82">
        <v>0</v>
      </c>
      <c r="S295" s="83">
        <f t="shared" si="174"/>
        <v>113.36002662054457</v>
      </c>
      <c r="U295" s="103" t="s">
        <v>10</v>
      </c>
      <c r="V295" s="114">
        <v>2.4286230083670191E-2</v>
      </c>
      <c r="W295" s="114">
        <v>0</v>
      </c>
      <c r="X295" s="114">
        <v>0</v>
      </c>
      <c r="Y295" s="114">
        <v>0</v>
      </c>
      <c r="Z295" s="114">
        <v>113.3357403904609</v>
      </c>
      <c r="AA295" s="114">
        <v>0</v>
      </c>
      <c r="AB295" s="114">
        <v>0</v>
      </c>
      <c r="AC295" s="115">
        <v>0</v>
      </c>
      <c r="AD295" s="116">
        <v>0</v>
      </c>
      <c r="AE295" s="116">
        <v>0</v>
      </c>
      <c r="AF295" s="116">
        <v>0</v>
      </c>
      <c r="AG295" s="116">
        <v>0</v>
      </c>
      <c r="AH295" s="116">
        <v>0</v>
      </c>
      <c r="AI295" s="117">
        <f t="shared" si="175"/>
        <v>113.36002662054457</v>
      </c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</row>
    <row r="296" spans="1:8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173"/>
        <v>0</v>
      </c>
      <c r="K296" s="71" t="s">
        <v>56</v>
      </c>
      <c r="L296" s="84">
        <v>0</v>
      </c>
      <c r="M296" s="84">
        <v>0</v>
      </c>
      <c r="N296" s="84">
        <v>0</v>
      </c>
      <c r="O296" s="84">
        <v>0</v>
      </c>
      <c r="P296" s="84">
        <v>0</v>
      </c>
      <c r="Q296" s="84">
        <v>0</v>
      </c>
      <c r="R296" s="85">
        <v>0</v>
      </c>
      <c r="S296" s="86">
        <f t="shared" si="174"/>
        <v>0</v>
      </c>
      <c r="U296" s="102" t="s">
        <v>56</v>
      </c>
      <c r="V296" s="118">
        <v>0</v>
      </c>
      <c r="W296" s="118">
        <v>0</v>
      </c>
      <c r="X296" s="118">
        <v>0</v>
      </c>
      <c r="Y296" s="118">
        <v>0</v>
      </c>
      <c r="Z296" s="118">
        <v>0</v>
      </c>
      <c r="AA296" s="118">
        <v>0</v>
      </c>
      <c r="AB296" s="118">
        <v>0</v>
      </c>
      <c r="AC296" s="119">
        <v>0</v>
      </c>
      <c r="AD296" s="118">
        <v>0</v>
      </c>
      <c r="AE296" s="118">
        <v>0</v>
      </c>
      <c r="AF296" s="118">
        <v>0</v>
      </c>
      <c r="AG296" s="118">
        <v>0</v>
      </c>
      <c r="AH296" s="118">
        <v>0</v>
      </c>
      <c r="AI296" s="120">
        <f t="shared" si="175"/>
        <v>0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</row>
    <row r="297" spans="1:81" ht="15">
      <c r="A297" s="29" t="s">
        <v>16</v>
      </c>
      <c r="B297" s="43">
        <v>95.355612715074713</v>
      </c>
      <c r="C297" s="43">
        <v>229.94487534028863</v>
      </c>
      <c r="D297" s="43">
        <v>30.334702880064832</v>
      </c>
      <c r="E297" s="43">
        <v>0</v>
      </c>
      <c r="F297" s="422"/>
      <c r="G297" s="43">
        <v>0</v>
      </c>
      <c r="H297" s="44">
        <v>0</v>
      </c>
      <c r="I297" s="39">
        <f t="shared" si="173"/>
        <v>355.63519093542817</v>
      </c>
      <c r="K297" s="72" t="s">
        <v>16</v>
      </c>
      <c r="L297" s="43">
        <v>95.355612715074713</v>
      </c>
      <c r="M297" s="43">
        <v>229.94487534028863</v>
      </c>
      <c r="N297" s="43">
        <v>30.334702880064832</v>
      </c>
      <c r="O297" s="43">
        <v>0</v>
      </c>
      <c r="P297" s="43">
        <v>0</v>
      </c>
      <c r="Q297" s="43">
        <v>0</v>
      </c>
      <c r="R297" s="82">
        <v>0</v>
      </c>
      <c r="S297" s="83">
        <f t="shared" si="174"/>
        <v>355.63519093542817</v>
      </c>
      <c r="U297" s="103" t="s">
        <v>16</v>
      </c>
      <c r="V297" s="114">
        <v>94.853417913635781</v>
      </c>
      <c r="W297" s="114">
        <v>0</v>
      </c>
      <c r="X297" s="114">
        <v>0</v>
      </c>
      <c r="Y297" s="114">
        <v>229.94487534028863</v>
      </c>
      <c r="Z297" s="114">
        <v>26.235901402142954</v>
      </c>
      <c r="AA297" s="114">
        <v>0</v>
      </c>
      <c r="AB297" s="114">
        <v>0</v>
      </c>
      <c r="AC297" s="115">
        <v>4.6009962793608139</v>
      </c>
      <c r="AD297" s="116">
        <v>0.50219480143893658</v>
      </c>
      <c r="AE297" s="116">
        <v>0</v>
      </c>
      <c r="AF297" s="116">
        <v>0</v>
      </c>
      <c r="AG297" s="116">
        <v>4.0988014779218771</v>
      </c>
      <c r="AH297" s="116">
        <v>0</v>
      </c>
      <c r="AI297" s="117">
        <f t="shared" si="175"/>
        <v>355.63519093542811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</row>
    <row r="298" spans="1:81" ht="15">
      <c r="A298" s="28" t="s">
        <v>68</v>
      </c>
      <c r="B298" s="40">
        <v>65.039140396810325</v>
      </c>
      <c r="C298" s="40">
        <v>117.47692392607041</v>
      </c>
      <c r="D298" s="40">
        <v>33.89608047683064</v>
      </c>
      <c r="E298" s="40">
        <v>0.50951583459954575</v>
      </c>
      <c r="F298" s="422"/>
      <c r="G298" s="40">
        <v>0</v>
      </c>
      <c r="H298" s="41">
        <v>0</v>
      </c>
      <c r="I298" s="42">
        <f t="shared" si="173"/>
        <v>216.92166063431091</v>
      </c>
      <c r="K298" s="71" t="s">
        <v>68</v>
      </c>
      <c r="L298" s="84">
        <v>65.039140396810325</v>
      </c>
      <c r="M298" s="84">
        <v>117.47692392607041</v>
      </c>
      <c r="N298" s="84">
        <v>33.89608047683064</v>
      </c>
      <c r="O298" s="84">
        <v>0.50951583459954575</v>
      </c>
      <c r="P298" s="84">
        <v>0</v>
      </c>
      <c r="Q298" s="84">
        <v>0</v>
      </c>
      <c r="R298" s="85">
        <v>0</v>
      </c>
      <c r="S298" s="86">
        <f t="shared" si="174"/>
        <v>216.92166063431091</v>
      </c>
      <c r="U298" s="102" t="s">
        <v>57</v>
      </c>
      <c r="V298" s="118">
        <v>61.77569147620023</v>
      </c>
      <c r="W298" s="118">
        <v>0</v>
      </c>
      <c r="X298" s="118">
        <v>0</v>
      </c>
      <c r="Y298" s="118">
        <v>117.47692392607041</v>
      </c>
      <c r="Z298" s="118">
        <v>31.585568605193856</v>
      </c>
      <c r="AA298" s="118">
        <v>0.50951583459954575</v>
      </c>
      <c r="AB298" s="118">
        <v>0</v>
      </c>
      <c r="AC298" s="119">
        <v>5.5739607922468739</v>
      </c>
      <c r="AD298" s="118">
        <v>3.2634489206100907</v>
      </c>
      <c r="AE298" s="118">
        <v>0</v>
      </c>
      <c r="AF298" s="118">
        <v>0</v>
      </c>
      <c r="AG298" s="118">
        <v>2.3105118716367832</v>
      </c>
      <c r="AH298" s="118">
        <v>0</v>
      </c>
      <c r="AI298" s="120">
        <f t="shared" si="175"/>
        <v>216.92166063431091</v>
      </c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</row>
    <row r="299" spans="1:81" ht="15">
      <c r="A299" s="29" t="s">
        <v>58</v>
      </c>
      <c r="B299" s="43">
        <v>0</v>
      </c>
      <c r="C299" s="43">
        <v>0</v>
      </c>
      <c r="D299" s="43">
        <v>0</v>
      </c>
      <c r="E299" s="43">
        <v>1.347853862813682</v>
      </c>
      <c r="F299" s="422"/>
      <c r="G299" s="43">
        <v>0</v>
      </c>
      <c r="H299" s="44">
        <v>0</v>
      </c>
      <c r="I299" s="39">
        <f t="shared" si="173"/>
        <v>1.347853862813682</v>
      </c>
      <c r="K299" s="72" t="s">
        <v>58</v>
      </c>
      <c r="L299" s="43">
        <v>0</v>
      </c>
      <c r="M299" s="43">
        <v>0</v>
      </c>
      <c r="N299" s="43">
        <v>0</v>
      </c>
      <c r="O299" s="43">
        <v>1.347853862813682</v>
      </c>
      <c r="P299" s="43">
        <v>503.07776621575653</v>
      </c>
      <c r="Q299" s="43">
        <v>0</v>
      </c>
      <c r="R299" s="82">
        <v>0</v>
      </c>
      <c r="S299" s="83">
        <f t="shared" si="174"/>
        <v>504.4256200785702</v>
      </c>
      <c r="U299" s="103" t="s">
        <v>58</v>
      </c>
      <c r="V299" s="114">
        <v>0</v>
      </c>
      <c r="W299" s="114">
        <v>0</v>
      </c>
      <c r="X299" s="114">
        <v>0</v>
      </c>
      <c r="Y299" s="114">
        <v>0</v>
      </c>
      <c r="Z299" s="114">
        <v>0</v>
      </c>
      <c r="AA299" s="114">
        <v>1.347853862813682</v>
      </c>
      <c r="AB299" s="114">
        <v>503.07776621575653</v>
      </c>
      <c r="AC299" s="115">
        <v>0</v>
      </c>
      <c r="AD299" s="114">
        <v>0</v>
      </c>
      <c r="AE299" s="114">
        <v>0</v>
      </c>
      <c r="AF299" s="114">
        <v>0</v>
      </c>
      <c r="AG299" s="114">
        <v>0</v>
      </c>
      <c r="AH299" s="114">
        <v>0</v>
      </c>
      <c r="AI299" s="117">
        <f t="shared" si="175"/>
        <v>504.4256200785702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</row>
    <row r="300" spans="1:8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173"/>
        <v>0</v>
      </c>
      <c r="K300" s="71" t="s">
        <v>12</v>
      </c>
      <c r="L300" s="84">
        <v>0</v>
      </c>
      <c r="M300" s="84">
        <v>0</v>
      </c>
      <c r="N300" s="84">
        <v>0</v>
      </c>
      <c r="O300" s="84">
        <v>0</v>
      </c>
      <c r="P300" s="84">
        <v>37.919698665204784</v>
      </c>
      <c r="Q300" s="84">
        <v>0</v>
      </c>
      <c r="R300" s="85">
        <v>0</v>
      </c>
      <c r="S300" s="86">
        <f t="shared" si="174"/>
        <v>37.919698665204784</v>
      </c>
      <c r="U300" s="102" t="s">
        <v>12</v>
      </c>
      <c r="V300" s="118">
        <v>0</v>
      </c>
      <c r="W300" s="118">
        <v>0</v>
      </c>
      <c r="X300" s="118">
        <v>0</v>
      </c>
      <c r="Y300" s="118">
        <v>0</v>
      </c>
      <c r="Z300" s="118">
        <v>0</v>
      </c>
      <c r="AA300" s="118">
        <v>0</v>
      </c>
      <c r="AB300" s="118">
        <v>37.919698665204784</v>
      </c>
      <c r="AC300" s="119">
        <v>0</v>
      </c>
      <c r="AD300" s="118">
        <v>0</v>
      </c>
      <c r="AE300" s="118">
        <v>0</v>
      </c>
      <c r="AF300" s="118">
        <v>0</v>
      </c>
      <c r="AG300" s="118">
        <v>0</v>
      </c>
      <c r="AH300" s="118">
        <v>0</v>
      </c>
      <c r="AI300" s="120">
        <f t="shared" si="175"/>
        <v>37.919698665204784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</row>
    <row r="301" spans="1:81" ht="15">
      <c r="A301" s="29" t="s">
        <v>59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173"/>
        <v>0</v>
      </c>
      <c r="K301" s="72" t="s">
        <v>59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82">
        <v>0</v>
      </c>
      <c r="S301" s="83">
        <f t="shared" si="174"/>
        <v>0</v>
      </c>
      <c r="U301" s="103" t="s">
        <v>59</v>
      </c>
      <c r="V301" s="114">
        <v>0</v>
      </c>
      <c r="W301" s="114">
        <v>0</v>
      </c>
      <c r="X301" s="114">
        <v>0</v>
      </c>
      <c r="Y301" s="114">
        <v>0</v>
      </c>
      <c r="Z301" s="114">
        <v>0</v>
      </c>
      <c r="AA301" s="114">
        <v>0</v>
      </c>
      <c r="AB301" s="114">
        <v>0</v>
      </c>
      <c r="AC301" s="115">
        <v>0</v>
      </c>
      <c r="AD301" s="114">
        <v>0</v>
      </c>
      <c r="AE301" s="114">
        <v>0</v>
      </c>
      <c r="AF301" s="114">
        <v>0</v>
      </c>
      <c r="AG301" s="114">
        <v>0</v>
      </c>
      <c r="AH301" s="114">
        <v>0</v>
      </c>
      <c r="AI301" s="117">
        <f t="shared" si="175"/>
        <v>0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</row>
    <row r="302" spans="1:81" ht="15">
      <c r="A302" s="28" t="s">
        <v>17</v>
      </c>
      <c r="B302" s="40">
        <v>2.5828756354285423</v>
      </c>
      <c r="C302" s="40">
        <v>0.44989064033737219</v>
      </c>
      <c r="D302" s="40">
        <v>11.248157587190423</v>
      </c>
      <c r="E302" s="40">
        <v>22.162100509230154</v>
      </c>
      <c r="F302" s="422"/>
      <c r="G302" s="40">
        <v>0</v>
      </c>
      <c r="H302" s="41">
        <v>0</v>
      </c>
      <c r="I302" s="42">
        <f t="shared" si="173"/>
        <v>36.443024372186493</v>
      </c>
      <c r="K302" s="71" t="s">
        <v>17</v>
      </c>
      <c r="L302" s="84">
        <v>2.5828756354285423</v>
      </c>
      <c r="M302" s="84">
        <v>0.44989064033737219</v>
      </c>
      <c r="N302" s="84">
        <v>11.248157587190423</v>
      </c>
      <c r="O302" s="84">
        <v>22.162100509230154</v>
      </c>
      <c r="P302" s="84">
        <v>0.38741194045330141</v>
      </c>
      <c r="Q302" s="84">
        <v>0</v>
      </c>
      <c r="R302" s="85">
        <v>0</v>
      </c>
      <c r="S302" s="86">
        <f t="shared" si="174"/>
        <v>36.830436312639797</v>
      </c>
      <c r="U302" s="102" t="s">
        <v>17</v>
      </c>
      <c r="V302" s="118">
        <v>2.0366715631195054</v>
      </c>
      <c r="W302" s="118">
        <v>0</v>
      </c>
      <c r="X302" s="118">
        <v>0</v>
      </c>
      <c r="Y302" s="118">
        <v>0.44989064033737219</v>
      </c>
      <c r="Z302" s="118">
        <v>9.8853157742665001</v>
      </c>
      <c r="AA302" s="118">
        <v>22.162100509230154</v>
      </c>
      <c r="AB302" s="118">
        <v>0.38741194045330141</v>
      </c>
      <c r="AC302" s="119">
        <v>1.9090458852329604</v>
      </c>
      <c r="AD302" s="118">
        <v>0.54620407230903689</v>
      </c>
      <c r="AE302" s="118">
        <v>0</v>
      </c>
      <c r="AF302" s="118">
        <v>0</v>
      </c>
      <c r="AG302" s="118">
        <v>1.3628418129239235</v>
      </c>
      <c r="AH302" s="118">
        <v>0</v>
      </c>
      <c r="AI302" s="120">
        <f t="shared" si="175"/>
        <v>36.830436312639797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</row>
    <row r="303" spans="1:81" ht="15">
      <c r="A303" s="29" t="s">
        <v>140</v>
      </c>
      <c r="B303" s="43">
        <v>304.97877557843361</v>
      </c>
      <c r="C303" s="43">
        <v>3332.0019506267854</v>
      </c>
      <c r="D303" s="43">
        <v>692.04397582095783</v>
      </c>
      <c r="E303" s="43">
        <v>0</v>
      </c>
      <c r="F303" s="422"/>
      <c r="G303" s="43">
        <v>0</v>
      </c>
      <c r="H303" s="44">
        <v>0</v>
      </c>
      <c r="I303" s="39">
        <f t="shared" si="173"/>
        <v>4329.0247020261768</v>
      </c>
      <c r="K303" s="72" t="s">
        <v>140</v>
      </c>
      <c r="L303" s="43">
        <v>304.97877557843361</v>
      </c>
      <c r="M303" s="43">
        <v>3332.0019506267854</v>
      </c>
      <c r="N303" s="43">
        <v>692.04397582095783</v>
      </c>
      <c r="O303" s="43">
        <v>0</v>
      </c>
      <c r="P303" s="43">
        <v>1.4360955800898081</v>
      </c>
      <c r="Q303" s="43">
        <v>0</v>
      </c>
      <c r="R303" s="82">
        <v>0</v>
      </c>
      <c r="S303" s="83">
        <f t="shared" si="174"/>
        <v>4330.4607976062662</v>
      </c>
      <c r="U303" s="103" t="s">
        <v>140</v>
      </c>
      <c r="V303" s="114">
        <v>273.82007027107528</v>
      </c>
      <c r="W303" s="114">
        <v>0</v>
      </c>
      <c r="X303" s="114">
        <v>0</v>
      </c>
      <c r="Y303" s="114">
        <v>3332.0019506267854</v>
      </c>
      <c r="Z303" s="114">
        <v>615.96172693034168</v>
      </c>
      <c r="AA303" s="114">
        <v>0</v>
      </c>
      <c r="AB303" s="114">
        <v>1.4360955800898081</v>
      </c>
      <c r="AC303" s="115">
        <v>107.24095419797447</v>
      </c>
      <c r="AD303" s="114">
        <v>31.158705307358325</v>
      </c>
      <c r="AE303" s="114">
        <v>0</v>
      </c>
      <c r="AF303" s="114">
        <v>0</v>
      </c>
      <c r="AG303" s="114">
        <v>76.082248890616142</v>
      </c>
      <c r="AH303" s="114">
        <v>0</v>
      </c>
      <c r="AI303" s="117">
        <f t="shared" si="175"/>
        <v>4330.4607976062653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</row>
    <row r="304" spans="1:81" ht="15">
      <c r="A304" s="28" t="s">
        <v>25</v>
      </c>
      <c r="B304" s="40">
        <v>254.43230560987473</v>
      </c>
      <c r="C304" s="40">
        <v>9.2311541619740556</v>
      </c>
      <c r="D304" s="40">
        <v>31.995025518330785</v>
      </c>
      <c r="E304" s="40">
        <v>1577.9535001857623</v>
      </c>
      <c r="F304" s="422"/>
      <c r="G304" s="40">
        <v>106.18296906793549</v>
      </c>
      <c r="H304" s="41">
        <v>0</v>
      </c>
      <c r="I304" s="42">
        <f t="shared" si="173"/>
        <v>1979.7949545438776</v>
      </c>
      <c r="K304" s="71" t="s">
        <v>25</v>
      </c>
      <c r="L304" s="84">
        <v>254.43230560987473</v>
      </c>
      <c r="M304" s="84">
        <v>9.2311541619740556</v>
      </c>
      <c r="N304" s="84">
        <v>31.995025518330785</v>
      </c>
      <c r="O304" s="84">
        <v>1577.9535001857623</v>
      </c>
      <c r="P304" s="84">
        <v>24.407603001404564</v>
      </c>
      <c r="Q304" s="84">
        <v>106.18296906793549</v>
      </c>
      <c r="R304" s="85">
        <v>0</v>
      </c>
      <c r="S304" s="86">
        <f t="shared" si="174"/>
        <v>2004.2025575452822</v>
      </c>
      <c r="U304" s="102" t="s">
        <v>25</v>
      </c>
      <c r="V304" s="118">
        <v>5.1030386133196206</v>
      </c>
      <c r="W304" s="118">
        <v>144.49853445544483</v>
      </c>
      <c r="X304" s="118">
        <v>106.18296906793549</v>
      </c>
      <c r="Y304" s="118">
        <v>9.2311541619740556</v>
      </c>
      <c r="Z304" s="118">
        <v>13.731212611050934</v>
      </c>
      <c r="AA304" s="118">
        <v>1393.7164757857511</v>
      </c>
      <c r="AB304" s="118">
        <v>24.407603001404564</v>
      </c>
      <c r="AC304" s="119">
        <v>307.3315698484015</v>
      </c>
      <c r="AD304" s="118">
        <v>104.83073254111027</v>
      </c>
      <c r="AE304" s="118">
        <v>184.23702440001131</v>
      </c>
      <c r="AF304" s="118">
        <v>0</v>
      </c>
      <c r="AG304" s="118">
        <v>18.263812907279849</v>
      </c>
      <c r="AH304" s="118">
        <v>0</v>
      </c>
      <c r="AI304" s="120">
        <f t="shared" si="175"/>
        <v>2004.2025575452822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</row>
    <row r="305" spans="1:81" ht="15">
      <c r="A305" s="29" t="s">
        <v>24</v>
      </c>
      <c r="B305" s="43">
        <v>48.323081465290215</v>
      </c>
      <c r="C305" s="43">
        <v>0</v>
      </c>
      <c r="D305" s="43">
        <v>308.05390687200213</v>
      </c>
      <c r="E305" s="43">
        <v>0</v>
      </c>
      <c r="F305" s="422"/>
      <c r="G305" s="43">
        <v>0</v>
      </c>
      <c r="H305" s="44">
        <v>0</v>
      </c>
      <c r="I305" s="39">
        <f t="shared" si="173"/>
        <v>356.37698833729235</v>
      </c>
      <c r="K305" s="72" t="s">
        <v>24</v>
      </c>
      <c r="L305" s="43">
        <v>48.323081465290215</v>
      </c>
      <c r="M305" s="43">
        <v>0</v>
      </c>
      <c r="N305" s="43">
        <v>308.05390687200213</v>
      </c>
      <c r="O305" s="43">
        <v>0</v>
      </c>
      <c r="P305" s="43">
        <v>0</v>
      </c>
      <c r="Q305" s="43">
        <v>0</v>
      </c>
      <c r="R305" s="82">
        <v>0</v>
      </c>
      <c r="S305" s="83">
        <f t="shared" si="174"/>
        <v>356.37698833729235</v>
      </c>
      <c r="U305" s="103" t="s">
        <v>24</v>
      </c>
      <c r="V305" s="114">
        <v>38.10650641557249</v>
      </c>
      <c r="W305" s="114">
        <v>0</v>
      </c>
      <c r="X305" s="114">
        <v>0</v>
      </c>
      <c r="Y305" s="114">
        <v>0</v>
      </c>
      <c r="Z305" s="114">
        <v>13.108676888170303</v>
      </c>
      <c r="AA305" s="114">
        <v>0</v>
      </c>
      <c r="AB305" s="114">
        <v>0</v>
      </c>
      <c r="AC305" s="115">
        <v>305.16180503354951</v>
      </c>
      <c r="AD305" s="114">
        <v>10.216575049717729</v>
      </c>
      <c r="AE305" s="114">
        <v>0</v>
      </c>
      <c r="AF305" s="114">
        <v>0</v>
      </c>
      <c r="AG305" s="114">
        <v>294.94522998383184</v>
      </c>
      <c r="AH305" s="114">
        <v>0</v>
      </c>
      <c r="AI305" s="117">
        <f t="shared" si="175"/>
        <v>356.37698833729229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</row>
    <row r="306" spans="1:81" ht="15">
      <c r="A306" s="28" t="s">
        <v>60</v>
      </c>
      <c r="B306" s="40">
        <v>3.9767491645578632</v>
      </c>
      <c r="C306" s="40">
        <v>0</v>
      </c>
      <c r="D306" s="40">
        <v>3.1986895454052378</v>
      </c>
      <c r="E306" s="40">
        <v>0</v>
      </c>
      <c r="F306" s="422"/>
      <c r="G306" s="40">
        <v>0</v>
      </c>
      <c r="H306" s="41">
        <v>0</v>
      </c>
      <c r="I306" s="42">
        <f t="shared" si="173"/>
        <v>7.1754387099631014</v>
      </c>
      <c r="K306" s="71" t="s">
        <v>60</v>
      </c>
      <c r="L306" s="84">
        <v>3.9767491645578632</v>
      </c>
      <c r="M306" s="84">
        <v>0</v>
      </c>
      <c r="N306" s="84">
        <v>3.1986895454052378</v>
      </c>
      <c r="O306" s="84">
        <v>0</v>
      </c>
      <c r="P306" s="84">
        <v>0</v>
      </c>
      <c r="Q306" s="84">
        <v>0</v>
      </c>
      <c r="R306" s="85">
        <v>0</v>
      </c>
      <c r="S306" s="86">
        <f t="shared" si="174"/>
        <v>7.1754387099631014</v>
      </c>
      <c r="U306" s="102" t="s">
        <v>60</v>
      </c>
      <c r="V306" s="118">
        <v>1.3832171007157783</v>
      </c>
      <c r="W306" s="118">
        <v>0</v>
      </c>
      <c r="X306" s="118">
        <v>0</v>
      </c>
      <c r="Y306" s="118">
        <v>0</v>
      </c>
      <c r="Z306" s="118">
        <v>3.1986895454052378</v>
      </c>
      <c r="AA306" s="118">
        <v>0</v>
      </c>
      <c r="AB306" s="118">
        <v>0</v>
      </c>
      <c r="AC306" s="119">
        <v>2.5935320638420847</v>
      </c>
      <c r="AD306" s="118">
        <v>2.5935320638420847</v>
      </c>
      <c r="AE306" s="118">
        <v>0</v>
      </c>
      <c r="AF306" s="118">
        <v>0</v>
      </c>
      <c r="AG306" s="118">
        <v>0</v>
      </c>
      <c r="AH306" s="118">
        <v>0</v>
      </c>
      <c r="AI306" s="120">
        <f t="shared" si="175"/>
        <v>7.1754387099631014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</row>
    <row r="307" spans="1:81" ht="15">
      <c r="A307" s="29" t="s">
        <v>22</v>
      </c>
      <c r="B307" s="43">
        <v>225.03316853566179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173"/>
        <v>225.03316853566179</v>
      </c>
      <c r="K307" s="72" t="s">
        <v>22</v>
      </c>
      <c r="L307" s="43">
        <v>225.03316853566179</v>
      </c>
      <c r="M307" s="43">
        <v>0</v>
      </c>
      <c r="N307" s="43">
        <v>0</v>
      </c>
      <c r="O307" s="43">
        <v>0</v>
      </c>
      <c r="P307" s="43">
        <v>20.671205606509009</v>
      </c>
      <c r="Q307" s="43">
        <v>0</v>
      </c>
      <c r="R307" s="82">
        <v>0</v>
      </c>
      <c r="S307" s="83">
        <f t="shared" si="174"/>
        <v>245.70437414217079</v>
      </c>
      <c r="U307" s="103" t="s">
        <v>22</v>
      </c>
      <c r="V307" s="114">
        <v>225.03316853566179</v>
      </c>
      <c r="W307" s="114">
        <v>0</v>
      </c>
      <c r="X307" s="114">
        <v>0</v>
      </c>
      <c r="Y307" s="114">
        <v>0</v>
      </c>
      <c r="Z307" s="114">
        <v>0</v>
      </c>
      <c r="AA307" s="114">
        <v>0</v>
      </c>
      <c r="AB307" s="114">
        <v>20.671205606509009</v>
      </c>
      <c r="AC307" s="115">
        <v>0</v>
      </c>
      <c r="AD307" s="114">
        <v>0</v>
      </c>
      <c r="AE307" s="114">
        <v>0</v>
      </c>
      <c r="AF307" s="114">
        <v>0</v>
      </c>
      <c r="AG307" s="114">
        <v>0</v>
      </c>
      <c r="AH307" s="114">
        <v>0</v>
      </c>
      <c r="AI307" s="117">
        <f t="shared" si="175"/>
        <v>245.70437414217079</v>
      </c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</row>
    <row r="308" spans="1:8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173"/>
        <v>0</v>
      </c>
      <c r="K308" s="71" t="s">
        <v>21</v>
      </c>
      <c r="L308" s="84">
        <v>0</v>
      </c>
      <c r="M308" s="84">
        <v>0</v>
      </c>
      <c r="N308" s="84">
        <v>0</v>
      </c>
      <c r="O308" s="84">
        <v>0</v>
      </c>
      <c r="P308" s="84">
        <v>0</v>
      </c>
      <c r="Q308" s="84">
        <v>0</v>
      </c>
      <c r="R308" s="85">
        <v>0</v>
      </c>
      <c r="S308" s="86">
        <f t="shared" si="174"/>
        <v>0</v>
      </c>
      <c r="U308" s="102" t="s">
        <v>61</v>
      </c>
      <c r="V308" s="118">
        <v>0</v>
      </c>
      <c r="W308" s="118">
        <v>0</v>
      </c>
      <c r="X308" s="118">
        <v>0</v>
      </c>
      <c r="Y308" s="118">
        <v>0</v>
      </c>
      <c r="Z308" s="118">
        <v>0</v>
      </c>
      <c r="AA308" s="118">
        <v>0</v>
      </c>
      <c r="AB308" s="118">
        <v>0</v>
      </c>
      <c r="AC308" s="119">
        <v>0</v>
      </c>
      <c r="AD308" s="118">
        <v>0</v>
      </c>
      <c r="AE308" s="118">
        <v>0</v>
      </c>
      <c r="AF308" s="118">
        <v>0</v>
      </c>
      <c r="AG308" s="118">
        <v>0</v>
      </c>
      <c r="AH308" s="118">
        <v>0</v>
      </c>
      <c r="AI308" s="120">
        <f t="shared" si="175"/>
        <v>0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</row>
    <row r="309" spans="1:8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173"/>
        <v>0</v>
      </c>
      <c r="K309" s="73" t="s">
        <v>64</v>
      </c>
      <c r="L309" s="43">
        <v>0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82">
        <v>0</v>
      </c>
      <c r="S309" s="83">
        <f t="shared" si="174"/>
        <v>0</v>
      </c>
      <c r="U309" s="104" t="s">
        <v>62</v>
      </c>
      <c r="V309" s="114">
        <v>0</v>
      </c>
      <c r="W309" s="114">
        <v>0</v>
      </c>
      <c r="X309" s="114">
        <v>0</v>
      </c>
      <c r="Y309" s="114">
        <v>0</v>
      </c>
      <c r="Z309" s="114">
        <v>0</v>
      </c>
      <c r="AA309" s="114">
        <v>0</v>
      </c>
      <c r="AB309" s="114">
        <v>0</v>
      </c>
      <c r="AC309" s="115">
        <v>0</v>
      </c>
      <c r="AD309" s="116">
        <v>0</v>
      </c>
      <c r="AE309" s="116">
        <v>0</v>
      </c>
      <c r="AF309" s="116">
        <v>0</v>
      </c>
      <c r="AG309" s="116">
        <v>0</v>
      </c>
      <c r="AH309" s="116">
        <v>0</v>
      </c>
      <c r="AI309" s="117">
        <f t="shared" si="175"/>
        <v>0</v>
      </c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</row>
    <row r="310" spans="1:8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f t="shared" si="173"/>
        <v>0</v>
      </c>
      <c r="K310" s="74" t="s">
        <v>23</v>
      </c>
      <c r="L310" s="87">
        <v>0</v>
      </c>
      <c r="M310" s="87">
        <v>0</v>
      </c>
      <c r="N310" s="87">
        <v>0</v>
      </c>
      <c r="O310" s="87">
        <v>0</v>
      </c>
      <c r="P310" s="87">
        <v>0</v>
      </c>
      <c r="Q310" s="87">
        <v>0</v>
      </c>
      <c r="R310" s="88">
        <v>0</v>
      </c>
      <c r="S310" s="89">
        <f t="shared" si="174"/>
        <v>0</v>
      </c>
      <c r="U310" s="105" t="s">
        <v>65</v>
      </c>
      <c r="V310" s="121">
        <v>0</v>
      </c>
      <c r="W310" s="121">
        <v>0</v>
      </c>
      <c r="X310" s="121">
        <v>0</v>
      </c>
      <c r="Y310" s="121">
        <v>0</v>
      </c>
      <c r="Z310" s="121">
        <v>0</v>
      </c>
      <c r="AA310" s="121">
        <v>0</v>
      </c>
      <c r="AB310" s="121">
        <v>0</v>
      </c>
      <c r="AC310" s="121">
        <v>0</v>
      </c>
      <c r="AD310" s="121">
        <v>0</v>
      </c>
      <c r="AE310" s="121">
        <v>0</v>
      </c>
      <c r="AF310" s="121">
        <v>0</v>
      </c>
      <c r="AG310" s="121">
        <v>0</v>
      </c>
      <c r="AH310" s="122">
        <v>0</v>
      </c>
      <c r="AI310" s="123">
        <f t="shared" si="175"/>
        <v>0</v>
      </c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</row>
    <row r="311" spans="1:8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f t="shared" si="173"/>
        <v>0</v>
      </c>
      <c r="K311" s="75" t="s">
        <v>19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90">
        <v>0</v>
      </c>
      <c r="S311" s="91">
        <f t="shared" si="174"/>
        <v>0</v>
      </c>
      <c r="U311" s="106" t="s">
        <v>19</v>
      </c>
      <c r="V311" s="124">
        <v>0</v>
      </c>
      <c r="W311" s="124">
        <v>0</v>
      </c>
      <c r="X311" s="124">
        <v>0</v>
      </c>
      <c r="Y311" s="124">
        <v>0</v>
      </c>
      <c r="Z311" s="124">
        <v>0</v>
      </c>
      <c r="AA311" s="124">
        <v>0</v>
      </c>
      <c r="AB311" s="124">
        <v>0</v>
      </c>
      <c r="AC311" s="124">
        <v>0</v>
      </c>
      <c r="AD311" s="125">
        <v>0</v>
      </c>
      <c r="AE311" s="125">
        <v>0</v>
      </c>
      <c r="AF311" s="125">
        <v>0</v>
      </c>
      <c r="AG311" s="125">
        <v>0</v>
      </c>
      <c r="AH311" s="125">
        <v>0</v>
      </c>
      <c r="AI311" s="126">
        <f t="shared" si="175"/>
        <v>0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</row>
    <row r="312" spans="1:8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f t="shared" si="173"/>
        <v>0</v>
      </c>
      <c r="K312" s="74" t="s">
        <v>20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s="87">
        <v>0</v>
      </c>
      <c r="R312" s="88">
        <v>0</v>
      </c>
      <c r="S312" s="89">
        <f t="shared" si="174"/>
        <v>0</v>
      </c>
      <c r="U312" s="105" t="s">
        <v>20</v>
      </c>
      <c r="V312" s="121">
        <v>0</v>
      </c>
      <c r="W312" s="121">
        <v>0</v>
      </c>
      <c r="X312" s="121">
        <v>0</v>
      </c>
      <c r="Y312" s="121">
        <v>0</v>
      </c>
      <c r="Z312" s="121">
        <v>0</v>
      </c>
      <c r="AA312" s="121">
        <v>0</v>
      </c>
      <c r="AB312" s="121">
        <v>0</v>
      </c>
      <c r="AC312" s="121">
        <v>0</v>
      </c>
      <c r="AD312" s="121">
        <v>0</v>
      </c>
      <c r="AE312" s="121">
        <v>0</v>
      </c>
      <c r="AF312" s="121">
        <v>0</v>
      </c>
      <c r="AG312" s="121">
        <v>0</v>
      </c>
      <c r="AH312" s="122">
        <v>0</v>
      </c>
      <c r="AI312" s="123">
        <f t="shared" si="175"/>
        <v>0</v>
      </c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</row>
    <row r="313" spans="1:8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f t="shared" si="173"/>
        <v>0</v>
      </c>
      <c r="K313" s="76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2">
        <v>0</v>
      </c>
      <c r="S313" s="93">
        <f t="shared" si="174"/>
        <v>0</v>
      </c>
      <c r="U313" s="106" t="s">
        <v>11</v>
      </c>
      <c r="V313" s="124">
        <v>0</v>
      </c>
      <c r="W313" s="124">
        <v>0</v>
      </c>
      <c r="X313" s="124">
        <v>0</v>
      </c>
      <c r="Y313" s="124">
        <v>0</v>
      </c>
      <c r="Z313" s="124">
        <v>0</v>
      </c>
      <c r="AA313" s="124">
        <v>0</v>
      </c>
      <c r="AB313" s="124">
        <v>0</v>
      </c>
      <c r="AC313" s="124">
        <v>0</v>
      </c>
      <c r="AD313" s="125">
        <v>0</v>
      </c>
      <c r="AE313" s="125">
        <v>0</v>
      </c>
      <c r="AF313" s="125">
        <v>0</v>
      </c>
      <c r="AG313" s="125">
        <v>0</v>
      </c>
      <c r="AH313" s="125">
        <v>0</v>
      </c>
      <c r="AI313" s="126">
        <f t="shared" si="175"/>
        <v>0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</row>
    <row r="314" spans="1:81" ht="15">
      <c r="A314" s="34" t="s">
        <v>26</v>
      </c>
      <c r="B314" s="67">
        <f>SUM(B293:B309)</f>
        <v>999.74599533121545</v>
      </c>
      <c r="C314" s="67">
        <f t="shared" ref="C314:I314" si="176">SUM(C293:C309)</f>
        <v>3689.1047946954559</v>
      </c>
      <c r="D314" s="67">
        <f t="shared" si="176"/>
        <v>1250.3719190912425</v>
      </c>
      <c r="E314" s="67">
        <f t="shared" si="176"/>
        <v>1601.9729703924056</v>
      </c>
      <c r="F314" s="67">
        <f t="shared" si="176"/>
        <v>0</v>
      </c>
      <c r="G314" s="67">
        <f t="shared" si="176"/>
        <v>106.18296906793549</v>
      </c>
      <c r="H314" s="68">
        <f t="shared" si="176"/>
        <v>0</v>
      </c>
      <c r="I314" s="39">
        <f t="shared" si="176"/>
        <v>7647.3786485782548</v>
      </c>
      <c r="K314" s="77" t="s">
        <v>26</v>
      </c>
      <c r="L314" s="67">
        <f>SUM(L293:L309)</f>
        <v>999.74599533121545</v>
      </c>
      <c r="M314" s="67">
        <f t="shared" ref="M314:S314" si="177">SUM(M293:M309)</f>
        <v>3689.1047946954559</v>
      </c>
      <c r="N314" s="67">
        <f t="shared" si="177"/>
        <v>1250.3719190912425</v>
      </c>
      <c r="O314" s="67">
        <f t="shared" si="177"/>
        <v>1601.9729703924056</v>
      </c>
      <c r="P314" s="67">
        <f t="shared" si="177"/>
        <v>587.89978100941801</v>
      </c>
      <c r="Q314" s="67">
        <f t="shared" si="177"/>
        <v>106.18296906793549</v>
      </c>
      <c r="R314" s="68">
        <f t="shared" si="177"/>
        <v>0</v>
      </c>
      <c r="S314" s="94">
        <f t="shared" si="177"/>
        <v>8235.2784295876718</v>
      </c>
      <c r="U314" s="107" t="s">
        <v>63</v>
      </c>
      <c r="V314" s="127">
        <f>SUM(V293:V309)</f>
        <v>702.13606811938416</v>
      </c>
      <c r="W314" s="127">
        <f t="shared" ref="W314:AH314" si="178">SUM(W293:W309)</f>
        <v>144.49853445544483</v>
      </c>
      <c r="X314" s="127">
        <f t="shared" si="178"/>
        <v>106.18296906793549</v>
      </c>
      <c r="Y314" s="127">
        <f t="shared" si="178"/>
        <v>3689.1047946954559</v>
      </c>
      <c r="Z314" s="127">
        <f t="shared" si="178"/>
        <v>853.30847214703238</v>
      </c>
      <c r="AA314" s="127">
        <f t="shared" si="178"/>
        <v>1417.7359459923944</v>
      </c>
      <c r="AB314" s="127">
        <f t="shared" si="178"/>
        <v>587.89978100941801</v>
      </c>
      <c r="AC314" s="127">
        <f t="shared" si="178"/>
        <v>734.41186410060823</v>
      </c>
      <c r="AD314" s="128">
        <f t="shared" si="178"/>
        <v>153.11139275638646</v>
      </c>
      <c r="AE314" s="128">
        <f t="shared" si="178"/>
        <v>184.23702440001131</v>
      </c>
      <c r="AF314" s="128">
        <f t="shared" si="178"/>
        <v>0</v>
      </c>
      <c r="AG314" s="128">
        <f t="shared" si="178"/>
        <v>397.06344694421045</v>
      </c>
      <c r="AH314" s="128">
        <f t="shared" si="178"/>
        <v>0</v>
      </c>
      <c r="AI314" s="129">
        <f>SUM(V314:AC314)</f>
        <v>8235.2784295876736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</row>
    <row r="315" spans="1:81" s="15" customFormat="1" ht="15" thickBot="1">
      <c r="A315" s="32" t="s">
        <v>90</v>
      </c>
      <c r="B315" s="48">
        <f>IF($I314=0,"-",B314/$I314)</f>
        <v>0.13073054719437502</v>
      </c>
      <c r="C315" s="48">
        <f t="shared" ref="C315:H315" si="179">IF($I314=0,"-",C314/$I314)</f>
        <v>0.48240122063019691</v>
      </c>
      <c r="D315" s="48">
        <f t="shared" si="179"/>
        <v>0.16350333578993143</v>
      </c>
      <c r="E315" s="48">
        <f t="shared" si="179"/>
        <v>0.20948001191103999</v>
      </c>
      <c r="F315" s="48">
        <f t="shared" si="179"/>
        <v>0</v>
      </c>
      <c r="G315" s="48">
        <f t="shared" si="179"/>
        <v>1.3884884474456649E-2</v>
      </c>
      <c r="H315" s="69">
        <f t="shared" si="179"/>
        <v>0</v>
      </c>
      <c r="I315" s="49">
        <f>SUM(B315:H315)</f>
        <v>1</v>
      </c>
      <c r="K315" s="78" t="s">
        <v>90</v>
      </c>
      <c r="L315" s="95">
        <f>IF($S314=0,"-",L314/$S314)</f>
        <v>0.12139795926502406</v>
      </c>
      <c r="M315" s="95">
        <f t="shared" ref="M315:R315" si="180">IF($S314=0,"-",M314/$S314)</f>
        <v>0.44796357843121082</v>
      </c>
      <c r="N315" s="95">
        <f t="shared" si="180"/>
        <v>0.15183116512477729</v>
      </c>
      <c r="O315" s="95">
        <f t="shared" si="180"/>
        <v>0.19452565982916184</v>
      </c>
      <c r="P315" s="95">
        <f t="shared" si="180"/>
        <v>7.1387966543695017E-2</v>
      </c>
      <c r="Q315" s="95">
        <f t="shared" si="180"/>
        <v>1.2893670806131069E-2</v>
      </c>
      <c r="R315" s="96">
        <f t="shared" si="180"/>
        <v>0</v>
      </c>
      <c r="S315" s="97">
        <f>SUM(L315:R315)</f>
        <v>1</v>
      </c>
      <c r="U315" s="108" t="s">
        <v>90</v>
      </c>
      <c r="V315" s="130">
        <f>+V314/$AI314</f>
        <v>8.5259542117817499E-2</v>
      </c>
      <c r="W315" s="130">
        <f t="shared" ref="W315:AH315" si="181">+W314/$AI314</f>
        <v>1.7546284037743168E-2</v>
      </c>
      <c r="X315" s="130">
        <f t="shared" si="181"/>
        <v>1.2893670806131068E-2</v>
      </c>
      <c r="Y315" s="130">
        <f t="shared" si="181"/>
        <v>0.44796357843121076</v>
      </c>
      <c r="Z315" s="130">
        <f t="shared" si="181"/>
        <v>0.1036162261474086</v>
      </c>
      <c r="AA315" s="130">
        <f t="shared" si="181"/>
        <v>0.17215397853444259</v>
      </c>
      <c r="AB315" s="130">
        <f t="shared" si="181"/>
        <v>7.1387966543695003E-2</v>
      </c>
      <c r="AC315" s="130">
        <f t="shared" si="181"/>
        <v>8.9178753381551304E-2</v>
      </c>
      <c r="AD315" s="130">
        <f t="shared" si="181"/>
        <v>1.8592133109463366E-2</v>
      </c>
      <c r="AE315" s="130">
        <f t="shared" si="181"/>
        <v>2.2371681294719229E-2</v>
      </c>
      <c r="AF315" s="130">
        <f t="shared" si="181"/>
        <v>0</v>
      </c>
      <c r="AG315" s="130">
        <f t="shared" si="181"/>
        <v>4.8214938977368706E-2</v>
      </c>
      <c r="AH315" s="130">
        <f t="shared" si="181"/>
        <v>0</v>
      </c>
      <c r="AI315" s="131">
        <f>SUM(V315:AC315)</f>
        <v>1</v>
      </c>
    </row>
    <row r="316" spans="1:81" ht="15" thickBot="1">
      <c r="A316" s="2"/>
      <c r="B316" s="2"/>
      <c r="C316" s="2"/>
      <c r="D316" s="2"/>
      <c r="E316" s="2"/>
      <c r="F316" s="2"/>
      <c r="G316" s="2"/>
      <c r="H316" s="2"/>
      <c r="I316" s="2"/>
      <c r="K316" s="2"/>
      <c r="L316" s="2"/>
      <c r="M316" s="2"/>
      <c r="N316" s="2"/>
      <c r="O316" s="2"/>
      <c r="P316" s="2"/>
      <c r="Q316" s="2"/>
      <c r="R316" s="2"/>
      <c r="S316" s="2"/>
      <c r="U316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</row>
    <row r="317" spans="1:81" ht="30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  <c r="K317" s="424" t="s">
        <v>39</v>
      </c>
      <c r="L317" s="80" t="s">
        <v>0</v>
      </c>
      <c r="M317" s="80" t="s">
        <v>1</v>
      </c>
      <c r="N317" s="80" t="s">
        <v>2</v>
      </c>
      <c r="O317" s="80" t="s">
        <v>3</v>
      </c>
      <c r="P317" s="80" t="s">
        <v>27</v>
      </c>
      <c r="Q317" s="80" t="s">
        <v>4</v>
      </c>
      <c r="R317" s="80" t="s">
        <v>5</v>
      </c>
      <c r="S317" s="81" t="s">
        <v>6</v>
      </c>
      <c r="U317" s="417" t="s">
        <v>39</v>
      </c>
      <c r="V317" s="111" t="s">
        <v>72</v>
      </c>
      <c r="W317" s="111" t="s">
        <v>73</v>
      </c>
      <c r="X317" s="111" t="s">
        <v>4</v>
      </c>
      <c r="Y317" s="111" t="s">
        <v>1</v>
      </c>
      <c r="Z317" s="111" t="s">
        <v>2</v>
      </c>
      <c r="AA317" s="111" t="s">
        <v>3</v>
      </c>
      <c r="AB317" s="111" t="s">
        <v>55</v>
      </c>
      <c r="AC317" s="111" t="s">
        <v>67</v>
      </c>
      <c r="AD317" s="112" t="s">
        <v>74</v>
      </c>
      <c r="AE317" s="112" t="s">
        <v>75</v>
      </c>
      <c r="AF317" s="112" t="s">
        <v>76</v>
      </c>
      <c r="AG317" s="112" t="s">
        <v>77</v>
      </c>
      <c r="AH317" s="112" t="s">
        <v>78</v>
      </c>
      <c r="AI317" s="113" t="s">
        <v>63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</row>
    <row r="318" spans="1:81" ht="15" customHeight="1">
      <c r="A318" s="445" t="s">
        <v>39</v>
      </c>
      <c r="B318" s="409" t="s">
        <v>119</v>
      </c>
      <c r="C318" s="410"/>
      <c r="D318" s="410"/>
      <c r="E318" s="410"/>
      <c r="F318" s="410"/>
      <c r="G318" s="410"/>
      <c r="H318" s="410"/>
      <c r="I318" s="411"/>
      <c r="K318" s="425" t="s">
        <v>39</v>
      </c>
      <c r="L318" s="412" t="s">
        <v>119</v>
      </c>
      <c r="M318" s="413"/>
      <c r="N318" s="413"/>
      <c r="O318" s="413"/>
      <c r="P318" s="413"/>
      <c r="Q318" s="413"/>
      <c r="R318" s="413"/>
      <c r="S318" s="414"/>
      <c r="U318" s="418" t="s">
        <v>39</v>
      </c>
      <c r="V318" s="419" t="s">
        <v>119</v>
      </c>
      <c r="W318" s="419"/>
      <c r="X318" s="419"/>
      <c r="Y318" s="419"/>
      <c r="Z318" s="419"/>
      <c r="AA318" s="419"/>
      <c r="AB318" s="419"/>
      <c r="AC318" s="419"/>
      <c r="AD318" s="419"/>
      <c r="AE318" s="419"/>
      <c r="AF318" s="419"/>
      <c r="AG318" s="419"/>
      <c r="AH318" s="419"/>
      <c r="AI318" s="420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</row>
    <row r="319" spans="1:81" ht="15">
      <c r="A319" s="27" t="s">
        <v>7</v>
      </c>
      <c r="B319" s="37">
        <v>0</v>
      </c>
      <c r="C319" s="37">
        <v>979.10964545291915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979.10964545291915</v>
      </c>
      <c r="K319" s="79" t="s">
        <v>7</v>
      </c>
      <c r="L319" s="37">
        <v>0</v>
      </c>
      <c r="M319" s="37">
        <v>979.10964545291915</v>
      </c>
      <c r="N319" s="37">
        <v>0</v>
      </c>
      <c r="O319" s="37">
        <v>0</v>
      </c>
      <c r="P319" s="37">
        <v>0</v>
      </c>
      <c r="Q319" s="37">
        <v>0</v>
      </c>
      <c r="R319" s="98">
        <v>0</v>
      </c>
      <c r="S319" s="99">
        <f>SUM(L319:R319)</f>
        <v>979.10964545291915</v>
      </c>
      <c r="U319" s="101" t="s">
        <v>7</v>
      </c>
      <c r="V319" s="114">
        <v>0</v>
      </c>
      <c r="W319" s="114">
        <v>0</v>
      </c>
      <c r="X319" s="114">
        <v>0</v>
      </c>
      <c r="Y319" s="114">
        <v>979.10964545291915</v>
      </c>
      <c r="Z319" s="114">
        <v>0</v>
      </c>
      <c r="AA319" s="114">
        <v>0</v>
      </c>
      <c r="AB319" s="114">
        <v>0</v>
      </c>
      <c r="AC319" s="115">
        <v>0</v>
      </c>
      <c r="AD319" s="116">
        <v>0</v>
      </c>
      <c r="AE319" s="116">
        <v>0</v>
      </c>
      <c r="AF319" s="116">
        <v>0</v>
      </c>
      <c r="AG319" s="116">
        <v>0</v>
      </c>
      <c r="AH319" s="116">
        <v>0</v>
      </c>
      <c r="AI319" s="117">
        <f>SUM(V319:AC319)</f>
        <v>979.10964545291915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</row>
    <row r="320" spans="1:8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182">SUM(B320:H320)</f>
        <v>0</v>
      </c>
      <c r="K320" s="71" t="s">
        <v>8</v>
      </c>
      <c r="L320" s="84">
        <v>0</v>
      </c>
      <c r="M320" s="84">
        <v>0</v>
      </c>
      <c r="N320" s="84">
        <v>0</v>
      </c>
      <c r="O320" s="84">
        <v>0</v>
      </c>
      <c r="P320" s="84">
        <v>0</v>
      </c>
      <c r="Q320" s="84">
        <v>0</v>
      </c>
      <c r="R320" s="85">
        <v>0</v>
      </c>
      <c r="S320" s="86">
        <f t="shared" ref="S320:S339" si="183">SUM(L320:R320)</f>
        <v>0</v>
      </c>
      <c r="U320" s="102" t="s">
        <v>8</v>
      </c>
      <c r="V320" s="118">
        <v>0</v>
      </c>
      <c r="W320" s="118">
        <v>0</v>
      </c>
      <c r="X320" s="118">
        <v>0</v>
      </c>
      <c r="Y320" s="118">
        <v>0</v>
      </c>
      <c r="Z320" s="118">
        <v>0</v>
      </c>
      <c r="AA320" s="118">
        <v>0</v>
      </c>
      <c r="AB320" s="118">
        <v>0</v>
      </c>
      <c r="AC320" s="119">
        <v>0</v>
      </c>
      <c r="AD320" s="118">
        <v>0</v>
      </c>
      <c r="AE320" s="118">
        <v>0</v>
      </c>
      <c r="AF320" s="118">
        <v>0</v>
      </c>
      <c r="AG320" s="118">
        <v>0</v>
      </c>
      <c r="AH320" s="118">
        <v>0</v>
      </c>
      <c r="AI320" s="120">
        <f t="shared" ref="AI320:AI339" si="184">SUM(V320:AC320)</f>
        <v>0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</row>
    <row r="321" spans="1:81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182"/>
        <v>0</v>
      </c>
      <c r="K321" s="72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82">
        <v>0</v>
      </c>
      <c r="S321" s="83">
        <f t="shared" si="183"/>
        <v>0</v>
      </c>
      <c r="U321" s="103" t="s">
        <v>10</v>
      </c>
      <c r="V321" s="114">
        <v>0</v>
      </c>
      <c r="W321" s="114">
        <v>0</v>
      </c>
      <c r="X321" s="114">
        <v>0</v>
      </c>
      <c r="Y321" s="114">
        <v>0</v>
      </c>
      <c r="Z321" s="114">
        <v>0</v>
      </c>
      <c r="AA321" s="114">
        <v>0</v>
      </c>
      <c r="AB321" s="114">
        <v>0</v>
      </c>
      <c r="AC321" s="115">
        <v>0</v>
      </c>
      <c r="AD321" s="116">
        <v>0</v>
      </c>
      <c r="AE321" s="116">
        <v>0</v>
      </c>
      <c r="AF321" s="116">
        <v>0</v>
      </c>
      <c r="AG321" s="116">
        <v>0</v>
      </c>
      <c r="AH321" s="116">
        <v>0</v>
      </c>
      <c r="AI321" s="117">
        <f t="shared" si="184"/>
        <v>0</v>
      </c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</row>
    <row r="322" spans="1:81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182"/>
        <v>0</v>
      </c>
      <c r="K322" s="71" t="s">
        <v>56</v>
      </c>
      <c r="L322" s="84">
        <v>0</v>
      </c>
      <c r="M322" s="84">
        <v>0</v>
      </c>
      <c r="N322" s="84">
        <v>0</v>
      </c>
      <c r="O322" s="84">
        <v>0</v>
      </c>
      <c r="P322" s="84">
        <v>0</v>
      </c>
      <c r="Q322" s="84">
        <v>0</v>
      </c>
      <c r="R322" s="85">
        <v>0</v>
      </c>
      <c r="S322" s="86">
        <f t="shared" si="183"/>
        <v>0</v>
      </c>
      <c r="U322" s="102" t="s">
        <v>56</v>
      </c>
      <c r="V322" s="118">
        <v>0</v>
      </c>
      <c r="W322" s="118">
        <v>0</v>
      </c>
      <c r="X322" s="118">
        <v>0</v>
      </c>
      <c r="Y322" s="118">
        <v>0</v>
      </c>
      <c r="Z322" s="118">
        <v>0</v>
      </c>
      <c r="AA322" s="118">
        <v>0</v>
      </c>
      <c r="AB322" s="118">
        <v>0</v>
      </c>
      <c r="AC322" s="119">
        <v>0</v>
      </c>
      <c r="AD322" s="118">
        <v>0</v>
      </c>
      <c r="AE322" s="118">
        <v>0</v>
      </c>
      <c r="AF322" s="118">
        <v>0</v>
      </c>
      <c r="AG322" s="118">
        <v>0</v>
      </c>
      <c r="AH322" s="118">
        <v>0</v>
      </c>
      <c r="AI322" s="120">
        <f t="shared" si="184"/>
        <v>0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</row>
    <row r="323" spans="1:81" ht="15">
      <c r="A323" s="29" t="s">
        <v>16</v>
      </c>
      <c r="B323" s="43">
        <v>6.3840688904725935</v>
      </c>
      <c r="C323" s="43">
        <v>17.289517137265655</v>
      </c>
      <c r="D323" s="43">
        <v>9.6751249814975466</v>
      </c>
      <c r="E323" s="43">
        <v>0</v>
      </c>
      <c r="F323" s="422"/>
      <c r="G323" s="43">
        <v>0</v>
      </c>
      <c r="H323" s="44">
        <v>0</v>
      </c>
      <c r="I323" s="39">
        <f t="shared" si="182"/>
        <v>33.348711009235799</v>
      </c>
      <c r="K323" s="72" t="s">
        <v>16</v>
      </c>
      <c r="L323" s="43">
        <v>6.3840688904725935</v>
      </c>
      <c r="M323" s="43">
        <v>17.289517137265655</v>
      </c>
      <c r="N323" s="43">
        <v>9.6751249814975466</v>
      </c>
      <c r="O323" s="43">
        <v>0</v>
      </c>
      <c r="P323" s="43">
        <v>0</v>
      </c>
      <c r="Q323" s="43">
        <v>0</v>
      </c>
      <c r="R323" s="82">
        <v>0</v>
      </c>
      <c r="S323" s="83">
        <f t="shared" si="183"/>
        <v>33.348711009235799</v>
      </c>
      <c r="U323" s="103" t="s">
        <v>16</v>
      </c>
      <c r="V323" s="114">
        <v>6.3840688904725935</v>
      </c>
      <c r="W323" s="114">
        <v>0</v>
      </c>
      <c r="X323" s="114">
        <v>0</v>
      </c>
      <c r="Y323" s="114">
        <v>17.289517137265655</v>
      </c>
      <c r="Z323" s="114">
        <v>9.6751249814975466</v>
      </c>
      <c r="AA323" s="114">
        <v>0</v>
      </c>
      <c r="AB323" s="114">
        <v>0</v>
      </c>
      <c r="AC323" s="115">
        <v>0</v>
      </c>
      <c r="AD323" s="116">
        <v>0</v>
      </c>
      <c r="AE323" s="116">
        <v>0</v>
      </c>
      <c r="AF323" s="116">
        <v>0</v>
      </c>
      <c r="AG323" s="116">
        <v>0</v>
      </c>
      <c r="AH323" s="116">
        <v>0</v>
      </c>
      <c r="AI323" s="117">
        <f t="shared" si="184"/>
        <v>33.348711009235799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</row>
    <row r="324" spans="1:81" ht="15">
      <c r="A324" s="28" t="s">
        <v>68</v>
      </c>
      <c r="B324" s="40">
        <v>8.7324851519407876</v>
      </c>
      <c r="C324" s="40">
        <v>3.8768692295395576E-4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182"/>
        <v>8.7328728388637415</v>
      </c>
      <c r="K324" s="71" t="s">
        <v>68</v>
      </c>
      <c r="L324" s="84">
        <v>8.7324851519407876</v>
      </c>
      <c r="M324" s="84">
        <v>3.8768692295395576E-4</v>
      </c>
      <c r="N324" s="84">
        <v>0</v>
      </c>
      <c r="O324" s="84">
        <v>0</v>
      </c>
      <c r="P324" s="84">
        <v>0</v>
      </c>
      <c r="Q324" s="84">
        <v>0</v>
      </c>
      <c r="R324" s="85">
        <v>0</v>
      </c>
      <c r="S324" s="86">
        <f t="shared" si="183"/>
        <v>8.7328728388637415</v>
      </c>
      <c r="U324" s="102" t="s">
        <v>57</v>
      </c>
      <c r="V324" s="118">
        <v>8.7282219604462625</v>
      </c>
      <c r="W324" s="118">
        <v>0</v>
      </c>
      <c r="X324" s="118">
        <v>0</v>
      </c>
      <c r="Y324" s="118">
        <v>3.8768692295395576E-4</v>
      </c>
      <c r="Z324" s="118">
        <v>0</v>
      </c>
      <c r="AA324" s="118">
        <v>0</v>
      </c>
      <c r="AB324" s="118">
        <v>0</v>
      </c>
      <c r="AC324" s="119">
        <v>4.2631914945247158E-3</v>
      </c>
      <c r="AD324" s="118">
        <v>4.2631914945247158E-3</v>
      </c>
      <c r="AE324" s="118">
        <v>0</v>
      </c>
      <c r="AF324" s="118">
        <v>0</v>
      </c>
      <c r="AG324" s="118">
        <v>0</v>
      </c>
      <c r="AH324" s="118">
        <v>0</v>
      </c>
      <c r="AI324" s="120">
        <f t="shared" si="184"/>
        <v>8.7328728388637415</v>
      </c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</row>
    <row r="325" spans="1:81" ht="15">
      <c r="A325" s="29" t="s">
        <v>58</v>
      </c>
      <c r="B325" s="43">
        <v>0</v>
      </c>
      <c r="C325" s="43">
        <v>0</v>
      </c>
      <c r="D325" s="43">
        <v>0</v>
      </c>
      <c r="E325" s="43">
        <v>3.1382834469709269</v>
      </c>
      <c r="F325" s="422"/>
      <c r="G325" s="43">
        <v>0</v>
      </c>
      <c r="H325" s="44">
        <v>0</v>
      </c>
      <c r="I325" s="39">
        <f t="shared" si="182"/>
        <v>3.1382834469709269</v>
      </c>
      <c r="K325" s="72" t="s">
        <v>58</v>
      </c>
      <c r="L325" s="43">
        <v>0</v>
      </c>
      <c r="M325" s="43">
        <v>0</v>
      </c>
      <c r="N325" s="43">
        <v>0</v>
      </c>
      <c r="O325" s="43">
        <v>3.1382834469709269</v>
      </c>
      <c r="P325" s="43">
        <v>48.869163600554366</v>
      </c>
      <c r="Q325" s="43">
        <v>0</v>
      </c>
      <c r="R325" s="82">
        <v>0</v>
      </c>
      <c r="S325" s="83">
        <f t="shared" si="183"/>
        <v>52.007447047525289</v>
      </c>
      <c r="U325" s="103" t="s">
        <v>58</v>
      </c>
      <c r="V325" s="114">
        <v>0</v>
      </c>
      <c r="W325" s="114">
        <v>0</v>
      </c>
      <c r="X325" s="114">
        <v>0</v>
      </c>
      <c r="Y325" s="114">
        <v>0</v>
      </c>
      <c r="Z325" s="114">
        <v>0</v>
      </c>
      <c r="AA325" s="114">
        <v>3.1382834469709269</v>
      </c>
      <c r="AB325" s="114">
        <v>48.869163600554366</v>
      </c>
      <c r="AC325" s="115">
        <v>0</v>
      </c>
      <c r="AD325" s="114">
        <v>0</v>
      </c>
      <c r="AE325" s="114">
        <v>0</v>
      </c>
      <c r="AF325" s="114">
        <v>0</v>
      </c>
      <c r="AG325" s="114">
        <v>0</v>
      </c>
      <c r="AH325" s="114">
        <v>0</v>
      </c>
      <c r="AI325" s="117">
        <f t="shared" si="184"/>
        <v>52.007447047525289</v>
      </c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</row>
    <row r="326" spans="1:81" ht="15">
      <c r="A326" s="28" t="s">
        <v>12</v>
      </c>
      <c r="B326" s="40">
        <v>0</v>
      </c>
      <c r="C326" s="40">
        <v>0</v>
      </c>
      <c r="D326" s="40">
        <v>0</v>
      </c>
      <c r="E326" s="40">
        <v>0</v>
      </c>
      <c r="F326" s="422"/>
      <c r="G326" s="40">
        <v>0</v>
      </c>
      <c r="H326" s="41">
        <v>0</v>
      </c>
      <c r="I326" s="42">
        <f t="shared" si="182"/>
        <v>0</v>
      </c>
      <c r="K326" s="71" t="s">
        <v>12</v>
      </c>
      <c r="L326" s="84">
        <v>0</v>
      </c>
      <c r="M326" s="84">
        <v>0</v>
      </c>
      <c r="N326" s="84">
        <v>0</v>
      </c>
      <c r="O326" s="84">
        <v>0</v>
      </c>
      <c r="P326" s="84">
        <v>29.44230317165734</v>
      </c>
      <c r="Q326" s="84">
        <v>0</v>
      </c>
      <c r="R326" s="85">
        <v>0</v>
      </c>
      <c r="S326" s="86">
        <f t="shared" si="183"/>
        <v>29.44230317165734</v>
      </c>
      <c r="U326" s="102" t="s">
        <v>12</v>
      </c>
      <c r="V326" s="118">
        <v>0</v>
      </c>
      <c r="W326" s="118">
        <v>0</v>
      </c>
      <c r="X326" s="118">
        <v>0</v>
      </c>
      <c r="Y326" s="118">
        <v>0</v>
      </c>
      <c r="Z326" s="118">
        <v>0</v>
      </c>
      <c r="AA326" s="118">
        <v>0</v>
      </c>
      <c r="AB326" s="118">
        <v>29.44230317165734</v>
      </c>
      <c r="AC326" s="119">
        <v>0</v>
      </c>
      <c r="AD326" s="118">
        <v>0</v>
      </c>
      <c r="AE326" s="118">
        <v>0</v>
      </c>
      <c r="AF326" s="118">
        <v>0</v>
      </c>
      <c r="AG326" s="118">
        <v>0</v>
      </c>
      <c r="AH326" s="118">
        <v>0</v>
      </c>
      <c r="AI326" s="120">
        <f t="shared" si="184"/>
        <v>29.44230317165734</v>
      </c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</row>
    <row r="327" spans="1:81" ht="15">
      <c r="A327" s="29" t="s">
        <v>59</v>
      </c>
      <c r="B327" s="43">
        <v>0.46095580110497203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182"/>
        <v>0.46095580110497203</v>
      </c>
      <c r="K327" s="72" t="s">
        <v>59</v>
      </c>
      <c r="L327" s="43">
        <v>0.46095580110497203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82">
        <v>0</v>
      </c>
      <c r="S327" s="83">
        <f t="shared" si="183"/>
        <v>0.46095580110497203</v>
      </c>
      <c r="U327" s="103" t="s">
        <v>59</v>
      </c>
      <c r="V327" s="114">
        <v>0.46095580110497203</v>
      </c>
      <c r="W327" s="114">
        <v>0</v>
      </c>
      <c r="X327" s="114">
        <v>0</v>
      </c>
      <c r="Y327" s="114">
        <v>0</v>
      </c>
      <c r="Z327" s="114">
        <v>0</v>
      </c>
      <c r="AA327" s="114">
        <v>0</v>
      </c>
      <c r="AB327" s="114">
        <v>0</v>
      </c>
      <c r="AC327" s="115">
        <v>0</v>
      </c>
      <c r="AD327" s="114">
        <v>0</v>
      </c>
      <c r="AE327" s="114">
        <v>0</v>
      </c>
      <c r="AF327" s="114">
        <v>0</v>
      </c>
      <c r="AG327" s="114">
        <v>0</v>
      </c>
      <c r="AH327" s="114">
        <v>0</v>
      </c>
      <c r="AI327" s="117">
        <f t="shared" si="184"/>
        <v>0.46095580110497203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</row>
    <row r="328" spans="1:81" ht="15">
      <c r="A328" s="28" t="s">
        <v>17</v>
      </c>
      <c r="B328" s="40">
        <v>3.7422125530269854</v>
      </c>
      <c r="C328" s="40">
        <v>0</v>
      </c>
      <c r="D328" s="40">
        <v>4.7657936670934486E-2</v>
      </c>
      <c r="E328" s="40">
        <v>0</v>
      </c>
      <c r="F328" s="422"/>
      <c r="G328" s="40">
        <v>0</v>
      </c>
      <c r="H328" s="41">
        <v>0</v>
      </c>
      <c r="I328" s="42">
        <f t="shared" si="182"/>
        <v>3.7898704896979201</v>
      </c>
      <c r="K328" s="71" t="s">
        <v>17</v>
      </c>
      <c r="L328" s="84">
        <v>3.7422125530269854</v>
      </c>
      <c r="M328" s="84">
        <v>0</v>
      </c>
      <c r="N328" s="84">
        <v>4.7657936670934486E-2</v>
      </c>
      <c r="O328" s="84">
        <v>0</v>
      </c>
      <c r="P328" s="84">
        <v>1.1131031641805511</v>
      </c>
      <c r="Q328" s="84">
        <v>0</v>
      </c>
      <c r="R328" s="85">
        <v>0</v>
      </c>
      <c r="S328" s="86">
        <f t="shared" si="183"/>
        <v>4.9029736538784707</v>
      </c>
      <c r="U328" s="102" t="s">
        <v>17</v>
      </c>
      <c r="V328" s="118">
        <v>0</v>
      </c>
      <c r="W328" s="118">
        <v>3.7422125530269854</v>
      </c>
      <c r="X328" s="118">
        <v>0</v>
      </c>
      <c r="Y328" s="118">
        <v>0</v>
      </c>
      <c r="Z328" s="118">
        <v>0</v>
      </c>
      <c r="AA328" s="118">
        <v>0</v>
      </c>
      <c r="AB328" s="118">
        <v>1.1131031641805511</v>
      </c>
      <c r="AC328" s="119">
        <v>4.7657936670934486E-2</v>
      </c>
      <c r="AD328" s="118">
        <v>0</v>
      </c>
      <c r="AE328" s="118">
        <v>0</v>
      </c>
      <c r="AF328" s="118">
        <v>0</v>
      </c>
      <c r="AG328" s="118">
        <v>4.7657936670934486E-2</v>
      </c>
      <c r="AH328" s="118">
        <v>0</v>
      </c>
      <c r="AI328" s="120">
        <f t="shared" si="184"/>
        <v>4.9029736538784716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</row>
    <row r="329" spans="1:81" ht="15">
      <c r="A329" s="29" t="s">
        <v>140</v>
      </c>
      <c r="B329" s="43">
        <v>211.25224354233359</v>
      </c>
      <c r="C329" s="43">
        <v>2287.1361519163652</v>
      </c>
      <c r="D329" s="43">
        <v>472.63235096467349</v>
      </c>
      <c r="E329" s="43">
        <v>0</v>
      </c>
      <c r="F329" s="422"/>
      <c r="G329" s="43">
        <v>0</v>
      </c>
      <c r="H329" s="44">
        <v>0</v>
      </c>
      <c r="I329" s="39">
        <f t="shared" si="182"/>
        <v>2971.0207464233722</v>
      </c>
      <c r="K329" s="72" t="s">
        <v>140</v>
      </c>
      <c r="L329" s="43">
        <v>211.25224354233359</v>
      </c>
      <c r="M329" s="43">
        <v>2287.1361519163652</v>
      </c>
      <c r="N329" s="43">
        <v>472.63235096467349</v>
      </c>
      <c r="O329" s="43">
        <v>0</v>
      </c>
      <c r="P329" s="43">
        <v>0.84455645346101338</v>
      </c>
      <c r="Q329" s="43">
        <v>0</v>
      </c>
      <c r="R329" s="82">
        <v>0</v>
      </c>
      <c r="S329" s="83">
        <f t="shared" si="183"/>
        <v>2971.8653028768331</v>
      </c>
      <c r="U329" s="103" t="s">
        <v>140</v>
      </c>
      <c r="V329" s="114">
        <v>207.12903814677293</v>
      </c>
      <c r="W329" s="114">
        <v>0</v>
      </c>
      <c r="X329" s="114">
        <v>0</v>
      </c>
      <c r="Y329" s="114">
        <v>2287.1361519163652</v>
      </c>
      <c r="Z329" s="114">
        <v>136.08029405737261</v>
      </c>
      <c r="AA329" s="114">
        <v>0</v>
      </c>
      <c r="AB329" s="114">
        <v>0.84455645346101338</v>
      </c>
      <c r="AC329" s="115">
        <v>340.67526230286154</v>
      </c>
      <c r="AD329" s="114">
        <v>4.1232053955606656</v>
      </c>
      <c r="AE329" s="114">
        <v>0</v>
      </c>
      <c r="AF329" s="114">
        <v>0</v>
      </c>
      <c r="AG329" s="114">
        <v>336.55205690730088</v>
      </c>
      <c r="AH329" s="114">
        <v>0</v>
      </c>
      <c r="AI329" s="117">
        <f t="shared" si="184"/>
        <v>2971.8653028768331</v>
      </c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</row>
    <row r="330" spans="1:81" ht="15">
      <c r="A330" s="28" t="s">
        <v>25</v>
      </c>
      <c r="B330" s="40">
        <v>151.75099440588235</v>
      </c>
      <c r="C330" s="40">
        <v>8.797309345395341</v>
      </c>
      <c r="D330" s="40">
        <v>18.417972580235961</v>
      </c>
      <c r="E330" s="40">
        <v>2212.8215667946029</v>
      </c>
      <c r="F330" s="422"/>
      <c r="G330" s="40">
        <v>108.08437549590245</v>
      </c>
      <c r="H330" s="41">
        <v>0</v>
      </c>
      <c r="I330" s="42">
        <f t="shared" si="182"/>
        <v>2499.8722186220189</v>
      </c>
      <c r="K330" s="71" t="s">
        <v>25</v>
      </c>
      <c r="L330" s="84">
        <v>151.75099440588235</v>
      </c>
      <c r="M330" s="84">
        <v>8.797309345395341</v>
      </c>
      <c r="N330" s="84">
        <v>18.417972580235961</v>
      </c>
      <c r="O330" s="84">
        <v>2212.8215667946029</v>
      </c>
      <c r="P330" s="84">
        <v>18.389889252978019</v>
      </c>
      <c r="Q330" s="84">
        <v>108.08437549590245</v>
      </c>
      <c r="R330" s="85">
        <v>0</v>
      </c>
      <c r="S330" s="86">
        <f t="shared" si="183"/>
        <v>2518.2621078749967</v>
      </c>
      <c r="U330" s="102" t="s">
        <v>25</v>
      </c>
      <c r="V330" s="118">
        <v>4.3952677738362027</v>
      </c>
      <c r="W330" s="118">
        <v>45.463785858239518</v>
      </c>
      <c r="X330" s="118">
        <v>108.08437549590245</v>
      </c>
      <c r="Y330" s="118">
        <v>8.797309345395341</v>
      </c>
      <c r="Z330" s="118">
        <v>0.15227099759834481</v>
      </c>
      <c r="AA330" s="118">
        <v>2180.8687175317791</v>
      </c>
      <c r="AB330" s="118">
        <v>18.389889252978019</v>
      </c>
      <c r="AC330" s="119">
        <v>152.1104916192678</v>
      </c>
      <c r="AD330" s="118">
        <v>101.89194077380662</v>
      </c>
      <c r="AE330" s="118">
        <v>31.952849262823563</v>
      </c>
      <c r="AF330" s="118">
        <v>0</v>
      </c>
      <c r="AG330" s="118">
        <v>18.265701582637618</v>
      </c>
      <c r="AH330" s="118">
        <v>0</v>
      </c>
      <c r="AI330" s="120">
        <f t="shared" si="184"/>
        <v>2518.2621078749962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</row>
    <row r="331" spans="1:81" ht="15">
      <c r="A331" s="29" t="s">
        <v>24</v>
      </c>
      <c r="B331" s="43">
        <v>27.881034197701911</v>
      </c>
      <c r="C331" s="43">
        <v>0</v>
      </c>
      <c r="D331" s="43">
        <v>0</v>
      </c>
      <c r="E331" s="43">
        <v>0</v>
      </c>
      <c r="F331" s="422"/>
      <c r="G331" s="43">
        <v>0</v>
      </c>
      <c r="H331" s="44">
        <v>0</v>
      </c>
      <c r="I331" s="39">
        <f t="shared" si="182"/>
        <v>27.881034197701911</v>
      </c>
      <c r="K331" s="72" t="s">
        <v>24</v>
      </c>
      <c r="L331" s="43">
        <v>27.881034197701911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82">
        <v>0</v>
      </c>
      <c r="S331" s="83">
        <f t="shared" si="183"/>
        <v>27.881034197701911</v>
      </c>
      <c r="U331" s="103" t="s">
        <v>24</v>
      </c>
      <c r="V331" s="114">
        <v>25.866483157167607</v>
      </c>
      <c r="W331" s="114">
        <v>0</v>
      </c>
      <c r="X331" s="114">
        <v>0</v>
      </c>
      <c r="Y331" s="114">
        <v>0</v>
      </c>
      <c r="Z331" s="114">
        <v>0</v>
      </c>
      <c r="AA331" s="114">
        <v>0</v>
      </c>
      <c r="AB331" s="114">
        <v>0</v>
      </c>
      <c r="AC331" s="115">
        <v>2.0145510405343039</v>
      </c>
      <c r="AD331" s="114">
        <v>2.0145510405343039</v>
      </c>
      <c r="AE331" s="114">
        <v>0</v>
      </c>
      <c r="AF331" s="114">
        <v>0</v>
      </c>
      <c r="AG331" s="114">
        <v>0</v>
      </c>
      <c r="AH331" s="114">
        <v>0</v>
      </c>
      <c r="AI331" s="117">
        <f t="shared" si="184"/>
        <v>27.881034197701911</v>
      </c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</row>
    <row r="332" spans="1:81" ht="15">
      <c r="A332" s="28" t="s">
        <v>60</v>
      </c>
      <c r="B332" s="40">
        <v>0</v>
      </c>
      <c r="C332" s="40">
        <v>0.15173367126788093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182"/>
        <v>0.15173367126788093</v>
      </c>
      <c r="K332" s="71" t="s">
        <v>60</v>
      </c>
      <c r="L332" s="84">
        <v>0</v>
      </c>
      <c r="M332" s="84">
        <v>0.15173367126788093</v>
      </c>
      <c r="N332" s="84">
        <v>0</v>
      </c>
      <c r="O332" s="84">
        <v>0</v>
      </c>
      <c r="P332" s="84">
        <v>0</v>
      </c>
      <c r="Q332" s="84">
        <v>0</v>
      </c>
      <c r="R332" s="85">
        <v>0</v>
      </c>
      <c r="S332" s="86">
        <f t="shared" si="183"/>
        <v>0.15173367126788093</v>
      </c>
      <c r="U332" s="102" t="s">
        <v>60</v>
      </c>
      <c r="V332" s="118">
        <v>0</v>
      </c>
      <c r="W332" s="118">
        <v>0</v>
      </c>
      <c r="X332" s="118">
        <v>0</v>
      </c>
      <c r="Y332" s="118">
        <v>0.15173367126788093</v>
      </c>
      <c r="Z332" s="118">
        <v>0</v>
      </c>
      <c r="AA332" s="118">
        <v>0</v>
      </c>
      <c r="AB332" s="118">
        <v>0</v>
      </c>
      <c r="AC332" s="119">
        <v>0</v>
      </c>
      <c r="AD332" s="118">
        <v>0</v>
      </c>
      <c r="AE332" s="118">
        <v>0</v>
      </c>
      <c r="AF332" s="118">
        <v>0</v>
      </c>
      <c r="AG332" s="118">
        <v>0</v>
      </c>
      <c r="AH332" s="118">
        <v>0</v>
      </c>
      <c r="AI332" s="120">
        <f t="shared" si="184"/>
        <v>0.15173367126788093</v>
      </c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</row>
    <row r="333" spans="1:81" ht="15">
      <c r="A333" s="29" t="s">
        <v>22</v>
      </c>
      <c r="B333" s="43">
        <v>0</v>
      </c>
      <c r="C333" s="43">
        <v>698.73255751662145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182"/>
        <v>698.73255751662145</v>
      </c>
      <c r="K333" s="72" t="s">
        <v>22</v>
      </c>
      <c r="L333" s="43">
        <v>0</v>
      </c>
      <c r="M333" s="43">
        <v>698.73255751662145</v>
      </c>
      <c r="N333" s="43">
        <v>0</v>
      </c>
      <c r="O333" s="43">
        <v>0</v>
      </c>
      <c r="P333" s="43">
        <v>2.0023155419114929</v>
      </c>
      <c r="Q333" s="43">
        <v>0</v>
      </c>
      <c r="R333" s="82">
        <v>0</v>
      </c>
      <c r="S333" s="83">
        <f t="shared" si="183"/>
        <v>700.73487305853291</v>
      </c>
      <c r="U333" s="103" t="s">
        <v>22</v>
      </c>
      <c r="V333" s="114">
        <v>0</v>
      </c>
      <c r="W333" s="114">
        <v>0</v>
      </c>
      <c r="X333" s="114">
        <v>0</v>
      </c>
      <c r="Y333" s="114">
        <v>698.73255751662145</v>
      </c>
      <c r="Z333" s="114">
        <v>0</v>
      </c>
      <c r="AA333" s="114">
        <v>0</v>
      </c>
      <c r="AB333" s="114">
        <v>2.0023155419114929</v>
      </c>
      <c r="AC333" s="115">
        <v>0</v>
      </c>
      <c r="AD333" s="114">
        <v>0</v>
      </c>
      <c r="AE333" s="114">
        <v>0</v>
      </c>
      <c r="AF333" s="114">
        <v>0</v>
      </c>
      <c r="AG333" s="114">
        <v>0</v>
      </c>
      <c r="AH333" s="114">
        <v>0</v>
      </c>
      <c r="AI333" s="117">
        <f t="shared" si="184"/>
        <v>700.73487305853291</v>
      </c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</row>
    <row r="334" spans="1:81" ht="15">
      <c r="A334" s="28" t="s">
        <v>21</v>
      </c>
      <c r="B334" s="40">
        <v>0.73032400121956254</v>
      </c>
      <c r="C334" s="40">
        <v>39.316852573029543</v>
      </c>
      <c r="D334" s="40">
        <v>12.241005825750895</v>
      </c>
      <c r="E334" s="40">
        <v>0</v>
      </c>
      <c r="F334" s="422"/>
      <c r="G334" s="40">
        <v>0</v>
      </c>
      <c r="H334" s="41">
        <v>0</v>
      </c>
      <c r="I334" s="42">
        <f t="shared" si="182"/>
        <v>52.288182400000004</v>
      </c>
      <c r="K334" s="71" t="s">
        <v>21</v>
      </c>
      <c r="L334" s="84">
        <v>0.73032400121956254</v>
      </c>
      <c r="M334" s="84">
        <v>39.316852573029543</v>
      </c>
      <c r="N334" s="84">
        <v>12.241005825750895</v>
      </c>
      <c r="O334" s="84">
        <v>0</v>
      </c>
      <c r="P334" s="84">
        <v>0</v>
      </c>
      <c r="Q334" s="84">
        <v>0</v>
      </c>
      <c r="R334" s="85">
        <v>0</v>
      </c>
      <c r="S334" s="86">
        <f t="shared" si="183"/>
        <v>52.288182400000004</v>
      </c>
      <c r="U334" s="102" t="s">
        <v>61</v>
      </c>
      <c r="V334" s="118">
        <v>0.73032400121956254</v>
      </c>
      <c r="W334" s="118">
        <v>0</v>
      </c>
      <c r="X334" s="118">
        <v>0</v>
      </c>
      <c r="Y334" s="118">
        <v>39.316852573029543</v>
      </c>
      <c r="Z334" s="118">
        <v>12.241005825750895</v>
      </c>
      <c r="AA334" s="118">
        <v>0</v>
      </c>
      <c r="AB334" s="118">
        <v>0</v>
      </c>
      <c r="AC334" s="119">
        <v>0</v>
      </c>
      <c r="AD334" s="118">
        <v>0</v>
      </c>
      <c r="AE334" s="118">
        <v>0</v>
      </c>
      <c r="AF334" s="118">
        <v>0</v>
      </c>
      <c r="AG334" s="118">
        <v>0</v>
      </c>
      <c r="AH334" s="118">
        <v>0</v>
      </c>
      <c r="AI334" s="120">
        <f t="shared" si="184"/>
        <v>52.288182400000004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</row>
    <row r="335" spans="1:81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182"/>
        <v>0</v>
      </c>
      <c r="K335" s="73" t="s">
        <v>64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82">
        <v>0</v>
      </c>
      <c r="S335" s="83">
        <f t="shared" si="183"/>
        <v>0</v>
      </c>
      <c r="U335" s="104" t="s">
        <v>62</v>
      </c>
      <c r="V335" s="114">
        <v>0</v>
      </c>
      <c r="W335" s="114">
        <v>0</v>
      </c>
      <c r="X335" s="114">
        <v>0</v>
      </c>
      <c r="Y335" s="114">
        <v>0</v>
      </c>
      <c r="Z335" s="114">
        <v>0</v>
      </c>
      <c r="AA335" s="114">
        <v>0</v>
      </c>
      <c r="AB335" s="114">
        <v>0</v>
      </c>
      <c r="AC335" s="115">
        <v>0</v>
      </c>
      <c r="AD335" s="116">
        <v>0</v>
      </c>
      <c r="AE335" s="116">
        <v>0</v>
      </c>
      <c r="AF335" s="116">
        <v>0</v>
      </c>
      <c r="AG335" s="116">
        <v>0</v>
      </c>
      <c r="AH335" s="116">
        <v>0</v>
      </c>
      <c r="AI335" s="117">
        <f t="shared" si="184"/>
        <v>0</v>
      </c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</row>
    <row r="336" spans="1:81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f t="shared" si="182"/>
        <v>0</v>
      </c>
      <c r="K336" s="74" t="s">
        <v>23</v>
      </c>
      <c r="L336" s="87">
        <v>0</v>
      </c>
      <c r="M336" s="87">
        <v>0</v>
      </c>
      <c r="N336" s="87">
        <v>0</v>
      </c>
      <c r="O336" s="87">
        <v>0</v>
      </c>
      <c r="P336" s="87">
        <v>0</v>
      </c>
      <c r="Q336" s="87">
        <v>0</v>
      </c>
      <c r="R336" s="88">
        <v>0</v>
      </c>
      <c r="S336" s="89">
        <f t="shared" si="183"/>
        <v>0</v>
      </c>
      <c r="U336" s="105" t="s">
        <v>65</v>
      </c>
      <c r="V336" s="121">
        <v>0</v>
      </c>
      <c r="W336" s="121">
        <v>0</v>
      </c>
      <c r="X336" s="121">
        <v>0</v>
      </c>
      <c r="Y336" s="121">
        <v>0</v>
      </c>
      <c r="Z336" s="121">
        <v>0</v>
      </c>
      <c r="AA336" s="121">
        <v>0</v>
      </c>
      <c r="AB336" s="121">
        <v>0</v>
      </c>
      <c r="AC336" s="121">
        <v>0</v>
      </c>
      <c r="AD336" s="121">
        <v>0</v>
      </c>
      <c r="AE336" s="121">
        <v>0</v>
      </c>
      <c r="AF336" s="121">
        <v>0</v>
      </c>
      <c r="AG336" s="121">
        <v>0</v>
      </c>
      <c r="AH336" s="122">
        <v>0</v>
      </c>
      <c r="AI336" s="123">
        <f t="shared" si="184"/>
        <v>0</v>
      </c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</row>
    <row r="337" spans="1:8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f t="shared" si="182"/>
        <v>0</v>
      </c>
      <c r="K337" s="75" t="s">
        <v>19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90">
        <v>0</v>
      </c>
      <c r="S337" s="91">
        <f t="shared" si="183"/>
        <v>0</v>
      </c>
      <c r="U337" s="106" t="s">
        <v>19</v>
      </c>
      <c r="V337" s="124">
        <v>0</v>
      </c>
      <c r="W337" s="124">
        <v>0</v>
      </c>
      <c r="X337" s="124">
        <v>0</v>
      </c>
      <c r="Y337" s="124">
        <v>0</v>
      </c>
      <c r="Z337" s="124">
        <v>0</v>
      </c>
      <c r="AA337" s="124">
        <v>0</v>
      </c>
      <c r="AB337" s="124">
        <v>0</v>
      </c>
      <c r="AC337" s="124">
        <v>0</v>
      </c>
      <c r="AD337" s="125">
        <v>0</v>
      </c>
      <c r="AE337" s="125">
        <v>0</v>
      </c>
      <c r="AF337" s="125">
        <v>0</v>
      </c>
      <c r="AG337" s="125">
        <v>0</v>
      </c>
      <c r="AH337" s="125">
        <v>0</v>
      </c>
      <c r="AI337" s="126">
        <f t="shared" si="184"/>
        <v>0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</row>
    <row r="338" spans="1:8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f t="shared" si="182"/>
        <v>0</v>
      </c>
      <c r="K338" s="74" t="s">
        <v>20</v>
      </c>
      <c r="L338" s="87">
        <v>0</v>
      </c>
      <c r="M338" s="87">
        <v>0</v>
      </c>
      <c r="N338" s="87">
        <v>0</v>
      </c>
      <c r="O338" s="87">
        <v>0</v>
      </c>
      <c r="P338" s="87">
        <v>0</v>
      </c>
      <c r="Q338" s="87">
        <v>0</v>
      </c>
      <c r="R338" s="88">
        <v>0</v>
      </c>
      <c r="S338" s="89">
        <f t="shared" si="183"/>
        <v>0</v>
      </c>
      <c r="U338" s="105" t="s">
        <v>20</v>
      </c>
      <c r="V338" s="121">
        <v>0</v>
      </c>
      <c r="W338" s="121">
        <v>0</v>
      </c>
      <c r="X338" s="121">
        <v>0</v>
      </c>
      <c r="Y338" s="121">
        <v>0</v>
      </c>
      <c r="Z338" s="121">
        <v>0</v>
      </c>
      <c r="AA338" s="121">
        <v>0</v>
      </c>
      <c r="AB338" s="121">
        <v>0</v>
      </c>
      <c r="AC338" s="121">
        <v>0</v>
      </c>
      <c r="AD338" s="121">
        <v>0</v>
      </c>
      <c r="AE338" s="121">
        <v>0</v>
      </c>
      <c r="AF338" s="121">
        <v>0</v>
      </c>
      <c r="AG338" s="121">
        <v>0</v>
      </c>
      <c r="AH338" s="122">
        <v>0</v>
      </c>
      <c r="AI338" s="123">
        <f t="shared" si="184"/>
        <v>0</v>
      </c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</row>
    <row r="339" spans="1:8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f t="shared" si="182"/>
        <v>0</v>
      </c>
      <c r="K339" s="76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2">
        <v>0</v>
      </c>
      <c r="S339" s="93">
        <f t="shared" si="183"/>
        <v>0</v>
      </c>
      <c r="U339" s="106" t="s">
        <v>11</v>
      </c>
      <c r="V339" s="124">
        <v>0</v>
      </c>
      <c r="W339" s="124">
        <v>0</v>
      </c>
      <c r="X339" s="124">
        <v>0</v>
      </c>
      <c r="Y339" s="124">
        <v>0</v>
      </c>
      <c r="Z339" s="124">
        <v>0</v>
      </c>
      <c r="AA339" s="124">
        <v>0</v>
      </c>
      <c r="AB339" s="124">
        <v>0</v>
      </c>
      <c r="AC339" s="124">
        <v>0</v>
      </c>
      <c r="AD339" s="125">
        <v>0</v>
      </c>
      <c r="AE339" s="125">
        <v>0</v>
      </c>
      <c r="AF339" s="125">
        <v>0</v>
      </c>
      <c r="AG339" s="125">
        <v>0</v>
      </c>
      <c r="AH339" s="125">
        <v>0</v>
      </c>
      <c r="AI339" s="126">
        <f t="shared" si="184"/>
        <v>0</v>
      </c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</row>
    <row r="340" spans="1:81" ht="15">
      <c r="A340" s="34" t="s">
        <v>26</v>
      </c>
      <c r="B340" s="67">
        <f>SUM(B319:B335)</f>
        <v>410.93431854368276</v>
      </c>
      <c r="C340" s="67">
        <f t="shared" ref="C340:I340" si="185">SUM(C319:C335)</f>
        <v>4030.5341552997866</v>
      </c>
      <c r="D340" s="67">
        <f t="shared" si="185"/>
        <v>513.01411228882887</v>
      </c>
      <c r="E340" s="67">
        <f t="shared" si="185"/>
        <v>2215.9598502415738</v>
      </c>
      <c r="F340" s="67">
        <f t="shared" si="185"/>
        <v>0</v>
      </c>
      <c r="G340" s="67">
        <f t="shared" si="185"/>
        <v>108.08437549590245</v>
      </c>
      <c r="H340" s="68">
        <f t="shared" si="185"/>
        <v>0</v>
      </c>
      <c r="I340" s="39">
        <f t="shared" si="185"/>
        <v>7278.526811869775</v>
      </c>
      <c r="K340" s="77" t="s">
        <v>26</v>
      </c>
      <c r="L340" s="67">
        <f>SUM(L319:L335)</f>
        <v>410.93431854368276</v>
      </c>
      <c r="M340" s="67">
        <f t="shared" ref="M340:S340" si="186">SUM(M319:M335)</f>
        <v>4030.5341552997866</v>
      </c>
      <c r="N340" s="67">
        <f t="shared" si="186"/>
        <v>513.01411228882887</v>
      </c>
      <c r="O340" s="67">
        <f t="shared" si="186"/>
        <v>2215.9598502415738</v>
      </c>
      <c r="P340" s="67">
        <f t="shared" si="186"/>
        <v>100.66133118474278</v>
      </c>
      <c r="Q340" s="67">
        <f t="shared" si="186"/>
        <v>108.08437549590245</v>
      </c>
      <c r="R340" s="68">
        <f t="shared" si="186"/>
        <v>0</v>
      </c>
      <c r="S340" s="94">
        <f t="shared" si="186"/>
        <v>7379.1881430545163</v>
      </c>
      <c r="U340" s="107" t="s">
        <v>63</v>
      </c>
      <c r="V340" s="127">
        <f>SUM(V319:V335)</f>
        <v>253.69435973102014</v>
      </c>
      <c r="W340" s="127">
        <f t="shared" ref="W340:AH340" si="187">SUM(W319:W335)</f>
        <v>49.205998411266506</v>
      </c>
      <c r="X340" s="127">
        <f t="shared" si="187"/>
        <v>108.08437549590245</v>
      </c>
      <c r="Y340" s="127">
        <f t="shared" si="187"/>
        <v>4030.5341552997866</v>
      </c>
      <c r="Z340" s="127">
        <f t="shared" si="187"/>
        <v>158.14869586221943</v>
      </c>
      <c r="AA340" s="127">
        <f t="shared" si="187"/>
        <v>2184.0070009787501</v>
      </c>
      <c r="AB340" s="127">
        <f t="shared" si="187"/>
        <v>100.66133118474278</v>
      </c>
      <c r="AC340" s="127">
        <f t="shared" si="187"/>
        <v>494.85222609082911</v>
      </c>
      <c r="AD340" s="128">
        <f t="shared" si="187"/>
        <v>108.03396040139612</v>
      </c>
      <c r="AE340" s="128">
        <f t="shared" si="187"/>
        <v>31.952849262823563</v>
      </c>
      <c r="AF340" s="128">
        <f t="shared" si="187"/>
        <v>0</v>
      </c>
      <c r="AG340" s="128">
        <f t="shared" si="187"/>
        <v>354.86541642660944</v>
      </c>
      <c r="AH340" s="128">
        <f t="shared" si="187"/>
        <v>0</v>
      </c>
      <c r="AI340" s="129">
        <f>SUM(V340:AC340)</f>
        <v>7379.1881430545172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</row>
    <row r="341" spans="1:81" s="15" customFormat="1" ht="15" thickBot="1">
      <c r="A341" s="32" t="s">
        <v>90</v>
      </c>
      <c r="B341" s="48">
        <f>IF($I340=0,"-",B340/$I340)</f>
        <v>5.6458446766113946E-2</v>
      </c>
      <c r="C341" s="48">
        <f t="shared" ref="C341:H341" si="188">IF($I340=0,"-",C340/$I340)</f>
        <v>0.55375686034800575</v>
      </c>
      <c r="D341" s="48">
        <f t="shared" si="188"/>
        <v>7.0483234526554014E-2</v>
      </c>
      <c r="E341" s="48">
        <f t="shared" si="188"/>
        <v>0.30445169847115222</v>
      </c>
      <c r="F341" s="48">
        <f t="shared" si="188"/>
        <v>0</v>
      </c>
      <c r="G341" s="48">
        <f t="shared" si="188"/>
        <v>1.4849759888173955E-2</v>
      </c>
      <c r="H341" s="69">
        <f t="shared" si="188"/>
        <v>0</v>
      </c>
      <c r="I341" s="49">
        <f>SUM(B341:H341)</f>
        <v>0.99999999999999989</v>
      </c>
      <c r="K341" s="78" t="s">
        <v>90</v>
      </c>
      <c r="L341" s="95">
        <f>IF($S340=0,"-",L340/$S340)</f>
        <v>5.5688283125084004E-2</v>
      </c>
      <c r="M341" s="95">
        <f t="shared" ref="M341:R341" si="189">IF($S340=0,"-",M340/$S340)</f>
        <v>0.54620292600798237</v>
      </c>
      <c r="N341" s="95">
        <f t="shared" si="189"/>
        <v>6.9521755285734385E-2</v>
      </c>
      <c r="O341" s="95">
        <f t="shared" si="189"/>
        <v>0.30029859752624588</v>
      </c>
      <c r="P341" s="95">
        <f t="shared" si="189"/>
        <v>1.3641247415474539E-2</v>
      </c>
      <c r="Q341" s="95">
        <f t="shared" si="189"/>
        <v>1.4647190639478988E-2</v>
      </c>
      <c r="R341" s="96">
        <f t="shared" si="189"/>
        <v>0</v>
      </c>
      <c r="S341" s="97">
        <f>SUM(L341:R341)</f>
        <v>1.0000000000000002</v>
      </c>
      <c r="U341" s="108" t="s">
        <v>90</v>
      </c>
      <c r="V341" s="130">
        <f>+V340/$AI340</f>
        <v>3.4379711536397649E-2</v>
      </c>
      <c r="W341" s="130">
        <f t="shared" ref="W341:AH341" si="190">+W340/$AI340</f>
        <v>6.6682130144059904E-3</v>
      </c>
      <c r="X341" s="130">
        <f t="shared" si="190"/>
        <v>1.4647190639478986E-2</v>
      </c>
      <c r="Y341" s="130">
        <f t="shared" si="190"/>
        <v>0.54620292600798226</v>
      </c>
      <c r="Z341" s="130">
        <f t="shared" si="190"/>
        <v>2.1431720237553919E-2</v>
      </c>
      <c r="AA341" s="130">
        <f t="shared" si="190"/>
        <v>0.29596846680679822</v>
      </c>
      <c r="AB341" s="130">
        <f t="shared" si="190"/>
        <v>1.3641247415474537E-2</v>
      </c>
      <c r="AC341" s="130">
        <f t="shared" si="190"/>
        <v>6.7060524341908373E-2</v>
      </c>
      <c r="AD341" s="130">
        <f t="shared" si="190"/>
        <v>1.4640358574280353E-2</v>
      </c>
      <c r="AE341" s="130">
        <f t="shared" si="190"/>
        <v>4.3301307194475603E-3</v>
      </c>
      <c r="AF341" s="130">
        <f t="shared" si="190"/>
        <v>0</v>
      </c>
      <c r="AG341" s="130">
        <f t="shared" si="190"/>
        <v>4.8090035048180463E-2</v>
      </c>
      <c r="AH341" s="130">
        <f t="shared" si="190"/>
        <v>0</v>
      </c>
      <c r="AI341" s="131">
        <f>SUM(V341:AC341)</f>
        <v>0.99999999999999989</v>
      </c>
    </row>
    <row r="342" spans="1:81" ht="15" thickBot="1">
      <c r="A342" s="2"/>
      <c r="B342" s="2"/>
      <c r="C342" s="2"/>
      <c r="D342" s="2"/>
      <c r="E342" s="2"/>
      <c r="F342" s="2"/>
      <c r="G342" s="2"/>
      <c r="H342" s="2"/>
      <c r="I342" s="2"/>
      <c r="K342" s="2"/>
      <c r="L342" s="2"/>
      <c r="M342" s="2"/>
      <c r="N342" s="2"/>
      <c r="O342" s="2"/>
      <c r="P342" s="2"/>
      <c r="Q342" s="2"/>
      <c r="R342" s="2"/>
      <c r="S342" s="2"/>
      <c r="U342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</row>
    <row r="343" spans="1:81" ht="30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  <c r="K343" s="424" t="s">
        <v>40</v>
      </c>
      <c r="L343" s="80" t="s">
        <v>0</v>
      </c>
      <c r="M343" s="80" t="s">
        <v>1</v>
      </c>
      <c r="N343" s="80" t="s">
        <v>2</v>
      </c>
      <c r="O343" s="80" t="s">
        <v>3</v>
      </c>
      <c r="P343" s="80" t="s">
        <v>27</v>
      </c>
      <c r="Q343" s="80" t="s">
        <v>4</v>
      </c>
      <c r="R343" s="80" t="s">
        <v>5</v>
      </c>
      <c r="S343" s="81" t="s">
        <v>6</v>
      </c>
      <c r="U343" s="417" t="s">
        <v>40</v>
      </c>
      <c r="V343" s="111" t="s">
        <v>72</v>
      </c>
      <c r="W343" s="111" t="s">
        <v>73</v>
      </c>
      <c r="X343" s="111" t="s">
        <v>4</v>
      </c>
      <c r="Y343" s="111" t="s">
        <v>1</v>
      </c>
      <c r="Z343" s="111" t="s">
        <v>2</v>
      </c>
      <c r="AA343" s="111" t="s">
        <v>3</v>
      </c>
      <c r="AB343" s="111" t="s">
        <v>55</v>
      </c>
      <c r="AC343" s="111" t="s">
        <v>67</v>
      </c>
      <c r="AD343" s="112" t="s">
        <v>74</v>
      </c>
      <c r="AE343" s="112" t="s">
        <v>75</v>
      </c>
      <c r="AF343" s="112" t="s">
        <v>76</v>
      </c>
      <c r="AG343" s="112" t="s">
        <v>77</v>
      </c>
      <c r="AH343" s="112" t="s">
        <v>78</v>
      </c>
      <c r="AI343" s="113" t="s">
        <v>63</v>
      </c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</row>
    <row r="344" spans="1:81" ht="15" customHeight="1">
      <c r="A344" s="445" t="s">
        <v>40</v>
      </c>
      <c r="B344" s="409" t="s">
        <v>119</v>
      </c>
      <c r="C344" s="410"/>
      <c r="D344" s="410"/>
      <c r="E344" s="410"/>
      <c r="F344" s="410"/>
      <c r="G344" s="410"/>
      <c r="H344" s="410"/>
      <c r="I344" s="411"/>
      <c r="K344" s="425" t="s">
        <v>40</v>
      </c>
      <c r="L344" s="412" t="s">
        <v>119</v>
      </c>
      <c r="M344" s="413"/>
      <c r="N344" s="413"/>
      <c r="O344" s="413"/>
      <c r="P344" s="413"/>
      <c r="Q344" s="413"/>
      <c r="R344" s="413"/>
      <c r="S344" s="414"/>
      <c r="U344" s="418" t="s">
        <v>40</v>
      </c>
      <c r="V344" s="419" t="s">
        <v>119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20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</row>
    <row r="345" spans="1:8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SUM(B345:H345)</f>
        <v>0</v>
      </c>
      <c r="K345" s="79" t="s">
        <v>7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98">
        <v>0</v>
      </c>
      <c r="S345" s="99">
        <f>SUM(L345:R345)</f>
        <v>0</v>
      </c>
      <c r="U345" s="101" t="s">
        <v>7</v>
      </c>
      <c r="V345" s="114">
        <v>0</v>
      </c>
      <c r="W345" s="114">
        <v>0</v>
      </c>
      <c r="X345" s="114">
        <v>0</v>
      </c>
      <c r="Y345" s="114">
        <v>0</v>
      </c>
      <c r="Z345" s="114">
        <v>0</v>
      </c>
      <c r="AA345" s="114">
        <v>0</v>
      </c>
      <c r="AB345" s="114">
        <v>0</v>
      </c>
      <c r="AC345" s="115">
        <v>0</v>
      </c>
      <c r="AD345" s="116">
        <v>0</v>
      </c>
      <c r="AE345" s="116">
        <v>0</v>
      </c>
      <c r="AF345" s="116">
        <v>0</v>
      </c>
      <c r="AG345" s="116">
        <v>0</v>
      </c>
      <c r="AH345" s="116">
        <v>0</v>
      </c>
      <c r="AI345" s="117">
        <f>SUM(V345:AC345)</f>
        <v>0</v>
      </c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</row>
    <row r="346" spans="1:8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191">SUM(B346:H346)</f>
        <v>0</v>
      </c>
      <c r="K346" s="71" t="s">
        <v>8</v>
      </c>
      <c r="L346" s="84">
        <v>0</v>
      </c>
      <c r="M346" s="84">
        <v>0</v>
      </c>
      <c r="N346" s="84">
        <v>0</v>
      </c>
      <c r="O346" s="84">
        <v>0</v>
      </c>
      <c r="P346" s="84">
        <v>0</v>
      </c>
      <c r="Q346" s="84">
        <v>0</v>
      </c>
      <c r="R346" s="85">
        <v>0</v>
      </c>
      <c r="S346" s="86">
        <f t="shared" ref="S346:S365" si="192">SUM(L346:R346)</f>
        <v>0</v>
      </c>
      <c r="U346" s="102" t="s">
        <v>8</v>
      </c>
      <c r="V346" s="118">
        <v>0</v>
      </c>
      <c r="W346" s="118">
        <v>0</v>
      </c>
      <c r="X346" s="118">
        <v>0</v>
      </c>
      <c r="Y346" s="118">
        <v>0</v>
      </c>
      <c r="Z346" s="118">
        <v>0</v>
      </c>
      <c r="AA346" s="118">
        <v>0</v>
      </c>
      <c r="AB346" s="118">
        <v>0</v>
      </c>
      <c r="AC346" s="119">
        <v>0</v>
      </c>
      <c r="AD346" s="118">
        <v>0</v>
      </c>
      <c r="AE346" s="118">
        <v>0</v>
      </c>
      <c r="AF346" s="118">
        <v>0</v>
      </c>
      <c r="AG346" s="118">
        <v>0</v>
      </c>
      <c r="AH346" s="118">
        <v>0</v>
      </c>
      <c r="AI346" s="120">
        <f t="shared" ref="AI346:AI365" si="193">SUM(V346:AC346)</f>
        <v>0</v>
      </c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</row>
    <row r="347" spans="1:8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191"/>
        <v>0</v>
      </c>
      <c r="K347" s="72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82">
        <v>0</v>
      </c>
      <c r="S347" s="83">
        <f t="shared" si="192"/>
        <v>0</v>
      </c>
      <c r="U347" s="103" t="s">
        <v>10</v>
      </c>
      <c r="V347" s="114">
        <v>0</v>
      </c>
      <c r="W347" s="114">
        <v>0</v>
      </c>
      <c r="X347" s="114">
        <v>0</v>
      </c>
      <c r="Y347" s="114">
        <v>0</v>
      </c>
      <c r="Z347" s="114">
        <v>0</v>
      </c>
      <c r="AA347" s="114">
        <v>0</v>
      </c>
      <c r="AB347" s="114">
        <v>0</v>
      </c>
      <c r="AC347" s="115">
        <v>0</v>
      </c>
      <c r="AD347" s="116">
        <v>0</v>
      </c>
      <c r="AE347" s="116">
        <v>0</v>
      </c>
      <c r="AF347" s="116">
        <v>0</v>
      </c>
      <c r="AG347" s="116">
        <v>0</v>
      </c>
      <c r="AH347" s="116">
        <v>0</v>
      </c>
      <c r="AI347" s="117">
        <f t="shared" si="193"/>
        <v>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</row>
    <row r="348" spans="1:8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191"/>
        <v>0</v>
      </c>
      <c r="K348" s="71" t="s">
        <v>56</v>
      </c>
      <c r="L348" s="84">
        <v>0</v>
      </c>
      <c r="M348" s="84">
        <v>0</v>
      </c>
      <c r="N348" s="84">
        <v>0</v>
      </c>
      <c r="O348" s="84">
        <v>0</v>
      </c>
      <c r="P348" s="84">
        <v>0</v>
      </c>
      <c r="Q348" s="84">
        <v>0</v>
      </c>
      <c r="R348" s="85">
        <v>0</v>
      </c>
      <c r="S348" s="86">
        <f t="shared" si="192"/>
        <v>0</v>
      </c>
      <c r="U348" s="102" t="s">
        <v>56</v>
      </c>
      <c r="V348" s="118">
        <v>0</v>
      </c>
      <c r="W348" s="118">
        <v>0</v>
      </c>
      <c r="X348" s="118">
        <v>0</v>
      </c>
      <c r="Y348" s="118">
        <v>0</v>
      </c>
      <c r="Z348" s="118">
        <v>0</v>
      </c>
      <c r="AA348" s="118">
        <v>0</v>
      </c>
      <c r="AB348" s="118">
        <v>0</v>
      </c>
      <c r="AC348" s="119">
        <v>0</v>
      </c>
      <c r="AD348" s="118">
        <v>0</v>
      </c>
      <c r="AE348" s="118">
        <v>0</v>
      </c>
      <c r="AF348" s="118">
        <v>0</v>
      </c>
      <c r="AG348" s="118">
        <v>0</v>
      </c>
      <c r="AH348" s="118">
        <v>0</v>
      </c>
      <c r="AI348" s="120">
        <f t="shared" si="193"/>
        <v>0</v>
      </c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</row>
    <row r="349" spans="1:81" ht="15">
      <c r="A349" s="29" t="s">
        <v>16</v>
      </c>
      <c r="B349" s="43">
        <v>23.784670038936778</v>
      </c>
      <c r="C349" s="43">
        <v>0</v>
      </c>
      <c r="D349" s="43">
        <v>21.71104322270881</v>
      </c>
      <c r="E349" s="43">
        <v>0</v>
      </c>
      <c r="F349" s="422"/>
      <c r="G349" s="43">
        <v>0</v>
      </c>
      <c r="H349" s="44">
        <v>0</v>
      </c>
      <c r="I349" s="39">
        <f t="shared" si="191"/>
        <v>45.495713261645591</v>
      </c>
      <c r="K349" s="72" t="s">
        <v>16</v>
      </c>
      <c r="L349" s="43">
        <v>23.784670038936778</v>
      </c>
      <c r="M349" s="43">
        <v>0</v>
      </c>
      <c r="N349" s="43">
        <v>21.71104322270881</v>
      </c>
      <c r="O349" s="43">
        <v>0</v>
      </c>
      <c r="P349" s="43">
        <v>0</v>
      </c>
      <c r="Q349" s="43">
        <v>0</v>
      </c>
      <c r="R349" s="82">
        <v>0</v>
      </c>
      <c r="S349" s="83">
        <f t="shared" si="192"/>
        <v>45.495713261645591</v>
      </c>
      <c r="U349" s="103" t="s">
        <v>16</v>
      </c>
      <c r="V349" s="114">
        <v>23.784670038936778</v>
      </c>
      <c r="W349" s="114">
        <v>0</v>
      </c>
      <c r="X349" s="114">
        <v>0</v>
      </c>
      <c r="Y349" s="114">
        <v>0</v>
      </c>
      <c r="Z349" s="114">
        <v>19.079401619956226</v>
      </c>
      <c r="AA349" s="114">
        <v>0</v>
      </c>
      <c r="AB349" s="114">
        <v>0</v>
      </c>
      <c r="AC349" s="115">
        <v>2.6316416027525826</v>
      </c>
      <c r="AD349" s="116">
        <v>0</v>
      </c>
      <c r="AE349" s="116">
        <v>0</v>
      </c>
      <c r="AF349" s="116">
        <v>0</v>
      </c>
      <c r="AG349" s="116">
        <v>2.6316416027525826</v>
      </c>
      <c r="AH349" s="116">
        <v>0</v>
      </c>
      <c r="AI349" s="117">
        <f t="shared" si="193"/>
        <v>45.495713261645584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</row>
    <row r="350" spans="1:81" ht="15">
      <c r="A350" s="28" t="s">
        <v>68</v>
      </c>
      <c r="B350" s="40">
        <v>27.499987344553688</v>
      </c>
      <c r="C350" s="40">
        <v>0</v>
      </c>
      <c r="D350" s="40">
        <v>5.3656764991605821E-2</v>
      </c>
      <c r="E350" s="40">
        <v>0</v>
      </c>
      <c r="F350" s="422"/>
      <c r="G350" s="40">
        <v>0</v>
      </c>
      <c r="H350" s="41">
        <v>0</v>
      </c>
      <c r="I350" s="42">
        <f t="shared" si="191"/>
        <v>27.553644109545292</v>
      </c>
      <c r="K350" s="71" t="s">
        <v>68</v>
      </c>
      <c r="L350" s="84">
        <v>27.499987344553688</v>
      </c>
      <c r="M350" s="84">
        <v>0</v>
      </c>
      <c r="N350" s="84">
        <v>5.3656764991605821E-2</v>
      </c>
      <c r="O350" s="84">
        <v>0</v>
      </c>
      <c r="P350" s="84">
        <v>0</v>
      </c>
      <c r="Q350" s="84">
        <v>0</v>
      </c>
      <c r="R350" s="85">
        <v>0</v>
      </c>
      <c r="S350" s="86">
        <f t="shared" si="192"/>
        <v>27.553644109545292</v>
      </c>
      <c r="U350" s="102" t="s">
        <v>57</v>
      </c>
      <c r="V350" s="118">
        <v>27.499987344553688</v>
      </c>
      <c r="W350" s="118">
        <v>0</v>
      </c>
      <c r="X350" s="118">
        <v>0</v>
      </c>
      <c r="Y350" s="118">
        <v>0</v>
      </c>
      <c r="Z350" s="118">
        <v>0</v>
      </c>
      <c r="AA350" s="118">
        <v>0</v>
      </c>
      <c r="AB350" s="118">
        <v>0</v>
      </c>
      <c r="AC350" s="119">
        <v>5.3656764991605821E-2</v>
      </c>
      <c r="AD350" s="118">
        <v>0</v>
      </c>
      <c r="AE350" s="118">
        <v>0</v>
      </c>
      <c r="AF350" s="118">
        <v>0</v>
      </c>
      <c r="AG350" s="118">
        <v>5.3656764991605821E-2</v>
      </c>
      <c r="AH350" s="118">
        <v>0</v>
      </c>
      <c r="AI350" s="120">
        <f t="shared" si="193"/>
        <v>27.553644109545292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</row>
    <row r="351" spans="1:81" ht="15">
      <c r="A351" s="29" t="s">
        <v>58</v>
      </c>
      <c r="B351" s="43">
        <v>0</v>
      </c>
      <c r="C351" s="43">
        <v>0</v>
      </c>
      <c r="D351" s="43">
        <v>8.9199653240362817</v>
      </c>
      <c r="E351" s="43">
        <v>0</v>
      </c>
      <c r="F351" s="422"/>
      <c r="G351" s="43">
        <v>0</v>
      </c>
      <c r="H351" s="44">
        <v>0</v>
      </c>
      <c r="I351" s="39">
        <f t="shared" si="191"/>
        <v>8.9199653240362817</v>
      </c>
      <c r="K351" s="72" t="s">
        <v>58</v>
      </c>
      <c r="L351" s="43">
        <v>0</v>
      </c>
      <c r="M351" s="43">
        <v>0</v>
      </c>
      <c r="N351" s="43">
        <v>8.9199653240362817</v>
      </c>
      <c r="O351" s="43">
        <v>0</v>
      </c>
      <c r="P351" s="43">
        <v>517.50624903984192</v>
      </c>
      <c r="Q351" s="43">
        <v>0</v>
      </c>
      <c r="R351" s="82">
        <v>0</v>
      </c>
      <c r="S351" s="83">
        <f t="shared" si="192"/>
        <v>526.42621436387822</v>
      </c>
      <c r="U351" s="103" t="s">
        <v>58</v>
      </c>
      <c r="V351" s="114">
        <v>0</v>
      </c>
      <c r="W351" s="114">
        <v>0</v>
      </c>
      <c r="X351" s="114">
        <v>0</v>
      </c>
      <c r="Y351" s="114">
        <v>0</v>
      </c>
      <c r="Z351" s="114">
        <v>0</v>
      </c>
      <c r="AA351" s="114">
        <v>0</v>
      </c>
      <c r="AB351" s="114">
        <v>517.50624903984192</v>
      </c>
      <c r="AC351" s="115">
        <v>8.9199653240362817</v>
      </c>
      <c r="AD351" s="114">
        <v>0</v>
      </c>
      <c r="AE351" s="114">
        <v>0</v>
      </c>
      <c r="AF351" s="114">
        <v>0</v>
      </c>
      <c r="AG351" s="114">
        <v>8.9199653240362817</v>
      </c>
      <c r="AH351" s="114">
        <v>0</v>
      </c>
      <c r="AI351" s="117">
        <f t="shared" si="193"/>
        <v>526.42621436387822</v>
      </c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</row>
    <row r="352" spans="1:81" ht="15">
      <c r="A352" s="28" t="s">
        <v>12</v>
      </c>
      <c r="B352" s="40">
        <v>0</v>
      </c>
      <c r="C352" s="40">
        <v>0</v>
      </c>
      <c r="D352" s="40">
        <v>0</v>
      </c>
      <c r="E352" s="40">
        <v>0</v>
      </c>
      <c r="F352" s="422"/>
      <c r="G352" s="40">
        <v>0</v>
      </c>
      <c r="H352" s="41">
        <v>0</v>
      </c>
      <c r="I352" s="42">
        <f t="shared" si="191"/>
        <v>0</v>
      </c>
      <c r="K352" s="71" t="s">
        <v>12</v>
      </c>
      <c r="L352" s="84">
        <v>0</v>
      </c>
      <c r="M352" s="84">
        <v>0</v>
      </c>
      <c r="N352" s="84">
        <v>0</v>
      </c>
      <c r="O352" s="84">
        <v>0</v>
      </c>
      <c r="P352" s="84">
        <v>11.057247307921738</v>
      </c>
      <c r="Q352" s="84">
        <v>0</v>
      </c>
      <c r="R352" s="85">
        <v>0</v>
      </c>
      <c r="S352" s="86">
        <f t="shared" si="192"/>
        <v>11.057247307921738</v>
      </c>
      <c r="U352" s="102" t="s">
        <v>12</v>
      </c>
      <c r="V352" s="118">
        <v>0</v>
      </c>
      <c r="W352" s="118">
        <v>0</v>
      </c>
      <c r="X352" s="118">
        <v>0</v>
      </c>
      <c r="Y352" s="118">
        <v>0</v>
      </c>
      <c r="Z352" s="118">
        <v>0</v>
      </c>
      <c r="AA352" s="118">
        <v>0</v>
      </c>
      <c r="AB352" s="118">
        <v>11.057247307921738</v>
      </c>
      <c r="AC352" s="119">
        <v>0</v>
      </c>
      <c r="AD352" s="118">
        <v>0</v>
      </c>
      <c r="AE352" s="118">
        <v>0</v>
      </c>
      <c r="AF352" s="118">
        <v>0</v>
      </c>
      <c r="AG352" s="118">
        <v>0</v>
      </c>
      <c r="AH352" s="118">
        <v>0</v>
      </c>
      <c r="AI352" s="120">
        <f t="shared" si="193"/>
        <v>11.057247307921738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</row>
    <row r="353" spans="1:8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191"/>
        <v>0</v>
      </c>
      <c r="K353" s="72" t="s">
        <v>59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82">
        <v>0</v>
      </c>
      <c r="S353" s="83">
        <f t="shared" si="192"/>
        <v>0</v>
      </c>
      <c r="U353" s="103" t="s">
        <v>59</v>
      </c>
      <c r="V353" s="114">
        <v>0</v>
      </c>
      <c r="W353" s="114">
        <v>0</v>
      </c>
      <c r="X353" s="114">
        <v>0</v>
      </c>
      <c r="Y353" s="114">
        <v>0</v>
      </c>
      <c r="Z353" s="114">
        <v>0</v>
      </c>
      <c r="AA353" s="114">
        <v>0</v>
      </c>
      <c r="AB353" s="114">
        <v>0</v>
      </c>
      <c r="AC353" s="115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7">
        <f t="shared" si="193"/>
        <v>0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</row>
    <row r="354" spans="1:81" ht="15">
      <c r="A354" s="28" t="s">
        <v>17</v>
      </c>
      <c r="B354" s="40">
        <v>0</v>
      </c>
      <c r="C354" s="40">
        <v>19.525167401814262</v>
      </c>
      <c r="D354" s="40">
        <v>0</v>
      </c>
      <c r="E354" s="40">
        <v>0</v>
      </c>
      <c r="F354" s="422"/>
      <c r="G354" s="40">
        <v>0</v>
      </c>
      <c r="H354" s="41">
        <v>0</v>
      </c>
      <c r="I354" s="42">
        <f t="shared" si="191"/>
        <v>19.525167401814262</v>
      </c>
      <c r="K354" s="71" t="s">
        <v>17</v>
      </c>
      <c r="L354" s="84">
        <v>0</v>
      </c>
      <c r="M354" s="84">
        <v>19.525167401814262</v>
      </c>
      <c r="N354" s="84">
        <v>0</v>
      </c>
      <c r="O354" s="84">
        <v>0</v>
      </c>
      <c r="P354" s="84">
        <v>3.5781483528185415E-2</v>
      </c>
      <c r="Q354" s="84">
        <v>0</v>
      </c>
      <c r="R354" s="85">
        <v>0</v>
      </c>
      <c r="S354" s="86">
        <f t="shared" si="192"/>
        <v>19.560948885342448</v>
      </c>
      <c r="U354" s="102" t="s">
        <v>17</v>
      </c>
      <c r="V354" s="118">
        <v>0</v>
      </c>
      <c r="W354" s="118">
        <v>0</v>
      </c>
      <c r="X354" s="118">
        <v>0</v>
      </c>
      <c r="Y354" s="118">
        <v>19.525167401814262</v>
      </c>
      <c r="Z354" s="118">
        <v>0</v>
      </c>
      <c r="AA354" s="118">
        <v>0</v>
      </c>
      <c r="AB354" s="118">
        <v>3.5781483528185415E-2</v>
      </c>
      <c r="AC354" s="119">
        <v>0</v>
      </c>
      <c r="AD354" s="118">
        <v>0</v>
      </c>
      <c r="AE354" s="118">
        <v>0</v>
      </c>
      <c r="AF354" s="118">
        <v>0</v>
      </c>
      <c r="AG354" s="118">
        <v>0</v>
      </c>
      <c r="AH354" s="118">
        <v>0</v>
      </c>
      <c r="AI354" s="120">
        <f t="shared" si="193"/>
        <v>19.560948885342448</v>
      </c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</row>
    <row r="355" spans="1:81" ht="15">
      <c r="A355" s="29" t="s">
        <v>140</v>
      </c>
      <c r="B355" s="43">
        <v>13.27139032145128</v>
      </c>
      <c r="C355" s="43">
        <v>460.50445011294318</v>
      </c>
      <c r="D355" s="43">
        <v>0</v>
      </c>
      <c r="E355" s="43">
        <v>0</v>
      </c>
      <c r="F355" s="422"/>
      <c r="G355" s="43">
        <v>0</v>
      </c>
      <c r="H355" s="44">
        <v>0</v>
      </c>
      <c r="I355" s="39">
        <f t="shared" si="191"/>
        <v>473.77584043439447</v>
      </c>
      <c r="K355" s="72" t="s">
        <v>140</v>
      </c>
      <c r="L355" s="43">
        <v>13.27139032145128</v>
      </c>
      <c r="M355" s="43">
        <v>460.50445011294318</v>
      </c>
      <c r="N355" s="43">
        <v>0</v>
      </c>
      <c r="O355" s="43">
        <v>0</v>
      </c>
      <c r="P355" s="43">
        <v>0</v>
      </c>
      <c r="Q355" s="43">
        <v>0</v>
      </c>
      <c r="R355" s="82">
        <v>0</v>
      </c>
      <c r="S355" s="83">
        <f t="shared" si="192"/>
        <v>473.77584043439447</v>
      </c>
      <c r="U355" s="103" t="s">
        <v>140</v>
      </c>
      <c r="V355" s="114">
        <v>13.27139032145128</v>
      </c>
      <c r="W355" s="114">
        <v>0</v>
      </c>
      <c r="X355" s="114">
        <v>0</v>
      </c>
      <c r="Y355" s="114">
        <v>460.50445011294318</v>
      </c>
      <c r="Z355" s="114">
        <v>0</v>
      </c>
      <c r="AA355" s="114">
        <v>0</v>
      </c>
      <c r="AB355" s="114">
        <v>0</v>
      </c>
      <c r="AC355" s="115">
        <v>0</v>
      </c>
      <c r="AD355" s="114">
        <v>0</v>
      </c>
      <c r="AE355" s="114">
        <v>0</v>
      </c>
      <c r="AF355" s="114">
        <v>0</v>
      </c>
      <c r="AG355" s="114">
        <v>0</v>
      </c>
      <c r="AH355" s="114">
        <v>0</v>
      </c>
      <c r="AI355" s="117">
        <f t="shared" si="193"/>
        <v>473.77584043439447</v>
      </c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</row>
    <row r="356" spans="1:81" ht="15">
      <c r="A356" s="28" t="s">
        <v>25</v>
      </c>
      <c r="B356" s="40">
        <v>7.82530222798324</v>
      </c>
      <c r="C356" s="40">
        <v>0</v>
      </c>
      <c r="D356" s="40">
        <v>59.07077967999922</v>
      </c>
      <c r="E356" s="40">
        <v>898.9860020874554</v>
      </c>
      <c r="F356" s="422"/>
      <c r="G356" s="40">
        <v>25.61453521654725</v>
      </c>
      <c r="H356" s="41">
        <v>0</v>
      </c>
      <c r="I356" s="42">
        <f t="shared" si="191"/>
        <v>991.49661921198503</v>
      </c>
      <c r="K356" s="71" t="s">
        <v>25</v>
      </c>
      <c r="L356" s="84">
        <v>7.82530222798324</v>
      </c>
      <c r="M356" s="84">
        <v>0</v>
      </c>
      <c r="N356" s="84">
        <v>59.07077967999922</v>
      </c>
      <c r="O356" s="84">
        <v>898.9860020874554</v>
      </c>
      <c r="P356" s="84">
        <v>1.0361552285079616</v>
      </c>
      <c r="Q356" s="84">
        <v>25.61453521654725</v>
      </c>
      <c r="R356" s="85">
        <v>0</v>
      </c>
      <c r="S356" s="86">
        <f t="shared" si="192"/>
        <v>992.53277444049297</v>
      </c>
      <c r="U356" s="102" t="s">
        <v>25</v>
      </c>
      <c r="V356" s="118">
        <v>0.55311758537172995</v>
      </c>
      <c r="W356" s="118">
        <v>1.238689574224926</v>
      </c>
      <c r="X356" s="118">
        <v>25.61453521654725</v>
      </c>
      <c r="Y356" s="118">
        <v>0</v>
      </c>
      <c r="Z356" s="118">
        <v>58.011648029989615</v>
      </c>
      <c r="AA356" s="118">
        <v>898.66784758888764</v>
      </c>
      <c r="AB356" s="118">
        <v>1.0361552285079616</v>
      </c>
      <c r="AC356" s="119">
        <v>7.4107812169639624</v>
      </c>
      <c r="AD356" s="118">
        <v>6.0334950683865838</v>
      </c>
      <c r="AE356" s="118">
        <v>0.31815449856777228</v>
      </c>
      <c r="AF356" s="118">
        <v>0</v>
      </c>
      <c r="AG356" s="118">
        <v>1.0591316500096066</v>
      </c>
      <c r="AH356" s="118">
        <v>0</v>
      </c>
      <c r="AI356" s="120">
        <f t="shared" si="193"/>
        <v>992.53277444049309</v>
      </c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</row>
    <row r="357" spans="1:81" ht="15">
      <c r="A357" s="29" t="s">
        <v>24</v>
      </c>
      <c r="B357" s="43">
        <v>205.11168814296673</v>
      </c>
      <c r="C357" s="43">
        <v>0</v>
      </c>
      <c r="D357" s="43">
        <v>772.29944796042719</v>
      </c>
      <c r="E357" s="43">
        <v>0</v>
      </c>
      <c r="F357" s="422"/>
      <c r="G357" s="43">
        <v>0</v>
      </c>
      <c r="H357" s="44">
        <v>0</v>
      </c>
      <c r="I357" s="39">
        <f t="shared" si="191"/>
        <v>977.41113610339391</v>
      </c>
      <c r="K357" s="72" t="s">
        <v>24</v>
      </c>
      <c r="L357" s="43">
        <v>205.11168814296673</v>
      </c>
      <c r="M357" s="43">
        <v>0</v>
      </c>
      <c r="N357" s="43">
        <v>772.29944796042719</v>
      </c>
      <c r="O357" s="43">
        <v>0</v>
      </c>
      <c r="P357" s="43">
        <v>0</v>
      </c>
      <c r="Q357" s="43">
        <v>0</v>
      </c>
      <c r="R357" s="82">
        <v>0</v>
      </c>
      <c r="S357" s="83">
        <f t="shared" si="192"/>
        <v>977.41113610339391</v>
      </c>
      <c r="U357" s="103" t="s">
        <v>24</v>
      </c>
      <c r="V357" s="114">
        <v>205.11168814296673</v>
      </c>
      <c r="W357" s="114">
        <v>0</v>
      </c>
      <c r="X357" s="114">
        <v>0</v>
      </c>
      <c r="Y357" s="114">
        <v>0</v>
      </c>
      <c r="Z357" s="114">
        <v>0</v>
      </c>
      <c r="AA357" s="114">
        <v>0</v>
      </c>
      <c r="AB357" s="114">
        <v>0</v>
      </c>
      <c r="AC357" s="115">
        <v>772.29944796042719</v>
      </c>
      <c r="AD357" s="114">
        <v>0</v>
      </c>
      <c r="AE357" s="114">
        <v>0</v>
      </c>
      <c r="AF357" s="114">
        <v>0</v>
      </c>
      <c r="AG357" s="114">
        <v>772.29944796042719</v>
      </c>
      <c r="AH357" s="114">
        <v>0</v>
      </c>
      <c r="AI357" s="117">
        <f t="shared" si="193"/>
        <v>977.41113610339391</v>
      </c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</row>
    <row r="358" spans="1:81" ht="15">
      <c r="A358" s="28" t="s">
        <v>60</v>
      </c>
      <c r="B358" s="40">
        <v>6.168877568968643</v>
      </c>
      <c r="C358" s="40">
        <v>10.461653196859194</v>
      </c>
      <c r="D358" s="40">
        <v>19.079002790624671</v>
      </c>
      <c r="E358" s="40">
        <v>0</v>
      </c>
      <c r="F358" s="422"/>
      <c r="G358" s="40">
        <v>0</v>
      </c>
      <c r="H358" s="41">
        <v>0</v>
      </c>
      <c r="I358" s="42">
        <f t="shared" si="191"/>
        <v>35.709533556452506</v>
      </c>
      <c r="K358" s="71" t="s">
        <v>60</v>
      </c>
      <c r="L358" s="84">
        <v>6.168877568968643</v>
      </c>
      <c r="M358" s="84">
        <v>10.461653196859194</v>
      </c>
      <c r="N358" s="84">
        <v>19.079002790624671</v>
      </c>
      <c r="O358" s="84">
        <v>0</v>
      </c>
      <c r="P358" s="84">
        <v>0</v>
      </c>
      <c r="Q358" s="84">
        <v>0</v>
      </c>
      <c r="R358" s="85">
        <v>0</v>
      </c>
      <c r="S358" s="86">
        <f t="shared" si="192"/>
        <v>35.709533556452506</v>
      </c>
      <c r="U358" s="102" t="s">
        <v>60</v>
      </c>
      <c r="V358" s="118">
        <v>6.168877568968643</v>
      </c>
      <c r="W358" s="118">
        <v>0</v>
      </c>
      <c r="X358" s="118">
        <v>0</v>
      </c>
      <c r="Y358" s="118">
        <v>10.461653196859194</v>
      </c>
      <c r="Z358" s="118">
        <v>19.079002790624671</v>
      </c>
      <c r="AA358" s="118">
        <v>0</v>
      </c>
      <c r="AB358" s="118">
        <v>0</v>
      </c>
      <c r="AC358" s="119">
        <v>0</v>
      </c>
      <c r="AD358" s="118">
        <v>0</v>
      </c>
      <c r="AE358" s="118">
        <v>0</v>
      </c>
      <c r="AF358" s="118">
        <v>0</v>
      </c>
      <c r="AG358" s="118">
        <v>0</v>
      </c>
      <c r="AH358" s="118">
        <v>0</v>
      </c>
      <c r="AI358" s="120">
        <f t="shared" si="193"/>
        <v>35.709533556452506</v>
      </c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</row>
    <row r="359" spans="1:81" ht="15">
      <c r="A359" s="29" t="s">
        <v>22</v>
      </c>
      <c r="B359" s="43">
        <v>14.832319908212687</v>
      </c>
      <c r="C359" s="43">
        <v>694.08173557114389</v>
      </c>
      <c r="D359" s="43">
        <v>306.79021058054957</v>
      </c>
      <c r="E359" s="43">
        <v>0</v>
      </c>
      <c r="F359" s="422"/>
      <c r="G359" s="43">
        <v>0</v>
      </c>
      <c r="H359" s="44">
        <v>0</v>
      </c>
      <c r="I359" s="39">
        <f t="shared" si="191"/>
        <v>1015.7042660599061</v>
      </c>
      <c r="K359" s="72" t="s">
        <v>22</v>
      </c>
      <c r="L359" s="43">
        <v>14.832319908212687</v>
      </c>
      <c r="M359" s="43">
        <v>694.08173557114389</v>
      </c>
      <c r="N359" s="43">
        <v>306.79021058054957</v>
      </c>
      <c r="O359" s="43">
        <v>0</v>
      </c>
      <c r="P359" s="43">
        <v>21.249803097595038</v>
      </c>
      <c r="Q359" s="43">
        <v>0</v>
      </c>
      <c r="R359" s="82">
        <v>0</v>
      </c>
      <c r="S359" s="83">
        <f t="shared" si="192"/>
        <v>1036.9540691575012</v>
      </c>
      <c r="U359" s="103" t="s">
        <v>22</v>
      </c>
      <c r="V359" s="114">
        <v>14.832319908212687</v>
      </c>
      <c r="W359" s="114">
        <v>0</v>
      </c>
      <c r="X359" s="114">
        <v>0</v>
      </c>
      <c r="Y359" s="114">
        <v>694.08173557114389</v>
      </c>
      <c r="Z359" s="114">
        <v>93.57584979359271</v>
      </c>
      <c r="AA359" s="114">
        <v>0</v>
      </c>
      <c r="AB359" s="114">
        <v>21.249803097595038</v>
      </c>
      <c r="AC359" s="115">
        <v>213.21436078695689</v>
      </c>
      <c r="AD359" s="114">
        <v>0</v>
      </c>
      <c r="AE359" s="114">
        <v>0</v>
      </c>
      <c r="AF359" s="114">
        <v>0</v>
      </c>
      <c r="AG359" s="114">
        <v>213.21436078695689</v>
      </c>
      <c r="AH359" s="114">
        <v>0</v>
      </c>
      <c r="AI359" s="117">
        <f t="shared" si="193"/>
        <v>1036.9540691575012</v>
      </c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</row>
    <row r="360" spans="1:81" ht="15">
      <c r="A360" s="28" t="s">
        <v>21</v>
      </c>
      <c r="B360" s="40">
        <v>0.59032515577841504</v>
      </c>
      <c r="C360" s="40">
        <v>31.780041572141812</v>
      </c>
      <c r="D360" s="40">
        <v>9.8944765048169714</v>
      </c>
      <c r="E360" s="40">
        <v>0</v>
      </c>
      <c r="F360" s="422"/>
      <c r="G360" s="40">
        <v>0</v>
      </c>
      <c r="H360" s="41">
        <v>0</v>
      </c>
      <c r="I360" s="42">
        <f t="shared" si="191"/>
        <v>42.264843232737199</v>
      </c>
      <c r="K360" s="71" t="s">
        <v>21</v>
      </c>
      <c r="L360" s="84">
        <v>0.59032515577841504</v>
      </c>
      <c r="M360" s="84">
        <v>31.780041572141812</v>
      </c>
      <c r="N360" s="84">
        <v>9.8944765048169714</v>
      </c>
      <c r="O360" s="84">
        <v>0</v>
      </c>
      <c r="P360" s="84">
        <v>0</v>
      </c>
      <c r="Q360" s="84">
        <v>0</v>
      </c>
      <c r="R360" s="85">
        <v>0</v>
      </c>
      <c r="S360" s="86">
        <f t="shared" si="192"/>
        <v>42.264843232737199</v>
      </c>
      <c r="U360" s="102" t="s">
        <v>61</v>
      </c>
      <c r="V360" s="118">
        <v>0.59032515577841504</v>
      </c>
      <c r="W360" s="118">
        <v>0</v>
      </c>
      <c r="X360" s="118">
        <v>0</v>
      </c>
      <c r="Y360" s="118">
        <v>31.780041572141812</v>
      </c>
      <c r="Z360" s="118">
        <v>9.8944765048169714</v>
      </c>
      <c r="AA360" s="118">
        <v>0</v>
      </c>
      <c r="AB360" s="118">
        <v>0</v>
      </c>
      <c r="AC360" s="119">
        <v>0</v>
      </c>
      <c r="AD360" s="118">
        <v>0</v>
      </c>
      <c r="AE360" s="118">
        <v>0</v>
      </c>
      <c r="AF360" s="118">
        <v>0</v>
      </c>
      <c r="AG360" s="118">
        <v>0</v>
      </c>
      <c r="AH360" s="118">
        <v>0</v>
      </c>
      <c r="AI360" s="120">
        <f t="shared" si="193"/>
        <v>42.264843232737199</v>
      </c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</row>
    <row r="361" spans="1:8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191"/>
        <v>0</v>
      </c>
      <c r="K361" s="73" t="s">
        <v>64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82">
        <v>0</v>
      </c>
      <c r="S361" s="83">
        <f t="shared" si="192"/>
        <v>0</v>
      </c>
      <c r="U361" s="104" t="s">
        <v>62</v>
      </c>
      <c r="V361" s="114">
        <v>0</v>
      </c>
      <c r="W361" s="114">
        <v>0</v>
      </c>
      <c r="X361" s="114">
        <v>0</v>
      </c>
      <c r="Y361" s="114">
        <v>0</v>
      </c>
      <c r="Z361" s="114">
        <v>0</v>
      </c>
      <c r="AA361" s="114">
        <v>0</v>
      </c>
      <c r="AB361" s="114">
        <v>0</v>
      </c>
      <c r="AC361" s="115">
        <v>0</v>
      </c>
      <c r="AD361" s="116">
        <v>0</v>
      </c>
      <c r="AE361" s="116">
        <v>0</v>
      </c>
      <c r="AF361" s="116">
        <v>0</v>
      </c>
      <c r="AG361" s="116">
        <v>0</v>
      </c>
      <c r="AH361" s="116">
        <v>0</v>
      </c>
      <c r="AI361" s="117">
        <f t="shared" si="193"/>
        <v>0</v>
      </c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</row>
    <row r="362" spans="1:8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f t="shared" si="191"/>
        <v>0</v>
      </c>
      <c r="K362" s="74" t="s">
        <v>23</v>
      </c>
      <c r="L362" s="87">
        <v>0</v>
      </c>
      <c r="M362" s="87">
        <v>0</v>
      </c>
      <c r="N362" s="87">
        <v>0</v>
      </c>
      <c r="O362" s="87">
        <v>0</v>
      </c>
      <c r="P362" s="87">
        <v>0</v>
      </c>
      <c r="Q362" s="87">
        <v>0</v>
      </c>
      <c r="R362" s="88">
        <v>0</v>
      </c>
      <c r="S362" s="89">
        <f t="shared" si="192"/>
        <v>0</v>
      </c>
      <c r="U362" s="105" t="s">
        <v>65</v>
      </c>
      <c r="V362" s="121">
        <v>0</v>
      </c>
      <c r="W362" s="121">
        <v>0</v>
      </c>
      <c r="X362" s="121">
        <v>0</v>
      </c>
      <c r="Y362" s="121">
        <v>0</v>
      </c>
      <c r="Z362" s="121">
        <v>0</v>
      </c>
      <c r="AA362" s="121">
        <v>0</v>
      </c>
      <c r="AB362" s="121">
        <v>0</v>
      </c>
      <c r="AC362" s="121">
        <v>0</v>
      </c>
      <c r="AD362" s="121">
        <v>0</v>
      </c>
      <c r="AE362" s="121">
        <v>0</v>
      </c>
      <c r="AF362" s="121">
        <v>0</v>
      </c>
      <c r="AG362" s="121">
        <v>0</v>
      </c>
      <c r="AH362" s="122">
        <v>0</v>
      </c>
      <c r="AI362" s="123">
        <f t="shared" si="193"/>
        <v>0</v>
      </c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</row>
    <row r="363" spans="1:8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f t="shared" si="191"/>
        <v>0</v>
      </c>
      <c r="K363" s="75" t="s">
        <v>19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90">
        <v>0</v>
      </c>
      <c r="S363" s="91">
        <f t="shared" si="192"/>
        <v>0</v>
      </c>
      <c r="U363" s="106" t="s">
        <v>19</v>
      </c>
      <c r="V363" s="124">
        <v>0</v>
      </c>
      <c r="W363" s="124">
        <v>0</v>
      </c>
      <c r="X363" s="124">
        <v>0</v>
      </c>
      <c r="Y363" s="124">
        <v>0</v>
      </c>
      <c r="Z363" s="124">
        <v>0</v>
      </c>
      <c r="AA363" s="124">
        <v>0</v>
      </c>
      <c r="AB363" s="124">
        <v>0</v>
      </c>
      <c r="AC363" s="124">
        <v>0</v>
      </c>
      <c r="AD363" s="125">
        <v>0</v>
      </c>
      <c r="AE363" s="125">
        <v>0</v>
      </c>
      <c r="AF363" s="125">
        <v>0</v>
      </c>
      <c r="AG363" s="125">
        <v>0</v>
      </c>
      <c r="AH363" s="125">
        <v>0</v>
      </c>
      <c r="AI363" s="126">
        <f t="shared" si="193"/>
        <v>0</v>
      </c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</row>
    <row r="364" spans="1:8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f t="shared" si="191"/>
        <v>0</v>
      </c>
      <c r="K364" s="74" t="s">
        <v>20</v>
      </c>
      <c r="L364" s="87">
        <v>0</v>
      </c>
      <c r="M364" s="87">
        <v>0</v>
      </c>
      <c r="N364" s="87">
        <v>0</v>
      </c>
      <c r="O364" s="87">
        <v>0</v>
      </c>
      <c r="P364" s="87">
        <v>0</v>
      </c>
      <c r="Q364" s="87">
        <v>0</v>
      </c>
      <c r="R364" s="88">
        <v>0</v>
      </c>
      <c r="S364" s="89">
        <f t="shared" si="192"/>
        <v>0</v>
      </c>
      <c r="U364" s="105" t="s">
        <v>20</v>
      </c>
      <c r="V364" s="121">
        <v>0</v>
      </c>
      <c r="W364" s="121">
        <v>0</v>
      </c>
      <c r="X364" s="121">
        <v>0</v>
      </c>
      <c r="Y364" s="121">
        <v>0</v>
      </c>
      <c r="Z364" s="121">
        <v>0</v>
      </c>
      <c r="AA364" s="121">
        <v>0</v>
      </c>
      <c r="AB364" s="121">
        <v>0</v>
      </c>
      <c r="AC364" s="121">
        <v>0</v>
      </c>
      <c r="AD364" s="121">
        <v>0</v>
      </c>
      <c r="AE364" s="121">
        <v>0</v>
      </c>
      <c r="AF364" s="121">
        <v>0</v>
      </c>
      <c r="AG364" s="121">
        <v>0</v>
      </c>
      <c r="AH364" s="122">
        <v>0</v>
      </c>
      <c r="AI364" s="123">
        <f t="shared" si="193"/>
        <v>0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</row>
    <row r="365" spans="1:8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f t="shared" si="191"/>
        <v>0</v>
      </c>
      <c r="K365" s="76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2">
        <v>0</v>
      </c>
      <c r="S365" s="93">
        <f t="shared" si="192"/>
        <v>0</v>
      </c>
      <c r="U365" s="106" t="s">
        <v>11</v>
      </c>
      <c r="V365" s="124">
        <v>0</v>
      </c>
      <c r="W365" s="124">
        <v>0</v>
      </c>
      <c r="X365" s="124">
        <v>0</v>
      </c>
      <c r="Y365" s="124">
        <v>0</v>
      </c>
      <c r="Z365" s="124">
        <v>0</v>
      </c>
      <c r="AA365" s="124">
        <v>0</v>
      </c>
      <c r="AB365" s="124">
        <v>0</v>
      </c>
      <c r="AC365" s="124">
        <v>0</v>
      </c>
      <c r="AD365" s="125">
        <v>0</v>
      </c>
      <c r="AE365" s="125">
        <v>0</v>
      </c>
      <c r="AF365" s="125">
        <v>0</v>
      </c>
      <c r="AG365" s="125">
        <v>0</v>
      </c>
      <c r="AH365" s="125">
        <v>0</v>
      </c>
      <c r="AI365" s="126">
        <f t="shared" si="193"/>
        <v>0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</row>
    <row r="366" spans="1:81" ht="18" customHeight="1">
      <c r="A366" s="34" t="s">
        <v>26</v>
      </c>
      <c r="B366" s="67">
        <f>SUM(B345:B361)</f>
        <v>299.08456070885148</v>
      </c>
      <c r="C366" s="67">
        <f t="shared" ref="C366:I366" si="194">SUM(C345:C361)</f>
        <v>1216.3530478549023</v>
      </c>
      <c r="D366" s="67">
        <f t="shared" si="194"/>
        <v>1197.8185828281544</v>
      </c>
      <c r="E366" s="67">
        <f t="shared" si="194"/>
        <v>898.9860020874554</v>
      </c>
      <c r="F366" s="67">
        <f t="shared" si="194"/>
        <v>0</v>
      </c>
      <c r="G366" s="67">
        <f t="shared" si="194"/>
        <v>25.61453521654725</v>
      </c>
      <c r="H366" s="68">
        <f t="shared" si="194"/>
        <v>0</v>
      </c>
      <c r="I366" s="39">
        <f t="shared" si="194"/>
        <v>3637.856728695911</v>
      </c>
      <c r="K366" s="77" t="s">
        <v>26</v>
      </c>
      <c r="L366" s="67">
        <f>SUM(L345:L361)</f>
        <v>299.08456070885148</v>
      </c>
      <c r="M366" s="67">
        <f t="shared" ref="M366:S366" si="195">SUM(M345:M361)</f>
        <v>1216.3530478549023</v>
      </c>
      <c r="N366" s="67">
        <f t="shared" si="195"/>
        <v>1197.8185828281544</v>
      </c>
      <c r="O366" s="67">
        <f t="shared" si="195"/>
        <v>898.9860020874554</v>
      </c>
      <c r="P366" s="67">
        <f t="shared" si="195"/>
        <v>550.88523615739496</v>
      </c>
      <c r="Q366" s="67">
        <f t="shared" si="195"/>
        <v>25.61453521654725</v>
      </c>
      <c r="R366" s="68">
        <f t="shared" si="195"/>
        <v>0</v>
      </c>
      <c r="S366" s="94">
        <f t="shared" si="195"/>
        <v>4188.741964853305</v>
      </c>
      <c r="U366" s="107" t="s">
        <v>63</v>
      </c>
      <c r="V366" s="127">
        <f>SUM(V345:V361)</f>
        <v>291.81237606623995</v>
      </c>
      <c r="W366" s="127">
        <f t="shared" ref="W366:AH366" si="196">SUM(W345:W361)</f>
        <v>1.238689574224926</v>
      </c>
      <c r="X366" s="127">
        <f t="shared" si="196"/>
        <v>25.61453521654725</v>
      </c>
      <c r="Y366" s="127">
        <f t="shared" si="196"/>
        <v>1216.3530478549023</v>
      </c>
      <c r="Z366" s="127">
        <f t="shared" si="196"/>
        <v>199.64037873898019</v>
      </c>
      <c r="AA366" s="127">
        <f t="shared" si="196"/>
        <v>898.66784758888764</v>
      </c>
      <c r="AB366" s="127">
        <f t="shared" si="196"/>
        <v>550.88523615739496</v>
      </c>
      <c r="AC366" s="127">
        <f t="shared" si="196"/>
        <v>1004.5298536561286</v>
      </c>
      <c r="AD366" s="128">
        <f t="shared" si="196"/>
        <v>6.0334950683865838</v>
      </c>
      <c r="AE366" s="128">
        <f t="shared" si="196"/>
        <v>0.31815449856777228</v>
      </c>
      <c r="AF366" s="128">
        <f t="shared" si="196"/>
        <v>0</v>
      </c>
      <c r="AG366" s="128">
        <f t="shared" si="196"/>
        <v>998.17820408917419</v>
      </c>
      <c r="AH366" s="128">
        <f t="shared" si="196"/>
        <v>0</v>
      </c>
      <c r="AI366" s="129">
        <f>SUM(V366:AC366)</f>
        <v>4188.7419648533059</v>
      </c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</row>
    <row r="367" spans="1:81" s="15" customFormat="1" ht="15" thickBot="1">
      <c r="A367" s="32" t="s">
        <v>90</v>
      </c>
      <c r="B367" s="48">
        <f>IF($I366=0,"-",B366/$I366)</f>
        <v>8.2214496890334249E-2</v>
      </c>
      <c r="C367" s="48">
        <f t="shared" ref="C367:H367" si="197">IF($I366=0,"-",C366/$I366)</f>
        <v>0.33435979989540088</v>
      </c>
      <c r="D367" s="48">
        <f t="shared" si="197"/>
        <v>0.32926491397519803</v>
      </c>
      <c r="E367" s="48">
        <f t="shared" si="197"/>
        <v>0.24711968313543822</v>
      </c>
      <c r="F367" s="48">
        <f t="shared" si="197"/>
        <v>0</v>
      </c>
      <c r="G367" s="48">
        <f t="shared" si="197"/>
        <v>7.0411061036286275E-3</v>
      </c>
      <c r="H367" s="69">
        <f t="shared" si="197"/>
        <v>0</v>
      </c>
      <c r="I367" s="49">
        <f>SUM(B367:H367)</f>
        <v>0.99999999999999989</v>
      </c>
      <c r="K367" s="78" t="s">
        <v>90</v>
      </c>
      <c r="L367" s="95">
        <f>IF($S366=0,"-",L366/$S366)</f>
        <v>7.1402001655484118E-2</v>
      </c>
      <c r="M367" s="95">
        <f t="shared" ref="M367:R367" si="198">IF($S366=0,"-",M366/$S366)</f>
        <v>0.2903862443810144</v>
      </c>
      <c r="N367" s="95">
        <f t="shared" si="198"/>
        <v>0.28596141583290474</v>
      </c>
      <c r="O367" s="95">
        <f t="shared" si="198"/>
        <v>0.21461957065644624</v>
      </c>
      <c r="P367" s="95">
        <f t="shared" si="198"/>
        <v>0.13151567720803439</v>
      </c>
      <c r="Q367" s="95">
        <f t="shared" si="198"/>
        <v>6.1150902661162854E-3</v>
      </c>
      <c r="R367" s="96">
        <f t="shared" si="198"/>
        <v>0</v>
      </c>
      <c r="S367" s="97">
        <f>SUM(L367:R367)</f>
        <v>1</v>
      </c>
      <c r="U367" s="108" t="s">
        <v>90</v>
      </c>
      <c r="V367" s="130">
        <f>+V366/$AI366</f>
        <v>6.9665875462075519E-2</v>
      </c>
      <c r="W367" s="130">
        <f t="shared" ref="W367:AH367" si="199">+W366/$AI366</f>
        <v>2.9571875866750988E-4</v>
      </c>
      <c r="X367" s="130">
        <f t="shared" si="199"/>
        <v>6.1150902661162845E-3</v>
      </c>
      <c r="Y367" s="130">
        <f t="shared" si="199"/>
        <v>0.29038624438101435</v>
      </c>
      <c r="Z367" s="130">
        <f t="shared" si="199"/>
        <v>4.7661178562468889E-2</v>
      </c>
      <c r="AA367" s="130">
        <f t="shared" si="199"/>
        <v>0.2145436159900482</v>
      </c>
      <c r="AB367" s="130">
        <f t="shared" si="199"/>
        <v>0.13151567720803437</v>
      </c>
      <c r="AC367" s="130">
        <f t="shared" si="199"/>
        <v>0.23981659937157487</v>
      </c>
      <c r="AD367" s="130">
        <f t="shared" si="199"/>
        <v>1.4404074347410614E-3</v>
      </c>
      <c r="AE367" s="130">
        <f t="shared" si="199"/>
        <v>7.5954666398008686E-5</v>
      </c>
      <c r="AF367" s="130">
        <f t="shared" si="199"/>
        <v>0</v>
      </c>
      <c r="AG367" s="130">
        <f t="shared" si="199"/>
        <v>0.23830023727043578</v>
      </c>
      <c r="AH367" s="130">
        <f t="shared" si="199"/>
        <v>0</v>
      </c>
      <c r="AI367" s="131">
        <f>SUM(V367:AC367)</f>
        <v>1</v>
      </c>
    </row>
    <row r="368" spans="1:81" ht="15" thickBot="1">
      <c r="A368" s="2"/>
      <c r="B368" s="2"/>
      <c r="C368" s="2"/>
      <c r="D368" s="2"/>
      <c r="E368" s="2"/>
      <c r="F368" s="2"/>
      <c r="G368" s="2"/>
      <c r="H368" s="2"/>
      <c r="I368" s="2"/>
      <c r="K368" s="2"/>
      <c r="L368" s="2"/>
      <c r="M368" s="2"/>
      <c r="N368" s="2"/>
      <c r="O368" s="2"/>
      <c r="P368" s="2"/>
      <c r="Q368" s="2"/>
      <c r="R368" s="2"/>
      <c r="S368" s="2"/>
      <c r="U368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</row>
    <row r="369" spans="1:81" ht="30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  <c r="K369" s="424" t="s">
        <v>41</v>
      </c>
      <c r="L369" s="80" t="s">
        <v>0</v>
      </c>
      <c r="M369" s="80" t="s">
        <v>1</v>
      </c>
      <c r="N369" s="80" t="s">
        <v>2</v>
      </c>
      <c r="O369" s="80" t="s">
        <v>3</v>
      </c>
      <c r="P369" s="80" t="s">
        <v>27</v>
      </c>
      <c r="Q369" s="80" t="s">
        <v>4</v>
      </c>
      <c r="R369" s="80" t="s">
        <v>5</v>
      </c>
      <c r="S369" s="81" t="s">
        <v>6</v>
      </c>
      <c r="U369" s="417" t="s">
        <v>41</v>
      </c>
      <c r="V369" s="111" t="s">
        <v>72</v>
      </c>
      <c r="W369" s="111" t="s">
        <v>73</v>
      </c>
      <c r="X369" s="111" t="s">
        <v>4</v>
      </c>
      <c r="Y369" s="111" t="s">
        <v>1</v>
      </c>
      <c r="Z369" s="111" t="s">
        <v>2</v>
      </c>
      <c r="AA369" s="111" t="s">
        <v>3</v>
      </c>
      <c r="AB369" s="111" t="s">
        <v>55</v>
      </c>
      <c r="AC369" s="111" t="s">
        <v>67</v>
      </c>
      <c r="AD369" s="112" t="s">
        <v>74</v>
      </c>
      <c r="AE369" s="112" t="s">
        <v>75</v>
      </c>
      <c r="AF369" s="112" t="s">
        <v>76</v>
      </c>
      <c r="AG369" s="112" t="s">
        <v>77</v>
      </c>
      <c r="AH369" s="112" t="s">
        <v>78</v>
      </c>
      <c r="AI369" s="113" t="s">
        <v>63</v>
      </c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</row>
    <row r="370" spans="1:81" ht="15" customHeight="1">
      <c r="A370" s="445" t="s">
        <v>41</v>
      </c>
      <c r="B370" s="409" t="s">
        <v>119</v>
      </c>
      <c r="C370" s="410"/>
      <c r="D370" s="410"/>
      <c r="E370" s="410"/>
      <c r="F370" s="410"/>
      <c r="G370" s="410"/>
      <c r="H370" s="410"/>
      <c r="I370" s="411"/>
      <c r="K370" s="425" t="s">
        <v>41</v>
      </c>
      <c r="L370" s="412" t="s">
        <v>119</v>
      </c>
      <c r="M370" s="413"/>
      <c r="N370" s="413"/>
      <c r="O370" s="413"/>
      <c r="P370" s="413"/>
      <c r="Q370" s="413"/>
      <c r="R370" s="413"/>
      <c r="S370" s="414"/>
      <c r="U370" s="418" t="s">
        <v>41</v>
      </c>
      <c r="V370" s="419" t="s">
        <v>119</v>
      </c>
      <c r="W370" s="419"/>
      <c r="X370" s="419"/>
      <c r="Y370" s="419"/>
      <c r="Z370" s="419"/>
      <c r="AA370" s="419"/>
      <c r="AB370" s="419"/>
      <c r="AC370" s="419"/>
      <c r="AD370" s="419"/>
      <c r="AE370" s="419"/>
      <c r="AF370" s="419"/>
      <c r="AG370" s="419"/>
      <c r="AH370" s="419"/>
      <c r="AI370" s="420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</row>
    <row r="371" spans="1:81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/>
      <c r="G371" s="37">
        <v>0</v>
      </c>
      <c r="H371" s="38">
        <v>0</v>
      </c>
      <c r="I371" s="39">
        <f>SUM(B371:H371)</f>
        <v>0</v>
      </c>
      <c r="K371" s="79" t="s">
        <v>7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98">
        <v>0</v>
      </c>
      <c r="S371" s="99">
        <f>SUM(L371:R371)</f>
        <v>0</v>
      </c>
      <c r="U371" s="101" t="s">
        <v>7</v>
      </c>
      <c r="V371" s="114">
        <v>0</v>
      </c>
      <c r="W371" s="114">
        <v>0</v>
      </c>
      <c r="X371" s="114">
        <v>0</v>
      </c>
      <c r="Y371" s="114">
        <v>0</v>
      </c>
      <c r="Z371" s="114">
        <v>0</v>
      </c>
      <c r="AA371" s="114">
        <v>0</v>
      </c>
      <c r="AB371" s="114">
        <v>0</v>
      </c>
      <c r="AC371" s="115">
        <v>0</v>
      </c>
      <c r="AD371" s="116">
        <v>0</v>
      </c>
      <c r="AE371" s="116">
        <v>0</v>
      </c>
      <c r="AF371" s="116">
        <v>0</v>
      </c>
      <c r="AG371" s="116">
        <v>0</v>
      </c>
      <c r="AH371" s="116">
        <v>0</v>
      </c>
      <c r="AI371" s="117">
        <f>SUM(V371:AC371)</f>
        <v>0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</row>
    <row r="372" spans="1:8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200">SUM(B372:H372)</f>
        <v>0</v>
      </c>
      <c r="K372" s="71" t="s">
        <v>8</v>
      </c>
      <c r="L372" s="84">
        <v>0</v>
      </c>
      <c r="M372" s="84">
        <v>0</v>
      </c>
      <c r="N372" s="84">
        <v>0</v>
      </c>
      <c r="O372" s="84">
        <v>0</v>
      </c>
      <c r="P372" s="84">
        <v>0</v>
      </c>
      <c r="Q372" s="84">
        <v>0</v>
      </c>
      <c r="R372" s="85">
        <v>0</v>
      </c>
      <c r="S372" s="86">
        <f t="shared" ref="S372:S391" si="201">SUM(L372:R372)</f>
        <v>0</v>
      </c>
      <c r="U372" s="102" t="s">
        <v>8</v>
      </c>
      <c r="V372" s="118">
        <v>0</v>
      </c>
      <c r="W372" s="118">
        <v>0</v>
      </c>
      <c r="X372" s="118">
        <v>0</v>
      </c>
      <c r="Y372" s="118">
        <v>0</v>
      </c>
      <c r="Z372" s="118">
        <v>0</v>
      </c>
      <c r="AA372" s="118">
        <v>0</v>
      </c>
      <c r="AB372" s="118">
        <v>0</v>
      </c>
      <c r="AC372" s="119">
        <v>0</v>
      </c>
      <c r="AD372" s="118">
        <v>0</v>
      </c>
      <c r="AE372" s="118">
        <v>0</v>
      </c>
      <c r="AF372" s="118">
        <v>0</v>
      </c>
      <c r="AG372" s="118">
        <v>0</v>
      </c>
      <c r="AH372" s="118">
        <v>0</v>
      </c>
      <c r="AI372" s="120">
        <f t="shared" ref="AI372:AI391" si="202">SUM(V372:AC372)</f>
        <v>0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</row>
    <row r="373" spans="1:81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200"/>
        <v>0</v>
      </c>
      <c r="K373" s="72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82">
        <v>0</v>
      </c>
      <c r="S373" s="83">
        <f t="shared" si="201"/>
        <v>0</v>
      </c>
      <c r="U373" s="103" t="s">
        <v>10</v>
      </c>
      <c r="V373" s="114">
        <v>0</v>
      </c>
      <c r="W373" s="114">
        <v>0</v>
      </c>
      <c r="X373" s="114">
        <v>0</v>
      </c>
      <c r="Y373" s="114">
        <v>0</v>
      </c>
      <c r="Z373" s="114">
        <v>0</v>
      </c>
      <c r="AA373" s="114">
        <v>0</v>
      </c>
      <c r="AB373" s="114">
        <v>0</v>
      </c>
      <c r="AC373" s="115">
        <v>0</v>
      </c>
      <c r="AD373" s="116">
        <v>0</v>
      </c>
      <c r="AE373" s="116">
        <v>0</v>
      </c>
      <c r="AF373" s="116">
        <v>0</v>
      </c>
      <c r="AG373" s="116">
        <v>0</v>
      </c>
      <c r="AH373" s="116">
        <v>0</v>
      </c>
      <c r="AI373" s="117">
        <f t="shared" si="202"/>
        <v>0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</row>
    <row r="374" spans="1:81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200"/>
        <v>0</v>
      </c>
      <c r="K374" s="71" t="s">
        <v>56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5">
        <v>0</v>
      </c>
      <c r="S374" s="86">
        <f t="shared" si="201"/>
        <v>0</v>
      </c>
      <c r="U374" s="102" t="s">
        <v>56</v>
      </c>
      <c r="V374" s="118">
        <v>0</v>
      </c>
      <c r="W374" s="118">
        <v>0</v>
      </c>
      <c r="X374" s="118">
        <v>0</v>
      </c>
      <c r="Y374" s="118">
        <v>0</v>
      </c>
      <c r="Z374" s="118">
        <v>0</v>
      </c>
      <c r="AA374" s="118">
        <v>0</v>
      </c>
      <c r="AB374" s="118">
        <v>0</v>
      </c>
      <c r="AC374" s="119">
        <v>0</v>
      </c>
      <c r="AD374" s="118">
        <v>0</v>
      </c>
      <c r="AE374" s="118">
        <v>0</v>
      </c>
      <c r="AF374" s="118">
        <v>0</v>
      </c>
      <c r="AG374" s="118">
        <v>0</v>
      </c>
      <c r="AH374" s="118">
        <v>0</v>
      </c>
      <c r="AI374" s="120">
        <f t="shared" si="202"/>
        <v>0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</row>
    <row r="375" spans="1:81" ht="15">
      <c r="A375" s="29" t="s">
        <v>16</v>
      </c>
      <c r="B375" s="43">
        <v>130.61641220481675</v>
      </c>
      <c r="C375" s="43">
        <v>2.6874301484329712</v>
      </c>
      <c r="D375" s="43">
        <v>2.6874301484329712</v>
      </c>
      <c r="E375" s="43">
        <v>0</v>
      </c>
      <c r="F375" s="422"/>
      <c r="G375" s="43">
        <v>0</v>
      </c>
      <c r="H375" s="44">
        <v>0</v>
      </c>
      <c r="I375" s="39">
        <f t="shared" si="200"/>
        <v>135.99127250168272</v>
      </c>
      <c r="K375" s="72" t="s">
        <v>16</v>
      </c>
      <c r="L375" s="43">
        <v>130.61641220481675</v>
      </c>
      <c r="M375" s="43">
        <v>2.6874301484329712</v>
      </c>
      <c r="N375" s="43">
        <v>2.6874301484329712</v>
      </c>
      <c r="O375" s="43">
        <v>0</v>
      </c>
      <c r="P375" s="43">
        <v>0</v>
      </c>
      <c r="Q375" s="43">
        <v>0</v>
      </c>
      <c r="R375" s="82">
        <v>0</v>
      </c>
      <c r="S375" s="83">
        <f t="shared" si="201"/>
        <v>135.99127250168272</v>
      </c>
      <c r="U375" s="103" t="s">
        <v>16</v>
      </c>
      <c r="V375" s="114">
        <v>130.61641220481675</v>
      </c>
      <c r="W375" s="114">
        <v>0</v>
      </c>
      <c r="X375" s="114">
        <v>0</v>
      </c>
      <c r="Y375" s="114">
        <v>2.6874301484329712</v>
      </c>
      <c r="Z375" s="114">
        <v>2.6874301484329712</v>
      </c>
      <c r="AA375" s="114">
        <v>0</v>
      </c>
      <c r="AB375" s="114">
        <v>0</v>
      </c>
      <c r="AC375" s="115">
        <v>0</v>
      </c>
      <c r="AD375" s="116">
        <v>0</v>
      </c>
      <c r="AE375" s="116">
        <v>0</v>
      </c>
      <c r="AF375" s="116">
        <v>0</v>
      </c>
      <c r="AG375" s="116">
        <v>0</v>
      </c>
      <c r="AH375" s="116">
        <v>0</v>
      </c>
      <c r="AI375" s="117">
        <f t="shared" si="202"/>
        <v>135.99127250168272</v>
      </c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</row>
    <row r="376" spans="1:81" ht="15">
      <c r="A376" s="28" t="s">
        <v>68</v>
      </c>
      <c r="B376" s="40">
        <v>199.24827591655432</v>
      </c>
      <c r="C376" s="40">
        <v>0.98349868368370152</v>
      </c>
      <c r="D376" s="40">
        <v>0</v>
      </c>
      <c r="E376" s="40">
        <v>2.0692067896678279</v>
      </c>
      <c r="F376" s="422"/>
      <c r="G376" s="40">
        <v>0</v>
      </c>
      <c r="H376" s="41">
        <v>0</v>
      </c>
      <c r="I376" s="42">
        <f t="shared" si="200"/>
        <v>202.30098138990584</v>
      </c>
      <c r="K376" s="71" t="s">
        <v>68</v>
      </c>
      <c r="L376" s="84">
        <v>199.24827591655432</v>
      </c>
      <c r="M376" s="84">
        <v>0.98349868368370152</v>
      </c>
      <c r="N376" s="84">
        <v>0</v>
      </c>
      <c r="O376" s="84">
        <v>2.0692067896678279</v>
      </c>
      <c r="P376" s="84">
        <v>0</v>
      </c>
      <c r="Q376" s="84">
        <v>0</v>
      </c>
      <c r="R376" s="85">
        <v>0</v>
      </c>
      <c r="S376" s="86">
        <f t="shared" si="201"/>
        <v>202.30098138990584</v>
      </c>
      <c r="U376" s="102" t="s">
        <v>57</v>
      </c>
      <c r="V376" s="118">
        <v>196.6911793389767</v>
      </c>
      <c r="W376" s="118">
        <v>2.557096577577624</v>
      </c>
      <c r="X376" s="118">
        <v>0</v>
      </c>
      <c r="Y376" s="118">
        <v>0.98349868368370152</v>
      </c>
      <c r="Z376" s="118">
        <v>0</v>
      </c>
      <c r="AA376" s="118">
        <v>0</v>
      </c>
      <c r="AB376" s="118">
        <v>0</v>
      </c>
      <c r="AC376" s="119">
        <v>2.0692067896678279</v>
      </c>
      <c r="AD376" s="118">
        <v>0</v>
      </c>
      <c r="AE376" s="118">
        <v>0</v>
      </c>
      <c r="AF376" s="118">
        <v>0</v>
      </c>
      <c r="AG376" s="118">
        <v>0</v>
      </c>
      <c r="AH376" s="118">
        <v>2.0692067896678279</v>
      </c>
      <c r="AI376" s="120">
        <f t="shared" si="202"/>
        <v>202.30098138990584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</row>
    <row r="377" spans="1:81" ht="15">
      <c r="A377" s="29" t="s">
        <v>58</v>
      </c>
      <c r="B377" s="43">
        <v>0</v>
      </c>
      <c r="C377" s="43">
        <v>0</v>
      </c>
      <c r="D377" s="43">
        <v>0</v>
      </c>
      <c r="E377" s="43">
        <v>2396.5002097692445</v>
      </c>
      <c r="F377" s="422"/>
      <c r="G377" s="43">
        <v>0</v>
      </c>
      <c r="H377" s="44">
        <v>0</v>
      </c>
      <c r="I377" s="39">
        <f t="shared" si="200"/>
        <v>2396.5002097692445</v>
      </c>
      <c r="K377" s="72" t="s">
        <v>58</v>
      </c>
      <c r="L377" s="43">
        <v>0</v>
      </c>
      <c r="M377" s="43">
        <v>0</v>
      </c>
      <c r="N377" s="43">
        <v>0</v>
      </c>
      <c r="O377" s="43">
        <v>2396.5002097692445</v>
      </c>
      <c r="P377" s="43">
        <v>1504.0061726053041</v>
      </c>
      <c r="Q377" s="43">
        <v>0</v>
      </c>
      <c r="R377" s="82">
        <v>0</v>
      </c>
      <c r="S377" s="83">
        <f t="shared" si="201"/>
        <v>3900.5063823745486</v>
      </c>
      <c r="U377" s="103" t="s">
        <v>58</v>
      </c>
      <c r="V377" s="114">
        <v>0</v>
      </c>
      <c r="W377" s="114">
        <v>0</v>
      </c>
      <c r="X377" s="114">
        <v>0</v>
      </c>
      <c r="Y377" s="114">
        <v>0</v>
      </c>
      <c r="Z377" s="114">
        <v>0</v>
      </c>
      <c r="AA377" s="114">
        <v>2396.5002097692445</v>
      </c>
      <c r="AB377" s="114">
        <v>1504.0061726053041</v>
      </c>
      <c r="AC377" s="115">
        <v>0</v>
      </c>
      <c r="AD377" s="114">
        <v>0</v>
      </c>
      <c r="AE377" s="114">
        <v>0</v>
      </c>
      <c r="AF377" s="114">
        <v>0</v>
      </c>
      <c r="AG377" s="114">
        <v>0</v>
      </c>
      <c r="AH377" s="114">
        <v>0</v>
      </c>
      <c r="AI377" s="117">
        <f t="shared" si="202"/>
        <v>3900.5063823745486</v>
      </c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</row>
    <row r="378" spans="1:81" ht="15">
      <c r="A378" s="28" t="s">
        <v>12</v>
      </c>
      <c r="B378" s="40">
        <v>0</v>
      </c>
      <c r="C378" s="40">
        <v>0</v>
      </c>
      <c r="D378" s="40">
        <v>0</v>
      </c>
      <c r="E378" s="40">
        <v>37.721026292928372</v>
      </c>
      <c r="F378" s="422"/>
      <c r="G378" s="40">
        <v>0</v>
      </c>
      <c r="H378" s="41">
        <v>0</v>
      </c>
      <c r="I378" s="42">
        <f t="shared" si="200"/>
        <v>37.721026292928372</v>
      </c>
      <c r="K378" s="71" t="s">
        <v>12</v>
      </c>
      <c r="L378" s="84">
        <v>0</v>
      </c>
      <c r="M378" s="84">
        <v>0</v>
      </c>
      <c r="N378" s="84">
        <v>0</v>
      </c>
      <c r="O378" s="84">
        <v>37.721026292928372</v>
      </c>
      <c r="P378" s="84">
        <v>93.942982252594362</v>
      </c>
      <c r="Q378" s="84">
        <v>0</v>
      </c>
      <c r="R378" s="85">
        <v>0</v>
      </c>
      <c r="S378" s="86">
        <f t="shared" si="201"/>
        <v>131.66400854552273</v>
      </c>
      <c r="U378" s="102" t="s">
        <v>12</v>
      </c>
      <c r="V378" s="118">
        <v>0</v>
      </c>
      <c r="W378" s="118">
        <v>0</v>
      </c>
      <c r="X378" s="118">
        <v>0</v>
      </c>
      <c r="Y378" s="118">
        <v>0</v>
      </c>
      <c r="Z378" s="118">
        <v>0</v>
      </c>
      <c r="AA378" s="118">
        <v>37.721026292928372</v>
      </c>
      <c r="AB378" s="118">
        <v>93.942982252594362</v>
      </c>
      <c r="AC378" s="119">
        <v>0</v>
      </c>
      <c r="AD378" s="118">
        <v>0</v>
      </c>
      <c r="AE378" s="118">
        <v>0</v>
      </c>
      <c r="AF378" s="118">
        <v>0</v>
      </c>
      <c r="AG378" s="118">
        <v>0</v>
      </c>
      <c r="AH378" s="118">
        <v>0</v>
      </c>
      <c r="AI378" s="120">
        <f t="shared" si="202"/>
        <v>131.66400854552273</v>
      </c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</row>
    <row r="379" spans="1:81" ht="15">
      <c r="A379" s="29" t="s">
        <v>59</v>
      </c>
      <c r="B379" s="43">
        <v>0</v>
      </c>
      <c r="C379" s="43">
        <v>0</v>
      </c>
      <c r="D379" s="43">
        <v>0</v>
      </c>
      <c r="E379" s="43">
        <v>0.13405623359402472</v>
      </c>
      <c r="F379" s="422"/>
      <c r="G379" s="43">
        <v>0</v>
      </c>
      <c r="H379" s="44">
        <v>0</v>
      </c>
      <c r="I379" s="39">
        <f t="shared" si="200"/>
        <v>0.13405623359402472</v>
      </c>
      <c r="K379" s="72" t="s">
        <v>59</v>
      </c>
      <c r="L379" s="43">
        <v>0</v>
      </c>
      <c r="M379" s="43">
        <v>0</v>
      </c>
      <c r="N379" s="43">
        <v>0</v>
      </c>
      <c r="O379" s="43">
        <v>0.13405623359402472</v>
      </c>
      <c r="P379" s="43">
        <v>0</v>
      </c>
      <c r="Q379" s="43">
        <v>0</v>
      </c>
      <c r="R379" s="82">
        <v>0</v>
      </c>
      <c r="S379" s="83">
        <f t="shared" si="201"/>
        <v>0.13405623359402472</v>
      </c>
      <c r="U379" s="103" t="s">
        <v>59</v>
      </c>
      <c r="V379" s="114">
        <v>0</v>
      </c>
      <c r="W379" s="114">
        <v>0</v>
      </c>
      <c r="X379" s="114">
        <v>0</v>
      </c>
      <c r="Y379" s="114">
        <v>0</v>
      </c>
      <c r="Z379" s="114">
        <v>0</v>
      </c>
      <c r="AA379" s="114">
        <v>0</v>
      </c>
      <c r="AB379" s="114">
        <v>0</v>
      </c>
      <c r="AC379" s="115">
        <v>0.13405623359402472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0.13405623359402472</v>
      </c>
      <c r="AI379" s="117">
        <f t="shared" si="202"/>
        <v>0.13405623359402472</v>
      </c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</row>
    <row r="380" spans="1:81" ht="15">
      <c r="A380" s="28" t="s">
        <v>17</v>
      </c>
      <c r="B380" s="40">
        <v>34.803091012984815</v>
      </c>
      <c r="C380" s="40">
        <v>0</v>
      </c>
      <c r="D380" s="40">
        <v>0</v>
      </c>
      <c r="E380" s="40">
        <v>18.154480059225769</v>
      </c>
      <c r="F380" s="422"/>
      <c r="G380" s="40">
        <v>0</v>
      </c>
      <c r="H380" s="41">
        <v>0</v>
      </c>
      <c r="I380" s="42">
        <f t="shared" si="200"/>
        <v>52.957571072210584</v>
      </c>
      <c r="K380" s="71" t="s">
        <v>17</v>
      </c>
      <c r="L380" s="84">
        <v>34.803091012984815</v>
      </c>
      <c r="M380" s="84">
        <v>0</v>
      </c>
      <c r="N380" s="84">
        <v>0</v>
      </c>
      <c r="O380" s="84">
        <v>18.154480059225769</v>
      </c>
      <c r="P380" s="84">
        <v>9.795835392173631E-2</v>
      </c>
      <c r="Q380" s="84">
        <v>0</v>
      </c>
      <c r="R380" s="85">
        <v>0</v>
      </c>
      <c r="S380" s="86">
        <f t="shared" si="201"/>
        <v>53.055529426132317</v>
      </c>
      <c r="U380" s="102" t="s">
        <v>17</v>
      </c>
      <c r="V380" s="118">
        <v>31.960742016872192</v>
      </c>
      <c r="W380" s="118">
        <v>0</v>
      </c>
      <c r="X380" s="118">
        <v>0</v>
      </c>
      <c r="Y380" s="118">
        <v>0</v>
      </c>
      <c r="Z380" s="118">
        <v>0</v>
      </c>
      <c r="AA380" s="118">
        <v>0</v>
      </c>
      <c r="AB380" s="118">
        <v>9.795835392173631E-2</v>
      </c>
      <c r="AC380" s="119">
        <v>20.996829055338392</v>
      </c>
      <c r="AD380" s="118">
        <v>2.8423489961126238</v>
      </c>
      <c r="AE380" s="118">
        <v>0</v>
      </c>
      <c r="AF380" s="118">
        <v>0</v>
      </c>
      <c r="AG380" s="118">
        <v>0</v>
      </c>
      <c r="AH380" s="118">
        <v>18.154480059225769</v>
      </c>
      <c r="AI380" s="120">
        <f t="shared" si="202"/>
        <v>53.055529426132324</v>
      </c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</row>
    <row r="381" spans="1:81" ht="15">
      <c r="A381" s="29" t="s">
        <v>140</v>
      </c>
      <c r="B381" s="43">
        <v>146.40709199992682</v>
      </c>
      <c r="C381" s="43">
        <v>0</v>
      </c>
      <c r="D381" s="43">
        <v>111.55795997465468</v>
      </c>
      <c r="E381" s="43">
        <v>6.2732146278142609E-2</v>
      </c>
      <c r="F381" s="422"/>
      <c r="G381" s="43">
        <v>0</v>
      </c>
      <c r="H381" s="44">
        <v>0</v>
      </c>
      <c r="I381" s="39">
        <f t="shared" si="200"/>
        <v>258.02778412085968</v>
      </c>
      <c r="K381" s="72" t="s">
        <v>140</v>
      </c>
      <c r="L381" s="43">
        <v>146.40709199992682</v>
      </c>
      <c r="M381" s="43">
        <v>0</v>
      </c>
      <c r="N381" s="43">
        <v>111.55795997465468</v>
      </c>
      <c r="O381" s="43">
        <v>6.2732146278142609E-2</v>
      </c>
      <c r="P381" s="43">
        <v>0</v>
      </c>
      <c r="Q381" s="43">
        <v>0</v>
      </c>
      <c r="R381" s="82">
        <v>0</v>
      </c>
      <c r="S381" s="83">
        <f t="shared" si="201"/>
        <v>258.02778412085968</v>
      </c>
      <c r="U381" s="103" t="s">
        <v>140</v>
      </c>
      <c r="V381" s="114">
        <v>145.70785953017489</v>
      </c>
      <c r="W381" s="114">
        <v>0</v>
      </c>
      <c r="X381" s="114">
        <v>0</v>
      </c>
      <c r="Y381" s="114">
        <v>0</v>
      </c>
      <c r="Z381" s="114">
        <v>111.55795997465468</v>
      </c>
      <c r="AA381" s="114">
        <v>6.2732146278142609E-2</v>
      </c>
      <c r="AB381" s="114">
        <v>0</v>
      </c>
      <c r="AC381" s="115">
        <v>0.69923246975192821</v>
      </c>
      <c r="AD381" s="114">
        <v>0.69923246975192821</v>
      </c>
      <c r="AE381" s="114">
        <v>0</v>
      </c>
      <c r="AF381" s="114">
        <v>0</v>
      </c>
      <c r="AG381" s="114">
        <v>0</v>
      </c>
      <c r="AH381" s="114">
        <v>0</v>
      </c>
      <c r="AI381" s="117">
        <f t="shared" si="202"/>
        <v>258.02778412085962</v>
      </c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</row>
    <row r="382" spans="1:81" ht="15">
      <c r="A382" s="28" t="s">
        <v>25</v>
      </c>
      <c r="B382" s="40">
        <v>52.405238937053966</v>
      </c>
      <c r="C382" s="40">
        <v>8.9576754815439974E-3</v>
      </c>
      <c r="D382" s="40">
        <v>15.939211220469149</v>
      </c>
      <c r="E382" s="40">
        <v>188.66371817841636</v>
      </c>
      <c r="F382" s="422"/>
      <c r="G382" s="40">
        <v>206.84256259171374</v>
      </c>
      <c r="H382" s="41">
        <v>0</v>
      </c>
      <c r="I382" s="42">
        <f t="shared" si="200"/>
        <v>463.85968860313483</v>
      </c>
      <c r="K382" s="71" t="s">
        <v>25</v>
      </c>
      <c r="L382" s="84">
        <v>52.405238937053966</v>
      </c>
      <c r="M382" s="84">
        <v>8.9576754815439974E-3</v>
      </c>
      <c r="N382" s="84">
        <v>15.939211220469149</v>
      </c>
      <c r="O382" s="84">
        <v>188.66371817841636</v>
      </c>
      <c r="P382" s="84">
        <v>5.005054268070384</v>
      </c>
      <c r="Q382" s="84">
        <v>206.84256259171374</v>
      </c>
      <c r="R382" s="85">
        <v>0</v>
      </c>
      <c r="S382" s="86">
        <f t="shared" si="201"/>
        <v>468.86474287120518</v>
      </c>
      <c r="U382" s="102" t="s">
        <v>25</v>
      </c>
      <c r="V382" s="118">
        <v>14.085826731780957</v>
      </c>
      <c r="W382" s="118">
        <v>24.852604907004665</v>
      </c>
      <c r="X382" s="118">
        <v>206.84256259171374</v>
      </c>
      <c r="Y382" s="118">
        <v>8.9576754815439974E-3</v>
      </c>
      <c r="Z382" s="118">
        <v>15.939211220469149</v>
      </c>
      <c r="AA382" s="118">
        <v>177.469550821757</v>
      </c>
      <c r="AB382" s="118">
        <v>5.005054268070384</v>
      </c>
      <c r="AC382" s="119">
        <v>24.660974654927713</v>
      </c>
      <c r="AD382" s="118">
        <v>13.466807298268346</v>
      </c>
      <c r="AE382" s="118">
        <v>0</v>
      </c>
      <c r="AF382" s="118">
        <v>0</v>
      </c>
      <c r="AG382" s="118">
        <v>0</v>
      </c>
      <c r="AH382" s="118">
        <v>11.194167356659367</v>
      </c>
      <c r="AI382" s="120">
        <f t="shared" si="202"/>
        <v>468.86474287120524</v>
      </c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</row>
    <row r="383" spans="1:81" ht="15">
      <c r="A383" s="29" t="s">
        <v>24</v>
      </c>
      <c r="B383" s="43">
        <v>67.827120928193025</v>
      </c>
      <c r="C383" s="43">
        <v>0</v>
      </c>
      <c r="D383" s="43">
        <v>0</v>
      </c>
      <c r="E383" s="43">
        <v>0</v>
      </c>
      <c r="F383" s="422"/>
      <c r="G383" s="43">
        <v>0</v>
      </c>
      <c r="H383" s="44">
        <v>0</v>
      </c>
      <c r="I383" s="39">
        <f t="shared" si="200"/>
        <v>67.827120928193025</v>
      </c>
      <c r="K383" s="72" t="s">
        <v>24</v>
      </c>
      <c r="L383" s="43">
        <v>67.827120928193025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82">
        <v>0</v>
      </c>
      <c r="S383" s="83">
        <f t="shared" si="201"/>
        <v>67.827120928193025</v>
      </c>
      <c r="U383" s="103" t="s">
        <v>24</v>
      </c>
      <c r="V383" s="114">
        <v>67.827120928193025</v>
      </c>
      <c r="W383" s="114">
        <v>0</v>
      </c>
      <c r="X383" s="114">
        <v>0</v>
      </c>
      <c r="Y383" s="114">
        <v>0</v>
      </c>
      <c r="Z383" s="114">
        <v>0</v>
      </c>
      <c r="AA383" s="114">
        <v>0</v>
      </c>
      <c r="AB383" s="114">
        <v>0</v>
      </c>
      <c r="AC383" s="115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7">
        <f t="shared" si="202"/>
        <v>67.827120928193025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</row>
    <row r="384" spans="1:81" ht="15">
      <c r="A384" s="28" t="s">
        <v>60</v>
      </c>
      <c r="B384" s="40">
        <v>51.648632080821862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200"/>
        <v>51.648632080821862</v>
      </c>
      <c r="K384" s="71" t="s">
        <v>60</v>
      </c>
      <c r="L384" s="84">
        <v>51.648632080821862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5">
        <v>0</v>
      </c>
      <c r="S384" s="86">
        <f t="shared" si="201"/>
        <v>51.648632080821862</v>
      </c>
      <c r="U384" s="102" t="s">
        <v>60</v>
      </c>
      <c r="V384" s="118">
        <v>51.648632080821862</v>
      </c>
      <c r="W384" s="118">
        <v>0</v>
      </c>
      <c r="X384" s="118">
        <v>0</v>
      </c>
      <c r="Y384" s="118">
        <v>0</v>
      </c>
      <c r="Z384" s="118">
        <v>0</v>
      </c>
      <c r="AA384" s="118">
        <v>0</v>
      </c>
      <c r="AB384" s="118">
        <v>0</v>
      </c>
      <c r="AC384" s="119">
        <v>0</v>
      </c>
      <c r="AD384" s="118">
        <v>0</v>
      </c>
      <c r="AE384" s="118">
        <v>0</v>
      </c>
      <c r="AF384" s="118">
        <v>0</v>
      </c>
      <c r="AG384" s="118">
        <v>0</v>
      </c>
      <c r="AH384" s="118">
        <v>0</v>
      </c>
      <c r="AI384" s="120">
        <f t="shared" si="202"/>
        <v>51.648632080821862</v>
      </c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</row>
    <row r="385" spans="1:81" ht="15">
      <c r="A385" s="29" t="s">
        <v>22</v>
      </c>
      <c r="B385" s="43">
        <v>307.95055021299152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200"/>
        <v>307.95055021299152</v>
      </c>
      <c r="K385" s="72" t="s">
        <v>22</v>
      </c>
      <c r="L385" s="43">
        <v>307.95055021299152</v>
      </c>
      <c r="M385" s="43">
        <v>0</v>
      </c>
      <c r="N385" s="43">
        <v>0</v>
      </c>
      <c r="O385" s="43">
        <v>0</v>
      </c>
      <c r="P385" s="43">
        <v>158.45117122171428</v>
      </c>
      <c r="Q385" s="43">
        <v>0</v>
      </c>
      <c r="R385" s="82">
        <v>0</v>
      </c>
      <c r="S385" s="83">
        <f t="shared" si="201"/>
        <v>466.40172143470579</v>
      </c>
      <c r="U385" s="103" t="s">
        <v>22</v>
      </c>
      <c r="V385" s="114">
        <v>305.0584772216298</v>
      </c>
      <c r="W385" s="114">
        <v>0</v>
      </c>
      <c r="X385" s="114">
        <v>0</v>
      </c>
      <c r="Y385" s="114">
        <v>0</v>
      </c>
      <c r="Z385" s="114">
        <v>0</v>
      </c>
      <c r="AA385" s="114">
        <v>0</v>
      </c>
      <c r="AB385" s="114">
        <v>158.45117122171428</v>
      </c>
      <c r="AC385" s="115">
        <v>2.8920729913617373</v>
      </c>
      <c r="AD385" s="114">
        <v>2.8920729913617373</v>
      </c>
      <c r="AE385" s="114">
        <v>0</v>
      </c>
      <c r="AF385" s="114">
        <v>0</v>
      </c>
      <c r="AG385" s="114">
        <v>0</v>
      </c>
      <c r="AH385" s="114">
        <v>0</v>
      </c>
      <c r="AI385" s="117">
        <f t="shared" si="202"/>
        <v>466.40172143470579</v>
      </c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</row>
    <row r="386" spans="1:81" ht="15">
      <c r="A386" s="28" t="s">
        <v>21</v>
      </c>
      <c r="B386" s="40">
        <v>64.894695706021665</v>
      </c>
      <c r="C386" s="40">
        <v>0</v>
      </c>
      <c r="D386" s="40">
        <v>0</v>
      </c>
      <c r="E386" s="40">
        <v>0</v>
      </c>
      <c r="F386" s="422"/>
      <c r="G386" s="40">
        <v>0</v>
      </c>
      <c r="H386" s="41">
        <v>0</v>
      </c>
      <c r="I386" s="42">
        <f t="shared" si="200"/>
        <v>64.894695706021665</v>
      </c>
      <c r="K386" s="71" t="s">
        <v>21</v>
      </c>
      <c r="L386" s="84">
        <v>64.894695706021665</v>
      </c>
      <c r="M386" s="84">
        <v>0</v>
      </c>
      <c r="N386" s="84">
        <v>0</v>
      </c>
      <c r="O386" s="84">
        <v>0</v>
      </c>
      <c r="P386" s="84">
        <v>0</v>
      </c>
      <c r="Q386" s="84">
        <v>0</v>
      </c>
      <c r="R386" s="85">
        <v>0</v>
      </c>
      <c r="S386" s="86">
        <f t="shared" si="201"/>
        <v>64.894695706021665</v>
      </c>
      <c r="U386" s="102" t="s">
        <v>61</v>
      </c>
      <c r="V386" s="118">
        <v>64.894695706021665</v>
      </c>
      <c r="W386" s="118">
        <v>0</v>
      </c>
      <c r="X386" s="118">
        <v>0</v>
      </c>
      <c r="Y386" s="118">
        <v>0</v>
      </c>
      <c r="Z386" s="118">
        <v>0</v>
      </c>
      <c r="AA386" s="118">
        <v>0</v>
      </c>
      <c r="AB386" s="118">
        <v>0</v>
      </c>
      <c r="AC386" s="119">
        <v>0</v>
      </c>
      <c r="AD386" s="118">
        <v>0</v>
      </c>
      <c r="AE386" s="118">
        <v>0</v>
      </c>
      <c r="AF386" s="118">
        <v>0</v>
      </c>
      <c r="AG386" s="118">
        <v>0</v>
      </c>
      <c r="AH386" s="118">
        <v>0</v>
      </c>
      <c r="AI386" s="120">
        <f t="shared" si="202"/>
        <v>64.894695706021665</v>
      </c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</row>
    <row r="387" spans="1:8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200"/>
        <v>0</v>
      </c>
      <c r="K387" s="73" t="s">
        <v>64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82">
        <v>0</v>
      </c>
      <c r="S387" s="83">
        <f t="shared" si="201"/>
        <v>0</v>
      </c>
      <c r="U387" s="104" t="s">
        <v>62</v>
      </c>
      <c r="V387" s="114">
        <v>0</v>
      </c>
      <c r="W387" s="114">
        <v>0</v>
      </c>
      <c r="X387" s="114">
        <v>0</v>
      </c>
      <c r="Y387" s="114">
        <v>0</v>
      </c>
      <c r="Z387" s="114">
        <v>0</v>
      </c>
      <c r="AA387" s="114">
        <v>0</v>
      </c>
      <c r="AB387" s="114">
        <v>0</v>
      </c>
      <c r="AC387" s="115">
        <v>0</v>
      </c>
      <c r="AD387" s="116">
        <v>0</v>
      </c>
      <c r="AE387" s="116">
        <v>0</v>
      </c>
      <c r="AF387" s="116">
        <v>0</v>
      </c>
      <c r="AG387" s="116">
        <v>0</v>
      </c>
      <c r="AH387" s="116">
        <v>0</v>
      </c>
      <c r="AI387" s="117">
        <f t="shared" si="202"/>
        <v>0</v>
      </c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</row>
    <row r="388" spans="1:8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f t="shared" si="200"/>
        <v>0</v>
      </c>
      <c r="K388" s="74" t="s">
        <v>23</v>
      </c>
      <c r="L388" s="87">
        <v>0</v>
      </c>
      <c r="M388" s="87">
        <v>0</v>
      </c>
      <c r="N388" s="87">
        <v>0</v>
      </c>
      <c r="O388" s="87">
        <v>0</v>
      </c>
      <c r="P388" s="87">
        <v>0</v>
      </c>
      <c r="Q388" s="87">
        <v>0</v>
      </c>
      <c r="R388" s="88">
        <v>0</v>
      </c>
      <c r="S388" s="89">
        <f t="shared" si="201"/>
        <v>0</v>
      </c>
      <c r="U388" s="105" t="s">
        <v>65</v>
      </c>
      <c r="V388" s="121">
        <v>0</v>
      </c>
      <c r="W388" s="121">
        <v>0</v>
      </c>
      <c r="X388" s="121">
        <v>0</v>
      </c>
      <c r="Y388" s="121">
        <v>0</v>
      </c>
      <c r="Z388" s="121">
        <v>0</v>
      </c>
      <c r="AA388" s="121">
        <v>0</v>
      </c>
      <c r="AB388" s="121">
        <v>0</v>
      </c>
      <c r="AC388" s="121">
        <v>0</v>
      </c>
      <c r="AD388" s="121">
        <v>0</v>
      </c>
      <c r="AE388" s="121">
        <v>0</v>
      </c>
      <c r="AF388" s="121">
        <v>0</v>
      </c>
      <c r="AG388" s="121">
        <v>0</v>
      </c>
      <c r="AH388" s="122">
        <v>0</v>
      </c>
      <c r="AI388" s="123">
        <f t="shared" si="202"/>
        <v>0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</row>
    <row r="389" spans="1:8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f t="shared" si="200"/>
        <v>0</v>
      </c>
      <c r="K389" s="75" t="s">
        <v>19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90">
        <v>0</v>
      </c>
      <c r="S389" s="91">
        <f t="shared" si="201"/>
        <v>0</v>
      </c>
      <c r="U389" s="106" t="s">
        <v>19</v>
      </c>
      <c r="V389" s="124">
        <v>0</v>
      </c>
      <c r="W389" s="124">
        <v>0</v>
      </c>
      <c r="X389" s="124">
        <v>0</v>
      </c>
      <c r="Y389" s="124">
        <v>0</v>
      </c>
      <c r="Z389" s="124">
        <v>0</v>
      </c>
      <c r="AA389" s="124">
        <v>0</v>
      </c>
      <c r="AB389" s="124">
        <v>0</v>
      </c>
      <c r="AC389" s="124">
        <v>0</v>
      </c>
      <c r="AD389" s="125">
        <v>0</v>
      </c>
      <c r="AE389" s="125">
        <v>0</v>
      </c>
      <c r="AF389" s="125">
        <v>0</v>
      </c>
      <c r="AG389" s="125">
        <v>0</v>
      </c>
      <c r="AH389" s="125">
        <v>0</v>
      </c>
      <c r="AI389" s="126">
        <f t="shared" si="202"/>
        <v>0</v>
      </c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</row>
    <row r="390" spans="1:8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f t="shared" si="200"/>
        <v>0</v>
      </c>
      <c r="K390" s="74" t="s">
        <v>20</v>
      </c>
      <c r="L390" s="87">
        <v>0</v>
      </c>
      <c r="M390" s="87">
        <v>0</v>
      </c>
      <c r="N390" s="87">
        <v>0</v>
      </c>
      <c r="O390" s="87">
        <v>0</v>
      </c>
      <c r="P390" s="87">
        <v>0</v>
      </c>
      <c r="Q390" s="87">
        <v>0</v>
      </c>
      <c r="R390" s="88">
        <v>0</v>
      </c>
      <c r="S390" s="89">
        <f t="shared" si="201"/>
        <v>0</v>
      </c>
      <c r="U390" s="105" t="s">
        <v>20</v>
      </c>
      <c r="V390" s="121">
        <v>0</v>
      </c>
      <c r="W390" s="121">
        <v>0</v>
      </c>
      <c r="X390" s="121">
        <v>0</v>
      </c>
      <c r="Y390" s="121">
        <v>0</v>
      </c>
      <c r="Z390" s="121">
        <v>0</v>
      </c>
      <c r="AA390" s="121">
        <v>0</v>
      </c>
      <c r="AB390" s="121">
        <v>0</v>
      </c>
      <c r="AC390" s="121">
        <v>0</v>
      </c>
      <c r="AD390" s="121">
        <v>0</v>
      </c>
      <c r="AE390" s="121">
        <v>0</v>
      </c>
      <c r="AF390" s="121">
        <v>0</v>
      </c>
      <c r="AG390" s="121">
        <v>0</v>
      </c>
      <c r="AH390" s="122">
        <v>0</v>
      </c>
      <c r="AI390" s="123">
        <f t="shared" si="202"/>
        <v>0</v>
      </c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</row>
    <row r="391" spans="1:8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f t="shared" si="200"/>
        <v>0</v>
      </c>
      <c r="K391" s="76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2">
        <v>0</v>
      </c>
      <c r="S391" s="93">
        <f t="shared" si="201"/>
        <v>0</v>
      </c>
      <c r="U391" s="106" t="s">
        <v>11</v>
      </c>
      <c r="V391" s="124">
        <v>0</v>
      </c>
      <c r="W391" s="124">
        <v>0</v>
      </c>
      <c r="X391" s="124">
        <v>0</v>
      </c>
      <c r="Y391" s="124">
        <v>0</v>
      </c>
      <c r="Z391" s="124">
        <v>0</v>
      </c>
      <c r="AA391" s="124">
        <v>0</v>
      </c>
      <c r="AB391" s="124">
        <v>0</v>
      </c>
      <c r="AC391" s="124">
        <v>0</v>
      </c>
      <c r="AD391" s="125">
        <v>0</v>
      </c>
      <c r="AE391" s="125">
        <v>0</v>
      </c>
      <c r="AF391" s="125">
        <v>0</v>
      </c>
      <c r="AG391" s="125">
        <v>0</v>
      </c>
      <c r="AH391" s="125">
        <v>0</v>
      </c>
      <c r="AI391" s="126">
        <f t="shared" si="202"/>
        <v>0</v>
      </c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</row>
    <row r="392" spans="1:81" ht="15">
      <c r="A392" s="34" t="s">
        <v>26</v>
      </c>
      <c r="B392" s="67">
        <f>SUM(B371:B387)</f>
        <v>1055.8011089993647</v>
      </c>
      <c r="C392" s="67">
        <f t="shared" ref="C392:I392" si="203">SUM(C371:C387)</f>
        <v>3.679886507598217</v>
      </c>
      <c r="D392" s="67">
        <f t="shared" si="203"/>
        <v>130.18460134355681</v>
      </c>
      <c r="E392" s="67">
        <f t="shared" si="203"/>
        <v>2643.3054294693552</v>
      </c>
      <c r="F392" s="67">
        <f t="shared" si="203"/>
        <v>0</v>
      </c>
      <c r="G392" s="67">
        <f t="shared" si="203"/>
        <v>206.84256259171374</v>
      </c>
      <c r="H392" s="68">
        <f t="shared" si="203"/>
        <v>0</v>
      </c>
      <c r="I392" s="39">
        <f t="shared" si="203"/>
        <v>4039.8135889115883</v>
      </c>
      <c r="K392" s="77" t="s">
        <v>26</v>
      </c>
      <c r="L392" s="67">
        <f>SUM(L371:L387)</f>
        <v>1055.8011089993647</v>
      </c>
      <c r="M392" s="67">
        <f t="shared" ref="M392:S392" si="204">SUM(M371:M387)</f>
        <v>3.679886507598217</v>
      </c>
      <c r="N392" s="67">
        <f t="shared" si="204"/>
        <v>130.18460134355681</v>
      </c>
      <c r="O392" s="67">
        <f t="shared" si="204"/>
        <v>2643.3054294693552</v>
      </c>
      <c r="P392" s="67">
        <f t="shared" si="204"/>
        <v>1761.5033387016049</v>
      </c>
      <c r="Q392" s="67">
        <f t="shared" si="204"/>
        <v>206.84256259171374</v>
      </c>
      <c r="R392" s="68">
        <f t="shared" si="204"/>
        <v>0</v>
      </c>
      <c r="S392" s="94">
        <f t="shared" si="204"/>
        <v>5801.316927613193</v>
      </c>
      <c r="U392" s="107" t="s">
        <v>63</v>
      </c>
      <c r="V392" s="127">
        <f>SUM(V371:V387)</f>
        <v>1008.4909457592878</v>
      </c>
      <c r="W392" s="127">
        <f t="shared" ref="W392:AH392" si="205">SUM(W371:W387)</f>
        <v>27.409701484582289</v>
      </c>
      <c r="X392" s="127">
        <f t="shared" si="205"/>
        <v>206.84256259171374</v>
      </c>
      <c r="Y392" s="127">
        <f t="shared" si="205"/>
        <v>3.679886507598217</v>
      </c>
      <c r="Z392" s="127">
        <f t="shared" si="205"/>
        <v>130.18460134355681</v>
      </c>
      <c r="AA392" s="127">
        <f t="shared" si="205"/>
        <v>2611.7535190302078</v>
      </c>
      <c r="AB392" s="127">
        <f t="shared" si="205"/>
        <v>1761.5033387016049</v>
      </c>
      <c r="AC392" s="127">
        <f t="shared" si="205"/>
        <v>51.452372194641619</v>
      </c>
      <c r="AD392" s="128">
        <f t="shared" si="205"/>
        <v>19.900461755494636</v>
      </c>
      <c r="AE392" s="128">
        <f t="shared" si="205"/>
        <v>0</v>
      </c>
      <c r="AF392" s="128">
        <f t="shared" si="205"/>
        <v>0</v>
      </c>
      <c r="AG392" s="128">
        <f t="shared" si="205"/>
        <v>0</v>
      </c>
      <c r="AH392" s="128">
        <f t="shared" si="205"/>
        <v>31.55191043914699</v>
      </c>
      <c r="AI392" s="129">
        <f>SUM(V392:AC392)</f>
        <v>5801.316927613193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</row>
    <row r="393" spans="1:81" s="15" customFormat="1" ht="15" thickBot="1">
      <c r="A393" s="32" t="s">
        <v>90</v>
      </c>
      <c r="B393" s="48">
        <f>IF($I392=0,"-",B392/$I392)</f>
        <v>0.26134896716455175</v>
      </c>
      <c r="C393" s="48">
        <f t="shared" ref="C393:H393" si="206">IF($I392=0,"-",C392/$I392)</f>
        <v>9.1090502732569319E-4</v>
      </c>
      <c r="D393" s="48">
        <f t="shared" si="206"/>
        <v>3.2225398147301965E-2</v>
      </c>
      <c r="E393" s="48">
        <f t="shared" si="206"/>
        <v>0.65431371306949782</v>
      </c>
      <c r="F393" s="48">
        <f t="shared" si="206"/>
        <v>0</v>
      </c>
      <c r="G393" s="48">
        <f t="shared" si="206"/>
        <v>5.1201016591322854E-2</v>
      </c>
      <c r="H393" s="69">
        <f t="shared" si="206"/>
        <v>0</v>
      </c>
      <c r="I393" s="49">
        <f>SUM(B393:H393)</f>
        <v>1</v>
      </c>
      <c r="K393" s="78" t="s">
        <v>90</v>
      </c>
      <c r="L393" s="95">
        <f>IF($S392=0,"-",L392/$S392)</f>
        <v>0.18199335119478599</v>
      </c>
      <c r="M393" s="95">
        <f t="shared" ref="M393:R393" si="207">IF($S392=0,"-",M392/$S392)</f>
        <v>6.3431916468528716E-4</v>
      </c>
      <c r="N393" s="95">
        <f t="shared" si="207"/>
        <v>2.2440525654425506E-2</v>
      </c>
      <c r="O393" s="95">
        <f t="shared" si="207"/>
        <v>0.45563885966783013</v>
      </c>
      <c r="P393" s="95">
        <f t="shared" si="207"/>
        <v>0.30363852909279537</v>
      </c>
      <c r="Q393" s="95">
        <f t="shared" si="207"/>
        <v>3.565441522547777E-2</v>
      </c>
      <c r="R393" s="96">
        <f t="shared" si="207"/>
        <v>0</v>
      </c>
      <c r="S393" s="97">
        <f>SUM(L393:R393)</f>
        <v>1.0000000000000002</v>
      </c>
      <c r="U393" s="108" t="s">
        <v>90</v>
      </c>
      <c r="V393" s="130">
        <f>+V392/$AI392</f>
        <v>0.17383827816043937</v>
      </c>
      <c r="W393" s="130">
        <f t="shared" ref="W393:AH393" si="208">+W392/$AI392</f>
        <v>4.7247378184282936E-3</v>
      </c>
      <c r="X393" s="130">
        <f t="shared" si="208"/>
        <v>3.565441522547777E-2</v>
      </c>
      <c r="Y393" s="130">
        <f t="shared" si="208"/>
        <v>6.3431916468528716E-4</v>
      </c>
      <c r="Z393" s="130">
        <f t="shared" si="208"/>
        <v>2.2440525654425506E-2</v>
      </c>
      <c r="AA393" s="130">
        <f t="shared" si="208"/>
        <v>0.45020011001273613</v>
      </c>
      <c r="AB393" s="130">
        <f t="shared" si="208"/>
        <v>0.30363852909279537</v>
      </c>
      <c r="AC393" s="130">
        <f t="shared" si="208"/>
        <v>8.8690848710122807E-3</v>
      </c>
      <c r="AD393" s="130">
        <f t="shared" si="208"/>
        <v>3.430335215918325E-3</v>
      </c>
      <c r="AE393" s="130">
        <f t="shared" si="208"/>
        <v>0</v>
      </c>
      <c r="AF393" s="130">
        <f t="shared" si="208"/>
        <v>0</v>
      </c>
      <c r="AG393" s="130">
        <f t="shared" si="208"/>
        <v>0</v>
      </c>
      <c r="AH393" s="130">
        <f t="shared" si="208"/>
        <v>5.438749655093957E-3</v>
      </c>
      <c r="AI393" s="131">
        <f>SUM(V393:AC393)</f>
        <v>1</v>
      </c>
    </row>
    <row r="394" spans="1:81" ht="15" thickBot="1">
      <c r="A394" s="2"/>
      <c r="B394" s="2"/>
      <c r="C394" s="2"/>
      <c r="D394" s="2"/>
      <c r="E394" s="2"/>
      <c r="F394" s="2"/>
      <c r="G394" s="2"/>
      <c r="H394" s="2"/>
      <c r="I394" s="2"/>
      <c r="K394" s="2"/>
      <c r="L394" s="2"/>
      <c r="M394" s="2"/>
      <c r="N394" s="2"/>
      <c r="O394" s="2"/>
      <c r="P394" s="2"/>
      <c r="Q394" s="2"/>
      <c r="R394" s="2"/>
      <c r="S394" s="2"/>
      <c r="U394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</row>
    <row r="395" spans="1:81" ht="30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  <c r="K395" s="424" t="s">
        <v>42</v>
      </c>
      <c r="L395" s="80" t="s">
        <v>0</v>
      </c>
      <c r="M395" s="80" t="s">
        <v>1</v>
      </c>
      <c r="N395" s="80" t="s">
        <v>2</v>
      </c>
      <c r="O395" s="80" t="s">
        <v>3</v>
      </c>
      <c r="P395" s="80" t="s">
        <v>27</v>
      </c>
      <c r="Q395" s="80" t="s">
        <v>4</v>
      </c>
      <c r="R395" s="80" t="s">
        <v>5</v>
      </c>
      <c r="S395" s="81" t="s">
        <v>6</v>
      </c>
      <c r="U395" s="417" t="s">
        <v>42</v>
      </c>
      <c r="V395" s="111" t="s">
        <v>72</v>
      </c>
      <c r="W395" s="111" t="s">
        <v>73</v>
      </c>
      <c r="X395" s="111" t="s">
        <v>4</v>
      </c>
      <c r="Y395" s="111" t="s">
        <v>1</v>
      </c>
      <c r="Z395" s="111" t="s">
        <v>2</v>
      </c>
      <c r="AA395" s="111" t="s">
        <v>3</v>
      </c>
      <c r="AB395" s="111" t="s">
        <v>55</v>
      </c>
      <c r="AC395" s="111" t="s">
        <v>67</v>
      </c>
      <c r="AD395" s="112" t="s">
        <v>74</v>
      </c>
      <c r="AE395" s="112" t="s">
        <v>75</v>
      </c>
      <c r="AF395" s="112" t="s">
        <v>76</v>
      </c>
      <c r="AG395" s="112" t="s">
        <v>77</v>
      </c>
      <c r="AH395" s="112" t="s">
        <v>78</v>
      </c>
      <c r="AI395" s="113" t="s">
        <v>63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</row>
    <row r="396" spans="1:81" ht="15" customHeight="1">
      <c r="A396" s="445" t="s">
        <v>42</v>
      </c>
      <c r="B396" s="409" t="s">
        <v>119</v>
      </c>
      <c r="C396" s="410"/>
      <c r="D396" s="410"/>
      <c r="E396" s="410"/>
      <c r="F396" s="410"/>
      <c r="G396" s="410"/>
      <c r="H396" s="410"/>
      <c r="I396" s="411"/>
      <c r="K396" s="425" t="s">
        <v>42</v>
      </c>
      <c r="L396" s="412" t="s">
        <v>119</v>
      </c>
      <c r="M396" s="413"/>
      <c r="N396" s="413"/>
      <c r="O396" s="413"/>
      <c r="P396" s="413"/>
      <c r="Q396" s="413"/>
      <c r="R396" s="413"/>
      <c r="S396" s="414"/>
      <c r="U396" s="418" t="s">
        <v>42</v>
      </c>
      <c r="V396" s="419" t="s">
        <v>119</v>
      </c>
      <c r="W396" s="419"/>
      <c r="X396" s="419"/>
      <c r="Y396" s="419"/>
      <c r="Z396" s="419"/>
      <c r="AA396" s="419"/>
      <c r="AB396" s="419"/>
      <c r="AC396" s="419"/>
      <c r="AD396" s="419"/>
      <c r="AE396" s="419"/>
      <c r="AF396" s="419"/>
      <c r="AG396" s="419"/>
      <c r="AH396" s="419"/>
      <c r="AI396" s="420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</row>
    <row r="397" spans="1:8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SUM(B397:H397)</f>
        <v>0</v>
      </c>
      <c r="K397" s="79" t="s">
        <v>7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98">
        <v>0</v>
      </c>
      <c r="S397" s="99">
        <f>SUM(L397:R397)</f>
        <v>0</v>
      </c>
      <c r="U397" s="101" t="s">
        <v>7</v>
      </c>
      <c r="V397" s="114">
        <v>0</v>
      </c>
      <c r="W397" s="114">
        <v>0</v>
      </c>
      <c r="X397" s="114">
        <v>0</v>
      </c>
      <c r="Y397" s="114">
        <v>0</v>
      </c>
      <c r="Z397" s="114">
        <v>0</v>
      </c>
      <c r="AA397" s="114">
        <v>0</v>
      </c>
      <c r="AB397" s="114">
        <v>0</v>
      </c>
      <c r="AC397" s="115">
        <v>0</v>
      </c>
      <c r="AD397" s="116">
        <v>0</v>
      </c>
      <c r="AE397" s="116">
        <v>0</v>
      </c>
      <c r="AF397" s="116">
        <v>0</v>
      </c>
      <c r="AG397" s="116">
        <v>0</v>
      </c>
      <c r="AH397" s="116">
        <v>0</v>
      </c>
      <c r="AI397" s="117">
        <f>SUM(V397:AC397)</f>
        <v>0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</row>
    <row r="398" spans="1:8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209">SUM(B398:H398)</f>
        <v>0</v>
      </c>
      <c r="K398" s="71" t="s">
        <v>8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5">
        <v>0</v>
      </c>
      <c r="S398" s="86">
        <f t="shared" ref="S398:S417" si="210">SUM(L398:R398)</f>
        <v>0</v>
      </c>
      <c r="U398" s="102" t="s">
        <v>8</v>
      </c>
      <c r="V398" s="118">
        <v>0</v>
      </c>
      <c r="W398" s="118">
        <v>0</v>
      </c>
      <c r="X398" s="118">
        <v>0</v>
      </c>
      <c r="Y398" s="118">
        <v>0</v>
      </c>
      <c r="Z398" s="118">
        <v>0</v>
      </c>
      <c r="AA398" s="118">
        <v>0</v>
      </c>
      <c r="AB398" s="118">
        <v>0</v>
      </c>
      <c r="AC398" s="119">
        <v>0</v>
      </c>
      <c r="AD398" s="118">
        <v>0</v>
      </c>
      <c r="AE398" s="118">
        <v>0</v>
      </c>
      <c r="AF398" s="118">
        <v>0</v>
      </c>
      <c r="AG398" s="118">
        <v>0</v>
      </c>
      <c r="AH398" s="118">
        <v>0</v>
      </c>
      <c r="AI398" s="120">
        <f t="shared" ref="AI398:AI417" si="211">SUM(V398:AC398)</f>
        <v>0</v>
      </c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</row>
    <row r="399" spans="1:8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209"/>
        <v>0</v>
      </c>
      <c r="K399" s="72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82">
        <v>0</v>
      </c>
      <c r="S399" s="83">
        <f t="shared" si="210"/>
        <v>0</v>
      </c>
      <c r="U399" s="103" t="s">
        <v>10</v>
      </c>
      <c r="V399" s="114">
        <v>0</v>
      </c>
      <c r="W399" s="114">
        <v>0</v>
      </c>
      <c r="X399" s="114">
        <v>0</v>
      </c>
      <c r="Y399" s="114">
        <v>0</v>
      </c>
      <c r="Z399" s="114">
        <v>0</v>
      </c>
      <c r="AA399" s="114">
        <v>0</v>
      </c>
      <c r="AB399" s="114">
        <v>0</v>
      </c>
      <c r="AC399" s="115">
        <v>0</v>
      </c>
      <c r="AD399" s="116">
        <v>0</v>
      </c>
      <c r="AE399" s="116">
        <v>0</v>
      </c>
      <c r="AF399" s="116">
        <v>0</v>
      </c>
      <c r="AG399" s="116">
        <v>0</v>
      </c>
      <c r="AH399" s="116">
        <v>0</v>
      </c>
      <c r="AI399" s="117">
        <f t="shared" si="211"/>
        <v>0</v>
      </c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</row>
    <row r="400" spans="1:8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209"/>
        <v>0</v>
      </c>
      <c r="K400" s="71" t="s">
        <v>56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5">
        <v>0</v>
      </c>
      <c r="S400" s="86">
        <f t="shared" si="210"/>
        <v>0</v>
      </c>
      <c r="U400" s="102" t="s">
        <v>56</v>
      </c>
      <c r="V400" s="118">
        <v>0</v>
      </c>
      <c r="W400" s="118">
        <v>0</v>
      </c>
      <c r="X400" s="118">
        <v>0</v>
      </c>
      <c r="Y400" s="118">
        <v>0</v>
      </c>
      <c r="Z400" s="118">
        <v>0</v>
      </c>
      <c r="AA400" s="118">
        <v>0</v>
      </c>
      <c r="AB400" s="118">
        <v>0</v>
      </c>
      <c r="AC400" s="119">
        <v>0</v>
      </c>
      <c r="AD400" s="118">
        <v>0</v>
      </c>
      <c r="AE400" s="118">
        <v>0</v>
      </c>
      <c r="AF400" s="118">
        <v>0</v>
      </c>
      <c r="AG400" s="118">
        <v>0</v>
      </c>
      <c r="AH400" s="118">
        <v>0</v>
      </c>
      <c r="AI400" s="120">
        <f t="shared" si="211"/>
        <v>0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</row>
    <row r="401" spans="1:81" ht="15">
      <c r="A401" s="29" t="s">
        <v>16</v>
      </c>
      <c r="B401" s="43">
        <v>24.933142818293017</v>
      </c>
      <c r="C401" s="43">
        <v>10.871056062796091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209"/>
        <v>35.804198881089107</v>
      </c>
      <c r="K401" s="72" t="s">
        <v>16</v>
      </c>
      <c r="L401" s="43">
        <v>24.933142818293017</v>
      </c>
      <c r="M401" s="43">
        <v>10.871056062796091</v>
      </c>
      <c r="N401" s="43">
        <v>0</v>
      </c>
      <c r="O401" s="43">
        <v>0</v>
      </c>
      <c r="P401" s="43">
        <v>0</v>
      </c>
      <c r="Q401" s="43">
        <v>0</v>
      </c>
      <c r="R401" s="82">
        <v>0</v>
      </c>
      <c r="S401" s="83">
        <f t="shared" si="210"/>
        <v>35.804198881089107</v>
      </c>
      <c r="U401" s="103" t="s">
        <v>16</v>
      </c>
      <c r="V401" s="114">
        <v>24.933142818293017</v>
      </c>
      <c r="W401" s="114">
        <v>0</v>
      </c>
      <c r="X401" s="114">
        <v>0</v>
      </c>
      <c r="Y401" s="114">
        <v>10.871056062796091</v>
      </c>
      <c r="Z401" s="114">
        <v>0</v>
      </c>
      <c r="AA401" s="114">
        <v>0</v>
      </c>
      <c r="AB401" s="114">
        <v>0</v>
      </c>
      <c r="AC401" s="115">
        <v>0</v>
      </c>
      <c r="AD401" s="116">
        <v>0</v>
      </c>
      <c r="AE401" s="116">
        <v>0</v>
      </c>
      <c r="AF401" s="116">
        <v>0</v>
      </c>
      <c r="AG401" s="116">
        <v>0</v>
      </c>
      <c r="AH401" s="116">
        <v>0</v>
      </c>
      <c r="AI401" s="117">
        <f t="shared" si="211"/>
        <v>35.804198881089107</v>
      </c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</row>
    <row r="402" spans="1:81" ht="15">
      <c r="A402" s="28" t="s">
        <v>68</v>
      </c>
      <c r="B402" s="40">
        <v>5.2006802985136176</v>
      </c>
      <c r="C402" s="40">
        <v>3.283025207601276</v>
      </c>
      <c r="D402" s="40">
        <v>0.79123199829773538</v>
      </c>
      <c r="E402" s="40">
        <v>0</v>
      </c>
      <c r="F402" s="422"/>
      <c r="G402" s="40">
        <v>0</v>
      </c>
      <c r="H402" s="41">
        <v>0</v>
      </c>
      <c r="I402" s="42">
        <f t="shared" si="209"/>
        <v>9.2749375044126303</v>
      </c>
      <c r="K402" s="71" t="s">
        <v>68</v>
      </c>
      <c r="L402" s="84">
        <v>5.2006802985136176</v>
      </c>
      <c r="M402" s="84">
        <v>3.283025207601276</v>
      </c>
      <c r="N402" s="84">
        <v>0.79123199829773538</v>
      </c>
      <c r="O402" s="84">
        <v>0</v>
      </c>
      <c r="P402" s="84">
        <v>0</v>
      </c>
      <c r="Q402" s="84">
        <v>0</v>
      </c>
      <c r="R402" s="85">
        <v>0</v>
      </c>
      <c r="S402" s="86">
        <f t="shared" si="210"/>
        <v>9.2749375044126303</v>
      </c>
      <c r="U402" s="102" t="s">
        <v>57</v>
      </c>
      <c r="V402" s="118">
        <v>5.2006802985136176</v>
      </c>
      <c r="W402" s="118">
        <v>0</v>
      </c>
      <c r="X402" s="118">
        <v>0</v>
      </c>
      <c r="Y402" s="118">
        <v>3.283025207601276</v>
      </c>
      <c r="Z402" s="118">
        <v>0.79123199829773538</v>
      </c>
      <c r="AA402" s="118">
        <v>0</v>
      </c>
      <c r="AB402" s="118">
        <v>0</v>
      </c>
      <c r="AC402" s="119">
        <v>0</v>
      </c>
      <c r="AD402" s="118">
        <v>0</v>
      </c>
      <c r="AE402" s="118">
        <v>0</v>
      </c>
      <c r="AF402" s="118">
        <v>0</v>
      </c>
      <c r="AG402" s="118">
        <v>0</v>
      </c>
      <c r="AH402" s="118">
        <v>0</v>
      </c>
      <c r="AI402" s="120">
        <f t="shared" si="211"/>
        <v>9.2749375044126303</v>
      </c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</row>
    <row r="403" spans="1:81" ht="15">
      <c r="A403" s="29" t="s">
        <v>58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209"/>
        <v>0</v>
      </c>
      <c r="K403" s="72" t="s">
        <v>58</v>
      </c>
      <c r="L403" s="43">
        <v>0</v>
      </c>
      <c r="M403" s="43">
        <v>0</v>
      </c>
      <c r="N403" s="43">
        <v>0</v>
      </c>
      <c r="O403" s="43">
        <v>0</v>
      </c>
      <c r="P403" s="43">
        <v>17.095218306607695</v>
      </c>
      <c r="Q403" s="43">
        <v>0</v>
      </c>
      <c r="R403" s="82">
        <v>0</v>
      </c>
      <c r="S403" s="83">
        <f t="shared" si="210"/>
        <v>17.095218306607695</v>
      </c>
      <c r="U403" s="103" t="s">
        <v>58</v>
      </c>
      <c r="V403" s="114">
        <v>0</v>
      </c>
      <c r="W403" s="114">
        <v>0</v>
      </c>
      <c r="X403" s="114">
        <v>0</v>
      </c>
      <c r="Y403" s="114">
        <v>0</v>
      </c>
      <c r="Z403" s="114">
        <v>0</v>
      </c>
      <c r="AA403" s="114">
        <v>0</v>
      </c>
      <c r="AB403" s="114">
        <v>17.095218306607695</v>
      </c>
      <c r="AC403" s="115">
        <v>0</v>
      </c>
      <c r="AD403" s="114">
        <v>0</v>
      </c>
      <c r="AE403" s="114">
        <v>0</v>
      </c>
      <c r="AF403" s="114">
        <v>0</v>
      </c>
      <c r="AG403" s="114">
        <v>0</v>
      </c>
      <c r="AH403" s="114">
        <v>0</v>
      </c>
      <c r="AI403" s="117">
        <f t="shared" si="211"/>
        <v>17.095218306607695</v>
      </c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</row>
    <row r="404" spans="1:81" ht="15">
      <c r="A404" s="28" t="s">
        <v>12</v>
      </c>
      <c r="B404" s="40">
        <v>0</v>
      </c>
      <c r="C404" s="40">
        <v>0.60775204140544026</v>
      </c>
      <c r="D404" s="40">
        <v>0</v>
      </c>
      <c r="E404" s="40">
        <v>0</v>
      </c>
      <c r="F404" s="422"/>
      <c r="G404" s="40">
        <v>0</v>
      </c>
      <c r="H404" s="41">
        <v>0</v>
      </c>
      <c r="I404" s="42">
        <f t="shared" si="209"/>
        <v>0.60775204140544026</v>
      </c>
      <c r="K404" s="71" t="s">
        <v>12</v>
      </c>
      <c r="L404" s="84">
        <v>0</v>
      </c>
      <c r="M404" s="84">
        <v>0.60775204140544026</v>
      </c>
      <c r="N404" s="84">
        <v>0</v>
      </c>
      <c r="O404" s="84">
        <v>0</v>
      </c>
      <c r="P404" s="84">
        <v>2.1726570700905432</v>
      </c>
      <c r="Q404" s="84">
        <v>0</v>
      </c>
      <c r="R404" s="85">
        <v>0</v>
      </c>
      <c r="S404" s="86">
        <f t="shared" si="210"/>
        <v>2.7804091114959837</v>
      </c>
      <c r="U404" s="102" t="s">
        <v>12</v>
      </c>
      <c r="V404" s="118">
        <v>0</v>
      </c>
      <c r="W404" s="118">
        <v>0</v>
      </c>
      <c r="X404" s="118">
        <v>0</v>
      </c>
      <c r="Y404" s="118">
        <v>0.60775204140544026</v>
      </c>
      <c r="Z404" s="118">
        <v>0</v>
      </c>
      <c r="AA404" s="118">
        <v>0</v>
      </c>
      <c r="AB404" s="118">
        <v>2.1726570700905432</v>
      </c>
      <c r="AC404" s="119">
        <v>0</v>
      </c>
      <c r="AD404" s="118">
        <v>0</v>
      </c>
      <c r="AE404" s="118">
        <v>0</v>
      </c>
      <c r="AF404" s="118">
        <v>0</v>
      </c>
      <c r="AG404" s="118">
        <v>0</v>
      </c>
      <c r="AH404" s="118">
        <v>0</v>
      </c>
      <c r="AI404" s="120">
        <f t="shared" si="211"/>
        <v>2.7804091114959837</v>
      </c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</row>
    <row r="405" spans="1:81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209"/>
        <v>0</v>
      </c>
      <c r="K405" s="72" t="s">
        <v>59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82">
        <v>0</v>
      </c>
      <c r="S405" s="83">
        <f t="shared" si="210"/>
        <v>0</v>
      </c>
      <c r="U405" s="103" t="s">
        <v>59</v>
      </c>
      <c r="V405" s="114">
        <v>0</v>
      </c>
      <c r="W405" s="114">
        <v>0</v>
      </c>
      <c r="X405" s="114">
        <v>0</v>
      </c>
      <c r="Y405" s="114">
        <v>0</v>
      </c>
      <c r="Z405" s="114">
        <v>0</v>
      </c>
      <c r="AA405" s="114">
        <v>0</v>
      </c>
      <c r="AB405" s="114">
        <v>0</v>
      </c>
      <c r="AC405" s="115">
        <v>0</v>
      </c>
      <c r="AD405" s="114">
        <v>0</v>
      </c>
      <c r="AE405" s="114">
        <v>0</v>
      </c>
      <c r="AF405" s="114">
        <v>0</v>
      </c>
      <c r="AG405" s="114">
        <v>0</v>
      </c>
      <c r="AH405" s="114">
        <v>0</v>
      </c>
      <c r="AI405" s="117">
        <f t="shared" si="211"/>
        <v>0</v>
      </c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</row>
    <row r="406" spans="1:81" ht="15">
      <c r="A406" s="28" t="s">
        <v>17</v>
      </c>
      <c r="B406" s="40">
        <v>0</v>
      </c>
      <c r="C406" s="40">
        <v>0</v>
      </c>
      <c r="D406" s="40">
        <v>1.1574197250223963</v>
      </c>
      <c r="E406" s="40">
        <v>0</v>
      </c>
      <c r="F406" s="422"/>
      <c r="G406" s="40">
        <v>0</v>
      </c>
      <c r="H406" s="41">
        <v>0</v>
      </c>
      <c r="I406" s="42">
        <f t="shared" si="209"/>
        <v>1.1574197250223963</v>
      </c>
      <c r="K406" s="71" t="s">
        <v>17</v>
      </c>
      <c r="L406" s="84">
        <v>0</v>
      </c>
      <c r="M406" s="84">
        <v>0</v>
      </c>
      <c r="N406" s="84">
        <v>1.1574197250223963</v>
      </c>
      <c r="O406" s="84">
        <v>0</v>
      </c>
      <c r="P406" s="84">
        <v>0</v>
      </c>
      <c r="Q406" s="84">
        <v>0</v>
      </c>
      <c r="R406" s="85">
        <v>0</v>
      </c>
      <c r="S406" s="86">
        <f t="shared" si="210"/>
        <v>1.1574197250223963</v>
      </c>
      <c r="U406" s="102" t="s">
        <v>17</v>
      </c>
      <c r="V406" s="118">
        <v>0</v>
      </c>
      <c r="W406" s="118">
        <v>0</v>
      </c>
      <c r="X406" s="118">
        <v>0</v>
      </c>
      <c r="Y406" s="118">
        <v>0</v>
      </c>
      <c r="Z406" s="118">
        <v>1.1574197250223963</v>
      </c>
      <c r="AA406" s="118">
        <v>0</v>
      </c>
      <c r="AB406" s="118">
        <v>0</v>
      </c>
      <c r="AC406" s="119">
        <v>0</v>
      </c>
      <c r="AD406" s="118">
        <v>0</v>
      </c>
      <c r="AE406" s="118">
        <v>0</v>
      </c>
      <c r="AF406" s="118">
        <v>0</v>
      </c>
      <c r="AG406" s="118">
        <v>0</v>
      </c>
      <c r="AH406" s="118">
        <v>0</v>
      </c>
      <c r="AI406" s="120">
        <f t="shared" si="211"/>
        <v>1.1574197250223963</v>
      </c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</row>
    <row r="407" spans="1:81" ht="15">
      <c r="A407" s="29" t="s">
        <v>140</v>
      </c>
      <c r="B407" s="43">
        <v>24.91492500913624</v>
      </c>
      <c r="C407" s="43">
        <v>184.02725094468795</v>
      </c>
      <c r="D407" s="43">
        <v>72.715337804692965</v>
      </c>
      <c r="E407" s="43">
        <v>0</v>
      </c>
      <c r="F407" s="422"/>
      <c r="G407" s="43">
        <v>0</v>
      </c>
      <c r="H407" s="44">
        <v>0</v>
      </c>
      <c r="I407" s="39">
        <f t="shared" si="209"/>
        <v>281.65751375851715</v>
      </c>
      <c r="K407" s="72" t="s">
        <v>140</v>
      </c>
      <c r="L407" s="43">
        <v>24.91492500913624</v>
      </c>
      <c r="M407" s="43">
        <v>184.02725094468795</v>
      </c>
      <c r="N407" s="43">
        <v>72.715337804692965</v>
      </c>
      <c r="O407" s="43">
        <v>0</v>
      </c>
      <c r="P407" s="43">
        <v>0</v>
      </c>
      <c r="Q407" s="43">
        <v>0</v>
      </c>
      <c r="R407" s="82">
        <v>0</v>
      </c>
      <c r="S407" s="83">
        <f t="shared" si="210"/>
        <v>281.65751375851715</v>
      </c>
      <c r="U407" s="103" t="s">
        <v>140</v>
      </c>
      <c r="V407" s="114">
        <v>24.91492500913624</v>
      </c>
      <c r="W407" s="114">
        <v>0</v>
      </c>
      <c r="X407" s="114">
        <v>0</v>
      </c>
      <c r="Y407" s="114">
        <v>184.02725094468795</v>
      </c>
      <c r="Z407" s="114">
        <v>31.521873249060484</v>
      </c>
      <c r="AA407" s="114">
        <v>0</v>
      </c>
      <c r="AB407" s="114">
        <v>0</v>
      </c>
      <c r="AC407" s="115">
        <v>41.193464555632481</v>
      </c>
      <c r="AD407" s="114">
        <v>0</v>
      </c>
      <c r="AE407" s="114">
        <v>0</v>
      </c>
      <c r="AF407" s="114">
        <v>0</v>
      </c>
      <c r="AG407" s="114">
        <v>41.193464555632481</v>
      </c>
      <c r="AH407" s="114">
        <v>0</v>
      </c>
      <c r="AI407" s="117">
        <f t="shared" si="211"/>
        <v>281.65751375851715</v>
      </c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</row>
    <row r="408" spans="1:81" ht="15">
      <c r="A408" s="28" t="s">
        <v>25</v>
      </c>
      <c r="B408" s="40">
        <v>19.314167524472111</v>
      </c>
      <c r="C408" s="40">
        <v>0.47206044676090386</v>
      </c>
      <c r="D408" s="40">
        <v>3.8045824102039507</v>
      </c>
      <c r="E408" s="40">
        <v>141.26805110188386</v>
      </c>
      <c r="F408" s="422"/>
      <c r="G408" s="40">
        <v>19.66435228536157</v>
      </c>
      <c r="H408" s="41">
        <v>0</v>
      </c>
      <c r="I408" s="42">
        <f t="shared" si="209"/>
        <v>184.52321376868238</v>
      </c>
      <c r="K408" s="71" t="s">
        <v>25</v>
      </c>
      <c r="L408" s="84">
        <v>19.314167524472111</v>
      </c>
      <c r="M408" s="84">
        <v>0.47206044676090386</v>
      </c>
      <c r="N408" s="84">
        <v>3.8045824102039507</v>
      </c>
      <c r="O408" s="84">
        <v>141.26805110188386</v>
      </c>
      <c r="P408" s="84">
        <v>1.9591460827598435</v>
      </c>
      <c r="Q408" s="84">
        <v>19.66435228536157</v>
      </c>
      <c r="R408" s="85">
        <v>0</v>
      </c>
      <c r="S408" s="86">
        <f t="shared" si="210"/>
        <v>186.48235985144223</v>
      </c>
      <c r="U408" s="102" t="s">
        <v>25</v>
      </c>
      <c r="V408" s="118">
        <v>0</v>
      </c>
      <c r="W408" s="118">
        <v>14.908059580228985</v>
      </c>
      <c r="X408" s="118">
        <v>19.66435228536157</v>
      </c>
      <c r="Y408" s="118">
        <v>0.47206044676090386</v>
      </c>
      <c r="Z408" s="118">
        <v>3.8045824102039507</v>
      </c>
      <c r="AA408" s="118">
        <v>135.50864879949532</v>
      </c>
      <c r="AB408" s="118">
        <v>1.9591460827598435</v>
      </c>
      <c r="AC408" s="119">
        <v>10.165510246631662</v>
      </c>
      <c r="AD408" s="118">
        <v>4.4061079442431277</v>
      </c>
      <c r="AE408" s="118">
        <v>5.7594023023885317</v>
      </c>
      <c r="AF408" s="118">
        <v>0</v>
      </c>
      <c r="AG408" s="118">
        <v>0</v>
      </c>
      <c r="AH408" s="118">
        <v>0</v>
      </c>
      <c r="AI408" s="120">
        <f t="shared" si="211"/>
        <v>186.48235985144223</v>
      </c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</row>
    <row r="409" spans="1:81" ht="15">
      <c r="A409" s="29" t="s">
        <v>24</v>
      </c>
      <c r="B409" s="43">
        <v>4.0362996737781449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 t="shared" si="209"/>
        <v>4.0362996737781449</v>
      </c>
      <c r="K409" s="72" t="s">
        <v>24</v>
      </c>
      <c r="L409" s="43">
        <v>4.0362996737781449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82">
        <v>0</v>
      </c>
      <c r="S409" s="83">
        <f t="shared" si="210"/>
        <v>4.0362996737781449</v>
      </c>
      <c r="U409" s="103" t="s">
        <v>24</v>
      </c>
      <c r="V409" s="114">
        <v>4.0362996737781449</v>
      </c>
      <c r="W409" s="114">
        <v>0</v>
      </c>
      <c r="X409" s="114">
        <v>0</v>
      </c>
      <c r="Y409" s="114">
        <v>0</v>
      </c>
      <c r="Z409" s="114">
        <v>0</v>
      </c>
      <c r="AA409" s="114">
        <v>0</v>
      </c>
      <c r="AB409" s="114">
        <v>0</v>
      </c>
      <c r="AC409" s="115">
        <v>0</v>
      </c>
      <c r="AD409" s="114">
        <v>0</v>
      </c>
      <c r="AE409" s="114">
        <v>0</v>
      </c>
      <c r="AF409" s="114">
        <v>0</v>
      </c>
      <c r="AG409" s="114">
        <v>0</v>
      </c>
      <c r="AH409" s="114">
        <v>0</v>
      </c>
      <c r="AI409" s="117">
        <f t="shared" si="211"/>
        <v>4.0362996737781449</v>
      </c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</row>
    <row r="410" spans="1:81" ht="15">
      <c r="A410" s="28" t="s">
        <v>60</v>
      </c>
      <c r="B410" s="40">
        <v>0.16404336811719003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209"/>
        <v>0.16404336811719003</v>
      </c>
      <c r="K410" s="71" t="s">
        <v>60</v>
      </c>
      <c r="L410" s="84">
        <v>0.16404336811719003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5">
        <v>0</v>
      </c>
      <c r="S410" s="86">
        <f t="shared" si="210"/>
        <v>0.16404336811719003</v>
      </c>
      <c r="U410" s="102" t="s">
        <v>60</v>
      </c>
      <c r="V410" s="118">
        <v>0.16404336811719003</v>
      </c>
      <c r="W410" s="118">
        <v>0</v>
      </c>
      <c r="X410" s="118">
        <v>0</v>
      </c>
      <c r="Y410" s="118">
        <v>0</v>
      </c>
      <c r="Z410" s="118">
        <v>0</v>
      </c>
      <c r="AA410" s="118">
        <v>0</v>
      </c>
      <c r="AB410" s="118">
        <v>0</v>
      </c>
      <c r="AC410" s="119">
        <v>0</v>
      </c>
      <c r="AD410" s="118">
        <v>0</v>
      </c>
      <c r="AE410" s="118">
        <v>0</v>
      </c>
      <c r="AF410" s="118">
        <v>0</v>
      </c>
      <c r="AG410" s="118">
        <v>0</v>
      </c>
      <c r="AH410" s="118">
        <v>0</v>
      </c>
      <c r="AI410" s="120">
        <f t="shared" si="211"/>
        <v>0.16404336811719003</v>
      </c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</row>
    <row r="411" spans="1:81" ht="15">
      <c r="A411" s="29" t="s">
        <v>22</v>
      </c>
      <c r="B411" s="43">
        <v>2.1506247151516185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 t="shared" si="209"/>
        <v>2.1506247151516185</v>
      </c>
      <c r="K411" s="72" t="s">
        <v>22</v>
      </c>
      <c r="L411" s="43">
        <v>2.1506247151516185</v>
      </c>
      <c r="M411" s="43">
        <v>0</v>
      </c>
      <c r="N411" s="43">
        <v>0</v>
      </c>
      <c r="O411" s="43">
        <v>0</v>
      </c>
      <c r="P411" s="43">
        <v>0.7025203979754141</v>
      </c>
      <c r="Q411" s="43">
        <v>0</v>
      </c>
      <c r="R411" s="82">
        <v>0</v>
      </c>
      <c r="S411" s="83">
        <f t="shared" si="210"/>
        <v>2.8531451131270327</v>
      </c>
      <c r="U411" s="103" t="s">
        <v>22</v>
      </c>
      <c r="V411" s="114">
        <v>0</v>
      </c>
      <c r="W411" s="114">
        <v>0</v>
      </c>
      <c r="X411" s="114">
        <v>0</v>
      </c>
      <c r="Y411" s="114">
        <v>0</v>
      </c>
      <c r="Z411" s="114">
        <v>0</v>
      </c>
      <c r="AA411" s="114">
        <v>0</v>
      </c>
      <c r="AB411" s="114">
        <v>0.7025203979754141</v>
      </c>
      <c r="AC411" s="115">
        <v>2.1506247151516185</v>
      </c>
      <c r="AD411" s="114">
        <v>2.1506247151516185</v>
      </c>
      <c r="AE411" s="114">
        <v>0</v>
      </c>
      <c r="AF411" s="114">
        <v>0</v>
      </c>
      <c r="AG411" s="114">
        <v>0</v>
      </c>
      <c r="AH411" s="114">
        <v>0</v>
      </c>
      <c r="AI411" s="117">
        <f t="shared" si="211"/>
        <v>2.8531451131270327</v>
      </c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</row>
    <row r="412" spans="1:81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209"/>
        <v>0</v>
      </c>
      <c r="K412" s="71" t="s">
        <v>21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5">
        <v>0</v>
      </c>
      <c r="S412" s="86">
        <f t="shared" si="210"/>
        <v>0</v>
      </c>
      <c r="U412" s="102" t="s">
        <v>61</v>
      </c>
      <c r="V412" s="118">
        <v>0</v>
      </c>
      <c r="W412" s="118">
        <v>0</v>
      </c>
      <c r="X412" s="118">
        <v>0</v>
      </c>
      <c r="Y412" s="118">
        <v>0</v>
      </c>
      <c r="Z412" s="118">
        <v>0</v>
      </c>
      <c r="AA412" s="118">
        <v>0</v>
      </c>
      <c r="AB412" s="118">
        <v>0</v>
      </c>
      <c r="AC412" s="119">
        <v>0</v>
      </c>
      <c r="AD412" s="118">
        <v>0</v>
      </c>
      <c r="AE412" s="118">
        <v>0</v>
      </c>
      <c r="AF412" s="118">
        <v>0</v>
      </c>
      <c r="AG412" s="118">
        <v>0</v>
      </c>
      <c r="AH412" s="118">
        <v>0</v>
      </c>
      <c r="AI412" s="120">
        <f t="shared" si="211"/>
        <v>0</v>
      </c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</row>
    <row r="413" spans="1:81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209"/>
        <v>0</v>
      </c>
      <c r="K413" s="73" t="s">
        <v>64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82">
        <v>0</v>
      </c>
      <c r="S413" s="83">
        <f t="shared" si="210"/>
        <v>0</v>
      </c>
      <c r="U413" s="104" t="s">
        <v>62</v>
      </c>
      <c r="V413" s="114">
        <v>0</v>
      </c>
      <c r="W413" s="114">
        <v>0</v>
      </c>
      <c r="X413" s="114">
        <v>0</v>
      </c>
      <c r="Y413" s="114">
        <v>0</v>
      </c>
      <c r="Z413" s="114">
        <v>0</v>
      </c>
      <c r="AA413" s="114">
        <v>0</v>
      </c>
      <c r="AB413" s="114">
        <v>0</v>
      </c>
      <c r="AC413" s="115">
        <v>0</v>
      </c>
      <c r="AD413" s="116">
        <v>0</v>
      </c>
      <c r="AE413" s="116">
        <v>0</v>
      </c>
      <c r="AF413" s="116">
        <v>0</v>
      </c>
      <c r="AG413" s="116">
        <v>0</v>
      </c>
      <c r="AH413" s="116">
        <v>0</v>
      </c>
      <c r="AI413" s="117">
        <f t="shared" si="211"/>
        <v>0</v>
      </c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</row>
    <row r="414" spans="1:81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f t="shared" si="209"/>
        <v>0</v>
      </c>
      <c r="K414" s="74" t="s">
        <v>23</v>
      </c>
      <c r="L414" s="87">
        <v>0</v>
      </c>
      <c r="M414" s="87">
        <v>0</v>
      </c>
      <c r="N414" s="87">
        <v>0</v>
      </c>
      <c r="O414" s="87">
        <v>0</v>
      </c>
      <c r="P414" s="87">
        <v>0</v>
      </c>
      <c r="Q414" s="87">
        <v>0</v>
      </c>
      <c r="R414" s="88">
        <v>0</v>
      </c>
      <c r="S414" s="89">
        <f t="shared" si="210"/>
        <v>0</v>
      </c>
      <c r="U414" s="105" t="s">
        <v>65</v>
      </c>
      <c r="V414" s="121">
        <v>0</v>
      </c>
      <c r="W414" s="121">
        <v>0</v>
      </c>
      <c r="X414" s="121">
        <v>0</v>
      </c>
      <c r="Y414" s="121">
        <v>0</v>
      </c>
      <c r="Z414" s="121">
        <v>0</v>
      </c>
      <c r="AA414" s="121">
        <v>0</v>
      </c>
      <c r="AB414" s="121">
        <v>0</v>
      </c>
      <c r="AC414" s="121">
        <v>0</v>
      </c>
      <c r="AD414" s="121">
        <v>0</v>
      </c>
      <c r="AE414" s="121">
        <v>0</v>
      </c>
      <c r="AF414" s="121">
        <v>0</v>
      </c>
      <c r="AG414" s="121">
        <v>0</v>
      </c>
      <c r="AH414" s="122">
        <v>0</v>
      </c>
      <c r="AI414" s="123">
        <f t="shared" si="211"/>
        <v>0</v>
      </c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</row>
    <row r="415" spans="1:81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f t="shared" si="209"/>
        <v>0</v>
      </c>
      <c r="K415" s="75" t="s">
        <v>19</v>
      </c>
      <c r="L415" s="62">
        <v>0</v>
      </c>
      <c r="M415" s="62">
        <v>0</v>
      </c>
      <c r="N415" s="62">
        <v>0</v>
      </c>
      <c r="O415" s="62">
        <v>0</v>
      </c>
      <c r="P415" s="62">
        <v>0</v>
      </c>
      <c r="Q415" s="62">
        <v>0</v>
      </c>
      <c r="R415" s="90">
        <v>0</v>
      </c>
      <c r="S415" s="91">
        <f t="shared" si="210"/>
        <v>0</v>
      </c>
      <c r="U415" s="106" t="s">
        <v>19</v>
      </c>
      <c r="V415" s="124">
        <v>0</v>
      </c>
      <c r="W415" s="124">
        <v>0</v>
      </c>
      <c r="X415" s="124">
        <v>0</v>
      </c>
      <c r="Y415" s="124">
        <v>0</v>
      </c>
      <c r="Z415" s="124">
        <v>0</v>
      </c>
      <c r="AA415" s="124">
        <v>0</v>
      </c>
      <c r="AB415" s="124">
        <v>0</v>
      </c>
      <c r="AC415" s="124">
        <v>0</v>
      </c>
      <c r="AD415" s="125">
        <v>0</v>
      </c>
      <c r="AE415" s="125">
        <v>0</v>
      </c>
      <c r="AF415" s="125">
        <v>0</v>
      </c>
      <c r="AG415" s="125">
        <v>0</v>
      </c>
      <c r="AH415" s="125">
        <v>0</v>
      </c>
      <c r="AI415" s="126">
        <f t="shared" si="211"/>
        <v>0</v>
      </c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</row>
    <row r="416" spans="1:81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f t="shared" si="209"/>
        <v>0</v>
      </c>
      <c r="K416" s="74" t="s">
        <v>20</v>
      </c>
      <c r="L416" s="87">
        <v>0</v>
      </c>
      <c r="M416" s="87">
        <v>0</v>
      </c>
      <c r="N416" s="87">
        <v>0</v>
      </c>
      <c r="O416" s="87">
        <v>0</v>
      </c>
      <c r="P416" s="87">
        <v>0</v>
      </c>
      <c r="Q416" s="87">
        <v>0</v>
      </c>
      <c r="R416" s="88">
        <v>0</v>
      </c>
      <c r="S416" s="89">
        <f t="shared" si="210"/>
        <v>0</v>
      </c>
      <c r="U416" s="105" t="s">
        <v>20</v>
      </c>
      <c r="V416" s="121">
        <v>0</v>
      </c>
      <c r="W416" s="121">
        <v>0</v>
      </c>
      <c r="X416" s="121">
        <v>0</v>
      </c>
      <c r="Y416" s="121">
        <v>0</v>
      </c>
      <c r="Z416" s="121">
        <v>0</v>
      </c>
      <c r="AA416" s="121">
        <v>0</v>
      </c>
      <c r="AB416" s="121">
        <v>0</v>
      </c>
      <c r="AC416" s="121">
        <v>0</v>
      </c>
      <c r="AD416" s="121">
        <v>0</v>
      </c>
      <c r="AE416" s="121">
        <v>0</v>
      </c>
      <c r="AF416" s="121">
        <v>0</v>
      </c>
      <c r="AG416" s="121">
        <v>0</v>
      </c>
      <c r="AH416" s="122">
        <v>0</v>
      </c>
      <c r="AI416" s="123">
        <f t="shared" si="211"/>
        <v>0</v>
      </c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</row>
    <row r="417" spans="1:8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f t="shared" si="209"/>
        <v>0</v>
      </c>
      <c r="K417" s="76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2">
        <v>0</v>
      </c>
      <c r="S417" s="93">
        <f t="shared" si="210"/>
        <v>0</v>
      </c>
      <c r="U417" s="106" t="s">
        <v>11</v>
      </c>
      <c r="V417" s="124">
        <v>0</v>
      </c>
      <c r="W417" s="124">
        <v>0</v>
      </c>
      <c r="X417" s="124">
        <v>0</v>
      </c>
      <c r="Y417" s="124">
        <v>0</v>
      </c>
      <c r="Z417" s="124">
        <v>0</v>
      </c>
      <c r="AA417" s="124">
        <v>0</v>
      </c>
      <c r="AB417" s="124">
        <v>0</v>
      </c>
      <c r="AC417" s="124">
        <v>0</v>
      </c>
      <c r="AD417" s="125">
        <v>0</v>
      </c>
      <c r="AE417" s="125">
        <v>0</v>
      </c>
      <c r="AF417" s="125">
        <v>0</v>
      </c>
      <c r="AG417" s="125">
        <v>0</v>
      </c>
      <c r="AH417" s="125">
        <v>0</v>
      </c>
      <c r="AI417" s="126">
        <f t="shared" si="211"/>
        <v>0</v>
      </c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</row>
    <row r="418" spans="1:81" ht="15">
      <c r="A418" s="34" t="s">
        <v>26</v>
      </c>
      <c r="B418" s="67">
        <f>SUM(B397:B413)</f>
        <v>80.71388340746195</v>
      </c>
      <c r="C418" s="67">
        <f t="shared" ref="C418:I418" si="212">SUM(C397:C413)</f>
        <v>199.26114470325166</v>
      </c>
      <c r="D418" s="67">
        <f t="shared" si="212"/>
        <v>78.468571938217039</v>
      </c>
      <c r="E418" s="67">
        <f t="shared" si="212"/>
        <v>141.26805110188386</v>
      </c>
      <c r="F418" s="67">
        <f t="shared" si="212"/>
        <v>0</v>
      </c>
      <c r="G418" s="67">
        <f t="shared" si="212"/>
        <v>19.66435228536157</v>
      </c>
      <c r="H418" s="68">
        <f t="shared" si="212"/>
        <v>0</v>
      </c>
      <c r="I418" s="39">
        <f t="shared" si="212"/>
        <v>519.37600343617601</v>
      </c>
      <c r="K418" s="77" t="s">
        <v>26</v>
      </c>
      <c r="L418" s="67">
        <f>SUM(L397:L413)</f>
        <v>80.71388340746195</v>
      </c>
      <c r="M418" s="67">
        <f t="shared" ref="M418:S418" si="213">SUM(M397:M413)</f>
        <v>199.26114470325166</v>
      </c>
      <c r="N418" s="67">
        <f t="shared" si="213"/>
        <v>78.468571938217039</v>
      </c>
      <c r="O418" s="67">
        <f t="shared" si="213"/>
        <v>141.26805110188386</v>
      </c>
      <c r="P418" s="67">
        <f t="shared" si="213"/>
        <v>21.929541857433495</v>
      </c>
      <c r="Q418" s="67">
        <f t="shared" si="213"/>
        <v>19.66435228536157</v>
      </c>
      <c r="R418" s="68">
        <f t="shared" si="213"/>
        <v>0</v>
      </c>
      <c r="S418" s="94">
        <f t="shared" si="213"/>
        <v>541.3055452936095</v>
      </c>
      <c r="U418" s="107" t="s">
        <v>63</v>
      </c>
      <c r="V418" s="127">
        <f>SUM(V397:V413)</f>
        <v>59.249091167838216</v>
      </c>
      <c r="W418" s="127">
        <f t="shared" ref="W418:AH418" si="214">SUM(W397:W413)</f>
        <v>14.908059580228985</v>
      </c>
      <c r="X418" s="127">
        <f t="shared" si="214"/>
        <v>19.66435228536157</v>
      </c>
      <c r="Y418" s="127">
        <f t="shared" si="214"/>
        <v>199.26114470325166</v>
      </c>
      <c r="Z418" s="127">
        <f t="shared" si="214"/>
        <v>37.275107382584565</v>
      </c>
      <c r="AA418" s="127">
        <f t="shared" si="214"/>
        <v>135.50864879949532</v>
      </c>
      <c r="AB418" s="127">
        <f t="shared" si="214"/>
        <v>21.929541857433495</v>
      </c>
      <c r="AC418" s="127">
        <f t="shared" si="214"/>
        <v>53.509599517415765</v>
      </c>
      <c r="AD418" s="128">
        <f t="shared" si="214"/>
        <v>6.5567326593947461</v>
      </c>
      <c r="AE418" s="128">
        <f t="shared" si="214"/>
        <v>5.7594023023885317</v>
      </c>
      <c r="AF418" s="128">
        <f t="shared" si="214"/>
        <v>0</v>
      </c>
      <c r="AG418" s="128">
        <f t="shared" si="214"/>
        <v>41.193464555632481</v>
      </c>
      <c r="AH418" s="128">
        <f t="shared" si="214"/>
        <v>0</v>
      </c>
      <c r="AI418" s="129">
        <f>SUM(V418:AC418)</f>
        <v>541.3055452936095</v>
      </c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</row>
    <row r="419" spans="1:81" s="15" customFormat="1" ht="15" thickBot="1">
      <c r="A419" s="32" t="s">
        <v>90</v>
      </c>
      <c r="B419" s="48">
        <f>IF($I418=0,"-",B418/$I418)</f>
        <v>0.15540549211642687</v>
      </c>
      <c r="C419" s="48">
        <f t="shared" ref="C419:H419" si="215">IF($I418=0,"-",C418/$I418)</f>
        <v>0.38365489238036782</v>
      </c>
      <c r="D419" s="48">
        <f t="shared" si="215"/>
        <v>0.15108239776014165</v>
      </c>
      <c r="E419" s="48">
        <f t="shared" si="215"/>
        <v>0.27199572211126177</v>
      </c>
      <c r="F419" s="48">
        <f t="shared" si="215"/>
        <v>0</v>
      </c>
      <c r="G419" s="48">
        <f t="shared" si="215"/>
        <v>3.7861495631802022E-2</v>
      </c>
      <c r="H419" s="69">
        <f t="shared" si="215"/>
        <v>0</v>
      </c>
      <c r="I419" s="49">
        <f>SUM(B419:H419)</f>
        <v>1.0000000000000002</v>
      </c>
      <c r="K419" s="78" t="s">
        <v>90</v>
      </c>
      <c r="L419" s="95">
        <f>IF($S418=0,"-",L418/$S418)</f>
        <v>0.14910965555263606</v>
      </c>
      <c r="M419" s="95">
        <f t="shared" ref="M419:R419" si="216">IF($S418=0,"-",M418/$S418)</f>
        <v>0.36811214375269413</v>
      </c>
      <c r="N419" s="95">
        <f t="shared" si="216"/>
        <v>0.14496169976543452</v>
      </c>
      <c r="O419" s="95">
        <f t="shared" si="216"/>
        <v>0.2609765451880946</v>
      </c>
      <c r="P419" s="95">
        <f t="shared" si="216"/>
        <v>4.0512317023352666E-2</v>
      </c>
      <c r="Q419" s="95">
        <f t="shared" si="216"/>
        <v>3.6327638717788178E-2</v>
      </c>
      <c r="R419" s="96">
        <f t="shared" si="216"/>
        <v>0</v>
      </c>
      <c r="S419" s="97">
        <f>SUM(L419:R419)</f>
        <v>1</v>
      </c>
      <c r="U419" s="108" t="s">
        <v>90</v>
      </c>
      <c r="V419" s="130">
        <f>+V418/$AI418</f>
        <v>0.10945591022109503</v>
      </c>
      <c r="W419" s="130">
        <f t="shared" ref="W419:AH419" si="217">+W418/$AI418</f>
        <v>2.7540932676281202E-2</v>
      </c>
      <c r="X419" s="130">
        <f t="shared" si="217"/>
        <v>3.6327638717788178E-2</v>
      </c>
      <c r="Y419" s="130">
        <f t="shared" si="217"/>
        <v>0.36811214375269413</v>
      </c>
      <c r="Z419" s="130">
        <f t="shared" si="217"/>
        <v>6.886149182596342E-2</v>
      </c>
      <c r="AA419" s="130">
        <f t="shared" si="217"/>
        <v>0.25033670905032773</v>
      </c>
      <c r="AB419" s="130">
        <f t="shared" si="217"/>
        <v>4.0512317023352666E-2</v>
      </c>
      <c r="AC419" s="130">
        <f t="shared" si="217"/>
        <v>9.8852856732497774E-2</v>
      </c>
      <c r="AD419" s="130">
        <f t="shared" si="217"/>
        <v>1.2112812655259811E-2</v>
      </c>
      <c r="AE419" s="130">
        <f t="shared" si="217"/>
        <v>1.0639836137766841E-2</v>
      </c>
      <c r="AF419" s="130">
        <f t="shared" si="217"/>
        <v>0</v>
      </c>
      <c r="AG419" s="130">
        <f t="shared" si="217"/>
        <v>7.6100207939471115E-2</v>
      </c>
      <c r="AH419" s="130">
        <f t="shared" si="217"/>
        <v>0</v>
      </c>
      <c r="AI419" s="131">
        <f>SUM(V419:AC419)</f>
        <v>1</v>
      </c>
    </row>
    <row r="420" spans="1:81" ht="15" thickBot="1">
      <c r="A420" s="2"/>
      <c r="B420" s="2"/>
      <c r="C420" s="2"/>
      <c r="D420" s="2"/>
      <c r="E420" s="2"/>
      <c r="F420" s="2"/>
      <c r="G420" s="2"/>
      <c r="H420" s="2"/>
      <c r="I420" s="2"/>
      <c r="K420" s="2"/>
      <c r="L420" s="2"/>
      <c r="M420" s="2"/>
      <c r="N420" s="2"/>
      <c r="O420" s="2"/>
      <c r="P420" s="2"/>
      <c r="Q420" s="2"/>
      <c r="R420" s="2"/>
      <c r="S420" s="2"/>
      <c r="U42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</row>
    <row r="421" spans="1:81" ht="29.25" customHeight="1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  <c r="K421" s="424" t="s">
        <v>43</v>
      </c>
      <c r="L421" s="80" t="s">
        <v>0</v>
      </c>
      <c r="M421" s="80" t="s">
        <v>1</v>
      </c>
      <c r="N421" s="80" t="s">
        <v>2</v>
      </c>
      <c r="O421" s="80" t="s">
        <v>3</v>
      </c>
      <c r="P421" s="80" t="s">
        <v>27</v>
      </c>
      <c r="Q421" s="80" t="s">
        <v>4</v>
      </c>
      <c r="R421" s="80" t="s">
        <v>5</v>
      </c>
      <c r="S421" s="81" t="s">
        <v>6</v>
      </c>
      <c r="U421" s="417" t="s">
        <v>43</v>
      </c>
      <c r="V421" s="111" t="s">
        <v>72</v>
      </c>
      <c r="W421" s="111" t="s">
        <v>73</v>
      </c>
      <c r="X421" s="111" t="s">
        <v>4</v>
      </c>
      <c r="Y421" s="111" t="s">
        <v>1</v>
      </c>
      <c r="Z421" s="111" t="s">
        <v>2</v>
      </c>
      <c r="AA421" s="111" t="s">
        <v>3</v>
      </c>
      <c r="AB421" s="111" t="s">
        <v>55</v>
      </c>
      <c r="AC421" s="111" t="s">
        <v>67</v>
      </c>
      <c r="AD421" s="112" t="s">
        <v>74</v>
      </c>
      <c r="AE421" s="112" t="s">
        <v>75</v>
      </c>
      <c r="AF421" s="112" t="s">
        <v>76</v>
      </c>
      <c r="AG421" s="112" t="s">
        <v>77</v>
      </c>
      <c r="AH421" s="112" t="s">
        <v>78</v>
      </c>
      <c r="AI421" s="113" t="s">
        <v>63</v>
      </c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</row>
    <row r="422" spans="1:81" ht="15" customHeight="1">
      <c r="A422" s="445" t="s">
        <v>43</v>
      </c>
      <c r="B422" s="409" t="s">
        <v>119</v>
      </c>
      <c r="C422" s="410"/>
      <c r="D422" s="410"/>
      <c r="E422" s="410"/>
      <c r="F422" s="410"/>
      <c r="G422" s="410"/>
      <c r="H422" s="410"/>
      <c r="I422" s="411"/>
      <c r="K422" s="425" t="s">
        <v>43</v>
      </c>
      <c r="L422" s="412" t="s">
        <v>119</v>
      </c>
      <c r="M422" s="413"/>
      <c r="N422" s="413"/>
      <c r="O422" s="413"/>
      <c r="P422" s="413"/>
      <c r="Q422" s="413"/>
      <c r="R422" s="413"/>
      <c r="S422" s="414"/>
      <c r="U422" s="418" t="s">
        <v>43</v>
      </c>
      <c r="V422" s="419" t="s">
        <v>119</v>
      </c>
      <c r="W422" s="419"/>
      <c r="X422" s="419"/>
      <c r="Y422" s="419"/>
      <c r="Z422" s="419"/>
      <c r="AA422" s="419"/>
      <c r="AB422" s="419"/>
      <c r="AC422" s="419"/>
      <c r="AD422" s="419"/>
      <c r="AE422" s="419"/>
      <c r="AF422" s="419"/>
      <c r="AG422" s="419"/>
      <c r="AH422" s="419"/>
      <c r="AI422" s="420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</row>
    <row r="423" spans="1:8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SUM(B423:H423)</f>
        <v>0</v>
      </c>
      <c r="K423" s="79" t="s">
        <v>7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98">
        <v>0</v>
      </c>
      <c r="S423" s="99">
        <f>SUM(L423:R423)</f>
        <v>0</v>
      </c>
      <c r="U423" s="101" t="s">
        <v>7</v>
      </c>
      <c r="V423" s="114">
        <v>0</v>
      </c>
      <c r="W423" s="114">
        <v>0</v>
      </c>
      <c r="X423" s="114">
        <v>0</v>
      </c>
      <c r="Y423" s="114">
        <v>0</v>
      </c>
      <c r="Z423" s="114">
        <v>0</v>
      </c>
      <c r="AA423" s="114">
        <v>0</v>
      </c>
      <c r="AB423" s="114">
        <v>0</v>
      </c>
      <c r="AC423" s="115">
        <v>0</v>
      </c>
      <c r="AD423" s="116">
        <v>0</v>
      </c>
      <c r="AE423" s="116">
        <v>0</v>
      </c>
      <c r="AF423" s="116">
        <v>0</v>
      </c>
      <c r="AG423" s="116">
        <v>0</v>
      </c>
      <c r="AH423" s="116">
        <v>0</v>
      </c>
      <c r="AI423" s="117">
        <f>SUM(V423:AC423)</f>
        <v>0</v>
      </c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</row>
    <row r="424" spans="1:8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218">SUM(B424:H424)</f>
        <v>0</v>
      </c>
      <c r="K424" s="71" t="s">
        <v>8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5">
        <v>0</v>
      </c>
      <c r="S424" s="86">
        <f t="shared" ref="S424:S443" si="219">SUM(L424:R424)</f>
        <v>0</v>
      </c>
      <c r="U424" s="102" t="s">
        <v>8</v>
      </c>
      <c r="V424" s="118">
        <v>0</v>
      </c>
      <c r="W424" s="118">
        <v>0</v>
      </c>
      <c r="X424" s="118">
        <v>0</v>
      </c>
      <c r="Y424" s="118">
        <v>0</v>
      </c>
      <c r="Z424" s="118">
        <v>0</v>
      </c>
      <c r="AA424" s="118">
        <v>0</v>
      </c>
      <c r="AB424" s="118">
        <v>0</v>
      </c>
      <c r="AC424" s="119">
        <v>0</v>
      </c>
      <c r="AD424" s="118">
        <v>0</v>
      </c>
      <c r="AE424" s="118">
        <v>0</v>
      </c>
      <c r="AF424" s="118">
        <v>0</v>
      </c>
      <c r="AG424" s="118">
        <v>0</v>
      </c>
      <c r="AH424" s="118">
        <v>0</v>
      </c>
      <c r="AI424" s="120">
        <f t="shared" ref="AI424:AI443" si="220">SUM(V424:AC424)</f>
        <v>0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</row>
    <row r="425" spans="1:8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218"/>
        <v>0</v>
      </c>
      <c r="K425" s="72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82">
        <v>0</v>
      </c>
      <c r="S425" s="83">
        <f t="shared" si="219"/>
        <v>0</v>
      </c>
      <c r="U425" s="103" t="s">
        <v>10</v>
      </c>
      <c r="V425" s="114">
        <v>0</v>
      </c>
      <c r="W425" s="114">
        <v>0</v>
      </c>
      <c r="X425" s="114">
        <v>0</v>
      </c>
      <c r="Y425" s="114">
        <v>0</v>
      </c>
      <c r="Z425" s="114">
        <v>0</v>
      </c>
      <c r="AA425" s="114">
        <v>0</v>
      </c>
      <c r="AB425" s="114">
        <v>0</v>
      </c>
      <c r="AC425" s="115">
        <v>0</v>
      </c>
      <c r="AD425" s="116">
        <v>0</v>
      </c>
      <c r="AE425" s="116">
        <v>0</v>
      </c>
      <c r="AF425" s="116">
        <v>0</v>
      </c>
      <c r="AG425" s="116">
        <v>0</v>
      </c>
      <c r="AH425" s="116">
        <v>0</v>
      </c>
      <c r="AI425" s="117">
        <f t="shared" si="220"/>
        <v>0</v>
      </c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</row>
    <row r="426" spans="1:8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218"/>
        <v>0</v>
      </c>
      <c r="K426" s="71" t="s">
        <v>56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5">
        <v>0</v>
      </c>
      <c r="S426" s="86">
        <f t="shared" si="219"/>
        <v>0</v>
      </c>
      <c r="U426" s="102" t="s">
        <v>56</v>
      </c>
      <c r="V426" s="118">
        <v>0</v>
      </c>
      <c r="W426" s="118">
        <v>0</v>
      </c>
      <c r="X426" s="118">
        <v>0</v>
      </c>
      <c r="Y426" s="118">
        <v>0</v>
      </c>
      <c r="Z426" s="118">
        <v>0</v>
      </c>
      <c r="AA426" s="118">
        <v>0</v>
      </c>
      <c r="AB426" s="118">
        <v>0</v>
      </c>
      <c r="AC426" s="119">
        <v>0</v>
      </c>
      <c r="AD426" s="118">
        <v>0</v>
      </c>
      <c r="AE426" s="118">
        <v>0</v>
      </c>
      <c r="AF426" s="118">
        <v>0</v>
      </c>
      <c r="AG426" s="118">
        <v>0</v>
      </c>
      <c r="AH426" s="118">
        <v>0</v>
      </c>
      <c r="AI426" s="120">
        <f t="shared" si="220"/>
        <v>0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</row>
    <row r="427" spans="1:81" ht="15">
      <c r="A427" s="29" t="s">
        <v>16</v>
      </c>
      <c r="B427" s="43">
        <v>71.577010949321519</v>
      </c>
      <c r="C427" s="43">
        <v>0</v>
      </c>
      <c r="D427" s="43">
        <v>2.5589030780208351</v>
      </c>
      <c r="E427" s="43">
        <v>0</v>
      </c>
      <c r="F427" s="422"/>
      <c r="G427" s="43">
        <v>0</v>
      </c>
      <c r="H427" s="44">
        <v>0</v>
      </c>
      <c r="I427" s="39">
        <f t="shared" si="218"/>
        <v>74.135914027342352</v>
      </c>
      <c r="K427" s="72" t="s">
        <v>16</v>
      </c>
      <c r="L427" s="43">
        <v>71.577010949321519</v>
      </c>
      <c r="M427" s="43">
        <v>0</v>
      </c>
      <c r="N427" s="43">
        <v>2.5589030780208351</v>
      </c>
      <c r="O427" s="43">
        <v>0</v>
      </c>
      <c r="P427" s="43">
        <v>0</v>
      </c>
      <c r="Q427" s="43">
        <v>0</v>
      </c>
      <c r="R427" s="82">
        <v>0</v>
      </c>
      <c r="S427" s="83">
        <f t="shared" si="219"/>
        <v>74.135914027342352</v>
      </c>
      <c r="U427" s="103" t="s">
        <v>16</v>
      </c>
      <c r="V427" s="114">
        <v>48.34032885223646</v>
      </c>
      <c r="W427" s="114">
        <v>0</v>
      </c>
      <c r="X427" s="114">
        <v>0</v>
      </c>
      <c r="Y427" s="114">
        <v>0</v>
      </c>
      <c r="Z427" s="114">
        <v>2.3980690064871637</v>
      </c>
      <c r="AA427" s="114">
        <v>0</v>
      </c>
      <c r="AB427" s="114">
        <v>0</v>
      </c>
      <c r="AC427" s="115">
        <v>23.397516168618733</v>
      </c>
      <c r="AD427" s="116">
        <v>23.236682097085058</v>
      </c>
      <c r="AE427" s="116">
        <v>0</v>
      </c>
      <c r="AF427" s="116">
        <v>0</v>
      </c>
      <c r="AG427" s="116">
        <v>0.16083407153367141</v>
      </c>
      <c r="AH427" s="116">
        <v>0</v>
      </c>
      <c r="AI427" s="117">
        <f t="shared" si="220"/>
        <v>74.135914027342352</v>
      </c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</row>
    <row r="428" spans="1:81" ht="15">
      <c r="A428" s="28" t="s">
        <v>68</v>
      </c>
      <c r="B428" s="40">
        <v>23.895234451607816</v>
      </c>
      <c r="C428" s="40">
        <v>11.212056846555111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218"/>
        <v>35.107291298162927</v>
      </c>
      <c r="K428" s="71" t="s">
        <v>68</v>
      </c>
      <c r="L428" s="84">
        <v>23.895234451607816</v>
      </c>
      <c r="M428" s="84">
        <v>11.212056846555111</v>
      </c>
      <c r="N428" s="84">
        <v>0</v>
      </c>
      <c r="O428" s="84">
        <v>0</v>
      </c>
      <c r="P428" s="84">
        <v>0</v>
      </c>
      <c r="Q428" s="84">
        <v>0</v>
      </c>
      <c r="R428" s="85">
        <v>0</v>
      </c>
      <c r="S428" s="86">
        <f t="shared" si="219"/>
        <v>35.107291298162927</v>
      </c>
      <c r="U428" s="102" t="s">
        <v>57</v>
      </c>
      <c r="V428" s="118">
        <v>23.731047894161076</v>
      </c>
      <c r="W428" s="118">
        <v>0</v>
      </c>
      <c r="X428" s="118">
        <v>0</v>
      </c>
      <c r="Y428" s="118">
        <v>11.212056846555111</v>
      </c>
      <c r="Z428" s="118">
        <v>0</v>
      </c>
      <c r="AA428" s="118">
        <v>0</v>
      </c>
      <c r="AB428" s="118">
        <v>0</v>
      </c>
      <c r="AC428" s="119">
        <v>0.16418655744674135</v>
      </c>
      <c r="AD428" s="118">
        <v>0.16418655744674135</v>
      </c>
      <c r="AE428" s="118">
        <v>0</v>
      </c>
      <c r="AF428" s="118">
        <v>0</v>
      </c>
      <c r="AG428" s="118">
        <v>0</v>
      </c>
      <c r="AH428" s="118">
        <v>0</v>
      </c>
      <c r="AI428" s="120">
        <f t="shared" si="220"/>
        <v>35.107291298162927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</row>
    <row r="429" spans="1:81" ht="15">
      <c r="A429" s="29" t="s">
        <v>58</v>
      </c>
      <c r="B429" s="43">
        <v>0</v>
      </c>
      <c r="C429" s="43">
        <v>0</v>
      </c>
      <c r="D429" s="43">
        <v>0</v>
      </c>
      <c r="E429" s="43">
        <v>2.2956899608228977E-2</v>
      </c>
      <c r="F429" s="422"/>
      <c r="G429" s="43">
        <v>0</v>
      </c>
      <c r="H429" s="44">
        <v>0</v>
      </c>
      <c r="I429" s="39">
        <f t="shared" si="218"/>
        <v>2.2956899608228977E-2</v>
      </c>
      <c r="K429" s="72" t="s">
        <v>58</v>
      </c>
      <c r="L429" s="43">
        <v>0</v>
      </c>
      <c r="M429" s="43">
        <v>0</v>
      </c>
      <c r="N429" s="43">
        <v>0</v>
      </c>
      <c r="O429" s="43">
        <v>2.2956899608228977E-2</v>
      </c>
      <c r="P429" s="43">
        <v>265.12809131470067</v>
      </c>
      <c r="Q429" s="43">
        <v>0</v>
      </c>
      <c r="R429" s="82">
        <v>0</v>
      </c>
      <c r="S429" s="83">
        <f t="shared" si="219"/>
        <v>265.1510482143089</v>
      </c>
      <c r="U429" s="103" t="s">
        <v>58</v>
      </c>
      <c r="V429" s="114">
        <v>0</v>
      </c>
      <c r="W429" s="114">
        <v>0</v>
      </c>
      <c r="X429" s="114">
        <v>0</v>
      </c>
      <c r="Y429" s="114">
        <v>0</v>
      </c>
      <c r="Z429" s="114">
        <v>0</v>
      </c>
      <c r="AA429" s="114">
        <v>2.2956899608228977E-2</v>
      </c>
      <c r="AB429" s="114">
        <v>265.12809131470067</v>
      </c>
      <c r="AC429" s="115">
        <v>0</v>
      </c>
      <c r="AD429" s="114">
        <v>0</v>
      </c>
      <c r="AE429" s="114">
        <v>0</v>
      </c>
      <c r="AF429" s="114">
        <v>0</v>
      </c>
      <c r="AG429" s="114">
        <v>0</v>
      </c>
      <c r="AH429" s="114">
        <v>0</v>
      </c>
      <c r="AI429" s="117">
        <f t="shared" si="220"/>
        <v>265.1510482143089</v>
      </c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</row>
    <row r="430" spans="1:8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218"/>
        <v>0</v>
      </c>
      <c r="K430" s="71" t="s">
        <v>12</v>
      </c>
      <c r="L430" s="84">
        <v>0</v>
      </c>
      <c r="M430" s="84">
        <v>0</v>
      </c>
      <c r="N430" s="84">
        <v>0</v>
      </c>
      <c r="O430" s="84">
        <v>0</v>
      </c>
      <c r="P430" s="84">
        <v>27.206260981983714</v>
      </c>
      <c r="Q430" s="84">
        <v>0</v>
      </c>
      <c r="R430" s="85">
        <v>0</v>
      </c>
      <c r="S430" s="86">
        <f t="shared" si="219"/>
        <v>27.206260981983714</v>
      </c>
      <c r="U430" s="102" t="s">
        <v>12</v>
      </c>
      <c r="V430" s="118">
        <v>0</v>
      </c>
      <c r="W430" s="118">
        <v>0</v>
      </c>
      <c r="X430" s="118">
        <v>0</v>
      </c>
      <c r="Y430" s="118">
        <v>0</v>
      </c>
      <c r="Z430" s="118">
        <v>0</v>
      </c>
      <c r="AA430" s="118">
        <v>0</v>
      </c>
      <c r="AB430" s="118">
        <v>27.206260981983714</v>
      </c>
      <c r="AC430" s="119">
        <v>0</v>
      </c>
      <c r="AD430" s="118">
        <v>0</v>
      </c>
      <c r="AE430" s="118">
        <v>0</v>
      </c>
      <c r="AF430" s="118">
        <v>0</v>
      </c>
      <c r="AG430" s="118">
        <v>0</v>
      </c>
      <c r="AH430" s="118">
        <v>0</v>
      </c>
      <c r="AI430" s="120">
        <f t="shared" si="220"/>
        <v>27.206260981983714</v>
      </c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</row>
    <row r="431" spans="1:8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218"/>
        <v>0</v>
      </c>
      <c r="K431" s="72" t="s">
        <v>59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82">
        <v>0</v>
      </c>
      <c r="S431" s="83">
        <f t="shared" si="219"/>
        <v>0</v>
      </c>
      <c r="U431" s="103" t="s">
        <v>59</v>
      </c>
      <c r="V431" s="114">
        <v>0</v>
      </c>
      <c r="W431" s="114">
        <v>0</v>
      </c>
      <c r="X431" s="114">
        <v>0</v>
      </c>
      <c r="Y431" s="114">
        <v>0</v>
      </c>
      <c r="Z431" s="114">
        <v>0</v>
      </c>
      <c r="AA431" s="114">
        <v>0</v>
      </c>
      <c r="AB431" s="114">
        <v>0</v>
      </c>
      <c r="AC431" s="115">
        <v>0</v>
      </c>
      <c r="AD431" s="114">
        <v>0</v>
      </c>
      <c r="AE431" s="114">
        <v>0</v>
      </c>
      <c r="AF431" s="114">
        <v>0</v>
      </c>
      <c r="AG431" s="114">
        <v>0</v>
      </c>
      <c r="AH431" s="114">
        <v>0</v>
      </c>
      <c r="AI431" s="117">
        <f t="shared" si="220"/>
        <v>0</v>
      </c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</row>
    <row r="432" spans="1:81" ht="15">
      <c r="A432" s="28" t="s">
        <v>17</v>
      </c>
      <c r="B432" s="40">
        <v>0</v>
      </c>
      <c r="C432" s="40">
        <v>0</v>
      </c>
      <c r="D432" s="40">
        <v>0</v>
      </c>
      <c r="E432" s="40">
        <v>0</v>
      </c>
      <c r="F432" s="422"/>
      <c r="G432" s="40">
        <v>0</v>
      </c>
      <c r="H432" s="41">
        <v>0</v>
      </c>
      <c r="I432" s="42">
        <f t="shared" si="218"/>
        <v>0</v>
      </c>
      <c r="K432" s="71" t="s">
        <v>17</v>
      </c>
      <c r="L432" s="84">
        <v>0</v>
      </c>
      <c r="M432" s="84">
        <v>0</v>
      </c>
      <c r="N432" s="84">
        <v>0</v>
      </c>
      <c r="O432" s="84">
        <v>0</v>
      </c>
      <c r="P432" s="84">
        <v>4.9197758560637173</v>
      </c>
      <c r="Q432" s="84">
        <v>0</v>
      </c>
      <c r="R432" s="85">
        <v>0</v>
      </c>
      <c r="S432" s="86">
        <f t="shared" si="219"/>
        <v>4.9197758560637173</v>
      </c>
      <c r="U432" s="102" t="s">
        <v>17</v>
      </c>
      <c r="V432" s="118">
        <v>0</v>
      </c>
      <c r="W432" s="118">
        <v>0</v>
      </c>
      <c r="X432" s="118">
        <v>0</v>
      </c>
      <c r="Y432" s="118">
        <v>0</v>
      </c>
      <c r="Z432" s="118">
        <v>0</v>
      </c>
      <c r="AA432" s="118">
        <v>0</v>
      </c>
      <c r="AB432" s="118">
        <v>4.9197758560637173</v>
      </c>
      <c r="AC432" s="119">
        <v>0</v>
      </c>
      <c r="AD432" s="118">
        <v>0</v>
      </c>
      <c r="AE432" s="118">
        <v>0</v>
      </c>
      <c r="AF432" s="118">
        <v>0</v>
      </c>
      <c r="AG432" s="118">
        <v>0</v>
      </c>
      <c r="AH432" s="118">
        <v>0</v>
      </c>
      <c r="AI432" s="120">
        <f t="shared" si="220"/>
        <v>4.9197758560637173</v>
      </c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</row>
    <row r="433" spans="1:81" ht="15">
      <c r="A433" s="29" t="s">
        <v>140</v>
      </c>
      <c r="B433" s="43">
        <v>165.12101903745526</v>
      </c>
      <c r="C433" s="43">
        <v>327.93585017961021</v>
      </c>
      <c r="D433" s="43">
        <v>134.41322218963427</v>
      </c>
      <c r="E433" s="43">
        <v>0</v>
      </c>
      <c r="F433" s="422"/>
      <c r="G433" s="43">
        <v>0</v>
      </c>
      <c r="H433" s="44">
        <v>0</v>
      </c>
      <c r="I433" s="39">
        <f t="shared" si="218"/>
        <v>627.47009140669979</v>
      </c>
      <c r="K433" s="72" t="s">
        <v>140</v>
      </c>
      <c r="L433" s="43">
        <v>165.12101903745526</v>
      </c>
      <c r="M433" s="43">
        <v>327.93585017961021</v>
      </c>
      <c r="N433" s="43">
        <v>134.41322218963427</v>
      </c>
      <c r="O433" s="43">
        <v>0</v>
      </c>
      <c r="P433" s="43">
        <v>0.16257981970134824</v>
      </c>
      <c r="Q433" s="43">
        <v>0</v>
      </c>
      <c r="R433" s="82">
        <v>0</v>
      </c>
      <c r="S433" s="83">
        <f t="shared" si="219"/>
        <v>627.63267122640116</v>
      </c>
      <c r="U433" s="103" t="s">
        <v>140</v>
      </c>
      <c r="V433" s="114">
        <v>158.40125975889117</v>
      </c>
      <c r="W433" s="114">
        <v>0</v>
      </c>
      <c r="X433" s="114">
        <v>0</v>
      </c>
      <c r="Y433" s="114">
        <v>327.93585017961021</v>
      </c>
      <c r="Z433" s="114">
        <v>134.41322218963427</v>
      </c>
      <c r="AA433" s="114">
        <v>0</v>
      </c>
      <c r="AB433" s="114">
        <v>0.16257981970134824</v>
      </c>
      <c r="AC433" s="115">
        <v>6.7197592785640916</v>
      </c>
      <c r="AD433" s="114">
        <v>6.7197592785640916</v>
      </c>
      <c r="AE433" s="114">
        <v>0</v>
      </c>
      <c r="AF433" s="114">
        <v>0</v>
      </c>
      <c r="AG433" s="114">
        <v>0</v>
      </c>
      <c r="AH433" s="114">
        <v>0</v>
      </c>
      <c r="AI433" s="117">
        <f t="shared" si="220"/>
        <v>627.63267122640104</v>
      </c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</row>
    <row r="434" spans="1:81" ht="15">
      <c r="A434" s="28" t="s">
        <v>25</v>
      </c>
      <c r="B434" s="40">
        <v>388.98329072820758</v>
      </c>
      <c r="C434" s="40">
        <v>7.8387123469946386E-4</v>
      </c>
      <c r="D434" s="40">
        <v>11.11455991617437</v>
      </c>
      <c r="E434" s="40">
        <v>738.97329740637815</v>
      </c>
      <c r="F434" s="422"/>
      <c r="G434" s="40">
        <v>206.87889431771606</v>
      </c>
      <c r="H434" s="41">
        <v>0</v>
      </c>
      <c r="I434" s="42">
        <f t="shared" si="218"/>
        <v>1345.9508262397108</v>
      </c>
      <c r="K434" s="71" t="s">
        <v>25</v>
      </c>
      <c r="L434" s="84">
        <v>388.98329072820758</v>
      </c>
      <c r="M434" s="84">
        <v>7.8387123469946386E-4</v>
      </c>
      <c r="N434" s="84">
        <v>11.11455991617437</v>
      </c>
      <c r="O434" s="84">
        <v>738.97329740637815</v>
      </c>
      <c r="P434" s="84">
        <v>1.5402183713424002</v>
      </c>
      <c r="Q434" s="84">
        <v>206.87889431771606</v>
      </c>
      <c r="R434" s="85">
        <v>0</v>
      </c>
      <c r="S434" s="86">
        <f t="shared" si="219"/>
        <v>1347.4910446110532</v>
      </c>
      <c r="U434" s="102" t="s">
        <v>25</v>
      </c>
      <c r="V434" s="118">
        <v>0.52999675940832758</v>
      </c>
      <c r="W434" s="118">
        <v>369.47335604946181</v>
      </c>
      <c r="X434" s="118">
        <v>206.87889431771606</v>
      </c>
      <c r="Y434" s="118">
        <v>7.8387123469946386E-4</v>
      </c>
      <c r="Z434" s="118">
        <v>5.9583091519660574</v>
      </c>
      <c r="AA434" s="118">
        <v>735.03773686655938</v>
      </c>
      <c r="AB434" s="118">
        <v>1.5402183713424002</v>
      </c>
      <c r="AC434" s="119">
        <v>28.071749223364566</v>
      </c>
      <c r="AD434" s="118">
        <v>18.979937919337448</v>
      </c>
      <c r="AE434" s="118">
        <v>3.9355605398188045</v>
      </c>
      <c r="AF434" s="118">
        <v>0</v>
      </c>
      <c r="AG434" s="118">
        <v>5.1562507642083126</v>
      </c>
      <c r="AH434" s="118">
        <v>0</v>
      </c>
      <c r="AI434" s="120">
        <f t="shared" si="220"/>
        <v>1347.4910446110534</v>
      </c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</row>
    <row r="435" spans="1:81" ht="15">
      <c r="A435" s="29" t="s">
        <v>24</v>
      </c>
      <c r="B435" s="43">
        <v>34.949492757400236</v>
      </c>
      <c r="C435" s="43">
        <v>0</v>
      </c>
      <c r="D435" s="43">
        <v>0</v>
      </c>
      <c r="E435" s="43">
        <v>0</v>
      </c>
      <c r="F435" s="422"/>
      <c r="G435" s="43">
        <v>0</v>
      </c>
      <c r="H435" s="44">
        <v>0</v>
      </c>
      <c r="I435" s="39">
        <f t="shared" si="218"/>
        <v>34.949492757400236</v>
      </c>
      <c r="K435" s="72" t="s">
        <v>24</v>
      </c>
      <c r="L435" s="43">
        <v>34.949492757400236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82">
        <v>0</v>
      </c>
      <c r="S435" s="83">
        <f t="shared" si="219"/>
        <v>34.949492757400236</v>
      </c>
      <c r="U435" s="103" t="s">
        <v>24</v>
      </c>
      <c r="V435" s="114">
        <v>29.475138758394724</v>
      </c>
      <c r="W435" s="114">
        <v>0</v>
      </c>
      <c r="X435" s="114">
        <v>0</v>
      </c>
      <c r="Y435" s="114">
        <v>0</v>
      </c>
      <c r="Z435" s="114">
        <v>0</v>
      </c>
      <c r="AA435" s="114">
        <v>0</v>
      </c>
      <c r="AB435" s="114">
        <v>0</v>
      </c>
      <c r="AC435" s="115">
        <v>5.4743539990055146</v>
      </c>
      <c r="AD435" s="114">
        <v>5.4743539990055146</v>
      </c>
      <c r="AE435" s="114">
        <v>0</v>
      </c>
      <c r="AF435" s="114">
        <v>0</v>
      </c>
      <c r="AG435" s="114">
        <v>0</v>
      </c>
      <c r="AH435" s="114">
        <v>0</v>
      </c>
      <c r="AI435" s="117">
        <f t="shared" si="220"/>
        <v>34.949492757400236</v>
      </c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</row>
    <row r="436" spans="1:81" ht="15">
      <c r="A436" s="28" t="s">
        <v>60</v>
      </c>
      <c r="B436" s="40">
        <v>16.524186153775236</v>
      </c>
      <c r="C436" s="40">
        <v>1.0954966595911131</v>
      </c>
      <c r="D436" s="40">
        <v>12.536493539750618</v>
      </c>
      <c r="E436" s="40">
        <v>0</v>
      </c>
      <c r="F436" s="422"/>
      <c r="G436" s="40">
        <v>0</v>
      </c>
      <c r="H436" s="41">
        <v>0</v>
      </c>
      <c r="I436" s="42">
        <f t="shared" si="218"/>
        <v>30.156176353116969</v>
      </c>
      <c r="K436" s="71" t="s">
        <v>60</v>
      </c>
      <c r="L436" s="84">
        <v>16.524186153775236</v>
      </c>
      <c r="M436" s="84">
        <v>1.0954966595911131</v>
      </c>
      <c r="N436" s="84">
        <v>12.536493539750618</v>
      </c>
      <c r="O436" s="84">
        <v>0</v>
      </c>
      <c r="P436" s="84">
        <v>0</v>
      </c>
      <c r="Q436" s="84">
        <v>0</v>
      </c>
      <c r="R436" s="85">
        <v>0</v>
      </c>
      <c r="S436" s="86">
        <f t="shared" si="219"/>
        <v>30.156176353116969</v>
      </c>
      <c r="U436" s="102" t="s">
        <v>60</v>
      </c>
      <c r="V436" s="118">
        <v>16.524186153775236</v>
      </c>
      <c r="W436" s="118">
        <v>0</v>
      </c>
      <c r="X436" s="118">
        <v>0</v>
      </c>
      <c r="Y436" s="118">
        <v>1.0954966595911131</v>
      </c>
      <c r="Z436" s="118">
        <v>12.536493539750618</v>
      </c>
      <c r="AA436" s="118">
        <v>0</v>
      </c>
      <c r="AB436" s="118">
        <v>0</v>
      </c>
      <c r="AC436" s="119">
        <v>0</v>
      </c>
      <c r="AD436" s="118">
        <v>0</v>
      </c>
      <c r="AE436" s="118">
        <v>0</v>
      </c>
      <c r="AF436" s="118">
        <v>0</v>
      </c>
      <c r="AG436" s="118">
        <v>0</v>
      </c>
      <c r="AH436" s="118">
        <v>0</v>
      </c>
      <c r="AI436" s="120">
        <f t="shared" si="220"/>
        <v>30.156176353116969</v>
      </c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</row>
    <row r="437" spans="1:81" ht="15">
      <c r="A437" s="29" t="s">
        <v>22</v>
      </c>
      <c r="B437" s="43">
        <v>38.448979676473222</v>
      </c>
      <c r="C437" s="43">
        <v>0</v>
      </c>
      <c r="D437" s="43">
        <v>204.71844327633653</v>
      </c>
      <c r="E437" s="43">
        <v>0</v>
      </c>
      <c r="F437" s="422"/>
      <c r="G437" s="43">
        <v>0</v>
      </c>
      <c r="H437" s="44">
        <v>0</v>
      </c>
      <c r="I437" s="39">
        <f t="shared" si="218"/>
        <v>243.16742295280974</v>
      </c>
      <c r="K437" s="72" t="s">
        <v>22</v>
      </c>
      <c r="L437" s="43">
        <v>38.448979676473222</v>
      </c>
      <c r="M437" s="43">
        <v>0</v>
      </c>
      <c r="N437" s="43">
        <v>204.71844327633653</v>
      </c>
      <c r="O437" s="43">
        <v>0</v>
      </c>
      <c r="P437" s="43">
        <v>10.895277611537674</v>
      </c>
      <c r="Q437" s="43">
        <v>0</v>
      </c>
      <c r="R437" s="82">
        <v>0</v>
      </c>
      <c r="S437" s="83">
        <f t="shared" si="219"/>
        <v>254.06270056434741</v>
      </c>
      <c r="U437" s="103" t="s">
        <v>22</v>
      </c>
      <c r="V437" s="114">
        <v>38.331990661009264</v>
      </c>
      <c r="W437" s="114">
        <v>0</v>
      </c>
      <c r="X437" s="114">
        <v>0</v>
      </c>
      <c r="Y437" s="114">
        <v>0</v>
      </c>
      <c r="Z437" s="114">
        <v>190.3590412042918</v>
      </c>
      <c r="AA437" s="114">
        <v>0</v>
      </c>
      <c r="AB437" s="114">
        <v>10.895277611537674</v>
      </c>
      <c r="AC437" s="115">
        <v>14.476391087508706</v>
      </c>
      <c r="AD437" s="114">
        <v>0.11698901546395871</v>
      </c>
      <c r="AE437" s="114">
        <v>0</v>
      </c>
      <c r="AF437" s="114">
        <v>0</v>
      </c>
      <c r="AG437" s="114">
        <v>14.359402072044745</v>
      </c>
      <c r="AH437" s="114">
        <v>0</v>
      </c>
      <c r="AI437" s="117">
        <f t="shared" si="220"/>
        <v>254.06270056434744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</row>
    <row r="438" spans="1:8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218"/>
        <v>0</v>
      </c>
      <c r="K438" s="71" t="s">
        <v>21</v>
      </c>
      <c r="L438" s="84">
        <v>0</v>
      </c>
      <c r="M438" s="84">
        <v>0</v>
      </c>
      <c r="N438" s="84">
        <v>0</v>
      </c>
      <c r="O438" s="84">
        <v>0</v>
      </c>
      <c r="P438" s="84">
        <v>0</v>
      </c>
      <c r="Q438" s="84">
        <v>0</v>
      </c>
      <c r="R438" s="85">
        <v>0</v>
      </c>
      <c r="S438" s="86">
        <f t="shared" si="219"/>
        <v>0</v>
      </c>
      <c r="U438" s="102" t="s">
        <v>61</v>
      </c>
      <c r="V438" s="118">
        <v>0</v>
      </c>
      <c r="W438" s="118">
        <v>0</v>
      </c>
      <c r="X438" s="118">
        <v>0</v>
      </c>
      <c r="Y438" s="118">
        <v>0</v>
      </c>
      <c r="Z438" s="118">
        <v>0</v>
      </c>
      <c r="AA438" s="118">
        <v>0</v>
      </c>
      <c r="AB438" s="118">
        <v>0</v>
      </c>
      <c r="AC438" s="119">
        <v>0</v>
      </c>
      <c r="AD438" s="118">
        <v>0</v>
      </c>
      <c r="AE438" s="118">
        <v>0</v>
      </c>
      <c r="AF438" s="118">
        <v>0</v>
      </c>
      <c r="AG438" s="118">
        <v>0</v>
      </c>
      <c r="AH438" s="118">
        <v>0</v>
      </c>
      <c r="AI438" s="120">
        <f t="shared" si="220"/>
        <v>0</v>
      </c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</row>
    <row r="439" spans="1:81" ht="15">
      <c r="A439" s="30" t="s">
        <v>64</v>
      </c>
      <c r="B439" s="43">
        <v>0.76608000000000021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218"/>
        <v>0.76608000000000021</v>
      </c>
      <c r="K439" s="73" t="s">
        <v>64</v>
      </c>
      <c r="L439" s="43">
        <v>0.76608000000000021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82">
        <v>0</v>
      </c>
      <c r="S439" s="83">
        <f t="shared" si="219"/>
        <v>0.76608000000000021</v>
      </c>
      <c r="U439" s="104" t="s">
        <v>62</v>
      </c>
      <c r="V439" s="114">
        <v>0.76608000000000021</v>
      </c>
      <c r="W439" s="114">
        <v>0</v>
      </c>
      <c r="X439" s="114">
        <v>0</v>
      </c>
      <c r="Y439" s="114">
        <v>0</v>
      </c>
      <c r="Z439" s="114">
        <v>0</v>
      </c>
      <c r="AA439" s="114">
        <v>0</v>
      </c>
      <c r="AB439" s="114">
        <v>0</v>
      </c>
      <c r="AC439" s="115">
        <v>0</v>
      </c>
      <c r="AD439" s="116">
        <v>0</v>
      </c>
      <c r="AE439" s="116">
        <v>0</v>
      </c>
      <c r="AF439" s="116">
        <v>0</v>
      </c>
      <c r="AG439" s="116">
        <v>0</v>
      </c>
      <c r="AH439" s="116">
        <v>0</v>
      </c>
      <c r="AI439" s="117">
        <f t="shared" si="220"/>
        <v>0.76608000000000021</v>
      </c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</row>
    <row r="440" spans="1:81">
      <c r="A440" s="55" t="s">
        <v>23</v>
      </c>
      <c r="B440" s="59">
        <v>0.76608000000000021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f t="shared" si="218"/>
        <v>0.76608000000000021</v>
      </c>
      <c r="K440" s="74" t="s">
        <v>23</v>
      </c>
      <c r="L440" s="87">
        <v>0.76608000000000021</v>
      </c>
      <c r="M440" s="87">
        <v>0</v>
      </c>
      <c r="N440" s="87">
        <v>0</v>
      </c>
      <c r="O440" s="87">
        <v>0</v>
      </c>
      <c r="P440" s="87">
        <v>0</v>
      </c>
      <c r="Q440" s="87">
        <v>0</v>
      </c>
      <c r="R440" s="88">
        <v>0</v>
      </c>
      <c r="S440" s="89">
        <f t="shared" si="219"/>
        <v>0.76608000000000021</v>
      </c>
      <c r="U440" s="105" t="s">
        <v>65</v>
      </c>
      <c r="V440" s="121">
        <v>0.76608000000000021</v>
      </c>
      <c r="W440" s="121">
        <v>0</v>
      </c>
      <c r="X440" s="121">
        <v>0</v>
      </c>
      <c r="Y440" s="121">
        <v>0</v>
      </c>
      <c r="Z440" s="121">
        <v>0</v>
      </c>
      <c r="AA440" s="121">
        <v>0</v>
      </c>
      <c r="AB440" s="121">
        <v>0</v>
      </c>
      <c r="AC440" s="121">
        <v>0</v>
      </c>
      <c r="AD440" s="121">
        <v>0</v>
      </c>
      <c r="AE440" s="121">
        <v>0</v>
      </c>
      <c r="AF440" s="121">
        <v>0</v>
      </c>
      <c r="AG440" s="121">
        <v>0</v>
      </c>
      <c r="AH440" s="122">
        <v>0</v>
      </c>
      <c r="AI440" s="123">
        <f t="shared" si="220"/>
        <v>0.76608000000000021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</row>
    <row r="441" spans="1:8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f t="shared" si="218"/>
        <v>0</v>
      </c>
      <c r="K441" s="75" t="s">
        <v>19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  <c r="Q441" s="62">
        <v>0</v>
      </c>
      <c r="R441" s="90">
        <v>0</v>
      </c>
      <c r="S441" s="91">
        <f t="shared" si="219"/>
        <v>0</v>
      </c>
      <c r="U441" s="106" t="s">
        <v>19</v>
      </c>
      <c r="V441" s="124">
        <v>0</v>
      </c>
      <c r="W441" s="124">
        <v>0</v>
      </c>
      <c r="X441" s="124">
        <v>0</v>
      </c>
      <c r="Y441" s="124">
        <v>0</v>
      </c>
      <c r="Z441" s="124">
        <v>0</v>
      </c>
      <c r="AA441" s="124">
        <v>0</v>
      </c>
      <c r="AB441" s="124">
        <v>0</v>
      </c>
      <c r="AC441" s="124">
        <v>0</v>
      </c>
      <c r="AD441" s="125">
        <v>0</v>
      </c>
      <c r="AE441" s="125">
        <v>0</v>
      </c>
      <c r="AF441" s="125">
        <v>0</v>
      </c>
      <c r="AG441" s="125">
        <v>0</v>
      </c>
      <c r="AH441" s="125">
        <v>0</v>
      </c>
      <c r="AI441" s="126">
        <f t="shared" si="220"/>
        <v>0</v>
      </c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</row>
    <row r="442" spans="1:8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f t="shared" si="218"/>
        <v>0</v>
      </c>
      <c r="K442" s="74" t="s">
        <v>20</v>
      </c>
      <c r="L442" s="87">
        <v>0</v>
      </c>
      <c r="M442" s="87">
        <v>0</v>
      </c>
      <c r="N442" s="87">
        <v>0</v>
      </c>
      <c r="O442" s="87">
        <v>0</v>
      </c>
      <c r="P442" s="87">
        <v>0</v>
      </c>
      <c r="Q442" s="87">
        <v>0</v>
      </c>
      <c r="R442" s="88">
        <v>0</v>
      </c>
      <c r="S442" s="89">
        <f t="shared" si="219"/>
        <v>0</v>
      </c>
      <c r="U442" s="105" t="s">
        <v>20</v>
      </c>
      <c r="V442" s="121">
        <v>0</v>
      </c>
      <c r="W442" s="121">
        <v>0</v>
      </c>
      <c r="X442" s="121">
        <v>0</v>
      </c>
      <c r="Y442" s="121">
        <v>0</v>
      </c>
      <c r="Z442" s="121">
        <v>0</v>
      </c>
      <c r="AA442" s="121">
        <v>0</v>
      </c>
      <c r="AB442" s="121">
        <v>0</v>
      </c>
      <c r="AC442" s="121">
        <v>0</v>
      </c>
      <c r="AD442" s="121">
        <v>0</v>
      </c>
      <c r="AE442" s="121">
        <v>0</v>
      </c>
      <c r="AF442" s="121">
        <v>0</v>
      </c>
      <c r="AG442" s="121">
        <v>0</v>
      </c>
      <c r="AH442" s="122">
        <v>0</v>
      </c>
      <c r="AI442" s="123">
        <f t="shared" si="220"/>
        <v>0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</row>
    <row r="443" spans="1:8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f t="shared" si="218"/>
        <v>0</v>
      </c>
      <c r="K443" s="76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2">
        <v>0</v>
      </c>
      <c r="S443" s="93">
        <f t="shared" si="219"/>
        <v>0</v>
      </c>
      <c r="U443" s="106" t="s">
        <v>11</v>
      </c>
      <c r="V443" s="124">
        <v>0</v>
      </c>
      <c r="W443" s="124">
        <v>0</v>
      </c>
      <c r="X443" s="124">
        <v>0</v>
      </c>
      <c r="Y443" s="124">
        <v>0</v>
      </c>
      <c r="Z443" s="124">
        <v>0</v>
      </c>
      <c r="AA443" s="124">
        <v>0</v>
      </c>
      <c r="AB443" s="124">
        <v>0</v>
      </c>
      <c r="AC443" s="124">
        <v>0</v>
      </c>
      <c r="AD443" s="125">
        <v>0</v>
      </c>
      <c r="AE443" s="125">
        <v>0</v>
      </c>
      <c r="AF443" s="125">
        <v>0</v>
      </c>
      <c r="AG443" s="125">
        <v>0</v>
      </c>
      <c r="AH443" s="125">
        <v>0</v>
      </c>
      <c r="AI443" s="126">
        <f t="shared" si="220"/>
        <v>0</v>
      </c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</row>
    <row r="444" spans="1:81" ht="15">
      <c r="A444" s="34" t="s">
        <v>26</v>
      </c>
      <c r="B444" s="67">
        <f>SUM(B423:B439)</f>
        <v>740.26529375424082</v>
      </c>
      <c r="C444" s="67">
        <f t="shared" ref="C444:I444" si="221">SUM(C423:C439)</f>
        <v>340.24418755699116</v>
      </c>
      <c r="D444" s="67">
        <f t="shared" si="221"/>
        <v>365.34162199991658</v>
      </c>
      <c r="E444" s="67">
        <f t="shared" si="221"/>
        <v>738.99625430598633</v>
      </c>
      <c r="F444" s="67">
        <f t="shared" si="221"/>
        <v>0</v>
      </c>
      <c r="G444" s="67">
        <f t="shared" si="221"/>
        <v>206.87889431771606</v>
      </c>
      <c r="H444" s="68">
        <f t="shared" si="221"/>
        <v>0</v>
      </c>
      <c r="I444" s="39">
        <f t="shared" si="221"/>
        <v>2391.726251934851</v>
      </c>
      <c r="K444" s="77" t="s">
        <v>26</v>
      </c>
      <c r="L444" s="67">
        <f>SUM(L423:L439)</f>
        <v>740.26529375424082</v>
      </c>
      <c r="M444" s="67">
        <f t="shared" ref="M444:S444" si="222">SUM(M423:M439)</f>
        <v>340.24418755699116</v>
      </c>
      <c r="N444" s="67">
        <f t="shared" si="222"/>
        <v>365.34162199991658</v>
      </c>
      <c r="O444" s="67">
        <f t="shared" si="222"/>
        <v>738.99625430598633</v>
      </c>
      <c r="P444" s="67">
        <f t="shared" si="222"/>
        <v>309.85220395532951</v>
      </c>
      <c r="Q444" s="67">
        <f t="shared" si="222"/>
        <v>206.87889431771606</v>
      </c>
      <c r="R444" s="68">
        <f t="shared" si="222"/>
        <v>0</v>
      </c>
      <c r="S444" s="94">
        <f t="shared" si="222"/>
        <v>2701.5784558901805</v>
      </c>
      <c r="U444" s="107" t="s">
        <v>63</v>
      </c>
      <c r="V444" s="127">
        <f>SUM(V423:V439)</f>
        <v>316.10002883787627</v>
      </c>
      <c r="W444" s="127">
        <f t="shared" ref="W444:AH444" si="223">SUM(W423:W439)</f>
        <v>369.47335604946181</v>
      </c>
      <c r="X444" s="127">
        <f t="shared" si="223"/>
        <v>206.87889431771606</v>
      </c>
      <c r="Y444" s="127">
        <f t="shared" si="223"/>
        <v>340.24418755699116</v>
      </c>
      <c r="Z444" s="127">
        <f t="shared" si="223"/>
        <v>345.6651350921299</v>
      </c>
      <c r="AA444" s="127">
        <f t="shared" si="223"/>
        <v>735.06069376616756</v>
      </c>
      <c r="AB444" s="127">
        <f t="shared" si="223"/>
        <v>309.85220395532951</v>
      </c>
      <c r="AC444" s="127">
        <f t="shared" si="223"/>
        <v>78.303956314508355</v>
      </c>
      <c r="AD444" s="128">
        <f t="shared" si="223"/>
        <v>54.691908866902807</v>
      </c>
      <c r="AE444" s="128">
        <f t="shared" si="223"/>
        <v>3.9355605398188045</v>
      </c>
      <c r="AF444" s="128">
        <f t="shared" si="223"/>
        <v>0</v>
      </c>
      <c r="AG444" s="128">
        <f t="shared" si="223"/>
        <v>19.676486907786728</v>
      </c>
      <c r="AH444" s="128">
        <f t="shared" si="223"/>
        <v>0</v>
      </c>
      <c r="AI444" s="129">
        <f>SUM(V444:AC444)</f>
        <v>2701.578455890181</v>
      </c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</row>
    <row r="445" spans="1:81" s="15" customFormat="1" ht="15" thickBot="1">
      <c r="A445" s="32" t="s">
        <v>90</v>
      </c>
      <c r="B445" s="48">
        <f>IF($I444=0,"-",B444/$I444)</f>
        <v>0.30951087866154559</v>
      </c>
      <c r="C445" s="48">
        <f t="shared" ref="C445:H445" si="224">IF($I444=0,"-",C444/$I444)</f>
        <v>0.14225883387856011</v>
      </c>
      <c r="D445" s="48">
        <f t="shared" si="224"/>
        <v>0.15275227326052207</v>
      </c>
      <c r="E445" s="48">
        <f t="shared" si="224"/>
        <v>0.30898028305210745</v>
      </c>
      <c r="F445" s="48">
        <f t="shared" si="224"/>
        <v>0</v>
      </c>
      <c r="G445" s="48">
        <f t="shared" si="224"/>
        <v>8.6497731147264806E-2</v>
      </c>
      <c r="H445" s="69">
        <f t="shared" si="224"/>
        <v>0</v>
      </c>
      <c r="I445" s="49">
        <f>SUM(B445:H445)</f>
        <v>1</v>
      </c>
      <c r="K445" s="78" t="s">
        <v>90</v>
      </c>
      <c r="L445" s="95">
        <f>IF($S444=0,"-",L444/$S444)</f>
        <v>0.27401213988076484</v>
      </c>
      <c r="M445" s="95">
        <f t="shared" ref="M445:R445" si="225">IF($S444=0,"-",M444/$S444)</f>
        <v>0.12594273796312142</v>
      </c>
      <c r="N445" s="95">
        <f t="shared" si="225"/>
        <v>0.13523265304524909</v>
      </c>
      <c r="O445" s="95">
        <f t="shared" si="225"/>
        <v>0.27354239988654494</v>
      </c>
      <c r="P445" s="95">
        <f t="shared" si="225"/>
        <v>0.1146930244723291</v>
      </c>
      <c r="Q445" s="95">
        <f t="shared" si="225"/>
        <v>7.6577044751990619E-2</v>
      </c>
      <c r="R445" s="96">
        <f t="shared" si="225"/>
        <v>0</v>
      </c>
      <c r="S445" s="97">
        <f>SUM(L445:R445)</f>
        <v>1</v>
      </c>
      <c r="U445" s="108" t="s">
        <v>90</v>
      </c>
      <c r="V445" s="130">
        <f>+V444/$AI444</f>
        <v>0.11700568167794337</v>
      </c>
      <c r="W445" s="130">
        <f t="shared" ref="W445:AH445" si="226">+W444/$AI444</f>
        <v>0.13676203082087388</v>
      </c>
      <c r="X445" s="130">
        <f t="shared" si="226"/>
        <v>7.6577044751990606E-2</v>
      </c>
      <c r="Y445" s="130">
        <f t="shared" si="226"/>
        <v>0.12594273796312139</v>
      </c>
      <c r="Z445" s="130">
        <f t="shared" si="226"/>
        <v>0.12794932323304742</v>
      </c>
      <c r="AA445" s="130">
        <f t="shared" si="226"/>
        <v>0.27208563651502843</v>
      </c>
      <c r="AB445" s="130">
        <f t="shared" si="226"/>
        <v>0.11469302447232907</v>
      </c>
      <c r="AC445" s="130">
        <f t="shared" si="226"/>
        <v>2.8984520565665708E-2</v>
      </c>
      <c r="AD445" s="130">
        <f t="shared" si="226"/>
        <v>2.0244427381947566E-2</v>
      </c>
      <c r="AE445" s="130">
        <f t="shared" si="226"/>
        <v>1.4567633715164572E-3</v>
      </c>
      <c r="AF445" s="130">
        <f t="shared" si="226"/>
        <v>0</v>
      </c>
      <c r="AG445" s="130">
        <f t="shared" si="226"/>
        <v>7.2833298122016773E-3</v>
      </c>
      <c r="AH445" s="130">
        <f t="shared" si="226"/>
        <v>0</v>
      </c>
      <c r="AI445" s="131">
        <f>SUM(V445:AC445)</f>
        <v>0.99999999999999978</v>
      </c>
    </row>
    <row r="446" spans="1:81" ht="15" thickBot="1">
      <c r="A446" s="2"/>
      <c r="B446" s="2"/>
      <c r="C446" s="2"/>
      <c r="D446" s="2"/>
      <c r="E446" s="2"/>
      <c r="F446" s="2"/>
      <c r="G446" s="2"/>
      <c r="H446" s="2"/>
      <c r="I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8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  <c r="K447" s="426" t="s">
        <v>44</v>
      </c>
      <c r="L447" s="80" t="s">
        <v>0</v>
      </c>
      <c r="M447" s="80" t="s">
        <v>1</v>
      </c>
      <c r="N447" s="80" t="s">
        <v>2</v>
      </c>
      <c r="O447" s="80" t="s">
        <v>3</v>
      </c>
      <c r="P447" s="80" t="s">
        <v>27</v>
      </c>
      <c r="Q447" s="80" t="s">
        <v>4</v>
      </c>
      <c r="R447" s="80" t="s">
        <v>5</v>
      </c>
      <c r="S447" s="81" t="s">
        <v>6</v>
      </c>
    </row>
    <row r="448" spans="1:81" ht="15" customHeight="1">
      <c r="A448" s="447" t="s">
        <v>44</v>
      </c>
      <c r="B448" s="409" t="s">
        <v>119</v>
      </c>
      <c r="C448" s="410"/>
      <c r="D448" s="410"/>
      <c r="E448" s="410"/>
      <c r="F448" s="410"/>
      <c r="G448" s="410"/>
      <c r="H448" s="410"/>
      <c r="I448" s="411"/>
      <c r="K448" s="427" t="s">
        <v>44</v>
      </c>
      <c r="L448" s="412" t="s">
        <v>119</v>
      </c>
      <c r="M448" s="413"/>
      <c r="N448" s="413"/>
      <c r="O448" s="413"/>
      <c r="P448" s="413"/>
      <c r="Q448" s="413"/>
      <c r="R448" s="413"/>
      <c r="S448" s="414"/>
    </row>
    <row r="449" spans="1:38" ht="15">
      <c r="A449" s="27" t="s">
        <v>7</v>
      </c>
      <c r="B449" s="428"/>
      <c r="C449" s="429"/>
      <c r="D449" s="429"/>
      <c r="E449" s="430"/>
      <c r="F449" s="37">
        <v>3.5040315938676931</v>
      </c>
      <c r="G449" s="428"/>
      <c r="H449" s="430"/>
      <c r="I449" s="39">
        <f>SUM(B449:H449)</f>
        <v>3.5040315938676931</v>
      </c>
      <c r="K449" s="79" t="s">
        <v>7</v>
      </c>
      <c r="L449" s="428"/>
      <c r="M449" s="429"/>
      <c r="N449" s="429"/>
      <c r="O449" s="430"/>
      <c r="P449" s="37">
        <v>0</v>
      </c>
      <c r="Q449" s="428"/>
      <c r="R449" s="437"/>
      <c r="S449" s="99">
        <f>SUM(L449:R449)</f>
        <v>0</v>
      </c>
    </row>
    <row r="450" spans="1:38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227">SUM(B450:H450)</f>
        <v>0</v>
      </c>
      <c r="K450" s="71" t="s">
        <v>8</v>
      </c>
      <c r="L450" s="431"/>
      <c r="M450" s="432"/>
      <c r="N450" s="432"/>
      <c r="O450" s="433"/>
      <c r="P450" s="84">
        <v>0</v>
      </c>
      <c r="Q450" s="431"/>
      <c r="R450" s="438"/>
      <c r="S450" s="86">
        <f t="shared" ref="S450:S469" si="228">SUM(L450:R450)</f>
        <v>0</v>
      </c>
    </row>
    <row r="451" spans="1:38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227"/>
        <v>0</v>
      </c>
      <c r="K451" s="72" t="s">
        <v>10</v>
      </c>
      <c r="L451" s="431"/>
      <c r="M451" s="432"/>
      <c r="N451" s="432"/>
      <c r="O451" s="433"/>
      <c r="P451" s="43">
        <v>0</v>
      </c>
      <c r="Q451" s="431"/>
      <c r="R451" s="438"/>
      <c r="S451" s="83">
        <f t="shared" si="228"/>
        <v>0</v>
      </c>
    </row>
    <row r="452" spans="1:38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227"/>
        <v>0</v>
      </c>
      <c r="K452" s="71" t="s">
        <v>56</v>
      </c>
      <c r="L452" s="431"/>
      <c r="M452" s="432"/>
      <c r="N452" s="432"/>
      <c r="O452" s="433"/>
      <c r="P452" s="84">
        <v>0</v>
      </c>
      <c r="Q452" s="431"/>
      <c r="R452" s="438"/>
      <c r="S452" s="86">
        <f t="shared" si="228"/>
        <v>0</v>
      </c>
    </row>
    <row r="453" spans="1:38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227"/>
        <v>0</v>
      </c>
      <c r="K453" s="72" t="s">
        <v>16</v>
      </c>
      <c r="L453" s="431"/>
      <c r="M453" s="432"/>
      <c r="N453" s="432"/>
      <c r="O453" s="433"/>
      <c r="P453" s="43">
        <v>0</v>
      </c>
      <c r="Q453" s="431"/>
      <c r="R453" s="438"/>
      <c r="S453" s="83">
        <f t="shared" si="228"/>
        <v>0</v>
      </c>
    </row>
    <row r="454" spans="1:38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227"/>
        <v>0</v>
      </c>
      <c r="K454" s="71" t="s">
        <v>68</v>
      </c>
      <c r="L454" s="431"/>
      <c r="M454" s="432"/>
      <c r="N454" s="432"/>
      <c r="O454" s="433"/>
      <c r="P454" s="84">
        <v>0</v>
      </c>
      <c r="Q454" s="431"/>
      <c r="R454" s="438"/>
      <c r="S454" s="86">
        <f t="shared" si="228"/>
        <v>0</v>
      </c>
    </row>
    <row r="455" spans="1:38" ht="15">
      <c r="A455" s="29" t="s">
        <v>58</v>
      </c>
      <c r="B455" s="431"/>
      <c r="C455" s="432"/>
      <c r="D455" s="432"/>
      <c r="E455" s="433"/>
      <c r="F455" s="43">
        <v>410.84621529705362</v>
      </c>
      <c r="G455" s="431"/>
      <c r="H455" s="433"/>
      <c r="I455" s="39">
        <f t="shared" si="227"/>
        <v>410.84621529705362</v>
      </c>
      <c r="K455" s="72" t="s">
        <v>58</v>
      </c>
      <c r="L455" s="431"/>
      <c r="M455" s="432"/>
      <c r="N455" s="432"/>
      <c r="O455" s="433"/>
      <c r="P455" s="43">
        <v>0</v>
      </c>
      <c r="Q455" s="431"/>
      <c r="R455" s="438"/>
      <c r="S455" s="83">
        <f t="shared" si="228"/>
        <v>0</v>
      </c>
    </row>
    <row r="456" spans="1:38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227"/>
        <v>0</v>
      </c>
      <c r="K456" s="71" t="s">
        <v>12</v>
      </c>
      <c r="L456" s="431"/>
      <c r="M456" s="432"/>
      <c r="N456" s="432"/>
      <c r="O456" s="433"/>
      <c r="P456" s="84">
        <v>0</v>
      </c>
      <c r="Q456" s="431"/>
      <c r="R456" s="438"/>
      <c r="S456" s="86">
        <f t="shared" si="228"/>
        <v>0</v>
      </c>
    </row>
    <row r="457" spans="1:38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227"/>
        <v>0</v>
      </c>
      <c r="K457" s="72" t="s">
        <v>59</v>
      </c>
      <c r="L457" s="431"/>
      <c r="M457" s="432"/>
      <c r="N457" s="432"/>
      <c r="O457" s="433"/>
      <c r="P457" s="43">
        <v>0</v>
      </c>
      <c r="Q457" s="431"/>
      <c r="R457" s="438"/>
      <c r="S457" s="83">
        <f t="shared" si="228"/>
        <v>0</v>
      </c>
    </row>
    <row r="458" spans="1:38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227"/>
        <v>0</v>
      </c>
      <c r="K458" s="71" t="s">
        <v>17</v>
      </c>
      <c r="L458" s="431"/>
      <c r="M458" s="432"/>
      <c r="N458" s="432"/>
      <c r="O458" s="433"/>
      <c r="P458" s="84">
        <v>0</v>
      </c>
      <c r="Q458" s="431"/>
      <c r="R458" s="438"/>
      <c r="S458" s="86">
        <f t="shared" si="228"/>
        <v>0</v>
      </c>
    </row>
    <row r="459" spans="1:38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227"/>
        <v>0</v>
      </c>
      <c r="K459" s="72" t="s">
        <v>140</v>
      </c>
      <c r="L459" s="431"/>
      <c r="M459" s="432"/>
      <c r="N459" s="432"/>
      <c r="O459" s="433"/>
      <c r="P459" s="43">
        <v>0</v>
      </c>
      <c r="Q459" s="431"/>
      <c r="R459" s="438"/>
      <c r="S459" s="83">
        <f t="shared" si="228"/>
        <v>0</v>
      </c>
    </row>
    <row r="460" spans="1:38" ht="15">
      <c r="A460" s="28" t="s">
        <v>25</v>
      </c>
      <c r="B460" s="431"/>
      <c r="C460" s="432"/>
      <c r="D460" s="432"/>
      <c r="E460" s="433"/>
      <c r="F460" s="40">
        <v>1315.0103083580238</v>
      </c>
      <c r="G460" s="431"/>
      <c r="H460" s="433"/>
      <c r="I460" s="42">
        <f t="shared" si="227"/>
        <v>1315.0103083580238</v>
      </c>
      <c r="K460" s="71" t="s">
        <v>25</v>
      </c>
      <c r="L460" s="431"/>
      <c r="M460" s="432"/>
      <c r="N460" s="432"/>
      <c r="O460" s="433"/>
      <c r="P460" s="84">
        <v>0</v>
      </c>
      <c r="Q460" s="431"/>
      <c r="R460" s="438"/>
      <c r="S460" s="86">
        <f t="shared" si="228"/>
        <v>0</v>
      </c>
    </row>
    <row r="461" spans="1:38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227"/>
        <v>0</v>
      </c>
      <c r="K461" s="72" t="s">
        <v>24</v>
      </c>
      <c r="L461" s="431"/>
      <c r="M461" s="432"/>
      <c r="N461" s="432"/>
      <c r="O461" s="433"/>
      <c r="P461" s="43">
        <v>0</v>
      </c>
      <c r="Q461" s="431"/>
      <c r="R461" s="438"/>
      <c r="S461" s="83">
        <f t="shared" si="228"/>
        <v>0</v>
      </c>
    </row>
    <row r="462" spans="1:38" ht="15">
      <c r="A462" s="28" t="s">
        <v>60</v>
      </c>
      <c r="B462" s="431"/>
      <c r="C462" s="432"/>
      <c r="D462" s="432"/>
      <c r="E462" s="433"/>
      <c r="F462" s="40">
        <v>6.0884886764705895E-2</v>
      </c>
      <c r="G462" s="431"/>
      <c r="H462" s="433"/>
      <c r="I462" s="42">
        <f t="shared" si="227"/>
        <v>6.0884886764705895E-2</v>
      </c>
      <c r="K462" s="71" t="s">
        <v>60</v>
      </c>
      <c r="L462" s="431"/>
      <c r="M462" s="432"/>
      <c r="N462" s="432"/>
      <c r="O462" s="433"/>
      <c r="P462" s="84">
        <v>0</v>
      </c>
      <c r="Q462" s="431"/>
      <c r="R462" s="438"/>
      <c r="S462" s="86">
        <f t="shared" si="228"/>
        <v>0</v>
      </c>
    </row>
    <row r="463" spans="1:38" ht="15">
      <c r="A463" s="29" t="s">
        <v>22</v>
      </c>
      <c r="B463" s="431"/>
      <c r="C463" s="432"/>
      <c r="D463" s="432"/>
      <c r="E463" s="433"/>
      <c r="F463" s="43">
        <v>18.82879674642265</v>
      </c>
      <c r="G463" s="431"/>
      <c r="H463" s="433"/>
      <c r="I463" s="39">
        <f t="shared" si="227"/>
        <v>18.82879674642265</v>
      </c>
      <c r="K463" s="72" t="s">
        <v>22</v>
      </c>
      <c r="L463" s="431"/>
      <c r="M463" s="432"/>
      <c r="N463" s="432"/>
      <c r="O463" s="433"/>
      <c r="P463" s="43">
        <v>0</v>
      </c>
      <c r="Q463" s="431"/>
      <c r="R463" s="438"/>
      <c r="S463" s="83">
        <f t="shared" si="228"/>
        <v>0</v>
      </c>
    </row>
    <row r="464" spans="1:38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227"/>
        <v>0</v>
      </c>
      <c r="K464" s="71" t="s">
        <v>21</v>
      </c>
      <c r="L464" s="431"/>
      <c r="M464" s="432"/>
      <c r="N464" s="432"/>
      <c r="O464" s="433"/>
      <c r="P464" s="84">
        <v>0</v>
      </c>
      <c r="Q464" s="431"/>
      <c r="R464" s="438"/>
      <c r="S464" s="86">
        <f t="shared" si="228"/>
        <v>0</v>
      </c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</row>
    <row r="465" spans="1:38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227"/>
        <v>0</v>
      </c>
      <c r="K465" s="73" t="s">
        <v>64</v>
      </c>
      <c r="L465" s="431"/>
      <c r="M465" s="432"/>
      <c r="N465" s="432"/>
      <c r="O465" s="433"/>
      <c r="P465" s="43">
        <v>0</v>
      </c>
      <c r="Q465" s="431"/>
      <c r="R465" s="438"/>
      <c r="S465" s="83">
        <f t="shared" si="228"/>
        <v>0</v>
      </c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</row>
    <row r="466" spans="1:38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227"/>
        <v>0</v>
      </c>
      <c r="K466" s="74" t="s">
        <v>23</v>
      </c>
      <c r="L466" s="431"/>
      <c r="M466" s="432"/>
      <c r="N466" s="432"/>
      <c r="O466" s="433"/>
      <c r="P466" s="87">
        <v>0</v>
      </c>
      <c r="Q466" s="431"/>
      <c r="R466" s="438"/>
      <c r="S466" s="89">
        <f t="shared" si="228"/>
        <v>0</v>
      </c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</row>
    <row r="467" spans="1:38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227"/>
        <v>0</v>
      </c>
      <c r="K467" s="75" t="s">
        <v>19</v>
      </c>
      <c r="L467" s="431"/>
      <c r="M467" s="432"/>
      <c r="N467" s="432"/>
      <c r="O467" s="433"/>
      <c r="P467" s="62">
        <v>0</v>
      </c>
      <c r="Q467" s="431"/>
      <c r="R467" s="438"/>
      <c r="S467" s="91">
        <f t="shared" si="228"/>
        <v>0</v>
      </c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</row>
    <row r="468" spans="1:38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227"/>
        <v>0</v>
      </c>
      <c r="K468" s="74" t="s">
        <v>20</v>
      </c>
      <c r="L468" s="431"/>
      <c r="M468" s="432"/>
      <c r="N468" s="432"/>
      <c r="O468" s="433"/>
      <c r="P468" s="87">
        <v>0</v>
      </c>
      <c r="Q468" s="431"/>
      <c r="R468" s="438"/>
      <c r="S468" s="89">
        <f t="shared" si="228"/>
        <v>0</v>
      </c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</row>
    <row r="469" spans="1:38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227"/>
        <v>0</v>
      </c>
      <c r="K469" s="76" t="s">
        <v>11</v>
      </c>
      <c r="L469" s="434"/>
      <c r="M469" s="435"/>
      <c r="N469" s="435"/>
      <c r="O469" s="436"/>
      <c r="P469" s="52">
        <v>0</v>
      </c>
      <c r="Q469" s="434"/>
      <c r="R469" s="439"/>
      <c r="S469" s="93">
        <f t="shared" si="228"/>
        <v>0</v>
      </c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</row>
    <row r="470" spans="1:38" ht="15">
      <c r="A470" s="34" t="s">
        <v>26</v>
      </c>
      <c r="B470" s="67">
        <f>SUM(B449:B465)</f>
        <v>0</v>
      </c>
      <c r="C470" s="67">
        <f t="shared" ref="C470:I470" si="229">SUM(C449:C465)</f>
        <v>0</v>
      </c>
      <c r="D470" s="67">
        <f t="shared" si="229"/>
        <v>0</v>
      </c>
      <c r="E470" s="67">
        <f t="shared" si="229"/>
        <v>0</v>
      </c>
      <c r="F470" s="67">
        <f t="shared" si="229"/>
        <v>1748.2502368821324</v>
      </c>
      <c r="G470" s="67">
        <f t="shared" si="229"/>
        <v>0</v>
      </c>
      <c r="H470" s="68">
        <f t="shared" si="229"/>
        <v>0</v>
      </c>
      <c r="I470" s="39">
        <f t="shared" si="229"/>
        <v>1748.2502368821324</v>
      </c>
      <c r="K470" s="77" t="s">
        <v>26</v>
      </c>
      <c r="L470" s="67">
        <f>SUM(L449:L465)</f>
        <v>0</v>
      </c>
      <c r="M470" s="67">
        <f t="shared" ref="M470:S470" si="230">SUM(M449:M465)</f>
        <v>0</v>
      </c>
      <c r="N470" s="67">
        <f t="shared" si="230"/>
        <v>0</v>
      </c>
      <c r="O470" s="67">
        <f t="shared" si="230"/>
        <v>0</v>
      </c>
      <c r="P470" s="67">
        <f t="shared" si="230"/>
        <v>0</v>
      </c>
      <c r="Q470" s="67">
        <f t="shared" si="230"/>
        <v>0</v>
      </c>
      <c r="R470" s="68">
        <f t="shared" si="230"/>
        <v>0</v>
      </c>
      <c r="S470" s="94">
        <f t="shared" si="230"/>
        <v>0</v>
      </c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</row>
    <row r="471" spans="1:38" s="8" customFormat="1" ht="15.75" thickBot="1">
      <c r="A471" s="32" t="s">
        <v>90</v>
      </c>
      <c r="B471" s="48">
        <f>IF($I470=0,"-",B470/$I470)</f>
        <v>0</v>
      </c>
      <c r="C471" s="48">
        <f t="shared" ref="C471:H471" si="231">IF($I470=0,"-",C470/$I470)</f>
        <v>0</v>
      </c>
      <c r="D471" s="48">
        <f t="shared" si="231"/>
        <v>0</v>
      </c>
      <c r="E471" s="48">
        <f t="shared" si="231"/>
        <v>0</v>
      </c>
      <c r="F471" s="48">
        <f t="shared" si="231"/>
        <v>1</v>
      </c>
      <c r="G471" s="48">
        <f t="shared" si="231"/>
        <v>0</v>
      </c>
      <c r="H471" s="69">
        <f t="shared" si="231"/>
        <v>0</v>
      </c>
      <c r="I471" s="49">
        <f>SUM(B471:H471)</f>
        <v>1</v>
      </c>
      <c r="J471" s="4"/>
      <c r="K471" s="78" t="s">
        <v>90</v>
      </c>
      <c r="L471" s="100" t="str">
        <f>IF($S470=0,"-",L470/$S470)</f>
        <v>-</v>
      </c>
      <c r="M471" s="100" t="str">
        <f t="shared" ref="M471:R471" si="232">IF($S470=0,"-",M470/$S470)</f>
        <v>-</v>
      </c>
      <c r="N471" s="100" t="str">
        <f t="shared" si="232"/>
        <v>-</v>
      </c>
      <c r="O471" s="100" t="str">
        <f t="shared" si="232"/>
        <v>-</v>
      </c>
      <c r="P471" s="100" t="str">
        <f t="shared" si="232"/>
        <v>-</v>
      </c>
      <c r="Q471" s="100" t="str">
        <f t="shared" si="232"/>
        <v>-</v>
      </c>
      <c r="R471" s="100" t="str">
        <f t="shared" si="232"/>
        <v>-</v>
      </c>
      <c r="S471" s="100">
        <f>SUM(L471:R471)</f>
        <v>0</v>
      </c>
      <c r="T471" s="4"/>
      <c r="U471" s="9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0"/>
      <c r="AK471" s="13"/>
      <c r="AL471" s="13"/>
    </row>
    <row r="472" spans="1:38" ht="15" thickBot="1">
      <c r="A472" s="2"/>
      <c r="B472" s="2"/>
      <c r="C472" s="2"/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</row>
    <row r="473" spans="1:38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  <c r="K473" s="426" t="s">
        <v>45</v>
      </c>
      <c r="L473" s="80" t="s">
        <v>0</v>
      </c>
      <c r="M473" s="80" t="s">
        <v>1</v>
      </c>
      <c r="N473" s="80" t="s">
        <v>2</v>
      </c>
      <c r="O473" s="80" t="s">
        <v>3</v>
      </c>
      <c r="P473" s="80" t="s">
        <v>27</v>
      </c>
      <c r="Q473" s="80" t="s">
        <v>4</v>
      </c>
      <c r="R473" s="80" t="s">
        <v>5</v>
      </c>
      <c r="S473" s="81" t="s">
        <v>6</v>
      </c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</row>
    <row r="474" spans="1:38" ht="15" customHeight="1">
      <c r="A474" s="447" t="s">
        <v>45</v>
      </c>
      <c r="B474" s="409" t="s">
        <v>119</v>
      </c>
      <c r="C474" s="410"/>
      <c r="D474" s="410"/>
      <c r="E474" s="410"/>
      <c r="F474" s="410"/>
      <c r="G474" s="410"/>
      <c r="H474" s="410"/>
      <c r="I474" s="411"/>
      <c r="K474" s="427" t="s">
        <v>45</v>
      </c>
      <c r="L474" s="412" t="s">
        <v>119</v>
      </c>
      <c r="M474" s="413"/>
      <c r="N474" s="413"/>
      <c r="O474" s="413"/>
      <c r="P474" s="413"/>
      <c r="Q474" s="413"/>
      <c r="R474" s="413"/>
      <c r="S474" s="414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</row>
    <row r="475" spans="1:38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SUM(B475:H475)</f>
        <v>0</v>
      </c>
      <c r="K475" s="79" t="s">
        <v>7</v>
      </c>
      <c r="L475" s="428"/>
      <c r="M475" s="429"/>
      <c r="N475" s="429"/>
      <c r="O475" s="430"/>
      <c r="P475" s="37">
        <v>0</v>
      </c>
      <c r="Q475" s="428"/>
      <c r="R475" s="437"/>
      <c r="S475" s="99">
        <f>SUM(L475:R475)</f>
        <v>0</v>
      </c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</row>
    <row r="476" spans="1:38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233">SUM(B476:H476)</f>
        <v>0</v>
      </c>
      <c r="K476" s="71" t="s">
        <v>8</v>
      </c>
      <c r="L476" s="431"/>
      <c r="M476" s="432"/>
      <c r="N476" s="432"/>
      <c r="O476" s="433"/>
      <c r="P476" s="84">
        <v>0</v>
      </c>
      <c r="Q476" s="431"/>
      <c r="R476" s="438"/>
      <c r="S476" s="86">
        <f t="shared" ref="S476:S495" si="234">SUM(L476:R476)</f>
        <v>0</v>
      </c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</row>
    <row r="477" spans="1:38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233"/>
        <v>0</v>
      </c>
      <c r="K477" s="72" t="s">
        <v>10</v>
      </c>
      <c r="L477" s="431"/>
      <c r="M477" s="432"/>
      <c r="N477" s="432"/>
      <c r="O477" s="433"/>
      <c r="P477" s="43">
        <v>0</v>
      </c>
      <c r="Q477" s="431"/>
      <c r="R477" s="438"/>
      <c r="S477" s="83">
        <f t="shared" si="234"/>
        <v>0</v>
      </c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</row>
    <row r="478" spans="1:38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233"/>
        <v>0</v>
      </c>
      <c r="K478" s="71" t="s">
        <v>56</v>
      </c>
      <c r="L478" s="431"/>
      <c r="M478" s="432"/>
      <c r="N478" s="432"/>
      <c r="O478" s="433"/>
      <c r="P478" s="84">
        <v>0</v>
      </c>
      <c r="Q478" s="431"/>
      <c r="R478" s="438"/>
      <c r="S478" s="86">
        <f t="shared" si="234"/>
        <v>0</v>
      </c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</row>
    <row r="479" spans="1:38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233"/>
        <v>0</v>
      </c>
      <c r="K479" s="72" t="s">
        <v>16</v>
      </c>
      <c r="L479" s="431"/>
      <c r="M479" s="432"/>
      <c r="N479" s="432"/>
      <c r="O479" s="433"/>
      <c r="P479" s="43">
        <v>0</v>
      </c>
      <c r="Q479" s="431"/>
      <c r="R479" s="438"/>
      <c r="S479" s="83">
        <f t="shared" si="234"/>
        <v>0</v>
      </c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</row>
    <row r="480" spans="1:38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233"/>
        <v>0</v>
      </c>
      <c r="K480" s="71" t="s">
        <v>68</v>
      </c>
      <c r="L480" s="431"/>
      <c r="M480" s="432"/>
      <c r="N480" s="432"/>
      <c r="O480" s="433"/>
      <c r="P480" s="84">
        <v>0</v>
      </c>
      <c r="Q480" s="431"/>
      <c r="R480" s="438"/>
      <c r="S480" s="86">
        <f t="shared" si="234"/>
        <v>0</v>
      </c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</row>
    <row r="481" spans="1:38" ht="15">
      <c r="A481" s="29" t="s">
        <v>58</v>
      </c>
      <c r="B481" s="431"/>
      <c r="C481" s="432"/>
      <c r="D481" s="432"/>
      <c r="E481" s="433"/>
      <c r="F481" s="43">
        <v>49123.44756389437</v>
      </c>
      <c r="G481" s="431"/>
      <c r="H481" s="433"/>
      <c r="I481" s="39">
        <f t="shared" si="233"/>
        <v>49123.44756389437</v>
      </c>
      <c r="K481" s="72" t="s">
        <v>58</v>
      </c>
      <c r="L481" s="431"/>
      <c r="M481" s="432"/>
      <c r="N481" s="432"/>
      <c r="O481" s="433"/>
      <c r="P481" s="43">
        <v>14338.628045943116</v>
      </c>
      <c r="Q481" s="431"/>
      <c r="R481" s="438"/>
      <c r="S481" s="83">
        <f t="shared" si="234"/>
        <v>14338.628045943116</v>
      </c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</row>
    <row r="482" spans="1:38" ht="15">
      <c r="A482" s="28" t="s">
        <v>12</v>
      </c>
      <c r="B482" s="431"/>
      <c r="C482" s="432"/>
      <c r="D482" s="432"/>
      <c r="E482" s="433"/>
      <c r="F482" s="40">
        <v>18262.458216257757</v>
      </c>
      <c r="G482" s="431"/>
      <c r="H482" s="433"/>
      <c r="I482" s="42">
        <f t="shared" si="233"/>
        <v>18262.458216257757</v>
      </c>
      <c r="K482" s="71" t="s">
        <v>12</v>
      </c>
      <c r="L482" s="431"/>
      <c r="M482" s="432"/>
      <c r="N482" s="432"/>
      <c r="O482" s="433"/>
      <c r="P482" s="84">
        <v>7959.9651878172372</v>
      </c>
      <c r="Q482" s="431"/>
      <c r="R482" s="438"/>
      <c r="S482" s="86">
        <f t="shared" si="234"/>
        <v>7959.9651878172372</v>
      </c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</row>
    <row r="483" spans="1:38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233"/>
        <v>0</v>
      </c>
      <c r="K483" s="72" t="s">
        <v>59</v>
      </c>
      <c r="L483" s="431"/>
      <c r="M483" s="432"/>
      <c r="N483" s="432"/>
      <c r="O483" s="433"/>
      <c r="P483" s="43">
        <v>1.2265743976058729E-12</v>
      </c>
      <c r="Q483" s="431"/>
      <c r="R483" s="438"/>
      <c r="S483" s="83">
        <f t="shared" si="234"/>
        <v>1.2265743976058729E-12</v>
      </c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</row>
    <row r="484" spans="1:38" ht="15">
      <c r="A484" s="28" t="s">
        <v>17</v>
      </c>
      <c r="B484" s="431"/>
      <c r="C484" s="432"/>
      <c r="D484" s="432"/>
      <c r="E484" s="433"/>
      <c r="F484" s="40">
        <v>31.937909363512698</v>
      </c>
      <c r="G484" s="431"/>
      <c r="H484" s="433"/>
      <c r="I484" s="42">
        <f t="shared" si="233"/>
        <v>31.937909363512698</v>
      </c>
      <c r="K484" s="71" t="s">
        <v>17</v>
      </c>
      <c r="L484" s="431"/>
      <c r="M484" s="432"/>
      <c r="N484" s="432"/>
      <c r="O484" s="433"/>
      <c r="P484" s="84">
        <v>0.10894699616987547</v>
      </c>
      <c r="Q484" s="431"/>
      <c r="R484" s="438"/>
      <c r="S484" s="86">
        <f t="shared" si="234"/>
        <v>0.10894699616987547</v>
      </c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</row>
    <row r="485" spans="1:38" ht="15">
      <c r="A485" s="29" t="s">
        <v>140</v>
      </c>
      <c r="B485" s="431"/>
      <c r="C485" s="432"/>
      <c r="D485" s="432"/>
      <c r="E485" s="433"/>
      <c r="F485" s="43">
        <v>16.506772852989567</v>
      </c>
      <c r="G485" s="431"/>
      <c r="H485" s="433"/>
      <c r="I485" s="39">
        <f t="shared" si="233"/>
        <v>16.506772852989567</v>
      </c>
      <c r="K485" s="72" t="s">
        <v>140</v>
      </c>
      <c r="L485" s="431"/>
      <c r="M485" s="432"/>
      <c r="N485" s="432"/>
      <c r="O485" s="433"/>
      <c r="P485" s="43">
        <v>12.979759282010377</v>
      </c>
      <c r="Q485" s="431"/>
      <c r="R485" s="438"/>
      <c r="S485" s="83">
        <f t="shared" si="234"/>
        <v>12.979759282010377</v>
      </c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</row>
    <row r="486" spans="1:38" ht="15">
      <c r="A486" s="28" t="s">
        <v>25</v>
      </c>
      <c r="B486" s="431"/>
      <c r="C486" s="432"/>
      <c r="D486" s="432"/>
      <c r="E486" s="433"/>
      <c r="F486" s="40">
        <v>295.93968486348427</v>
      </c>
      <c r="G486" s="431"/>
      <c r="H486" s="433"/>
      <c r="I486" s="42">
        <f t="shared" si="233"/>
        <v>295.93968486348427</v>
      </c>
      <c r="K486" s="71" t="s">
        <v>25</v>
      </c>
      <c r="L486" s="431"/>
      <c r="M486" s="432"/>
      <c r="N486" s="432"/>
      <c r="O486" s="433"/>
      <c r="P486" s="84">
        <v>-3.979039320256561E-12</v>
      </c>
      <c r="Q486" s="431"/>
      <c r="R486" s="438"/>
      <c r="S486" s="86">
        <f t="shared" si="234"/>
        <v>-3.979039320256561E-12</v>
      </c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</row>
    <row r="487" spans="1:38" ht="15">
      <c r="A487" s="29" t="s">
        <v>24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233"/>
        <v>0</v>
      </c>
      <c r="K487" s="72" t="s">
        <v>24</v>
      </c>
      <c r="L487" s="431"/>
      <c r="M487" s="432"/>
      <c r="N487" s="432"/>
      <c r="O487" s="433"/>
      <c r="P487" s="43">
        <v>2.1049828546892968E-13</v>
      </c>
      <c r="Q487" s="431"/>
      <c r="R487" s="438"/>
      <c r="S487" s="83">
        <f t="shared" si="234"/>
        <v>2.1049828546892968E-13</v>
      </c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</row>
    <row r="488" spans="1:38" ht="15">
      <c r="A488" s="28" t="s">
        <v>60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233"/>
        <v>0</v>
      </c>
      <c r="K488" s="71" t="s">
        <v>60</v>
      </c>
      <c r="L488" s="431"/>
      <c r="M488" s="432"/>
      <c r="N488" s="432"/>
      <c r="O488" s="433"/>
      <c r="P488" s="84">
        <v>4.8233639304839926E-13</v>
      </c>
      <c r="Q488" s="431"/>
      <c r="R488" s="438"/>
      <c r="S488" s="86">
        <f t="shared" si="234"/>
        <v>4.8233639304839926E-13</v>
      </c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</row>
    <row r="489" spans="1:38" ht="15">
      <c r="A489" s="29" t="s">
        <v>22</v>
      </c>
      <c r="B489" s="431"/>
      <c r="C489" s="432"/>
      <c r="D489" s="432"/>
      <c r="E489" s="433"/>
      <c r="F489" s="43">
        <v>2873.983832764387</v>
      </c>
      <c r="G489" s="431"/>
      <c r="H489" s="433"/>
      <c r="I489" s="39">
        <f t="shared" si="233"/>
        <v>2873.983832764387</v>
      </c>
      <c r="K489" s="72" t="s">
        <v>22</v>
      </c>
      <c r="L489" s="431"/>
      <c r="M489" s="432"/>
      <c r="N489" s="432"/>
      <c r="O489" s="433"/>
      <c r="P489" s="43">
        <v>1116.6596812700566</v>
      </c>
      <c r="Q489" s="431"/>
      <c r="R489" s="438"/>
      <c r="S489" s="83">
        <f t="shared" si="234"/>
        <v>1116.6596812700566</v>
      </c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</row>
    <row r="490" spans="1:38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233"/>
        <v>0</v>
      </c>
      <c r="K490" s="71" t="s">
        <v>21</v>
      </c>
      <c r="L490" s="431"/>
      <c r="M490" s="432"/>
      <c r="N490" s="432"/>
      <c r="O490" s="433"/>
      <c r="P490" s="84">
        <v>0</v>
      </c>
      <c r="Q490" s="431"/>
      <c r="R490" s="438"/>
      <c r="S490" s="86">
        <f t="shared" si="234"/>
        <v>0</v>
      </c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</row>
    <row r="491" spans="1:38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233"/>
        <v>0</v>
      </c>
      <c r="K491" s="73" t="s">
        <v>64</v>
      </c>
      <c r="L491" s="431"/>
      <c r="M491" s="432"/>
      <c r="N491" s="432"/>
      <c r="O491" s="433"/>
      <c r="P491" s="43">
        <v>0</v>
      </c>
      <c r="Q491" s="431"/>
      <c r="R491" s="438"/>
      <c r="S491" s="83">
        <f t="shared" si="234"/>
        <v>0</v>
      </c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</row>
    <row r="492" spans="1:38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233"/>
        <v>0</v>
      </c>
      <c r="K492" s="74" t="s">
        <v>23</v>
      </c>
      <c r="L492" s="431"/>
      <c r="M492" s="432"/>
      <c r="N492" s="432"/>
      <c r="O492" s="433"/>
      <c r="P492" s="87">
        <v>0</v>
      </c>
      <c r="Q492" s="431"/>
      <c r="R492" s="438"/>
      <c r="S492" s="89">
        <f t="shared" si="234"/>
        <v>0</v>
      </c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</row>
    <row r="493" spans="1:38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233"/>
        <v>0</v>
      </c>
      <c r="K493" s="75" t="s">
        <v>19</v>
      </c>
      <c r="L493" s="431"/>
      <c r="M493" s="432"/>
      <c r="N493" s="432"/>
      <c r="O493" s="433"/>
      <c r="P493" s="62">
        <v>0</v>
      </c>
      <c r="Q493" s="431"/>
      <c r="R493" s="438"/>
      <c r="S493" s="91">
        <f t="shared" si="234"/>
        <v>0</v>
      </c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</row>
    <row r="494" spans="1:38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233"/>
        <v>0</v>
      </c>
      <c r="K494" s="74" t="s">
        <v>20</v>
      </c>
      <c r="L494" s="431"/>
      <c r="M494" s="432"/>
      <c r="N494" s="432"/>
      <c r="O494" s="433"/>
      <c r="P494" s="87">
        <v>0</v>
      </c>
      <c r="Q494" s="431"/>
      <c r="R494" s="438"/>
      <c r="S494" s="89">
        <f t="shared" si="234"/>
        <v>0</v>
      </c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</row>
    <row r="495" spans="1:38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233"/>
        <v>0</v>
      </c>
      <c r="K495" s="76" t="s">
        <v>11</v>
      </c>
      <c r="L495" s="434"/>
      <c r="M495" s="435"/>
      <c r="N495" s="435"/>
      <c r="O495" s="436"/>
      <c r="P495" s="52">
        <v>0</v>
      </c>
      <c r="Q495" s="434"/>
      <c r="R495" s="439"/>
      <c r="S495" s="93">
        <f t="shared" si="234"/>
        <v>0</v>
      </c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</row>
    <row r="496" spans="1:38" ht="15">
      <c r="A496" s="34" t="s">
        <v>26</v>
      </c>
      <c r="B496" s="67">
        <f>SUM(B475:B491)</f>
        <v>0</v>
      </c>
      <c r="C496" s="67">
        <f t="shared" ref="C496:I496" si="235">SUM(C475:C491)</f>
        <v>0</v>
      </c>
      <c r="D496" s="67">
        <f t="shared" si="235"/>
        <v>0</v>
      </c>
      <c r="E496" s="67">
        <f t="shared" si="235"/>
        <v>0</v>
      </c>
      <c r="F496" s="67">
        <f t="shared" si="235"/>
        <v>70604.273979996477</v>
      </c>
      <c r="G496" s="67">
        <f t="shared" si="235"/>
        <v>0</v>
      </c>
      <c r="H496" s="68">
        <f t="shared" si="235"/>
        <v>0</v>
      </c>
      <c r="I496" s="39">
        <f t="shared" si="235"/>
        <v>70604.273979996477</v>
      </c>
      <c r="K496" s="77" t="s">
        <v>26</v>
      </c>
      <c r="L496" s="67">
        <f>SUM(L475:L491)</f>
        <v>0</v>
      </c>
      <c r="M496" s="67">
        <f t="shared" ref="M496:S496" si="236">SUM(M475:M491)</f>
        <v>0</v>
      </c>
      <c r="N496" s="67">
        <f t="shared" si="236"/>
        <v>0</v>
      </c>
      <c r="O496" s="67">
        <f t="shared" si="236"/>
        <v>0</v>
      </c>
      <c r="P496" s="67">
        <f t="shared" si="236"/>
        <v>23428.341621308584</v>
      </c>
      <c r="Q496" s="67">
        <f t="shared" si="236"/>
        <v>0</v>
      </c>
      <c r="R496" s="68">
        <f t="shared" si="236"/>
        <v>0</v>
      </c>
      <c r="S496" s="94">
        <f t="shared" si="236"/>
        <v>23428.341621308584</v>
      </c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</row>
    <row r="497" spans="1:38" s="8" customFormat="1" ht="15.75" thickBot="1">
      <c r="A497" s="32" t="s">
        <v>90</v>
      </c>
      <c r="B497" s="48">
        <f>IF($I496=0,"-",B496/$I496)</f>
        <v>0</v>
      </c>
      <c r="C497" s="48">
        <f t="shared" ref="C497:H497" si="237">IF($I496=0,"-",C496/$I496)</f>
        <v>0</v>
      </c>
      <c r="D497" s="48">
        <f t="shared" si="237"/>
        <v>0</v>
      </c>
      <c r="E497" s="48">
        <f t="shared" si="237"/>
        <v>0</v>
      </c>
      <c r="F497" s="48">
        <f t="shared" si="237"/>
        <v>1</v>
      </c>
      <c r="G497" s="48">
        <f t="shared" si="237"/>
        <v>0</v>
      </c>
      <c r="H497" s="69">
        <f t="shared" si="237"/>
        <v>0</v>
      </c>
      <c r="I497" s="49">
        <f>SUM(B497:H497)</f>
        <v>1</v>
      </c>
      <c r="J497" s="4"/>
      <c r="K497" s="78" t="s">
        <v>90</v>
      </c>
      <c r="L497" s="95">
        <f>IF($S496=0,"-",L496/$S496)</f>
        <v>0</v>
      </c>
      <c r="M497" s="95">
        <f t="shared" ref="M497:R497" si="238">IF($S496=0,"-",M496/$S496)</f>
        <v>0</v>
      </c>
      <c r="N497" s="95">
        <f t="shared" si="238"/>
        <v>0</v>
      </c>
      <c r="O497" s="95">
        <f t="shared" si="238"/>
        <v>0</v>
      </c>
      <c r="P497" s="95">
        <f t="shared" si="238"/>
        <v>1</v>
      </c>
      <c r="Q497" s="95">
        <f t="shared" si="238"/>
        <v>0</v>
      </c>
      <c r="R497" s="96">
        <f t="shared" si="238"/>
        <v>0</v>
      </c>
      <c r="S497" s="97">
        <f>SUM(L497:R497)</f>
        <v>1</v>
      </c>
      <c r="T497" s="4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0"/>
      <c r="AK497" s="13"/>
      <c r="AL497" s="13"/>
    </row>
    <row r="498" spans="1:38" ht="15" thickBot="1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</row>
    <row r="499" spans="1:38" ht="28.5" customHeight="1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  <c r="K499" s="426" t="s">
        <v>46</v>
      </c>
      <c r="L499" s="80" t="s">
        <v>0</v>
      </c>
      <c r="M499" s="80" t="s">
        <v>1</v>
      </c>
      <c r="N499" s="80" t="s">
        <v>2</v>
      </c>
      <c r="O499" s="80" t="s">
        <v>3</v>
      </c>
      <c r="P499" s="80" t="s">
        <v>27</v>
      </c>
      <c r="Q499" s="80" t="s">
        <v>4</v>
      </c>
      <c r="R499" s="80" t="s">
        <v>5</v>
      </c>
      <c r="S499" s="81" t="s">
        <v>6</v>
      </c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</row>
    <row r="500" spans="1:38" ht="15" customHeight="1">
      <c r="A500" s="447" t="s">
        <v>46</v>
      </c>
      <c r="B500" s="409" t="s">
        <v>119</v>
      </c>
      <c r="C500" s="410"/>
      <c r="D500" s="410"/>
      <c r="E500" s="410"/>
      <c r="F500" s="410"/>
      <c r="G500" s="410"/>
      <c r="H500" s="410"/>
      <c r="I500" s="411"/>
      <c r="K500" s="427" t="s">
        <v>46</v>
      </c>
      <c r="L500" s="412" t="s">
        <v>119</v>
      </c>
      <c r="M500" s="413"/>
      <c r="N500" s="413"/>
      <c r="O500" s="413"/>
      <c r="P500" s="413"/>
      <c r="Q500" s="413"/>
      <c r="R500" s="413"/>
      <c r="S500" s="414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</row>
    <row r="501" spans="1:38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SUM(B501:H501)</f>
        <v>0</v>
      </c>
      <c r="K501" s="79" t="s">
        <v>7</v>
      </c>
      <c r="L501" s="428"/>
      <c r="M501" s="429"/>
      <c r="N501" s="429"/>
      <c r="O501" s="430"/>
      <c r="P501" s="37">
        <v>0</v>
      </c>
      <c r="Q501" s="428"/>
      <c r="R501" s="437"/>
      <c r="S501" s="99">
        <f>SUM(L501:R501)</f>
        <v>0</v>
      </c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</row>
    <row r="502" spans="1:38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239">SUM(B502:H502)</f>
        <v>0</v>
      </c>
      <c r="K502" s="71" t="s">
        <v>8</v>
      </c>
      <c r="L502" s="431"/>
      <c r="M502" s="432"/>
      <c r="N502" s="432"/>
      <c r="O502" s="433"/>
      <c r="P502" s="84">
        <v>0</v>
      </c>
      <c r="Q502" s="431"/>
      <c r="R502" s="438"/>
      <c r="S502" s="86">
        <f t="shared" ref="S502:S521" si="240">SUM(L502:R502)</f>
        <v>0</v>
      </c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</row>
    <row r="503" spans="1:38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239"/>
        <v>0</v>
      </c>
      <c r="K503" s="72" t="s">
        <v>10</v>
      </c>
      <c r="L503" s="431"/>
      <c r="M503" s="432"/>
      <c r="N503" s="432"/>
      <c r="O503" s="433"/>
      <c r="P503" s="43">
        <v>0</v>
      </c>
      <c r="Q503" s="431"/>
      <c r="R503" s="438"/>
      <c r="S503" s="83">
        <f t="shared" si="240"/>
        <v>0</v>
      </c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</row>
    <row r="504" spans="1:38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239"/>
        <v>0</v>
      </c>
      <c r="K504" s="71" t="s">
        <v>56</v>
      </c>
      <c r="L504" s="431"/>
      <c r="M504" s="432"/>
      <c r="N504" s="432"/>
      <c r="O504" s="433"/>
      <c r="P504" s="84">
        <v>0</v>
      </c>
      <c r="Q504" s="431"/>
      <c r="R504" s="438"/>
      <c r="S504" s="86">
        <f t="shared" si="240"/>
        <v>0</v>
      </c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</row>
    <row r="505" spans="1:38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239"/>
        <v>0</v>
      </c>
      <c r="K505" s="72" t="s">
        <v>16</v>
      </c>
      <c r="L505" s="431"/>
      <c r="M505" s="432"/>
      <c r="N505" s="432"/>
      <c r="O505" s="433"/>
      <c r="P505" s="43">
        <v>0</v>
      </c>
      <c r="Q505" s="431"/>
      <c r="R505" s="438"/>
      <c r="S505" s="83">
        <f t="shared" si="240"/>
        <v>0</v>
      </c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</row>
    <row r="506" spans="1:38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239"/>
        <v>0</v>
      </c>
      <c r="K506" s="71" t="s">
        <v>68</v>
      </c>
      <c r="L506" s="431"/>
      <c r="M506" s="432"/>
      <c r="N506" s="432"/>
      <c r="O506" s="433"/>
      <c r="P506" s="84">
        <v>0</v>
      </c>
      <c r="Q506" s="431"/>
      <c r="R506" s="438"/>
      <c r="S506" s="86">
        <f t="shared" si="240"/>
        <v>0</v>
      </c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</row>
    <row r="507" spans="1:38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239"/>
        <v>0</v>
      </c>
      <c r="K507" s="72" t="s">
        <v>58</v>
      </c>
      <c r="L507" s="431"/>
      <c r="M507" s="432"/>
      <c r="N507" s="432"/>
      <c r="O507" s="433"/>
      <c r="P507" s="43">
        <v>0</v>
      </c>
      <c r="Q507" s="431"/>
      <c r="R507" s="438"/>
      <c r="S507" s="83">
        <f t="shared" si="240"/>
        <v>0</v>
      </c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</row>
    <row r="508" spans="1:38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239"/>
        <v>0</v>
      </c>
      <c r="K508" s="71" t="s">
        <v>12</v>
      </c>
      <c r="L508" s="431"/>
      <c r="M508" s="432"/>
      <c r="N508" s="432"/>
      <c r="O508" s="433"/>
      <c r="P508" s="84">
        <v>0</v>
      </c>
      <c r="Q508" s="431"/>
      <c r="R508" s="438"/>
      <c r="S508" s="86">
        <f t="shared" si="240"/>
        <v>0</v>
      </c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</row>
    <row r="509" spans="1:38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239"/>
        <v>0</v>
      </c>
      <c r="K509" s="72" t="s">
        <v>59</v>
      </c>
      <c r="L509" s="431"/>
      <c r="M509" s="432"/>
      <c r="N509" s="432"/>
      <c r="O509" s="433"/>
      <c r="P509" s="43">
        <v>0</v>
      </c>
      <c r="Q509" s="431"/>
      <c r="R509" s="438"/>
      <c r="S509" s="83">
        <f t="shared" si="240"/>
        <v>0</v>
      </c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</row>
    <row r="510" spans="1:38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239"/>
        <v>0</v>
      </c>
      <c r="K510" s="71" t="s">
        <v>17</v>
      </c>
      <c r="L510" s="431"/>
      <c r="M510" s="432"/>
      <c r="N510" s="432"/>
      <c r="O510" s="433"/>
      <c r="P510" s="84">
        <v>0</v>
      </c>
      <c r="Q510" s="431"/>
      <c r="R510" s="438"/>
      <c r="S510" s="86">
        <f t="shared" si="240"/>
        <v>0</v>
      </c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</row>
    <row r="511" spans="1:38" ht="15">
      <c r="A511" s="29" t="s">
        <v>140</v>
      </c>
      <c r="B511" s="431"/>
      <c r="C511" s="432"/>
      <c r="D511" s="432"/>
      <c r="E511" s="433"/>
      <c r="F511" s="43">
        <v>4173.8625481863264</v>
      </c>
      <c r="G511" s="431"/>
      <c r="H511" s="433"/>
      <c r="I511" s="39">
        <f t="shared" si="239"/>
        <v>4173.8625481863264</v>
      </c>
      <c r="K511" s="72" t="s">
        <v>140</v>
      </c>
      <c r="L511" s="431"/>
      <c r="M511" s="432"/>
      <c r="N511" s="432"/>
      <c r="O511" s="433"/>
      <c r="P511" s="43">
        <v>0</v>
      </c>
      <c r="Q511" s="431"/>
      <c r="R511" s="438"/>
      <c r="S511" s="83">
        <f t="shared" si="240"/>
        <v>0</v>
      </c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</row>
    <row r="512" spans="1:38" ht="15">
      <c r="A512" s="28" t="s">
        <v>25</v>
      </c>
      <c r="B512" s="431"/>
      <c r="C512" s="432"/>
      <c r="D512" s="432"/>
      <c r="E512" s="433"/>
      <c r="F512" s="40">
        <v>7.2144000000000004</v>
      </c>
      <c r="G512" s="431"/>
      <c r="H512" s="433"/>
      <c r="I512" s="42">
        <f t="shared" si="239"/>
        <v>7.2144000000000004</v>
      </c>
      <c r="K512" s="71" t="s">
        <v>25</v>
      </c>
      <c r="L512" s="431"/>
      <c r="M512" s="432"/>
      <c r="N512" s="432"/>
      <c r="O512" s="433"/>
      <c r="P512" s="84">
        <v>0</v>
      </c>
      <c r="Q512" s="431"/>
      <c r="R512" s="438"/>
      <c r="S512" s="86">
        <f t="shared" si="240"/>
        <v>0</v>
      </c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</row>
    <row r="513" spans="1:38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239"/>
        <v>0</v>
      </c>
      <c r="K513" s="72" t="s">
        <v>24</v>
      </c>
      <c r="L513" s="431"/>
      <c r="M513" s="432"/>
      <c r="N513" s="432"/>
      <c r="O513" s="433"/>
      <c r="P513" s="43">
        <v>0</v>
      </c>
      <c r="Q513" s="431"/>
      <c r="R513" s="438"/>
      <c r="S513" s="83">
        <f t="shared" si="240"/>
        <v>0</v>
      </c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</row>
    <row r="514" spans="1:38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239"/>
        <v>0</v>
      </c>
      <c r="K514" s="71" t="s">
        <v>60</v>
      </c>
      <c r="L514" s="431"/>
      <c r="M514" s="432"/>
      <c r="N514" s="432"/>
      <c r="O514" s="433"/>
      <c r="P514" s="84">
        <v>0</v>
      </c>
      <c r="Q514" s="431"/>
      <c r="R514" s="438"/>
      <c r="S514" s="86">
        <f t="shared" si="240"/>
        <v>0</v>
      </c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</row>
    <row r="515" spans="1:38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239"/>
        <v>0</v>
      </c>
      <c r="K515" s="72" t="s">
        <v>22</v>
      </c>
      <c r="L515" s="431"/>
      <c r="M515" s="432"/>
      <c r="N515" s="432"/>
      <c r="O515" s="433"/>
      <c r="P515" s="43">
        <v>0</v>
      </c>
      <c r="Q515" s="431"/>
      <c r="R515" s="438"/>
      <c r="S515" s="83">
        <f t="shared" si="240"/>
        <v>0</v>
      </c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</row>
    <row r="516" spans="1:38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239"/>
        <v>0</v>
      </c>
      <c r="K516" s="71" t="s">
        <v>21</v>
      </c>
      <c r="L516" s="431"/>
      <c r="M516" s="432"/>
      <c r="N516" s="432"/>
      <c r="O516" s="433"/>
      <c r="P516" s="84">
        <v>0</v>
      </c>
      <c r="Q516" s="431"/>
      <c r="R516" s="438"/>
      <c r="S516" s="86">
        <f t="shared" si="240"/>
        <v>0</v>
      </c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</row>
    <row r="517" spans="1:38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239"/>
        <v>0</v>
      </c>
      <c r="K517" s="73" t="s">
        <v>64</v>
      </c>
      <c r="L517" s="431"/>
      <c r="M517" s="432"/>
      <c r="N517" s="432"/>
      <c r="O517" s="433"/>
      <c r="P517" s="43">
        <v>0</v>
      </c>
      <c r="Q517" s="431"/>
      <c r="R517" s="438"/>
      <c r="S517" s="83">
        <f t="shared" si="240"/>
        <v>0</v>
      </c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</row>
    <row r="518" spans="1:38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239"/>
        <v>0</v>
      </c>
      <c r="K518" s="74" t="s">
        <v>23</v>
      </c>
      <c r="L518" s="431"/>
      <c r="M518" s="432"/>
      <c r="N518" s="432"/>
      <c r="O518" s="433"/>
      <c r="P518" s="87">
        <v>0</v>
      </c>
      <c r="Q518" s="431"/>
      <c r="R518" s="438"/>
      <c r="S518" s="89">
        <f t="shared" si="240"/>
        <v>0</v>
      </c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</row>
    <row r="519" spans="1:38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239"/>
        <v>0</v>
      </c>
      <c r="K519" s="75" t="s">
        <v>19</v>
      </c>
      <c r="L519" s="431"/>
      <c r="M519" s="432"/>
      <c r="N519" s="432"/>
      <c r="O519" s="433"/>
      <c r="P519" s="62">
        <v>0</v>
      </c>
      <c r="Q519" s="431"/>
      <c r="R519" s="438"/>
      <c r="S519" s="91">
        <f t="shared" si="240"/>
        <v>0</v>
      </c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</row>
    <row r="520" spans="1:38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239"/>
        <v>0</v>
      </c>
      <c r="K520" s="74" t="s">
        <v>20</v>
      </c>
      <c r="L520" s="431"/>
      <c r="M520" s="432"/>
      <c r="N520" s="432"/>
      <c r="O520" s="433"/>
      <c r="P520" s="87">
        <v>0</v>
      </c>
      <c r="Q520" s="431"/>
      <c r="R520" s="438"/>
      <c r="S520" s="89">
        <f t="shared" si="240"/>
        <v>0</v>
      </c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</row>
    <row r="521" spans="1:38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239"/>
        <v>0</v>
      </c>
      <c r="K521" s="76" t="s">
        <v>11</v>
      </c>
      <c r="L521" s="434"/>
      <c r="M521" s="435"/>
      <c r="N521" s="435"/>
      <c r="O521" s="436"/>
      <c r="P521" s="52">
        <v>0</v>
      </c>
      <c r="Q521" s="434"/>
      <c r="R521" s="439"/>
      <c r="S521" s="93">
        <f t="shared" si="240"/>
        <v>0</v>
      </c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</row>
    <row r="522" spans="1:38" ht="15">
      <c r="A522" s="34" t="s">
        <v>26</v>
      </c>
      <c r="B522" s="67">
        <f>SUM(B501:B517)</f>
        <v>0</v>
      </c>
      <c r="C522" s="67">
        <f t="shared" ref="C522:I522" si="241">SUM(C501:C517)</f>
        <v>0</v>
      </c>
      <c r="D522" s="67">
        <f t="shared" si="241"/>
        <v>0</v>
      </c>
      <c r="E522" s="67">
        <f t="shared" si="241"/>
        <v>0</v>
      </c>
      <c r="F522" s="67">
        <f t="shared" si="241"/>
        <v>4181.0769481863263</v>
      </c>
      <c r="G522" s="67">
        <f t="shared" si="241"/>
        <v>0</v>
      </c>
      <c r="H522" s="68">
        <f t="shared" si="241"/>
        <v>0</v>
      </c>
      <c r="I522" s="39">
        <f t="shared" si="241"/>
        <v>4181.0769481863263</v>
      </c>
      <c r="K522" s="77" t="s">
        <v>26</v>
      </c>
      <c r="L522" s="67">
        <f>SUM(L501:L517)</f>
        <v>0</v>
      </c>
      <c r="M522" s="67">
        <f t="shared" ref="M522:S522" si="242">SUM(M501:M517)</f>
        <v>0</v>
      </c>
      <c r="N522" s="67">
        <f t="shared" si="242"/>
        <v>0</v>
      </c>
      <c r="O522" s="67">
        <f t="shared" si="242"/>
        <v>0</v>
      </c>
      <c r="P522" s="67">
        <f t="shared" si="242"/>
        <v>0</v>
      </c>
      <c r="Q522" s="67">
        <f t="shared" si="242"/>
        <v>0</v>
      </c>
      <c r="R522" s="68">
        <f t="shared" si="242"/>
        <v>0</v>
      </c>
      <c r="S522" s="94">
        <f t="shared" si="242"/>
        <v>0</v>
      </c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</row>
    <row r="523" spans="1:38" s="8" customFormat="1" ht="15.75" thickBot="1">
      <c r="A523" s="32" t="s">
        <v>90</v>
      </c>
      <c r="B523" s="48">
        <f>IF($I522=0,"-",B522/$I522)</f>
        <v>0</v>
      </c>
      <c r="C523" s="48">
        <f t="shared" ref="C523:H523" si="243">IF($I522=0,"-",C522/$I522)</f>
        <v>0</v>
      </c>
      <c r="D523" s="48">
        <f t="shared" si="243"/>
        <v>0</v>
      </c>
      <c r="E523" s="48">
        <f t="shared" si="243"/>
        <v>0</v>
      </c>
      <c r="F523" s="48">
        <f t="shared" si="243"/>
        <v>1</v>
      </c>
      <c r="G523" s="48">
        <f t="shared" si="243"/>
        <v>0</v>
      </c>
      <c r="H523" s="69">
        <f t="shared" si="243"/>
        <v>0</v>
      </c>
      <c r="I523" s="49">
        <f>SUM(B523:H523)</f>
        <v>1</v>
      </c>
      <c r="J523" s="4"/>
      <c r="K523" s="78" t="s">
        <v>90</v>
      </c>
      <c r="L523" s="100" t="str">
        <f>IF($S522=0,"-",L522/$S522)</f>
        <v>-</v>
      </c>
      <c r="M523" s="100" t="str">
        <f t="shared" ref="M523:R523" si="244">IF($S522=0,"-",M522/$S522)</f>
        <v>-</v>
      </c>
      <c r="N523" s="100" t="str">
        <f t="shared" si="244"/>
        <v>-</v>
      </c>
      <c r="O523" s="100" t="str">
        <f t="shared" si="244"/>
        <v>-</v>
      </c>
      <c r="P523" s="100" t="str">
        <f t="shared" si="244"/>
        <v>-</v>
      </c>
      <c r="Q523" s="100" t="str">
        <f t="shared" si="244"/>
        <v>-</v>
      </c>
      <c r="R523" s="100" t="str">
        <f t="shared" si="244"/>
        <v>-</v>
      </c>
      <c r="S523" s="100">
        <f>SUM(L523:R523)</f>
        <v>0</v>
      </c>
      <c r="T523" s="4"/>
      <c r="U523" s="9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0"/>
      <c r="AK523" s="13"/>
      <c r="AL523" s="13"/>
    </row>
    <row r="524" spans="1:38" ht="15" thickBot="1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</row>
    <row r="525" spans="1:38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  <c r="K525" s="426" t="s">
        <v>47</v>
      </c>
      <c r="L525" s="80" t="s">
        <v>0</v>
      </c>
      <c r="M525" s="80" t="s">
        <v>1</v>
      </c>
      <c r="N525" s="80" t="s">
        <v>2</v>
      </c>
      <c r="O525" s="80" t="s">
        <v>3</v>
      </c>
      <c r="P525" s="80" t="s">
        <v>27</v>
      </c>
      <c r="Q525" s="80" t="s">
        <v>4</v>
      </c>
      <c r="R525" s="80" t="s">
        <v>5</v>
      </c>
      <c r="S525" s="81" t="s">
        <v>6</v>
      </c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</row>
    <row r="526" spans="1:38" ht="15" customHeight="1">
      <c r="A526" s="447" t="s">
        <v>47</v>
      </c>
      <c r="B526" s="409" t="s">
        <v>119</v>
      </c>
      <c r="C526" s="410"/>
      <c r="D526" s="410"/>
      <c r="E526" s="410"/>
      <c r="F526" s="410"/>
      <c r="G526" s="410"/>
      <c r="H526" s="410"/>
      <c r="I526" s="411"/>
      <c r="K526" s="427" t="s">
        <v>47</v>
      </c>
      <c r="L526" s="412" t="s">
        <v>119</v>
      </c>
      <c r="M526" s="413"/>
      <c r="N526" s="413"/>
      <c r="O526" s="413"/>
      <c r="P526" s="413"/>
      <c r="Q526" s="413"/>
      <c r="R526" s="413"/>
      <c r="S526" s="414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</row>
    <row r="527" spans="1:38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SUM(B527:H527)</f>
        <v>0</v>
      </c>
      <c r="K527" s="79" t="s">
        <v>7</v>
      </c>
      <c r="L527" s="428"/>
      <c r="M527" s="429"/>
      <c r="N527" s="429"/>
      <c r="O527" s="430"/>
      <c r="P527" s="37">
        <v>0</v>
      </c>
      <c r="Q527" s="428"/>
      <c r="R527" s="437"/>
      <c r="S527" s="99">
        <f>SUM(L527:R527)</f>
        <v>0</v>
      </c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</row>
    <row r="528" spans="1:38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245">SUM(B528:H528)</f>
        <v>0</v>
      </c>
      <c r="K528" s="71" t="s">
        <v>8</v>
      </c>
      <c r="L528" s="431"/>
      <c r="M528" s="432"/>
      <c r="N528" s="432"/>
      <c r="O528" s="433"/>
      <c r="P528" s="84">
        <v>0</v>
      </c>
      <c r="Q528" s="431"/>
      <c r="R528" s="438"/>
      <c r="S528" s="86">
        <f t="shared" ref="S528:S547" si="246">SUM(L528:R528)</f>
        <v>0</v>
      </c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</row>
    <row r="529" spans="1:38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245"/>
        <v>0</v>
      </c>
      <c r="K529" s="72" t="s">
        <v>10</v>
      </c>
      <c r="L529" s="431"/>
      <c r="M529" s="432"/>
      <c r="N529" s="432"/>
      <c r="O529" s="433"/>
      <c r="P529" s="43">
        <v>0</v>
      </c>
      <c r="Q529" s="431"/>
      <c r="R529" s="438"/>
      <c r="S529" s="83">
        <f t="shared" si="246"/>
        <v>0</v>
      </c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</row>
    <row r="530" spans="1:38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245"/>
        <v>0</v>
      </c>
      <c r="K530" s="71" t="s">
        <v>56</v>
      </c>
      <c r="L530" s="431"/>
      <c r="M530" s="432"/>
      <c r="N530" s="432"/>
      <c r="O530" s="433"/>
      <c r="P530" s="84">
        <v>0</v>
      </c>
      <c r="Q530" s="431"/>
      <c r="R530" s="438"/>
      <c r="S530" s="86">
        <f t="shared" si="246"/>
        <v>0</v>
      </c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</row>
    <row r="531" spans="1:38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245"/>
        <v>0</v>
      </c>
      <c r="K531" s="72" t="s">
        <v>16</v>
      </c>
      <c r="L531" s="431"/>
      <c r="M531" s="432"/>
      <c r="N531" s="432"/>
      <c r="O531" s="433"/>
      <c r="P531" s="43">
        <v>0</v>
      </c>
      <c r="Q531" s="431"/>
      <c r="R531" s="438"/>
      <c r="S531" s="83">
        <f t="shared" si="246"/>
        <v>0</v>
      </c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</row>
    <row r="532" spans="1:38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245"/>
        <v>0</v>
      </c>
      <c r="K532" s="71" t="s">
        <v>68</v>
      </c>
      <c r="L532" s="431"/>
      <c r="M532" s="432"/>
      <c r="N532" s="432"/>
      <c r="O532" s="433"/>
      <c r="P532" s="84">
        <v>0</v>
      </c>
      <c r="Q532" s="431"/>
      <c r="R532" s="438"/>
      <c r="S532" s="86">
        <f t="shared" si="246"/>
        <v>0</v>
      </c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</row>
    <row r="533" spans="1:38" ht="15">
      <c r="A533" s="29" t="s">
        <v>58</v>
      </c>
      <c r="B533" s="431"/>
      <c r="C533" s="432"/>
      <c r="D533" s="432"/>
      <c r="E533" s="433"/>
      <c r="F533" s="43">
        <v>538.39453743445449</v>
      </c>
      <c r="G533" s="431"/>
      <c r="H533" s="433"/>
      <c r="I533" s="39">
        <f t="shared" si="245"/>
        <v>538.39453743445449</v>
      </c>
      <c r="K533" s="72" t="s">
        <v>58</v>
      </c>
      <c r="L533" s="431"/>
      <c r="M533" s="432"/>
      <c r="N533" s="432"/>
      <c r="O533" s="433"/>
      <c r="P533" s="43">
        <v>0</v>
      </c>
      <c r="Q533" s="431"/>
      <c r="R533" s="438"/>
      <c r="S533" s="83">
        <f t="shared" si="246"/>
        <v>0</v>
      </c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</row>
    <row r="534" spans="1:38" ht="15">
      <c r="A534" s="28" t="s">
        <v>12</v>
      </c>
      <c r="B534" s="431"/>
      <c r="C534" s="432"/>
      <c r="D534" s="432"/>
      <c r="E534" s="433"/>
      <c r="F534" s="40">
        <v>54.575402216857782</v>
      </c>
      <c r="G534" s="431"/>
      <c r="H534" s="433"/>
      <c r="I534" s="42">
        <f t="shared" si="245"/>
        <v>54.575402216857782</v>
      </c>
      <c r="K534" s="71" t="s">
        <v>12</v>
      </c>
      <c r="L534" s="431"/>
      <c r="M534" s="432"/>
      <c r="N534" s="432"/>
      <c r="O534" s="433"/>
      <c r="P534" s="84">
        <v>0</v>
      </c>
      <c r="Q534" s="431"/>
      <c r="R534" s="438"/>
      <c r="S534" s="86">
        <f t="shared" si="246"/>
        <v>0</v>
      </c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</row>
    <row r="535" spans="1:38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245"/>
        <v>0</v>
      </c>
      <c r="K535" s="72" t="s">
        <v>59</v>
      </c>
      <c r="L535" s="431"/>
      <c r="M535" s="432"/>
      <c r="N535" s="432"/>
      <c r="O535" s="433"/>
      <c r="P535" s="43">
        <v>0</v>
      </c>
      <c r="Q535" s="431"/>
      <c r="R535" s="438"/>
      <c r="S535" s="83">
        <f t="shared" si="246"/>
        <v>0</v>
      </c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</row>
    <row r="536" spans="1:38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245"/>
        <v>0</v>
      </c>
      <c r="K536" s="71" t="s">
        <v>17</v>
      </c>
      <c r="L536" s="431"/>
      <c r="M536" s="432"/>
      <c r="N536" s="432"/>
      <c r="O536" s="433"/>
      <c r="P536" s="84">
        <v>0</v>
      </c>
      <c r="Q536" s="431"/>
      <c r="R536" s="438"/>
      <c r="S536" s="86">
        <f t="shared" si="246"/>
        <v>0</v>
      </c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</row>
    <row r="537" spans="1:38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245"/>
        <v>0</v>
      </c>
      <c r="K537" s="72" t="s">
        <v>140</v>
      </c>
      <c r="L537" s="431"/>
      <c r="M537" s="432"/>
      <c r="N537" s="432"/>
      <c r="O537" s="433"/>
      <c r="P537" s="43">
        <v>0</v>
      </c>
      <c r="Q537" s="431"/>
      <c r="R537" s="438"/>
      <c r="S537" s="83">
        <f t="shared" si="246"/>
        <v>0</v>
      </c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</row>
    <row r="538" spans="1:38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245"/>
        <v>0</v>
      </c>
      <c r="K538" s="71" t="s">
        <v>25</v>
      </c>
      <c r="L538" s="431"/>
      <c r="M538" s="432"/>
      <c r="N538" s="432"/>
      <c r="O538" s="433"/>
      <c r="P538" s="84">
        <v>0</v>
      </c>
      <c r="Q538" s="431"/>
      <c r="R538" s="438"/>
      <c r="S538" s="86">
        <f t="shared" si="246"/>
        <v>0</v>
      </c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</row>
    <row r="539" spans="1:38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245"/>
        <v>0</v>
      </c>
      <c r="K539" s="72" t="s">
        <v>24</v>
      </c>
      <c r="L539" s="431"/>
      <c r="M539" s="432"/>
      <c r="N539" s="432"/>
      <c r="O539" s="433"/>
      <c r="P539" s="43">
        <v>0</v>
      </c>
      <c r="Q539" s="431"/>
      <c r="R539" s="438"/>
      <c r="S539" s="83">
        <f t="shared" si="246"/>
        <v>0</v>
      </c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</row>
    <row r="540" spans="1:38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245"/>
        <v>0</v>
      </c>
      <c r="K540" s="71" t="s">
        <v>60</v>
      </c>
      <c r="L540" s="431"/>
      <c r="M540" s="432"/>
      <c r="N540" s="432"/>
      <c r="O540" s="433"/>
      <c r="P540" s="84">
        <v>0</v>
      </c>
      <c r="Q540" s="431"/>
      <c r="R540" s="438"/>
      <c r="S540" s="86">
        <f t="shared" si="246"/>
        <v>0</v>
      </c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</row>
    <row r="541" spans="1:38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245"/>
        <v>0</v>
      </c>
      <c r="K541" s="72" t="s">
        <v>22</v>
      </c>
      <c r="L541" s="431"/>
      <c r="M541" s="432"/>
      <c r="N541" s="432"/>
      <c r="O541" s="433"/>
      <c r="P541" s="43">
        <v>0</v>
      </c>
      <c r="Q541" s="431"/>
      <c r="R541" s="438"/>
      <c r="S541" s="83">
        <f t="shared" si="246"/>
        <v>0</v>
      </c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</row>
    <row r="542" spans="1:38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245"/>
        <v>0</v>
      </c>
      <c r="K542" s="71" t="s">
        <v>21</v>
      </c>
      <c r="L542" s="431"/>
      <c r="M542" s="432"/>
      <c r="N542" s="432"/>
      <c r="O542" s="433"/>
      <c r="P542" s="84">
        <v>0</v>
      </c>
      <c r="Q542" s="431"/>
      <c r="R542" s="438"/>
      <c r="S542" s="86">
        <f t="shared" si="246"/>
        <v>0</v>
      </c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</row>
    <row r="543" spans="1:38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245"/>
        <v>0</v>
      </c>
      <c r="K543" s="73" t="s">
        <v>64</v>
      </c>
      <c r="L543" s="431"/>
      <c r="M543" s="432"/>
      <c r="N543" s="432"/>
      <c r="O543" s="433"/>
      <c r="P543" s="43">
        <v>0</v>
      </c>
      <c r="Q543" s="431"/>
      <c r="R543" s="438"/>
      <c r="S543" s="83">
        <f t="shared" si="246"/>
        <v>0</v>
      </c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</row>
    <row r="544" spans="1:38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245"/>
        <v>0</v>
      </c>
      <c r="K544" s="74" t="s">
        <v>23</v>
      </c>
      <c r="L544" s="431"/>
      <c r="M544" s="432"/>
      <c r="N544" s="432"/>
      <c r="O544" s="433"/>
      <c r="P544" s="87">
        <v>0</v>
      </c>
      <c r="Q544" s="431"/>
      <c r="R544" s="438"/>
      <c r="S544" s="89">
        <f t="shared" si="246"/>
        <v>0</v>
      </c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</row>
    <row r="545" spans="1:38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245"/>
        <v>0</v>
      </c>
      <c r="K545" s="75" t="s">
        <v>19</v>
      </c>
      <c r="L545" s="431"/>
      <c r="M545" s="432"/>
      <c r="N545" s="432"/>
      <c r="O545" s="433"/>
      <c r="P545" s="62">
        <v>0</v>
      </c>
      <c r="Q545" s="431"/>
      <c r="R545" s="438"/>
      <c r="S545" s="91">
        <f t="shared" si="246"/>
        <v>0</v>
      </c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</row>
    <row r="546" spans="1:38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245"/>
        <v>0</v>
      </c>
      <c r="K546" s="74" t="s">
        <v>20</v>
      </c>
      <c r="L546" s="431"/>
      <c r="M546" s="432"/>
      <c r="N546" s="432"/>
      <c r="O546" s="433"/>
      <c r="P546" s="87">
        <v>0</v>
      </c>
      <c r="Q546" s="431"/>
      <c r="R546" s="438"/>
      <c r="S546" s="89">
        <f t="shared" si="246"/>
        <v>0</v>
      </c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</row>
    <row r="547" spans="1:38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245"/>
        <v>0</v>
      </c>
      <c r="K547" s="76" t="s">
        <v>11</v>
      </c>
      <c r="L547" s="434"/>
      <c r="M547" s="435"/>
      <c r="N547" s="435"/>
      <c r="O547" s="436"/>
      <c r="P547" s="52">
        <v>0</v>
      </c>
      <c r="Q547" s="434"/>
      <c r="R547" s="439"/>
      <c r="S547" s="93">
        <f t="shared" si="246"/>
        <v>0</v>
      </c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</row>
    <row r="548" spans="1:38" ht="15">
      <c r="A548" s="34" t="s">
        <v>26</v>
      </c>
      <c r="B548" s="67">
        <f>SUM(B527:B543)</f>
        <v>0</v>
      </c>
      <c r="C548" s="67">
        <f t="shared" ref="C548:I548" si="247">SUM(C527:C543)</f>
        <v>0</v>
      </c>
      <c r="D548" s="67">
        <f t="shared" si="247"/>
        <v>0</v>
      </c>
      <c r="E548" s="67">
        <f t="shared" si="247"/>
        <v>0</v>
      </c>
      <c r="F548" s="67">
        <f t="shared" si="247"/>
        <v>592.9699396513123</v>
      </c>
      <c r="G548" s="67">
        <f t="shared" si="247"/>
        <v>0</v>
      </c>
      <c r="H548" s="68">
        <f t="shared" si="247"/>
        <v>0</v>
      </c>
      <c r="I548" s="39">
        <f t="shared" si="247"/>
        <v>592.9699396513123</v>
      </c>
      <c r="K548" s="77" t="s">
        <v>26</v>
      </c>
      <c r="L548" s="67">
        <f>SUM(L527:L543)</f>
        <v>0</v>
      </c>
      <c r="M548" s="67">
        <f t="shared" ref="M548:S548" si="248">SUM(M527:M543)</f>
        <v>0</v>
      </c>
      <c r="N548" s="67">
        <f t="shared" si="248"/>
        <v>0</v>
      </c>
      <c r="O548" s="67">
        <f t="shared" si="248"/>
        <v>0</v>
      </c>
      <c r="P548" s="67">
        <f t="shared" si="248"/>
        <v>0</v>
      </c>
      <c r="Q548" s="67">
        <f t="shared" si="248"/>
        <v>0</v>
      </c>
      <c r="R548" s="68">
        <f t="shared" si="248"/>
        <v>0</v>
      </c>
      <c r="S548" s="94">
        <f t="shared" si="248"/>
        <v>0</v>
      </c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</row>
    <row r="549" spans="1:38" s="8" customFormat="1" ht="15.75" thickBot="1">
      <c r="A549" s="32" t="s">
        <v>90</v>
      </c>
      <c r="B549" s="48">
        <f>IF($I548=0,"-",B548/$I548)</f>
        <v>0</v>
      </c>
      <c r="C549" s="48">
        <f t="shared" ref="C549:H549" si="249">IF($I548=0,"-",C548/$I548)</f>
        <v>0</v>
      </c>
      <c r="D549" s="48">
        <f t="shared" si="249"/>
        <v>0</v>
      </c>
      <c r="E549" s="48">
        <f t="shared" si="249"/>
        <v>0</v>
      </c>
      <c r="F549" s="48">
        <f t="shared" si="249"/>
        <v>1</v>
      </c>
      <c r="G549" s="48">
        <f t="shared" si="249"/>
        <v>0</v>
      </c>
      <c r="H549" s="69">
        <f t="shared" si="249"/>
        <v>0</v>
      </c>
      <c r="I549" s="49">
        <f>SUM(B549:H549)</f>
        <v>1</v>
      </c>
      <c r="J549" s="4"/>
      <c r="K549" s="78" t="s">
        <v>90</v>
      </c>
      <c r="L549" s="100" t="str">
        <f>IF($S548=0,"-",L548/$S548)</f>
        <v>-</v>
      </c>
      <c r="M549" s="100" t="str">
        <f t="shared" ref="M549:R549" si="250">IF($S548=0,"-",M548/$S548)</f>
        <v>-</v>
      </c>
      <c r="N549" s="100" t="str">
        <f t="shared" si="250"/>
        <v>-</v>
      </c>
      <c r="O549" s="100" t="str">
        <f t="shared" si="250"/>
        <v>-</v>
      </c>
      <c r="P549" s="100" t="str">
        <f t="shared" si="250"/>
        <v>-</v>
      </c>
      <c r="Q549" s="100" t="str">
        <f t="shared" si="250"/>
        <v>-</v>
      </c>
      <c r="R549" s="100" t="str">
        <f t="shared" si="250"/>
        <v>-</v>
      </c>
      <c r="S549" s="100">
        <f>SUM(L549:R549)</f>
        <v>0</v>
      </c>
      <c r="T549" s="4"/>
      <c r="U549" s="9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0"/>
      <c r="AK549" s="13"/>
      <c r="AL549" s="13"/>
    </row>
    <row r="550" spans="1:38" ht="15" thickBot="1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</row>
    <row r="551" spans="1:38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  <c r="K551" s="426" t="s">
        <v>48</v>
      </c>
      <c r="L551" s="80" t="s">
        <v>0</v>
      </c>
      <c r="M551" s="80" t="s">
        <v>1</v>
      </c>
      <c r="N551" s="80" t="s">
        <v>2</v>
      </c>
      <c r="O551" s="80" t="s">
        <v>3</v>
      </c>
      <c r="P551" s="80" t="s">
        <v>27</v>
      </c>
      <c r="Q551" s="80" t="s">
        <v>4</v>
      </c>
      <c r="R551" s="80" t="s">
        <v>5</v>
      </c>
      <c r="S551" s="81" t="s">
        <v>6</v>
      </c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</row>
    <row r="552" spans="1:38" ht="15" customHeight="1">
      <c r="A552" s="447" t="s">
        <v>48</v>
      </c>
      <c r="B552" s="409" t="s">
        <v>119</v>
      </c>
      <c r="C552" s="410"/>
      <c r="D552" s="410"/>
      <c r="E552" s="410"/>
      <c r="F552" s="410"/>
      <c r="G552" s="410"/>
      <c r="H552" s="410"/>
      <c r="I552" s="411"/>
      <c r="K552" s="427" t="s">
        <v>48</v>
      </c>
      <c r="L552" s="412" t="s">
        <v>119</v>
      </c>
      <c r="M552" s="413"/>
      <c r="N552" s="413"/>
      <c r="O552" s="413"/>
      <c r="P552" s="413"/>
      <c r="Q552" s="413"/>
      <c r="R552" s="413"/>
      <c r="S552" s="414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</row>
    <row r="553" spans="1:38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SUM(B553:H553)</f>
        <v>0</v>
      </c>
      <c r="K553" s="79" t="s">
        <v>7</v>
      </c>
      <c r="L553" s="428"/>
      <c r="M553" s="429"/>
      <c r="N553" s="429"/>
      <c r="O553" s="430"/>
      <c r="P553" s="37">
        <v>0</v>
      </c>
      <c r="Q553" s="428"/>
      <c r="R553" s="437"/>
      <c r="S553" s="99">
        <f>SUM(L553:R553)</f>
        <v>0</v>
      </c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</row>
    <row r="554" spans="1:38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251">SUM(B554:H554)</f>
        <v>0</v>
      </c>
      <c r="K554" s="71" t="s">
        <v>8</v>
      </c>
      <c r="L554" s="431"/>
      <c r="M554" s="432"/>
      <c r="N554" s="432"/>
      <c r="O554" s="433"/>
      <c r="P554" s="84">
        <v>0</v>
      </c>
      <c r="Q554" s="431"/>
      <c r="R554" s="438"/>
      <c r="S554" s="86">
        <f t="shared" ref="S554:S573" si="252">SUM(L554:R554)</f>
        <v>0</v>
      </c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</row>
    <row r="555" spans="1:38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251"/>
        <v>0</v>
      </c>
      <c r="K555" s="72" t="s">
        <v>10</v>
      </c>
      <c r="L555" s="431"/>
      <c r="M555" s="432"/>
      <c r="N555" s="432"/>
      <c r="O555" s="433"/>
      <c r="P555" s="43">
        <v>0</v>
      </c>
      <c r="Q555" s="431"/>
      <c r="R555" s="438"/>
      <c r="S555" s="83">
        <f t="shared" si="252"/>
        <v>0</v>
      </c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</row>
    <row r="556" spans="1:38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251"/>
        <v>0</v>
      </c>
      <c r="K556" s="71" t="s">
        <v>56</v>
      </c>
      <c r="L556" s="431"/>
      <c r="M556" s="432"/>
      <c r="N556" s="432"/>
      <c r="O556" s="433"/>
      <c r="P556" s="84">
        <v>0</v>
      </c>
      <c r="Q556" s="431"/>
      <c r="R556" s="438"/>
      <c r="S556" s="86">
        <f t="shared" si="252"/>
        <v>0</v>
      </c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</row>
    <row r="557" spans="1:38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251"/>
        <v>0</v>
      </c>
      <c r="K557" s="72" t="s">
        <v>16</v>
      </c>
      <c r="L557" s="431"/>
      <c r="M557" s="432"/>
      <c r="N557" s="432"/>
      <c r="O557" s="433"/>
      <c r="P557" s="43">
        <v>0</v>
      </c>
      <c r="Q557" s="431"/>
      <c r="R557" s="438"/>
      <c r="S557" s="83">
        <f t="shared" si="252"/>
        <v>0</v>
      </c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</row>
    <row r="558" spans="1:38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251"/>
        <v>0</v>
      </c>
      <c r="K558" s="71" t="s">
        <v>68</v>
      </c>
      <c r="L558" s="431"/>
      <c r="M558" s="432"/>
      <c r="N558" s="432"/>
      <c r="O558" s="433"/>
      <c r="P558" s="84">
        <v>0</v>
      </c>
      <c r="Q558" s="431"/>
      <c r="R558" s="438"/>
      <c r="S558" s="86">
        <f t="shared" si="252"/>
        <v>0</v>
      </c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</row>
    <row r="559" spans="1:38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251"/>
        <v>0</v>
      </c>
      <c r="K559" s="72" t="s">
        <v>58</v>
      </c>
      <c r="L559" s="431"/>
      <c r="M559" s="432"/>
      <c r="N559" s="432"/>
      <c r="O559" s="433"/>
      <c r="P559" s="43">
        <v>0</v>
      </c>
      <c r="Q559" s="431"/>
      <c r="R559" s="438"/>
      <c r="S559" s="83">
        <f t="shared" si="252"/>
        <v>0</v>
      </c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</row>
    <row r="560" spans="1:38" ht="15">
      <c r="A560" s="28" t="s">
        <v>12</v>
      </c>
      <c r="B560" s="431"/>
      <c r="C560" s="432"/>
      <c r="D560" s="432"/>
      <c r="E560" s="433"/>
      <c r="F560" s="40">
        <v>41.775759328113907</v>
      </c>
      <c r="G560" s="431"/>
      <c r="H560" s="433"/>
      <c r="I560" s="42">
        <f t="shared" si="251"/>
        <v>41.775759328113907</v>
      </c>
      <c r="K560" s="71" t="s">
        <v>12</v>
      </c>
      <c r="L560" s="431"/>
      <c r="M560" s="432"/>
      <c r="N560" s="432"/>
      <c r="O560" s="433"/>
      <c r="P560" s="84">
        <v>0</v>
      </c>
      <c r="Q560" s="431"/>
      <c r="R560" s="438"/>
      <c r="S560" s="86">
        <f t="shared" si="252"/>
        <v>0</v>
      </c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</row>
    <row r="561" spans="1:38" ht="15">
      <c r="A561" s="29" t="s">
        <v>59</v>
      </c>
      <c r="B561" s="431"/>
      <c r="C561" s="432"/>
      <c r="D561" s="432"/>
      <c r="E561" s="433"/>
      <c r="F561" s="43">
        <v>23433.493112812808</v>
      </c>
      <c r="G561" s="431"/>
      <c r="H561" s="433"/>
      <c r="I561" s="39">
        <f t="shared" si="251"/>
        <v>23433.493112812808</v>
      </c>
      <c r="K561" s="72" t="s">
        <v>59</v>
      </c>
      <c r="L561" s="431"/>
      <c r="M561" s="432"/>
      <c r="N561" s="432"/>
      <c r="O561" s="433"/>
      <c r="P561" s="43">
        <v>0</v>
      </c>
      <c r="Q561" s="431"/>
      <c r="R561" s="438"/>
      <c r="S561" s="83">
        <f t="shared" si="252"/>
        <v>0</v>
      </c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</row>
    <row r="562" spans="1:38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251"/>
        <v>0</v>
      </c>
      <c r="K562" s="71" t="s">
        <v>17</v>
      </c>
      <c r="L562" s="431"/>
      <c r="M562" s="432"/>
      <c r="N562" s="432"/>
      <c r="O562" s="433"/>
      <c r="P562" s="84">
        <v>0</v>
      </c>
      <c r="Q562" s="431"/>
      <c r="R562" s="438"/>
      <c r="S562" s="86">
        <f t="shared" si="252"/>
        <v>0</v>
      </c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</row>
    <row r="563" spans="1:38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251"/>
        <v>0</v>
      </c>
      <c r="K563" s="72" t="s">
        <v>140</v>
      </c>
      <c r="L563" s="431"/>
      <c r="M563" s="432"/>
      <c r="N563" s="432"/>
      <c r="O563" s="433"/>
      <c r="P563" s="43">
        <v>0</v>
      </c>
      <c r="Q563" s="431"/>
      <c r="R563" s="438"/>
      <c r="S563" s="83">
        <f t="shared" si="252"/>
        <v>0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</row>
    <row r="564" spans="1:38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251"/>
        <v>0</v>
      </c>
      <c r="K564" s="71" t="s">
        <v>25</v>
      </c>
      <c r="L564" s="431"/>
      <c r="M564" s="432"/>
      <c r="N564" s="432"/>
      <c r="O564" s="433"/>
      <c r="P564" s="84">
        <v>0</v>
      </c>
      <c r="Q564" s="431"/>
      <c r="R564" s="438"/>
      <c r="S564" s="86">
        <f t="shared" si="252"/>
        <v>0</v>
      </c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</row>
    <row r="565" spans="1:38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251"/>
        <v>0</v>
      </c>
      <c r="K565" s="72" t="s">
        <v>24</v>
      </c>
      <c r="L565" s="431"/>
      <c r="M565" s="432"/>
      <c r="N565" s="432"/>
      <c r="O565" s="433"/>
      <c r="P565" s="43">
        <v>0</v>
      </c>
      <c r="Q565" s="431"/>
      <c r="R565" s="438"/>
      <c r="S565" s="83">
        <f t="shared" si="252"/>
        <v>0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</row>
    <row r="566" spans="1:38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251"/>
        <v>0</v>
      </c>
      <c r="K566" s="71" t="s">
        <v>60</v>
      </c>
      <c r="L566" s="431"/>
      <c r="M566" s="432"/>
      <c r="N566" s="432"/>
      <c r="O566" s="433"/>
      <c r="P566" s="84">
        <v>0</v>
      </c>
      <c r="Q566" s="431"/>
      <c r="R566" s="438"/>
      <c r="S566" s="86">
        <f t="shared" si="252"/>
        <v>0</v>
      </c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</row>
    <row r="567" spans="1:38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251"/>
        <v>0</v>
      </c>
      <c r="K567" s="72" t="s">
        <v>22</v>
      </c>
      <c r="L567" s="431"/>
      <c r="M567" s="432"/>
      <c r="N567" s="432"/>
      <c r="O567" s="433"/>
      <c r="P567" s="43">
        <v>0</v>
      </c>
      <c r="Q567" s="431"/>
      <c r="R567" s="438"/>
      <c r="S567" s="83">
        <f t="shared" si="252"/>
        <v>0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</row>
    <row r="568" spans="1:38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251"/>
        <v>0</v>
      </c>
      <c r="K568" s="71" t="s">
        <v>21</v>
      </c>
      <c r="L568" s="431"/>
      <c r="M568" s="432"/>
      <c r="N568" s="432"/>
      <c r="O568" s="433"/>
      <c r="P568" s="84">
        <v>0</v>
      </c>
      <c r="Q568" s="431"/>
      <c r="R568" s="438"/>
      <c r="S568" s="86">
        <f t="shared" si="252"/>
        <v>0</v>
      </c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</row>
    <row r="569" spans="1:38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251"/>
        <v>0</v>
      </c>
      <c r="K569" s="73" t="s">
        <v>64</v>
      </c>
      <c r="L569" s="431"/>
      <c r="M569" s="432"/>
      <c r="N569" s="432"/>
      <c r="O569" s="433"/>
      <c r="P569" s="43">
        <v>0</v>
      </c>
      <c r="Q569" s="431"/>
      <c r="R569" s="438"/>
      <c r="S569" s="83">
        <f t="shared" si="252"/>
        <v>0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</row>
    <row r="570" spans="1:38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251"/>
        <v>0</v>
      </c>
      <c r="K570" s="74" t="s">
        <v>23</v>
      </c>
      <c r="L570" s="431"/>
      <c r="M570" s="432"/>
      <c r="N570" s="432"/>
      <c r="O570" s="433"/>
      <c r="P570" s="87">
        <v>0</v>
      </c>
      <c r="Q570" s="431"/>
      <c r="R570" s="438"/>
      <c r="S570" s="89">
        <f t="shared" si="252"/>
        <v>0</v>
      </c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</row>
    <row r="571" spans="1:38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251"/>
        <v>0</v>
      </c>
      <c r="K571" s="75" t="s">
        <v>19</v>
      </c>
      <c r="L571" s="431"/>
      <c r="M571" s="432"/>
      <c r="N571" s="432"/>
      <c r="O571" s="433"/>
      <c r="P571" s="62">
        <v>0</v>
      </c>
      <c r="Q571" s="431"/>
      <c r="R571" s="438"/>
      <c r="S571" s="91">
        <f t="shared" si="252"/>
        <v>0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</row>
    <row r="572" spans="1:38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251"/>
        <v>0</v>
      </c>
      <c r="K572" s="74" t="s">
        <v>20</v>
      </c>
      <c r="L572" s="431"/>
      <c r="M572" s="432"/>
      <c r="N572" s="432"/>
      <c r="O572" s="433"/>
      <c r="P572" s="87">
        <v>0</v>
      </c>
      <c r="Q572" s="431"/>
      <c r="R572" s="438"/>
      <c r="S572" s="89">
        <f t="shared" si="252"/>
        <v>0</v>
      </c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</row>
    <row r="573" spans="1:38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251"/>
        <v>0</v>
      </c>
      <c r="K573" s="76" t="s">
        <v>11</v>
      </c>
      <c r="L573" s="434"/>
      <c r="M573" s="435"/>
      <c r="N573" s="435"/>
      <c r="O573" s="436"/>
      <c r="P573" s="52">
        <v>0</v>
      </c>
      <c r="Q573" s="434"/>
      <c r="R573" s="439"/>
      <c r="S573" s="93">
        <f t="shared" si="252"/>
        <v>0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</row>
    <row r="574" spans="1:38" ht="15">
      <c r="A574" s="34" t="s">
        <v>26</v>
      </c>
      <c r="B574" s="67">
        <f>SUM(B553:B569)</f>
        <v>0</v>
      </c>
      <c r="C574" s="67">
        <f t="shared" ref="C574:I574" si="253">SUM(C553:C569)</f>
        <v>0</v>
      </c>
      <c r="D574" s="67">
        <f t="shared" si="253"/>
        <v>0</v>
      </c>
      <c r="E574" s="67">
        <f t="shared" si="253"/>
        <v>0</v>
      </c>
      <c r="F574" s="67">
        <f t="shared" si="253"/>
        <v>23475.268872140921</v>
      </c>
      <c r="G574" s="67">
        <f t="shared" si="253"/>
        <v>0</v>
      </c>
      <c r="H574" s="68">
        <f t="shared" si="253"/>
        <v>0</v>
      </c>
      <c r="I574" s="39">
        <f t="shared" si="253"/>
        <v>23475.268872140921</v>
      </c>
      <c r="K574" s="77" t="s">
        <v>26</v>
      </c>
      <c r="L574" s="67">
        <f>SUM(L553:L569)</f>
        <v>0</v>
      </c>
      <c r="M574" s="67">
        <f t="shared" ref="M574:S574" si="254">SUM(M553:M569)</f>
        <v>0</v>
      </c>
      <c r="N574" s="67">
        <f t="shared" si="254"/>
        <v>0</v>
      </c>
      <c r="O574" s="67">
        <f t="shared" si="254"/>
        <v>0</v>
      </c>
      <c r="P574" s="67">
        <f t="shared" si="254"/>
        <v>0</v>
      </c>
      <c r="Q574" s="67">
        <f t="shared" si="254"/>
        <v>0</v>
      </c>
      <c r="R574" s="68">
        <f t="shared" si="254"/>
        <v>0</v>
      </c>
      <c r="S574" s="94">
        <f t="shared" si="254"/>
        <v>0</v>
      </c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</row>
    <row r="575" spans="1:38" s="8" customFormat="1" ht="15.75" thickBot="1">
      <c r="A575" s="32" t="s">
        <v>90</v>
      </c>
      <c r="B575" s="48">
        <f>IF($I574=0,"-",B574/$I574)</f>
        <v>0</v>
      </c>
      <c r="C575" s="48">
        <f t="shared" ref="C575:H575" si="255">IF($I574=0,"-",C574/$I574)</f>
        <v>0</v>
      </c>
      <c r="D575" s="48">
        <f t="shared" si="255"/>
        <v>0</v>
      </c>
      <c r="E575" s="48">
        <f t="shared" si="255"/>
        <v>0</v>
      </c>
      <c r="F575" s="48">
        <f t="shared" si="255"/>
        <v>1</v>
      </c>
      <c r="G575" s="48">
        <f t="shared" si="255"/>
        <v>0</v>
      </c>
      <c r="H575" s="69">
        <f t="shared" si="255"/>
        <v>0</v>
      </c>
      <c r="I575" s="49">
        <f>SUM(B575:H575)</f>
        <v>1</v>
      </c>
      <c r="J575" s="4"/>
      <c r="K575" s="78" t="s">
        <v>90</v>
      </c>
      <c r="L575" s="95" t="str">
        <f>IF($S574=0,"-",L574/$S574)</f>
        <v>-</v>
      </c>
      <c r="M575" s="95" t="str">
        <f t="shared" ref="M575:R575" si="256">IF($S574=0,"-",M574/$S574)</f>
        <v>-</v>
      </c>
      <c r="N575" s="95" t="str">
        <f t="shared" si="256"/>
        <v>-</v>
      </c>
      <c r="O575" s="95" t="str">
        <f t="shared" si="256"/>
        <v>-</v>
      </c>
      <c r="P575" s="95" t="str">
        <f t="shared" si="256"/>
        <v>-</v>
      </c>
      <c r="Q575" s="95" t="str">
        <f t="shared" si="256"/>
        <v>-</v>
      </c>
      <c r="R575" s="96" t="str">
        <f t="shared" si="256"/>
        <v>-</v>
      </c>
      <c r="S575" s="97">
        <f>SUM(L575:R575)</f>
        <v>0</v>
      </c>
      <c r="T575" s="4"/>
      <c r="U575" s="9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0"/>
      <c r="AK575" s="13"/>
      <c r="AL575" s="13"/>
    </row>
    <row r="576" spans="1:38" ht="15" thickBot="1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</row>
    <row r="577" spans="1:38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  <c r="K577" s="440" t="s">
        <v>49</v>
      </c>
      <c r="L577" s="80" t="s">
        <v>0</v>
      </c>
      <c r="M577" s="80" t="s">
        <v>1</v>
      </c>
      <c r="N577" s="80" t="s">
        <v>2</v>
      </c>
      <c r="O577" s="80" t="s">
        <v>3</v>
      </c>
      <c r="P577" s="80" t="s">
        <v>27</v>
      </c>
      <c r="Q577" s="80" t="s">
        <v>4</v>
      </c>
      <c r="R577" s="80" t="s">
        <v>5</v>
      </c>
      <c r="S577" s="81" t="s">
        <v>6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</row>
    <row r="578" spans="1:38" ht="15" customHeight="1">
      <c r="A578" s="449" t="s">
        <v>49</v>
      </c>
      <c r="B578" s="409" t="s">
        <v>119</v>
      </c>
      <c r="C578" s="410"/>
      <c r="D578" s="410"/>
      <c r="E578" s="410"/>
      <c r="F578" s="410"/>
      <c r="G578" s="410"/>
      <c r="H578" s="410"/>
      <c r="I578" s="411"/>
      <c r="K578" s="441" t="s">
        <v>49</v>
      </c>
      <c r="L578" s="412" t="s">
        <v>119</v>
      </c>
      <c r="M578" s="413"/>
      <c r="N578" s="413"/>
      <c r="O578" s="413"/>
      <c r="P578" s="413"/>
      <c r="Q578" s="413"/>
      <c r="R578" s="413"/>
      <c r="S578" s="414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</row>
    <row r="579" spans="1:38" ht="15">
      <c r="A579" s="27" t="s">
        <v>7</v>
      </c>
      <c r="B579" s="37">
        <v>13.040223203244773</v>
      </c>
      <c r="C579" s="37">
        <v>0</v>
      </c>
      <c r="D579" s="37">
        <v>2.4863243126769063</v>
      </c>
      <c r="E579" s="37">
        <v>0</v>
      </c>
      <c r="F579" s="421"/>
      <c r="G579" s="37">
        <v>0</v>
      </c>
      <c r="H579" s="38">
        <v>0</v>
      </c>
      <c r="I579" s="39">
        <f>SUM(B579:H579)</f>
        <v>15.526547515921679</v>
      </c>
      <c r="K579" s="79" t="s">
        <v>7</v>
      </c>
      <c r="L579" s="37">
        <v>13.040223203244773</v>
      </c>
      <c r="M579" s="37">
        <v>0</v>
      </c>
      <c r="N579" s="37">
        <v>2.4863243126769063</v>
      </c>
      <c r="O579" s="37">
        <v>0</v>
      </c>
      <c r="P579" s="37">
        <v>3.5040315938676931</v>
      </c>
      <c r="Q579" s="37">
        <v>0</v>
      </c>
      <c r="R579" s="98">
        <v>0</v>
      </c>
      <c r="S579" s="99">
        <f>SUM(L579:R579)</f>
        <v>19.030579109789372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</row>
    <row r="580" spans="1:38" ht="15">
      <c r="A580" s="28" t="s">
        <v>8</v>
      </c>
      <c r="B580" s="40">
        <v>33.090895159246045</v>
      </c>
      <c r="C580" s="40">
        <v>0</v>
      </c>
      <c r="D580" s="40">
        <v>8.0500546448688244</v>
      </c>
      <c r="E580" s="40">
        <v>0</v>
      </c>
      <c r="F580" s="422"/>
      <c r="G580" s="40">
        <v>0</v>
      </c>
      <c r="H580" s="41">
        <v>0</v>
      </c>
      <c r="I580" s="42">
        <f t="shared" ref="I580:I599" si="257">SUM(B580:H580)</f>
        <v>41.140949804114868</v>
      </c>
      <c r="K580" s="71" t="s">
        <v>8</v>
      </c>
      <c r="L580" s="84">
        <v>33.090895159246045</v>
      </c>
      <c r="M580" s="84">
        <v>0</v>
      </c>
      <c r="N580" s="84">
        <v>8.0500546448688244</v>
      </c>
      <c r="O580" s="84">
        <v>0</v>
      </c>
      <c r="P580" s="84">
        <v>0</v>
      </c>
      <c r="Q580" s="84">
        <v>0</v>
      </c>
      <c r="R580" s="85">
        <v>0</v>
      </c>
      <c r="S580" s="86">
        <f t="shared" ref="S580:S599" si="258">SUM(L580:R580)</f>
        <v>41.140949804114868</v>
      </c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</row>
    <row r="581" spans="1:38" ht="15">
      <c r="A581" s="29" t="s">
        <v>10</v>
      </c>
      <c r="B581" s="43">
        <v>9.9216773831465019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257"/>
        <v>9.9216773831465019</v>
      </c>
      <c r="K581" s="72" t="s">
        <v>10</v>
      </c>
      <c r="L581" s="43">
        <v>9.9216773831465019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82">
        <v>0</v>
      </c>
      <c r="S581" s="83">
        <f t="shared" si="258"/>
        <v>9.9216773831465019</v>
      </c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</row>
    <row r="582" spans="1:38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257"/>
        <v>0</v>
      </c>
      <c r="K582" s="71" t="s">
        <v>56</v>
      </c>
      <c r="L582" s="84">
        <v>0</v>
      </c>
      <c r="M582" s="84">
        <v>0</v>
      </c>
      <c r="N582" s="84">
        <v>0</v>
      </c>
      <c r="O582" s="84">
        <v>0</v>
      </c>
      <c r="P582" s="84">
        <v>0</v>
      </c>
      <c r="Q582" s="84">
        <v>0</v>
      </c>
      <c r="R582" s="85">
        <v>0</v>
      </c>
      <c r="S582" s="86">
        <f t="shared" si="258"/>
        <v>0</v>
      </c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</row>
    <row r="583" spans="1:38" ht="15">
      <c r="A583" s="29" t="s">
        <v>16</v>
      </c>
      <c r="B583" s="43">
        <v>273.33158697354503</v>
      </c>
      <c r="C583" s="43">
        <v>33.107233534669277</v>
      </c>
      <c r="D583" s="43">
        <v>7.1386452705457728</v>
      </c>
      <c r="E583" s="43">
        <v>15.921205945681645</v>
      </c>
      <c r="F583" s="422"/>
      <c r="G583" s="43">
        <v>0</v>
      </c>
      <c r="H583" s="44">
        <v>0</v>
      </c>
      <c r="I583" s="39">
        <f t="shared" si="257"/>
        <v>329.49867172444175</v>
      </c>
      <c r="K583" s="72" t="s">
        <v>16</v>
      </c>
      <c r="L583" s="43">
        <v>273.33158697354503</v>
      </c>
      <c r="M583" s="43">
        <v>33.107233534669277</v>
      </c>
      <c r="N583" s="43">
        <v>7.1386452705457728</v>
      </c>
      <c r="O583" s="43">
        <v>15.921205945681645</v>
      </c>
      <c r="P583" s="43">
        <v>0</v>
      </c>
      <c r="Q583" s="43">
        <v>0</v>
      </c>
      <c r="R583" s="82">
        <v>0</v>
      </c>
      <c r="S583" s="83">
        <f t="shared" si="258"/>
        <v>329.49867172444175</v>
      </c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</row>
    <row r="584" spans="1:38" ht="15">
      <c r="A584" s="28" t="s">
        <v>68</v>
      </c>
      <c r="B584" s="40">
        <v>1891.3975580707718</v>
      </c>
      <c r="C584" s="40">
        <v>28.703556009156351</v>
      </c>
      <c r="D584" s="40">
        <v>33.939014231050734</v>
      </c>
      <c r="E584" s="40">
        <v>0</v>
      </c>
      <c r="F584" s="422"/>
      <c r="G584" s="40">
        <v>0</v>
      </c>
      <c r="H584" s="41">
        <v>0</v>
      </c>
      <c r="I584" s="42">
        <f t="shared" si="257"/>
        <v>1954.0401283109788</v>
      </c>
      <c r="K584" s="71" t="s">
        <v>68</v>
      </c>
      <c r="L584" s="84">
        <v>1891.3975580707718</v>
      </c>
      <c r="M584" s="84">
        <v>28.703556009156351</v>
      </c>
      <c r="N584" s="84">
        <v>33.939014231050734</v>
      </c>
      <c r="O584" s="84">
        <v>0</v>
      </c>
      <c r="P584" s="84">
        <v>0</v>
      </c>
      <c r="Q584" s="84">
        <v>0</v>
      </c>
      <c r="R584" s="85">
        <v>0</v>
      </c>
      <c r="S584" s="86">
        <f t="shared" si="258"/>
        <v>1954.0401283109788</v>
      </c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</row>
    <row r="585" spans="1:38" ht="15">
      <c r="A585" s="29" t="s">
        <v>58</v>
      </c>
      <c r="B585" s="43">
        <v>0</v>
      </c>
      <c r="C585" s="43">
        <v>0</v>
      </c>
      <c r="D585" s="43">
        <v>0.3931486786221341</v>
      </c>
      <c r="E585" s="43">
        <v>183.39782563822951</v>
      </c>
      <c r="F585" s="422"/>
      <c r="G585" s="43">
        <v>0</v>
      </c>
      <c r="H585" s="44">
        <v>0</v>
      </c>
      <c r="I585" s="39">
        <f t="shared" si="257"/>
        <v>183.79097431685165</v>
      </c>
      <c r="K585" s="72" t="s">
        <v>58</v>
      </c>
      <c r="L585" s="43">
        <v>0</v>
      </c>
      <c r="M585" s="43">
        <v>0</v>
      </c>
      <c r="N585" s="43">
        <v>0.3931486786221341</v>
      </c>
      <c r="O585" s="43">
        <v>183.39782563822951</v>
      </c>
      <c r="P585" s="43">
        <v>13880.432884639225</v>
      </c>
      <c r="Q585" s="43">
        <v>0</v>
      </c>
      <c r="R585" s="82">
        <v>0</v>
      </c>
      <c r="S585" s="83">
        <f t="shared" si="258"/>
        <v>14064.223858956077</v>
      </c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</row>
    <row r="586" spans="1:38" ht="15">
      <c r="A586" s="28" t="s">
        <v>12</v>
      </c>
      <c r="B586" s="40">
        <v>0</v>
      </c>
      <c r="C586" s="40">
        <v>0</v>
      </c>
      <c r="D586" s="40">
        <v>6.7971846939308536E-2</v>
      </c>
      <c r="E586" s="40">
        <v>1.9873274892005139</v>
      </c>
      <c r="F586" s="422"/>
      <c r="G586" s="40">
        <v>0</v>
      </c>
      <c r="H586" s="41">
        <v>0</v>
      </c>
      <c r="I586" s="42">
        <f t="shared" si="257"/>
        <v>2.0552993361398224</v>
      </c>
      <c r="K586" s="71" t="s">
        <v>12</v>
      </c>
      <c r="L586" s="84">
        <v>0</v>
      </c>
      <c r="M586" s="84">
        <v>0</v>
      </c>
      <c r="N586" s="84">
        <v>6.7971846939308536E-2</v>
      </c>
      <c r="O586" s="84">
        <v>1.9873274892005139</v>
      </c>
      <c r="P586" s="84">
        <v>677.56705620118862</v>
      </c>
      <c r="Q586" s="84">
        <v>0</v>
      </c>
      <c r="R586" s="85">
        <v>0</v>
      </c>
      <c r="S586" s="86">
        <f t="shared" si="258"/>
        <v>679.62235553732842</v>
      </c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</row>
    <row r="587" spans="1:38" ht="15">
      <c r="A587" s="29" t="s">
        <v>59</v>
      </c>
      <c r="B587" s="43">
        <v>0</v>
      </c>
      <c r="C587" s="43">
        <v>0</v>
      </c>
      <c r="D587" s="43">
        <v>0</v>
      </c>
      <c r="E587" s="43">
        <v>0</v>
      </c>
      <c r="F587" s="422"/>
      <c r="G587" s="43">
        <v>0</v>
      </c>
      <c r="H587" s="44">
        <v>0</v>
      </c>
      <c r="I587" s="39">
        <f t="shared" si="257"/>
        <v>0</v>
      </c>
      <c r="K587" s="72" t="s">
        <v>59</v>
      </c>
      <c r="L587" s="43">
        <v>0</v>
      </c>
      <c r="M587" s="43">
        <v>0</v>
      </c>
      <c r="N587" s="43">
        <v>0</v>
      </c>
      <c r="O587" s="43">
        <v>0</v>
      </c>
      <c r="P587" s="43">
        <v>23433.493112812808</v>
      </c>
      <c r="Q587" s="43">
        <v>0</v>
      </c>
      <c r="R587" s="82">
        <v>0</v>
      </c>
      <c r="S587" s="83">
        <f t="shared" si="258"/>
        <v>23433.493112812808</v>
      </c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</row>
    <row r="588" spans="1:38" ht="15">
      <c r="A588" s="28" t="s">
        <v>17</v>
      </c>
      <c r="B588" s="40">
        <v>559.72813192868261</v>
      </c>
      <c r="C588" s="40">
        <v>3.0327719729224922</v>
      </c>
      <c r="D588" s="40">
        <v>71.038685092602122</v>
      </c>
      <c r="E588" s="40">
        <v>9.683803263178234</v>
      </c>
      <c r="F588" s="422"/>
      <c r="G588" s="40">
        <v>0</v>
      </c>
      <c r="H588" s="41">
        <v>0</v>
      </c>
      <c r="I588" s="42">
        <f t="shared" si="257"/>
        <v>643.4833922573855</v>
      </c>
      <c r="K588" s="71" t="s">
        <v>17</v>
      </c>
      <c r="L588" s="84">
        <v>559.72813192868261</v>
      </c>
      <c r="M588" s="84">
        <v>3.0327719729224922</v>
      </c>
      <c r="N588" s="84">
        <v>71.038685092602122</v>
      </c>
      <c r="O588" s="84">
        <v>9.683803263178234</v>
      </c>
      <c r="P588" s="84">
        <v>0</v>
      </c>
      <c r="Q588" s="84">
        <v>0</v>
      </c>
      <c r="R588" s="85">
        <v>0</v>
      </c>
      <c r="S588" s="86">
        <f t="shared" si="258"/>
        <v>643.4833922573855</v>
      </c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</row>
    <row r="589" spans="1:38" ht="15">
      <c r="A589" s="29" t="s">
        <v>140</v>
      </c>
      <c r="B589" s="43">
        <v>3491.260824378116</v>
      </c>
      <c r="C589" s="43">
        <v>550.17656398730514</v>
      </c>
      <c r="D589" s="43">
        <v>107.30159397926583</v>
      </c>
      <c r="E589" s="43">
        <v>84.49135968669971</v>
      </c>
      <c r="F589" s="422"/>
      <c r="G589" s="43">
        <v>0</v>
      </c>
      <c r="H589" s="44">
        <v>0</v>
      </c>
      <c r="I589" s="39">
        <f t="shared" si="257"/>
        <v>4233.2303420313874</v>
      </c>
      <c r="K589" s="72" t="s">
        <v>140</v>
      </c>
      <c r="L589" s="43">
        <v>3491.260824378116</v>
      </c>
      <c r="M589" s="43">
        <v>550.17656398730514</v>
      </c>
      <c r="N589" s="43">
        <v>107.30159397926583</v>
      </c>
      <c r="O589" s="43">
        <v>84.49135968669971</v>
      </c>
      <c r="P589" s="43">
        <v>4173.8625481863264</v>
      </c>
      <c r="Q589" s="43">
        <v>0</v>
      </c>
      <c r="R589" s="82">
        <v>0</v>
      </c>
      <c r="S589" s="83">
        <f t="shared" si="258"/>
        <v>8407.0928902177147</v>
      </c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</row>
    <row r="590" spans="1:38" ht="15">
      <c r="A590" s="28" t="s">
        <v>25</v>
      </c>
      <c r="B590" s="40">
        <v>1198.7991824771111</v>
      </c>
      <c r="C590" s="40">
        <v>0</v>
      </c>
      <c r="D590" s="40">
        <v>2643.9870506224574</v>
      </c>
      <c r="E590" s="40">
        <v>582.63801219434561</v>
      </c>
      <c r="F590" s="422"/>
      <c r="G590" s="40">
        <v>1811.4307339465474</v>
      </c>
      <c r="H590" s="41">
        <v>0.47157528424918466</v>
      </c>
      <c r="I590" s="42">
        <f t="shared" si="257"/>
        <v>6237.3265545247114</v>
      </c>
      <c r="K590" s="71" t="s">
        <v>25</v>
      </c>
      <c r="L590" s="84">
        <v>1198.7991824771111</v>
      </c>
      <c r="M590" s="84">
        <v>0</v>
      </c>
      <c r="N590" s="84">
        <v>2643.9870506224574</v>
      </c>
      <c r="O590" s="84">
        <v>582.63801219434561</v>
      </c>
      <c r="P590" s="84">
        <v>1449.9373902966563</v>
      </c>
      <c r="Q590" s="84">
        <v>1811.4307339465474</v>
      </c>
      <c r="R590" s="85">
        <v>0.47157528424918466</v>
      </c>
      <c r="S590" s="86">
        <f t="shared" si="258"/>
        <v>7687.2639448213677</v>
      </c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</row>
    <row r="591" spans="1:38" ht="15">
      <c r="A591" s="29" t="s">
        <v>24</v>
      </c>
      <c r="B591" s="43">
        <v>4778.8869599744185</v>
      </c>
      <c r="C591" s="43">
        <v>30.297290513782784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 t="shared" si="257"/>
        <v>4809.1842504882015</v>
      </c>
      <c r="K591" s="72" t="s">
        <v>24</v>
      </c>
      <c r="L591" s="43">
        <v>4778.8869599744185</v>
      </c>
      <c r="M591" s="43">
        <v>30.297290513782784</v>
      </c>
      <c r="N591" s="43">
        <v>0</v>
      </c>
      <c r="O591" s="43">
        <v>0</v>
      </c>
      <c r="P591" s="43">
        <v>0</v>
      </c>
      <c r="Q591" s="43">
        <v>0</v>
      </c>
      <c r="R591" s="82">
        <v>0</v>
      </c>
      <c r="S591" s="83">
        <f t="shared" si="258"/>
        <v>4809.1842504882015</v>
      </c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</row>
    <row r="592" spans="1:38" ht="15">
      <c r="A592" s="28" t="s">
        <v>60</v>
      </c>
      <c r="B592" s="40">
        <v>62.460151473170704</v>
      </c>
      <c r="C592" s="40">
        <v>0</v>
      </c>
      <c r="D592" s="40">
        <v>11.103575614584345</v>
      </c>
      <c r="E592" s="40">
        <v>0</v>
      </c>
      <c r="F592" s="422"/>
      <c r="G592" s="40">
        <v>0</v>
      </c>
      <c r="H592" s="41">
        <v>0</v>
      </c>
      <c r="I592" s="42">
        <f t="shared" si="257"/>
        <v>73.563727087755055</v>
      </c>
      <c r="K592" s="71" t="s">
        <v>60</v>
      </c>
      <c r="L592" s="84">
        <v>62.460151473170704</v>
      </c>
      <c r="M592" s="84">
        <v>0</v>
      </c>
      <c r="N592" s="84">
        <v>11.103575614584345</v>
      </c>
      <c r="O592" s="84">
        <v>0</v>
      </c>
      <c r="P592" s="84">
        <v>6.0884886764705895E-2</v>
      </c>
      <c r="Q592" s="84">
        <v>0</v>
      </c>
      <c r="R592" s="85">
        <v>0</v>
      </c>
      <c r="S592" s="86">
        <f t="shared" si="258"/>
        <v>73.624611974519766</v>
      </c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</row>
    <row r="593" spans="1:38" ht="15">
      <c r="A593" s="29" t="s">
        <v>22</v>
      </c>
      <c r="B593" s="43">
        <v>428.47151602744475</v>
      </c>
      <c r="C593" s="43">
        <v>0</v>
      </c>
      <c r="D593" s="43">
        <v>26.427788119290419</v>
      </c>
      <c r="E593" s="43">
        <v>0</v>
      </c>
      <c r="F593" s="422"/>
      <c r="G593" s="43">
        <v>0</v>
      </c>
      <c r="H593" s="44">
        <v>0</v>
      </c>
      <c r="I593" s="39">
        <f t="shared" si="257"/>
        <v>454.89930414673518</v>
      </c>
      <c r="K593" s="72" t="s">
        <v>22</v>
      </c>
      <c r="L593" s="43">
        <v>428.47151602744475</v>
      </c>
      <c r="M593" s="43">
        <v>0</v>
      </c>
      <c r="N593" s="43">
        <v>26.427788119290419</v>
      </c>
      <c r="O593" s="43">
        <v>0</v>
      </c>
      <c r="P593" s="43">
        <v>640.25399160372274</v>
      </c>
      <c r="Q593" s="43">
        <v>0</v>
      </c>
      <c r="R593" s="82">
        <v>0</v>
      </c>
      <c r="S593" s="83">
        <f t="shared" si="258"/>
        <v>1095.1532957504578</v>
      </c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</row>
    <row r="594" spans="1:38" ht="15">
      <c r="A594" s="28" t="s">
        <v>21</v>
      </c>
      <c r="B594" s="40">
        <v>58.197189936113894</v>
      </c>
      <c r="C594" s="40">
        <v>0</v>
      </c>
      <c r="D594" s="40">
        <v>1.0752662694862243</v>
      </c>
      <c r="E594" s="40">
        <v>0</v>
      </c>
      <c r="F594" s="422"/>
      <c r="G594" s="40">
        <v>0</v>
      </c>
      <c r="H594" s="41">
        <v>0</v>
      </c>
      <c r="I594" s="42">
        <f t="shared" si="257"/>
        <v>59.272456205600115</v>
      </c>
      <c r="K594" s="71" t="s">
        <v>21</v>
      </c>
      <c r="L594" s="84">
        <v>58.197189936113894</v>
      </c>
      <c r="M594" s="84">
        <v>0</v>
      </c>
      <c r="N594" s="84">
        <v>1.0752662694862243</v>
      </c>
      <c r="O594" s="84">
        <v>0</v>
      </c>
      <c r="P594" s="84">
        <v>0</v>
      </c>
      <c r="Q594" s="84">
        <v>0</v>
      </c>
      <c r="R594" s="85">
        <v>0</v>
      </c>
      <c r="S594" s="86">
        <f t="shared" si="258"/>
        <v>59.272456205600115</v>
      </c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</row>
    <row r="595" spans="1:38" ht="15">
      <c r="A595" s="30" t="s">
        <v>64</v>
      </c>
      <c r="B595" s="43">
        <v>784.3805622560144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257"/>
        <v>784.3805622560144</v>
      </c>
      <c r="K595" s="73" t="s">
        <v>64</v>
      </c>
      <c r="L595" s="43">
        <v>784.3805622560144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82">
        <v>0</v>
      </c>
      <c r="S595" s="83">
        <f t="shared" si="258"/>
        <v>784.3805622560144</v>
      </c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</row>
    <row r="596" spans="1:38">
      <c r="A596" s="55" t="s">
        <v>23</v>
      </c>
      <c r="B596" s="59">
        <v>784.3805622560144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f t="shared" si="257"/>
        <v>784.3805622560144</v>
      </c>
      <c r="K596" s="74" t="s">
        <v>23</v>
      </c>
      <c r="L596" s="87">
        <v>784.3805622560144</v>
      </c>
      <c r="M596" s="87">
        <v>0</v>
      </c>
      <c r="N596" s="87">
        <v>0</v>
      </c>
      <c r="O596" s="87">
        <v>0</v>
      </c>
      <c r="P596" s="87">
        <v>0</v>
      </c>
      <c r="Q596" s="87">
        <v>0</v>
      </c>
      <c r="R596" s="88">
        <v>0</v>
      </c>
      <c r="S596" s="89">
        <f t="shared" si="258"/>
        <v>784.3805622560144</v>
      </c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</row>
    <row r="597" spans="1:38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f t="shared" si="257"/>
        <v>0</v>
      </c>
      <c r="K597" s="75" t="s">
        <v>19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90">
        <v>0</v>
      </c>
      <c r="S597" s="91">
        <f t="shared" si="258"/>
        <v>0</v>
      </c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</row>
    <row r="598" spans="1:38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f t="shared" si="257"/>
        <v>0</v>
      </c>
      <c r="K598" s="74" t="s">
        <v>20</v>
      </c>
      <c r="L598" s="87">
        <v>0</v>
      </c>
      <c r="M598" s="87">
        <v>0</v>
      </c>
      <c r="N598" s="87">
        <v>0</v>
      </c>
      <c r="O598" s="87">
        <v>0</v>
      </c>
      <c r="P598" s="87">
        <v>0</v>
      </c>
      <c r="Q598" s="87">
        <v>0</v>
      </c>
      <c r="R598" s="88">
        <v>0</v>
      </c>
      <c r="S598" s="89">
        <f t="shared" si="258"/>
        <v>0</v>
      </c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</row>
    <row r="599" spans="1:38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f t="shared" si="257"/>
        <v>0</v>
      </c>
      <c r="K599" s="76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2">
        <v>0</v>
      </c>
      <c r="S599" s="93">
        <f t="shared" si="258"/>
        <v>0</v>
      </c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</row>
    <row r="600" spans="1:38" ht="15">
      <c r="A600" s="34" t="s">
        <v>26</v>
      </c>
      <c r="B600" s="67">
        <f>SUM(B579:B595)</f>
        <v>13582.966459241024</v>
      </c>
      <c r="C600" s="67">
        <f t="shared" ref="C600:I600" si="259">SUM(C579:C595)</f>
        <v>645.31741601783597</v>
      </c>
      <c r="D600" s="67">
        <f t="shared" si="259"/>
        <v>2913.0091186823897</v>
      </c>
      <c r="E600" s="67">
        <f t="shared" si="259"/>
        <v>878.11953421733517</v>
      </c>
      <c r="F600" s="67">
        <f t="shared" si="259"/>
        <v>0</v>
      </c>
      <c r="G600" s="67">
        <f t="shared" si="259"/>
        <v>1811.4307339465474</v>
      </c>
      <c r="H600" s="68">
        <f t="shared" si="259"/>
        <v>0.47157528424918466</v>
      </c>
      <c r="I600" s="39">
        <f t="shared" si="259"/>
        <v>19831.314837389386</v>
      </c>
      <c r="K600" s="77" t="s">
        <v>26</v>
      </c>
      <c r="L600" s="67">
        <f>SUM(L579:L595)</f>
        <v>13582.966459241024</v>
      </c>
      <c r="M600" s="67">
        <f t="shared" ref="M600:S600" si="260">SUM(M579:M595)</f>
        <v>645.31741601783597</v>
      </c>
      <c r="N600" s="67">
        <f t="shared" si="260"/>
        <v>2913.0091186823897</v>
      </c>
      <c r="O600" s="67">
        <f t="shared" si="260"/>
        <v>878.11953421733517</v>
      </c>
      <c r="P600" s="67">
        <f t="shared" si="260"/>
        <v>44259.111900220552</v>
      </c>
      <c r="Q600" s="67">
        <f t="shared" si="260"/>
        <v>1811.4307339465474</v>
      </c>
      <c r="R600" s="68">
        <f t="shared" si="260"/>
        <v>0.47157528424918466</v>
      </c>
      <c r="S600" s="94">
        <f t="shared" si="260"/>
        <v>64090.42673760996</v>
      </c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</row>
    <row r="601" spans="1:38" s="15" customFormat="1" ht="15.75" thickBot="1">
      <c r="A601" s="58" t="s">
        <v>90</v>
      </c>
      <c r="B601" s="48">
        <f>IF($I600=0,"-",B600/$I600)</f>
        <v>0.6849251585493511</v>
      </c>
      <c r="C601" s="48">
        <f t="shared" ref="C601:H601" si="261">IF($I600=0,"-",C600/$I600)</f>
        <v>3.2540324295652512E-2</v>
      </c>
      <c r="D601" s="48">
        <f t="shared" si="261"/>
        <v>0.14688935870204062</v>
      </c>
      <c r="E601" s="48">
        <f t="shared" si="261"/>
        <v>4.4279440945678199E-2</v>
      </c>
      <c r="F601" s="48">
        <f t="shared" si="261"/>
        <v>0</v>
      </c>
      <c r="G601" s="48">
        <f t="shared" si="261"/>
        <v>9.1341938182098167E-2</v>
      </c>
      <c r="H601" s="69">
        <f t="shared" si="261"/>
        <v>2.3779325179190351E-5</v>
      </c>
      <c r="I601" s="49">
        <f>SUM(B601:H601)</f>
        <v>0.99999999999999956</v>
      </c>
      <c r="K601" s="78" t="s">
        <v>90</v>
      </c>
      <c r="L601" s="95">
        <f>IF($S600=0,"-",L600/$S600)</f>
        <v>0.21193440503759636</v>
      </c>
      <c r="M601" s="95">
        <f t="shared" ref="M601:R601" si="262">IF($S600=0,"-",M600/$S600)</f>
        <v>1.0068858156613687E-2</v>
      </c>
      <c r="N601" s="95">
        <f t="shared" si="262"/>
        <v>4.5451548179081772E-2</v>
      </c>
      <c r="O601" s="95">
        <f t="shared" si="262"/>
        <v>1.3701258969805414E-2</v>
      </c>
      <c r="P601" s="95">
        <f t="shared" si="262"/>
        <v>0.69057290071448585</v>
      </c>
      <c r="Q601" s="95">
        <f t="shared" si="262"/>
        <v>2.8263670974803354E-2</v>
      </c>
      <c r="R601" s="96">
        <f t="shared" si="262"/>
        <v>7.3579676131638516E-6</v>
      </c>
      <c r="S601" s="97">
        <f>SUM(L601:R601)</f>
        <v>0.99999999999999956</v>
      </c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20"/>
      <c r="AK601" s="14"/>
      <c r="AL601" s="14"/>
    </row>
    <row r="602" spans="1:38" ht="15" thickBot="1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spans="1:38" ht="57" customHeight="1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5</v>
      </c>
      <c r="I603" s="36" t="s">
        <v>6</v>
      </c>
      <c r="K603" s="442" t="s">
        <v>50</v>
      </c>
      <c r="L603" s="80" t="s">
        <v>0</v>
      </c>
      <c r="M603" s="80" t="s">
        <v>28</v>
      </c>
      <c r="N603" s="80" t="s">
        <v>29</v>
      </c>
      <c r="O603" s="80" t="s">
        <v>30</v>
      </c>
      <c r="P603" s="80" t="s">
        <v>27</v>
      </c>
      <c r="Q603" s="80" t="s">
        <v>4</v>
      </c>
      <c r="R603" s="80" t="s">
        <v>5</v>
      </c>
      <c r="S603" s="81" t="s">
        <v>6</v>
      </c>
      <c r="U603" s="377" t="s">
        <v>50</v>
      </c>
      <c r="V603" s="112" t="s">
        <v>79</v>
      </c>
      <c r="W603" s="112" t="s">
        <v>80</v>
      </c>
      <c r="X603" s="112" t="s">
        <v>70</v>
      </c>
      <c r="Y603" s="112" t="s">
        <v>81</v>
      </c>
      <c r="Z603" s="112" t="s">
        <v>82</v>
      </c>
      <c r="AA603" s="112" t="s">
        <v>71</v>
      </c>
      <c r="AB603" s="112" t="s">
        <v>83</v>
      </c>
      <c r="AC603" s="112" t="s">
        <v>84</v>
      </c>
      <c r="AD603" s="112" t="s">
        <v>67</v>
      </c>
      <c r="AE603" s="138" t="s">
        <v>27</v>
      </c>
      <c r="AF603" s="139" t="s">
        <v>63</v>
      </c>
    </row>
    <row r="604" spans="1:38" ht="15" customHeight="1">
      <c r="A604" s="453" t="s">
        <v>50</v>
      </c>
      <c r="B604" s="409" t="s">
        <v>119</v>
      </c>
      <c r="C604" s="410"/>
      <c r="D604" s="410"/>
      <c r="E604" s="410"/>
      <c r="F604" s="410"/>
      <c r="G604" s="410"/>
      <c r="H604" s="410"/>
      <c r="I604" s="411"/>
      <c r="K604" s="443" t="s">
        <v>50</v>
      </c>
      <c r="L604" s="412" t="s">
        <v>119</v>
      </c>
      <c r="M604" s="413"/>
      <c r="N604" s="413"/>
      <c r="O604" s="413"/>
      <c r="P604" s="413"/>
      <c r="Q604" s="413"/>
      <c r="R604" s="413"/>
      <c r="S604" s="414"/>
      <c r="U604" s="378" t="s">
        <v>50</v>
      </c>
      <c r="V604" s="379" t="s">
        <v>119</v>
      </c>
      <c r="W604" s="380"/>
      <c r="X604" s="380"/>
      <c r="Y604" s="380"/>
      <c r="Z604" s="380"/>
      <c r="AA604" s="380"/>
      <c r="AB604" s="380"/>
      <c r="AC604" s="380"/>
      <c r="AD604" s="380"/>
      <c r="AE604" s="380"/>
      <c r="AF604" s="381"/>
    </row>
    <row r="605" spans="1:38" ht="15">
      <c r="A605" s="27" t="s">
        <v>7</v>
      </c>
      <c r="B605" s="37">
        <v>414.43452933377779</v>
      </c>
      <c r="C605" s="37">
        <v>0</v>
      </c>
      <c r="D605" s="37">
        <v>24.206805552200382</v>
      </c>
      <c r="E605" s="37">
        <v>0</v>
      </c>
      <c r="F605" s="421"/>
      <c r="G605" s="37">
        <v>0</v>
      </c>
      <c r="H605" s="38">
        <v>0</v>
      </c>
      <c r="I605" s="39">
        <f>SUM(B605:H605)</f>
        <v>438.64133488597815</v>
      </c>
      <c r="K605" s="79" t="s">
        <v>7</v>
      </c>
      <c r="L605" s="37">
        <v>414.43452933377779</v>
      </c>
      <c r="M605" s="37">
        <v>0</v>
      </c>
      <c r="N605" s="37">
        <v>24.206805552200382</v>
      </c>
      <c r="O605" s="37">
        <v>0</v>
      </c>
      <c r="P605" s="37">
        <v>0</v>
      </c>
      <c r="Q605" s="37">
        <v>0</v>
      </c>
      <c r="R605" s="98">
        <v>0</v>
      </c>
      <c r="S605" s="99">
        <f>SUM(L605:R605)</f>
        <v>438.64133488597815</v>
      </c>
      <c r="U605" s="101" t="s">
        <v>7</v>
      </c>
      <c r="V605" s="114">
        <v>414.43452933377779</v>
      </c>
      <c r="W605" s="114">
        <v>23.893505185262715</v>
      </c>
      <c r="X605" s="114">
        <v>0.31330036693766877</v>
      </c>
      <c r="Y605" s="114">
        <v>0</v>
      </c>
      <c r="Z605" s="114">
        <v>0</v>
      </c>
      <c r="AA605" s="114">
        <v>0</v>
      </c>
      <c r="AB605" s="114">
        <v>0</v>
      </c>
      <c r="AC605" s="114">
        <v>0</v>
      </c>
      <c r="AD605" s="116">
        <v>0</v>
      </c>
      <c r="AE605" s="116">
        <f t="shared" ref="AE605:AE610" si="263">+P605</f>
        <v>0</v>
      </c>
      <c r="AF605" s="117">
        <f t="shared" ref="AF605:AF625" si="264">SUM(V605:AE605)</f>
        <v>438.64133488597815</v>
      </c>
      <c r="AG605" s="276" t="str">
        <f>+IF(ABS(S605-AF605)&gt;0.01,S605-AF605,"")</f>
        <v/>
      </c>
    </row>
    <row r="606" spans="1:38" ht="15">
      <c r="A606" s="28" t="s">
        <v>8</v>
      </c>
      <c r="B606" s="40">
        <v>33.040552669882274</v>
      </c>
      <c r="C606" s="40">
        <v>0</v>
      </c>
      <c r="D606" s="40">
        <v>4.7482724177968105</v>
      </c>
      <c r="E606" s="40">
        <v>0</v>
      </c>
      <c r="F606" s="422"/>
      <c r="G606" s="40">
        <v>0</v>
      </c>
      <c r="H606" s="41">
        <v>0</v>
      </c>
      <c r="I606" s="42">
        <f t="shared" ref="I606:I625" si="265">SUM(B606:H606)</f>
        <v>37.788825087679086</v>
      </c>
      <c r="K606" s="71" t="s">
        <v>8</v>
      </c>
      <c r="L606" s="84">
        <v>33.040552669882274</v>
      </c>
      <c r="M606" s="84">
        <v>0</v>
      </c>
      <c r="N606" s="84">
        <v>4.7482724177968105</v>
      </c>
      <c r="O606" s="84">
        <v>0</v>
      </c>
      <c r="P606" s="84">
        <v>0</v>
      </c>
      <c r="Q606" s="84">
        <v>0</v>
      </c>
      <c r="R606" s="85">
        <v>0</v>
      </c>
      <c r="S606" s="86">
        <f t="shared" ref="S606:S625" si="266">SUM(L606:R606)</f>
        <v>37.788825087679086</v>
      </c>
      <c r="U606" s="102" t="s">
        <v>8</v>
      </c>
      <c r="V606" s="118">
        <v>33.040552669882274</v>
      </c>
      <c r="W606" s="118">
        <v>4.532198550982657</v>
      </c>
      <c r="X606" s="118">
        <v>0.21607386681415364</v>
      </c>
      <c r="Y606" s="118">
        <v>0</v>
      </c>
      <c r="Z606" s="118">
        <v>0</v>
      </c>
      <c r="AA606" s="118">
        <v>0</v>
      </c>
      <c r="AB606" s="118">
        <v>0</v>
      </c>
      <c r="AC606" s="118">
        <v>0</v>
      </c>
      <c r="AD606" s="118">
        <v>0</v>
      </c>
      <c r="AE606" s="118">
        <f t="shared" si="263"/>
        <v>0</v>
      </c>
      <c r="AF606" s="120">
        <f t="shared" si="264"/>
        <v>37.788825087679086</v>
      </c>
      <c r="AG606" s="276" t="str">
        <f t="shared" ref="AG606:AG626" si="267">+IF(ABS(S606-AF606)&gt;0.01,S606-AF606,"")</f>
        <v/>
      </c>
    </row>
    <row r="607" spans="1:38" ht="15">
      <c r="A607" s="29" t="s">
        <v>10</v>
      </c>
      <c r="B607" s="43">
        <v>536.6619933883793</v>
      </c>
      <c r="C607" s="43">
        <v>0</v>
      </c>
      <c r="D607" s="43">
        <v>54.612335572617617</v>
      </c>
      <c r="E607" s="43">
        <v>0</v>
      </c>
      <c r="F607" s="422"/>
      <c r="G607" s="43">
        <v>0</v>
      </c>
      <c r="H607" s="44">
        <v>0</v>
      </c>
      <c r="I607" s="39">
        <f t="shared" si="265"/>
        <v>591.27432896099697</v>
      </c>
      <c r="K607" s="72" t="s">
        <v>10</v>
      </c>
      <c r="L607" s="43">
        <v>536.6619933883793</v>
      </c>
      <c r="M607" s="43">
        <v>0</v>
      </c>
      <c r="N607" s="43">
        <v>54.612335572617617</v>
      </c>
      <c r="O607" s="43">
        <v>0</v>
      </c>
      <c r="P607" s="43">
        <v>0</v>
      </c>
      <c r="Q607" s="43">
        <v>0</v>
      </c>
      <c r="R607" s="82">
        <v>0</v>
      </c>
      <c r="S607" s="83">
        <f t="shared" si="266"/>
        <v>591.27432896099697</v>
      </c>
      <c r="U607" s="269" t="s">
        <v>10</v>
      </c>
      <c r="V607" s="114">
        <v>536.6619933883793</v>
      </c>
      <c r="W607" s="114">
        <v>54.505871130226666</v>
      </c>
      <c r="X607" s="114">
        <v>0.10646444239094831</v>
      </c>
      <c r="Y607" s="114">
        <v>0</v>
      </c>
      <c r="Z607" s="114">
        <v>0</v>
      </c>
      <c r="AA607" s="114">
        <v>0</v>
      </c>
      <c r="AB607" s="114">
        <v>0</v>
      </c>
      <c r="AC607" s="114">
        <v>0</v>
      </c>
      <c r="AD607" s="116">
        <v>0</v>
      </c>
      <c r="AE607" s="116">
        <f t="shared" si="263"/>
        <v>0</v>
      </c>
      <c r="AF607" s="117">
        <f t="shared" si="264"/>
        <v>591.27432896099685</v>
      </c>
      <c r="AG607" s="276" t="str">
        <f t="shared" si="267"/>
        <v/>
      </c>
    </row>
    <row r="608" spans="1:38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265"/>
        <v>0</v>
      </c>
      <c r="K608" s="71" t="s">
        <v>56</v>
      </c>
      <c r="L608" s="84">
        <v>0</v>
      </c>
      <c r="M608" s="84">
        <v>0</v>
      </c>
      <c r="N608" s="84">
        <v>0</v>
      </c>
      <c r="O608" s="84">
        <v>0</v>
      </c>
      <c r="P608" s="84">
        <v>0</v>
      </c>
      <c r="Q608" s="84">
        <v>0</v>
      </c>
      <c r="R608" s="85">
        <v>0</v>
      </c>
      <c r="S608" s="86">
        <f t="shared" si="266"/>
        <v>0</v>
      </c>
      <c r="U608" s="102" t="s">
        <v>56</v>
      </c>
      <c r="V608" s="118">
        <v>0</v>
      </c>
      <c r="W608" s="118">
        <v>0</v>
      </c>
      <c r="X608" s="118">
        <v>0</v>
      </c>
      <c r="Y608" s="118">
        <v>0</v>
      </c>
      <c r="Z608" s="118">
        <v>0</v>
      </c>
      <c r="AA608" s="118">
        <v>0</v>
      </c>
      <c r="AB608" s="118">
        <v>0</v>
      </c>
      <c r="AC608" s="118">
        <v>0</v>
      </c>
      <c r="AD608" s="118">
        <v>0</v>
      </c>
      <c r="AE608" s="118">
        <f t="shared" si="263"/>
        <v>0</v>
      </c>
      <c r="AF608" s="120">
        <f t="shared" si="264"/>
        <v>0</v>
      </c>
      <c r="AG608" s="276" t="str">
        <f t="shared" si="267"/>
        <v/>
      </c>
    </row>
    <row r="609" spans="1:33" ht="15">
      <c r="A609" s="29" t="s">
        <v>16</v>
      </c>
      <c r="B609" s="43">
        <v>442.3682960651862</v>
      </c>
      <c r="C609" s="43">
        <v>0</v>
      </c>
      <c r="D609" s="43">
        <v>65.613394060897633</v>
      </c>
      <c r="E609" s="43">
        <v>0</v>
      </c>
      <c r="F609" s="422"/>
      <c r="G609" s="43">
        <v>0</v>
      </c>
      <c r="H609" s="44">
        <v>0</v>
      </c>
      <c r="I609" s="39">
        <f t="shared" si="265"/>
        <v>507.98169012608383</v>
      </c>
      <c r="K609" s="72" t="s">
        <v>16</v>
      </c>
      <c r="L609" s="43">
        <v>442.3682960651862</v>
      </c>
      <c r="M609" s="43">
        <v>0</v>
      </c>
      <c r="N609" s="43">
        <v>65.613394060897633</v>
      </c>
      <c r="O609" s="43">
        <v>0</v>
      </c>
      <c r="P609" s="43">
        <v>0</v>
      </c>
      <c r="Q609" s="43">
        <v>0</v>
      </c>
      <c r="R609" s="82">
        <v>0</v>
      </c>
      <c r="S609" s="83">
        <f t="shared" si="266"/>
        <v>507.98169012608383</v>
      </c>
      <c r="U609" s="269" t="s">
        <v>16</v>
      </c>
      <c r="V609" s="114">
        <v>442.3682960651862</v>
      </c>
      <c r="W609" s="114">
        <v>65.613394060897633</v>
      </c>
      <c r="X609" s="114">
        <v>0</v>
      </c>
      <c r="Y609" s="114">
        <v>0</v>
      </c>
      <c r="Z609" s="114">
        <v>0</v>
      </c>
      <c r="AA609" s="114">
        <v>0</v>
      </c>
      <c r="AB609" s="114">
        <v>0</v>
      </c>
      <c r="AC609" s="114">
        <v>0</v>
      </c>
      <c r="AD609" s="116">
        <v>0</v>
      </c>
      <c r="AE609" s="116">
        <f t="shared" si="263"/>
        <v>0</v>
      </c>
      <c r="AF609" s="117">
        <f t="shared" si="264"/>
        <v>507.98169012608383</v>
      </c>
      <c r="AG609" s="276" t="str">
        <f t="shared" si="267"/>
        <v/>
      </c>
    </row>
    <row r="610" spans="1:33" ht="15">
      <c r="A610" s="28" t="s">
        <v>68</v>
      </c>
      <c r="B610" s="40">
        <v>7269.5197812660881</v>
      </c>
      <c r="C610" s="40">
        <v>0</v>
      </c>
      <c r="D610" s="40">
        <v>1078.2370036107109</v>
      </c>
      <c r="E610" s="40">
        <v>0</v>
      </c>
      <c r="F610" s="422"/>
      <c r="G610" s="40">
        <v>0</v>
      </c>
      <c r="H610" s="41">
        <v>0</v>
      </c>
      <c r="I610" s="42">
        <f t="shared" si="265"/>
        <v>8347.7567848767994</v>
      </c>
      <c r="K610" s="71" t="s">
        <v>68</v>
      </c>
      <c r="L610" s="84">
        <v>7269.5197812660881</v>
      </c>
      <c r="M610" s="84">
        <v>0</v>
      </c>
      <c r="N610" s="84">
        <v>1078.2370036107109</v>
      </c>
      <c r="O610" s="84">
        <v>0</v>
      </c>
      <c r="P610" s="84">
        <v>0</v>
      </c>
      <c r="Q610" s="84">
        <v>0</v>
      </c>
      <c r="R610" s="85">
        <v>0</v>
      </c>
      <c r="S610" s="86">
        <f t="shared" si="266"/>
        <v>8347.7567848767994</v>
      </c>
      <c r="U610" s="102" t="s">
        <v>15</v>
      </c>
      <c r="V610" s="118">
        <v>7269.5197812660881</v>
      </c>
      <c r="W610" s="118">
        <v>1078.2370036107109</v>
      </c>
      <c r="X610" s="118">
        <v>0</v>
      </c>
      <c r="Y610" s="118">
        <v>0</v>
      </c>
      <c r="Z610" s="118">
        <v>0</v>
      </c>
      <c r="AA610" s="118">
        <v>0</v>
      </c>
      <c r="AB610" s="118">
        <v>0</v>
      </c>
      <c r="AC610" s="118">
        <v>0</v>
      </c>
      <c r="AD610" s="118">
        <v>0</v>
      </c>
      <c r="AE610" s="118">
        <f t="shared" si="263"/>
        <v>0</v>
      </c>
      <c r="AF610" s="120">
        <f t="shared" si="264"/>
        <v>8347.7567848767994</v>
      </c>
      <c r="AG610" s="276" t="str">
        <f t="shared" si="267"/>
        <v/>
      </c>
    </row>
    <row r="611" spans="1:33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265"/>
        <v>0</v>
      </c>
      <c r="K611" s="72" t="s">
        <v>58</v>
      </c>
      <c r="L611" s="43">
        <v>0</v>
      </c>
      <c r="M611" s="43">
        <v>0</v>
      </c>
      <c r="N611" s="43">
        <v>0</v>
      </c>
      <c r="O611" s="43">
        <v>0</v>
      </c>
      <c r="P611" s="43">
        <v>16953.145912810065</v>
      </c>
      <c r="Q611" s="43">
        <v>0</v>
      </c>
      <c r="R611" s="82">
        <v>0</v>
      </c>
      <c r="S611" s="83">
        <f t="shared" si="266"/>
        <v>16953.145912810065</v>
      </c>
      <c r="U611" s="270" t="s">
        <v>58</v>
      </c>
      <c r="V611" s="114">
        <v>0</v>
      </c>
      <c r="W611" s="114">
        <v>0</v>
      </c>
      <c r="X611" s="114">
        <v>0</v>
      </c>
      <c r="Y611" s="114">
        <v>0</v>
      </c>
      <c r="Z611" s="114">
        <v>0</v>
      </c>
      <c r="AA611" s="114">
        <v>0</v>
      </c>
      <c r="AB611" s="114">
        <v>0</v>
      </c>
      <c r="AC611" s="114">
        <v>0</v>
      </c>
      <c r="AD611" s="114">
        <v>0</v>
      </c>
      <c r="AE611" s="114">
        <f>+P611</f>
        <v>16953.145912810065</v>
      </c>
      <c r="AF611" s="140">
        <f t="shared" si="264"/>
        <v>16953.145912810065</v>
      </c>
      <c r="AG611" s="276" t="str">
        <f t="shared" si="267"/>
        <v/>
      </c>
    </row>
    <row r="612" spans="1:33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265"/>
        <v>0</v>
      </c>
      <c r="K612" s="71" t="s">
        <v>12</v>
      </c>
      <c r="L612" s="84">
        <v>0</v>
      </c>
      <c r="M612" s="84">
        <v>0</v>
      </c>
      <c r="N612" s="84">
        <v>0</v>
      </c>
      <c r="O612" s="84">
        <v>0</v>
      </c>
      <c r="P612" s="84">
        <v>9463.3132499850108</v>
      </c>
      <c r="Q612" s="84">
        <v>0</v>
      </c>
      <c r="R612" s="85">
        <v>0</v>
      </c>
      <c r="S612" s="86">
        <f t="shared" si="266"/>
        <v>9463.3132499850108</v>
      </c>
      <c r="U612" s="102" t="s">
        <v>12</v>
      </c>
      <c r="V612" s="118">
        <v>0</v>
      </c>
      <c r="W612" s="118">
        <v>0</v>
      </c>
      <c r="X612" s="118">
        <v>0</v>
      </c>
      <c r="Y612" s="118">
        <v>0</v>
      </c>
      <c r="Z612" s="118">
        <v>0</v>
      </c>
      <c r="AA612" s="118">
        <v>0</v>
      </c>
      <c r="AB612" s="118">
        <v>0</v>
      </c>
      <c r="AC612" s="118">
        <v>0</v>
      </c>
      <c r="AD612" s="118">
        <v>0</v>
      </c>
      <c r="AE612" s="118">
        <f t="shared" ref="AE612:AE624" si="268">+P612</f>
        <v>9463.3132499850108</v>
      </c>
      <c r="AF612" s="120">
        <f t="shared" si="264"/>
        <v>9463.3132499850108</v>
      </c>
      <c r="AG612" s="276" t="str">
        <f t="shared" si="267"/>
        <v/>
      </c>
    </row>
    <row r="613" spans="1:33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265"/>
        <v>0</v>
      </c>
      <c r="K613" s="72" t="s">
        <v>59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82">
        <v>0</v>
      </c>
      <c r="S613" s="83">
        <f t="shared" si="266"/>
        <v>0</v>
      </c>
      <c r="U613" s="271" t="s">
        <v>59</v>
      </c>
      <c r="V613" s="114">
        <v>0</v>
      </c>
      <c r="W613" s="114">
        <v>0</v>
      </c>
      <c r="X613" s="114">
        <v>0</v>
      </c>
      <c r="Y613" s="114">
        <v>0</v>
      </c>
      <c r="Z613" s="114">
        <v>0</v>
      </c>
      <c r="AA613" s="114">
        <v>0</v>
      </c>
      <c r="AB613" s="114">
        <v>0</v>
      </c>
      <c r="AC613" s="114">
        <v>0</v>
      </c>
      <c r="AD613" s="114">
        <v>0</v>
      </c>
      <c r="AE613" s="114">
        <f t="shared" si="268"/>
        <v>0</v>
      </c>
      <c r="AF613" s="140">
        <f t="shared" si="264"/>
        <v>0</v>
      </c>
      <c r="AG613" s="276" t="str">
        <f t="shared" si="267"/>
        <v/>
      </c>
    </row>
    <row r="614" spans="1:33" ht="15">
      <c r="A614" s="28" t="s">
        <v>17</v>
      </c>
      <c r="B614" s="40">
        <v>383.28054111042854</v>
      </c>
      <c r="C614" s="40">
        <v>0</v>
      </c>
      <c r="D614" s="40">
        <v>97.799221705318232</v>
      </c>
      <c r="E614" s="40">
        <v>0</v>
      </c>
      <c r="F614" s="422"/>
      <c r="G614" s="40">
        <v>0</v>
      </c>
      <c r="H614" s="41">
        <v>0</v>
      </c>
      <c r="I614" s="42">
        <f t="shared" si="265"/>
        <v>481.07976281574679</v>
      </c>
      <c r="K614" s="71" t="s">
        <v>17</v>
      </c>
      <c r="L614" s="84">
        <v>383.28054111042854</v>
      </c>
      <c r="M614" s="84">
        <v>0</v>
      </c>
      <c r="N614" s="84">
        <v>97.799221705318232</v>
      </c>
      <c r="O614" s="84">
        <v>0</v>
      </c>
      <c r="P614" s="84">
        <v>0</v>
      </c>
      <c r="Q614" s="84">
        <v>0</v>
      </c>
      <c r="R614" s="85">
        <v>0</v>
      </c>
      <c r="S614" s="86">
        <f t="shared" si="266"/>
        <v>481.07976281574679</v>
      </c>
      <c r="U614" s="102" t="s">
        <v>17</v>
      </c>
      <c r="V614" s="118">
        <v>383.28054111042854</v>
      </c>
      <c r="W614" s="118">
        <v>87.753841158671548</v>
      </c>
      <c r="X614" s="118">
        <v>10.04538054664668</v>
      </c>
      <c r="Y614" s="118">
        <v>0</v>
      </c>
      <c r="Z614" s="118">
        <v>0</v>
      </c>
      <c r="AA614" s="118">
        <v>0</v>
      </c>
      <c r="AB614" s="118">
        <v>0</v>
      </c>
      <c r="AC614" s="118">
        <v>0</v>
      </c>
      <c r="AD614" s="118">
        <v>0</v>
      </c>
      <c r="AE614" s="118">
        <f t="shared" si="268"/>
        <v>0</v>
      </c>
      <c r="AF614" s="120">
        <f t="shared" si="264"/>
        <v>481.07976281574679</v>
      </c>
      <c r="AG614" s="276" t="str">
        <f t="shared" si="267"/>
        <v/>
      </c>
    </row>
    <row r="615" spans="1:33" ht="15">
      <c r="A615" s="29" t="s">
        <v>140</v>
      </c>
      <c r="B615" s="43">
        <v>13210.268241107902</v>
      </c>
      <c r="C615" s="43">
        <v>0</v>
      </c>
      <c r="D615" s="43">
        <v>1869.0810739185633</v>
      </c>
      <c r="E615" s="43">
        <v>0</v>
      </c>
      <c r="F615" s="422"/>
      <c r="G615" s="43">
        <v>0</v>
      </c>
      <c r="H615" s="44">
        <v>0</v>
      </c>
      <c r="I615" s="39">
        <f t="shared" si="265"/>
        <v>15079.349315026466</v>
      </c>
      <c r="K615" s="72" t="s">
        <v>140</v>
      </c>
      <c r="L615" s="43">
        <v>13210.268241107902</v>
      </c>
      <c r="M615" s="43">
        <v>0</v>
      </c>
      <c r="N615" s="43">
        <v>1869.0810739185633</v>
      </c>
      <c r="O615" s="43">
        <v>0</v>
      </c>
      <c r="P615" s="43">
        <v>0</v>
      </c>
      <c r="Q615" s="43">
        <v>0</v>
      </c>
      <c r="R615" s="82">
        <v>0</v>
      </c>
      <c r="S615" s="83">
        <f t="shared" si="266"/>
        <v>15079.349315026466</v>
      </c>
      <c r="U615" s="103" t="s">
        <v>140</v>
      </c>
      <c r="V615" s="114">
        <v>13210.268241107902</v>
      </c>
      <c r="W615" s="114">
        <v>1827.2722395256715</v>
      </c>
      <c r="X615" s="114">
        <v>41.808834392891931</v>
      </c>
      <c r="Y615" s="114">
        <v>0</v>
      </c>
      <c r="Z615" s="114">
        <v>0</v>
      </c>
      <c r="AA615" s="114">
        <v>0</v>
      </c>
      <c r="AB615" s="114">
        <v>0</v>
      </c>
      <c r="AC615" s="114">
        <v>0</v>
      </c>
      <c r="AD615" s="114">
        <v>0</v>
      </c>
      <c r="AE615" s="114">
        <f t="shared" si="268"/>
        <v>0</v>
      </c>
      <c r="AF615" s="140">
        <f t="shared" si="264"/>
        <v>15079.349315026466</v>
      </c>
      <c r="AG615" s="276" t="str">
        <f t="shared" si="267"/>
        <v/>
      </c>
    </row>
    <row r="616" spans="1:33" ht="15">
      <c r="A616" s="28" t="s">
        <v>25</v>
      </c>
      <c r="B616" s="40">
        <v>1521.583071380843</v>
      </c>
      <c r="C616" s="40">
        <v>0</v>
      </c>
      <c r="D616" s="40">
        <v>3039.9712862115643</v>
      </c>
      <c r="E616" s="40">
        <v>4719.7640635775106</v>
      </c>
      <c r="F616" s="422"/>
      <c r="G616" s="40">
        <v>2035.1668888007202</v>
      </c>
      <c r="H616" s="41">
        <v>0</v>
      </c>
      <c r="I616" s="42">
        <f t="shared" si="265"/>
        <v>11316.48530997064</v>
      </c>
      <c r="K616" s="71" t="s">
        <v>25</v>
      </c>
      <c r="L616" s="84">
        <v>1521.583071380843</v>
      </c>
      <c r="M616" s="84">
        <v>0</v>
      </c>
      <c r="N616" s="84">
        <v>3039.9712862115643</v>
      </c>
      <c r="O616" s="84">
        <v>4719.7640635775106</v>
      </c>
      <c r="P616" s="84">
        <v>0</v>
      </c>
      <c r="Q616" s="84">
        <v>2035.1668888007202</v>
      </c>
      <c r="R616" s="85">
        <v>0</v>
      </c>
      <c r="S616" s="86">
        <f t="shared" si="266"/>
        <v>11316.48530997064</v>
      </c>
      <c r="U616" s="102" t="s">
        <v>25</v>
      </c>
      <c r="V616" s="118">
        <v>1521.583071380843</v>
      </c>
      <c r="W616" s="118">
        <v>1900.8441693553848</v>
      </c>
      <c r="X616" s="118">
        <v>1139.1271168561796</v>
      </c>
      <c r="Y616" s="118">
        <v>1483.0256637412776</v>
      </c>
      <c r="Z616" s="118">
        <v>1330.9031933882472</v>
      </c>
      <c r="AA616" s="118">
        <v>621.05306597293907</v>
      </c>
      <c r="AB616" s="118">
        <v>1043.7602436899208</v>
      </c>
      <c r="AC616" s="118">
        <v>991.40664511079933</v>
      </c>
      <c r="AD616" s="118">
        <v>1284.7821404750464</v>
      </c>
      <c r="AE616" s="118">
        <f t="shared" si="268"/>
        <v>0</v>
      </c>
      <c r="AF616" s="120">
        <f t="shared" si="264"/>
        <v>11316.485309970638</v>
      </c>
      <c r="AG616" s="276" t="str">
        <f t="shared" si="267"/>
        <v/>
      </c>
    </row>
    <row r="617" spans="1:33" ht="15">
      <c r="A617" s="29" t="s">
        <v>24</v>
      </c>
      <c r="B617" s="43">
        <v>1588.3812239368049</v>
      </c>
      <c r="C617" s="43">
        <v>0</v>
      </c>
      <c r="D617" s="43">
        <v>244.81667256053581</v>
      </c>
      <c r="E617" s="43">
        <v>0</v>
      </c>
      <c r="F617" s="422"/>
      <c r="G617" s="43">
        <v>0</v>
      </c>
      <c r="H617" s="44">
        <v>0</v>
      </c>
      <c r="I617" s="39">
        <f t="shared" si="265"/>
        <v>1833.1978964973407</v>
      </c>
      <c r="K617" s="72" t="s">
        <v>24</v>
      </c>
      <c r="L617" s="43">
        <v>1588.3812239368049</v>
      </c>
      <c r="M617" s="43">
        <v>0</v>
      </c>
      <c r="N617" s="43">
        <v>244.81667256053581</v>
      </c>
      <c r="O617" s="43">
        <v>0</v>
      </c>
      <c r="P617" s="43">
        <v>0</v>
      </c>
      <c r="Q617" s="43">
        <v>0</v>
      </c>
      <c r="R617" s="82">
        <v>0</v>
      </c>
      <c r="S617" s="83">
        <f t="shared" si="266"/>
        <v>1833.1978964973407</v>
      </c>
      <c r="U617" s="271" t="s">
        <v>24</v>
      </c>
      <c r="V617" s="114">
        <v>1588.3812239368049</v>
      </c>
      <c r="W617" s="114">
        <v>244.81667256053581</v>
      </c>
      <c r="X617" s="114">
        <v>0</v>
      </c>
      <c r="Y617" s="114">
        <v>0</v>
      </c>
      <c r="Z617" s="114">
        <v>0</v>
      </c>
      <c r="AA617" s="114">
        <v>0</v>
      </c>
      <c r="AB617" s="114">
        <v>0</v>
      </c>
      <c r="AC617" s="114">
        <v>0</v>
      </c>
      <c r="AD617" s="114">
        <v>0</v>
      </c>
      <c r="AE617" s="114">
        <f t="shared" si="268"/>
        <v>0</v>
      </c>
      <c r="AF617" s="140">
        <f t="shared" si="264"/>
        <v>1833.1978964973407</v>
      </c>
      <c r="AG617" s="276" t="str">
        <f t="shared" si="267"/>
        <v/>
      </c>
    </row>
    <row r="618" spans="1:33" ht="15">
      <c r="A618" s="28" t="s">
        <v>60</v>
      </c>
      <c r="B618" s="40">
        <v>13128.798649077427</v>
      </c>
      <c r="C618" s="40">
        <v>0</v>
      </c>
      <c r="D618" s="40">
        <v>1786.2034406417861</v>
      </c>
      <c r="E618" s="40">
        <v>0</v>
      </c>
      <c r="F618" s="422"/>
      <c r="G618" s="40">
        <v>0</v>
      </c>
      <c r="H618" s="41">
        <v>0</v>
      </c>
      <c r="I618" s="42">
        <f t="shared" si="265"/>
        <v>14915.002089719213</v>
      </c>
      <c r="K618" s="71" t="s">
        <v>60</v>
      </c>
      <c r="L618" s="84">
        <v>13128.798649077427</v>
      </c>
      <c r="M618" s="84">
        <v>0</v>
      </c>
      <c r="N618" s="84">
        <v>1786.2034406417861</v>
      </c>
      <c r="O618" s="84">
        <v>0</v>
      </c>
      <c r="P618" s="84">
        <v>0</v>
      </c>
      <c r="Q618" s="84">
        <v>0</v>
      </c>
      <c r="R618" s="85">
        <v>0</v>
      </c>
      <c r="S618" s="86">
        <f t="shared" si="266"/>
        <v>14915.002089719213</v>
      </c>
      <c r="U618" s="102" t="s">
        <v>60</v>
      </c>
      <c r="V618" s="118">
        <v>13128.798649077427</v>
      </c>
      <c r="W618" s="118">
        <v>1677.8605138375131</v>
      </c>
      <c r="X618" s="118">
        <v>108.34292680427308</v>
      </c>
      <c r="Y618" s="118">
        <v>0</v>
      </c>
      <c r="Z618" s="118">
        <v>0</v>
      </c>
      <c r="AA618" s="118">
        <v>0</v>
      </c>
      <c r="AB618" s="118">
        <v>0</v>
      </c>
      <c r="AC618" s="118">
        <v>0</v>
      </c>
      <c r="AD618" s="118">
        <v>0</v>
      </c>
      <c r="AE618" s="118">
        <f t="shared" si="268"/>
        <v>0</v>
      </c>
      <c r="AF618" s="120">
        <f t="shared" si="264"/>
        <v>14915.002089719213</v>
      </c>
      <c r="AG618" s="276" t="str">
        <f t="shared" si="267"/>
        <v/>
      </c>
    </row>
    <row r="619" spans="1:33" ht="15">
      <c r="A619" s="29" t="s">
        <v>22</v>
      </c>
      <c r="B619" s="43">
        <v>1481.3200460429416</v>
      </c>
      <c r="C619" s="43">
        <v>0</v>
      </c>
      <c r="D619" s="43">
        <v>399.56269008332418</v>
      </c>
      <c r="E619" s="43">
        <v>0</v>
      </c>
      <c r="F619" s="422"/>
      <c r="G619" s="43">
        <v>0</v>
      </c>
      <c r="H619" s="44">
        <v>0</v>
      </c>
      <c r="I619" s="39">
        <f t="shared" si="265"/>
        <v>1880.8827361262659</v>
      </c>
      <c r="K619" s="72" t="s">
        <v>22</v>
      </c>
      <c r="L619" s="43">
        <v>1481.3200460429416</v>
      </c>
      <c r="M619" s="43">
        <v>0</v>
      </c>
      <c r="N619" s="43">
        <v>399.56269008332418</v>
      </c>
      <c r="O619" s="43">
        <v>0</v>
      </c>
      <c r="P619" s="43">
        <v>837.98595943347937</v>
      </c>
      <c r="Q619" s="43">
        <v>0</v>
      </c>
      <c r="R619" s="82">
        <v>0</v>
      </c>
      <c r="S619" s="83">
        <f t="shared" si="266"/>
        <v>2718.868695559745</v>
      </c>
      <c r="U619" s="271" t="s">
        <v>22</v>
      </c>
      <c r="V619" s="114">
        <v>1481.3200460429416</v>
      </c>
      <c r="W619" s="114">
        <v>397.20937683531355</v>
      </c>
      <c r="X619" s="114">
        <v>2.353313248010628</v>
      </c>
      <c r="Y619" s="114">
        <v>0</v>
      </c>
      <c r="Z619" s="114">
        <v>0</v>
      </c>
      <c r="AA619" s="114">
        <v>0</v>
      </c>
      <c r="AB619" s="114">
        <v>0</v>
      </c>
      <c r="AC619" s="114">
        <v>0</v>
      </c>
      <c r="AD619" s="114">
        <v>0</v>
      </c>
      <c r="AE619" s="114">
        <f t="shared" si="268"/>
        <v>837.98595943347937</v>
      </c>
      <c r="AF619" s="140">
        <f t="shared" si="264"/>
        <v>2718.868695559745</v>
      </c>
      <c r="AG619" s="276" t="str">
        <f t="shared" si="267"/>
        <v/>
      </c>
    </row>
    <row r="620" spans="1:33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265"/>
        <v>0</v>
      </c>
      <c r="K620" s="71" t="s">
        <v>21</v>
      </c>
      <c r="L620" s="84">
        <v>0</v>
      </c>
      <c r="M620" s="84">
        <v>0</v>
      </c>
      <c r="N620" s="84">
        <v>0</v>
      </c>
      <c r="O620" s="84">
        <v>0</v>
      </c>
      <c r="P620" s="84">
        <v>0</v>
      </c>
      <c r="Q620" s="84">
        <v>0</v>
      </c>
      <c r="R620" s="85">
        <v>0</v>
      </c>
      <c r="S620" s="86">
        <f t="shared" si="266"/>
        <v>0</v>
      </c>
      <c r="U620" s="102" t="s">
        <v>21</v>
      </c>
      <c r="V620" s="118">
        <v>0</v>
      </c>
      <c r="W620" s="118">
        <v>0</v>
      </c>
      <c r="X620" s="118">
        <v>0</v>
      </c>
      <c r="Y620" s="118">
        <v>0</v>
      </c>
      <c r="Z620" s="118">
        <v>0</v>
      </c>
      <c r="AA620" s="118">
        <v>0</v>
      </c>
      <c r="AB620" s="118">
        <v>0</v>
      </c>
      <c r="AC620" s="118">
        <v>0</v>
      </c>
      <c r="AD620" s="118">
        <v>0</v>
      </c>
      <c r="AE620" s="118">
        <f t="shared" si="268"/>
        <v>0</v>
      </c>
      <c r="AF620" s="120">
        <f t="shared" si="264"/>
        <v>0</v>
      </c>
      <c r="AG620" s="276" t="str">
        <f t="shared" si="267"/>
        <v/>
      </c>
    </row>
    <row r="621" spans="1:33" ht="15">
      <c r="A621" s="30" t="s">
        <v>64</v>
      </c>
      <c r="B621" s="43">
        <v>417.01224690248472</v>
      </c>
      <c r="C621" s="43">
        <v>0</v>
      </c>
      <c r="D621" s="43">
        <v>693.45404767866171</v>
      </c>
      <c r="E621" s="43">
        <v>0</v>
      </c>
      <c r="F621" s="422"/>
      <c r="G621" s="43">
        <v>0</v>
      </c>
      <c r="H621" s="44">
        <v>0</v>
      </c>
      <c r="I621" s="39">
        <f t="shared" si="265"/>
        <v>1110.4662945811465</v>
      </c>
      <c r="K621" s="73" t="s">
        <v>64</v>
      </c>
      <c r="L621" s="43">
        <v>417.01224690248472</v>
      </c>
      <c r="M621" s="43">
        <v>0</v>
      </c>
      <c r="N621" s="43">
        <v>693.45404767866171</v>
      </c>
      <c r="O621" s="43">
        <v>0</v>
      </c>
      <c r="P621" s="43">
        <v>0</v>
      </c>
      <c r="Q621" s="43">
        <v>0</v>
      </c>
      <c r="R621" s="82">
        <v>0</v>
      </c>
      <c r="S621" s="83">
        <f t="shared" si="266"/>
        <v>1110.4662945811465</v>
      </c>
      <c r="U621" s="272" t="s">
        <v>64</v>
      </c>
      <c r="V621" s="114">
        <v>417.01224690248472</v>
      </c>
      <c r="W621" s="114">
        <v>693.45404767866171</v>
      </c>
      <c r="X621" s="114">
        <v>0</v>
      </c>
      <c r="Y621" s="114">
        <v>0</v>
      </c>
      <c r="Z621" s="114">
        <v>0</v>
      </c>
      <c r="AA621" s="114">
        <v>0</v>
      </c>
      <c r="AB621" s="114">
        <v>0</v>
      </c>
      <c r="AC621" s="114">
        <v>0</v>
      </c>
      <c r="AD621" s="116">
        <v>0</v>
      </c>
      <c r="AE621" s="116">
        <f t="shared" si="268"/>
        <v>0</v>
      </c>
      <c r="AF621" s="117">
        <f t="shared" si="264"/>
        <v>1110.4662945811465</v>
      </c>
      <c r="AG621" s="276" t="str">
        <f t="shared" si="267"/>
        <v/>
      </c>
    </row>
    <row r="622" spans="1:33" ht="15">
      <c r="A622" s="55" t="s">
        <v>23</v>
      </c>
      <c r="B622" s="59">
        <v>417.01224690248472</v>
      </c>
      <c r="C622" s="59">
        <v>0</v>
      </c>
      <c r="D622" s="59">
        <v>693.45404767866171</v>
      </c>
      <c r="E622" s="59">
        <v>0</v>
      </c>
      <c r="F622" s="422"/>
      <c r="G622" s="59">
        <v>0</v>
      </c>
      <c r="H622" s="60">
        <v>0</v>
      </c>
      <c r="I622" s="61">
        <f t="shared" si="265"/>
        <v>1110.4662945811465</v>
      </c>
      <c r="K622" s="74" t="s">
        <v>23</v>
      </c>
      <c r="L622" s="87">
        <v>417.01224690248472</v>
      </c>
      <c r="M622" s="87">
        <v>0</v>
      </c>
      <c r="N622" s="87">
        <v>693.45404767866171</v>
      </c>
      <c r="O622" s="87">
        <v>0</v>
      </c>
      <c r="P622" s="87">
        <v>0</v>
      </c>
      <c r="Q622" s="87">
        <v>0</v>
      </c>
      <c r="R622" s="88">
        <v>0</v>
      </c>
      <c r="S622" s="89">
        <f t="shared" si="266"/>
        <v>1110.4662945811465</v>
      </c>
      <c r="U622" s="273" t="s">
        <v>135</v>
      </c>
      <c r="V622" s="118">
        <v>417.01224690248472</v>
      </c>
      <c r="W622" s="118">
        <v>693.45404767866171</v>
      </c>
      <c r="X622" s="118">
        <v>0</v>
      </c>
      <c r="Y622" s="118">
        <v>0</v>
      </c>
      <c r="Z622" s="118">
        <v>0</v>
      </c>
      <c r="AA622" s="118">
        <v>0</v>
      </c>
      <c r="AB622" s="118">
        <v>0</v>
      </c>
      <c r="AC622" s="118">
        <v>0</v>
      </c>
      <c r="AD622" s="118">
        <v>0</v>
      </c>
      <c r="AE622" s="118">
        <f t="shared" si="268"/>
        <v>0</v>
      </c>
      <c r="AF622" s="120">
        <f t="shared" si="264"/>
        <v>1110.4662945811465</v>
      </c>
      <c r="AG622" s="277" t="str">
        <f t="shared" si="267"/>
        <v/>
      </c>
    </row>
    <row r="623" spans="1:33" ht="15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f t="shared" si="265"/>
        <v>0</v>
      </c>
      <c r="K623" s="75" t="s">
        <v>19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90">
        <v>0</v>
      </c>
      <c r="S623" s="91">
        <f t="shared" si="266"/>
        <v>0</v>
      </c>
      <c r="U623" s="274" t="s">
        <v>19</v>
      </c>
      <c r="V623" s="114">
        <v>0</v>
      </c>
      <c r="W623" s="114">
        <v>0</v>
      </c>
      <c r="X623" s="114">
        <v>0</v>
      </c>
      <c r="Y623" s="114">
        <v>0</v>
      </c>
      <c r="Z623" s="114">
        <v>0</v>
      </c>
      <c r="AA623" s="114">
        <v>0</v>
      </c>
      <c r="AB623" s="114">
        <v>0</v>
      </c>
      <c r="AC623" s="114">
        <v>0</v>
      </c>
      <c r="AD623" s="114">
        <v>0</v>
      </c>
      <c r="AE623" s="114">
        <f t="shared" si="268"/>
        <v>0</v>
      </c>
      <c r="AF623" s="140">
        <f t="shared" si="264"/>
        <v>0</v>
      </c>
      <c r="AG623" s="277" t="str">
        <f t="shared" si="267"/>
        <v/>
      </c>
    </row>
    <row r="624" spans="1:33" ht="15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f t="shared" si="265"/>
        <v>0</v>
      </c>
      <c r="K624" s="74" t="s">
        <v>20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s="87">
        <v>0</v>
      </c>
      <c r="R624" s="88">
        <v>0</v>
      </c>
      <c r="S624" s="89">
        <f t="shared" si="266"/>
        <v>0</v>
      </c>
      <c r="U624" s="273" t="s">
        <v>136</v>
      </c>
      <c r="V624" s="118">
        <v>0</v>
      </c>
      <c r="W624" s="118">
        <v>0</v>
      </c>
      <c r="X624" s="118">
        <v>0</v>
      </c>
      <c r="Y624" s="118">
        <v>0</v>
      </c>
      <c r="Z624" s="118">
        <v>0</v>
      </c>
      <c r="AA624" s="118">
        <v>0</v>
      </c>
      <c r="AB624" s="118">
        <v>0</v>
      </c>
      <c r="AC624" s="118">
        <v>0</v>
      </c>
      <c r="AD624" s="118">
        <v>0</v>
      </c>
      <c r="AE624" s="118">
        <f t="shared" si="268"/>
        <v>0</v>
      </c>
      <c r="AF624" s="120">
        <f t="shared" si="264"/>
        <v>0</v>
      </c>
      <c r="AG624" s="277" t="str">
        <f t="shared" si="267"/>
        <v/>
      </c>
    </row>
    <row r="625" spans="1:38" ht="15.7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f t="shared" si="265"/>
        <v>0</v>
      </c>
      <c r="K625" s="76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2">
        <v>0</v>
      </c>
      <c r="S625" s="93">
        <f t="shared" si="266"/>
        <v>0</v>
      </c>
      <c r="U625" s="275" t="s">
        <v>11</v>
      </c>
      <c r="V625" s="114">
        <v>0</v>
      </c>
      <c r="W625" s="114">
        <v>0</v>
      </c>
      <c r="X625" s="114">
        <v>0</v>
      </c>
      <c r="Y625" s="114">
        <v>0</v>
      </c>
      <c r="Z625" s="114">
        <v>0</v>
      </c>
      <c r="AA625" s="114">
        <v>0</v>
      </c>
      <c r="AB625" s="114">
        <v>0</v>
      </c>
      <c r="AC625" s="114">
        <v>0</v>
      </c>
      <c r="AD625" s="114">
        <v>0</v>
      </c>
      <c r="AE625" s="114">
        <v>0</v>
      </c>
      <c r="AF625" s="140">
        <f t="shared" si="264"/>
        <v>0</v>
      </c>
      <c r="AG625" s="277" t="str">
        <f t="shared" si="267"/>
        <v/>
      </c>
    </row>
    <row r="626" spans="1:38" ht="15">
      <c r="A626" s="34" t="s">
        <v>26</v>
      </c>
      <c r="B626" s="67">
        <f>SUM(B605:B621)</f>
        <v>40426.669172282156</v>
      </c>
      <c r="C626" s="67">
        <f t="shared" ref="C626:I626" si="269">SUM(C605:C621)</f>
        <v>0</v>
      </c>
      <c r="D626" s="67">
        <f t="shared" si="269"/>
        <v>9358.3062440139802</v>
      </c>
      <c r="E626" s="67">
        <f t="shared" si="269"/>
        <v>4719.7640635775106</v>
      </c>
      <c r="F626" s="67">
        <f t="shared" si="269"/>
        <v>0</v>
      </c>
      <c r="G626" s="67">
        <f t="shared" si="269"/>
        <v>2035.1668888007202</v>
      </c>
      <c r="H626" s="68">
        <f t="shared" si="269"/>
        <v>0</v>
      </c>
      <c r="I626" s="39">
        <f t="shared" si="269"/>
        <v>56539.906368674354</v>
      </c>
      <c r="K626" s="77" t="s">
        <v>26</v>
      </c>
      <c r="L626" s="67">
        <f>SUM(L605:L621)</f>
        <v>40426.669172282156</v>
      </c>
      <c r="M626" s="67">
        <f t="shared" ref="M626:S626" si="270">SUM(M605:M621)</f>
        <v>0</v>
      </c>
      <c r="N626" s="67">
        <f t="shared" si="270"/>
        <v>9358.3062440139802</v>
      </c>
      <c r="O626" s="67">
        <f t="shared" si="270"/>
        <v>4719.7640635775106</v>
      </c>
      <c r="P626" s="67">
        <f t="shared" si="270"/>
        <v>27254.445122228557</v>
      </c>
      <c r="Q626" s="67">
        <f t="shared" si="270"/>
        <v>2035.1668888007202</v>
      </c>
      <c r="R626" s="68">
        <f t="shared" si="270"/>
        <v>0</v>
      </c>
      <c r="S626" s="94">
        <f t="shared" si="270"/>
        <v>83794.351490902918</v>
      </c>
      <c r="U626" s="107" t="s">
        <v>63</v>
      </c>
      <c r="V626" s="127">
        <f>SUM(V605:V621)</f>
        <v>40426.669172282156</v>
      </c>
      <c r="W626" s="127">
        <f t="shared" ref="W626:AE626" si="271">SUM(W605:W621)</f>
        <v>8055.9928334898323</v>
      </c>
      <c r="X626" s="127">
        <f t="shared" si="271"/>
        <v>1302.3134105241445</v>
      </c>
      <c r="Y626" s="127">
        <f t="shared" si="271"/>
        <v>1483.0256637412776</v>
      </c>
      <c r="Z626" s="127">
        <f t="shared" si="271"/>
        <v>1330.9031933882472</v>
      </c>
      <c r="AA626" s="127">
        <f t="shared" si="271"/>
        <v>621.05306597293907</v>
      </c>
      <c r="AB626" s="127">
        <f t="shared" si="271"/>
        <v>1043.7602436899208</v>
      </c>
      <c r="AC626" s="127">
        <f t="shared" si="271"/>
        <v>991.40664511079933</v>
      </c>
      <c r="AD626" s="127">
        <f t="shared" si="271"/>
        <v>1284.7821404750464</v>
      </c>
      <c r="AE626" s="127">
        <f t="shared" si="271"/>
        <v>27254.445122228557</v>
      </c>
      <c r="AF626" s="129">
        <f>SUM(AF605:AF621)</f>
        <v>83794.351490902918</v>
      </c>
      <c r="AG626" s="278" t="str">
        <f t="shared" si="267"/>
        <v/>
      </c>
    </row>
    <row r="627" spans="1:38" ht="15" thickBot="1">
      <c r="A627" s="58" t="s">
        <v>90</v>
      </c>
      <c r="B627" s="48">
        <f>IF($I626=0,"-",B626/$I626)</f>
        <v>0.71501125079118177</v>
      </c>
      <c r="C627" s="48">
        <f t="shared" ref="C627:H627" si="272">IF($I626=0,"-",C626/$I626)</f>
        <v>0</v>
      </c>
      <c r="D627" s="48">
        <f t="shared" si="272"/>
        <v>0.16551683306640391</v>
      </c>
      <c r="E627" s="48">
        <f t="shared" si="272"/>
        <v>8.3476686940402708E-2</v>
      </c>
      <c r="F627" s="48">
        <f t="shared" si="272"/>
        <v>0</v>
      </c>
      <c r="G627" s="48">
        <f t="shared" si="272"/>
        <v>3.5995229202011807E-2</v>
      </c>
      <c r="H627" s="69">
        <f t="shared" si="272"/>
        <v>0</v>
      </c>
      <c r="I627" s="49">
        <f>SUM(B627:H627)</f>
        <v>1.0000000000000002</v>
      </c>
      <c r="J627" s="15"/>
      <c r="K627" s="78" t="s">
        <v>90</v>
      </c>
      <c r="L627" s="95">
        <f>IF($S626=0,"-",L626/$S626)</f>
        <v>0.48245100598064838</v>
      </c>
      <c r="M627" s="95">
        <f t="shared" ref="M627:R627" si="273">IF($S626=0,"-",M626/$S626)</f>
        <v>0</v>
      </c>
      <c r="N627" s="95">
        <f t="shared" si="273"/>
        <v>0.11168182672826055</v>
      </c>
      <c r="O627" s="95">
        <f t="shared" si="273"/>
        <v>5.6325563472973579E-2</v>
      </c>
      <c r="P627" s="95">
        <f t="shared" si="273"/>
        <v>0.32525396565885972</v>
      </c>
      <c r="Q627" s="95">
        <f t="shared" si="273"/>
        <v>2.4287638159257868E-2</v>
      </c>
      <c r="R627" s="96">
        <f t="shared" si="273"/>
        <v>0</v>
      </c>
      <c r="S627" s="97">
        <f>SUM(L627:R627)</f>
        <v>1</v>
      </c>
      <c r="T627" s="15"/>
      <c r="U627" s="108" t="s">
        <v>90</v>
      </c>
      <c r="V627" s="130">
        <f>V626/$AF626</f>
        <v>0.48245100598064838</v>
      </c>
      <c r="W627" s="130">
        <f t="shared" ref="W627:AF627" si="274">W626/$AF626</f>
        <v>9.614004631761397E-2</v>
      </c>
      <c r="X627" s="130">
        <f t="shared" si="274"/>
        <v>1.5541780410646525E-2</v>
      </c>
      <c r="Y627" s="130">
        <f t="shared" si="274"/>
        <v>1.7698396578703535E-2</v>
      </c>
      <c r="Z627" s="130">
        <f t="shared" si="274"/>
        <v>1.588297026838063E-2</v>
      </c>
      <c r="AA627" s="130">
        <f t="shared" si="274"/>
        <v>7.4116340173640861E-3</v>
      </c>
      <c r="AB627" s="130">
        <f t="shared" si="274"/>
        <v>1.2456212442950119E-2</v>
      </c>
      <c r="AC627" s="130">
        <f t="shared" si="274"/>
        <v>1.1831425716307749E-2</v>
      </c>
      <c r="AD627" s="130">
        <f t="shared" si="274"/>
        <v>1.5332562608525325E-2</v>
      </c>
      <c r="AE627" s="130">
        <f t="shared" si="274"/>
        <v>0.32525396565885972</v>
      </c>
      <c r="AF627" s="131">
        <f t="shared" si="274"/>
        <v>1</v>
      </c>
    </row>
    <row r="628" spans="1:38" s="15" customFormat="1" ht="15.75" thickBot="1">
      <c r="A628" s="2"/>
      <c r="B628" s="2"/>
      <c r="C628" s="2"/>
      <c r="D628" s="2"/>
      <c r="E628" s="2"/>
      <c r="F628" s="2"/>
      <c r="G628" s="2"/>
      <c r="H628" s="2"/>
      <c r="I628" s="2"/>
      <c r="J628" s="4"/>
      <c r="K628" s="2"/>
      <c r="L628" s="2"/>
      <c r="M628" s="2"/>
      <c r="N628" s="2"/>
      <c r="O628" s="2"/>
      <c r="P628" s="2"/>
      <c r="Q628" s="2"/>
      <c r="R628" s="2"/>
      <c r="S628" s="2"/>
      <c r="T628" s="4"/>
      <c r="U628" s="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4"/>
      <c r="AG628" s="14"/>
      <c r="AH628" s="14"/>
      <c r="AI628" s="14"/>
      <c r="AJ628" s="20"/>
      <c r="AK628" s="14"/>
      <c r="AL628" s="14"/>
    </row>
    <row r="629" spans="1:38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  <c r="K629" s="442" t="s">
        <v>51</v>
      </c>
      <c r="L629" s="80" t="s">
        <v>0</v>
      </c>
      <c r="M629" s="80" t="s">
        <v>1</v>
      </c>
      <c r="N629" s="80" t="s">
        <v>2</v>
      </c>
      <c r="O629" s="80" t="s">
        <v>3</v>
      </c>
      <c r="P629" s="80" t="s">
        <v>27</v>
      </c>
      <c r="Q629" s="80" t="s">
        <v>4</v>
      </c>
      <c r="R629" s="80" t="s">
        <v>5</v>
      </c>
      <c r="S629" s="81" t="s">
        <v>6</v>
      </c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</row>
    <row r="630" spans="1:38" ht="15" customHeight="1">
      <c r="A630" s="453" t="s">
        <v>51</v>
      </c>
      <c r="B630" s="409" t="s">
        <v>119</v>
      </c>
      <c r="C630" s="410"/>
      <c r="D630" s="410"/>
      <c r="E630" s="410"/>
      <c r="F630" s="410"/>
      <c r="G630" s="410"/>
      <c r="H630" s="410"/>
      <c r="I630" s="411"/>
      <c r="K630" s="443" t="s">
        <v>51</v>
      </c>
      <c r="L630" s="412" t="s">
        <v>119</v>
      </c>
      <c r="M630" s="413"/>
      <c r="N630" s="413"/>
      <c r="O630" s="413"/>
      <c r="P630" s="413"/>
      <c r="Q630" s="413"/>
      <c r="R630" s="413"/>
      <c r="S630" s="414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  <c r="AG630" s="11"/>
      <c r="AH630" s="11"/>
      <c r="AI630" s="11"/>
      <c r="AJ630" s="11"/>
      <c r="AK630" s="11"/>
      <c r="AL630" s="11"/>
    </row>
    <row r="631" spans="1:38" ht="15">
      <c r="A631" s="27" t="s">
        <v>7</v>
      </c>
      <c r="B631" s="37">
        <v>1.2773234551062733</v>
      </c>
      <c r="C631" s="37">
        <v>0</v>
      </c>
      <c r="D631" s="37">
        <v>1.917986989717829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3.1953104448241021</v>
      </c>
      <c r="K631" s="79" t="s">
        <v>7</v>
      </c>
      <c r="L631" s="37">
        <v>1.2773234551062733</v>
      </c>
      <c r="M631" s="37">
        <v>0</v>
      </c>
      <c r="N631" s="37">
        <v>1.917986989717829</v>
      </c>
      <c r="O631" s="37">
        <v>0</v>
      </c>
      <c r="P631" s="37">
        <v>0</v>
      </c>
      <c r="Q631" s="37">
        <v>0</v>
      </c>
      <c r="R631" s="98">
        <v>0</v>
      </c>
      <c r="S631" s="99">
        <f>SUM(L631:R631)</f>
        <v>3.1953104448241021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  <c r="AG631" s="11"/>
      <c r="AH631" s="11"/>
      <c r="AI631" s="11"/>
      <c r="AJ631" s="11"/>
      <c r="AK631" s="11"/>
      <c r="AL631" s="11"/>
    </row>
    <row r="632" spans="1:38" ht="15">
      <c r="A632" s="28" t="s">
        <v>8</v>
      </c>
      <c r="B632" s="40">
        <v>4.9865368654580813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275">SUM(B632:H632)</f>
        <v>4.9865368654580813</v>
      </c>
      <c r="K632" s="71" t="s">
        <v>8</v>
      </c>
      <c r="L632" s="84">
        <v>4.9865368654580813</v>
      </c>
      <c r="M632" s="84">
        <v>0</v>
      </c>
      <c r="N632" s="84">
        <v>0</v>
      </c>
      <c r="O632" s="84">
        <v>0</v>
      </c>
      <c r="P632" s="84">
        <v>0</v>
      </c>
      <c r="Q632" s="84">
        <v>0</v>
      </c>
      <c r="R632" s="85">
        <v>0</v>
      </c>
      <c r="S632" s="86">
        <f t="shared" ref="S632:S651" si="276">SUM(L632:R632)</f>
        <v>4.9865368654580813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</row>
    <row r="633" spans="1:38" ht="15">
      <c r="A633" s="29" t="s">
        <v>10</v>
      </c>
      <c r="B633" s="43">
        <v>13.61538593018674</v>
      </c>
      <c r="C633" s="43">
        <v>0</v>
      </c>
      <c r="D633" s="43">
        <v>4.3616145961622672E-2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275"/>
        <v>13.659002076148363</v>
      </c>
      <c r="K633" s="72" t="s">
        <v>10</v>
      </c>
      <c r="L633" s="43">
        <v>13.61538593018674</v>
      </c>
      <c r="M633" s="43">
        <v>0</v>
      </c>
      <c r="N633" s="43">
        <v>4.3616145961622672E-2</v>
      </c>
      <c r="O633" s="43">
        <v>0</v>
      </c>
      <c r="P633" s="43">
        <v>0</v>
      </c>
      <c r="Q633" s="43">
        <v>0</v>
      </c>
      <c r="R633" s="82">
        <v>0</v>
      </c>
      <c r="S633" s="83">
        <f t="shared" si="276"/>
        <v>13.659002076148363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</row>
    <row r="634" spans="1:38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275"/>
        <v>0</v>
      </c>
      <c r="K634" s="71" t="s">
        <v>56</v>
      </c>
      <c r="L634" s="84">
        <v>0</v>
      </c>
      <c r="M634" s="84">
        <v>0</v>
      </c>
      <c r="N634" s="84">
        <v>0</v>
      </c>
      <c r="O634" s="84">
        <v>0</v>
      </c>
      <c r="P634" s="84">
        <v>0</v>
      </c>
      <c r="Q634" s="84">
        <v>0</v>
      </c>
      <c r="R634" s="85">
        <v>0</v>
      </c>
      <c r="S634" s="86">
        <f t="shared" si="276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</row>
    <row r="635" spans="1:38" ht="15">
      <c r="A635" s="29" t="s">
        <v>16</v>
      </c>
      <c r="B635" s="43">
        <v>120.85465237392087</v>
      </c>
      <c r="C635" s="43">
        <v>0.52234138246072315</v>
      </c>
      <c r="D635" s="43">
        <v>9.7384352360357465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275"/>
        <v>131.11542899241735</v>
      </c>
      <c r="K635" s="72" t="s">
        <v>16</v>
      </c>
      <c r="L635" s="43">
        <v>120.85465237392087</v>
      </c>
      <c r="M635" s="43">
        <v>0.52234138246072315</v>
      </c>
      <c r="N635" s="43">
        <v>9.7384352360357465</v>
      </c>
      <c r="O635" s="43">
        <v>0</v>
      </c>
      <c r="P635" s="43">
        <v>0</v>
      </c>
      <c r="Q635" s="43">
        <v>0</v>
      </c>
      <c r="R635" s="82">
        <v>0</v>
      </c>
      <c r="S635" s="83">
        <f t="shared" si="276"/>
        <v>131.11542899241735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</row>
    <row r="636" spans="1:38" ht="15">
      <c r="A636" s="28" t="s">
        <v>68</v>
      </c>
      <c r="B636" s="40">
        <v>8.2271357529134779</v>
      </c>
      <c r="C636" s="40">
        <v>0.18566840674622609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275"/>
        <v>8.4128041596597036</v>
      </c>
      <c r="K636" s="71" t="s">
        <v>68</v>
      </c>
      <c r="L636" s="84">
        <v>8.2271357529134779</v>
      </c>
      <c r="M636" s="84">
        <v>0.18566840674622609</v>
      </c>
      <c r="N636" s="84">
        <v>0</v>
      </c>
      <c r="O636" s="84">
        <v>0</v>
      </c>
      <c r="P636" s="84">
        <v>0</v>
      </c>
      <c r="Q636" s="84">
        <v>0</v>
      </c>
      <c r="R636" s="85">
        <v>0</v>
      </c>
      <c r="S636" s="86">
        <f t="shared" si="276"/>
        <v>8.4128041596597036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</row>
    <row r="637" spans="1:38" ht="15">
      <c r="A637" s="29" t="s">
        <v>58</v>
      </c>
      <c r="B637" s="43">
        <v>0</v>
      </c>
      <c r="C637" s="43">
        <v>1.7026220881110894</v>
      </c>
      <c r="D637" s="43">
        <v>0</v>
      </c>
      <c r="E637" s="43">
        <v>82.637888007298884</v>
      </c>
      <c r="F637" s="43">
        <v>3263.599901809856</v>
      </c>
      <c r="G637" s="43">
        <v>0</v>
      </c>
      <c r="H637" s="44">
        <v>0</v>
      </c>
      <c r="I637" s="39">
        <f t="shared" si="275"/>
        <v>3347.940411905266</v>
      </c>
      <c r="K637" s="72" t="s">
        <v>58</v>
      </c>
      <c r="L637" s="43">
        <v>0</v>
      </c>
      <c r="M637" s="43">
        <v>1.7026220881110894</v>
      </c>
      <c r="N637" s="43">
        <v>0</v>
      </c>
      <c r="O637" s="43">
        <v>82.637888007298884</v>
      </c>
      <c r="P637" s="43">
        <v>3263.599901809856</v>
      </c>
      <c r="Q637" s="43">
        <v>0</v>
      </c>
      <c r="R637" s="82">
        <v>0</v>
      </c>
      <c r="S637" s="83">
        <f t="shared" si="276"/>
        <v>3347.940411905266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</row>
    <row r="638" spans="1:38" ht="15">
      <c r="A638" s="28" t="s">
        <v>12</v>
      </c>
      <c r="B638" s="40">
        <v>0</v>
      </c>
      <c r="C638" s="40">
        <v>0</v>
      </c>
      <c r="D638" s="40">
        <v>0</v>
      </c>
      <c r="E638" s="40">
        <v>39.058381322486973</v>
      </c>
      <c r="F638" s="40">
        <v>0</v>
      </c>
      <c r="G638" s="40">
        <v>0</v>
      </c>
      <c r="H638" s="41">
        <v>0</v>
      </c>
      <c r="I638" s="42">
        <f t="shared" si="275"/>
        <v>39.058381322486973</v>
      </c>
      <c r="K638" s="71" t="s">
        <v>12</v>
      </c>
      <c r="L638" s="84">
        <v>0</v>
      </c>
      <c r="M638" s="84">
        <v>0</v>
      </c>
      <c r="N638" s="84">
        <v>0</v>
      </c>
      <c r="O638" s="84">
        <v>39.058381322486973</v>
      </c>
      <c r="P638" s="84">
        <v>0</v>
      </c>
      <c r="Q638" s="84">
        <v>0</v>
      </c>
      <c r="R638" s="85">
        <v>0</v>
      </c>
      <c r="S638" s="86">
        <f t="shared" si="276"/>
        <v>39.058381322486973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</row>
    <row r="639" spans="1:38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275"/>
        <v>0</v>
      </c>
      <c r="K639" s="72" t="s">
        <v>59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82">
        <v>0</v>
      </c>
      <c r="S639" s="83">
        <f t="shared" si="276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</row>
    <row r="640" spans="1:38" ht="15">
      <c r="A640" s="28" t="s">
        <v>17</v>
      </c>
      <c r="B640" s="40">
        <v>47.591032620766249</v>
      </c>
      <c r="C640" s="40">
        <v>0</v>
      </c>
      <c r="D640" s="40">
        <v>0.23039922056099429</v>
      </c>
      <c r="E640" s="40">
        <v>1.4019131855864833</v>
      </c>
      <c r="F640" s="40">
        <v>0</v>
      </c>
      <c r="G640" s="40">
        <v>0</v>
      </c>
      <c r="H640" s="41">
        <v>0</v>
      </c>
      <c r="I640" s="42">
        <f t="shared" si="275"/>
        <v>49.223345026913726</v>
      </c>
      <c r="K640" s="71" t="s">
        <v>17</v>
      </c>
      <c r="L640" s="84">
        <v>47.591032620766249</v>
      </c>
      <c r="M640" s="84">
        <v>0</v>
      </c>
      <c r="N640" s="84">
        <v>0.23039922056099429</v>
      </c>
      <c r="O640" s="84">
        <v>1.4019131855864833</v>
      </c>
      <c r="P640" s="84">
        <v>0</v>
      </c>
      <c r="Q640" s="84">
        <v>0</v>
      </c>
      <c r="R640" s="85">
        <v>0</v>
      </c>
      <c r="S640" s="86">
        <f t="shared" si="276"/>
        <v>49.223345026913726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</row>
    <row r="641" spans="1:38" ht="15">
      <c r="A641" s="29" t="s">
        <v>140</v>
      </c>
      <c r="B641" s="43">
        <v>171.07460520942885</v>
      </c>
      <c r="C641" s="43">
        <v>0</v>
      </c>
      <c r="D641" s="43">
        <v>44.215315806251091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275"/>
        <v>215.28992101567994</v>
      </c>
      <c r="K641" s="72" t="s">
        <v>140</v>
      </c>
      <c r="L641" s="43">
        <v>171.07460520942885</v>
      </c>
      <c r="M641" s="43">
        <v>0</v>
      </c>
      <c r="N641" s="43">
        <v>44.215315806251091</v>
      </c>
      <c r="O641" s="43">
        <v>0</v>
      </c>
      <c r="P641" s="43">
        <v>0</v>
      </c>
      <c r="Q641" s="43">
        <v>0</v>
      </c>
      <c r="R641" s="82">
        <v>0</v>
      </c>
      <c r="S641" s="83">
        <f t="shared" si="276"/>
        <v>215.28992101567994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</row>
    <row r="642" spans="1:38" ht="15">
      <c r="A642" s="28" t="s">
        <v>25</v>
      </c>
      <c r="B642" s="40">
        <v>314.11489382583511</v>
      </c>
      <c r="C642" s="40">
        <v>0.40813685310618686</v>
      </c>
      <c r="D642" s="40">
        <v>6.4972470806494345</v>
      </c>
      <c r="E642" s="40">
        <v>521.96059586508375</v>
      </c>
      <c r="F642" s="40">
        <v>0</v>
      </c>
      <c r="G642" s="40">
        <v>176.01568442061074</v>
      </c>
      <c r="H642" s="41">
        <v>2.4694984993232487</v>
      </c>
      <c r="I642" s="42">
        <f t="shared" si="275"/>
        <v>1021.4660565446086</v>
      </c>
      <c r="K642" s="71" t="s">
        <v>25</v>
      </c>
      <c r="L642" s="84">
        <v>314.11489382583511</v>
      </c>
      <c r="M642" s="84">
        <v>0.40813685310618686</v>
      </c>
      <c r="N642" s="84">
        <v>6.4972470806494345</v>
      </c>
      <c r="O642" s="84">
        <v>521.96059586508375</v>
      </c>
      <c r="P642" s="84">
        <v>0</v>
      </c>
      <c r="Q642" s="84">
        <v>176.01568442061074</v>
      </c>
      <c r="R642" s="85">
        <v>2.4694984993232487</v>
      </c>
      <c r="S642" s="86">
        <f t="shared" si="276"/>
        <v>1021.4660565446086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</row>
    <row r="643" spans="1:38" ht="15">
      <c r="A643" s="29" t="s">
        <v>24</v>
      </c>
      <c r="B643" s="43">
        <v>25.914349302871045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275"/>
        <v>25.914349302871045</v>
      </c>
      <c r="K643" s="72" t="s">
        <v>24</v>
      </c>
      <c r="L643" s="43">
        <v>25.914349302871045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82">
        <v>0</v>
      </c>
      <c r="S643" s="83">
        <f t="shared" si="276"/>
        <v>25.914349302871045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</row>
    <row r="644" spans="1:38" ht="15">
      <c r="A644" s="28" t="s">
        <v>60</v>
      </c>
      <c r="B644" s="40">
        <v>582.29644960193843</v>
      </c>
      <c r="C644" s="40">
        <v>26.376052869521047</v>
      </c>
      <c r="D644" s="40">
        <v>331.56402205777158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275"/>
        <v>940.23652452923102</v>
      </c>
      <c r="K644" s="71" t="s">
        <v>60</v>
      </c>
      <c r="L644" s="84">
        <v>582.29644960193843</v>
      </c>
      <c r="M644" s="84">
        <v>26.376052869521047</v>
      </c>
      <c r="N644" s="84">
        <v>331.56402205777158</v>
      </c>
      <c r="O644" s="84">
        <v>0</v>
      </c>
      <c r="P644" s="84">
        <v>0</v>
      </c>
      <c r="Q644" s="84">
        <v>0</v>
      </c>
      <c r="R644" s="85">
        <v>0</v>
      </c>
      <c r="S644" s="86">
        <f t="shared" si="276"/>
        <v>940.23652452923102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</row>
    <row r="645" spans="1:38" ht="15">
      <c r="A645" s="29" t="s">
        <v>22</v>
      </c>
      <c r="B645" s="43">
        <v>436.4572590281216</v>
      </c>
      <c r="C645" s="43">
        <v>0</v>
      </c>
      <c r="D645" s="43">
        <v>0.64359474158520547</v>
      </c>
      <c r="E645" s="43">
        <v>3.7709464594960602</v>
      </c>
      <c r="F645" s="43">
        <v>198.27435322386896</v>
      </c>
      <c r="G645" s="43">
        <v>0</v>
      </c>
      <c r="H645" s="44">
        <v>0</v>
      </c>
      <c r="I645" s="39">
        <f t="shared" si="275"/>
        <v>639.14615345307186</v>
      </c>
      <c r="K645" s="72" t="s">
        <v>22</v>
      </c>
      <c r="L645" s="43">
        <v>436.4572590281216</v>
      </c>
      <c r="M645" s="43">
        <v>0</v>
      </c>
      <c r="N645" s="43">
        <v>0.64359474158520547</v>
      </c>
      <c r="O645" s="43">
        <v>3.7709464594960602</v>
      </c>
      <c r="P645" s="43">
        <v>198.27435322386896</v>
      </c>
      <c r="Q645" s="43">
        <v>0</v>
      </c>
      <c r="R645" s="82">
        <v>0</v>
      </c>
      <c r="S645" s="83">
        <f t="shared" si="276"/>
        <v>639.14615345307186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</row>
    <row r="646" spans="1:38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275"/>
        <v>0</v>
      </c>
      <c r="K646" s="71" t="s">
        <v>21</v>
      </c>
      <c r="L646" s="84">
        <v>0</v>
      </c>
      <c r="M646" s="84">
        <v>0</v>
      </c>
      <c r="N646" s="84">
        <v>0</v>
      </c>
      <c r="O646" s="84">
        <v>0</v>
      </c>
      <c r="P646" s="84">
        <v>0</v>
      </c>
      <c r="Q646" s="84">
        <v>0</v>
      </c>
      <c r="R646" s="85">
        <v>0</v>
      </c>
      <c r="S646" s="86">
        <f t="shared" si="276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</row>
    <row r="647" spans="1:38" ht="15">
      <c r="A647" s="30" t="s">
        <v>64</v>
      </c>
      <c r="B647" s="43">
        <v>14.994390961760482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275"/>
        <v>14.994390961760482</v>
      </c>
      <c r="K647" s="73" t="s">
        <v>64</v>
      </c>
      <c r="L647" s="43">
        <v>14.994390961760482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82">
        <v>0</v>
      </c>
      <c r="S647" s="83">
        <f t="shared" si="276"/>
        <v>14.994390961760482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</row>
    <row r="648" spans="1:38">
      <c r="A648" s="55" t="s">
        <v>23</v>
      </c>
      <c r="B648" s="59">
        <v>14.994390961760482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275"/>
        <v>14.994390961760482</v>
      </c>
      <c r="K648" s="74" t="s">
        <v>23</v>
      </c>
      <c r="L648" s="87">
        <v>14.994390961760482</v>
      </c>
      <c r="M648" s="87">
        <v>0</v>
      </c>
      <c r="N648" s="87">
        <v>0</v>
      </c>
      <c r="O648" s="87">
        <v>0</v>
      </c>
      <c r="P648" s="87">
        <v>0</v>
      </c>
      <c r="Q648" s="87">
        <v>0</v>
      </c>
      <c r="R648" s="88">
        <v>0</v>
      </c>
      <c r="S648" s="89">
        <f t="shared" si="276"/>
        <v>14.994390961760482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</row>
    <row r="649" spans="1:38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275"/>
        <v>0</v>
      </c>
      <c r="K649" s="75" t="s">
        <v>19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90">
        <v>0</v>
      </c>
      <c r="S649" s="91">
        <f t="shared" si="276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</row>
    <row r="650" spans="1:38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275"/>
        <v>0</v>
      </c>
      <c r="K650" s="74" t="s">
        <v>20</v>
      </c>
      <c r="L650" s="87">
        <v>0</v>
      </c>
      <c r="M650" s="87">
        <v>0</v>
      </c>
      <c r="N650" s="87">
        <v>0</v>
      </c>
      <c r="O650" s="87">
        <v>0</v>
      </c>
      <c r="P650" s="87">
        <v>0</v>
      </c>
      <c r="Q650" s="87">
        <v>0</v>
      </c>
      <c r="R650" s="88">
        <v>0</v>
      </c>
      <c r="S650" s="89">
        <f t="shared" si="276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</row>
    <row r="651" spans="1:38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275"/>
        <v>0</v>
      </c>
      <c r="K651" s="76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2">
        <v>0</v>
      </c>
      <c r="S651" s="93">
        <f t="shared" si="276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</row>
    <row r="652" spans="1:38" ht="15">
      <c r="A652" s="34" t="s">
        <v>26</v>
      </c>
      <c r="B652" s="67">
        <f>SUM(B631:B647)</f>
        <v>1741.4040149283071</v>
      </c>
      <c r="C652" s="67">
        <f t="shared" ref="C652:I652" si="277">SUM(C631:C647)</f>
        <v>29.194821599945271</v>
      </c>
      <c r="D652" s="67">
        <f t="shared" si="277"/>
        <v>394.85061727853355</v>
      </c>
      <c r="E652" s="67">
        <f t="shared" si="277"/>
        <v>648.82972483995206</v>
      </c>
      <c r="F652" s="67">
        <f t="shared" si="277"/>
        <v>3461.8742550337247</v>
      </c>
      <c r="G652" s="67">
        <f t="shared" si="277"/>
        <v>176.01568442061074</v>
      </c>
      <c r="H652" s="68">
        <f t="shared" si="277"/>
        <v>2.4694984993232487</v>
      </c>
      <c r="I652" s="39">
        <f t="shared" si="277"/>
        <v>6454.6386166003977</v>
      </c>
      <c r="K652" s="77" t="s">
        <v>26</v>
      </c>
      <c r="L652" s="67">
        <f>SUM(L631:L647)</f>
        <v>1741.4040149283071</v>
      </c>
      <c r="M652" s="67">
        <f t="shared" ref="M652:S652" si="278">SUM(M631:M647)</f>
        <v>29.194821599945271</v>
      </c>
      <c r="N652" s="67">
        <f t="shared" si="278"/>
        <v>394.85061727853355</v>
      </c>
      <c r="O652" s="67">
        <f t="shared" si="278"/>
        <v>648.82972483995206</v>
      </c>
      <c r="P652" s="67">
        <f t="shared" si="278"/>
        <v>3461.8742550337247</v>
      </c>
      <c r="Q652" s="67">
        <f t="shared" si="278"/>
        <v>176.01568442061074</v>
      </c>
      <c r="R652" s="68">
        <f t="shared" si="278"/>
        <v>2.4694984993232487</v>
      </c>
      <c r="S652" s="94">
        <f t="shared" si="278"/>
        <v>6454.6386166003977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</row>
    <row r="653" spans="1:38" ht="15" thickBot="1">
      <c r="A653" s="58" t="s">
        <v>90</v>
      </c>
      <c r="B653" s="48">
        <f>IF($I652=0,"-",B652/$I652)</f>
        <v>0.26979109418297526</v>
      </c>
      <c r="C653" s="48">
        <f t="shared" ref="C653:H653" si="279">IF($I652=0,"-",C652/$I652)</f>
        <v>4.5230760905591852E-3</v>
      </c>
      <c r="D653" s="48">
        <f t="shared" si="279"/>
        <v>6.1173156350385727E-2</v>
      </c>
      <c r="E653" s="48">
        <f t="shared" si="279"/>
        <v>0.10052146423368394</v>
      </c>
      <c r="F653" s="48">
        <f t="shared" si="279"/>
        <v>0.53633897428901511</v>
      </c>
      <c r="G653" s="48">
        <f t="shared" si="279"/>
        <v>2.7269642016506369E-2</v>
      </c>
      <c r="H653" s="69">
        <f t="shared" si="279"/>
        <v>3.825928368742528E-4</v>
      </c>
      <c r="I653" s="49">
        <f>SUM(B653:H653)</f>
        <v>0.99999999999999989</v>
      </c>
      <c r="J653" s="15"/>
      <c r="K653" s="78" t="s">
        <v>90</v>
      </c>
      <c r="L653" s="95">
        <f>IF($S652=0,"-",L652/$S652)</f>
        <v>0.26979109418297526</v>
      </c>
      <c r="M653" s="95">
        <f t="shared" ref="M653:R653" si="280">IF($S652=0,"-",M652/$S652)</f>
        <v>4.5230760905591852E-3</v>
      </c>
      <c r="N653" s="95">
        <f t="shared" si="280"/>
        <v>6.1173156350385727E-2</v>
      </c>
      <c r="O653" s="95">
        <f t="shared" si="280"/>
        <v>0.10052146423368394</v>
      </c>
      <c r="P653" s="95">
        <f t="shared" si="280"/>
        <v>0.53633897428901511</v>
      </c>
      <c r="Q653" s="95">
        <f t="shared" si="280"/>
        <v>2.7269642016506369E-2</v>
      </c>
      <c r="R653" s="96">
        <f t="shared" si="280"/>
        <v>3.825928368742528E-4</v>
      </c>
      <c r="S653" s="97">
        <f>SUM(L653:R653)</f>
        <v>0.99999999999999989</v>
      </c>
      <c r="T653" s="15"/>
      <c r="U653" s="21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1"/>
      <c r="AG653" s="11"/>
      <c r="AH653" s="11"/>
      <c r="AI653" s="11"/>
      <c r="AJ653" s="11"/>
      <c r="AK653" s="11"/>
      <c r="AL653" s="11"/>
    </row>
    <row r="654" spans="1:38" s="15" customFormat="1" ht="15">
      <c r="A654" s="1"/>
      <c r="B654" s="1"/>
      <c r="C654" s="1"/>
      <c r="D654" s="1"/>
      <c r="E654" s="1"/>
      <c r="F654" s="1"/>
      <c r="G654" s="1"/>
      <c r="H654" s="1"/>
      <c r="I654" s="1"/>
      <c r="J654" s="4"/>
      <c r="K654" s="1"/>
      <c r="L654" s="1"/>
      <c r="M654" s="1"/>
      <c r="N654" s="1"/>
      <c r="O654" s="1"/>
      <c r="P654" s="1"/>
      <c r="Q654" s="1"/>
      <c r="R654" s="1"/>
      <c r="S654" s="1"/>
      <c r="T654" s="4"/>
      <c r="U654" s="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4"/>
      <c r="AG654" s="14"/>
      <c r="AH654" s="14"/>
      <c r="AI654" s="14"/>
      <c r="AJ654" s="20"/>
      <c r="AK654" s="14"/>
      <c r="AL654" s="14"/>
    </row>
    <row r="655" spans="1:38">
      <c r="H655" s="11"/>
      <c r="R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</row>
    <row r="656" spans="1:38">
      <c r="H656" s="11"/>
      <c r="R656" s="11"/>
      <c r="AF656" s="11"/>
      <c r="AG656" s="11"/>
      <c r="AH656" s="11"/>
      <c r="AI656" s="11"/>
      <c r="AJ656" s="11"/>
    </row>
    <row r="657" spans="8:18">
      <c r="H657" s="11"/>
      <c r="R657" s="11"/>
    </row>
    <row r="658" spans="8:18">
      <c r="H658" s="11"/>
      <c r="R658" s="11"/>
    </row>
    <row r="659" spans="8:18">
      <c r="H659" s="11"/>
      <c r="R659" s="11"/>
    </row>
    <row r="660" spans="8:18">
      <c r="H660" s="11"/>
      <c r="R660" s="11"/>
    </row>
    <row r="661" spans="8:18">
      <c r="H661" s="11"/>
      <c r="R661" s="11"/>
    </row>
    <row r="662" spans="8:18">
      <c r="H662" s="11"/>
      <c r="R662" s="11"/>
    </row>
    <row r="663" spans="8:18">
      <c r="H663" s="11"/>
      <c r="R663" s="11"/>
    </row>
    <row r="664" spans="8:18">
      <c r="H664" s="11"/>
      <c r="R664" s="11"/>
    </row>
    <row r="665" spans="8:18">
      <c r="H665" s="11"/>
      <c r="R665" s="11"/>
    </row>
    <row r="666" spans="8:18">
      <c r="H666" s="11"/>
      <c r="R666" s="11"/>
    </row>
    <row r="667" spans="8:18">
      <c r="H667" s="11"/>
      <c r="R667" s="11"/>
    </row>
    <row r="668" spans="8:18">
      <c r="H668" s="11"/>
      <c r="R668" s="11"/>
    </row>
    <row r="669" spans="8:18">
      <c r="H669" s="11"/>
      <c r="R669" s="11"/>
    </row>
    <row r="670" spans="8:18">
      <c r="H670" s="11"/>
      <c r="R670" s="11"/>
    </row>
    <row r="671" spans="8:18">
      <c r="H671" s="11"/>
      <c r="R671" s="11"/>
    </row>
    <row r="672" spans="8:18">
      <c r="H672" s="11"/>
      <c r="R672" s="11"/>
    </row>
    <row r="673" spans="8:18">
      <c r="H673" s="11"/>
      <c r="R673" s="11"/>
    </row>
    <row r="674" spans="8:18">
      <c r="H674" s="11"/>
      <c r="R674" s="11"/>
    </row>
    <row r="675" spans="8:18">
      <c r="H675" s="11"/>
      <c r="R675" s="11"/>
    </row>
    <row r="676" spans="8:18">
      <c r="H676" s="11"/>
      <c r="R676" s="11"/>
    </row>
    <row r="677" spans="8:18">
      <c r="H677" s="11"/>
      <c r="R677" s="11"/>
    </row>
    <row r="678" spans="8:18">
      <c r="H678" s="11"/>
      <c r="R678" s="11"/>
    </row>
    <row r="679" spans="8:18">
      <c r="H679" s="11"/>
      <c r="R679" s="11"/>
    </row>
    <row r="680" spans="8:18">
      <c r="H680" s="11"/>
      <c r="R680" s="11"/>
    </row>
    <row r="681" spans="8:18">
      <c r="H681" s="11"/>
      <c r="R681" s="11"/>
    </row>
    <row r="682" spans="8:18">
      <c r="H682" s="11"/>
      <c r="R682" s="11"/>
    </row>
    <row r="683" spans="8:18">
      <c r="H683" s="11"/>
      <c r="R683" s="11"/>
    </row>
    <row r="684" spans="8:18">
      <c r="H684" s="11"/>
      <c r="R684" s="11"/>
    </row>
    <row r="685" spans="8:18">
      <c r="H685" s="11"/>
      <c r="R685" s="11"/>
    </row>
    <row r="686" spans="8:18">
      <c r="H686" s="11"/>
      <c r="R686" s="11"/>
    </row>
    <row r="687" spans="8:18">
      <c r="H687" s="11"/>
      <c r="R687" s="11"/>
    </row>
    <row r="688" spans="8:18">
      <c r="H688" s="11"/>
      <c r="R688" s="11"/>
    </row>
    <row r="689" spans="8:18">
      <c r="H689" s="11"/>
      <c r="R689" s="11"/>
    </row>
    <row r="690" spans="8:18">
      <c r="H690" s="11"/>
      <c r="R690" s="11"/>
    </row>
    <row r="691" spans="8:18">
      <c r="H691" s="11"/>
      <c r="R691" s="11"/>
    </row>
    <row r="692" spans="8:18">
      <c r="H692" s="11"/>
      <c r="R692" s="11"/>
    </row>
    <row r="693" spans="8:18">
      <c r="H693" s="11"/>
      <c r="R693" s="11"/>
    </row>
    <row r="694" spans="8:18">
      <c r="H694" s="11"/>
      <c r="R694" s="11"/>
    </row>
    <row r="695" spans="8:18">
      <c r="H695" s="11"/>
      <c r="R695" s="11"/>
    </row>
    <row r="696" spans="8:18">
      <c r="H696" s="11"/>
      <c r="R696" s="11"/>
    </row>
    <row r="697" spans="8:18">
      <c r="H697" s="11"/>
      <c r="R697" s="11"/>
    </row>
    <row r="698" spans="8:18">
      <c r="H698" s="11"/>
      <c r="R698" s="11"/>
    </row>
    <row r="699" spans="8:18">
      <c r="H699" s="11"/>
      <c r="R699" s="11"/>
    </row>
    <row r="700" spans="8:18">
      <c r="H700" s="11"/>
      <c r="R700" s="11"/>
    </row>
    <row r="701" spans="8:18">
      <c r="H701" s="11"/>
      <c r="R701" s="11"/>
    </row>
    <row r="702" spans="8:18">
      <c r="H702" s="11"/>
      <c r="R702" s="11"/>
    </row>
    <row r="703" spans="8:18">
      <c r="H703" s="11"/>
      <c r="R703" s="11"/>
    </row>
    <row r="704" spans="8:18">
      <c r="H704" s="11"/>
      <c r="R704" s="11"/>
    </row>
    <row r="705" spans="8:18">
      <c r="H705" s="11"/>
      <c r="R705" s="11"/>
    </row>
    <row r="706" spans="8:18">
      <c r="H706" s="11"/>
      <c r="R706" s="11"/>
    </row>
    <row r="707" spans="8:18">
      <c r="H707" s="11"/>
      <c r="R707" s="11"/>
    </row>
    <row r="708" spans="8:18">
      <c r="H708" s="11"/>
      <c r="R708" s="11"/>
    </row>
    <row r="709" spans="8:18">
      <c r="H709" s="11"/>
      <c r="R709" s="11"/>
    </row>
    <row r="710" spans="8:18">
      <c r="H710" s="11"/>
      <c r="R710" s="11"/>
    </row>
    <row r="711" spans="8:18">
      <c r="H711" s="11"/>
      <c r="R711" s="11"/>
    </row>
    <row r="712" spans="8:18">
      <c r="H712" s="11"/>
      <c r="R712" s="11"/>
    </row>
    <row r="713" spans="8:18">
      <c r="H713" s="11"/>
      <c r="R713" s="11"/>
    </row>
    <row r="714" spans="8:18">
      <c r="H714" s="11"/>
      <c r="R714" s="11"/>
    </row>
    <row r="715" spans="8:18">
      <c r="H715" s="11"/>
      <c r="R715" s="11"/>
    </row>
    <row r="716" spans="8:18">
      <c r="H716" s="11"/>
      <c r="R716" s="11"/>
    </row>
    <row r="717" spans="8:18">
      <c r="H717" s="11"/>
      <c r="R717" s="11"/>
    </row>
    <row r="718" spans="8:18">
      <c r="H718" s="11"/>
      <c r="R718" s="11"/>
    </row>
    <row r="719" spans="8:18">
      <c r="H719" s="11"/>
      <c r="R719" s="11"/>
    </row>
    <row r="720" spans="8:18">
      <c r="H720" s="11"/>
      <c r="R720" s="11"/>
    </row>
    <row r="721" spans="8:18">
      <c r="H721" s="11"/>
      <c r="R721" s="11"/>
    </row>
    <row r="722" spans="8:18">
      <c r="H722" s="11"/>
      <c r="R722" s="11"/>
    </row>
    <row r="723" spans="8:18">
      <c r="H723" s="11"/>
      <c r="R723" s="11"/>
    </row>
    <row r="724" spans="8:18">
      <c r="H724" s="11"/>
      <c r="R724" s="11"/>
    </row>
    <row r="725" spans="8:18">
      <c r="H725" s="11"/>
      <c r="R725" s="11"/>
    </row>
    <row r="726" spans="8:18">
      <c r="H726" s="11"/>
      <c r="R726" s="11"/>
    </row>
    <row r="727" spans="8:18">
      <c r="H727" s="11"/>
      <c r="R727" s="11"/>
    </row>
    <row r="728" spans="8:18">
      <c r="H728" s="11"/>
      <c r="R728" s="11"/>
    </row>
    <row r="729" spans="8:18">
      <c r="H729" s="11"/>
      <c r="R729" s="11"/>
    </row>
    <row r="730" spans="8:18">
      <c r="H730" s="11"/>
      <c r="R730" s="11"/>
    </row>
    <row r="731" spans="8:18">
      <c r="H731" s="11"/>
      <c r="R731" s="11"/>
    </row>
    <row r="732" spans="8:18">
      <c r="H732" s="11"/>
      <c r="R732" s="11"/>
    </row>
    <row r="733" spans="8:18">
      <c r="H733" s="11"/>
      <c r="R733" s="11"/>
    </row>
    <row r="734" spans="8:18">
      <c r="H734" s="11"/>
      <c r="R734" s="11"/>
    </row>
    <row r="735" spans="8:18">
      <c r="H735" s="11"/>
      <c r="R735" s="11"/>
    </row>
    <row r="736" spans="8:18">
      <c r="H736" s="11"/>
      <c r="R736" s="11"/>
    </row>
    <row r="737" spans="8:18">
      <c r="H737" s="11"/>
      <c r="R737" s="11"/>
    </row>
    <row r="738" spans="8:18">
      <c r="H738" s="11"/>
      <c r="R738" s="11"/>
    </row>
    <row r="739" spans="8:18">
      <c r="H739" s="11"/>
      <c r="R739" s="11"/>
    </row>
    <row r="740" spans="8:18">
      <c r="H740" s="11"/>
      <c r="R740" s="11"/>
    </row>
    <row r="741" spans="8:18">
      <c r="H741" s="11"/>
      <c r="R741" s="11"/>
    </row>
    <row r="742" spans="8:18">
      <c r="H742" s="11"/>
      <c r="R742" s="11"/>
    </row>
    <row r="743" spans="8:18">
      <c r="H743" s="11"/>
      <c r="R743" s="11"/>
    </row>
    <row r="744" spans="8:18">
      <c r="H744" s="11"/>
      <c r="R744" s="11"/>
    </row>
    <row r="745" spans="8:18">
      <c r="H745" s="11"/>
      <c r="R745" s="11"/>
    </row>
    <row r="746" spans="8:18">
      <c r="H746" s="11"/>
      <c r="R746" s="11"/>
    </row>
    <row r="747" spans="8:18">
      <c r="H747" s="11"/>
      <c r="R747" s="11"/>
    </row>
    <row r="748" spans="8:18">
      <c r="H748" s="11"/>
      <c r="R748" s="11"/>
    </row>
    <row r="749" spans="8:18">
      <c r="H749" s="11"/>
      <c r="R749" s="11"/>
    </row>
    <row r="750" spans="8:18">
      <c r="H750" s="11"/>
      <c r="R750" s="11"/>
    </row>
    <row r="751" spans="8:18">
      <c r="H751" s="11"/>
      <c r="R751" s="11"/>
    </row>
    <row r="752" spans="8:18">
      <c r="H752" s="11"/>
      <c r="R752" s="11"/>
    </row>
    <row r="753" spans="8:18">
      <c r="H753" s="11"/>
      <c r="R753" s="11"/>
    </row>
    <row r="754" spans="8:18">
      <c r="H754" s="11"/>
      <c r="R754" s="11"/>
    </row>
    <row r="755" spans="8:18">
      <c r="H755" s="11"/>
      <c r="R755" s="11"/>
    </row>
    <row r="756" spans="8:18">
      <c r="H756" s="11"/>
      <c r="R756" s="11"/>
    </row>
    <row r="757" spans="8:18">
      <c r="H757" s="11"/>
      <c r="R757" s="11"/>
    </row>
    <row r="758" spans="8:18">
      <c r="H758" s="11"/>
      <c r="R758" s="11"/>
    </row>
    <row r="759" spans="8:18">
      <c r="H759" s="11"/>
      <c r="R759" s="11"/>
    </row>
    <row r="760" spans="8:18">
      <c r="H760" s="11"/>
      <c r="R760" s="11"/>
    </row>
    <row r="761" spans="8:18">
      <c r="H761" s="11"/>
      <c r="R761" s="11"/>
    </row>
    <row r="762" spans="8:18">
      <c r="H762" s="11"/>
      <c r="R762" s="11"/>
    </row>
    <row r="763" spans="8:18">
      <c r="H763" s="11"/>
      <c r="R763" s="11"/>
    </row>
    <row r="764" spans="8:18">
      <c r="H764" s="11"/>
      <c r="R764" s="11"/>
    </row>
    <row r="765" spans="8:18">
      <c r="H765" s="11"/>
      <c r="R765" s="11"/>
    </row>
    <row r="766" spans="8:18">
      <c r="H766" s="11"/>
      <c r="R766" s="11"/>
    </row>
    <row r="767" spans="8:18">
      <c r="H767" s="11"/>
      <c r="R767" s="11"/>
    </row>
    <row r="768" spans="8:18">
      <c r="H768" s="11"/>
      <c r="R768" s="11"/>
    </row>
    <row r="769" spans="8:19">
      <c r="H769" s="11"/>
      <c r="R769" s="11"/>
    </row>
    <row r="770" spans="8:19">
      <c r="H770" s="11"/>
      <c r="R770" s="11"/>
    </row>
    <row r="771" spans="8:19">
      <c r="H771" s="11"/>
      <c r="R771" s="11"/>
    </row>
    <row r="772" spans="8:19">
      <c r="H772" s="11"/>
      <c r="R772" s="11"/>
    </row>
    <row r="773" spans="8:19">
      <c r="H773" s="11"/>
      <c r="R773" s="11"/>
    </row>
    <row r="774" spans="8:19">
      <c r="H774" s="11"/>
      <c r="R774" s="11"/>
    </row>
    <row r="775" spans="8:19">
      <c r="H775" s="11"/>
      <c r="R775" s="11"/>
    </row>
    <row r="776" spans="8:19">
      <c r="H776" s="11"/>
      <c r="R776" s="11"/>
    </row>
    <row r="777" spans="8:19">
      <c r="I777" s="11"/>
      <c r="S777" s="11"/>
    </row>
    <row r="778" spans="8:19">
      <c r="I778" s="11"/>
      <c r="S778" s="11"/>
    </row>
    <row r="779" spans="8:19">
      <c r="I779" s="11"/>
      <c r="S779" s="11"/>
    </row>
    <row r="780" spans="8:19">
      <c r="I780" s="11"/>
      <c r="S780" s="11"/>
    </row>
    <row r="781" spans="8:19">
      <c r="I781" s="11"/>
      <c r="S781" s="11"/>
    </row>
    <row r="782" spans="8:19">
      <c r="I782" s="11"/>
      <c r="S782" s="11"/>
    </row>
    <row r="783" spans="8:19">
      <c r="I783" s="11"/>
      <c r="S783" s="11"/>
    </row>
    <row r="784" spans="8:19">
      <c r="I784" s="11"/>
      <c r="S784" s="11"/>
    </row>
    <row r="785" spans="9:19">
      <c r="I785" s="11"/>
      <c r="S785" s="11"/>
    </row>
    <row r="786" spans="9:19">
      <c r="I786" s="11"/>
      <c r="S786" s="11"/>
    </row>
    <row r="787" spans="9:19">
      <c r="I787" s="11"/>
      <c r="S787" s="11"/>
    </row>
    <row r="788" spans="9:19">
      <c r="I788" s="11"/>
      <c r="S788" s="11"/>
    </row>
  </sheetData>
  <mergeCells count="173">
    <mergeCell ref="F605:F625"/>
    <mergeCell ref="L59:O79"/>
    <mergeCell ref="L449:O469"/>
    <mergeCell ref="L475:O495"/>
    <mergeCell ref="L553:O573"/>
    <mergeCell ref="B475:E495"/>
    <mergeCell ref="G475:H495"/>
    <mergeCell ref="B501:E521"/>
    <mergeCell ref="G501:H521"/>
    <mergeCell ref="B527:E547"/>
    <mergeCell ref="G527:H547"/>
    <mergeCell ref="L162:S162"/>
    <mergeCell ref="B292:I292"/>
    <mergeCell ref="L292:S292"/>
    <mergeCell ref="Q553:R573"/>
    <mergeCell ref="Q475:R495"/>
    <mergeCell ref="L501:O521"/>
    <mergeCell ref="Q501:R521"/>
    <mergeCell ref="L527:O547"/>
    <mergeCell ref="Q527:R547"/>
    <mergeCell ref="B553:E573"/>
    <mergeCell ref="G553:H573"/>
    <mergeCell ref="F579:F599"/>
    <mergeCell ref="K343:K344"/>
    <mergeCell ref="K629:K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K499:K500"/>
    <mergeCell ref="K525:K526"/>
    <mergeCell ref="K551:K552"/>
    <mergeCell ref="K577:K578"/>
    <mergeCell ref="K603:K604"/>
    <mergeCell ref="B162:I162"/>
    <mergeCell ref="K135:K136"/>
    <mergeCell ref="K161:K162"/>
    <mergeCell ref="A525:A526"/>
    <mergeCell ref="A551:A552"/>
    <mergeCell ref="A577:A578"/>
    <mergeCell ref="A603:A604"/>
    <mergeCell ref="A629:A630"/>
    <mergeCell ref="A395:A396"/>
    <mergeCell ref="A421:A422"/>
    <mergeCell ref="A447:A448"/>
    <mergeCell ref="A473:A474"/>
    <mergeCell ref="A499:A500"/>
    <mergeCell ref="A265:A266"/>
    <mergeCell ref="A291:A292"/>
    <mergeCell ref="A317:A318"/>
    <mergeCell ref="A343:A344"/>
    <mergeCell ref="A369:A370"/>
    <mergeCell ref="A135:A136"/>
    <mergeCell ref="A161:A162"/>
    <mergeCell ref="A187:A188"/>
    <mergeCell ref="A213:A214"/>
    <mergeCell ref="A239:A240"/>
    <mergeCell ref="A5:A6"/>
    <mergeCell ref="A31:A32"/>
    <mergeCell ref="A57:A58"/>
    <mergeCell ref="A83:A84"/>
    <mergeCell ref="A109:A110"/>
    <mergeCell ref="B6:I6"/>
    <mergeCell ref="L6:S6"/>
    <mergeCell ref="V32:AI32"/>
    <mergeCell ref="B58:I58"/>
    <mergeCell ref="L58:S58"/>
    <mergeCell ref="K5:K6"/>
    <mergeCell ref="K31:K32"/>
    <mergeCell ref="K57:K58"/>
    <mergeCell ref="B84:I84"/>
    <mergeCell ref="L84:S84"/>
    <mergeCell ref="B32:I32"/>
    <mergeCell ref="L32:S32"/>
    <mergeCell ref="B110:I110"/>
    <mergeCell ref="L110:S110"/>
    <mergeCell ref="K83:K84"/>
    <mergeCell ref="K109:K110"/>
    <mergeCell ref="Q59:R79"/>
    <mergeCell ref="V240:AI240"/>
    <mergeCell ref="B214:I214"/>
    <mergeCell ref="L214:S214"/>
    <mergeCell ref="K213:K214"/>
    <mergeCell ref="K239:K240"/>
    <mergeCell ref="V266:AI266"/>
    <mergeCell ref="U239:U240"/>
    <mergeCell ref="U213:U214"/>
    <mergeCell ref="U265:U266"/>
    <mergeCell ref="B266:I266"/>
    <mergeCell ref="L266:S266"/>
    <mergeCell ref="K265:K266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K187:K188"/>
    <mergeCell ref="U187:U188"/>
    <mergeCell ref="U161:U162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F423:F443"/>
    <mergeCell ref="B449:E469"/>
    <mergeCell ref="G449:H469"/>
    <mergeCell ref="Q449:R469"/>
    <mergeCell ref="U421:U422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V370:AI370"/>
    <mergeCell ref="K291:K292"/>
    <mergeCell ref="V318:AI318"/>
    <mergeCell ref="B344:I344"/>
    <mergeCell ref="L344:S344"/>
    <mergeCell ref="V344:AI344"/>
    <mergeCell ref="B318:I318"/>
    <mergeCell ref="U291:U292"/>
    <mergeCell ref="U317:U318"/>
    <mergeCell ref="U343:U344"/>
    <mergeCell ref="L318:S318"/>
    <mergeCell ref="K317:K318"/>
    <mergeCell ref="V292:AI292"/>
    <mergeCell ref="U603:U604"/>
    <mergeCell ref="V604:AF604"/>
    <mergeCell ref="A1:I3"/>
    <mergeCell ref="K1:S3"/>
    <mergeCell ref="U1:AI3"/>
    <mergeCell ref="B630:I630"/>
    <mergeCell ref="L630:S630"/>
    <mergeCell ref="L578:S578"/>
    <mergeCell ref="B604:I604"/>
    <mergeCell ref="L604:S604"/>
    <mergeCell ref="B578:I578"/>
    <mergeCell ref="B552:I552"/>
    <mergeCell ref="L552:S552"/>
    <mergeCell ref="B526:I526"/>
    <mergeCell ref="L526:S526"/>
    <mergeCell ref="B500:I500"/>
    <mergeCell ref="L500:S500"/>
    <mergeCell ref="B474:I474"/>
    <mergeCell ref="U31:U32"/>
    <mergeCell ref="U109:U110"/>
    <mergeCell ref="U135:U136"/>
    <mergeCell ref="V214:AI214"/>
    <mergeCell ref="B240:I240"/>
    <mergeCell ref="L240:S240"/>
  </mergeCells>
  <phoneticPr fontId="4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5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375" style="1" customWidth="1"/>
    <col min="2" max="9" width="16.625" style="1" customWidth="1"/>
    <col min="10" max="10" width="16.625" style="4" customWidth="1"/>
    <col min="11" max="11" width="41.25" style="1" customWidth="1"/>
    <col min="12" max="19" width="16.625" style="1" customWidth="1"/>
    <col min="20" max="20" width="16.625" style="4" customWidth="1"/>
    <col min="21" max="21" width="36.625" style="1" customWidth="1"/>
    <col min="22" max="37" width="16.625" style="1" customWidth="1"/>
    <col min="38" max="42" width="16.625" style="16" customWidth="1"/>
    <col min="43" max="45" width="14.625" style="16" customWidth="1"/>
    <col min="46" max="51" width="11.125" style="16" bestFit="1" customWidth="1"/>
    <col min="52" max="52" width="11" style="16"/>
    <col min="53" max="67" width="11.125" style="16" bestFit="1" customWidth="1"/>
    <col min="68" max="68" width="11.125" style="1" bestFit="1" customWidth="1"/>
    <col min="69" max="70" width="11" style="1"/>
    <col min="71" max="71" width="11.125" style="1" bestFit="1" customWidth="1"/>
    <col min="72" max="16384" width="11" style="1"/>
  </cols>
  <sheetData>
    <row r="1" spans="1:85" customFormat="1" ht="15" customHeight="1" thickTop="1">
      <c r="A1" s="382" t="s">
        <v>104</v>
      </c>
      <c r="B1" s="383"/>
      <c r="C1" s="383"/>
      <c r="D1" s="383"/>
      <c r="E1" s="383"/>
      <c r="F1" s="383"/>
      <c r="G1" s="383"/>
      <c r="H1" s="383"/>
      <c r="I1" s="384"/>
      <c r="K1" s="391" t="s">
        <v>105</v>
      </c>
      <c r="L1" s="392"/>
      <c r="M1" s="392"/>
      <c r="N1" s="392"/>
      <c r="O1" s="392"/>
      <c r="P1" s="392"/>
      <c r="Q1" s="392"/>
      <c r="R1" s="392"/>
      <c r="S1" s="393"/>
      <c r="U1" s="400" t="s">
        <v>106</v>
      </c>
      <c r="V1" s="401"/>
      <c r="W1" s="401"/>
      <c r="X1" s="401"/>
      <c r="Y1" s="401"/>
      <c r="Z1" s="401"/>
      <c r="AA1" s="401"/>
      <c r="AB1" s="401"/>
      <c r="AC1" s="401"/>
      <c r="AD1" s="401"/>
      <c r="AE1" s="401"/>
      <c r="AF1" s="401"/>
      <c r="AG1" s="401"/>
      <c r="AH1" s="401"/>
      <c r="AI1" s="402"/>
      <c r="BA1" s="23"/>
      <c r="BR1" s="23"/>
      <c r="CG1" s="22"/>
    </row>
    <row r="2" spans="1:85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K2" s="394"/>
      <c r="L2" s="395"/>
      <c r="M2" s="395"/>
      <c r="N2" s="395"/>
      <c r="O2" s="395"/>
      <c r="P2" s="395"/>
      <c r="Q2" s="395"/>
      <c r="R2" s="395"/>
      <c r="S2" s="396"/>
      <c r="U2" s="403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  <c r="AI2" s="405"/>
      <c r="BA2" s="23"/>
      <c r="BR2" s="23"/>
      <c r="CG2" s="22"/>
    </row>
    <row r="3" spans="1:85" customFormat="1" ht="15" customHeight="1" thickBot="1">
      <c r="A3" s="388"/>
      <c r="B3" s="389"/>
      <c r="C3" s="389"/>
      <c r="D3" s="389"/>
      <c r="E3" s="389"/>
      <c r="F3" s="389"/>
      <c r="G3" s="389"/>
      <c r="H3" s="389"/>
      <c r="I3" s="390"/>
      <c r="K3" s="397"/>
      <c r="L3" s="398"/>
      <c r="M3" s="398"/>
      <c r="N3" s="398"/>
      <c r="O3" s="398"/>
      <c r="P3" s="398"/>
      <c r="Q3" s="398"/>
      <c r="R3" s="398"/>
      <c r="S3" s="399"/>
      <c r="U3" s="406"/>
      <c r="V3" s="407"/>
      <c r="W3" s="407"/>
      <c r="X3" s="407"/>
      <c r="Y3" s="407"/>
      <c r="Z3" s="407"/>
      <c r="AA3" s="407"/>
      <c r="AB3" s="407"/>
      <c r="AC3" s="407"/>
      <c r="AD3" s="407"/>
      <c r="AE3" s="407"/>
      <c r="AF3" s="407"/>
      <c r="AG3" s="407"/>
      <c r="AH3" s="407"/>
      <c r="AI3" s="408"/>
      <c r="BA3" s="23"/>
      <c r="BR3" s="23"/>
      <c r="CG3" s="22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BA4" s="23"/>
      <c r="BR4" s="23"/>
      <c r="CG4" s="22"/>
    </row>
    <row r="5" spans="1:85" ht="80.099999999999994" customHeight="1">
      <c r="A5" s="415" t="s">
        <v>124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  <c r="K5" s="450" t="s">
        <v>124</v>
      </c>
      <c r="L5" s="80" t="s">
        <v>0</v>
      </c>
      <c r="M5" s="80" t="s">
        <v>1</v>
      </c>
      <c r="N5" s="80" t="s">
        <v>2</v>
      </c>
      <c r="O5" s="80" t="s">
        <v>3</v>
      </c>
      <c r="P5" s="80" t="s">
        <v>27</v>
      </c>
      <c r="Q5" s="80" t="s">
        <v>4</v>
      </c>
      <c r="R5" s="80" t="s">
        <v>5</v>
      </c>
      <c r="S5" s="81" t="s">
        <v>6</v>
      </c>
      <c r="V5" s="5"/>
      <c r="W5" s="6"/>
      <c r="X5" s="6"/>
      <c r="Y5" s="6"/>
      <c r="Z5" s="6"/>
      <c r="AA5" s="6"/>
      <c r="AB5" s="6"/>
      <c r="AC5" s="6"/>
      <c r="AD5" s="6"/>
      <c r="AE5" s="5"/>
      <c r="AF5" s="5"/>
      <c r="AG5" s="6"/>
      <c r="AH5" s="6"/>
      <c r="AI5" s="6"/>
      <c r="AJ5" s="6"/>
      <c r="AK5" s="6"/>
      <c r="AL5" s="19"/>
      <c r="AM5" s="19"/>
      <c r="AN5" s="19"/>
      <c r="AO5" s="19"/>
      <c r="AP5" s="17"/>
      <c r="AQ5" s="17"/>
    </row>
    <row r="6" spans="1:85" ht="15" customHeight="1">
      <c r="A6" s="416" t="s">
        <v>89</v>
      </c>
      <c r="B6" s="409" t="s">
        <v>119</v>
      </c>
      <c r="C6" s="410"/>
      <c r="D6" s="410"/>
      <c r="E6" s="410"/>
      <c r="F6" s="410"/>
      <c r="G6" s="410"/>
      <c r="H6" s="410"/>
      <c r="I6" s="411"/>
      <c r="K6" s="451" t="s">
        <v>89</v>
      </c>
      <c r="L6" s="412" t="s">
        <v>119</v>
      </c>
      <c r="M6" s="413"/>
      <c r="N6" s="413"/>
      <c r="O6" s="413"/>
      <c r="P6" s="413"/>
      <c r="Q6" s="413"/>
      <c r="R6" s="413"/>
      <c r="S6" s="41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17"/>
      <c r="AM6" s="17"/>
      <c r="AN6" s="17"/>
      <c r="AO6" s="17"/>
      <c r="AP6" s="17"/>
      <c r="AQ6" s="17"/>
    </row>
    <row r="7" spans="1:85" ht="15">
      <c r="A7" s="27" t="s">
        <v>7</v>
      </c>
      <c r="B7" s="37">
        <f>B33+B85</f>
        <v>588.26272371342543</v>
      </c>
      <c r="C7" s="37">
        <f t="shared" ref="C7:E7" si="0">C33+C85</f>
        <v>1135.5526283946713</v>
      </c>
      <c r="D7" s="37">
        <f t="shared" si="0"/>
        <v>1814.9287223273463</v>
      </c>
      <c r="E7" s="37">
        <f t="shared" si="0"/>
        <v>0</v>
      </c>
      <c r="F7" s="37">
        <f>F59+F85</f>
        <v>4.185252381122635</v>
      </c>
      <c r="G7" s="37">
        <f t="shared" ref="G7:H7" si="1">G33+G85</f>
        <v>0</v>
      </c>
      <c r="H7" s="37">
        <f t="shared" si="1"/>
        <v>0</v>
      </c>
      <c r="I7" s="39">
        <f>SUM(B7:H7)</f>
        <v>3542.9293268165657</v>
      </c>
      <c r="K7" s="70" t="s">
        <v>7</v>
      </c>
      <c r="L7" s="37">
        <f>L33+L85</f>
        <v>588.26272371342543</v>
      </c>
      <c r="M7" s="37">
        <f t="shared" ref="M7:O7" si="2">M33+M85</f>
        <v>1135.5526283946713</v>
      </c>
      <c r="N7" s="37">
        <f t="shared" si="2"/>
        <v>1814.9287223273463</v>
      </c>
      <c r="O7" s="37">
        <f t="shared" si="2"/>
        <v>0</v>
      </c>
      <c r="P7" s="43">
        <f>P33+P59+P85</f>
        <v>4.185252381122635</v>
      </c>
      <c r="Q7" s="37">
        <f t="shared" ref="Q7:R7" si="3">Q33+Q85</f>
        <v>0</v>
      </c>
      <c r="R7" s="37">
        <f t="shared" si="3"/>
        <v>0</v>
      </c>
      <c r="S7" s="83">
        <f>SUM(L7:R7)</f>
        <v>3542.9293268165657</v>
      </c>
      <c r="T7" s="4" t="str">
        <f>IF(ABS(S7-I7)&gt;0.01,S7-I7,"")</f>
        <v/>
      </c>
      <c r="V7" s="5"/>
      <c r="W7" s="7"/>
      <c r="X7" s="7"/>
      <c r="Y7" s="7"/>
      <c r="Z7" s="7"/>
      <c r="AA7" s="7"/>
      <c r="AB7" s="7"/>
      <c r="AC7" s="7"/>
      <c r="AD7" s="7"/>
      <c r="AE7" s="5"/>
      <c r="AF7" s="5"/>
      <c r="AG7" s="5"/>
      <c r="AH7" s="5"/>
      <c r="AI7" s="5"/>
      <c r="AJ7" s="5"/>
      <c r="AK7" s="5"/>
      <c r="AL7" s="17"/>
      <c r="AM7" s="17"/>
      <c r="AN7" s="17"/>
      <c r="AO7" s="17"/>
      <c r="AP7" s="17"/>
      <c r="AQ7" s="17"/>
    </row>
    <row r="8" spans="1:85" ht="15">
      <c r="A8" s="28" t="s">
        <v>8</v>
      </c>
      <c r="B8" s="40">
        <f t="shared" ref="B8:E27" si="4">B34+B86</f>
        <v>61.772948312750884</v>
      </c>
      <c r="C8" s="40">
        <f t="shared" si="4"/>
        <v>0</v>
      </c>
      <c r="D8" s="40">
        <f t="shared" si="4"/>
        <v>511.29181981495617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42">
        <f t="shared" ref="I8:I27" si="7">SUM(B8:H8)</f>
        <v>573.06476812770711</v>
      </c>
      <c r="K8" s="71" t="s">
        <v>8</v>
      </c>
      <c r="L8" s="84">
        <f t="shared" ref="L8:O27" si="8">L34+L86</f>
        <v>61.772948312750884</v>
      </c>
      <c r="M8" s="84">
        <f t="shared" si="8"/>
        <v>0</v>
      </c>
      <c r="N8" s="84">
        <f t="shared" si="8"/>
        <v>511.29181981495617</v>
      </c>
      <c r="O8" s="84">
        <f t="shared" si="8"/>
        <v>0</v>
      </c>
      <c r="P8" s="8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86">
        <f t="shared" ref="S8:S27" si="11">SUM(L8:R8)</f>
        <v>573.06476812770711</v>
      </c>
      <c r="T8" s="4" t="str">
        <f t="shared" ref="T8:T24" si="12">IF(ABS(S8-I8)&gt;0.01,S8-I8,"")</f>
        <v/>
      </c>
      <c r="V8" s="5"/>
      <c r="W8" s="7"/>
      <c r="X8" s="7"/>
      <c r="Y8" s="7"/>
      <c r="Z8" s="7"/>
      <c r="AA8" s="7"/>
      <c r="AB8" s="7"/>
      <c r="AC8" s="7"/>
      <c r="AD8" s="7"/>
      <c r="AE8" s="5"/>
      <c r="AF8" s="5"/>
      <c r="AG8" s="5"/>
      <c r="AH8" s="5"/>
      <c r="AI8" s="5"/>
      <c r="AJ8" s="5"/>
      <c r="AK8" s="5"/>
      <c r="AL8" s="17"/>
      <c r="AM8" s="17"/>
      <c r="AN8" s="17"/>
      <c r="AO8" s="17"/>
      <c r="AP8" s="17"/>
      <c r="AQ8" s="17"/>
    </row>
    <row r="9" spans="1:85" ht="15">
      <c r="A9" s="29" t="s">
        <v>10</v>
      </c>
      <c r="B9" s="43">
        <f t="shared" si="4"/>
        <v>686.63823321360951</v>
      </c>
      <c r="C9" s="43">
        <f t="shared" si="4"/>
        <v>0</v>
      </c>
      <c r="D9" s="43">
        <f t="shared" si="4"/>
        <v>294.42505828917251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39">
        <f t="shared" si="7"/>
        <v>981.06329150278202</v>
      </c>
      <c r="K9" s="70" t="s">
        <v>10</v>
      </c>
      <c r="L9" s="43">
        <f t="shared" si="8"/>
        <v>686.63823321360951</v>
      </c>
      <c r="M9" s="43">
        <f t="shared" si="8"/>
        <v>0</v>
      </c>
      <c r="N9" s="43">
        <f t="shared" si="8"/>
        <v>294.42505828917251</v>
      </c>
      <c r="O9" s="43">
        <f t="shared" si="8"/>
        <v>0</v>
      </c>
      <c r="P9" s="43">
        <f t="shared" si="9"/>
        <v>0</v>
      </c>
      <c r="Q9" s="43">
        <f t="shared" ref="Q9:R9" si="14">Q35+Q87</f>
        <v>0</v>
      </c>
      <c r="R9" s="43">
        <f t="shared" si="14"/>
        <v>0</v>
      </c>
      <c r="S9" s="83">
        <f t="shared" si="11"/>
        <v>981.06329150278202</v>
      </c>
      <c r="T9" s="4" t="str">
        <f t="shared" si="12"/>
        <v/>
      </c>
      <c r="V9" s="5"/>
      <c r="W9" s="7"/>
      <c r="X9" s="7"/>
      <c r="Y9" s="7"/>
      <c r="Z9" s="7"/>
      <c r="AA9" s="7"/>
      <c r="AB9" s="7"/>
      <c r="AC9" s="7"/>
      <c r="AD9" s="7"/>
      <c r="AE9" s="5"/>
      <c r="AF9" s="5"/>
      <c r="AG9" s="5"/>
      <c r="AH9" s="5"/>
      <c r="AI9" s="5"/>
      <c r="AJ9" s="5"/>
      <c r="AK9" s="5"/>
      <c r="AL9" s="17"/>
      <c r="AM9" s="17"/>
      <c r="AN9" s="17"/>
      <c r="AO9" s="17"/>
      <c r="AP9" s="17"/>
      <c r="AQ9" s="17"/>
    </row>
    <row r="10" spans="1:85" ht="15">
      <c r="A10" s="28" t="s">
        <v>56</v>
      </c>
      <c r="B10" s="40">
        <f t="shared" si="4"/>
        <v>0</v>
      </c>
      <c r="C10" s="40">
        <f t="shared" si="4"/>
        <v>300.65134867660117</v>
      </c>
      <c r="D10" s="40">
        <f t="shared" si="4"/>
        <v>314.13566399999996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42">
        <f t="shared" si="7"/>
        <v>614.78701267660108</v>
      </c>
      <c r="K10" s="71" t="s">
        <v>56</v>
      </c>
      <c r="L10" s="84">
        <f t="shared" si="8"/>
        <v>0</v>
      </c>
      <c r="M10" s="84">
        <f t="shared" si="8"/>
        <v>300.65134867660117</v>
      </c>
      <c r="N10" s="84">
        <f t="shared" si="8"/>
        <v>314.13566399999996</v>
      </c>
      <c r="O10" s="84">
        <f t="shared" si="8"/>
        <v>0</v>
      </c>
      <c r="P10" s="84">
        <f t="shared" si="9"/>
        <v>0</v>
      </c>
      <c r="Q10" s="84">
        <f t="shared" ref="Q10:R10" si="16">Q36+Q88</f>
        <v>0</v>
      </c>
      <c r="R10" s="84">
        <f t="shared" si="16"/>
        <v>0</v>
      </c>
      <c r="S10" s="86">
        <f t="shared" si="11"/>
        <v>614.78701267660108</v>
      </c>
      <c r="T10" s="4" t="str">
        <f t="shared" si="12"/>
        <v/>
      </c>
      <c r="V10" s="5"/>
      <c r="W10" s="7"/>
      <c r="X10" s="7"/>
      <c r="Y10" s="7"/>
      <c r="Z10" s="7"/>
      <c r="AA10" s="7"/>
      <c r="AB10" s="7"/>
      <c r="AC10" s="7"/>
      <c r="AD10" s="7"/>
      <c r="AE10" s="5"/>
      <c r="AF10" s="5"/>
      <c r="AG10" s="5"/>
      <c r="AH10" s="5"/>
      <c r="AI10" s="5"/>
      <c r="AJ10" s="5"/>
      <c r="AK10" s="5"/>
      <c r="AL10" s="17"/>
      <c r="AM10" s="17"/>
      <c r="AN10" s="17"/>
      <c r="AO10" s="17"/>
      <c r="AP10" s="17"/>
      <c r="AQ10" s="17"/>
    </row>
    <row r="11" spans="1:85" ht="15">
      <c r="A11" s="29" t="s">
        <v>16</v>
      </c>
      <c r="B11" s="43">
        <f t="shared" si="4"/>
        <v>2166.7567315971728</v>
      </c>
      <c r="C11" s="43">
        <f t="shared" si="4"/>
        <v>505.43810772651238</v>
      </c>
      <c r="D11" s="43">
        <f t="shared" si="4"/>
        <v>353.55036825710391</v>
      </c>
      <c r="E11" s="43">
        <f t="shared" si="4"/>
        <v>40.406775541048809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39">
        <f t="shared" si="7"/>
        <v>3066.1519831218379</v>
      </c>
      <c r="K11" s="70" t="s">
        <v>16</v>
      </c>
      <c r="L11" s="43">
        <f t="shared" si="8"/>
        <v>2166.7567315971728</v>
      </c>
      <c r="M11" s="43">
        <f t="shared" si="8"/>
        <v>505.43810772651238</v>
      </c>
      <c r="N11" s="43">
        <f t="shared" si="8"/>
        <v>353.55036825710391</v>
      </c>
      <c r="O11" s="43">
        <f t="shared" si="8"/>
        <v>40.406775541048809</v>
      </c>
      <c r="P11" s="43">
        <f t="shared" si="9"/>
        <v>0</v>
      </c>
      <c r="Q11" s="43">
        <f t="shared" ref="Q11:R11" si="18">Q37+Q89</f>
        <v>0</v>
      </c>
      <c r="R11" s="43">
        <f t="shared" si="18"/>
        <v>0</v>
      </c>
      <c r="S11" s="83">
        <f t="shared" si="11"/>
        <v>3066.1519831218379</v>
      </c>
      <c r="T11" s="4" t="str">
        <f t="shared" si="12"/>
        <v/>
      </c>
      <c r="V11" s="5"/>
      <c r="W11" s="7"/>
      <c r="X11" s="7"/>
      <c r="Y11" s="7"/>
      <c r="Z11" s="7"/>
      <c r="AA11" s="7"/>
      <c r="AB11" s="7"/>
      <c r="AC11" s="7"/>
      <c r="AD11" s="7"/>
      <c r="AE11" s="5"/>
      <c r="AF11" s="5"/>
      <c r="AG11" s="5"/>
      <c r="AH11" s="5"/>
      <c r="AI11" s="5"/>
      <c r="AJ11" s="5"/>
      <c r="AK11" s="5"/>
      <c r="AL11" s="17"/>
      <c r="AM11" s="17"/>
      <c r="AN11" s="17"/>
      <c r="AO11" s="17"/>
      <c r="AP11" s="17"/>
      <c r="AQ11" s="17"/>
    </row>
    <row r="12" spans="1:85" ht="15">
      <c r="A12" s="28" t="s">
        <v>68</v>
      </c>
      <c r="B12" s="40">
        <f t="shared" si="4"/>
        <v>10799.462637740531</v>
      </c>
      <c r="C12" s="40">
        <f t="shared" si="4"/>
        <v>198.53375007100666</v>
      </c>
      <c r="D12" s="40">
        <f t="shared" si="4"/>
        <v>1365.7307278927608</v>
      </c>
      <c r="E12" s="40">
        <f t="shared" si="4"/>
        <v>4.2804024811032875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42">
        <f t="shared" si="7"/>
        <v>12368.007518185401</v>
      </c>
      <c r="K12" s="71" t="s">
        <v>68</v>
      </c>
      <c r="L12" s="84">
        <f t="shared" si="8"/>
        <v>10799.462637740531</v>
      </c>
      <c r="M12" s="84">
        <f t="shared" si="8"/>
        <v>198.53375007100666</v>
      </c>
      <c r="N12" s="84">
        <f t="shared" si="8"/>
        <v>1365.7307278927608</v>
      </c>
      <c r="O12" s="84">
        <f t="shared" si="8"/>
        <v>4.2804024811032875</v>
      </c>
      <c r="P12" s="84">
        <f t="shared" si="9"/>
        <v>0</v>
      </c>
      <c r="Q12" s="84">
        <f t="shared" ref="Q12:R12" si="20">Q38+Q90</f>
        <v>0</v>
      </c>
      <c r="R12" s="84">
        <f t="shared" si="20"/>
        <v>0</v>
      </c>
      <c r="S12" s="86">
        <f t="shared" si="11"/>
        <v>12368.007518185401</v>
      </c>
      <c r="T12" s="4" t="str">
        <f t="shared" si="12"/>
        <v/>
      </c>
      <c r="V12" s="5"/>
      <c r="W12" s="7"/>
      <c r="X12" s="7"/>
      <c r="Y12" s="7"/>
      <c r="Z12" s="7"/>
      <c r="AA12" s="7"/>
      <c r="AB12" s="7"/>
      <c r="AC12" s="7"/>
      <c r="AD12" s="7"/>
      <c r="AE12" s="5"/>
      <c r="AF12" s="5"/>
      <c r="AG12" s="5"/>
      <c r="AH12" s="5"/>
      <c r="AI12" s="5"/>
      <c r="AJ12" s="5"/>
      <c r="AK12" s="5"/>
      <c r="AL12" s="17"/>
      <c r="AM12" s="17"/>
      <c r="AN12" s="17"/>
      <c r="AO12" s="17"/>
      <c r="AP12" s="17"/>
      <c r="AQ12" s="17"/>
    </row>
    <row r="13" spans="1:85" ht="15">
      <c r="A13" s="29" t="s">
        <v>58</v>
      </c>
      <c r="B13" s="43">
        <f t="shared" si="4"/>
        <v>0</v>
      </c>
      <c r="C13" s="43">
        <f t="shared" si="4"/>
        <v>1.715402913571145</v>
      </c>
      <c r="D13" s="43">
        <f t="shared" si="4"/>
        <v>7.8067740456811698</v>
      </c>
      <c r="E13" s="43">
        <f t="shared" si="4"/>
        <v>2702.7696304418891</v>
      </c>
      <c r="F13" s="43">
        <f t="shared" si="5"/>
        <v>52254.095479778298</v>
      </c>
      <c r="G13" s="43">
        <f t="shared" ref="G13:H13" si="21">G39+G91</f>
        <v>0</v>
      </c>
      <c r="H13" s="43">
        <f t="shared" si="21"/>
        <v>0</v>
      </c>
      <c r="I13" s="39">
        <f t="shared" si="7"/>
        <v>54966.387287179437</v>
      </c>
      <c r="K13" s="72" t="s">
        <v>58</v>
      </c>
      <c r="L13" s="43">
        <f t="shared" si="8"/>
        <v>0</v>
      </c>
      <c r="M13" s="43">
        <f t="shared" si="8"/>
        <v>1.715402913571145</v>
      </c>
      <c r="N13" s="43">
        <f t="shared" si="8"/>
        <v>7.8067740456811698</v>
      </c>
      <c r="O13" s="43">
        <f t="shared" si="8"/>
        <v>2702.7696304418891</v>
      </c>
      <c r="P13" s="43">
        <f t="shared" si="9"/>
        <v>52254.095479778291</v>
      </c>
      <c r="Q13" s="43">
        <f t="shared" ref="Q13:R13" si="22">Q39+Q91</f>
        <v>0</v>
      </c>
      <c r="R13" s="43">
        <f t="shared" si="22"/>
        <v>0</v>
      </c>
      <c r="S13" s="83">
        <f t="shared" si="11"/>
        <v>54966.38728717943</v>
      </c>
      <c r="T13" s="4" t="str">
        <f t="shared" si="12"/>
        <v/>
      </c>
      <c r="V13" s="5"/>
      <c r="W13" s="7"/>
      <c r="X13" s="7"/>
      <c r="Y13" s="7"/>
      <c r="Z13" s="7"/>
      <c r="AA13" s="7"/>
      <c r="AB13" s="7"/>
      <c r="AC13" s="7"/>
      <c r="AD13" s="7"/>
      <c r="AE13" s="5"/>
      <c r="AF13" s="5"/>
      <c r="AG13" s="5"/>
      <c r="AH13" s="5"/>
      <c r="AI13" s="5"/>
      <c r="AJ13" s="5"/>
      <c r="AK13" s="5"/>
      <c r="AL13" s="17"/>
      <c r="AM13" s="17"/>
      <c r="AN13" s="17"/>
      <c r="AO13" s="17"/>
      <c r="AP13" s="17"/>
      <c r="AQ13" s="17"/>
    </row>
    <row r="14" spans="1:85" ht="15">
      <c r="A14" s="28" t="s">
        <v>12</v>
      </c>
      <c r="B14" s="40">
        <f t="shared" si="4"/>
        <v>0</v>
      </c>
      <c r="C14" s="40">
        <f t="shared" si="4"/>
        <v>0.52476054127690408</v>
      </c>
      <c r="D14" s="40">
        <f t="shared" si="4"/>
        <v>6.0318223125935856E-2</v>
      </c>
      <c r="E14" s="40">
        <f t="shared" si="4"/>
        <v>69.555218817894072</v>
      </c>
      <c r="F14" s="40">
        <f t="shared" si="5"/>
        <v>18756.175521328252</v>
      </c>
      <c r="G14" s="40">
        <f t="shared" ref="G14:H14" si="23">G40+G92</f>
        <v>0</v>
      </c>
      <c r="H14" s="40">
        <f t="shared" si="23"/>
        <v>0</v>
      </c>
      <c r="I14" s="42">
        <f t="shared" si="7"/>
        <v>18826.315818910549</v>
      </c>
      <c r="K14" s="71" t="s">
        <v>12</v>
      </c>
      <c r="L14" s="84">
        <f t="shared" si="8"/>
        <v>0</v>
      </c>
      <c r="M14" s="84">
        <f t="shared" si="8"/>
        <v>0.52476054127690408</v>
      </c>
      <c r="N14" s="84">
        <f t="shared" si="8"/>
        <v>6.0318223125935856E-2</v>
      </c>
      <c r="O14" s="84">
        <f t="shared" si="8"/>
        <v>69.555218817894072</v>
      </c>
      <c r="P14" s="84">
        <f t="shared" si="9"/>
        <v>18756.175521328252</v>
      </c>
      <c r="Q14" s="84">
        <f t="shared" ref="Q14:R14" si="24">Q40+Q92</f>
        <v>0</v>
      </c>
      <c r="R14" s="84">
        <f t="shared" si="24"/>
        <v>0</v>
      </c>
      <c r="S14" s="86">
        <f t="shared" si="11"/>
        <v>18826.315818910549</v>
      </c>
      <c r="T14" s="4" t="str">
        <f t="shared" si="12"/>
        <v/>
      </c>
      <c r="V14" s="5"/>
      <c r="W14" s="7"/>
      <c r="X14" s="7"/>
      <c r="Y14" s="7"/>
      <c r="Z14" s="7"/>
      <c r="AA14" s="7"/>
      <c r="AB14" s="7"/>
      <c r="AC14" s="7"/>
      <c r="AD14" s="7"/>
      <c r="AE14" s="5"/>
      <c r="AF14" s="5"/>
      <c r="AG14" s="5"/>
      <c r="AH14" s="5"/>
      <c r="AI14" s="5"/>
      <c r="AJ14" s="5"/>
      <c r="AK14" s="5"/>
      <c r="AL14" s="17"/>
      <c r="AM14" s="17"/>
      <c r="AN14" s="17"/>
      <c r="AO14" s="17"/>
      <c r="AP14" s="17"/>
      <c r="AQ14" s="17"/>
    </row>
    <row r="15" spans="1:85" ht="15">
      <c r="A15" s="29" t="s">
        <v>59</v>
      </c>
      <c r="B15" s="43">
        <f t="shared" si="4"/>
        <v>0.43900552486187844</v>
      </c>
      <c r="C15" s="43">
        <f t="shared" si="4"/>
        <v>0</v>
      </c>
      <c r="D15" s="43">
        <f t="shared" si="4"/>
        <v>5.6668507575647835</v>
      </c>
      <c r="E15" s="43">
        <f t="shared" si="4"/>
        <v>0.1251191513544232</v>
      </c>
      <c r="F15" s="43">
        <f t="shared" si="5"/>
        <v>22832.756334912479</v>
      </c>
      <c r="G15" s="43">
        <f t="shared" ref="G15:H15" si="25">G41+G93</f>
        <v>0</v>
      </c>
      <c r="H15" s="43">
        <f t="shared" si="25"/>
        <v>0</v>
      </c>
      <c r="I15" s="39">
        <f t="shared" si="7"/>
        <v>22838.98731034626</v>
      </c>
      <c r="K15" s="72" t="s">
        <v>59</v>
      </c>
      <c r="L15" s="43">
        <f t="shared" si="8"/>
        <v>0.43900552486187844</v>
      </c>
      <c r="M15" s="43">
        <f t="shared" si="8"/>
        <v>0</v>
      </c>
      <c r="N15" s="43">
        <f t="shared" si="8"/>
        <v>5.6668507575647835</v>
      </c>
      <c r="O15" s="43">
        <f t="shared" si="8"/>
        <v>0.1251191513544232</v>
      </c>
      <c r="P15" s="43">
        <f t="shared" si="9"/>
        <v>22832.756334912479</v>
      </c>
      <c r="Q15" s="43">
        <f t="shared" ref="Q15:R15" si="26">Q41+Q93</f>
        <v>0</v>
      </c>
      <c r="R15" s="43">
        <f t="shared" si="26"/>
        <v>0</v>
      </c>
      <c r="S15" s="83">
        <f t="shared" si="11"/>
        <v>22838.98731034626</v>
      </c>
      <c r="T15" s="4" t="str">
        <f t="shared" si="12"/>
        <v/>
      </c>
      <c r="V15" s="5"/>
      <c r="W15" s="7"/>
      <c r="X15" s="7"/>
      <c r="Y15" s="7"/>
      <c r="Z15" s="7"/>
      <c r="AA15" s="7"/>
      <c r="AB15" s="7"/>
      <c r="AC15" s="7"/>
      <c r="AD15" s="7"/>
      <c r="AE15" s="5"/>
      <c r="AF15" s="5"/>
      <c r="AG15" s="5"/>
      <c r="AH15" s="5"/>
      <c r="AI15" s="5"/>
      <c r="AJ15" s="5"/>
      <c r="AK15" s="5"/>
      <c r="AL15" s="17"/>
      <c r="AM15" s="17"/>
      <c r="AN15" s="17"/>
      <c r="AO15" s="17"/>
      <c r="AP15" s="17"/>
      <c r="AQ15" s="17"/>
    </row>
    <row r="16" spans="1:85" ht="15">
      <c r="A16" s="28" t="s">
        <v>17</v>
      </c>
      <c r="B16" s="40">
        <f t="shared" si="4"/>
        <v>1590.7821525360916</v>
      </c>
      <c r="C16" s="40">
        <f t="shared" si="4"/>
        <v>28.131937549078952</v>
      </c>
      <c r="D16" s="40">
        <f t="shared" si="4"/>
        <v>326.74408605124069</v>
      </c>
      <c r="E16" s="40">
        <f t="shared" si="4"/>
        <v>56.146626150138097</v>
      </c>
      <c r="F16" s="40">
        <f t="shared" si="5"/>
        <v>44.582587827091231</v>
      </c>
      <c r="G16" s="40">
        <f t="shared" ref="G16:H16" si="27">G42+G94</f>
        <v>0</v>
      </c>
      <c r="H16" s="40">
        <f t="shared" si="27"/>
        <v>0</v>
      </c>
      <c r="I16" s="42">
        <f t="shared" si="7"/>
        <v>2046.3873901136403</v>
      </c>
      <c r="K16" s="71" t="s">
        <v>17</v>
      </c>
      <c r="L16" s="84">
        <f t="shared" si="8"/>
        <v>1590.7821525360916</v>
      </c>
      <c r="M16" s="84">
        <f t="shared" si="8"/>
        <v>28.131937549078952</v>
      </c>
      <c r="N16" s="84">
        <f t="shared" si="8"/>
        <v>326.74408605124069</v>
      </c>
      <c r="O16" s="84">
        <f t="shared" si="8"/>
        <v>56.146626150138097</v>
      </c>
      <c r="P16" s="84">
        <f t="shared" si="9"/>
        <v>44.582587827090535</v>
      </c>
      <c r="Q16" s="84">
        <f t="shared" ref="Q16:R16" si="28">Q42+Q94</f>
        <v>0</v>
      </c>
      <c r="R16" s="84">
        <f t="shared" si="28"/>
        <v>0</v>
      </c>
      <c r="S16" s="86">
        <f t="shared" si="11"/>
        <v>2046.3873901136396</v>
      </c>
      <c r="T16" s="4" t="str">
        <f t="shared" si="12"/>
        <v/>
      </c>
      <c r="V16" s="5"/>
      <c r="W16" s="7"/>
      <c r="X16" s="7"/>
      <c r="Y16" s="7"/>
      <c r="Z16" s="7"/>
      <c r="AA16" s="7"/>
      <c r="AB16" s="7"/>
      <c r="AC16" s="7"/>
      <c r="AD16" s="7"/>
      <c r="AE16" s="5"/>
      <c r="AF16" s="5"/>
      <c r="AG16" s="5"/>
      <c r="AH16" s="5"/>
      <c r="AI16" s="5"/>
      <c r="AJ16" s="5"/>
      <c r="AK16" s="5"/>
      <c r="AL16" s="17"/>
      <c r="AM16" s="17"/>
      <c r="AN16" s="17"/>
      <c r="AO16" s="17"/>
      <c r="AP16" s="17"/>
      <c r="AQ16" s="17"/>
    </row>
    <row r="17" spans="1:43" ht="15">
      <c r="A17" s="29" t="s">
        <v>140</v>
      </c>
      <c r="B17" s="43">
        <f t="shared" si="4"/>
        <v>23647.230534594353</v>
      </c>
      <c r="C17" s="43">
        <f t="shared" si="4"/>
        <v>10169.652566300545</v>
      </c>
      <c r="D17" s="43">
        <f t="shared" si="4"/>
        <v>8915.3161300937336</v>
      </c>
      <c r="E17" s="43">
        <f t="shared" si="4"/>
        <v>112.55747771736257</v>
      </c>
      <c r="F17" s="43">
        <f t="shared" si="5"/>
        <v>5270.5470010759491</v>
      </c>
      <c r="G17" s="43">
        <f t="shared" ref="G17:H17" si="29">G43+G95</f>
        <v>0</v>
      </c>
      <c r="H17" s="43">
        <f t="shared" si="29"/>
        <v>0</v>
      </c>
      <c r="I17" s="39">
        <f t="shared" si="7"/>
        <v>48115.303709781947</v>
      </c>
      <c r="K17" s="72" t="s">
        <v>140</v>
      </c>
      <c r="L17" s="43">
        <f t="shared" si="8"/>
        <v>23647.230534594353</v>
      </c>
      <c r="M17" s="43">
        <f t="shared" si="8"/>
        <v>10169.652566300545</v>
      </c>
      <c r="N17" s="43">
        <f t="shared" si="8"/>
        <v>8915.3161300937336</v>
      </c>
      <c r="O17" s="43">
        <f t="shared" si="8"/>
        <v>112.55747771736257</v>
      </c>
      <c r="P17" s="43">
        <f t="shared" si="9"/>
        <v>5270.5470010759473</v>
      </c>
      <c r="Q17" s="43">
        <f t="shared" ref="Q17:R17" si="30">Q43+Q95</f>
        <v>0</v>
      </c>
      <c r="R17" s="43">
        <f t="shared" si="30"/>
        <v>0</v>
      </c>
      <c r="S17" s="83">
        <f t="shared" si="11"/>
        <v>48115.30370978194</v>
      </c>
      <c r="T17" s="4" t="str">
        <f t="shared" si="12"/>
        <v/>
      </c>
      <c r="V17" s="5"/>
      <c r="W17" s="7"/>
      <c r="X17" s="7"/>
      <c r="Y17" s="7"/>
      <c r="Z17" s="7"/>
      <c r="AA17" s="7"/>
      <c r="AB17" s="7"/>
      <c r="AC17" s="7"/>
      <c r="AD17" s="7"/>
      <c r="AE17" s="5"/>
      <c r="AF17" s="5"/>
      <c r="AG17" s="5"/>
      <c r="AH17" s="5"/>
      <c r="AI17" s="5"/>
      <c r="AJ17" s="5"/>
      <c r="AK17" s="5"/>
      <c r="AL17" s="17"/>
      <c r="AM17" s="17"/>
      <c r="AN17" s="17"/>
      <c r="AO17" s="17"/>
      <c r="AP17" s="17"/>
      <c r="AQ17" s="17"/>
    </row>
    <row r="18" spans="1:43" ht="15">
      <c r="A18" s="28" t="s">
        <v>25</v>
      </c>
      <c r="B18" s="40">
        <f t="shared" si="4"/>
        <v>5118.0314368023137</v>
      </c>
      <c r="C18" s="40">
        <f t="shared" si="4"/>
        <v>84.470434624346652</v>
      </c>
      <c r="D18" s="40">
        <f t="shared" si="4"/>
        <v>7733.1887090861446</v>
      </c>
      <c r="E18" s="40">
        <f t="shared" si="4"/>
        <v>16508.469488840936</v>
      </c>
      <c r="F18" s="40">
        <f t="shared" si="5"/>
        <v>1639.1050130654335</v>
      </c>
      <c r="G18" s="40">
        <f t="shared" ref="G18:H18" si="31">G44+G96</f>
        <v>5560.4344747031646</v>
      </c>
      <c r="H18" s="40">
        <f t="shared" si="31"/>
        <v>40.999956220991884</v>
      </c>
      <c r="I18" s="42">
        <f t="shared" si="7"/>
        <v>36684.69951334333</v>
      </c>
      <c r="K18" s="71" t="s">
        <v>25</v>
      </c>
      <c r="L18" s="84">
        <f t="shared" si="8"/>
        <v>5118.0314368023137</v>
      </c>
      <c r="M18" s="84">
        <f t="shared" si="8"/>
        <v>84.470434624346652</v>
      </c>
      <c r="N18" s="84">
        <f t="shared" si="8"/>
        <v>7733.1887090861446</v>
      </c>
      <c r="O18" s="84">
        <f t="shared" si="8"/>
        <v>16508.469488840936</v>
      </c>
      <c r="P18" s="84">
        <f t="shared" si="9"/>
        <v>1639.1050130654296</v>
      </c>
      <c r="Q18" s="84">
        <f t="shared" ref="Q18:R18" si="32">Q44+Q96</f>
        <v>5560.4344747031646</v>
      </c>
      <c r="R18" s="84">
        <f t="shared" si="32"/>
        <v>40.999956220991884</v>
      </c>
      <c r="S18" s="86">
        <f t="shared" si="11"/>
        <v>36684.69951334333</v>
      </c>
      <c r="T18" s="4" t="str">
        <f t="shared" si="12"/>
        <v/>
      </c>
      <c r="V18" s="5"/>
      <c r="W18" s="7"/>
      <c r="X18" s="7"/>
      <c r="Y18" s="7"/>
      <c r="Z18" s="7"/>
      <c r="AA18" s="7"/>
      <c r="AB18" s="7"/>
      <c r="AC18" s="7"/>
      <c r="AD18" s="7"/>
      <c r="AE18" s="5"/>
      <c r="AF18" s="5"/>
      <c r="AG18" s="5"/>
      <c r="AH18" s="5"/>
      <c r="AI18" s="5"/>
      <c r="AJ18" s="5"/>
      <c r="AK18" s="5"/>
      <c r="AL18" s="17"/>
      <c r="AM18" s="17"/>
      <c r="AN18" s="17"/>
      <c r="AO18" s="17"/>
      <c r="AP18" s="17"/>
      <c r="AQ18" s="17"/>
    </row>
    <row r="19" spans="1:43" ht="15">
      <c r="A19" s="29" t="s">
        <v>24</v>
      </c>
      <c r="B19" s="43">
        <f t="shared" si="4"/>
        <v>6025.2986069522603</v>
      </c>
      <c r="C19" s="43">
        <f t="shared" si="4"/>
        <v>25.830566564472232</v>
      </c>
      <c r="D19" s="43">
        <f t="shared" si="4"/>
        <v>1350.7141119528594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39">
        <f t="shared" si="7"/>
        <v>7401.843285469592</v>
      </c>
      <c r="K19" s="72" t="s">
        <v>24</v>
      </c>
      <c r="L19" s="43">
        <f t="shared" si="8"/>
        <v>6025.2986069522603</v>
      </c>
      <c r="M19" s="43">
        <f t="shared" si="8"/>
        <v>25.830566564472232</v>
      </c>
      <c r="N19" s="43">
        <f t="shared" si="8"/>
        <v>1350.7141119528594</v>
      </c>
      <c r="O19" s="43">
        <f t="shared" si="8"/>
        <v>0</v>
      </c>
      <c r="P19" s="43">
        <f t="shared" si="9"/>
        <v>-7.5406347832540632E-13</v>
      </c>
      <c r="Q19" s="43">
        <f t="shared" ref="Q19:R19" si="34">Q45+Q97</f>
        <v>0</v>
      </c>
      <c r="R19" s="43">
        <f t="shared" si="34"/>
        <v>0</v>
      </c>
      <c r="S19" s="83">
        <f t="shared" si="11"/>
        <v>7401.8432854695911</v>
      </c>
      <c r="T19" s="4" t="str">
        <f t="shared" si="12"/>
        <v/>
      </c>
      <c r="V19" s="5"/>
      <c r="W19" s="7"/>
      <c r="X19" s="7"/>
      <c r="Y19" s="7"/>
      <c r="Z19" s="7"/>
      <c r="AA19" s="7"/>
      <c r="AB19" s="7"/>
      <c r="AC19" s="7"/>
      <c r="AD19" s="7"/>
      <c r="AE19" s="5"/>
      <c r="AF19" s="5"/>
      <c r="AG19" s="5"/>
      <c r="AH19" s="5"/>
      <c r="AI19" s="5"/>
      <c r="AJ19" s="5"/>
      <c r="AK19" s="5"/>
      <c r="AL19" s="17"/>
      <c r="AM19" s="17"/>
      <c r="AN19" s="17"/>
      <c r="AO19" s="17"/>
      <c r="AP19" s="17"/>
      <c r="AQ19" s="17"/>
    </row>
    <row r="20" spans="1:43" ht="15">
      <c r="A20" s="28" t="s">
        <v>60</v>
      </c>
      <c r="B20" s="40">
        <f t="shared" si="4"/>
        <v>13460.364225734651</v>
      </c>
      <c r="C20" s="40">
        <f t="shared" si="4"/>
        <v>50.326226206217228</v>
      </c>
      <c r="D20" s="40">
        <f t="shared" si="4"/>
        <v>2193.4639115679302</v>
      </c>
      <c r="E20" s="40">
        <f t="shared" si="4"/>
        <v>0</v>
      </c>
      <c r="F20" s="40">
        <f t="shared" si="5"/>
        <v>6.0884886764705895E-2</v>
      </c>
      <c r="G20" s="40">
        <f t="shared" ref="G20:H20" si="35">G46+G98</f>
        <v>0</v>
      </c>
      <c r="H20" s="40">
        <f t="shared" si="35"/>
        <v>0</v>
      </c>
      <c r="I20" s="42">
        <f t="shared" si="7"/>
        <v>15704.215248395563</v>
      </c>
      <c r="K20" s="71" t="s">
        <v>60</v>
      </c>
      <c r="L20" s="84">
        <f t="shared" si="8"/>
        <v>13460.364225734651</v>
      </c>
      <c r="M20" s="84">
        <f t="shared" si="8"/>
        <v>50.326226206217228</v>
      </c>
      <c r="N20" s="84">
        <f t="shared" si="8"/>
        <v>2193.4639115679302</v>
      </c>
      <c r="O20" s="84">
        <f t="shared" si="8"/>
        <v>0</v>
      </c>
      <c r="P20" s="84">
        <f t="shared" si="9"/>
        <v>6.0884886764714249E-2</v>
      </c>
      <c r="Q20" s="84">
        <f t="shared" ref="Q20:R20" si="36">Q46+Q98</f>
        <v>0</v>
      </c>
      <c r="R20" s="84">
        <f t="shared" si="36"/>
        <v>0</v>
      </c>
      <c r="S20" s="86">
        <f t="shared" si="11"/>
        <v>15704.215248395563</v>
      </c>
      <c r="T20" s="4" t="str">
        <f t="shared" si="12"/>
        <v/>
      </c>
      <c r="V20" s="5"/>
      <c r="W20" s="7"/>
      <c r="X20" s="7"/>
      <c r="Y20" s="7"/>
      <c r="Z20" s="7"/>
      <c r="AA20" s="7"/>
      <c r="AB20" s="7"/>
      <c r="AC20" s="7"/>
      <c r="AD20" s="7"/>
      <c r="AE20" s="5"/>
      <c r="AF20" s="5"/>
      <c r="AG20" s="5"/>
      <c r="AH20" s="5"/>
      <c r="AI20" s="5"/>
      <c r="AJ20" s="5"/>
      <c r="AK20" s="5"/>
      <c r="AL20" s="17"/>
      <c r="AM20" s="17"/>
      <c r="AN20" s="17"/>
      <c r="AO20" s="17"/>
      <c r="AP20" s="17"/>
      <c r="AQ20" s="17"/>
    </row>
    <row r="21" spans="1:43" ht="15">
      <c r="A21" s="29" t="s">
        <v>22</v>
      </c>
      <c r="B21" s="43">
        <f t="shared" si="4"/>
        <v>2317.137002393551</v>
      </c>
      <c r="C21" s="43">
        <f t="shared" si="4"/>
        <v>1391.506241385202</v>
      </c>
      <c r="D21" s="43">
        <f t="shared" si="4"/>
        <v>1647.724133574412</v>
      </c>
      <c r="E21" s="43">
        <f t="shared" si="4"/>
        <v>3.4036120850233154</v>
      </c>
      <c r="F21" s="43">
        <f t="shared" si="5"/>
        <v>2477.9879487004018</v>
      </c>
      <c r="G21" s="43">
        <f t="shared" ref="G21:H21" si="37">G47+G99</f>
        <v>0</v>
      </c>
      <c r="H21" s="43">
        <f t="shared" si="37"/>
        <v>0</v>
      </c>
      <c r="I21" s="39">
        <f t="shared" si="7"/>
        <v>7837.7589381385897</v>
      </c>
      <c r="K21" s="72" t="s">
        <v>22</v>
      </c>
      <c r="L21" s="43">
        <f t="shared" si="8"/>
        <v>2317.137002393551</v>
      </c>
      <c r="M21" s="43">
        <f t="shared" si="8"/>
        <v>1391.506241385202</v>
      </c>
      <c r="N21" s="43">
        <f t="shared" si="8"/>
        <v>1647.724133574412</v>
      </c>
      <c r="O21" s="43">
        <f t="shared" si="8"/>
        <v>3.4036120850233154</v>
      </c>
      <c r="P21" s="43">
        <f t="shared" si="9"/>
        <v>2477.9879487004</v>
      </c>
      <c r="Q21" s="43">
        <f t="shared" ref="Q21:R21" si="38">Q47+Q99</f>
        <v>0</v>
      </c>
      <c r="R21" s="43">
        <f t="shared" si="38"/>
        <v>0</v>
      </c>
      <c r="S21" s="83">
        <f t="shared" si="11"/>
        <v>7837.7589381385878</v>
      </c>
      <c r="T21" s="4" t="str">
        <f t="shared" si="12"/>
        <v/>
      </c>
      <c r="V21" s="5"/>
      <c r="W21" s="7"/>
      <c r="X21" s="7"/>
      <c r="Y21" s="7"/>
      <c r="Z21" s="7"/>
      <c r="AA21" s="7"/>
      <c r="AB21" s="7"/>
      <c r="AC21" s="7"/>
      <c r="AD21" s="7"/>
      <c r="AE21" s="5"/>
      <c r="AF21" s="5"/>
      <c r="AG21" s="5"/>
      <c r="AH21" s="5"/>
      <c r="AI21" s="5"/>
      <c r="AJ21" s="5"/>
      <c r="AK21" s="5"/>
      <c r="AL21" s="17"/>
      <c r="AM21" s="17"/>
      <c r="AN21" s="17"/>
      <c r="AO21" s="17"/>
      <c r="AP21" s="17"/>
      <c r="AQ21" s="17"/>
    </row>
    <row r="22" spans="1:43" ht="15">
      <c r="A22" s="28" t="s">
        <v>21</v>
      </c>
      <c r="B22" s="40">
        <f t="shared" si="4"/>
        <v>181.64115250377233</v>
      </c>
      <c r="C22" s="40">
        <f t="shared" si="4"/>
        <v>911.1935295792706</v>
      </c>
      <c r="D22" s="40">
        <f t="shared" si="4"/>
        <v>697.06620099969473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42">
        <f t="shared" si="7"/>
        <v>1789.9008830827377</v>
      </c>
      <c r="K22" s="71" t="s">
        <v>21</v>
      </c>
      <c r="L22" s="84">
        <f t="shared" si="8"/>
        <v>181.64115250377233</v>
      </c>
      <c r="M22" s="84">
        <f t="shared" si="8"/>
        <v>911.1935295792706</v>
      </c>
      <c r="N22" s="84">
        <f t="shared" si="8"/>
        <v>697.06620099969473</v>
      </c>
      <c r="O22" s="84">
        <f t="shared" si="8"/>
        <v>0</v>
      </c>
      <c r="P22" s="84">
        <f t="shared" si="9"/>
        <v>0</v>
      </c>
      <c r="Q22" s="84">
        <f t="shared" ref="Q22:R22" si="40">Q48+Q100</f>
        <v>0</v>
      </c>
      <c r="R22" s="84">
        <f t="shared" si="40"/>
        <v>0</v>
      </c>
      <c r="S22" s="86">
        <f t="shared" si="11"/>
        <v>1789.9008830827377</v>
      </c>
      <c r="T22" s="4" t="str">
        <f t="shared" si="12"/>
        <v/>
      </c>
      <c r="V22" s="5"/>
      <c r="W22" s="7"/>
      <c r="X22" s="7"/>
      <c r="Y22" s="7"/>
      <c r="Z22" s="7"/>
      <c r="AA22" s="7"/>
      <c r="AB22" s="7"/>
      <c r="AC22" s="7"/>
      <c r="AD22" s="7"/>
      <c r="AE22" s="5"/>
      <c r="AF22" s="5"/>
      <c r="AG22" s="5"/>
      <c r="AH22" s="5"/>
      <c r="AI22" s="5"/>
      <c r="AJ22" s="5"/>
      <c r="AK22" s="5"/>
      <c r="AL22" s="17"/>
      <c r="AM22" s="17"/>
      <c r="AN22" s="17"/>
      <c r="AO22" s="17"/>
      <c r="AP22" s="17"/>
      <c r="AQ22" s="17"/>
    </row>
    <row r="23" spans="1:43" ht="15">
      <c r="A23" s="30" t="s">
        <v>64</v>
      </c>
      <c r="B23" s="43">
        <f t="shared" si="4"/>
        <v>1055.8981382715654</v>
      </c>
      <c r="C23" s="43">
        <f t="shared" si="4"/>
        <v>0</v>
      </c>
      <c r="D23" s="43">
        <f t="shared" si="4"/>
        <v>710.23494251241868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39">
        <f t="shared" si="7"/>
        <v>1766.133080783984</v>
      </c>
      <c r="K23" s="73" t="s">
        <v>64</v>
      </c>
      <c r="L23" s="43">
        <f t="shared" si="8"/>
        <v>1055.8981382715654</v>
      </c>
      <c r="M23" s="43">
        <f t="shared" si="8"/>
        <v>0</v>
      </c>
      <c r="N23" s="43">
        <f t="shared" si="8"/>
        <v>710.23494251241868</v>
      </c>
      <c r="O23" s="43">
        <f t="shared" si="8"/>
        <v>0</v>
      </c>
      <c r="P23" s="43">
        <f t="shared" si="9"/>
        <v>0</v>
      </c>
      <c r="Q23" s="43">
        <f t="shared" ref="Q23:R23" si="42">Q49+Q101</f>
        <v>0</v>
      </c>
      <c r="R23" s="43">
        <f t="shared" si="42"/>
        <v>0</v>
      </c>
      <c r="S23" s="83">
        <f t="shared" si="11"/>
        <v>1766.133080783984</v>
      </c>
      <c r="T23" s="4" t="str">
        <f t="shared" si="12"/>
        <v/>
      </c>
      <c r="V23" s="5"/>
      <c r="W23" s="7"/>
      <c r="X23" s="7"/>
      <c r="Y23" s="7"/>
      <c r="Z23" s="7"/>
      <c r="AA23" s="7"/>
      <c r="AB23" s="7"/>
      <c r="AC23" s="7"/>
      <c r="AD23" s="7"/>
      <c r="AE23" s="5"/>
      <c r="AF23" s="5"/>
      <c r="AG23" s="5"/>
      <c r="AH23" s="5"/>
      <c r="AI23" s="5"/>
      <c r="AJ23" s="5"/>
      <c r="AK23" s="5"/>
      <c r="AL23" s="17"/>
      <c r="AM23" s="17"/>
      <c r="AN23" s="17"/>
      <c r="AO23" s="17"/>
      <c r="AP23" s="17"/>
      <c r="AQ23" s="17"/>
    </row>
    <row r="24" spans="1:43">
      <c r="A24" s="55" t="s">
        <v>23</v>
      </c>
      <c r="B24" s="59">
        <f t="shared" si="4"/>
        <v>1055.8981382715654</v>
      </c>
      <c r="C24" s="59">
        <f t="shared" si="4"/>
        <v>0</v>
      </c>
      <c r="D24" s="59">
        <f t="shared" si="4"/>
        <v>710.23494251241868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61">
        <f t="shared" si="7"/>
        <v>1766.133080783984</v>
      </c>
      <c r="K24" s="74" t="s">
        <v>23</v>
      </c>
      <c r="L24" s="87">
        <f t="shared" si="8"/>
        <v>1055.8981382715654</v>
      </c>
      <c r="M24" s="87">
        <f t="shared" si="8"/>
        <v>0</v>
      </c>
      <c r="N24" s="87">
        <f t="shared" si="8"/>
        <v>710.23494251241868</v>
      </c>
      <c r="O24" s="87">
        <f t="shared" si="8"/>
        <v>0</v>
      </c>
      <c r="P24" s="87">
        <f t="shared" si="9"/>
        <v>0</v>
      </c>
      <c r="Q24" s="87">
        <f t="shared" ref="Q24:R24" si="44">Q50+Q102</f>
        <v>0</v>
      </c>
      <c r="R24" s="87">
        <f t="shared" si="44"/>
        <v>0</v>
      </c>
      <c r="S24" s="89">
        <f t="shared" si="11"/>
        <v>1766.133080783984</v>
      </c>
      <c r="T24" s="4" t="str">
        <f t="shared" si="12"/>
        <v/>
      </c>
      <c r="V24" s="5"/>
      <c r="W24" s="7"/>
      <c r="X24" s="7"/>
      <c r="Y24" s="7"/>
      <c r="Z24" s="7"/>
      <c r="AA24" s="7"/>
      <c r="AB24" s="7"/>
      <c r="AC24" s="7"/>
      <c r="AD24" s="7"/>
      <c r="AE24" s="5"/>
      <c r="AF24" s="5"/>
      <c r="AG24" s="5"/>
      <c r="AH24" s="5"/>
      <c r="AI24" s="5"/>
      <c r="AJ24" s="5"/>
      <c r="AK24" s="5"/>
      <c r="AL24" s="17"/>
      <c r="AM24" s="17"/>
      <c r="AN24" s="17"/>
      <c r="AO24" s="17"/>
      <c r="AP24" s="17"/>
      <c r="AQ24" s="17"/>
    </row>
    <row r="25" spans="1:43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64">
        <f t="shared" si="7"/>
        <v>0</v>
      </c>
      <c r="K25" s="75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62">
        <f t="shared" si="9"/>
        <v>0</v>
      </c>
      <c r="Q25" s="62">
        <f t="shared" ref="Q25:R25" si="46">Q51+Q103</f>
        <v>0</v>
      </c>
      <c r="R25" s="62">
        <f t="shared" si="46"/>
        <v>0</v>
      </c>
      <c r="S25" s="91">
        <f t="shared" si="11"/>
        <v>0</v>
      </c>
      <c r="V25" s="5"/>
      <c r="W25" s="7"/>
      <c r="X25" s="7"/>
      <c r="Y25" s="7"/>
      <c r="Z25" s="7"/>
      <c r="AA25" s="7"/>
      <c r="AB25" s="7"/>
      <c r="AC25" s="7"/>
      <c r="AD25" s="7"/>
      <c r="AE25" s="5"/>
      <c r="AF25" s="5"/>
      <c r="AG25" s="5"/>
      <c r="AH25" s="5"/>
      <c r="AI25" s="5"/>
      <c r="AJ25" s="5"/>
      <c r="AK25" s="5"/>
      <c r="AL25" s="17"/>
      <c r="AM25" s="17"/>
      <c r="AN25" s="17"/>
      <c r="AO25" s="17"/>
      <c r="AP25" s="17"/>
      <c r="AQ25" s="17"/>
    </row>
    <row r="26" spans="1:43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61">
        <f t="shared" si="7"/>
        <v>0</v>
      </c>
      <c r="K26" s="74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87">
        <f t="shared" si="9"/>
        <v>0</v>
      </c>
      <c r="Q26" s="87">
        <f t="shared" ref="Q26:R26" si="48">Q52+Q104</f>
        <v>0</v>
      </c>
      <c r="R26" s="87">
        <f t="shared" si="48"/>
        <v>0</v>
      </c>
      <c r="S26" s="89">
        <f t="shared" si="11"/>
        <v>0</v>
      </c>
      <c r="V26" s="5"/>
      <c r="W26" s="7"/>
      <c r="X26" s="7"/>
      <c r="Y26" s="7"/>
      <c r="Z26" s="7"/>
      <c r="AA26" s="7"/>
      <c r="AB26" s="7"/>
      <c r="AC26" s="7"/>
      <c r="AD26" s="7"/>
      <c r="AE26" s="5"/>
      <c r="AF26" s="5"/>
      <c r="AG26" s="5"/>
      <c r="AH26" s="5"/>
      <c r="AI26" s="5"/>
      <c r="AJ26" s="5"/>
      <c r="AK26" s="5"/>
      <c r="AL26" s="17"/>
      <c r="AM26" s="17"/>
      <c r="AN26" s="17"/>
      <c r="AO26" s="17"/>
      <c r="AP26" s="17"/>
      <c r="AQ26" s="17"/>
    </row>
    <row r="27" spans="1:43" ht="15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66">
        <f t="shared" si="7"/>
        <v>0</v>
      </c>
      <c r="K27" s="76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52">
        <f t="shared" si="9"/>
        <v>0</v>
      </c>
      <c r="Q27" s="52">
        <f t="shared" ref="Q27:R27" si="50">Q53+Q105</f>
        <v>0</v>
      </c>
      <c r="R27" s="52">
        <f t="shared" si="50"/>
        <v>0</v>
      </c>
      <c r="S27" s="93">
        <f t="shared" si="11"/>
        <v>0</v>
      </c>
      <c r="V27" s="5"/>
      <c r="W27" s="7"/>
      <c r="X27" s="7"/>
      <c r="Y27" s="7"/>
      <c r="Z27" s="7"/>
      <c r="AA27" s="7"/>
      <c r="AB27" s="7"/>
      <c r="AC27" s="7"/>
      <c r="AD27" s="7"/>
      <c r="AE27" s="5"/>
      <c r="AF27" s="5"/>
      <c r="AG27" s="5"/>
      <c r="AH27" s="5"/>
      <c r="AI27" s="5"/>
      <c r="AJ27" s="5"/>
      <c r="AK27" s="5"/>
      <c r="AL27" s="17"/>
      <c r="AM27" s="17"/>
      <c r="AN27" s="17"/>
      <c r="AO27" s="17"/>
      <c r="AP27" s="17"/>
      <c r="AQ27" s="17"/>
    </row>
    <row r="28" spans="1:43" ht="15">
      <c r="A28" s="34" t="s">
        <v>26</v>
      </c>
      <c r="B28" s="67">
        <f>SUM(B7:B23)</f>
        <v>67699.715529890906</v>
      </c>
      <c r="C28" s="67">
        <f t="shared" ref="C28:I28" si="51">SUM(C7:C23)</f>
        <v>14803.527500532773</v>
      </c>
      <c r="D28" s="67">
        <f t="shared" si="51"/>
        <v>28242.04852944615</v>
      </c>
      <c r="E28" s="67">
        <f t="shared" si="51"/>
        <v>19497.71435122675</v>
      </c>
      <c r="F28" s="67">
        <f t="shared" si="51"/>
        <v>103279.4960239558</v>
      </c>
      <c r="G28" s="67">
        <f t="shared" si="51"/>
        <v>5560.4344747031646</v>
      </c>
      <c r="H28" s="68">
        <f t="shared" si="51"/>
        <v>40.999956220991884</v>
      </c>
      <c r="I28" s="39">
        <f t="shared" si="51"/>
        <v>239123.93636597652</v>
      </c>
      <c r="J28" s="281"/>
      <c r="K28" s="77" t="s">
        <v>26</v>
      </c>
      <c r="L28" s="67">
        <f>SUM(L7:L23)</f>
        <v>67699.715529890906</v>
      </c>
      <c r="M28" s="67">
        <f t="shared" ref="M28:S28" si="52">SUM(M7:M23)</f>
        <v>14803.527500532773</v>
      </c>
      <c r="N28" s="67">
        <f t="shared" si="52"/>
        <v>28242.04852944615</v>
      </c>
      <c r="O28" s="67">
        <f t="shared" si="52"/>
        <v>19497.71435122675</v>
      </c>
      <c r="P28" s="67">
        <f t="shared" si="52"/>
        <v>103279.49602395578</v>
      </c>
      <c r="Q28" s="67">
        <f t="shared" si="52"/>
        <v>5560.4344747031646</v>
      </c>
      <c r="R28" s="68">
        <f t="shared" si="52"/>
        <v>40.999956220991884</v>
      </c>
      <c r="S28" s="94">
        <f t="shared" si="52"/>
        <v>239123.93636597652</v>
      </c>
      <c r="T28" s="4" t="str">
        <f>IF(ABS(S28-S54-S80-S106)&gt;0.01,S28-S54-S80-S106,"")</f>
        <v/>
      </c>
    </row>
    <row r="29" spans="1:43" s="15" customFormat="1" ht="15" thickBot="1">
      <c r="A29" s="32" t="s">
        <v>90</v>
      </c>
      <c r="B29" s="53">
        <f>IF($I28=0,"-",B28/$I28)</f>
        <v>0.28311559502883576</v>
      </c>
      <c r="C29" s="53">
        <f t="shared" ref="C29:H29" si="53">IF($I28=0,"-",C28/$I28)</f>
        <v>6.1907342800998973E-2</v>
      </c>
      <c r="D29" s="53">
        <f t="shared" si="53"/>
        <v>0.11810632159476503</v>
      </c>
      <c r="E29" s="53">
        <f t="shared" si="53"/>
        <v>8.1538112192104911E-2</v>
      </c>
      <c r="F29" s="53">
        <f t="shared" si="53"/>
        <v>0.43190781146178392</v>
      </c>
      <c r="G29" s="53">
        <f t="shared" si="53"/>
        <v>2.3253357899700101E-2</v>
      </c>
      <c r="H29" s="53">
        <f t="shared" si="53"/>
        <v>1.7145902181135855E-4</v>
      </c>
      <c r="I29" s="54">
        <f>SUM(B29:H29)</f>
        <v>1</v>
      </c>
      <c r="K29" s="78" t="s">
        <v>90</v>
      </c>
      <c r="L29" s="95">
        <f>IF($S28=0,"-",L28/$S28)</f>
        <v>0.28311559502883576</v>
      </c>
      <c r="M29" s="95">
        <f t="shared" ref="M29:R29" si="54">IF($S28=0,"-",M28/$S28)</f>
        <v>6.1907342800998973E-2</v>
      </c>
      <c r="N29" s="95">
        <f t="shared" si="54"/>
        <v>0.11810632159476503</v>
      </c>
      <c r="O29" s="95">
        <f t="shared" si="54"/>
        <v>8.1538112192104911E-2</v>
      </c>
      <c r="P29" s="95">
        <f t="shared" si="54"/>
        <v>0.43190781146178386</v>
      </c>
      <c r="Q29" s="95">
        <f t="shared" si="54"/>
        <v>2.3253357899700101E-2</v>
      </c>
      <c r="R29" s="96">
        <f t="shared" si="54"/>
        <v>1.7145902181135855E-4</v>
      </c>
      <c r="S29" s="97">
        <f>SUM(L29:R29)</f>
        <v>1</v>
      </c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spans="1:43" ht="15" thickBot="1">
      <c r="A30"/>
      <c r="B30" s="50"/>
      <c r="C30" s="50"/>
      <c r="D30" s="50"/>
      <c r="E30" s="50"/>
      <c r="F30" s="50"/>
      <c r="G30" s="50"/>
      <c r="H30" s="50"/>
      <c r="I30" s="50"/>
      <c r="K30"/>
      <c r="L30" s="50"/>
      <c r="M30" s="50"/>
      <c r="N30" s="50"/>
      <c r="O30" s="50"/>
      <c r="P30" s="50"/>
      <c r="Q30" s="50"/>
      <c r="R30" s="50"/>
      <c r="S30" s="50"/>
    </row>
    <row r="31" spans="1:43" ht="39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  <c r="K31" s="424" t="s">
        <v>53</v>
      </c>
      <c r="L31" s="80" t="s">
        <v>0</v>
      </c>
      <c r="M31" s="80" t="s">
        <v>1</v>
      </c>
      <c r="N31" s="80" t="s">
        <v>2</v>
      </c>
      <c r="O31" s="80" t="s">
        <v>3</v>
      </c>
      <c r="P31" s="80" t="s">
        <v>27</v>
      </c>
      <c r="Q31" s="80" t="s">
        <v>4</v>
      </c>
      <c r="R31" s="80" t="s">
        <v>5</v>
      </c>
      <c r="S31" s="81" t="s">
        <v>6</v>
      </c>
      <c r="U31" s="417" t="s">
        <v>53</v>
      </c>
      <c r="V31" s="111" t="s">
        <v>72</v>
      </c>
      <c r="W31" s="111" t="s">
        <v>73</v>
      </c>
      <c r="X31" s="111" t="s">
        <v>4</v>
      </c>
      <c r="Y31" s="111" t="s">
        <v>1</v>
      </c>
      <c r="Z31" s="111" t="s">
        <v>2</v>
      </c>
      <c r="AA31" s="111" t="s">
        <v>3</v>
      </c>
      <c r="AB31" s="111" t="s">
        <v>55</v>
      </c>
      <c r="AC31" s="111" t="s">
        <v>67</v>
      </c>
      <c r="AD31" s="112" t="s">
        <v>74</v>
      </c>
      <c r="AE31" s="112" t="s">
        <v>75</v>
      </c>
      <c r="AF31" s="112" t="s">
        <v>76</v>
      </c>
      <c r="AG31" s="112" t="s">
        <v>77</v>
      </c>
      <c r="AH31" s="112" t="s">
        <v>78</v>
      </c>
      <c r="AI31" s="113" t="s">
        <v>63</v>
      </c>
    </row>
    <row r="32" spans="1:43" ht="15" customHeight="1">
      <c r="A32" s="445" t="s">
        <v>53</v>
      </c>
      <c r="B32" s="409" t="s">
        <v>119</v>
      </c>
      <c r="C32" s="410"/>
      <c r="D32" s="410"/>
      <c r="E32" s="410"/>
      <c r="F32" s="410"/>
      <c r="G32" s="410"/>
      <c r="H32" s="410"/>
      <c r="I32" s="411"/>
      <c r="K32" s="425" t="s">
        <v>53</v>
      </c>
      <c r="L32" s="412" t="s">
        <v>119</v>
      </c>
      <c r="M32" s="413"/>
      <c r="N32" s="413"/>
      <c r="O32" s="413"/>
      <c r="P32" s="413"/>
      <c r="Q32" s="413"/>
      <c r="R32" s="413"/>
      <c r="S32" s="414"/>
      <c r="U32" s="418" t="s">
        <v>53</v>
      </c>
      <c r="V32" s="419" t="s">
        <v>119</v>
      </c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20"/>
    </row>
    <row r="33" spans="1:36" ht="15">
      <c r="A33" s="27" t="s">
        <v>7</v>
      </c>
      <c r="B33" s="37">
        <f>B111+B137+B163+B189+B215+B241+B267+B293+B319+B345+B371+B397+B423</f>
        <v>121.32979328283314</v>
      </c>
      <c r="C33" s="37">
        <f t="shared" ref="C33:E33" si="55">C111+C137+C163+C189+C215+C241+C267+C293+C319+C345+C371+C397+C423</f>
        <v>1135.5526283946713</v>
      </c>
      <c r="D33" s="37">
        <f t="shared" si="55"/>
        <v>1778.6262055458556</v>
      </c>
      <c r="E33" s="37">
        <f t="shared" si="55"/>
        <v>0</v>
      </c>
      <c r="F33" s="421">
        <v>0</v>
      </c>
      <c r="G33" s="37">
        <f t="shared" ref="G33:H48" si="56">G111+G137+G163+G189+G215+G241+G267+G293+G319+G345+G371+G397+G423</f>
        <v>0</v>
      </c>
      <c r="H33" s="37">
        <f t="shared" si="56"/>
        <v>0</v>
      </c>
      <c r="I33" s="39">
        <f>SUM(B33:H33)</f>
        <v>3035.5086272233602</v>
      </c>
      <c r="K33" s="79" t="s">
        <v>7</v>
      </c>
      <c r="L33" s="37">
        <f t="shared" ref="L33:R48" si="57">L111+L137+L163+L189+L215+L241+L267+L293+L319+L345+L371+L397+L423</f>
        <v>121.32979328283314</v>
      </c>
      <c r="M33" s="37">
        <f t="shared" si="57"/>
        <v>1135.5526283946713</v>
      </c>
      <c r="N33" s="37">
        <f t="shared" si="57"/>
        <v>1778.6262055458556</v>
      </c>
      <c r="O33" s="37">
        <f t="shared" si="57"/>
        <v>0</v>
      </c>
      <c r="P33" s="37">
        <f t="shared" si="57"/>
        <v>0</v>
      </c>
      <c r="Q33" s="37">
        <f t="shared" si="57"/>
        <v>0</v>
      </c>
      <c r="R33" s="37">
        <f t="shared" si="57"/>
        <v>0</v>
      </c>
      <c r="S33" s="99">
        <f>SUM(L33:R33)</f>
        <v>3035.5086272233602</v>
      </c>
      <c r="U33" s="101" t="s">
        <v>7</v>
      </c>
      <c r="V33" s="114">
        <f t="shared" ref="V33:AH48" si="58">V111+V137+V163+V189+V215+V241+V267+V293+V319+V345+V371+V397+V423</f>
        <v>121.32979328283314</v>
      </c>
      <c r="W33" s="114">
        <f t="shared" si="58"/>
        <v>0</v>
      </c>
      <c r="X33" s="114">
        <f t="shared" si="58"/>
        <v>0</v>
      </c>
      <c r="Y33" s="114">
        <f t="shared" si="58"/>
        <v>1135.5526283946713</v>
      </c>
      <c r="Z33" s="114">
        <f t="shared" si="58"/>
        <v>1778.6262055458556</v>
      </c>
      <c r="AA33" s="114">
        <f t="shared" si="58"/>
        <v>0</v>
      </c>
      <c r="AB33" s="114">
        <f t="shared" si="58"/>
        <v>0</v>
      </c>
      <c r="AC33" s="115">
        <f t="shared" si="58"/>
        <v>0</v>
      </c>
      <c r="AD33" s="114">
        <f t="shared" si="58"/>
        <v>0</v>
      </c>
      <c r="AE33" s="114">
        <f t="shared" si="58"/>
        <v>0</v>
      </c>
      <c r="AF33" s="114">
        <f t="shared" si="58"/>
        <v>0</v>
      </c>
      <c r="AG33" s="114">
        <f t="shared" si="58"/>
        <v>0</v>
      </c>
      <c r="AH33" s="114">
        <f t="shared" si="58"/>
        <v>0</v>
      </c>
      <c r="AI33" s="117">
        <f>SUM(V33:AC33)</f>
        <v>3035.5086272233602</v>
      </c>
      <c r="AJ33" s="1" t="str">
        <f>IF(ABS(S33-AI33)&gt;0.001,S33-AI33,"")</f>
        <v/>
      </c>
    </row>
    <row r="34" spans="1:36" ht="15">
      <c r="A34" s="28" t="s">
        <v>8</v>
      </c>
      <c r="B34" s="40">
        <f t="shared" ref="B34:E49" si="59">B112+B138+B164+B190+B216+B242+B268+B294+B320+B346+B372+B398+B424</f>
        <v>0</v>
      </c>
      <c r="C34" s="40">
        <f t="shared" si="59"/>
        <v>0</v>
      </c>
      <c r="D34" s="40">
        <f t="shared" si="59"/>
        <v>499.34093494000001</v>
      </c>
      <c r="E34" s="40">
        <f t="shared" si="59"/>
        <v>0</v>
      </c>
      <c r="F34" s="422">
        <v>0</v>
      </c>
      <c r="G34" s="40">
        <f t="shared" si="56"/>
        <v>0</v>
      </c>
      <c r="H34" s="40">
        <f t="shared" si="56"/>
        <v>0</v>
      </c>
      <c r="I34" s="42">
        <f t="shared" ref="I34:I53" si="60">SUM(B34:H34)</f>
        <v>499.34093494000001</v>
      </c>
      <c r="K34" s="71" t="s">
        <v>8</v>
      </c>
      <c r="L34" s="84">
        <f t="shared" si="57"/>
        <v>0</v>
      </c>
      <c r="M34" s="84">
        <f t="shared" si="57"/>
        <v>0</v>
      </c>
      <c r="N34" s="84">
        <f t="shared" si="57"/>
        <v>499.34093494000001</v>
      </c>
      <c r="O34" s="84">
        <f t="shared" si="57"/>
        <v>0</v>
      </c>
      <c r="P34" s="84">
        <f t="shared" si="57"/>
        <v>0</v>
      </c>
      <c r="Q34" s="84">
        <f t="shared" si="57"/>
        <v>0</v>
      </c>
      <c r="R34" s="84">
        <f t="shared" si="57"/>
        <v>0</v>
      </c>
      <c r="S34" s="86">
        <f t="shared" ref="S34:S53" si="61">SUM(L34:R34)</f>
        <v>499.34093494000001</v>
      </c>
      <c r="U34" s="102" t="s">
        <v>8</v>
      </c>
      <c r="V34" s="118">
        <f t="shared" si="58"/>
        <v>0</v>
      </c>
      <c r="W34" s="118">
        <f t="shared" si="58"/>
        <v>0</v>
      </c>
      <c r="X34" s="118">
        <f t="shared" si="58"/>
        <v>0</v>
      </c>
      <c r="Y34" s="118">
        <f t="shared" si="58"/>
        <v>0</v>
      </c>
      <c r="Z34" s="118">
        <f t="shared" si="58"/>
        <v>499.34093494000001</v>
      </c>
      <c r="AA34" s="118">
        <f t="shared" si="58"/>
        <v>0</v>
      </c>
      <c r="AB34" s="118">
        <f t="shared" si="58"/>
        <v>0</v>
      </c>
      <c r="AC34" s="119">
        <f t="shared" si="58"/>
        <v>0</v>
      </c>
      <c r="AD34" s="118">
        <f t="shared" si="58"/>
        <v>0</v>
      </c>
      <c r="AE34" s="118">
        <f t="shared" si="58"/>
        <v>0</v>
      </c>
      <c r="AF34" s="118">
        <f t="shared" si="58"/>
        <v>0</v>
      </c>
      <c r="AG34" s="118">
        <f t="shared" si="58"/>
        <v>0</v>
      </c>
      <c r="AH34" s="118">
        <f t="shared" si="58"/>
        <v>0</v>
      </c>
      <c r="AI34" s="120">
        <f t="shared" ref="AI34:AI53" si="62">SUM(V34:AC34)</f>
        <v>499.34093494000001</v>
      </c>
      <c r="AJ34" s="1" t="str">
        <f t="shared" ref="AJ34:AJ55" si="63">IF(ABS(S34-AI34)&gt;0.001,S34-AI34,"")</f>
        <v/>
      </c>
    </row>
    <row r="35" spans="1:36" ht="15">
      <c r="A35" s="29" t="s">
        <v>10</v>
      </c>
      <c r="B35" s="43">
        <f t="shared" si="59"/>
        <v>2.4366199939568799E-2</v>
      </c>
      <c r="C35" s="43">
        <f t="shared" si="59"/>
        <v>0</v>
      </c>
      <c r="D35" s="43">
        <f t="shared" si="59"/>
        <v>224.51347781542478</v>
      </c>
      <c r="E35" s="43">
        <f t="shared" si="59"/>
        <v>0</v>
      </c>
      <c r="F35" s="422">
        <v>0</v>
      </c>
      <c r="G35" s="43">
        <f t="shared" si="56"/>
        <v>0</v>
      </c>
      <c r="H35" s="43">
        <f t="shared" si="56"/>
        <v>0</v>
      </c>
      <c r="I35" s="39">
        <f t="shared" si="60"/>
        <v>224.53784401536436</v>
      </c>
      <c r="K35" s="72" t="s">
        <v>10</v>
      </c>
      <c r="L35" s="43">
        <f t="shared" si="57"/>
        <v>2.4366199939568799E-2</v>
      </c>
      <c r="M35" s="43">
        <f t="shared" si="57"/>
        <v>0</v>
      </c>
      <c r="N35" s="43">
        <f t="shared" si="57"/>
        <v>224.51347781542478</v>
      </c>
      <c r="O35" s="43">
        <f t="shared" si="57"/>
        <v>0</v>
      </c>
      <c r="P35" s="43">
        <f t="shared" si="57"/>
        <v>0</v>
      </c>
      <c r="Q35" s="43">
        <f t="shared" si="57"/>
        <v>0</v>
      </c>
      <c r="R35" s="43">
        <f t="shared" si="57"/>
        <v>0</v>
      </c>
      <c r="S35" s="83">
        <f t="shared" si="61"/>
        <v>224.53784401536436</v>
      </c>
      <c r="U35" s="103" t="s">
        <v>10</v>
      </c>
      <c r="V35" s="114">
        <f t="shared" si="58"/>
        <v>2.4366199939568799E-2</v>
      </c>
      <c r="W35" s="114">
        <f t="shared" si="58"/>
        <v>0</v>
      </c>
      <c r="X35" s="114">
        <f t="shared" si="58"/>
        <v>0</v>
      </c>
      <c r="Y35" s="114">
        <f t="shared" si="58"/>
        <v>0</v>
      </c>
      <c r="Z35" s="114">
        <f t="shared" si="58"/>
        <v>224.51347781542478</v>
      </c>
      <c r="AA35" s="114">
        <f t="shared" si="58"/>
        <v>0</v>
      </c>
      <c r="AB35" s="114">
        <f t="shared" si="58"/>
        <v>0</v>
      </c>
      <c r="AC35" s="115">
        <f t="shared" si="58"/>
        <v>0</v>
      </c>
      <c r="AD35" s="114">
        <f t="shared" si="58"/>
        <v>0</v>
      </c>
      <c r="AE35" s="114">
        <f t="shared" si="58"/>
        <v>0</v>
      </c>
      <c r="AF35" s="114">
        <f t="shared" si="58"/>
        <v>0</v>
      </c>
      <c r="AG35" s="114">
        <f t="shared" si="58"/>
        <v>0</v>
      </c>
      <c r="AH35" s="114">
        <f t="shared" si="58"/>
        <v>0</v>
      </c>
      <c r="AI35" s="117">
        <f t="shared" si="62"/>
        <v>224.53784401536436</v>
      </c>
      <c r="AJ35" s="1" t="str">
        <f t="shared" si="63"/>
        <v/>
      </c>
    </row>
    <row r="36" spans="1:36" ht="15">
      <c r="A36" s="28" t="s">
        <v>56</v>
      </c>
      <c r="B36" s="40">
        <f t="shared" si="59"/>
        <v>0</v>
      </c>
      <c r="C36" s="40">
        <f t="shared" si="59"/>
        <v>300.65134867660117</v>
      </c>
      <c r="D36" s="40">
        <f t="shared" si="59"/>
        <v>314.13566399999996</v>
      </c>
      <c r="E36" s="40">
        <f t="shared" si="59"/>
        <v>0</v>
      </c>
      <c r="F36" s="422">
        <v>0</v>
      </c>
      <c r="G36" s="40">
        <f t="shared" si="56"/>
        <v>0</v>
      </c>
      <c r="H36" s="40">
        <f t="shared" si="56"/>
        <v>0</v>
      </c>
      <c r="I36" s="42">
        <f t="shared" si="60"/>
        <v>614.78701267660108</v>
      </c>
      <c r="K36" s="71" t="s">
        <v>56</v>
      </c>
      <c r="L36" s="84">
        <f t="shared" si="57"/>
        <v>0</v>
      </c>
      <c r="M36" s="84">
        <f t="shared" si="57"/>
        <v>300.65134867660117</v>
      </c>
      <c r="N36" s="84">
        <f t="shared" si="57"/>
        <v>314.13566399999996</v>
      </c>
      <c r="O36" s="84">
        <f t="shared" si="57"/>
        <v>0</v>
      </c>
      <c r="P36" s="84">
        <f t="shared" si="57"/>
        <v>0</v>
      </c>
      <c r="Q36" s="84">
        <f t="shared" si="57"/>
        <v>0</v>
      </c>
      <c r="R36" s="84">
        <f t="shared" si="57"/>
        <v>0</v>
      </c>
      <c r="S36" s="86">
        <f t="shared" si="61"/>
        <v>614.78701267660108</v>
      </c>
      <c r="U36" s="102" t="s">
        <v>56</v>
      </c>
      <c r="V36" s="118">
        <f t="shared" si="58"/>
        <v>0</v>
      </c>
      <c r="W36" s="118">
        <f t="shared" si="58"/>
        <v>0</v>
      </c>
      <c r="X36" s="118">
        <f t="shared" si="58"/>
        <v>0</v>
      </c>
      <c r="Y36" s="118">
        <f t="shared" si="58"/>
        <v>300.65134867660117</v>
      </c>
      <c r="Z36" s="118">
        <f t="shared" si="58"/>
        <v>313.96419256768553</v>
      </c>
      <c r="AA36" s="118">
        <f t="shared" si="58"/>
        <v>0</v>
      </c>
      <c r="AB36" s="118">
        <f t="shared" si="58"/>
        <v>0</v>
      </c>
      <c r="AC36" s="119">
        <f t="shared" si="58"/>
        <v>0.17147143231441048</v>
      </c>
      <c r="AD36" s="118">
        <f t="shared" si="58"/>
        <v>0</v>
      </c>
      <c r="AE36" s="118">
        <f t="shared" si="58"/>
        <v>0</v>
      </c>
      <c r="AF36" s="118">
        <f t="shared" si="58"/>
        <v>0</v>
      </c>
      <c r="AG36" s="118">
        <f t="shared" si="58"/>
        <v>0.17147143231441048</v>
      </c>
      <c r="AH36" s="118">
        <f t="shared" si="58"/>
        <v>0</v>
      </c>
      <c r="AI36" s="120">
        <f t="shared" si="62"/>
        <v>614.78701267660119</v>
      </c>
      <c r="AJ36" s="1" t="str">
        <f t="shared" si="63"/>
        <v/>
      </c>
    </row>
    <row r="37" spans="1:36" ht="15">
      <c r="A37" s="29" t="s">
        <v>16</v>
      </c>
      <c r="B37" s="43">
        <f t="shared" si="59"/>
        <v>702.13169610741068</v>
      </c>
      <c r="C37" s="43">
        <f t="shared" si="59"/>
        <v>420.702356072844</v>
      </c>
      <c r="D37" s="43">
        <f t="shared" si="59"/>
        <v>226.71901131835733</v>
      </c>
      <c r="E37" s="43">
        <f t="shared" si="59"/>
        <v>0</v>
      </c>
      <c r="F37" s="422">
        <v>0</v>
      </c>
      <c r="G37" s="43">
        <f t="shared" si="56"/>
        <v>0</v>
      </c>
      <c r="H37" s="43">
        <f t="shared" si="56"/>
        <v>0</v>
      </c>
      <c r="I37" s="39">
        <f t="shared" si="60"/>
        <v>1349.5530634986121</v>
      </c>
      <c r="K37" s="72" t="s">
        <v>16</v>
      </c>
      <c r="L37" s="43">
        <f t="shared" si="57"/>
        <v>702.13169610741068</v>
      </c>
      <c r="M37" s="43">
        <f t="shared" si="57"/>
        <v>420.702356072844</v>
      </c>
      <c r="N37" s="43">
        <f t="shared" si="57"/>
        <v>226.71901131835733</v>
      </c>
      <c r="O37" s="43">
        <f t="shared" si="57"/>
        <v>0</v>
      </c>
      <c r="P37" s="43">
        <f t="shared" si="57"/>
        <v>0</v>
      </c>
      <c r="Q37" s="43">
        <f t="shared" si="57"/>
        <v>0</v>
      </c>
      <c r="R37" s="43">
        <f t="shared" si="57"/>
        <v>0</v>
      </c>
      <c r="S37" s="83">
        <f t="shared" si="61"/>
        <v>1349.5530634986121</v>
      </c>
      <c r="U37" s="103" t="s">
        <v>16</v>
      </c>
      <c r="V37" s="114">
        <f t="shared" si="58"/>
        <v>674.01099153310338</v>
      </c>
      <c r="W37" s="114">
        <f t="shared" si="58"/>
        <v>0</v>
      </c>
      <c r="X37" s="114">
        <f t="shared" si="58"/>
        <v>0</v>
      </c>
      <c r="Y37" s="114">
        <f t="shared" si="58"/>
        <v>420.702356072844</v>
      </c>
      <c r="Z37" s="114">
        <f t="shared" si="58"/>
        <v>157.52168706436728</v>
      </c>
      <c r="AA37" s="114">
        <f t="shared" si="58"/>
        <v>0</v>
      </c>
      <c r="AB37" s="114">
        <f t="shared" si="58"/>
        <v>0</v>
      </c>
      <c r="AC37" s="115">
        <f t="shared" si="58"/>
        <v>97.3180288282974</v>
      </c>
      <c r="AD37" s="114">
        <f t="shared" si="58"/>
        <v>28.120704574307322</v>
      </c>
      <c r="AE37" s="114">
        <f t="shared" si="58"/>
        <v>0</v>
      </c>
      <c r="AF37" s="114">
        <f t="shared" si="58"/>
        <v>0</v>
      </c>
      <c r="AG37" s="114">
        <f t="shared" si="58"/>
        <v>69.197324253990075</v>
      </c>
      <c r="AH37" s="114">
        <f t="shared" si="58"/>
        <v>0</v>
      </c>
      <c r="AI37" s="117">
        <f t="shared" si="62"/>
        <v>1349.5530634986121</v>
      </c>
      <c r="AJ37" s="1" t="str">
        <f t="shared" si="63"/>
        <v/>
      </c>
    </row>
    <row r="38" spans="1:36" ht="15">
      <c r="A38" s="28" t="s">
        <v>68</v>
      </c>
      <c r="B38" s="40">
        <f t="shared" si="59"/>
        <v>544.82483154932993</v>
      </c>
      <c r="C38" s="40">
        <f t="shared" si="59"/>
        <v>161.62146431798547</v>
      </c>
      <c r="D38" s="40">
        <f t="shared" si="59"/>
        <v>90.037631604568801</v>
      </c>
      <c r="E38" s="40">
        <f t="shared" si="59"/>
        <v>4.2804024811032875</v>
      </c>
      <c r="F38" s="422">
        <v>0</v>
      </c>
      <c r="G38" s="40">
        <f t="shared" si="56"/>
        <v>0</v>
      </c>
      <c r="H38" s="40">
        <f t="shared" si="56"/>
        <v>0</v>
      </c>
      <c r="I38" s="42">
        <f t="shared" si="60"/>
        <v>800.7643299529874</v>
      </c>
      <c r="K38" s="71" t="s">
        <v>68</v>
      </c>
      <c r="L38" s="84">
        <f t="shared" si="57"/>
        <v>544.82483154932993</v>
      </c>
      <c r="M38" s="84">
        <f t="shared" si="57"/>
        <v>161.62146431798547</v>
      </c>
      <c r="N38" s="84">
        <f t="shared" si="57"/>
        <v>90.037631604568801</v>
      </c>
      <c r="O38" s="84">
        <f t="shared" si="57"/>
        <v>4.2804024811032875</v>
      </c>
      <c r="P38" s="84">
        <f t="shared" si="57"/>
        <v>0</v>
      </c>
      <c r="Q38" s="84">
        <f t="shared" si="57"/>
        <v>0</v>
      </c>
      <c r="R38" s="84">
        <f t="shared" si="57"/>
        <v>0</v>
      </c>
      <c r="S38" s="86">
        <f t="shared" si="61"/>
        <v>800.7643299529874</v>
      </c>
      <c r="U38" s="102" t="s">
        <v>57</v>
      </c>
      <c r="V38" s="118">
        <f t="shared" si="58"/>
        <v>537.43467564592652</v>
      </c>
      <c r="W38" s="118">
        <f t="shared" si="58"/>
        <v>3.2679859447218647</v>
      </c>
      <c r="X38" s="118">
        <f t="shared" si="58"/>
        <v>0</v>
      </c>
      <c r="Y38" s="118">
        <f t="shared" si="58"/>
        <v>161.62146431798547</v>
      </c>
      <c r="Z38" s="118">
        <f t="shared" si="58"/>
        <v>79.50969507965219</v>
      </c>
      <c r="AA38" s="118">
        <f t="shared" si="58"/>
        <v>1.6359428370473763</v>
      </c>
      <c r="AB38" s="118">
        <f t="shared" si="58"/>
        <v>0</v>
      </c>
      <c r="AC38" s="119">
        <f t="shared" si="58"/>
        <v>17.294566127653987</v>
      </c>
      <c r="AD38" s="118">
        <f t="shared" si="58"/>
        <v>4.1221699586814804</v>
      </c>
      <c r="AE38" s="118">
        <f t="shared" si="58"/>
        <v>0</v>
      </c>
      <c r="AF38" s="118">
        <f t="shared" si="58"/>
        <v>0</v>
      </c>
      <c r="AG38" s="118">
        <f t="shared" si="58"/>
        <v>10.527936524916596</v>
      </c>
      <c r="AH38" s="118">
        <f t="shared" si="58"/>
        <v>2.6444596440559116</v>
      </c>
      <c r="AI38" s="120">
        <f t="shared" si="62"/>
        <v>800.7643299529874</v>
      </c>
      <c r="AJ38" s="1" t="str">
        <f t="shared" si="63"/>
        <v/>
      </c>
    </row>
    <row r="39" spans="1:36" ht="15">
      <c r="A39" s="29" t="s">
        <v>58</v>
      </c>
      <c r="B39" s="43">
        <f t="shared" si="59"/>
        <v>0</v>
      </c>
      <c r="C39" s="43">
        <f t="shared" si="59"/>
        <v>0</v>
      </c>
      <c r="D39" s="43">
        <f t="shared" si="59"/>
        <v>7.423457483509714</v>
      </c>
      <c r="E39" s="43">
        <f t="shared" si="59"/>
        <v>2440.7001224366782</v>
      </c>
      <c r="F39" s="422">
        <v>0</v>
      </c>
      <c r="G39" s="43">
        <f t="shared" si="56"/>
        <v>0</v>
      </c>
      <c r="H39" s="43">
        <f t="shared" si="56"/>
        <v>0</v>
      </c>
      <c r="I39" s="39">
        <f t="shared" si="60"/>
        <v>2448.1235799201877</v>
      </c>
      <c r="K39" s="72" t="s">
        <v>58</v>
      </c>
      <c r="L39" s="43">
        <f t="shared" si="57"/>
        <v>0</v>
      </c>
      <c r="M39" s="43">
        <f t="shared" si="57"/>
        <v>0</v>
      </c>
      <c r="N39" s="43">
        <f t="shared" si="57"/>
        <v>7.423457483509714</v>
      </c>
      <c r="O39" s="43">
        <f t="shared" si="57"/>
        <v>2440.7001224366782</v>
      </c>
      <c r="P39" s="43">
        <f t="shared" si="57"/>
        <v>4763.677662721434</v>
      </c>
      <c r="Q39" s="43">
        <f t="shared" si="57"/>
        <v>0</v>
      </c>
      <c r="R39" s="43">
        <f t="shared" si="57"/>
        <v>0</v>
      </c>
      <c r="S39" s="83">
        <f t="shared" si="61"/>
        <v>7211.8012426416217</v>
      </c>
      <c r="U39" s="103" t="s">
        <v>58</v>
      </c>
      <c r="V39" s="114">
        <f t="shared" si="58"/>
        <v>0</v>
      </c>
      <c r="W39" s="114">
        <f t="shared" si="58"/>
        <v>0</v>
      </c>
      <c r="X39" s="114">
        <f t="shared" si="58"/>
        <v>0</v>
      </c>
      <c r="Y39" s="114">
        <f t="shared" si="58"/>
        <v>0</v>
      </c>
      <c r="Z39" s="114">
        <f t="shared" si="58"/>
        <v>0</v>
      </c>
      <c r="AA39" s="114">
        <f t="shared" si="58"/>
        <v>2436.6915574629852</v>
      </c>
      <c r="AB39" s="114">
        <f t="shared" si="58"/>
        <v>4763.677662721434</v>
      </c>
      <c r="AC39" s="115">
        <f t="shared" si="58"/>
        <v>11.43202245720285</v>
      </c>
      <c r="AD39" s="114">
        <f t="shared" si="58"/>
        <v>0</v>
      </c>
      <c r="AE39" s="114">
        <f t="shared" si="58"/>
        <v>4.0085649736931357</v>
      </c>
      <c r="AF39" s="114">
        <f t="shared" si="58"/>
        <v>0</v>
      </c>
      <c r="AG39" s="114">
        <f t="shared" si="58"/>
        <v>7.423457483509714</v>
      </c>
      <c r="AH39" s="114">
        <f t="shared" si="58"/>
        <v>0</v>
      </c>
      <c r="AI39" s="117">
        <f t="shared" si="62"/>
        <v>7211.8012426416217</v>
      </c>
      <c r="AJ39" s="1" t="str">
        <f t="shared" si="63"/>
        <v/>
      </c>
    </row>
    <row r="40" spans="1:36" ht="15">
      <c r="A40" s="28" t="s">
        <v>12</v>
      </c>
      <c r="B40" s="40">
        <f t="shared" si="59"/>
        <v>0</v>
      </c>
      <c r="C40" s="40">
        <f t="shared" si="59"/>
        <v>0.52476054127690408</v>
      </c>
      <c r="D40" s="40">
        <f t="shared" si="59"/>
        <v>0</v>
      </c>
      <c r="E40" s="40">
        <f t="shared" si="59"/>
        <v>25.806831066228877</v>
      </c>
      <c r="F40" s="422">
        <v>0</v>
      </c>
      <c r="G40" s="40">
        <f t="shared" si="56"/>
        <v>0</v>
      </c>
      <c r="H40" s="40">
        <f t="shared" si="56"/>
        <v>0</v>
      </c>
      <c r="I40" s="42">
        <f t="shared" si="60"/>
        <v>26.331591607505782</v>
      </c>
      <c r="K40" s="71" t="s">
        <v>12</v>
      </c>
      <c r="L40" s="84">
        <f t="shared" si="57"/>
        <v>0</v>
      </c>
      <c r="M40" s="84">
        <f t="shared" si="57"/>
        <v>0.52476054127690408</v>
      </c>
      <c r="N40" s="84">
        <f t="shared" si="57"/>
        <v>0</v>
      </c>
      <c r="O40" s="84">
        <f t="shared" si="57"/>
        <v>25.806831066228877</v>
      </c>
      <c r="P40" s="84">
        <f t="shared" si="57"/>
        <v>262.46800439791559</v>
      </c>
      <c r="Q40" s="84">
        <f t="shared" si="57"/>
        <v>0</v>
      </c>
      <c r="R40" s="84">
        <f t="shared" si="57"/>
        <v>0</v>
      </c>
      <c r="S40" s="86">
        <f t="shared" si="61"/>
        <v>288.79959600542139</v>
      </c>
      <c r="U40" s="102" t="s">
        <v>12</v>
      </c>
      <c r="V40" s="118">
        <f t="shared" si="58"/>
        <v>0</v>
      </c>
      <c r="W40" s="118">
        <f t="shared" si="58"/>
        <v>0</v>
      </c>
      <c r="X40" s="118">
        <f t="shared" si="58"/>
        <v>0</v>
      </c>
      <c r="Y40" s="118">
        <f t="shared" si="58"/>
        <v>0.52476054127690408</v>
      </c>
      <c r="Z40" s="118">
        <f t="shared" si="58"/>
        <v>0</v>
      </c>
      <c r="AA40" s="118">
        <f t="shared" si="58"/>
        <v>25.806831066228877</v>
      </c>
      <c r="AB40" s="118">
        <f t="shared" si="58"/>
        <v>262.46800439791559</v>
      </c>
      <c r="AC40" s="119">
        <f t="shared" si="58"/>
        <v>0</v>
      </c>
      <c r="AD40" s="118">
        <f t="shared" si="58"/>
        <v>0</v>
      </c>
      <c r="AE40" s="118">
        <f t="shared" si="58"/>
        <v>0</v>
      </c>
      <c r="AF40" s="118">
        <f t="shared" si="58"/>
        <v>0</v>
      </c>
      <c r="AG40" s="118">
        <f t="shared" si="58"/>
        <v>0</v>
      </c>
      <c r="AH40" s="118">
        <f t="shared" si="58"/>
        <v>0</v>
      </c>
      <c r="AI40" s="120">
        <f t="shared" si="62"/>
        <v>288.79959600542139</v>
      </c>
      <c r="AJ40" s="1" t="str">
        <f t="shared" si="63"/>
        <v/>
      </c>
    </row>
    <row r="41" spans="1:36" ht="15">
      <c r="A41" s="29" t="s">
        <v>59</v>
      </c>
      <c r="B41" s="43">
        <f t="shared" si="59"/>
        <v>0.43900552486187844</v>
      </c>
      <c r="C41" s="43">
        <f t="shared" si="59"/>
        <v>0</v>
      </c>
      <c r="D41" s="43">
        <f t="shared" si="59"/>
        <v>5.6668507575647835</v>
      </c>
      <c r="E41" s="43">
        <f t="shared" si="59"/>
        <v>0.1251191513544232</v>
      </c>
      <c r="F41" s="422">
        <v>0</v>
      </c>
      <c r="G41" s="43">
        <f t="shared" si="56"/>
        <v>0</v>
      </c>
      <c r="H41" s="43">
        <f t="shared" si="56"/>
        <v>0</v>
      </c>
      <c r="I41" s="39">
        <f t="shared" si="60"/>
        <v>6.2309754337810848</v>
      </c>
      <c r="K41" s="72" t="s">
        <v>59</v>
      </c>
      <c r="L41" s="43">
        <f t="shared" si="57"/>
        <v>0.43900552486187844</v>
      </c>
      <c r="M41" s="43">
        <f t="shared" si="57"/>
        <v>0</v>
      </c>
      <c r="N41" s="43">
        <f t="shared" si="57"/>
        <v>5.6668507575647835</v>
      </c>
      <c r="O41" s="43">
        <f t="shared" si="57"/>
        <v>0.1251191513544232</v>
      </c>
      <c r="P41" s="43">
        <f t="shared" si="57"/>
        <v>0</v>
      </c>
      <c r="Q41" s="43">
        <f t="shared" si="57"/>
        <v>0</v>
      </c>
      <c r="R41" s="43">
        <f t="shared" si="57"/>
        <v>0</v>
      </c>
      <c r="S41" s="83">
        <f t="shared" si="61"/>
        <v>6.2309754337810848</v>
      </c>
      <c r="U41" s="103" t="s">
        <v>59</v>
      </c>
      <c r="V41" s="114">
        <f t="shared" si="58"/>
        <v>0.43900552486187844</v>
      </c>
      <c r="W41" s="114">
        <f t="shared" si="58"/>
        <v>0</v>
      </c>
      <c r="X41" s="114">
        <f t="shared" si="58"/>
        <v>0</v>
      </c>
      <c r="Y41" s="114">
        <f t="shared" si="58"/>
        <v>0</v>
      </c>
      <c r="Z41" s="114">
        <f t="shared" si="58"/>
        <v>5.6668507575647835</v>
      </c>
      <c r="AA41" s="114">
        <f t="shared" si="58"/>
        <v>0</v>
      </c>
      <c r="AB41" s="114">
        <f t="shared" si="58"/>
        <v>0</v>
      </c>
      <c r="AC41" s="115">
        <f t="shared" si="58"/>
        <v>0.1251191513544232</v>
      </c>
      <c r="AD41" s="114">
        <f t="shared" si="58"/>
        <v>0</v>
      </c>
      <c r="AE41" s="114">
        <f t="shared" si="58"/>
        <v>0</v>
      </c>
      <c r="AF41" s="114">
        <f t="shared" si="58"/>
        <v>0</v>
      </c>
      <c r="AG41" s="114">
        <f t="shared" si="58"/>
        <v>0</v>
      </c>
      <c r="AH41" s="114">
        <f t="shared" si="58"/>
        <v>0.1251191513544232</v>
      </c>
      <c r="AI41" s="117">
        <f t="shared" si="62"/>
        <v>6.2309754337810848</v>
      </c>
      <c r="AJ41" s="1" t="str">
        <f t="shared" si="63"/>
        <v/>
      </c>
    </row>
    <row r="42" spans="1:36" ht="15">
      <c r="A42" s="28" t="s">
        <v>17</v>
      </c>
      <c r="B42" s="40">
        <f t="shared" si="59"/>
        <v>186.03687301590662</v>
      </c>
      <c r="C42" s="40">
        <f t="shared" si="59"/>
        <v>24.117127371871458</v>
      </c>
      <c r="D42" s="40">
        <f t="shared" si="59"/>
        <v>143.08242158708583</v>
      </c>
      <c r="E42" s="40">
        <f t="shared" si="59"/>
        <v>41.330169784129808</v>
      </c>
      <c r="F42" s="422">
        <v>0</v>
      </c>
      <c r="G42" s="40">
        <f t="shared" si="56"/>
        <v>0</v>
      </c>
      <c r="H42" s="40">
        <f t="shared" si="56"/>
        <v>0</v>
      </c>
      <c r="I42" s="42">
        <f t="shared" si="60"/>
        <v>394.5665917589937</v>
      </c>
      <c r="K42" s="71" t="s">
        <v>17</v>
      </c>
      <c r="L42" s="84">
        <f t="shared" si="57"/>
        <v>186.03687301590662</v>
      </c>
      <c r="M42" s="84">
        <f t="shared" si="57"/>
        <v>24.117127371871458</v>
      </c>
      <c r="N42" s="84">
        <f t="shared" si="57"/>
        <v>143.08242158708583</v>
      </c>
      <c r="O42" s="84">
        <f t="shared" si="57"/>
        <v>41.330169784129808</v>
      </c>
      <c r="P42" s="84">
        <f t="shared" si="57"/>
        <v>42.151292944697275</v>
      </c>
      <c r="Q42" s="84">
        <f t="shared" si="57"/>
        <v>0</v>
      </c>
      <c r="R42" s="84">
        <f t="shared" si="57"/>
        <v>0</v>
      </c>
      <c r="S42" s="86">
        <f t="shared" si="61"/>
        <v>436.71788470369097</v>
      </c>
      <c r="U42" s="102" t="s">
        <v>17</v>
      </c>
      <c r="V42" s="118">
        <f t="shared" si="58"/>
        <v>179.01543494217646</v>
      </c>
      <c r="W42" s="118">
        <f t="shared" si="58"/>
        <v>3.7779567472528672</v>
      </c>
      <c r="X42" s="118">
        <f t="shared" si="58"/>
        <v>0</v>
      </c>
      <c r="Y42" s="118">
        <f t="shared" si="58"/>
        <v>24.117127371871458</v>
      </c>
      <c r="Z42" s="118">
        <f t="shared" si="58"/>
        <v>132.14516314899245</v>
      </c>
      <c r="AA42" s="118">
        <f t="shared" si="58"/>
        <v>24.971788721914344</v>
      </c>
      <c r="AB42" s="118">
        <f t="shared" si="58"/>
        <v>42.151292944697275</v>
      </c>
      <c r="AC42" s="119">
        <f t="shared" si="58"/>
        <v>30.539120826786139</v>
      </c>
      <c r="AD42" s="118">
        <f t="shared" si="58"/>
        <v>3.2434813264773212</v>
      </c>
      <c r="AE42" s="118">
        <f t="shared" si="58"/>
        <v>0</v>
      </c>
      <c r="AF42" s="118">
        <f t="shared" si="58"/>
        <v>0</v>
      </c>
      <c r="AG42" s="118">
        <f t="shared" si="58"/>
        <v>10.937258438093354</v>
      </c>
      <c r="AH42" s="118">
        <f t="shared" si="58"/>
        <v>16.358381062215461</v>
      </c>
      <c r="AI42" s="120">
        <f t="shared" si="62"/>
        <v>436.71788470369091</v>
      </c>
      <c r="AJ42" s="1" t="str">
        <f t="shared" si="63"/>
        <v/>
      </c>
    </row>
    <row r="43" spans="1:36" ht="15">
      <c r="A43" s="29" t="s">
        <v>140</v>
      </c>
      <c r="B43" s="43">
        <f t="shared" si="59"/>
        <v>2513.8747649861889</v>
      </c>
      <c r="C43" s="43">
        <f t="shared" si="59"/>
        <v>9459.3217970566129</v>
      </c>
      <c r="D43" s="43">
        <f t="shared" si="59"/>
        <v>6353.4088645549291</v>
      </c>
      <c r="E43" s="43">
        <f t="shared" si="59"/>
        <v>3.4710199341406951</v>
      </c>
      <c r="F43" s="422">
        <v>0</v>
      </c>
      <c r="G43" s="43">
        <f t="shared" si="56"/>
        <v>0</v>
      </c>
      <c r="H43" s="43">
        <f t="shared" si="56"/>
        <v>0</v>
      </c>
      <c r="I43" s="39">
        <f t="shared" si="60"/>
        <v>18330.076446531868</v>
      </c>
      <c r="K43" s="72" t="s">
        <v>140</v>
      </c>
      <c r="L43" s="43">
        <f t="shared" si="57"/>
        <v>2513.8747649861889</v>
      </c>
      <c r="M43" s="43">
        <f t="shared" si="57"/>
        <v>9459.3217970566129</v>
      </c>
      <c r="N43" s="43">
        <f t="shared" si="57"/>
        <v>6353.4088645549291</v>
      </c>
      <c r="O43" s="43">
        <f t="shared" si="57"/>
        <v>3.4710199341406951</v>
      </c>
      <c r="P43" s="43">
        <f t="shared" si="57"/>
        <v>3.6858071626039801</v>
      </c>
      <c r="Q43" s="43">
        <f t="shared" si="57"/>
        <v>0</v>
      </c>
      <c r="R43" s="43">
        <f t="shared" si="57"/>
        <v>0</v>
      </c>
      <c r="S43" s="83">
        <f t="shared" si="61"/>
        <v>18333.762253694473</v>
      </c>
      <c r="U43" s="103" t="s">
        <v>140</v>
      </c>
      <c r="V43" s="114">
        <f t="shared" si="58"/>
        <v>2376.9414903005581</v>
      </c>
      <c r="W43" s="114">
        <f t="shared" si="58"/>
        <v>0</v>
      </c>
      <c r="X43" s="114">
        <f t="shared" si="58"/>
        <v>0</v>
      </c>
      <c r="Y43" s="114">
        <f t="shared" si="58"/>
        <v>9459.3217970566129</v>
      </c>
      <c r="Z43" s="114">
        <f t="shared" si="58"/>
        <v>5735.2368308343848</v>
      </c>
      <c r="AA43" s="114">
        <f t="shared" si="58"/>
        <v>3.4710199341406951</v>
      </c>
      <c r="AB43" s="114">
        <f t="shared" si="58"/>
        <v>3.6858071626039801</v>
      </c>
      <c r="AC43" s="115">
        <f t="shared" si="58"/>
        <v>755.10530840617548</v>
      </c>
      <c r="AD43" s="114">
        <f t="shared" si="58"/>
        <v>136.93327468563106</v>
      </c>
      <c r="AE43" s="114">
        <f t="shared" si="58"/>
        <v>0</v>
      </c>
      <c r="AF43" s="114">
        <f t="shared" si="58"/>
        <v>0</v>
      </c>
      <c r="AG43" s="114">
        <f t="shared" si="58"/>
        <v>618.17203372054439</v>
      </c>
      <c r="AH43" s="114">
        <f t="shared" si="58"/>
        <v>0</v>
      </c>
      <c r="AI43" s="117">
        <f t="shared" si="62"/>
        <v>18333.762253694476</v>
      </c>
      <c r="AJ43" s="1" t="str">
        <f t="shared" si="63"/>
        <v/>
      </c>
    </row>
    <row r="44" spans="1:36" ht="15">
      <c r="A44" s="28" t="s">
        <v>25</v>
      </c>
      <c r="B44" s="40">
        <f t="shared" si="59"/>
        <v>2409.8816203049296</v>
      </c>
      <c r="C44" s="40">
        <f t="shared" si="59"/>
        <v>84.082235989564452</v>
      </c>
      <c r="D44" s="40">
        <f t="shared" si="59"/>
        <v>2059.1486838874771</v>
      </c>
      <c r="E44" s="40">
        <f t="shared" si="59"/>
        <v>10560.70227520172</v>
      </c>
      <c r="F44" s="422">
        <v>0</v>
      </c>
      <c r="G44" s="40">
        <f t="shared" si="56"/>
        <v>1428.0148772921361</v>
      </c>
      <c r="H44" s="40">
        <f t="shared" si="56"/>
        <v>38.158863521980486</v>
      </c>
      <c r="I44" s="42">
        <f t="shared" si="60"/>
        <v>16579.988556197808</v>
      </c>
      <c r="K44" s="71" t="s">
        <v>25</v>
      </c>
      <c r="L44" s="84">
        <f t="shared" si="57"/>
        <v>2409.8816203049296</v>
      </c>
      <c r="M44" s="84">
        <f t="shared" si="57"/>
        <v>84.082235989564452</v>
      </c>
      <c r="N44" s="84">
        <f t="shared" si="57"/>
        <v>2059.1486838874771</v>
      </c>
      <c r="O44" s="84">
        <f t="shared" si="57"/>
        <v>10560.70227520172</v>
      </c>
      <c r="P44" s="84">
        <f t="shared" si="57"/>
        <v>162.69298607222947</v>
      </c>
      <c r="Q44" s="84">
        <f t="shared" si="57"/>
        <v>1428.0148772921361</v>
      </c>
      <c r="R44" s="84">
        <f t="shared" si="57"/>
        <v>38.158863521980486</v>
      </c>
      <c r="S44" s="86">
        <f t="shared" si="61"/>
        <v>16742.681542270038</v>
      </c>
      <c r="U44" s="102" t="s">
        <v>25</v>
      </c>
      <c r="V44" s="118">
        <f t="shared" si="58"/>
        <v>77.571670558361731</v>
      </c>
      <c r="W44" s="118">
        <f t="shared" si="58"/>
        <v>1533.177958037938</v>
      </c>
      <c r="X44" s="118">
        <f t="shared" si="58"/>
        <v>1428.0148772921361</v>
      </c>
      <c r="Y44" s="118">
        <f t="shared" si="58"/>
        <v>84.082235989564452</v>
      </c>
      <c r="Z44" s="118">
        <f t="shared" si="58"/>
        <v>1998.4210441461416</v>
      </c>
      <c r="AA44" s="118">
        <f t="shared" si="58"/>
        <v>9231.1218242472714</v>
      </c>
      <c r="AB44" s="118">
        <f t="shared" si="58"/>
        <v>162.69298607222947</v>
      </c>
      <c r="AC44" s="119">
        <f t="shared" si="58"/>
        <v>2227.5989459263956</v>
      </c>
      <c r="AD44" s="118">
        <f t="shared" si="58"/>
        <v>799.1319917086297</v>
      </c>
      <c r="AE44" s="118">
        <f t="shared" si="58"/>
        <v>1313.7624061807419</v>
      </c>
      <c r="AF44" s="118">
        <f t="shared" si="58"/>
        <v>38.158863521980486</v>
      </c>
      <c r="AG44" s="118">
        <f t="shared" si="58"/>
        <v>60.727639741335317</v>
      </c>
      <c r="AH44" s="118">
        <f t="shared" si="58"/>
        <v>15.818044773707573</v>
      </c>
      <c r="AI44" s="120">
        <f t="shared" si="62"/>
        <v>16742.681542270038</v>
      </c>
      <c r="AJ44" s="1" t="str">
        <f t="shared" si="63"/>
        <v/>
      </c>
    </row>
    <row r="45" spans="1:36" ht="15">
      <c r="A45" s="29" t="s">
        <v>24</v>
      </c>
      <c r="B45" s="43">
        <f t="shared" si="59"/>
        <v>767.4087915532939</v>
      </c>
      <c r="C45" s="43">
        <f t="shared" si="59"/>
        <v>2.3888518712039684</v>
      </c>
      <c r="D45" s="43">
        <f t="shared" si="59"/>
        <v>1096.2562718012534</v>
      </c>
      <c r="E45" s="43">
        <f t="shared" si="59"/>
        <v>0</v>
      </c>
      <c r="F45" s="422">
        <v>0</v>
      </c>
      <c r="G45" s="43">
        <f t="shared" si="56"/>
        <v>0</v>
      </c>
      <c r="H45" s="43">
        <f t="shared" si="56"/>
        <v>0</v>
      </c>
      <c r="I45" s="39">
        <f t="shared" si="60"/>
        <v>1866.0539152257513</v>
      </c>
      <c r="K45" s="72" t="s">
        <v>24</v>
      </c>
      <c r="L45" s="43">
        <f t="shared" si="57"/>
        <v>767.4087915532939</v>
      </c>
      <c r="M45" s="43">
        <f t="shared" si="57"/>
        <v>2.3888518712039684</v>
      </c>
      <c r="N45" s="43">
        <f t="shared" si="57"/>
        <v>1096.2562718012534</v>
      </c>
      <c r="O45" s="43">
        <f t="shared" si="57"/>
        <v>0</v>
      </c>
      <c r="P45" s="43">
        <f t="shared" si="57"/>
        <v>0</v>
      </c>
      <c r="Q45" s="43">
        <f t="shared" si="57"/>
        <v>0</v>
      </c>
      <c r="R45" s="43">
        <f t="shared" si="57"/>
        <v>0</v>
      </c>
      <c r="S45" s="83">
        <f t="shared" si="61"/>
        <v>1866.0539152257513</v>
      </c>
      <c r="U45" s="103" t="s">
        <v>24</v>
      </c>
      <c r="V45" s="114">
        <f t="shared" si="58"/>
        <v>602.27421579335805</v>
      </c>
      <c r="W45" s="114">
        <f t="shared" si="58"/>
        <v>0</v>
      </c>
      <c r="X45" s="114">
        <f t="shared" si="58"/>
        <v>0</v>
      </c>
      <c r="Y45" s="114">
        <f t="shared" si="58"/>
        <v>2.3888518712039684</v>
      </c>
      <c r="Z45" s="114">
        <f t="shared" si="58"/>
        <v>14.09095208118533</v>
      </c>
      <c r="AA45" s="114">
        <f t="shared" si="58"/>
        <v>0</v>
      </c>
      <c r="AB45" s="114">
        <f t="shared" si="58"/>
        <v>0</v>
      </c>
      <c r="AC45" s="115">
        <f t="shared" si="58"/>
        <v>1247.2998954800039</v>
      </c>
      <c r="AD45" s="114">
        <f t="shared" si="58"/>
        <v>165.13457575993581</v>
      </c>
      <c r="AE45" s="114">
        <f t="shared" si="58"/>
        <v>0</v>
      </c>
      <c r="AF45" s="114">
        <f t="shared" si="58"/>
        <v>0</v>
      </c>
      <c r="AG45" s="114">
        <f t="shared" si="58"/>
        <v>1082.1653197200681</v>
      </c>
      <c r="AH45" s="114">
        <f t="shared" si="58"/>
        <v>0</v>
      </c>
      <c r="AI45" s="117">
        <f t="shared" si="62"/>
        <v>1866.0539152257513</v>
      </c>
      <c r="AJ45" s="1" t="str">
        <f t="shared" si="63"/>
        <v/>
      </c>
    </row>
    <row r="46" spans="1:36" ht="15">
      <c r="A46" s="28" t="s">
        <v>60</v>
      </c>
      <c r="B46" s="40">
        <f t="shared" si="59"/>
        <v>102.09350553723516</v>
      </c>
      <c r="C46" s="40">
        <f t="shared" si="59"/>
        <v>20.572140267515675</v>
      </c>
      <c r="D46" s="40">
        <f t="shared" si="59"/>
        <v>59.28264977479521</v>
      </c>
      <c r="E46" s="40">
        <f t="shared" si="59"/>
        <v>0</v>
      </c>
      <c r="F46" s="422">
        <v>0</v>
      </c>
      <c r="G46" s="40">
        <f t="shared" si="56"/>
        <v>0</v>
      </c>
      <c r="H46" s="40">
        <f t="shared" si="56"/>
        <v>0</v>
      </c>
      <c r="I46" s="42">
        <f t="shared" si="60"/>
        <v>181.94829557954606</v>
      </c>
      <c r="K46" s="71" t="s">
        <v>60</v>
      </c>
      <c r="L46" s="84">
        <f t="shared" si="57"/>
        <v>102.09350553723516</v>
      </c>
      <c r="M46" s="84">
        <f t="shared" si="57"/>
        <v>20.572140267515675</v>
      </c>
      <c r="N46" s="84">
        <f t="shared" si="57"/>
        <v>59.28264977479521</v>
      </c>
      <c r="O46" s="84">
        <f t="shared" si="57"/>
        <v>0</v>
      </c>
      <c r="P46" s="84">
        <f t="shared" si="57"/>
        <v>0</v>
      </c>
      <c r="Q46" s="84">
        <f t="shared" si="57"/>
        <v>0</v>
      </c>
      <c r="R46" s="84">
        <f t="shared" si="57"/>
        <v>0</v>
      </c>
      <c r="S46" s="86">
        <f t="shared" si="61"/>
        <v>181.94829557954606</v>
      </c>
      <c r="U46" s="102" t="s">
        <v>60</v>
      </c>
      <c r="V46" s="118">
        <f t="shared" si="58"/>
        <v>99.09890422667786</v>
      </c>
      <c r="W46" s="118">
        <f t="shared" si="58"/>
        <v>0</v>
      </c>
      <c r="X46" s="118">
        <f t="shared" si="58"/>
        <v>0</v>
      </c>
      <c r="Y46" s="118">
        <f t="shared" si="58"/>
        <v>20.572140267515675</v>
      </c>
      <c r="Z46" s="118">
        <f t="shared" si="58"/>
        <v>59.28264977479521</v>
      </c>
      <c r="AA46" s="118">
        <f t="shared" si="58"/>
        <v>0</v>
      </c>
      <c r="AB46" s="118">
        <f t="shared" si="58"/>
        <v>0</v>
      </c>
      <c r="AC46" s="119">
        <f t="shared" si="58"/>
        <v>2.9946013105573064</v>
      </c>
      <c r="AD46" s="118">
        <f t="shared" si="58"/>
        <v>2.9946013105573064</v>
      </c>
      <c r="AE46" s="118">
        <f t="shared" si="58"/>
        <v>0</v>
      </c>
      <c r="AF46" s="118">
        <f t="shared" si="58"/>
        <v>0</v>
      </c>
      <c r="AG46" s="118">
        <f t="shared" si="58"/>
        <v>0</v>
      </c>
      <c r="AH46" s="118">
        <f t="shared" si="58"/>
        <v>0</v>
      </c>
      <c r="AI46" s="120">
        <f t="shared" si="62"/>
        <v>181.94829557954606</v>
      </c>
      <c r="AJ46" s="1" t="str">
        <f t="shared" si="63"/>
        <v/>
      </c>
    </row>
    <row r="47" spans="1:36" ht="15">
      <c r="A47" s="29" t="s">
        <v>22</v>
      </c>
      <c r="B47" s="43">
        <f t="shared" si="59"/>
        <v>422.53810646860165</v>
      </c>
      <c r="C47" s="43">
        <f t="shared" si="59"/>
        <v>1391.506241385202</v>
      </c>
      <c r="D47" s="43">
        <f t="shared" si="59"/>
        <v>1227.7047340571555</v>
      </c>
      <c r="E47" s="43">
        <f t="shared" si="59"/>
        <v>0</v>
      </c>
      <c r="F47" s="422">
        <v>0</v>
      </c>
      <c r="G47" s="43">
        <f t="shared" si="56"/>
        <v>0</v>
      </c>
      <c r="H47" s="43">
        <f t="shared" si="56"/>
        <v>0</v>
      </c>
      <c r="I47" s="39">
        <f t="shared" si="60"/>
        <v>3041.7490819109589</v>
      </c>
      <c r="K47" s="72" t="s">
        <v>22</v>
      </c>
      <c r="L47" s="43">
        <f t="shared" si="57"/>
        <v>422.53810646860165</v>
      </c>
      <c r="M47" s="43">
        <f t="shared" si="57"/>
        <v>1391.506241385202</v>
      </c>
      <c r="N47" s="43">
        <f t="shared" si="57"/>
        <v>1227.7047340571555</v>
      </c>
      <c r="O47" s="43">
        <f t="shared" si="57"/>
        <v>0</v>
      </c>
      <c r="P47" s="43">
        <f t="shared" si="57"/>
        <v>251.03491531833828</v>
      </c>
      <c r="Q47" s="43">
        <f t="shared" si="57"/>
        <v>0</v>
      </c>
      <c r="R47" s="43">
        <f t="shared" si="57"/>
        <v>0</v>
      </c>
      <c r="S47" s="83">
        <f t="shared" si="61"/>
        <v>3292.7839972292973</v>
      </c>
      <c r="U47" s="103" t="s">
        <v>22</v>
      </c>
      <c r="V47" s="114">
        <f t="shared" si="58"/>
        <v>413.65170498575793</v>
      </c>
      <c r="W47" s="114">
        <f t="shared" si="58"/>
        <v>0</v>
      </c>
      <c r="X47" s="114">
        <f t="shared" si="58"/>
        <v>0</v>
      </c>
      <c r="Y47" s="114">
        <f t="shared" si="58"/>
        <v>1391.506241385202</v>
      </c>
      <c r="Z47" s="114">
        <f t="shared" si="58"/>
        <v>1102.5538434041894</v>
      </c>
      <c r="AA47" s="114">
        <f t="shared" si="58"/>
        <v>0</v>
      </c>
      <c r="AB47" s="114">
        <f t="shared" si="58"/>
        <v>251.03491531833828</v>
      </c>
      <c r="AC47" s="115">
        <f t="shared" si="58"/>
        <v>134.03729213581005</v>
      </c>
      <c r="AD47" s="114">
        <f t="shared" si="58"/>
        <v>8.8864014828437057</v>
      </c>
      <c r="AE47" s="114">
        <f t="shared" si="58"/>
        <v>0</v>
      </c>
      <c r="AF47" s="114">
        <f t="shared" si="58"/>
        <v>0</v>
      </c>
      <c r="AG47" s="114">
        <f t="shared" si="58"/>
        <v>125.15089065296634</v>
      </c>
      <c r="AH47" s="114">
        <f t="shared" si="58"/>
        <v>0</v>
      </c>
      <c r="AI47" s="117">
        <f t="shared" si="62"/>
        <v>3292.7839972292977</v>
      </c>
      <c r="AJ47" s="1" t="str">
        <f t="shared" si="63"/>
        <v/>
      </c>
    </row>
    <row r="48" spans="1:36" ht="15">
      <c r="A48" s="28" t="s">
        <v>21</v>
      </c>
      <c r="B48" s="40">
        <f t="shared" si="59"/>
        <v>64.579253359801925</v>
      </c>
      <c r="C48" s="40">
        <f t="shared" si="59"/>
        <v>911.1935295792706</v>
      </c>
      <c r="D48" s="40">
        <f t="shared" si="59"/>
        <v>694.90333520274328</v>
      </c>
      <c r="E48" s="40">
        <f t="shared" si="59"/>
        <v>0</v>
      </c>
      <c r="F48" s="422">
        <v>0</v>
      </c>
      <c r="G48" s="40">
        <f t="shared" si="56"/>
        <v>0</v>
      </c>
      <c r="H48" s="40">
        <f t="shared" si="56"/>
        <v>0</v>
      </c>
      <c r="I48" s="42">
        <f t="shared" si="60"/>
        <v>1670.6761181418158</v>
      </c>
      <c r="K48" s="71" t="s">
        <v>21</v>
      </c>
      <c r="L48" s="84">
        <f t="shared" si="57"/>
        <v>64.579253359801925</v>
      </c>
      <c r="M48" s="84">
        <f t="shared" si="57"/>
        <v>911.1935295792706</v>
      </c>
      <c r="N48" s="84">
        <f t="shared" si="57"/>
        <v>694.90333520274328</v>
      </c>
      <c r="O48" s="84">
        <f t="shared" si="57"/>
        <v>0</v>
      </c>
      <c r="P48" s="84">
        <f t="shared" si="57"/>
        <v>0</v>
      </c>
      <c r="Q48" s="84">
        <f t="shared" si="57"/>
        <v>0</v>
      </c>
      <c r="R48" s="84">
        <f t="shared" si="57"/>
        <v>0</v>
      </c>
      <c r="S48" s="86">
        <f t="shared" si="61"/>
        <v>1670.6761181418158</v>
      </c>
      <c r="U48" s="102" t="s">
        <v>61</v>
      </c>
      <c r="V48" s="118">
        <f t="shared" si="58"/>
        <v>64.579253359801925</v>
      </c>
      <c r="W48" s="118">
        <f t="shared" si="58"/>
        <v>0</v>
      </c>
      <c r="X48" s="118">
        <f t="shared" si="58"/>
        <v>0</v>
      </c>
      <c r="Y48" s="118">
        <f t="shared" si="58"/>
        <v>911.1935295792706</v>
      </c>
      <c r="Z48" s="118">
        <f t="shared" si="58"/>
        <v>694.90333520274328</v>
      </c>
      <c r="AA48" s="118">
        <f t="shared" si="58"/>
        <v>0</v>
      </c>
      <c r="AB48" s="118">
        <f t="shared" si="58"/>
        <v>0</v>
      </c>
      <c r="AC48" s="119">
        <f t="shared" si="58"/>
        <v>0</v>
      </c>
      <c r="AD48" s="118">
        <f t="shared" si="58"/>
        <v>0</v>
      </c>
      <c r="AE48" s="118">
        <f t="shared" si="58"/>
        <v>0</v>
      </c>
      <c r="AF48" s="118">
        <f t="shared" si="58"/>
        <v>0</v>
      </c>
      <c r="AG48" s="118">
        <f t="shared" si="58"/>
        <v>0</v>
      </c>
      <c r="AH48" s="118">
        <f t="shared" si="58"/>
        <v>0</v>
      </c>
      <c r="AI48" s="120">
        <f t="shared" si="62"/>
        <v>1670.6761181418158</v>
      </c>
      <c r="AJ48" s="1" t="str">
        <f t="shared" si="63"/>
        <v/>
      </c>
    </row>
    <row r="49" spans="1:36" ht="15">
      <c r="A49" s="30" t="s">
        <v>64</v>
      </c>
      <c r="B49" s="43">
        <f t="shared" si="59"/>
        <v>0.68399999999999994</v>
      </c>
      <c r="C49" s="43">
        <f t="shared" si="59"/>
        <v>0</v>
      </c>
      <c r="D49" s="43">
        <f t="shared" si="59"/>
        <v>0</v>
      </c>
      <c r="E49" s="43">
        <f t="shared" si="59"/>
        <v>0</v>
      </c>
      <c r="F49" s="422">
        <v>0</v>
      </c>
      <c r="G49" s="43">
        <f t="shared" ref="G49:H53" si="64">G127+G153+G179+G205+G231+G257+G283+G309+G335+G361+G387+G413+G439</f>
        <v>0</v>
      </c>
      <c r="H49" s="43">
        <f t="shared" si="64"/>
        <v>0</v>
      </c>
      <c r="I49" s="39">
        <f t="shared" si="60"/>
        <v>0.68399999999999994</v>
      </c>
      <c r="K49" s="73" t="s">
        <v>64</v>
      </c>
      <c r="L49" s="43">
        <f t="shared" ref="L49:R53" si="65">L127+L153+L179+L205+L231+L257+L283+L309+L335+L361+L387+L413+L439</f>
        <v>0.68399999999999994</v>
      </c>
      <c r="M49" s="43">
        <f t="shared" si="65"/>
        <v>0</v>
      </c>
      <c r="N49" s="43">
        <f t="shared" si="65"/>
        <v>0</v>
      </c>
      <c r="O49" s="43">
        <f t="shared" si="65"/>
        <v>0</v>
      </c>
      <c r="P49" s="43">
        <f t="shared" si="65"/>
        <v>0</v>
      </c>
      <c r="Q49" s="43">
        <f t="shared" si="65"/>
        <v>0</v>
      </c>
      <c r="R49" s="43">
        <f t="shared" si="65"/>
        <v>0</v>
      </c>
      <c r="S49" s="83">
        <f t="shared" si="61"/>
        <v>0.68399999999999994</v>
      </c>
      <c r="U49" s="104" t="s">
        <v>62</v>
      </c>
      <c r="V49" s="114">
        <f t="shared" ref="V49:AH53" si="66">V127+V153+V179+V205+V231+V257+V283+V309+V335+V361+V387+V413+V439</f>
        <v>0.68399999999999994</v>
      </c>
      <c r="W49" s="114">
        <f t="shared" si="66"/>
        <v>0</v>
      </c>
      <c r="X49" s="114">
        <f t="shared" si="66"/>
        <v>0</v>
      </c>
      <c r="Y49" s="114">
        <f t="shared" si="66"/>
        <v>0</v>
      </c>
      <c r="Z49" s="114">
        <f t="shared" si="66"/>
        <v>0</v>
      </c>
      <c r="AA49" s="114">
        <f t="shared" si="66"/>
        <v>0</v>
      </c>
      <c r="AB49" s="114">
        <f t="shared" si="66"/>
        <v>0</v>
      </c>
      <c r="AC49" s="115">
        <f t="shared" si="66"/>
        <v>0</v>
      </c>
      <c r="AD49" s="114">
        <f t="shared" si="66"/>
        <v>0</v>
      </c>
      <c r="AE49" s="114">
        <f t="shared" si="66"/>
        <v>0</v>
      </c>
      <c r="AF49" s="114">
        <f t="shared" si="66"/>
        <v>0</v>
      </c>
      <c r="AG49" s="114">
        <f t="shared" si="66"/>
        <v>0</v>
      </c>
      <c r="AH49" s="114">
        <f t="shared" si="66"/>
        <v>0</v>
      </c>
      <c r="AI49" s="117">
        <f t="shared" si="62"/>
        <v>0.68399999999999994</v>
      </c>
      <c r="AJ49" s="1" t="str">
        <f t="shared" si="63"/>
        <v/>
      </c>
    </row>
    <row r="50" spans="1:36">
      <c r="A50" s="55" t="s">
        <v>23</v>
      </c>
      <c r="B50" s="59">
        <f t="shared" ref="B50:E53" si="67">B128+B154+B180+B206+B232+B258+B284+B310+B336+B362+B388+B414+B440</f>
        <v>0.68399999999999994</v>
      </c>
      <c r="C50" s="59">
        <f t="shared" si="67"/>
        <v>0</v>
      </c>
      <c r="D50" s="59">
        <f t="shared" si="67"/>
        <v>0</v>
      </c>
      <c r="E50" s="59">
        <f t="shared" si="67"/>
        <v>0</v>
      </c>
      <c r="F50" s="422">
        <v>0</v>
      </c>
      <c r="G50" s="59">
        <f t="shared" si="64"/>
        <v>0</v>
      </c>
      <c r="H50" s="59">
        <f t="shared" si="64"/>
        <v>0</v>
      </c>
      <c r="I50" s="61">
        <f t="shared" si="60"/>
        <v>0.68399999999999994</v>
      </c>
      <c r="K50" s="74" t="s">
        <v>23</v>
      </c>
      <c r="L50" s="87">
        <f t="shared" si="65"/>
        <v>0.68399999999999994</v>
      </c>
      <c r="M50" s="87">
        <f t="shared" si="65"/>
        <v>0</v>
      </c>
      <c r="N50" s="87">
        <f t="shared" si="65"/>
        <v>0</v>
      </c>
      <c r="O50" s="87">
        <f t="shared" si="65"/>
        <v>0</v>
      </c>
      <c r="P50" s="87">
        <f t="shared" si="65"/>
        <v>0</v>
      </c>
      <c r="Q50" s="87">
        <f t="shared" si="65"/>
        <v>0</v>
      </c>
      <c r="R50" s="87">
        <f t="shared" si="65"/>
        <v>0</v>
      </c>
      <c r="S50" s="89">
        <f t="shared" si="61"/>
        <v>0.68399999999999994</v>
      </c>
      <c r="U50" s="105" t="s">
        <v>65</v>
      </c>
      <c r="V50" s="121">
        <f t="shared" si="66"/>
        <v>0.68399999999999994</v>
      </c>
      <c r="W50" s="121">
        <f t="shared" si="66"/>
        <v>0</v>
      </c>
      <c r="X50" s="121">
        <f t="shared" si="66"/>
        <v>0</v>
      </c>
      <c r="Y50" s="121">
        <f t="shared" si="66"/>
        <v>0</v>
      </c>
      <c r="Z50" s="121">
        <f t="shared" si="66"/>
        <v>0</v>
      </c>
      <c r="AA50" s="121">
        <f t="shared" si="66"/>
        <v>0</v>
      </c>
      <c r="AB50" s="121">
        <f t="shared" si="66"/>
        <v>0</v>
      </c>
      <c r="AC50" s="283">
        <f t="shared" si="66"/>
        <v>0</v>
      </c>
      <c r="AD50" s="121">
        <f t="shared" si="66"/>
        <v>0</v>
      </c>
      <c r="AE50" s="121">
        <f t="shared" si="66"/>
        <v>0</v>
      </c>
      <c r="AF50" s="121">
        <f t="shared" si="66"/>
        <v>0</v>
      </c>
      <c r="AG50" s="121">
        <f t="shared" si="66"/>
        <v>0</v>
      </c>
      <c r="AH50" s="121">
        <f t="shared" si="66"/>
        <v>0</v>
      </c>
      <c r="AI50" s="123">
        <f t="shared" si="62"/>
        <v>0.68399999999999994</v>
      </c>
      <c r="AJ50" s="1" t="str">
        <f t="shared" si="63"/>
        <v/>
      </c>
    </row>
    <row r="51" spans="1:36">
      <c r="A51" s="56" t="s">
        <v>19</v>
      </c>
      <c r="B51" s="62">
        <f t="shared" si="67"/>
        <v>0</v>
      </c>
      <c r="C51" s="62">
        <f t="shared" si="67"/>
        <v>0</v>
      </c>
      <c r="D51" s="62">
        <f t="shared" si="67"/>
        <v>0</v>
      </c>
      <c r="E51" s="62">
        <f t="shared" si="67"/>
        <v>0</v>
      </c>
      <c r="F51" s="422">
        <v>0</v>
      </c>
      <c r="G51" s="62">
        <f t="shared" si="64"/>
        <v>0</v>
      </c>
      <c r="H51" s="62">
        <f t="shared" si="64"/>
        <v>0</v>
      </c>
      <c r="I51" s="64">
        <f t="shared" si="60"/>
        <v>0</v>
      </c>
      <c r="K51" s="75" t="s">
        <v>19</v>
      </c>
      <c r="L51" s="62">
        <f t="shared" si="65"/>
        <v>0</v>
      </c>
      <c r="M51" s="62">
        <f t="shared" si="65"/>
        <v>0</v>
      </c>
      <c r="N51" s="62">
        <f t="shared" si="65"/>
        <v>0</v>
      </c>
      <c r="O51" s="62">
        <f t="shared" si="65"/>
        <v>0</v>
      </c>
      <c r="P51" s="62">
        <f t="shared" si="65"/>
        <v>0</v>
      </c>
      <c r="Q51" s="62">
        <f t="shared" si="65"/>
        <v>0</v>
      </c>
      <c r="R51" s="62">
        <f t="shared" si="65"/>
        <v>0</v>
      </c>
      <c r="S51" s="91">
        <f t="shared" si="61"/>
        <v>0</v>
      </c>
      <c r="U51" s="106" t="s">
        <v>19</v>
      </c>
      <c r="V51" s="124">
        <f t="shared" si="66"/>
        <v>0</v>
      </c>
      <c r="W51" s="124">
        <f t="shared" si="66"/>
        <v>0</v>
      </c>
      <c r="X51" s="124">
        <f t="shared" si="66"/>
        <v>0</v>
      </c>
      <c r="Y51" s="124">
        <f t="shared" si="66"/>
        <v>0</v>
      </c>
      <c r="Z51" s="124">
        <f t="shared" si="66"/>
        <v>0</v>
      </c>
      <c r="AA51" s="124">
        <f t="shared" si="66"/>
        <v>0</v>
      </c>
      <c r="AB51" s="124">
        <f t="shared" si="66"/>
        <v>0</v>
      </c>
      <c r="AC51" s="284">
        <f t="shared" si="66"/>
        <v>0</v>
      </c>
      <c r="AD51" s="124">
        <f t="shared" si="66"/>
        <v>0</v>
      </c>
      <c r="AE51" s="124">
        <f t="shared" si="66"/>
        <v>0</v>
      </c>
      <c r="AF51" s="124">
        <f t="shared" si="66"/>
        <v>0</v>
      </c>
      <c r="AG51" s="124">
        <f t="shared" si="66"/>
        <v>0</v>
      </c>
      <c r="AH51" s="124">
        <f t="shared" si="66"/>
        <v>0</v>
      </c>
      <c r="AI51" s="126">
        <f t="shared" si="62"/>
        <v>0</v>
      </c>
      <c r="AJ51" s="1" t="str">
        <f t="shared" si="63"/>
        <v/>
      </c>
    </row>
    <row r="52" spans="1:36">
      <c r="A52" s="55" t="s">
        <v>20</v>
      </c>
      <c r="B52" s="59">
        <f t="shared" si="67"/>
        <v>0</v>
      </c>
      <c r="C52" s="59">
        <f t="shared" si="67"/>
        <v>0</v>
      </c>
      <c r="D52" s="59">
        <f t="shared" si="67"/>
        <v>0</v>
      </c>
      <c r="E52" s="59">
        <f t="shared" si="67"/>
        <v>0</v>
      </c>
      <c r="F52" s="422">
        <v>0</v>
      </c>
      <c r="G52" s="59">
        <f t="shared" si="64"/>
        <v>0</v>
      </c>
      <c r="H52" s="59">
        <f t="shared" si="64"/>
        <v>0</v>
      </c>
      <c r="I52" s="61">
        <f t="shared" si="60"/>
        <v>0</v>
      </c>
      <c r="K52" s="74" t="s">
        <v>20</v>
      </c>
      <c r="L52" s="87">
        <f t="shared" si="65"/>
        <v>0</v>
      </c>
      <c r="M52" s="87">
        <f t="shared" si="65"/>
        <v>0</v>
      </c>
      <c r="N52" s="87">
        <f t="shared" si="65"/>
        <v>0</v>
      </c>
      <c r="O52" s="87">
        <f t="shared" si="65"/>
        <v>0</v>
      </c>
      <c r="P52" s="87">
        <f t="shared" si="65"/>
        <v>0</v>
      </c>
      <c r="Q52" s="87">
        <f t="shared" si="65"/>
        <v>0</v>
      </c>
      <c r="R52" s="87">
        <f t="shared" si="65"/>
        <v>0</v>
      </c>
      <c r="S52" s="89">
        <f t="shared" si="61"/>
        <v>0</v>
      </c>
      <c r="U52" s="105" t="s">
        <v>20</v>
      </c>
      <c r="V52" s="121">
        <f t="shared" si="66"/>
        <v>0</v>
      </c>
      <c r="W52" s="121">
        <f t="shared" si="66"/>
        <v>0</v>
      </c>
      <c r="X52" s="121">
        <f t="shared" si="66"/>
        <v>0</v>
      </c>
      <c r="Y52" s="121">
        <f t="shared" si="66"/>
        <v>0</v>
      </c>
      <c r="Z52" s="121">
        <f t="shared" si="66"/>
        <v>0</v>
      </c>
      <c r="AA52" s="121">
        <f t="shared" si="66"/>
        <v>0</v>
      </c>
      <c r="AB52" s="121">
        <f t="shared" si="66"/>
        <v>0</v>
      </c>
      <c r="AC52" s="283">
        <f t="shared" si="66"/>
        <v>0</v>
      </c>
      <c r="AD52" s="121">
        <f t="shared" si="66"/>
        <v>0</v>
      </c>
      <c r="AE52" s="121">
        <f t="shared" si="66"/>
        <v>0</v>
      </c>
      <c r="AF52" s="121">
        <f t="shared" si="66"/>
        <v>0</v>
      </c>
      <c r="AG52" s="121">
        <f t="shared" si="66"/>
        <v>0</v>
      </c>
      <c r="AH52" s="121">
        <f t="shared" si="66"/>
        <v>0</v>
      </c>
      <c r="AI52" s="123">
        <f t="shared" si="62"/>
        <v>0</v>
      </c>
      <c r="AJ52" s="1" t="str">
        <f t="shared" si="63"/>
        <v/>
      </c>
    </row>
    <row r="53" spans="1:36" ht="15" thickBot="1">
      <c r="A53" s="57" t="s">
        <v>11</v>
      </c>
      <c r="B53" s="52">
        <f t="shared" si="67"/>
        <v>0</v>
      </c>
      <c r="C53" s="52">
        <f t="shared" si="67"/>
        <v>0</v>
      </c>
      <c r="D53" s="52">
        <f t="shared" si="67"/>
        <v>0</v>
      </c>
      <c r="E53" s="52">
        <f t="shared" si="67"/>
        <v>0</v>
      </c>
      <c r="F53" s="423">
        <v>0</v>
      </c>
      <c r="G53" s="52">
        <f t="shared" si="64"/>
        <v>0</v>
      </c>
      <c r="H53" s="52">
        <f t="shared" si="64"/>
        <v>0</v>
      </c>
      <c r="I53" s="66">
        <f t="shared" si="60"/>
        <v>0</v>
      </c>
      <c r="K53" s="76" t="s">
        <v>11</v>
      </c>
      <c r="L53" s="52">
        <f t="shared" si="65"/>
        <v>0</v>
      </c>
      <c r="M53" s="52">
        <f t="shared" si="65"/>
        <v>0</v>
      </c>
      <c r="N53" s="52">
        <f t="shared" si="65"/>
        <v>0</v>
      </c>
      <c r="O53" s="52">
        <f t="shared" si="65"/>
        <v>0</v>
      </c>
      <c r="P53" s="52">
        <f t="shared" si="65"/>
        <v>0</v>
      </c>
      <c r="Q53" s="52">
        <f t="shared" si="65"/>
        <v>0</v>
      </c>
      <c r="R53" s="52">
        <f t="shared" si="65"/>
        <v>0</v>
      </c>
      <c r="S53" s="93">
        <f t="shared" si="61"/>
        <v>0</v>
      </c>
      <c r="U53" s="106" t="s">
        <v>11</v>
      </c>
      <c r="V53" s="124">
        <f t="shared" si="66"/>
        <v>0</v>
      </c>
      <c r="W53" s="124">
        <f t="shared" si="66"/>
        <v>0</v>
      </c>
      <c r="X53" s="124">
        <f t="shared" si="66"/>
        <v>0</v>
      </c>
      <c r="Y53" s="124">
        <f t="shared" si="66"/>
        <v>0</v>
      </c>
      <c r="Z53" s="124">
        <f t="shared" si="66"/>
        <v>0</v>
      </c>
      <c r="AA53" s="124">
        <f t="shared" si="66"/>
        <v>0</v>
      </c>
      <c r="AB53" s="124">
        <f t="shared" si="66"/>
        <v>0</v>
      </c>
      <c r="AC53" s="284">
        <f t="shared" si="66"/>
        <v>0</v>
      </c>
      <c r="AD53" s="124">
        <f t="shared" si="66"/>
        <v>0</v>
      </c>
      <c r="AE53" s="124">
        <f t="shared" si="66"/>
        <v>0</v>
      </c>
      <c r="AF53" s="124">
        <f t="shared" si="66"/>
        <v>0</v>
      </c>
      <c r="AG53" s="124">
        <f t="shared" si="66"/>
        <v>0</v>
      </c>
      <c r="AH53" s="124">
        <f t="shared" si="66"/>
        <v>0</v>
      </c>
      <c r="AI53" s="126">
        <f t="shared" si="62"/>
        <v>0</v>
      </c>
      <c r="AJ53" s="1" t="str">
        <f t="shared" si="63"/>
        <v/>
      </c>
    </row>
    <row r="54" spans="1:36" ht="15">
      <c r="A54" s="34" t="s">
        <v>26</v>
      </c>
      <c r="B54" s="67">
        <f>SUM(B33:B49)</f>
        <v>7835.8466078903339</v>
      </c>
      <c r="C54" s="67">
        <f t="shared" ref="C54:I54" si="68">SUM(C33:C49)</f>
        <v>13912.23448152462</v>
      </c>
      <c r="D54" s="67">
        <f t="shared" si="68"/>
        <v>14780.250194330722</v>
      </c>
      <c r="E54" s="67">
        <f t="shared" si="68"/>
        <v>13076.415940055354</v>
      </c>
      <c r="F54" s="67">
        <f t="shared" si="68"/>
        <v>0</v>
      </c>
      <c r="G54" s="67">
        <f t="shared" si="68"/>
        <v>1428.0148772921361</v>
      </c>
      <c r="H54" s="68">
        <f t="shared" si="68"/>
        <v>38.158863521980486</v>
      </c>
      <c r="I54" s="39">
        <f t="shared" si="68"/>
        <v>51070.920964615143</v>
      </c>
      <c r="K54" s="77" t="s">
        <v>26</v>
      </c>
      <c r="L54" s="67">
        <f>SUM(L33:L49)</f>
        <v>7835.8466078903339</v>
      </c>
      <c r="M54" s="67">
        <f t="shared" ref="M54:S54" si="69">SUM(M33:M49)</f>
        <v>13912.23448152462</v>
      </c>
      <c r="N54" s="67">
        <f t="shared" si="69"/>
        <v>14780.250194330722</v>
      </c>
      <c r="O54" s="67">
        <f t="shared" si="69"/>
        <v>13076.415940055354</v>
      </c>
      <c r="P54" s="67">
        <f t="shared" si="69"/>
        <v>5485.7106686172183</v>
      </c>
      <c r="Q54" s="67">
        <f t="shared" si="69"/>
        <v>1428.0148772921361</v>
      </c>
      <c r="R54" s="68">
        <f t="shared" si="69"/>
        <v>38.158863521980486</v>
      </c>
      <c r="S54" s="94">
        <f t="shared" si="69"/>
        <v>56556.631633232362</v>
      </c>
      <c r="U54" s="107" t="s">
        <v>63</v>
      </c>
      <c r="V54" s="127">
        <f>SUM(V33:V49)</f>
        <v>5147.0555063533575</v>
      </c>
      <c r="W54" s="127">
        <f t="shared" ref="W54:AH54" si="70">SUM(W33:W49)</f>
        <v>1540.2239007299127</v>
      </c>
      <c r="X54" s="127">
        <f t="shared" si="70"/>
        <v>1428.0148772921361</v>
      </c>
      <c r="Y54" s="127">
        <f t="shared" si="70"/>
        <v>13912.23448152462</v>
      </c>
      <c r="Z54" s="127">
        <f t="shared" si="70"/>
        <v>12795.776862362984</v>
      </c>
      <c r="AA54" s="127">
        <f t="shared" si="70"/>
        <v>11723.698964269588</v>
      </c>
      <c r="AB54" s="127">
        <f t="shared" si="70"/>
        <v>5485.7106686172183</v>
      </c>
      <c r="AC54" s="127">
        <f t="shared" si="70"/>
        <v>4523.9163720825518</v>
      </c>
      <c r="AD54" s="128">
        <f t="shared" si="70"/>
        <v>1148.5672008070637</v>
      </c>
      <c r="AE54" s="128">
        <f t="shared" si="70"/>
        <v>1317.7709711544351</v>
      </c>
      <c r="AF54" s="128">
        <f t="shared" si="70"/>
        <v>38.158863521980486</v>
      </c>
      <c r="AG54" s="128">
        <f t="shared" si="70"/>
        <v>1984.4733319677382</v>
      </c>
      <c r="AH54" s="128">
        <f t="shared" si="70"/>
        <v>34.946004631333366</v>
      </c>
      <c r="AI54" s="129">
        <f>SUM(V54:AC54)</f>
        <v>56556.631633232369</v>
      </c>
      <c r="AJ54" s="1" t="str">
        <f t="shared" si="63"/>
        <v/>
      </c>
    </row>
    <row r="55" spans="1:36" s="15" customFormat="1" ht="15" thickBot="1">
      <c r="A55" s="32" t="s">
        <v>90</v>
      </c>
      <c r="B55" s="48">
        <f>IF($I54=0,"-",B54/$I54)</f>
        <v>0.15343068932160939</v>
      </c>
      <c r="C55" s="48">
        <f t="shared" ref="C55:H55" si="71">IF($I54=0,"-",C54/$I54)</f>
        <v>0.27241009597543409</v>
      </c>
      <c r="D55" s="48">
        <f t="shared" si="71"/>
        <v>0.28940637676323333</v>
      </c>
      <c r="E55" s="48">
        <f t="shared" si="71"/>
        <v>0.25604425557775712</v>
      </c>
      <c r="F55" s="48">
        <f t="shared" si="71"/>
        <v>0</v>
      </c>
      <c r="G55" s="48">
        <f t="shared" si="71"/>
        <v>2.7961408377216196E-2</v>
      </c>
      <c r="H55" s="69">
        <f t="shared" si="71"/>
        <v>7.4717398474993487E-4</v>
      </c>
      <c r="I55" s="49">
        <f>SUM(B55:H55)</f>
        <v>1</v>
      </c>
      <c r="K55" s="78" t="s">
        <v>90</v>
      </c>
      <c r="L55" s="95">
        <f>IF($S54=0,"-",L54/$S54)</f>
        <v>0.13854867911345048</v>
      </c>
      <c r="M55" s="95">
        <f t="shared" ref="M55:R55" si="72">IF($S54=0,"-",M54/$S54)</f>
        <v>0.24598767783316622</v>
      </c>
      <c r="N55" s="95">
        <f t="shared" si="72"/>
        <v>0.26133540431085234</v>
      </c>
      <c r="O55" s="95">
        <f t="shared" si="72"/>
        <v>0.23120924217791863</v>
      </c>
      <c r="P55" s="95">
        <f t="shared" si="72"/>
        <v>9.6995003241915928E-2</v>
      </c>
      <c r="Q55" s="95">
        <f t="shared" si="72"/>
        <v>2.5249291481019575E-2</v>
      </c>
      <c r="R55" s="96">
        <f t="shared" si="72"/>
        <v>6.7470184167683976E-4</v>
      </c>
      <c r="S55" s="97">
        <f>SUM(L55:R55)</f>
        <v>1</v>
      </c>
      <c r="U55" s="108" t="s">
        <v>90</v>
      </c>
      <c r="V55" s="130">
        <f>+V54/$AI54</f>
        <v>9.1007108410059129E-2</v>
      </c>
      <c r="W55" s="130">
        <f t="shared" ref="W55:AH55" si="73">+W54/$AI54</f>
        <v>2.7233303261732535E-2</v>
      </c>
      <c r="X55" s="130">
        <f t="shared" si="73"/>
        <v>2.5249291481019571E-2</v>
      </c>
      <c r="Y55" s="130">
        <f t="shared" si="73"/>
        <v>0.24598767783316619</v>
      </c>
      <c r="Z55" s="130">
        <f t="shared" si="73"/>
        <v>0.22624715250623686</v>
      </c>
      <c r="AA55" s="130">
        <f t="shared" si="73"/>
        <v>0.20729132244468404</v>
      </c>
      <c r="AB55" s="130">
        <f t="shared" si="73"/>
        <v>9.6995003241915928E-2</v>
      </c>
      <c r="AC55" s="130">
        <f t="shared" si="73"/>
        <v>7.9989140821185731E-2</v>
      </c>
      <c r="AD55" s="130">
        <f t="shared" si="73"/>
        <v>2.0308267441658812E-2</v>
      </c>
      <c r="AE55" s="130">
        <f t="shared" si="73"/>
        <v>2.3300025710514909E-2</v>
      </c>
      <c r="AF55" s="130">
        <f t="shared" si="73"/>
        <v>6.7470184167683965E-4</v>
      </c>
      <c r="AG55" s="130">
        <f t="shared" si="73"/>
        <v>3.5088251804615472E-2</v>
      </c>
      <c r="AH55" s="130">
        <f t="shared" si="73"/>
        <v>6.1789402271968552E-4</v>
      </c>
      <c r="AI55" s="131">
        <f>SUM(V55:AC55)</f>
        <v>0.99999999999999989</v>
      </c>
      <c r="AJ55" s="15" t="str">
        <f t="shared" si="63"/>
        <v/>
      </c>
    </row>
    <row r="56" spans="1:36" ht="15" thickBot="1">
      <c r="A56"/>
      <c r="B56" s="50"/>
      <c r="C56" s="50"/>
      <c r="D56" s="50"/>
      <c r="E56" s="50"/>
      <c r="F56" s="50"/>
      <c r="G56" s="50"/>
      <c r="H56" s="50"/>
      <c r="I56" s="50"/>
      <c r="K56"/>
      <c r="L56" s="50"/>
      <c r="M56" s="50"/>
      <c r="N56" s="50"/>
      <c r="O56" s="50"/>
      <c r="P56" s="50"/>
      <c r="Q56" s="50"/>
      <c r="R56" s="50"/>
      <c r="S56" s="50"/>
      <c r="U56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132"/>
    </row>
    <row r="57" spans="1:36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  <c r="K57" s="426" t="s">
        <v>52</v>
      </c>
      <c r="L57" s="80" t="s">
        <v>0</v>
      </c>
      <c r="M57" s="80" t="s">
        <v>1</v>
      </c>
      <c r="N57" s="80" t="s">
        <v>2</v>
      </c>
      <c r="O57" s="80" t="s">
        <v>3</v>
      </c>
      <c r="P57" s="80" t="s">
        <v>27</v>
      </c>
      <c r="Q57" s="80" t="s">
        <v>4</v>
      </c>
      <c r="R57" s="80" t="s">
        <v>5</v>
      </c>
      <c r="S57" s="81" t="s">
        <v>6</v>
      </c>
      <c r="U57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132"/>
    </row>
    <row r="58" spans="1:36" ht="15" customHeight="1">
      <c r="A58" s="447" t="s">
        <v>52</v>
      </c>
      <c r="B58" s="409" t="s">
        <v>119</v>
      </c>
      <c r="C58" s="410"/>
      <c r="D58" s="410"/>
      <c r="E58" s="410"/>
      <c r="F58" s="410"/>
      <c r="G58" s="410"/>
      <c r="H58" s="410"/>
      <c r="I58" s="411"/>
      <c r="K58" s="427" t="s">
        <v>52</v>
      </c>
      <c r="L58" s="412" t="s">
        <v>119</v>
      </c>
      <c r="M58" s="413"/>
      <c r="N58" s="413"/>
      <c r="O58" s="413"/>
      <c r="P58" s="413"/>
      <c r="Q58" s="413"/>
      <c r="R58" s="413"/>
      <c r="S58" s="414"/>
      <c r="U58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132"/>
    </row>
    <row r="59" spans="1:36" ht="15">
      <c r="A59" s="27" t="s">
        <v>7</v>
      </c>
      <c r="B59" s="428"/>
      <c r="C59" s="429"/>
      <c r="D59" s="429"/>
      <c r="E59" s="430"/>
      <c r="F59" s="37">
        <f>F449+F475+F501+F527+F553</f>
        <v>4.185252381122635</v>
      </c>
      <c r="G59" s="428"/>
      <c r="H59" s="430"/>
      <c r="I59" s="39">
        <f>SUM(B59:H59)</f>
        <v>4.185252381122635</v>
      </c>
      <c r="K59" s="79" t="s">
        <v>7</v>
      </c>
      <c r="L59" s="428"/>
      <c r="M59" s="429"/>
      <c r="N59" s="429"/>
      <c r="O59" s="430"/>
      <c r="P59" s="37">
        <f>P449+P475+P501+P527+P553</f>
        <v>0</v>
      </c>
      <c r="Q59" s="428"/>
      <c r="R59" s="437"/>
      <c r="S59" s="99">
        <f>SUM(L59:R59)</f>
        <v>0</v>
      </c>
      <c r="U59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132"/>
    </row>
    <row r="60" spans="1:36" ht="15">
      <c r="A60" s="28" t="s">
        <v>8</v>
      </c>
      <c r="B60" s="431"/>
      <c r="C60" s="432"/>
      <c r="D60" s="432"/>
      <c r="E60" s="433"/>
      <c r="F60" s="40">
        <f t="shared" ref="F60:F79" si="74">F450+F476+F502+F528+F554</f>
        <v>0</v>
      </c>
      <c r="G60" s="431"/>
      <c r="H60" s="433"/>
      <c r="I60" s="42">
        <f t="shared" ref="I60:I79" si="75">SUM(B60:H60)</f>
        <v>0</v>
      </c>
      <c r="K60" s="71" t="s">
        <v>8</v>
      </c>
      <c r="L60" s="431"/>
      <c r="M60" s="432"/>
      <c r="N60" s="432"/>
      <c r="O60" s="433"/>
      <c r="P60" s="84">
        <f t="shared" ref="P60:P79" si="76">P450+P476+P502+P528+P554</f>
        <v>0</v>
      </c>
      <c r="Q60" s="431"/>
      <c r="R60" s="438"/>
      <c r="S60" s="86">
        <f t="shared" ref="S60:S79" si="77">SUM(L60:R60)</f>
        <v>0</v>
      </c>
      <c r="U6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132"/>
    </row>
    <row r="61" spans="1:36" ht="15">
      <c r="A61" s="29" t="s">
        <v>10</v>
      </c>
      <c r="B61" s="431"/>
      <c r="C61" s="432"/>
      <c r="D61" s="432"/>
      <c r="E61" s="433"/>
      <c r="F61" s="43">
        <f t="shared" si="74"/>
        <v>0</v>
      </c>
      <c r="G61" s="431"/>
      <c r="H61" s="433"/>
      <c r="I61" s="39">
        <f t="shared" si="75"/>
        <v>0</v>
      </c>
      <c r="K61" s="72" t="s">
        <v>10</v>
      </c>
      <c r="L61" s="431"/>
      <c r="M61" s="432"/>
      <c r="N61" s="432"/>
      <c r="O61" s="433"/>
      <c r="P61" s="43">
        <f t="shared" si="76"/>
        <v>0</v>
      </c>
      <c r="Q61" s="431"/>
      <c r="R61" s="438"/>
      <c r="S61" s="83">
        <f t="shared" si="77"/>
        <v>0</v>
      </c>
      <c r="U61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132"/>
    </row>
    <row r="62" spans="1:36" ht="15">
      <c r="A62" s="28" t="s">
        <v>56</v>
      </c>
      <c r="B62" s="431"/>
      <c r="C62" s="432"/>
      <c r="D62" s="432"/>
      <c r="E62" s="433"/>
      <c r="F62" s="40">
        <f t="shared" si="74"/>
        <v>0</v>
      </c>
      <c r="G62" s="431"/>
      <c r="H62" s="433"/>
      <c r="I62" s="42">
        <f t="shared" si="75"/>
        <v>0</v>
      </c>
      <c r="K62" s="71" t="s">
        <v>56</v>
      </c>
      <c r="L62" s="431"/>
      <c r="M62" s="432"/>
      <c r="N62" s="432"/>
      <c r="O62" s="433"/>
      <c r="P62" s="84">
        <f t="shared" si="76"/>
        <v>0</v>
      </c>
      <c r="Q62" s="431"/>
      <c r="R62" s="438"/>
      <c r="S62" s="86">
        <f t="shared" si="77"/>
        <v>0</v>
      </c>
      <c r="U62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132"/>
    </row>
    <row r="63" spans="1:36" ht="15">
      <c r="A63" s="29" t="s">
        <v>16</v>
      </c>
      <c r="B63" s="431"/>
      <c r="C63" s="432"/>
      <c r="D63" s="432"/>
      <c r="E63" s="433"/>
      <c r="F63" s="43">
        <f t="shared" si="74"/>
        <v>0</v>
      </c>
      <c r="G63" s="431"/>
      <c r="H63" s="433"/>
      <c r="I63" s="39">
        <f t="shared" si="75"/>
        <v>0</v>
      </c>
      <c r="K63" s="72" t="s">
        <v>16</v>
      </c>
      <c r="L63" s="431"/>
      <c r="M63" s="432"/>
      <c r="N63" s="432"/>
      <c r="O63" s="433"/>
      <c r="P63" s="43">
        <f t="shared" si="76"/>
        <v>0</v>
      </c>
      <c r="Q63" s="431"/>
      <c r="R63" s="438"/>
      <c r="S63" s="83">
        <f t="shared" si="77"/>
        <v>0</v>
      </c>
      <c r="U63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132"/>
    </row>
    <row r="64" spans="1:36" ht="15">
      <c r="A64" s="28" t="s">
        <v>68</v>
      </c>
      <c r="B64" s="431"/>
      <c r="C64" s="432"/>
      <c r="D64" s="432"/>
      <c r="E64" s="433"/>
      <c r="F64" s="40">
        <f t="shared" si="74"/>
        <v>0</v>
      </c>
      <c r="G64" s="431"/>
      <c r="H64" s="433"/>
      <c r="I64" s="42">
        <f t="shared" si="75"/>
        <v>0</v>
      </c>
      <c r="K64" s="71" t="s">
        <v>68</v>
      </c>
      <c r="L64" s="431"/>
      <c r="M64" s="432"/>
      <c r="N64" s="432"/>
      <c r="O64" s="433"/>
      <c r="P64" s="84">
        <f t="shared" si="76"/>
        <v>0</v>
      </c>
      <c r="Q64" s="431"/>
      <c r="R64" s="438"/>
      <c r="S64" s="86">
        <f t="shared" si="77"/>
        <v>0</v>
      </c>
      <c r="U64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132"/>
    </row>
    <row r="65" spans="1:35" ht="15">
      <c r="A65" s="29" t="s">
        <v>58</v>
      </c>
      <c r="B65" s="431"/>
      <c r="C65" s="432"/>
      <c r="D65" s="432"/>
      <c r="E65" s="433"/>
      <c r="F65" s="43">
        <f t="shared" si="74"/>
        <v>48965.997187510722</v>
      </c>
      <c r="G65" s="431"/>
      <c r="H65" s="433"/>
      <c r="I65" s="39">
        <f t="shared" si="75"/>
        <v>48965.997187510722</v>
      </c>
      <c r="K65" s="72" t="s">
        <v>58</v>
      </c>
      <c r="L65" s="431"/>
      <c r="M65" s="432"/>
      <c r="N65" s="432"/>
      <c r="O65" s="433"/>
      <c r="P65" s="43">
        <f t="shared" si="76"/>
        <v>13509.777931784467</v>
      </c>
      <c r="Q65" s="431"/>
      <c r="R65" s="438"/>
      <c r="S65" s="83">
        <f t="shared" si="77"/>
        <v>13509.777931784467</v>
      </c>
      <c r="U65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132"/>
    </row>
    <row r="66" spans="1:35" ht="15">
      <c r="A66" s="28" t="s">
        <v>12</v>
      </c>
      <c r="B66" s="431"/>
      <c r="C66" s="432"/>
      <c r="D66" s="432"/>
      <c r="E66" s="433"/>
      <c r="F66" s="40">
        <f t="shared" si="74"/>
        <v>18756.175521328252</v>
      </c>
      <c r="G66" s="431"/>
      <c r="H66" s="433"/>
      <c r="I66" s="42">
        <f t="shared" si="75"/>
        <v>18756.175521328252</v>
      </c>
      <c r="K66" s="71" t="s">
        <v>12</v>
      </c>
      <c r="L66" s="431"/>
      <c r="M66" s="432"/>
      <c r="N66" s="432"/>
      <c r="O66" s="433"/>
      <c r="P66" s="84">
        <f t="shared" si="76"/>
        <v>8471.8581594640018</v>
      </c>
      <c r="Q66" s="431"/>
      <c r="R66" s="438"/>
      <c r="S66" s="86">
        <f t="shared" si="77"/>
        <v>8471.8581594640018</v>
      </c>
      <c r="U66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132"/>
    </row>
    <row r="67" spans="1:35" ht="15">
      <c r="A67" s="29" t="s">
        <v>59</v>
      </c>
      <c r="B67" s="431"/>
      <c r="C67" s="432"/>
      <c r="D67" s="432"/>
      <c r="E67" s="433"/>
      <c r="F67" s="43">
        <f t="shared" si="74"/>
        <v>22832.756334912479</v>
      </c>
      <c r="G67" s="431"/>
      <c r="H67" s="433"/>
      <c r="I67" s="39">
        <f t="shared" si="75"/>
        <v>22832.756334912479</v>
      </c>
      <c r="K67" s="72" t="s">
        <v>59</v>
      </c>
      <c r="L67" s="431"/>
      <c r="M67" s="432"/>
      <c r="N67" s="432"/>
      <c r="O67" s="433"/>
      <c r="P67" s="43">
        <f t="shared" si="76"/>
        <v>-8.2600593032111647E-13</v>
      </c>
      <c r="Q67" s="431"/>
      <c r="R67" s="438"/>
      <c r="S67" s="83">
        <f t="shared" si="77"/>
        <v>-8.2600593032111647E-13</v>
      </c>
      <c r="U67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132"/>
    </row>
    <row r="68" spans="1:35" ht="15">
      <c r="A68" s="28" t="s">
        <v>17</v>
      </c>
      <c r="B68" s="431"/>
      <c r="C68" s="432"/>
      <c r="D68" s="432"/>
      <c r="E68" s="433"/>
      <c r="F68" s="40">
        <f t="shared" si="74"/>
        <v>44.582587827091231</v>
      </c>
      <c r="G68" s="431"/>
      <c r="H68" s="433"/>
      <c r="I68" s="42">
        <f t="shared" si="75"/>
        <v>44.582587827091231</v>
      </c>
      <c r="K68" s="71" t="s">
        <v>17</v>
      </c>
      <c r="L68" s="431"/>
      <c r="M68" s="432"/>
      <c r="N68" s="432"/>
      <c r="O68" s="433"/>
      <c r="P68" s="84">
        <f t="shared" si="76"/>
        <v>2.4312948823932565</v>
      </c>
      <c r="Q68" s="431"/>
      <c r="R68" s="438"/>
      <c r="S68" s="86">
        <f t="shared" si="77"/>
        <v>2.4312948823932565</v>
      </c>
      <c r="U68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132"/>
    </row>
    <row r="69" spans="1:35" ht="15">
      <c r="A69" s="29" t="s">
        <v>140</v>
      </c>
      <c r="B69" s="431"/>
      <c r="C69" s="432"/>
      <c r="D69" s="432"/>
      <c r="E69" s="433"/>
      <c r="F69" s="43">
        <f t="shared" si="74"/>
        <v>5270.5470010759491</v>
      </c>
      <c r="G69" s="431"/>
      <c r="H69" s="433"/>
      <c r="I69" s="39">
        <f t="shared" si="75"/>
        <v>5270.5470010759491</v>
      </c>
      <c r="K69" s="72" t="s">
        <v>140</v>
      </c>
      <c r="L69" s="431"/>
      <c r="M69" s="432"/>
      <c r="N69" s="432"/>
      <c r="O69" s="433"/>
      <c r="P69" s="43">
        <f t="shared" si="76"/>
        <v>-4.0834767272599493E-3</v>
      </c>
      <c r="Q69" s="431"/>
      <c r="R69" s="438"/>
      <c r="S69" s="83">
        <f t="shared" si="77"/>
        <v>-4.0834767272599493E-3</v>
      </c>
      <c r="U69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132"/>
    </row>
    <row r="70" spans="1:35" ht="15">
      <c r="A70" s="28" t="s">
        <v>25</v>
      </c>
      <c r="B70" s="431"/>
      <c r="C70" s="432"/>
      <c r="D70" s="432"/>
      <c r="E70" s="433"/>
      <c r="F70" s="40">
        <f t="shared" si="74"/>
        <v>1639.1050130654335</v>
      </c>
      <c r="G70" s="431"/>
      <c r="H70" s="433"/>
      <c r="I70" s="42">
        <f t="shared" si="75"/>
        <v>1639.1050130654335</v>
      </c>
      <c r="K70" s="71" t="s">
        <v>25</v>
      </c>
      <c r="L70" s="431"/>
      <c r="M70" s="432"/>
      <c r="N70" s="432"/>
      <c r="O70" s="433"/>
      <c r="P70" s="84">
        <f t="shared" si="76"/>
        <v>-3.979039320256561E-12</v>
      </c>
      <c r="Q70" s="431"/>
      <c r="R70" s="438"/>
      <c r="S70" s="86">
        <f t="shared" si="77"/>
        <v>-3.979039320256561E-12</v>
      </c>
      <c r="U7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132"/>
    </row>
    <row r="71" spans="1:35" ht="15">
      <c r="A71" s="29" t="s">
        <v>24</v>
      </c>
      <c r="B71" s="431"/>
      <c r="C71" s="432"/>
      <c r="D71" s="432"/>
      <c r="E71" s="433"/>
      <c r="F71" s="43">
        <f t="shared" si="74"/>
        <v>0</v>
      </c>
      <c r="G71" s="431"/>
      <c r="H71" s="433"/>
      <c r="I71" s="39">
        <f t="shared" si="75"/>
        <v>0</v>
      </c>
      <c r="K71" s="72" t="s">
        <v>24</v>
      </c>
      <c r="L71" s="431"/>
      <c r="M71" s="432"/>
      <c r="N71" s="432"/>
      <c r="O71" s="433"/>
      <c r="P71" s="43">
        <f t="shared" si="76"/>
        <v>-7.5406347832540632E-13</v>
      </c>
      <c r="Q71" s="431"/>
      <c r="R71" s="438"/>
      <c r="S71" s="83">
        <f t="shared" si="77"/>
        <v>-7.5406347832540632E-13</v>
      </c>
      <c r="U71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132"/>
    </row>
    <row r="72" spans="1:35" ht="15">
      <c r="A72" s="28" t="s">
        <v>60</v>
      </c>
      <c r="B72" s="431"/>
      <c r="C72" s="432"/>
      <c r="D72" s="432"/>
      <c r="E72" s="433"/>
      <c r="F72" s="40">
        <f t="shared" si="74"/>
        <v>6.0884886764705895E-2</v>
      </c>
      <c r="G72" s="431"/>
      <c r="H72" s="433"/>
      <c r="I72" s="42">
        <f t="shared" si="75"/>
        <v>6.0884886764705895E-2</v>
      </c>
      <c r="K72" s="71" t="s">
        <v>60</v>
      </c>
      <c r="L72" s="431"/>
      <c r="M72" s="432"/>
      <c r="N72" s="432"/>
      <c r="O72" s="433"/>
      <c r="P72" s="84">
        <f t="shared" si="76"/>
        <v>8.354428260304303E-15</v>
      </c>
      <c r="Q72" s="431"/>
      <c r="R72" s="438"/>
      <c r="S72" s="86">
        <f t="shared" si="77"/>
        <v>8.354428260304303E-15</v>
      </c>
      <c r="U72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132"/>
    </row>
    <row r="73" spans="1:35" ht="15">
      <c r="A73" s="29" t="s">
        <v>22</v>
      </c>
      <c r="B73" s="431"/>
      <c r="C73" s="432"/>
      <c r="D73" s="432"/>
      <c r="E73" s="433"/>
      <c r="F73" s="51">
        <f t="shared" si="74"/>
        <v>2294.2017060382982</v>
      </c>
      <c r="G73" s="431"/>
      <c r="H73" s="433"/>
      <c r="I73" s="39">
        <f t="shared" si="75"/>
        <v>2294.2017060382982</v>
      </c>
      <c r="K73" s="72" t="s">
        <v>22</v>
      </c>
      <c r="L73" s="431"/>
      <c r="M73" s="432"/>
      <c r="N73" s="432"/>
      <c r="O73" s="433"/>
      <c r="P73" s="43">
        <f t="shared" si="76"/>
        <v>786.77076556330883</v>
      </c>
      <c r="Q73" s="431"/>
      <c r="R73" s="438"/>
      <c r="S73" s="83">
        <f t="shared" si="77"/>
        <v>786.77076556330883</v>
      </c>
      <c r="U73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132"/>
    </row>
    <row r="74" spans="1:35" ht="15">
      <c r="A74" s="28" t="s">
        <v>21</v>
      </c>
      <c r="B74" s="431"/>
      <c r="C74" s="432"/>
      <c r="D74" s="432"/>
      <c r="E74" s="433"/>
      <c r="F74" s="40">
        <f t="shared" si="74"/>
        <v>0</v>
      </c>
      <c r="G74" s="431"/>
      <c r="H74" s="433"/>
      <c r="I74" s="42">
        <f t="shared" si="75"/>
        <v>0</v>
      </c>
      <c r="K74" s="71" t="s">
        <v>21</v>
      </c>
      <c r="L74" s="431"/>
      <c r="M74" s="432"/>
      <c r="N74" s="432"/>
      <c r="O74" s="433"/>
      <c r="P74" s="84">
        <f t="shared" si="76"/>
        <v>0</v>
      </c>
      <c r="Q74" s="431"/>
      <c r="R74" s="438"/>
      <c r="S74" s="86">
        <f t="shared" si="77"/>
        <v>0</v>
      </c>
      <c r="U74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132"/>
    </row>
    <row r="75" spans="1:35" ht="15">
      <c r="A75" s="30" t="s">
        <v>64</v>
      </c>
      <c r="B75" s="431"/>
      <c r="C75" s="432"/>
      <c r="D75" s="432"/>
      <c r="E75" s="433"/>
      <c r="F75" s="43">
        <f t="shared" si="74"/>
        <v>0</v>
      </c>
      <c r="G75" s="431"/>
      <c r="H75" s="433"/>
      <c r="I75" s="39">
        <f t="shared" si="75"/>
        <v>0</v>
      </c>
      <c r="K75" s="73" t="s">
        <v>64</v>
      </c>
      <c r="L75" s="431"/>
      <c r="M75" s="432"/>
      <c r="N75" s="432"/>
      <c r="O75" s="433"/>
      <c r="P75" s="43">
        <f t="shared" si="76"/>
        <v>0</v>
      </c>
      <c r="Q75" s="431"/>
      <c r="R75" s="438"/>
      <c r="S75" s="83">
        <f t="shared" si="77"/>
        <v>0</v>
      </c>
      <c r="U75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132"/>
    </row>
    <row r="76" spans="1:35">
      <c r="A76" s="55" t="s">
        <v>23</v>
      </c>
      <c r="B76" s="431"/>
      <c r="C76" s="432"/>
      <c r="D76" s="432"/>
      <c r="E76" s="433"/>
      <c r="F76" s="59">
        <f t="shared" si="74"/>
        <v>0</v>
      </c>
      <c r="G76" s="431"/>
      <c r="H76" s="433"/>
      <c r="I76" s="61">
        <f t="shared" si="75"/>
        <v>0</v>
      </c>
      <c r="K76" s="74" t="s">
        <v>23</v>
      </c>
      <c r="L76" s="431"/>
      <c r="M76" s="432"/>
      <c r="N76" s="432"/>
      <c r="O76" s="433"/>
      <c r="P76" s="87">
        <f t="shared" si="76"/>
        <v>0</v>
      </c>
      <c r="Q76" s="431"/>
      <c r="R76" s="438"/>
      <c r="S76" s="89">
        <f t="shared" si="77"/>
        <v>0</v>
      </c>
      <c r="U76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132"/>
    </row>
    <row r="77" spans="1:35">
      <c r="A77" s="56" t="s">
        <v>19</v>
      </c>
      <c r="B77" s="431"/>
      <c r="C77" s="432"/>
      <c r="D77" s="432"/>
      <c r="E77" s="433"/>
      <c r="F77" s="62">
        <f t="shared" si="74"/>
        <v>0</v>
      </c>
      <c r="G77" s="431"/>
      <c r="H77" s="433"/>
      <c r="I77" s="64">
        <f t="shared" si="75"/>
        <v>0</v>
      </c>
      <c r="K77" s="75" t="s">
        <v>19</v>
      </c>
      <c r="L77" s="431"/>
      <c r="M77" s="432"/>
      <c r="N77" s="432"/>
      <c r="O77" s="433"/>
      <c r="P77" s="62">
        <f t="shared" si="76"/>
        <v>0</v>
      </c>
      <c r="Q77" s="431"/>
      <c r="R77" s="438"/>
      <c r="S77" s="91">
        <f t="shared" si="77"/>
        <v>0</v>
      </c>
      <c r="U77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132"/>
    </row>
    <row r="78" spans="1:35">
      <c r="A78" s="55" t="s">
        <v>20</v>
      </c>
      <c r="B78" s="431"/>
      <c r="C78" s="432"/>
      <c r="D78" s="432"/>
      <c r="E78" s="433"/>
      <c r="F78" s="59">
        <f t="shared" si="74"/>
        <v>0</v>
      </c>
      <c r="G78" s="431"/>
      <c r="H78" s="433"/>
      <c r="I78" s="61">
        <f t="shared" si="75"/>
        <v>0</v>
      </c>
      <c r="K78" s="74" t="s">
        <v>20</v>
      </c>
      <c r="L78" s="431"/>
      <c r="M78" s="432"/>
      <c r="N78" s="432"/>
      <c r="O78" s="433"/>
      <c r="P78" s="87">
        <f t="shared" si="76"/>
        <v>0</v>
      </c>
      <c r="Q78" s="431"/>
      <c r="R78" s="438"/>
      <c r="S78" s="89">
        <f t="shared" si="77"/>
        <v>0</v>
      </c>
      <c r="U78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132"/>
    </row>
    <row r="79" spans="1:35" ht="15" thickBot="1">
      <c r="A79" s="57" t="s">
        <v>11</v>
      </c>
      <c r="B79" s="434"/>
      <c r="C79" s="435"/>
      <c r="D79" s="435"/>
      <c r="E79" s="436"/>
      <c r="F79" s="52">
        <f t="shared" si="74"/>
        <v>0</v>
      </c>
      <c r="G79" s="434"/>
      <c r="H79" s="436"/>
      <c r="I79" s="66">
        <f t="shared" si="75"/>
        <v>0</v>
      </c>
      <c r="K79" s="76" t="s">
        <v>11</v>
      </c>
      <c r="L79" s="434"/>
      <c r="M79" s="435"/>
      <c r="N79" s="435"/>
      <c r="O79" s="436"/>
      <c r="P79" s="52">
        <f t="shared" si="76"/>
        <v>0</v>
      </c>
      <c r="Q79" s="434"/>
      <c r="R79" s="439"/>
      <c r="S79" s="93">
        <f t="shared" si="77"/>
        <v>0</v>
      </c>
      <c r="U79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132"/>
    </row>
    <row r="80" spans="1:35" ht="15">
      <c r="A80" s="34" t="s">
        <v>26</v>
      </c>
      <c r="B80" s="67">
        <f>SUM(B59:B75)</f>
        <v>0</v>
      </c>
      <c r="C80" s="67">
        <f t="shared" ref="C80:I80" si="78">SUM(C59:C75)</f>
        <v>0</v>
      </c>
      <c r="D80" s="67">
        <f t="shared" si="78"/>
        <v>0</v>
      </c>
      <c r="E80" s="67">
        <f t="shared" si="78"/>
        <v>0</v>
      </c>
      <c r="F80" s="67">
        <f t="shared" si="78"/>
        <v>99807.611489026109</v>
      </c>
      <c r="G80" s="67">
        <f t="shared" si="78"/>
        <v>0</v>
      </c>
      <c r="H80" s="68">
        <f t="shared" si="78"/>
        <v>0</v>
      </c>
      <c r="I80" s="39">
        <f t="shared" si="78"/>
        <v>99807.611489026109</v>
      </c>
      <c r="K80" s="77" t="s">
        <v>26</v>
      </c>
      <c r="L80" s="67">
        <f>SUM(L59:L75)</f>
        <v>0</v>
      </c>
      <c r="M80" s="67">
        <f t="shared" ref="M80:S80" si="79">SUM(M59:M75)</f>
        <v>0</v>
      </c>
      <c r="N80" s="67">
        <f t="shared" si="79"/>
        <v>0</v>
      </c>
      <c r="O80" s="67">
        <f t="shared" si="79"/>
        <v>0</v>
      </c>
      <c r="P80" s="67">
        <f t="shared" si="79"/>
        <v>22770.834068217438</v>
      </c>
      <c r="Q80" s="67">
        <f t="shared" si="79"/>
        <v>0</v>
      </c>
      <c r="R80" s="68">
        <f t="shared" si="79"/>
        <v>0</v>
      </c>
      <c r="S80" s="94">
        <f t="shared" si="79"/>
        <v>22770.834068217438</v>
      </c>
      <c r="U8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132"/>
    </row>
    <row r="81" spans="1:67" s="8" customFormat="1" ht="15" thickBot="1">
      <c r="A81" s="32" t="s">
        <v>90</v>
      </c>
      <c r="B81" s="48">
        <f>IF($I80=0,"-",B80/$I80)</f>
        <v>0</v>
      </c>
      <c r="C81" s="48">
        <f t="shared" ref="C81:H81" si="80">IF($I80=0,"-",C80/$I80)</f>
        <v>0</v>
      </c>
      <c r="D81" s="48">
        <f t="shared" si="80"/>
        <v>0</v>
      </c>
      <c r="E81" s="48">
        <f t="shared" si="80"/>
        <v>0</v>
      </c>
      <c r="F81" s="48">
        <f t="shared" si="80"/>
        <v>1</v>
      </c>
      <c r="G81" s="48">
        <f t="shared" si="80"/>
        <v>0</v>
      </c>
      <c r="H81" s="48">
        <f t="shared" si="80"/>
        <v>0</v>
      </c>
      <c r="I81" s="48">
        <f>SUM(B81:H81)</f>
        <v>1</v>
      </c>
      <c r="J81" s="4"/>
      <c r="K81" s="78" t="s">
        <v>90</v>
      </c>
      <c r="L81" s="95">
        <f>IF($S80=0,"-",L80/$S80)</f>
        <v>0</v>
      </c>
      <c r="M81" s="95">
        <f t="shared" ref="M81:R81" si="81">IF($S80=0,"-",M80/$S80)</f>
        <v>0</v>
      </c>
      <c r="N81" s="95">
        <f t="shared" si="81"/>
        <v>0</v>
      </c>
      <c r="O81" s="95">
        <f t="shared" si="81"/>
        <v>0</v>
      </c>
      <c r="P81" s="95">
        <f t="shared" si="81"/>
        <v>1</v>
      </c>
      <c r="Q81" s="95">
        <f t="shared" si="81"/>
        <v>0</v>
      </c>
      <c r="R81" s="96">
        <f t="shared" si="81"/>
        <v>0</v>
      </c>
      <c r="S81" s="97">
        <f>SUM(L81:R81)</f>
        <v>1</v>
      </c>
      <c r="T81" s="4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4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</row>
    <row r="82" spans="1:67" ht="15" thickBot="1">
      <c r="A82" s="2"/>
      <c r="B82" s="2"/>
      <c r="C82" s="2"/>
      <c r="D82" s="2"/>
      <c r="E82" s="2"/>
      <c r="F82" s="2"/>
      <c r="G82" s="2"/>
      <c r="H82" s="2"/>
      <c r="I82" s="2"/>
      <c r="K82" s="2"/>
      <c r="L82" s="50"/>
      <c r="M82" s="50"/>
      <c r="N82" s="50"/>
      <c r="O82" s="50"/>
      <c r="P82" s="50"/>
      <c r="Q82" s="50"/>
      <c r="R82" s="50"/>
      <c r="S82" s="50"/>
      <c r="U82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132"/>
    </row>
    <row r="83" spans="1:67" ht="28.5" customHeight="1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  <c r="K83" s="440" t="s">
        <v>54</v>
      </c>
      <c r="L83" s="80" t="s">
        <v>0</v>
      </c>
      <c r="M83" s="80" t="s">
        <v>1</v>
      </c>
      <c r="N83" s="80" t="s">
        <v>2</v>
      </c>
      <c r="O83" s="80" t="s">
        <v>3</v>
      </c>
      <c r="P83" s="80" t="s">
        <v>27</v>
      </c>
      <c r="Q83" s="80" t="s">
        <v>4</v>
      </c>
      <c r="R83" s="80" t="s">
        <v>5</v>
      </c>
      <c r="S83" s="81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3"/>
    </row>
    <row r="84" spans="1:67" ht="26.25" customHeight="1">
      <c r="A84" s="449" t="s">
        <v>54</v>
      </c>
      <c r="B84" s="409" t="s">
        <v>119</v>
      </c>
      <c r="C84" s="410"/>
      <c r="D84" s="410"/>
      <c r="E84" s="410"/>
      <c r="F84" s="410"/>
      <c r="G84" s="410"/>
      <c r="H84" s="410"/>
      <c r="I84" s="411"/>
      <c r="K84" s="441" t="s">
        <v>54</v>
      </c>
      <c r="L84" s="412" t="s">
        <v>119</v>
      </c>
      <c r="M84" s="413"/>
      <c r="N84" s="413"/>
      <c r="O84" s="413"/>
      <c r="P84" s="413"/>
      <c r="Q84" s="413"/>
      <c r="R84" s="413"/>
      <c r="S84" s="41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4"/>
    </row>
    <row r="85" spans="1:67" ht="15">
      <c r="A85" s="27" t="s">
        <v>7</v>
      </c>
      <c r="B85" s="37">
        <f t="shared" ref="B85:F105" si="82">B579+B605+B631</f>
        <v>466.93293043059231</v>
      </c>
      <c r="C85" s="37">
        <f t="shared" si="82"/>
        <v>0</v>
      </c>
      <c r="D85" s="37">
        <f t="shared" si="82"/>
        <v>36.302516781490688</v>
      </c>
      <c r="E85" s="37">
        <f t="shared" si="82"/>
        <v>0</v>
      </c>
      <c r="F85" s="37">
        <f t="shared" si="82"/>
        <v>0</v>
      </c>
      <c r="G85" s="37">
        <f t="shared" ref="G85:H85" si="83">G579+G605+G631</f>
        <v>0</v>
      </c>
      <c r="H85" s="37">
        <f t="shared" si="83"/>
        <v>0</v>
      </c>
      <c r="I85" s="39">
        <f>SUM(B85:H85)</f>
        <v>503.23544721208299</v>
      </c>
      <c r="K85" s="79" t="s">
        <v>7</v>
      </c>
      <c r="L85" s="37">
        <f t="shared" ref="L85:R105" si="84">L579+L605+L631</f>
        <v>466.93293043059231</v>
      </c>
      <c r="M85" s="37">
        <f t="shared" si="84"/>
        <v>0</v>
      </c>
      <c r="N85" s="37">
        <f t="shared" si="84"/>
        <v>36.302516781490688</v>
      </c>
      <c r="O85" s="37">
        <f t="shared" si="84"/>
        <v>0</v>
      </c>
      <c r="P85" s="37">
        <f t="shared" si="84"/>
        <v>4.185252381122635</v>
      </c>
      <c r="Q85" s="37">
        <f t="shared" si="84"/>
        <v>0</v>
      </c>
      <c r="R85" s="37">
        <f t="shared" si="84"/>
        <v>0</v>
      </c>
      <c r="S85" s="99">
        <f>SUM(L85:R85)</f>
        <v>507.4206995932056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5"/>
    </row>
    <row r="86" spans="1:67" ht="15">
      <c r="A86" s="28" t="s">
        <v>8</v>
      </c>
      <c r="B86" s="40">
        <f t="shared" si="82"/>
        <v>61.772948312750884</v>
      </c>
      <c r="C86" s="40">
        <f t="shared" si="82"/>
        <v>0</v>
      </c>
      <c r="D86" s="40">
        <f t="shared" si="82"/>
        <v>11.950884874956184</v>
      </c>
      <c r="E86" s="40">
        <f t="shared" si="82"/>
        <v>0</v>
      </c>
      <c r="F86" s="40">
        <f t="shared" si="82"/>
        <v>0</v>
      </c>
      <c r="G86" s="40">
        <f t="shared" ref="G86:H86" si="85">G580+G606+G632</f>
        <v>0</v>
      </c>
      <c r="H86" s="40">
        <f t="shared" si="85"/>
        <v>0</v>
      </c>
      <c r="I86" s="42">
        <f t="shared" ref="I86:I105" si="86">SUM(B86:H86)</f>
        <v>73.723833187707072</v>
      </c>
      <c r="K86" s="71" t="s">
        <v>8</v>
      </c>
      <c r="L86" s="84">
        <f t="shared" si="84"/>
        <v>61.772948312750884</v>
      </c>
      <c r="M86" s="84">
        <f t="shared" si="84"/>
        <v>0</v>
      </c>
      <c r="N86" s="84">
        <f t="shared" si="84"/>
        <v>11.950884874956184</v>
      </c>
      <c r="O86" s="84">
        <f t="shared" si="84"/>
        <v>0</v>
      </c>
      <c r="P86" s="84">
        <f t="shared" si="84"/>
        <v>0</v>
      </c>
      <c r="Q86" s="84">
        <f t="shared" si="84"/>
        <v>0</v>
      </c>
      <c r="R86" s="84">
        <f t="shared" si="84"/>
        <v>0</v>
      </c>
      <c r="S86" s="86">
        <f t="shared" ref="S86:S105" si="87">SUM(L86:R86)</f>
        <v>73.723833187707072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5"/>
    </row>
    <row r="87" spans="1:67" ht="15">
      <c r="A87" s="29" t="s">
        <v>10</v>
      </c>
      <c r="B87" s="43">
        <f t="shared" si="82"/>
        <v>686.61386701366996</v>
      </c>
      <c r="C87" s="43">
        <f t="shared" si="82"/>
        <v>0</v>
      </c>
      <c r="D87" s="43">
        <f t="shared" si="82"/>
        <v>69.911580473747762</v>
      </c>
      <c r="E87" s="43">
        <f t="shared" si="82"/>
        <v>0</v>
      </c>
      <c r="F87" s="43">
        <f t="shared" si="82"/>
        <v>0</v>
      </c>
      <c r="G87" s="43">
        <f t="shared" ref="G87:H87" si="88">G581+G607+G633</f>
        <v>0</v>
      </c>
      <c r="H87" s="43">
        <f t="shared" si="88"/>
        <v>0</v>
      </c>
      <c r="I87" s="39">
        <f t="shared" si="86"/>
        <v>756.52544748741775</v>
      </c>
      <c r="K87" s="72" t="s">
        <v>10</v>
      </c>
      <c r="L87" s="43">
        <f t="shared" si="84"/>
        <v>686.61386701366996</v>
      </c>
      <c r="M87" s="43">
        <f t="shared" si="84"/>
        <v>0</v>
      </c>
      <c r="N87" s="43">
        <f t="shared" si="84"/>
        <v>69.911580473747762</v>
      </c>
      <c r="O87" s="43">
        <f t="shared" si="84"/>
        <v>0</v>
      </c>
      <c r="P87" s="43">
        <f t="shared" si="84"/>
        <v>0</v>
      </c>
      <c r="Q87" s="43">
        <f t="shared" si="84"/>
        <v>0</v>
      </c>
      <c r="R87" s="43">
        <f t="shared" si="84"/>
        <v>0</v>
      </c>
      <c r="S87" s="83">
        <f t="shared" si="87"/>
        <v>756.52544748741775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5"/>
    </row>
    <row r="88" spans="1:67" ht="15">
      <c r="A88" s="28" t="s">
        <v>56</v>
      </c>
      <c r="B88" s="40">
        <f t="shared" si="82"/>
        <v>0</v>
      </c>
      <c r="C88" s="40">
        <f t="shared" si="82"/>
        <v>0</v>
      </c>
      <c r="D88" s="40">
        <f t="shared" si="82"/>
        <v>0</v>
      </c>
      <c r="E88" s="40">
        <f t="shared" si="82"/>
        <v>0</v>
      </c>
      <c r="F88" s="40">
        <f t="shared" si="82"/>
        <v>0</v>
      </c>
      <c r="G88" s="40">
        <f t="shared" ref="G88:H88" si="89">G582+G608+G634</f>
        <v>0</v>
      </c>
      <c r="H88" s="40">
        <f t="shared" si="89"/>
        <v>0</v>
      </c>
      <c r="I88" s="42">
        <f t="shared" si="86"/>
        <v>0</v>
      </c>
      <c r="K88" s="71" t="s">
        <v>56</v>
      </c>
      <c r="L88" s="84">
        <f t="shared" si="84"/>
        <v>0</v>
      </c>
      <c r="M88" s="84">
        <f t="shared" si="84"/>
        <v>0</v>
      </c>
      <c r="N88" s="84">
        <f t="shared" si="84"/>
        <v>0</v>
      </c>
      <c r="O88" s="84">
        <f t="shared" si="84"/>
        <v>0</v>
      </c>
      <c r="P88" s="84">
        <f t="shared" si="84"/>
        <v>0</v>
      </c>
      <c r="Q88" s="84">
        <f t="shared" si="84"/>
        <v>0</v>
      </c>
      <c r="R88" s="84">
        <f t="shared" si="84"/>
        <v>0</v>
      </c>
      <c r="S88" s="86">
        <f t="shared" si="87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5"/>
    </row>
    <row r="89" spans="1:67" ht="15">
      <c r="A89" s="29" t="s">
        <v>16</v>
      </c>
      <c r="B89" s="43">
        <f t="shared" si="82"/>
        <v>1464.625035489762</v>
      </c>
      <c r="C89" s="43">
        <f t="shared" si="82"/>
        <v>84.735751653668373</v>
      </c>
      <c r="D89" s="43">
        <f t="shared" si="82"/>
        <v>126.83135693874658</v>
      </c>
      <c r="E89" s="43">
        <f t="shared" si="82"/>
        <v>40.406775541048809</v>
      </c>
      <c r="F89" s="43">
        <f t="shared" si="82"/>
        <v>0</v>
      </c>
      <c r="G89" s="43">
        <f t="shared" ref="G89:H89" si="90">G583+G609+G635</f>
        <v>0</v>
      </c>
      <c r="H89" s="43">
        <f t="shared" si="90"/>
        <v>0</v>
      </c>
      <c r="I89" s="39">
        <f t="shared" si="86"/>
        <v>1716.5989196232258</v>
      </c>
      <c r="K89" s="72" t="s">
        <v>16</v>
      </c>
      <c r="L89" s="43">
        <f t="shared" si="84"/>
        <v>1464.625035489762</v>
      </c>
      <c r="M89" s="43">
        <f t="shared" si="84"/>
        <v>84.735751653668373</v>
      </c>
      <c r="N89" s="43">
        <f t="shared" si="84"/>
        <v>126.83135693874658</v>
      </c>
      <c r="O89" s="43">
        <f t="shared" si="84"/>
        <v>40.406775541048809</v>
      </c>
      <c r="P89" s="43">
        <f t="shared" si="84"/>
        <v>0</v>
      </c>
      <c r="Q89" s="43">
        <f t="shared" si="84"/>
        <v>0</v>
      </c>
      <c r="R89" s="43">
        <f t="shared" si="84"/>
        <v>0</v>
      </c>
      <c r="S89" s="83">
        <f t="shared" si="87"/>
        <v>1716.5989196232258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5"/>
    </row>
    <row r="90" spans="1:67" ht="15">
      <c r="A90" s="28" t="s">
        <v>68</v>
      </c>
      <c r="B90" s="40">
        <f t="shared" si="82"/>
        <v>10254.637806191202</v>
      </c>
      <c r="C90" s="40">
        <f t="shared" si="82"/>
        <v>36.912285753021195</v>
      </c>
      <c r="D90" s="40">
        <f t="shared" si="82"/>
        <v>1275.693096288192</v>
      </c>
      <c r="E90" s="40">
        <f t="shared" si="82"/>
        <v>0</v>
      </c>
      <c r="F90" s="40">
        <f t="shared" si="82"/>
        <v>0</v>
      </c>
      <c r="G90" s="40">
        <f t="shared" ref="G90:H90" si="91">G584+G610+G636</f>
        <v>0</v>
      </c>
      <c r="H90" s="40">
        <f t="shared" si="91"/>
        <v>0</v>
      </c>
      <c r="I90" s="42">
        <f t="shared" si="86"/>
        <v>11567.243188232416</v>
      </c>
      <c r="K90" s="71" t="s">
        <v>68</v>
      </c>
      <c r="L90" s="84">
        <f t="shared" si="84"/>
        <v>10254.637806191202</v>
      </c>
      <c r="M90" s="84">
        <f t="shared" si="84"/>
        <v>36.912285753021195</v>
      </c>
      <c r="N90" s="84">
        <f t="shared" si="84"/>
        <v>1275.693096288192</v>
      </c>
      <c r="O90" s="84">
        <f t="shared" si="84"/>
        <v>0</v>
      </c>
      <c r="P90" s="84">
        <f t="shared" si="84"/>
        <v>0</v>
      </c>
      <c r="Q90" s="84">
        <f t="shared" si="84"/>
        <v>0</v>
      </c>
      <c r="R90" s="84">
        <f t="shared" si="84"/>
        <v>0</v>
      </c>
      <c r="S90" s="86">
        <f t="shared" si="87"/>
        <v>11567.243188232416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5"/>
    </row>
    <row r="91" spans="1:67" ht="15">
      <c r="A91" s="29" t="s">
        <v>58</v>
      </c>
      <c r="B91" s="43">
        <f t="shared" si="82"/>
        <v>0</v>
      </c>
      <c r="C91" s="43">
        <f t="shared" si="82"/>
        <v>1.715402913571145</v>
      </c>
      <c r="D91" s="43">
        <f t="shared" si="82"/>
        <v>0.3833165621714556</v>
      </c>
      <c r="E91" s="43">
        <f t="shared" si="82"/>
        <v>262.06950800521099</v>
      </c>
      <c r="F91" s="43">
        <f t="shared" si="82"/>
        <v>3288.0982922675776</v>
      </c>
      <c r="G91" s="43">
        <f t="shared" ref="G91:H91" si="92">G585+G611+G637</f>
        <v>0</v>
      </c>
      <c r="H91" s="43">
        <f t="shared" si="92"/>
        <v>0</v>
      </c>
      <c r="I91" s="39">
        <f t="shared" si="86"/>
        <v>3552.2665197485312</v>
      </c>
      <c r="K91" s="72" t="s">
        <v>58</v>
      </c>
      <c r="L91" s="43">
        <f t="shared" si="84"/>
        <v>0</v>
      </c>
      <c r="M91" s="43">
        <f t="shared" si="84"/>
        <v>1.715402913571145</v>
      </c>
      <c r="N91" s="43">
        <f t="shared" si="84"/>
        <v>0.3833165621714556</v>
      </c>
      <c r="O91" s="43">
        <f t="shared" si="84"/>
        <v>262.06950800521099</v>
      </c>
      <c r="P91" s="43">
        <f t="shared" si="84"/>
        <v>33980.639885272387</v>
      </c>
      <c r="Q91" s="43">
        <f t="shared" si="84"/>
        <v>0</v>
      </c>
      <c r="R91" s="43">
        <f t="shared" si="84"/>
        <v>0</v>
      </c>
      <c r="S91" s="83">
        <f t="shared" si="87"/>
        <v>34244.808112753337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5"/>
    </row>
    <row r="92" spans="1:67" ht="15">
      <c r="A92" s="28" t="s">
        <v>12</v>
      </c>
      <c r="B92" s="40">
        <f t="shared" si="82"/>
        <v>0</v>
      </c>
      <c r="C92" s="40">
        <f t="shared" si="82"/>
        <v>0</v>
      </c>
      <c r="D92" s="40">
        <f t="shared" si="82"/>
        <v>6.0318223125935856E-2</v>
      </c>
      <c r="E92" s="40">
        <f t="shared" si="82"/>
        <v>43.748387751665199</v>
      </c>
      <c r="F92" s="40">
        <f t="shared" si="82"/>
        <v>0</v>
      </c>
      <c r="G92" s="40">
        <f t="shared" ref="G92:H92" si="93">G586+G612+G638</f>
        <v>0</v>
      </c>
      <c r="H92" s="40">
        <f t="shared" si="93"/>
        <v>0</v>
      </c>
      <c r="I92" s="42">
        <f t="shared" si="86"/>
        <v>43.808705974791131</v>
      </c>
      <c r="K92" s="71" t="s">
        <v>12</v>
      </c>
      <c r="L92" s="84">
        <f t="shared" si="84"/>
        <v>0</v>
      </c>
      <c r="M92" s="84">
        <f t="shared" si="84"/>
        <v>0</v>
      </c>
      <c r="N92" s="84">
        <f t="shared" si="84"/>
        <v>6.0318223125935856E-2</v>
      </c>
      <c r="O92" s="84">
        <f t="shared" si="84"/>
        <v>43.748387751665199</v>
      </c>
      <c r="P92" s="84">
        <f t="shared" si="84"/>
        <v>10021.849357466335</v>
      </c>
      <c r="Q92" s="84">
        <f t="shared" si="84"/>
        <v>0</v>
      </c>
      <c r="R92" s="84">
        <f t="shared" si="84"/>
        <v>0</v>
      </c>
      <c r="S92" s="86">
        <f t="shared" si="87"/>
        <v>10065.658063441126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5"/>
    </row>
    <row r="93" spans="1:67" ht="15">
      <c r="A93" s="29" t="s">
        <v>59</v>
      </c>
      <c r="B93" s="43">
        <f t="shared" si="82"/>
        <v>0</v>
      </c>
      <c r="C93" s="43">
        <f t="shared" si="82"/>
        <v>0</v>
      </c>
      <c r="D93" s="43">
        <f t="shared" si="82"/>
        <v>0</v>
      </c>
      <c r="E93" s="43">
        <f t="shared" si="82"/>
        <v>0</v>
      </c>
      <c r="F93" s="43">
        <f t="shared" si="82"/>
        <v>0</v>
      </c>
      <c r="G93" s="43">
        <f t="shared" ref="G93:H93" si="94">G587+G613+G639</f>
        <v>0</v>
      </c>
      <c r="H93" s="43">
        <f t="shared" si="94"/>
        <v>0</v>
      </c>
      <c r="I93" s="39">
        <f t="shared" si="86"/>
        <v>0</v>
      </c>
      <c r="K93" s="72" t="s">
        <v>59</v>
      </c>
      <c r="L93" s="43">
        <f t="shared" si="84"/>
        <v>0</v>
      </c>
      <c r="M93" s="43">
        <f t="shared" si="84"/>
        <v>0</v>
      </c>
      <c r="N93" s="43">
        <f t="shared" si="84"/>
        <v>0</v>
      </c>
      <c r="O93" s="43">
        <f t="shared" si="84"/>
        <v>0</v>
      </c>
      <c r="P93" s="43">
        <f t="shared" si="84"/>
        <v>22832.756334912479</v>
      </c>
      <c r="Q93" s="43">
        <f t="shared" si="84"/>
        <v>0</v>
      </c>
      <c r="R93" s="43">
        <f t="shared" si="84"/>
        <v>0</v>
      </c>
      <c r="S93" s="83">
        <f t="shared" si="87"/>
        <v>22832.756334912479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5"/>
    </row>
    <row r="94" spans="1:67" ht="15">
      <c r="A94" s="28" t="s">
        <v>17</v>
      </c>
      <c r="B94" s="40">
        <f t="shared" si="82"/>
        <v>1404.745279520185</v>
      </c>
      <c r="C94" s="40">
        <f t="shared" si="82"/>
        <v>4.0148101772074947</v>
      </c>
      <c r="D94" s="40">
        <f t="shared" si="82"/>
        <v>183.66166446415485</v>
      </c>
      <c r="E94" s="40">
        <f t="shared" si="82"/>
        <v>14.816456366008287</v>
      </c>
      <c r="F94" s="40">
        <f t="shared" si="82"/>
        <v>0</v>
      </c>
      <c r="G94" s="40">
        <f t="shared" ref="G94:H94" si="95">G588+G614+G640</f>
        <v>0</v>
      </c>
      <c r="H94" s="40">
        <f t="shared" si="95"/>
        <v>0</v>
      </c>
      <c r="I94" s="42">
        <f t="shared" si="86"/>
        <v>1607.2382105275556</v>
      </c>
      <c r="K94" s="71" t="s">
        <v>17</v>
      </c>
      <c r="L94" s="84">
        <f t="shared" si="84"/>
        <v>1404.745279520185</v>
      </c>
      <c r="M94" s="84">
        <f t="shared" si="84"/>
        <v>4.0148101772074947</v>
      </c>
      <c r="N94" s="84">
        <f t="shared" si="84"/>
        <v>183.66166446415485</v>
      </c>
      <c r="O94" s="84">
        <f t="shared" si="84"/>
        <v>14.816456366008287</v>
      </c>
      <c r="P94" s="84">
        <f t="shared" si="84"/>
        <v>0</v>
      </c>
      <c r="Q94" s="84">
        <f t="shared" si="84"/>
        <v>0</v>
      </c>
      <c r="R94" s="84">
        <f t="shared" si="84"/>
        <v>0</v>
      </c>
      <c r="S94" s="86">
        <f t="shared" si="87"/>
        <v>1607.2382105275556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5"/>
    </row>
    <row r="95" spans="1:67" ht="15">
      <c r="A95" s="29" t="s">
        <v>140</v>
      </c>
      <c r="B95" s="43">
        <f t="shared" si="82"/>
        <v>21133.355769608163</v>
      </c>
      <c r="C95" s="43">
        <f t="shared" si="82"/>
        <v>710.33076924393299</v>
      </c>
      <c r="D95" s="43">
        <f t="shared" si="82"/>
        <v>2561.9072655388049</v>
      </c>
      <c r="E95" s="43">
        <f t="shared" si="82"/>
        <v>109.08645778322187</v>
      </c>
      <c r="F95" s="43">
        <f t="shared" si="82"/>
        <v>0</v>
      </c>
      <c r="G95" s="43">
        <f t="shared" ref="G95:H95" si="96">G589+G615+G641</f>
        <v>0</v>
      </c>
      <c r="H95" s="43">
        <f t="shared" si="96"/>
        <v>0</v>
      </c>
      <c r="I95" s="39">
        <f t="shared" si="86"/>
        <v>24514.680262174123</v>
      </c>
      <c r="K95" s="72" t="s">
        <v>140</v>
      </c>
      <c r="L95" s="43">
        <f t="shared" si="84"/>
        <v>21133.355769608163</v>
      </c>
      <c r="M95" s="43">
        <f t="shared" si="84"/>
        <v>710.33076924393299</v>
      </c>
      <c r="N95" s="43">
        <f t="shared" si="84"/>
        <v>2561.9072655388049</v>
      </c>
      <c r="O95" s="43">
        <f t="shared" si="84"/>
        <v>109.08645778322187</v>
      </c>
      <c r="P95" s="43">
        <f t="shared" si="84"/>
        <v>5266.8652773900703</v>
      </c>
      <c r="Q95" s="43">
        <f t="shared" si="84"/>
        <v>0</v>
      </c>
      <c r="R95" s="43">
        <f t="shared" si="84"/>
        <v>0</v>
      </c>
      <c r="S95" s="83">
        <f t="shared" si="87"/>
        <v>29781.545539564191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5"/>
    </row>
    <row r="96" spans="1:67" ht="15">
      <c r="A96" s="28" t="s">
        <v>25</v>
      </c>
      <c r="B96" s="40">
        <f t="shared" si="82"/>
        <v>2708.1498164973846</v>
      </c>
      <c r="C96" s="40">
        <f t="shared" si="82"/>
        <v>0.38819863478219713</v>
      </c>
      <c r="D96" s="40">
        <f t="shared" si="82"/>
        <v>5674.0400251986675</v>
      </c>
      <c r="E96" s="40">
        <f t="shared" si="82"/>
        <v>5947.7672136392175</v>
      </c>
      <c r="F96" s="40">
        <f t="shared" si="82"/>
        <v>0</v>
      </c>
      <c r="G96" s="40">
        <f t="shared" ref="G96:H96" si="97">G590+G616+G642</f>
        <v>4132.4195974110289</v>
      </c>
      <c r="H96" s="40">
        <f t="shared" si="97"/>
        <v>2.8410926990113996</v>
      </c>
      <c r="I96" s="42">
        <f t="shared" si="86"/>
        <v>18465.605944080093</v>
      </c>
      <c r="K96" s="71" t="s">
        <v>25</v>
      </c>
      <c r="L96" s="84">
        <f t="shared" si="84"/>
        <v>2708.1498164973846</v>
      </c>
      <c r="M96" s="84">
        <f t="shared" si="84"/>
        <v>0.38819863478219713</v>
      </c>
      <c r="N96" s="84">
        <f t="shared" si="84"/>
        <v>5674.0400251986675</v>
      </c>
      <c r="O96" s="84">
        <f t="shared" si="84"/>
        <v>5947.7672136392175</v>
      </c>
      <c r="P96" s="84">
        <f t="shared" si="84"/>
        <v>1476.4120269932041</v>
      </c>
      <c r="Q96" s="84">
        <f t="shared" si="84"/>
        <v>4132.4195974110289</v>
      </c>
      <c r="R96" s="84">
        <f t="shared" si="84"/>
        <v>2.8410926990113996</v>
      </c>
      <c r="S96" s="86">
        <f t="shared" si="87"/>
        <v>19942.017971073295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5"/>
    </row>
    <row r="97" spans="1:81" ht="15">
      <c r="A97" s="29" t="s">
        <v>24</v>
      </c>
      <c r="B97" s="43">
        <f t="shared" si="82"/>
        <v>5257.8898153989667</v>
      </c>
      <c r="C97" s="43">
        <f t="shared" si="82"/>
        <v>23.441714693268263</v>
      </c>
      <c r="D97" s="43">
        <f t="shared" si="82"/>
        <v>254.45784015160598</v>
      </c>
      <c r="E97" s="43">
        <f t="shared" si="82"/>
        <v>0</v>
      </c>
      <c r="F97" s="43">
        <f t="shared" si="82"/>
        <v>0</v>
      </c>
      <c r="G97" s="43">
        <f t="shared" ref="G97:H97" si="98">G591+G617+G643</f>
        <v>0</v>
      </c>
      <c r="H97" s="43">
        <f t="shared" si="98"/>
        <v>0</v>
      </c>
      <c r="I97" s="39">
        <f t="shared" si="86"/>
        <v>5535.7893702438414</v>
      </c>
      <c r="K97" s="72" t="s">
        <v>24</v>
      </c>
      <c r="L97" s="43">
        <f t="shared" si="84"/>
        <v>5257.8898153989667</v>
      </c>
      <c r="M97" s="43">
        <f t="shared" si="84"/>
        <v>23.441714693268263</v>
      </c>
      <c r="N97" s="43">
        <f t="shared" si="84"/>
        <v>254.45784015160598</v>
      </c>
      <c r="O97" s="43">
        <f t="shared" si="84"/>
        <v>0</v>
      </c>
      <c r="P97" s="43">
        <f t="shared" si="84"/>
        <v>0</v>
      </c>
      <c r="Q97" s="43">
        <f t="shared" si="84"/>
        <v>0</v>
      </c>
      <c r="R97" s="43">
        <f t="shared" si="84"/>
        <v>0</v>
      </c>
      <c r="S97" s="83">
        <f t="shared" si="87"/>
        <v>5535.7893702438414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5"/>
    </row>
    <row r="98" spans="1:81" ht="15">
      <c r="A98" s="28" t="s">
        <v>60</v>
      </c>
      <c r="B98" s="40">
        <f t="shared" si="82"/>
        <v>13358.270720197415</v>
      </c>
      <c r="C98" s="40">
        <f t="shared" si="82"/>
        <v>29.754085938701554</v>
      </c>
      <c r="D98" s="40">
        <f t="shared" si="82"/>
        <v>2134.181261793135</v>
      </c>
      <c r="E98" s="40">
        <f t="shared" si="82"/>
        <v>0</v>
      </c>
      <c r="F98" s="40">
        <f t="shared" si="82"/>
        <v>0</v>
      </c>
      <c r="G98" s="40">
        <f t="shared" ref="G98:H98" si="99">G592+G618+G644</f>
        <v>0</v>
      </c>
      <c r="H98" s="40">
        <f t="shared" si="99"/>
        <v>0</v>
      </c>
      <c r="I98" s="42">
        <f t="shared" si="86"/>
        <v>15522.206067929252</v>
      </c>
      <c r="K98" s="71" t="s">
        <v>60</v>
      </c>
      <c r="L98" s="84">
        <f t="shared" si="84"/>
        <v>13358.270720197415</v>
      </c>
      <c r="M98" s="84">
        <f t="shared" si="84"/>
        <v>29.754085938701554</v>
      </c>
      <c r="N98" s="84">
        <f t="shared" si="84"/>
        <v>2134.181261793135</v>
      </c>
      <c r="O98" s="84">
        <f t="shared" si="84"/>
        <v>0</v>
      </c>
      <c r="P98" s="84">
        <f t="shared" si="84"/>
        <v>6.0884886764705895E-2</v>
      </c>
      <c r="Q98" s="84">
        <f t="shared" si="84"/>
        <v>0</v>
      </c>
      <c r="R98" s="84">
        <f t="shared" si="84"/>
        <v>0</v>
      </c>
      <c r="S98" s="86">
        <f t="shared" si="87"/>
        <v>15522.266952816017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5"/>
    </row>
    <row r="99" spans="1:81" ht="15">
      <c r="A99" s="29" t="s">
        <v>22</v>
      </c>
      <c r="B99" s="43">
        <f t="shared" si="82"/>
        <v>1894.5988959249494</v>
      </c>
      <c r="C99" s="43">
        <f t="shared" si="82"/>
        <v>0</v>
      </c>
      <c r="D99" s="43">
        <f t="shared" si="82"/>
        <v>420.01939951725637</v>
      </c>
      <c r="E99" s="43">
        <f t="shared" si="82"/>
        <v>3.4036120850233154</v>
      </c>
      <c r="F99" s="43">
        <f t="shared" si="82"/>
        <v>183.7862426621038</v>
      </c>
      <c r="G99" s="43">
        <f t="shared" ref="G99:H99" si="100">G593+G619+G645</f>
        <v>0</v>
      </c>
      <c r="H99" s="43">
        <f t="shared" si="100"/>
        <v>0</v>
      </c>
      <c r="I99" s="39">
        <f t="shared" si="86"/>
        <v>2501.8081501893325</v>
      </c>
      <c r="K99" s="72" t="s">
        <v>22</v>
      </c>
      <c r="L99" s="43">
        <f t="shared" si="84"/>
        <v>1894.5988959249494</v>
      </c>
      <c r="M99" s="43">
        <f t="shared" si="84"/>
        <v>0</v>
      </c>
      <c r="N99" s="43">
        <f t="shared" si="84"/>
        <v>420.01939951725637</v>
      </c>
      <c r="O99" s="43">
        <f t="shared" si="84"/>
        <v>3.4036120850233154</v>
      </c>
      <c r="P99" s="43">
        <f t="shared" si="84"/>
        <v>1440.1822678187532</v>
      </c>
      <c r="Q99" s="43">
        <f t="shared" si="84"/>
        <v>0</v>
      </c>
      <c r="R99" s="43">
        <f t="shared" si="84"/>
        <v>0</v>
      </c>
      <c r="S99" s="83">
        <f t="shared" si="87"/>
        <v>3758.2041753459821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5"/>
    </row>
    <row r="100" spans="1:81" ht="15">
      <c r="A100" s="28" t="s">
        <v>21</v>
      </c>
      <c r="B100" s="40">
        <f t="shared" si="82"/>
        <v>117.06189914397039</v>
      </c>
      <c r="C100" s="40">
        <f t="shared" si="82"/>
        <v>0</v>
      </c>
      <c r="D100" s="40">
        <f t="shared" si="82"/>
        <v>2.1628657969514808</v>
      </c>
      <c r="E100" s="40">
        <f t="shared" si="82"/>
        <v>0</v>
      </c>
      <c r="F100" s="40">
        <f t="shared" si="82"/>
        <v>0</v>
      </c>
      <c r="G100" s="40">
        <f t="shared" ref="G100:H100" si="101">G594+G620+G646</f>
        <v>0</v>
      </c>
      <c r="H100" s="40">
        <f t="shared" si="101"/>
        <v>0</v>
      </c>
      <c r="I100" s="42">
        <f t="shared" si="86"/>
        <v>119.22476494092187</v>
      </c>
      <c r="K100" s="71" t="s">
        <v>21</v>
      </c>
      <c r="L100" s="84">
        <f t="shared" si="84"/>
        <v>117.06189914397039</v>
      </c>
      <c r="M100" s="84">
        <f t="shared" si="84"/>
        <v>0</v>
      </c>
      <c r="N100" s="84">
        <f t="shared" si="84"/>
        <v>2.1628657969514808</v>
      </c>
      <c r="O100" s="84">
        <f t="shared" si="84"/>
        <v>0</v>
      </c>
      <c r="P100" s="84">
        <f t="shared" si="84"/>
        <v>0</v>
      </c>
      <c r="Q100" s="84">
        <f t="shared" si="84"/>
        <v>0</v>
      </c>
      <c r="R100" s="84">
        <f t="shared" si="84"/>
        <v>0</v>
      </c>
      <c r="S100" s="86">
        <f t="shared" si="87"/>
        <v>119.22476494092187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5"/>
    </row>
    <row r="101" spans="1:81" ht="15">
      <c r="A101" s="30" t="s">
        <v>64</v>
      </c>
      <c r="B101" s="43">
        <f t="shared" si="82"/>
        <v>1055.2141382715654</v>
      </c>
      <c r="C101" s="43">
        <f t="shared" si="82"/>
        <v>0</v>
      </c>
      <c r="D101" s="43">
        <f t="shared" si="82"/>
        <v>710.23494251241868</v>
      </c>
      <c r="E101" s="43">
        <f t="shared" si="82"/>
        <v>0</v>
      </c>
      <c r="F101" s="43">
        <f t="shared" si="82"/>
        <v>0</v>
      </c>
      <c r="G101" s="43">
        <f t="shared" ref="G101:H101" si="102">G595+G621+G647</f>
        <v>0</v>
      </c>
      <c r="H101" s="43">
        <f t="shared" si="102"/>
        <v>0</v>
      </c>
      <c r="I101" s="39">
        <f t="shared" si="86"/>
        <v>1765.4490807839841</v>
      </c>
      <c r="K101" s="73" t="s">
        <v>64</v>
      </c>
      <c r="L101" s="43">
        <f t="shared" si="84"/>
        <v>1055.2141382715654</v>
      </c>
      <c r="M101" s="43">
        <f t="shared" si="84"/>
        <v>0</v>
      </c>
      <c r="N101" s="43">
        <f t="shared" si="84"/>
        <v>710.23494251241868</v>
      </c>
      <c r="O101" s="43">
        <f t="shared" si="84"/>
        <v>0</v>
      </c>
      <c r="P101" s="43">
        <f t="shared" si="84"/>
        <v>0</v>
      </c>
      <c r="Q101" s="43">
        <f t="shared" si="84"/>
        <v>0</v>
      </c>
      <c r="R101" s="43">
        <f t="shared" si="84"/>
        <v>0</v>
      </c>
      <c r="S101" s="83">
        <f t="shared" si="87"/>
        <v>1765.4490807839841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5"/>
    </row>
    <row r="102" spans="1:81">
      <c r="A102" s="55" t="s">
        <v>23</v>
      </c>
      <c r="B102" s="59">
        <f t="shared" si="82"/>
        <v>1055.2141382715654</v>
      </c>
      <c r="C102" s="59">
        <f t="shared" si="82"/>
        <v>0</v>
      </c>
      <c r="D102" s="59">
        <f t="shared" si="82"/>
        <v>710.23494251241868</v>
      </c>
      <c r="E102" s="59">
        <f t="shared" si="82"/>
        <v>0</v>
      </c>
      <c r="F102" s="59">
        <f t="shared" si="82"/>
        <v>0</v>
      </c>
      <c r="G102" s="59">
        <f t="shared" ref="G102:H102" si="103">G596+G622+G648</f>
        <v>0</v>
      </c>
      <c r="H102" s="59">
        <f t="shared" si="103"/>
        <v>0</v>
      </c>
      <c r="I102" s="61">
        <f t="shared" si="86"/>
        <v>1765.4490807839841</v>
      </c>
      <c r="K102" s="74" t="s">
        <v>23</v>
      </c>
      <c r="L102" s="87">
        <f t="shared" si="84"/>
        <v>1055.2141382715654</v>
      </c>
      <c r="M102" s="87">
        <f t="shared" si="84"/>
        <v>0</v>
      </c>
      <c r="N102" s="87">
        <f t="shared" si="84"/>
        <v>710.23494251241868</v>
      </c>
      <c r="O102" s="87">
        <f t="shared" si="84"/>
        <v>0</v>
      </c>
      <c r="P102" s="87">
        <f t="shared" si="84"/>
        <v>0</v>
      </c>
      <c r="Q102" s="87">
        <f t="shared" si="84"/>
        <v>0</v>
      </c>
      <c r="R102" s="87">
        <f t="shared" si="84"/>
        <v>0</v>
      </c>
      <c r="S102" s="89">
        <f t="shared" si="87"/>
        <v>1765.4490807839841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6"/>
    </row>
    <row r="103" spans="1:81">
      <c r="A103" s="56" t="s">
        <v>19</v>
      </c>
      <c r="B103" s="62">
        <f t="shared" si="82"/>
        <v>0</v>
      </c>
      <c r="C103" s="62">
        <f t="shared" si="82"/>
        <v>0</v>
      </c>
      <c r="D103" s="62">
        <f t="shared" si="82"/>
        <v>0</v>
      </c>
      <c r="E103" s="62">
        <f t="shared" si="82"/>
        <v>0</v>
      </c>
      <c r="F103" s="62">
        <f t="shared" si="82"/>
        <v>0</v>
      </c>
      <c r="G103" s="62">
        <f t="shared" ref="G103:H103" si="104">G597+G623+G649</f>
        <v>0</v>
      </c>
      <c r="H103" s="62">
        <f t="shared" si="104"/>
        <v>0</v>
      </c>
      <c r="I103" s="64">
        <f t="shared" si="86"/>
        <v>0</v>
      </c>
      <c r="K103" s="75" t="s">
        <v>19</v>
      </c>
      <c r="L103" s="62">
        <f t="shared" si="84"/>
        <v>0</v>
      </c>
      <c r="M103" s="62">
        <f t="shared" si="84"/>
        <v>0</v>
      </c>
      <c r="N103" s="62">
        <f t="shared" si="84"/>
        <v>0</v>
      </c>
      <c r="O103" s="62">
        <f t="shared" si="84"/>
        <v>0</v>
      </c>
      <c r="P103" s="62">
        <f t="shared" si="84"/>
        <v>0</v>
      </c>
      <c r="Q103" s="62">
        <f t="shared" si="84"/>
        <v>0</v>
      </c>
      <c r="R103" s="62">
        <f t="shared" si="84"/>
        <v>0</v>
      </c>
      <c r="S103" s="91">
        <f t="shared" si="87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6"/>
    </row>
    <row r="104" spans="1:81">
      <c r="A104" s="55" t="s">
        <v>20</v>
      </c>
      <c r="B104" s="59">
        <f t="shared" si="82"/>
        <v>0</v>
      </c>
      <c r="C104" s="59">
        <f t="shared" si="82"/>
        <v>0</v>
      </c>
      <c r="D104" s="59">
        <f t="shared" si="82"/>
        <v>0</v>
      </c>
      <c r="E104" s="59">
        <f t="shared" si="82"/>
        <v>0</v>
      </c>
      <c r="F104" s="59">
        <f t="shared" si="82"/>
        <v>0</v>
      </c>
      <c r="G104" s="59">
        <f t="shared" ref="G104:H104" si="105">G598+G624+G650</f>
        <v>0</v>
      </c>
      <c r="H104" s="59">
        <f t="shared" si="105"/>
        <v>0</v>
      </c>
      <c r="I104" s="61">
        <f t="shared" si="86"/>
        <v>0</v>
      </c>
      <c r="K104" s="74" t="s">
        <v>20</v>
      </c>
      <c r="L104" s="87">
        <f t="shared" si="84"/>
        <v>0</v>
      </c>
      <c r="M104" s="87">
        <f t="shared" si="84"/>
        <v>0</v>
      </c>
      <c r="N104" s="87">
        <f t="shared" si="84"/>
        <v>0</v>
      </c>
      <c r="O104" s="87">
        <f t="shared" si="84"/>
        <v>0</v>
      </c>
      <c r="P104" s="87">
        <f t="shared" si="84"/>
        <v>0</v>
      </c>
      <c r="Q104" s="87">
        <f t="shared" si="84"/>
        <v>0</v>
      </c>
      <c r="R104" s="87">
        <f t="shared" si="84"/>
        <v>0</v>
      </c>
      <c r="S104" s="89">
        <f t="shared" si="87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6"/>
    </row>
    <row r="105" spans="1:81" ht="15" thickBot="1">
      <c r="A105" s="57" t="s">
        <v>11</v>
      </c>
      <c r="B105" s="52">
        <f t="shared" si="82"/>
        <v>0</v>
      </c>
      <c r="C105" s="52">
        <f t="shared" si="82"/>
        <v>0</v>
      </c>
      <c r="D105" s="52">
        <f t="shared" si="82"/>
        <v>0</v>
      </c>
      <c r="E105" s="52">
        <f t="shared" si="82"/>
        <v>0</v>
      </c>
      <c r="F105" s="52">
        <f t="shared" si="82"/>
        <v>0</v>
      </c>
      <c r="G105" s="52">
        <f t="shared" ref="G105:H105" si="106">G599+G625+G651</f>
        <v>0</v>
      </c>
      <c r="H105" s="52">
        <f t="shared" si="106"/>
        <v>0</v>
      </c>
      <c r="I105" s="66">
        <f t="shared" si="86"/>
        <v>0</v>
      </c>
      <c r="K105" s="76" t="s">
        <v>11</v>
      </c>
      <c r="L105" s="52">
        <f t="shared" si="84"/>
        <v>0</v>
      </c>
      <c r="M105" s="52">
        <f t="shared" si="84"/>
        <v>0</v>
      </c>
      <c r="N105" s="52">
        <f t="shared" si="84"/>
        <v>0</v>
      </c>
      <c r="O105" s="52">
        <f t="shared" si="84"/>
        <v>0</v>
      </c>
      <c r="P105" s="52">
        <f t="shared" si="84"/>
        <v>0</v>
      </c>
      <c r="Q105" s="52">
        <f t="shared" si="84"/>
        <v>0</v>
      </c>
      <c r="R105" s="52">
        <f t="shared" si="84"/>
        <v>0</v>
      </c>
      <c r="S105" s="93">
        <f t="shared" si="87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6"/>
    </row>
    <row r="106" spans="1:81" ht="15">
      <c r="A106" s="34" t="s">
        <v>26</v>
      </c>
      <c r="B106" s="67">
        <f>SUM(B85:B101)</f>
        <v>59863.868922000576</v>
      </c>
      <c r="C106" s="67">
        <f t="shared" ref="C106:I106" si="107">SUM(C85:C101)</f>
        <v>891.29301900815324</v>
      </c>
      <c r="D106" s="67">
        <f t="shared" si="107"/>
        <v>13461.798335115427</v>
      </c>
      <c r="E106" s="67">
        <f t="shared" si="107"/>
        <v>6421.2984111713959</v>
      </c>
      <c r="F106" s="67">
        <f t="shared" si="107"/>
        <v>3471.8845349296812</v>
      </c>
      <c r="G106" s="67">
        <f t="shared" si="107"/>
        <v>4132.4195974110289</v>
      </c>
      <c r="H106" s="68">
        <f t="shared" si="107"/>
        <v>2.8410926990113996</v>
      </c>
      <c r="I106" s="39">
        <f t="shared" si="107"/>
        <v>88245.403912335285</v>
      </c>
      <c r="K106" s="77" t="s">
        <v>26</v>
      </c>
      <c r="L106" s="67">
        <f>SUM(L85:L101)</f>
        <v>59863.868922000576</v>
      </c>
      <c r="M106" s="67">
        <f t="shared" ref="M106:S106" si="108">SUM(M85:M101)</f>
        <v>891.29301900815324</v>
      </c>
      <c r="N106" s="67">
        <f t="shared" si="108"/>
        <v>13461.798335115427</v>
      </c>
      <c r="O106" s="67">
        <f t="shared" si="108"/>
        <v>6421.2984111713959</v>
      </c>
      <c r="P106" s="67">
        <f t="shared" si="108"/>
        <v>75022.951287121134</v>
      </c>
      <c r="Q106" s="67">
        <f t="shared" si="108"/>
        <v>4132.4195974110289</v>
      </c>
      <c r="R106" s="68">
        <f t="shared" si="108"/>
        <v>2.8410926990113996</v>
      </c>
      <c r="S106" s="94">
        <f t="shared" si="108"/>
        <v>159796.47066452671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5"/>
      <c r="AJ106" s="12"/>
    </row>
    <row r="107" spans="1:81" s="8" customFormat="1" ht="15.75" thickBot="1">
      <c r="A107" s="58" t="s">
        <v>90</v>
      </c>
      <c r="B107" s="48">
        <f>IF($I106=0,"-",B106/$I106)</f>
        <v>0.67837945397666854</v>
      </c>
      <c r="C107" s="48">
        <f t="shared" ref="C107:H107" si="109">IF($I106=0,"-",C106/$I106)</f>
        <v>1.0100163628845546E-2</v>
      </c>
      <c r="D107" s="48">
        <f t="shared" si="109"/>
        <v>0.15254956902331868</v>
      </c>
      <c r="E107" s="48">
        <f t="shared" si="109"/>
        <v>7.2766377924344247E-2</v>
      </c>
      <c r="F107" s="48">
        <f t="shared" si="109"/>
        <v>3.9343516840590578E-2</v>
      </c>
      <c r="G107" s="48">
        <f t="shared" si="109"/>
        <v>4.6828723244513169E-2</v>
      </c>
      <c r="H107" s="69">
        <f t="shared" si="109"/>
        <v>3.21953617191644E-5</v>
      </c>
      <c r="I107" s="49">
        <f>SUM(B107:H107)</f>
        <v>1</v>
      </c>
      <c r="J107" s="4"/>
      <c r="K107" s="78" t="s">
        <v>90</v>
      </c>
      <c r="L107" s="95">
        <f>IF($S106=0,"-",L106/$S106)</f>
        <v>0.37462572654484655</v>
      </c>
      <c r="M107" s="95">
        <f t="shared" ref="M107:R107" si="110">IF($S106=0,"-",M106/$S106)</f>
        <v>5.5776764987464254E-3</v>
      </c>
      <c r="N107" s="95">
        <f t="shared" si="110"/>
        <v>8.4243402117289798E-2</v>
      </c>
      <c r="O107" s="95">
        <f t="shared" si="110"/>
        <v>4.0184231757234061E-2</v>
      </c>
      <c r="P107" s="95">
        <f t="shared" si="110"/>
        <v>0.46949066506370285</v>
      </c>
      <c r="Q107" s="95">
        <f t="shared" si="110"/>
        <v>2.5860518572319049E-2</v>
      </c>
      <c r="R107" s="96">
        <f t="shared" si="110"/>
        <v>1.7779445861328994E-5</v>
      </c>
      <c r="S107" s="97">
        <f>SUM(L107:R107)</f>
        <v>1</v>
      </c>
      <c r="T107" s="4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137"/>
      <c r="AJ107" s="12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</row>
    <row r="108" spans="1:81" ht="15" thickBot="1">
      <c r="A108" s="33"/>
      <c r="B108" s="3"/>
      <c r="C108" s="3"/>
      <c r="D108" s="3"/>
      <c r="E108" s="3"/>
      <c r="F108" s="3"/>
      <c r="G108" s="3"/>
      <c r="H108" s="3"/>
      <c r="I108" s="3"/>
      <c r="K108" s="33"/>
      <c r="L108" s="50"/>
      <c r="M108" s="50"/>
      <c r="N108" s="50"/>
      <c r="O108" s="50"/>
      <c r="P108" s="50"/>
      <c r="Q108" s="50"/>
      <c r="R108" s="50"/>
      <c r="S108" s="50"/>
      <c r="U108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</row>
    <row r="109" spans="1:81" ht="30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  <c r="K109" s="424" t="s">
        <v>32</v>
      </c>
      <c r="L109" s="80" t="s">
        <v>0</v>
      </c>
      <c r="M109" s="80" t="s">
        <v>1</v>
      </c>
      <c r="N109" s="80" t="s">
        <v>2</v>
      </c>
      <c r="O109" s="80" t="s">
        <v>3</v>
      </c>
      <c r="P109" s="80" t="s">
        <v>27</v>
      </c>
      <c r="Q109" s="80" t="s">
        <v>4</v>
      </c>
      <c r="R109" s="80" t="s">
        <v>5</v>
      </c>
      <c r="S109" s="81" t="s">
        <v>6</v>
      </c>
      <c r="U109" s="417" t="s">
        <v>32</v>
      </c>
      <c r="V109" s="111" t="s">
        <v>72</v>
      </c>
      <c r="W109" s="111" t="s">
        <v>73</v>
      </c>
      <c r="X109" s="111" t="s">
        <v>4</v>
      </c>
      <c r="Y109" s="111" t="s">
        <v>1</v>
      </c>
      <c r="Z109" s="111" t="s">
        <v>2</v>
      </c>
      <c r="AA109" s="111" t="s">
        <v>3</v>
      </c>
      <c r="AB109" s="111" t="s">
        <v>55</v>
      </c>
      <c r="AC109" s="111" t="s">
        <v>67</v>
      </c>
      <c r="AD109" s="112" t="s">
        <v>74</v>
      </c>
      <c r="AE109" s="112" t="s">
        <v>75</v>
      </c>
      <c r="AF109" s="112" t="s">
        <v>76</v>
      </c>
      <c r="AG109" s="112" t="s">
        <v>77</v>
      </c>
      <c r="AH109" s="112" t="s">
        <v>78</v>
      </c>
      <c r="AI109" s="113" t="s">
        <v>63</v>
      </c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</row>
    <row r="110" spans="1:81" ht="15" customHeight="1">
      <c r="A110" s="445" t="s">
        <v>32</v>
      </c>
      <c r="B110" s="409" t="s">
        <v>119</v>
      </c>
      <c r="C110" s="410"/>
      <c r="D110" s="410"/>
      <c r="E110" s="410"/>
      <c r="F110" s="410"/>
      <c r="G110" s="410"/>
      <c r="H110" s="410"/>
      <c r="I110" s="411"/>
      <c r="K110" s="425" t="s">
        <v>32</v>
      </c>
      <c r="L110" s="412" t="s">
        <v>119</v>
      </c>
      <c r="M110" s="413"/>
      <c r="N110" s="413"/>
      <c r="O110" s="413"/>
      <c r="P110" s="413"/>
      <c r="Q110" s="413"/>
      <c r="R110" s="413"/>
      <c r="S110" s="414"/>
      <c r="U110" s="418" t="s">
        <v>32</v>
      </c>
      <c r="V110" s="419" t="s">
        <v>119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20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</row>
    <row r="111" spans="1:81" ht="15">
      <c r="A111" s="27" t="s">
        <v>7</v>
      </c>
      <c r="B111" s="37">
        <v>121.32979328283314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121.32979328283314</v>
      </c>
      <c r="K111" s="79" t="s">
        <v>7</v>
      </c>
      <c r="L111" s="37">
        <v>121.32979328283314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98">
        <v>0</v>
      </c>
      <c r="S111" s="99">
        <f>SUM(L111:R111)</f>
        <v>121.32979328283314</v>
      </c>
      <c r="U111" s="101" t="s">
        <v>7</v>
      </c>
      <c r="V111" s="114">
        <v>121.32979328283314</v>
      </c>
      <c r="W111" s="114">
        <v>0</v>
      </c>
      <c r="X111" s="114">
        <v>0</v>
      </c>
      <c r="Y111" s="114">
        <v>0</v>
      </c>
      <c r="Z111" s="114">
        <v>0</v>
      </c>
      <c r="AA111" s="114">
        <v>0</v>
      </c>
      <c r="AB111" s="114">
        <v>0</v>
      </c>
      <c r="AC111" s="115">
        <v>0</v>
      </c>
      <c r="AD111" s="116">
        <v>0</v>
      </c>
      <c r="AE111" s="116">
        <v>0</v>
      </c>
      <c r="AF111" s="116">
        <v>0</v>
      </c>
      <c r="AG111" s="116">
        <v>0</v>
      </c>
      <c r="AH111" s="116">
        <v>0</v>
      </c>
      <c r="AI111" s="117">
        <f>SUM(V111:AC111)</f>
        <v>121.32979328283314</v>
      </c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</row>
    <row r="112" spans="1:8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111">SUM(B112:H112)</f>
        <v>0</v>
      </c>
      <c r="K112" s="71" t="s">
        <v>8</v>
      </c>
      <c r="L112" s="84">
        <v>0</v>
      </c>
      <c r="M112" s="84">
        <v>0</v>
      </c>
      <c r="N112" s="84">
        <v>0</v>
      </c>
      <c r="O112" s="84">
        <v>0</v>
      </c>
      <c r="P112" s="84">
        <v>0</v>
      </c>
      <c r="Q112" s="84">
        <v>0</v>
      </c>
      <c r="R112" s="85">
        <v>0</v>
      </c>
      <c r="S112" s="86">
        <f t="shared" ref="S112:S131" si="112">SUM(L112:R112)</f>
        <v>0</v>
      </c>
      <c r="U112" s="102" t="s">
        <v>8</v>
      </c>
      <c r="V112" s="118">
        <v>0</v>
      </c>
      <c r="W112" s="118">
        <v>0</v>
      </c>
      <c r="X112" s="118">
        <v>0</v>
      </c>
      <c r="Y112" s="118">
        <v>0</v>
      </c>
      <c r="Z112" s="118">
        <v>0</v>
      </c>
      <c r="AA112" s="118">
        <v>0</v>
      </c>
      <c r="AB112" s="118">
        <v>0</v>
      </c>
      <c r="AC112" s="119">
        <v>0</v>
      </c>
      <c r="AD112" s="118">
        <v>0</v>
      </c>
      <c r="AE112" s="118">
        <v>0</v>
      </c>
      <c r="AF112" s="118">
        <v>0</v>
      </c>
      <c r="AG112" s="118">
        <v>0</v>
      </c>
      <c r="AH112" s="118">
        <v>0</v>
      </c>
      <c r="AI112" s="120">
        <f t="shared" ref="AI112:AI131" si="113">SUM(V112:AC112)</f>
        <v>0</v>
      </c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</row>
    <row r="113" spans="1:81" ht="15">
      <c r="A113" s="29" t="s">
        <v>10</v>
      </c>
      <c r="B113" s="43">
        <v>0</v>
      </c>
      <c r="C113" s="43">
        <v>0</v>
      </c>
      <c r="D113" s="43">
        <v>110.80454476410371</v>
      </c>
      <c r="E113" s="43">
        <v>0</v>
      </c>
      <c r="F113" s="422"/>
      <c r="G113" s="43">
        <v>0</v>
      </c>
      <c r="H113" s="44">
        <v>0</v>
      </c>
      <c r="I113" s="39">
        <f t="shared" si="111"/>
        <v>110.80454476410371</v>
      </c>
      <c r="K113" s="72" t="s">
        <v>10</v>
      </c>
      <c r="L113" s="43">
        <v>0</v>
      </c>
      <c r="M113" s="43">
        <v>0</v>
      </c>
      <c r="N113" s="43">
        <v>110.80454476410371</v>
      </c>
      <c r="O113" s="43">
        <v>0</v>
      </c>
      <c r="P113" s="43">
        <v>0</v>
      </c>
      <c r="Q113" s="43">
        <v>0</v>
      </c>
      <c r="R113" s="82">
        <v>0</v>
      </c>
      <c r="S113" s="83">
        <f t="shared" si="112"/>
        <v>110.80454476410371</v>
      </c>
      <c r="U113" s="103" t="s">
        <v>10</v>
      </c>
      <c r="V113" s="114">
        <v>0</v>
      </c>
      <c r="W113" s="114">
        <v>0</v>
      </c>
      <c r="X113" s="114">
        <v>0</v>
      </c>
      <c r="Y113" s="114">
        <v>0</v>
      </c>
      <c r="Z113" s="114">
        <v>110.80454476410371</v>
      </c>
      <c r="AA113" s="114">
        <v>0</v>
      </c>
      <c r="AB113" s="114">
        <v>0</v>
      </c>
      <c r="AC113" s="115">
        <v>0</v>
      </c>
      <c r="AD113" s="116">
        <v>0</v>
      </c>
      <c r="AE113" s="116">
        <v>0</v>
      </c>
      <c r="AF113" s="116">
        <v>0</v>
      </c>
      <c r="AG113" s="116">
        <v>0</v>
      </c>
      <c r="AH113" s="116">
        <v>0</v>
      </c>
      <c r="AI113" s="117">
        <f t="shared" si="113"/>
        <v>110.80454476410371</v>
      </c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</row>
    <row r="114" spans="1:81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111"/>
        <v>0</v>
      </c>
      <c r="K114" s="71" t="s">
        <v>56</v>
      </c>
      <c r="L114" s="84">
        <v>0</v>
      </c>
      <c r="M114" s="84">
        <v>0</v>
      </c>
      <c r="N114" s="84">
        <v>0</v>
      </c>
      <c r="O114" s="84">
        <v>0</v>
      </c>
      <c r="P114" s="84">
        <v>0</v>
      </c>
      <c r="Q114" s="84">
        <v>0</v>
      </c>
      <c r="R114" s="85">
        <v>0</v>
      </c>
      <c r="S114" s="86">
        <f t="shared" si="112"/>
        <v>0</v>
      </c>
      <c r="U114" s="102" t="s">
        <v>56</v>
      </c>
      <c r="V114" s="118">
        <v>0</v>
      </c>
      <c r="W114" s="118">
        <v>0</v>
      </c>
      <c r="X114" s="118">
        <v>0</v>
      </c>
      <c r="Y114" s="118">
        <v>0</v>
      </c>
      <c r="Z114" s="118">
        <v>0</v>
      </c>
      <c r="AA114" s="118">
        <v>0</v>
      </c>
      <c r="AB114" s="118">
        <v>0</v>
      </c>
      <c r="AC114" s="119">
        <v>0</v>
      </c>
      <c r="AD114" s="118">
        <v>0</v>
      </c>
      <c r="AE114" s="118">
        <v>0</v>
      </c>
      <c r="AF114" s="118">
        <v>0</v>
      </c>
      <c r="AG114" s="118">
        <v>0</v>
      </c>
      <c r="AH114" s="118">
        <v>0</v>
      </c>
      <c r="AI114" s="120">
        <f t="shared" si="113"/>
        <v>0</v>
      </c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</row>
    <row r="115" spans="1:81" ht="15">
      <c r="A115" s="29" t="s">
        <v>16</v>
      </c>
      <c r="B115" s="43">
        <v>0.3768060677022016</v>
      </c>
      <c r="C115" s="43">
        <v>0</v>
      </c>
      <c r="D115" s="43">
        <v>56.520910155330242</v>
      </c>
      <c r="E115" s="43">
        <v>0</v>
      </c>
      <c r="F115" s="422"/>
      <c r="G115" s="43">
        <v>0</v>
      </c>
      <c r="H115" s="44">
        <v>0</v>
      </c>
      <c r="I115" s="39">
        <f t="shared" si="111"/>
        <v>56.897716223032447</v>
      </c>
      <c r="K115" s="72" t="s">
        <v>16</v>
      </c>
      <c r="L115" s="43">
        <v>0.3768060677022016</v>
      </c>
      <c r="M115" s="43">
        <v>0</v>
      </c>
      <c r="N115" s="43">
        <v>56.520910155330242</v>
      </c>
      <c r="O115" s="43">
        <v>0</v>
      </c>
      <c r="P115" s="43">
        <v>0</v>
      </c>
      <c r="Q115" s="43">
        <v>0</v>
      </c>
      <c r="R115" s="82">
        <v>0</v>
      </c>
      <c r="S115" s="83">
        <f t="shared" si="112"/>
        <v>56.897716223032447</v>
      </c>
      <c r="U115" s="103" t="s">
        <v>16</v>
      </c>
      <c r="V115" s="114">
        <v>0.3768060677022016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5">
        <v>56.520910155330242</v>
      </c>
      <c r="AD115" s="116">
        <v>0</v>
      </c>
      <c r="AE115" s="116">
        <v>0</v>
      </c>
      <c r="AF115" s="116">
        <v>0</v>
      </c>
      <c r="AG115" s="116">
        <v>56.520910155330242</v>
      </c>
      <c r="AH115" s="116">
        <v>0</v>
      </c>
      <c r="AI115" s="117">
        <f t="shared" si="113"/>
        <v>56.897716223032447</v>
      </c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</row>
    <row r="116" spans="1:81" ht="15">
      <c r="A116" s="28" t="s">
        <v>68</v>
      </c>
      <c r="B116" s="40">
        <v>0</v>
      </c>
      <c r="C116" s="40">
        <v>0</v>
      </c>
      <c r="D116" s="40">
        <v>0.50806036962023504</v>
      </c>
      <c r="E116" s="40">
        <v>0</v>
      </c>
      <c r="F116" s="422"/>
      <c r="G116" s="40">
        <v>0</v>
      </c>
      <c r="H116" s="41">
        <v>0</v>
      </c>
      <c r="I116" s="42">
        <f t="shared" si="111"/>
        <v>0.50806036962023504</v>
      </c>
      <c r="K116" s="71" t="s">
        <v>68</v>
      </c>
      <c r="L116" s="84">
        <v>0</v>
      </c>
      <c r="M116" s="84">
        <v>0</v>
      </c>
      <c r="N116" s="84">
        <v>0.50806036962023504</v>
      </c>
      <c r="O116" s="84">
        <v>0</v>
      </c>
      <c r="P116" s="84">
        <v>0</v>
      </c>
      <c r="Q116" s="84">
        <v>0</v>
      </c>
      <c r="R116" s="85">
        <v>0</v>
      </c>
      <c r="S116" s="86">
        <f t="shared" si="112"/>
        <v>0.50806036962023504</v>
      </c>
      <c r="U116" s="102" t="s">
        <v>57</v>
      </c>
      <c r="V116" s="118">
        <v>0</v>
      </c>
      <c r="W116" s="118">
        <v>0</v>
      </c>
      <c r="X116" s="118">
        <v>0</v>
      </c>
      <c r="Y116" s="118">
        <v>0</v>
      </c>
      <c r="Z116" s="118">
        <v>0.50806036962023504</v>
      </c>
      <c r="AA116" s="118">
        <v>0</v>
      </c>
      <c r="AB116" s="118">
        <v>0</v>
      </c>
      <c r="AC116" s="119">
        <v>0</v>
      </c>
      <c r="AD116" s="118">
        <v>0</v>
      </c>
      <c r="AE116" s="118">
        <v>0</v>
      </c>
      <c r="AF116" s="118">
        <v>0</v>
      </c>
      <c r="AG116" s="118">
        <v>0</v>
      </c>
      <c r="AH116" s="118">
        <v>0</v>
      </c>
      <c r="AI116" s="120">
        <f t="shared" si="113"/>
        <v>0.50806036962023504</v>
      </c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</row>
    <row r="117" spans="1:81" ht="15">
      <c r="A117" s="29" t="s">
        <v>58</v>
      </c>
      <c r="B117" s="43">
        <v>0</v>
      </c>
      <c r="C117" s="43">
        <v>0</v>
      </c>
      <c r="D117" s="43">
        <v>0</v>
      </c>
      <c r="E117" s="43">
        <v>0.32347516203520876</v>
      </c>
      <c r="F117" s="422"/>
      <c r="G117" s="43">
        <v>0</v>
      </c>
      <c r="H117" s="44">
        <v>0</v>
      </c>
      <c r="I117" s="39">
        <f t="shared" si="111"/>
        <v>0.32347516203520876</v>
      </c>
      <c r="K117" s="72" t="s">
        <v>58</v>
      </c>
      <c r="L117" s="43">
        <v>0</v>
      </c>
      <c r="M117" s="43">
        <v>0</v>
      </c>
      <c r="N117" s="43">
        <v>0</v>
      </c>
      <c r="O117" s="43">
        <v>0.32347516203520876</v>
      </c>
      <c r="P117" s="43">
        <v>26.212355171910076</v>
      </c>
      <c r="Q117" s="43">
        <v>0</v>
      </c>
      <c r="R117" s="82">
        <v>0</v>
      </c>
      <c r="S117" s="83">
        <f t="shared" si="112"/>
        <v>26.535830333945285</v>
      </c>
      <c r="U117" s="103" t="s">
        <v>58</v>
      </c>
      <c r="V117" s="114">
        <v>0</v>
      </c>
      <c r="W117" s="114">
        <v>0</v>
      </c>
      <c r="X117" s="114">
        <v>0</v>
      </c>
      <c r="Y117" s="114">
        <v>0</v>
      </c>
      <c r="Z117" s="114">
        <v>0</v>
      </c>
      <c r="AA117" s="114">
        <v>0.32347516203520876</v>
      </c>
      <c r="AB117" s="114">
        <v>26.212355171910076</v>
      </c>
      <c r="AC117" s="115">
        <v>0</v>
      </c>
      <c r="AD117" s="114">
        <v>0</v>
      </c>
      <c r="AE117" s="114">
        <v>0</v>
      </c>
      <c r="AF117" s="114">
        <v>0</v>
      </c>
      <c r="AG117" s="114">
        <v>0</v>
      </c>
      <c r="AH117" s="114">
        <v>0</v>
      </c>
      <c r="AI117" s="117">
        <f t="shared" si="113"/>
        <v>26.535830333945285</v>
      </c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</row>
    <row r="118" spans="1:81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 t="shared" si="111"/>
        <v>0</v>
      </c>
      <c r="K118" s="71" t="s">
        <v>12</v>
      </c>
      <c r="L118" s="84">
        <v>0</v>
      </c>
      <c r="M118" s="84">
        <v>0</v>
      </c>
      <c r="N118" s="84">
        <v>0</v>
      </c>
      <c r="O118" s="84">
        <v>0</v>
      </c>
      <c r="P118" s="84">
        <v>0.85461701217229147</v>
      </c>
      <c r="Q118" s="84">
        <v>0</v>
      </c>
      <c r="R118" s="85">
        <v>0</v>
      </c>
      <c r="S118" s="86">
        <f t="shared" si="112"/>
        <v>0.85461701217229147</v>
      </c>
      <c r="U118" s="102" t="s">
        <v>12</v>
      </c>
      <c r="V118" s="118">
        <v>0</v>
      </c>
      <c r="W118" s="118">
        <v>0</v>
      </c>
      <c r="X118" s="118">
        <v>0</v>
      </c>
      <c r="Y118" s="118">
        <v>0</v>
      </c>
      <c r="Z118" s="118">
        <v>0</v>
      </c>
      <c r="AA118" s="118">
        <v>0</v>
      </c>
      <c r="AB118" s="118">
        <v>0.85461701217229147</v>
      </c>
      <c r="AC118" s="119">
        <v>0</v>
      </c>
      <c r="AD118" s="118">
        <v>0</v>
      </c>
      <c r="AE118" s="118">
        <v>0</v>
      </c>
      <c r="AF118" s="118">
        <v>0</v>
      </c>
      <c r="AG118" s="118">
        <v>0</v>
      </c>
      <c r="AH118" s="118">
        <v>0</v>
      </c>
      <c r="AI118" s="120">
        <f t="shared" si="113"/>
        <v>0.85461701217229147</v>
      </c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</row>
    <row r="119" spans="1:81" ht="15">
      <c r="A119" s="29" t="s">
        <v>59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111"/>
        <v>0</v>
      </c>
      <c r="K119" s="72" t="s">
        <v>59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82">
        <v>0</v>
      </c>
      <c r="S119" s="83">
        <f t="shared" si="112"/>
        <v>0</v>
      </c>
      <c r="U119" s="103" t="s">
        <v>59</v>
      </c>
      <c r="V119" s="114">
        <v>0</v>
      </c>
      <c r="W119" s="114">
        <v>0</v>
      </c>
      <c r="X119" s="114">
        <v>0</v>
      </c>
      <c r="Y119" s="114">
        <v>0</v>
      </c>
      <c r="Z119" s="114">
        <v>0</v>
      </c>
      <c r="AA119" s="114">
        <v>0</v>
      </c>
      <c r="AB119" s="114">
        <v>0</v>
      </c>
      <c r="AC119" s="115">
        <v>0</v>
      </c>
      <c r="AD119" s="114">
        <v>0</v>
      </c>
      <c r="AE119" s="114">
        <v>0</v>
      </c>
      <c r="AF119" s="114">
        <v>0</v>
      </c>
      <c r="AG119" s="114">
        <v>0</v>
      </c>
      <c r="AH119" s="114">
        <v>0</v>
      </c>
      <c r="AI119" s="117">
        <f t="shared" si="113"/>
        <v>0</v>
      </c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</row>
    <row r="120" spans="1:81" ht="15">
      <c r="A120" s="28" t="s">
        <v>17</v>
      </c>
      <c r="B120" s="40">
        <v>2.7103922752834634E-2</v>
      </c>
      <c r="C120" s="40">
        <v>0</v>
      </c>
      <c r="D120" s="40">
        <v>0.86741788219786631</v>
      </c>
      <c r="E120" s="40">
        <v>0</v>
      </c>
      <c r="F120" s="422"/>
      <c r="G120" s="40">
        <v>0</v>
      </c>
      <c r="H120" s="41">
        <v>0</v>
      </c>
      <c r="I120" s="42">
        <f t="shared" si="111"/>
        <v>0.89452180495070099</v>
      </c>
      <c r="K120" s="71" t="s">
        <v>17</v>
      </c>
      <c r="L120" s="84">
        <v>2.7103922752834634E-2</v>
      </c>
      <c r="M120" s="84">
        <v>0</v>
      </c>
      <c r="N120" s="84">
        <v>0.86741788219786631</v>
      </c>
      <c r="O120" s="84">
        <v>0</v>
      </c>
      <c r="P120" s="84">
        <v>0</v>
      </c>
      <c r="Q120" s="84">
        <v>0</v>
      </c>
      <c r="R120" s="85">
        <v>0</v>
      </c>
      <c r="S120" s="86">
        <f t="shared" si="112"/>
        <v>0.89452180495070099</v>
      </c>
      <c r="U120" s="102" t="s">
        <v>17</v>
      </c>
      <c r="V120" s="118">
        <v>2.7103922752834634E-2</v>
      </c>
      <c r="W120" s="118">
        <v>0</v>
      </c>
      <c r="X120" s="118">
        <v>0</v>
      </c>
      <c r="Y120" s="118">
        <v>0</v>
      </c>
      <c r="Z120" s="118">
        <v>0.86741788219786631</v>
      </c>
      <c r="AA120" s="118">
        <v>0</v>
      </c>
      <c r="AB120" s="118">
        <v>0</v>
      </c>
      <c r="AC120" s="119">
        <v>0</v>
      </c>
      <c r="AD120" s="118">
        <v>0</v>
      </c>
      <c r="AE120" s="118">
        <v>0</v>
      </c>
      <c r="AF120" s="118">
        <v>0</v>
      </c>
      <c r="AG120" s="118">
        <v>0</v>
      </c>
      <c r="AH120" s="118">
        <v>0</v>
      </c>
      <c r="AI120" s="120">
        <f t="shared" si="113"/>
        <v>0.89452180495070099</v>
      </c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</row>
    <row r="121" spans="1:81" ht="15">
      <c r="A121" s="29" t="s">
        <v>140</v>
      </c>
      <c r="B121" s="43">
        <v>28.341806269145167</v>
      </c>
      <c r="C121" s="43">
        <v>21.928701106638098</v>
      </c>
      <c r="D121" s="43">
        <v>561.50004387919444</v>
      </c>
      <c r="E121" s="43">
        <v>0</v>
      </c>
      <c r="F121" s="422"/>
      <c r="G121" s="43">
        <v>0</v>
      </c>
      <c r="H121" s="44">
        <v>0</v>
      </c>
      <c r="I121" s="39">
        <f t="shared" si="111"/>
        <v>611.7705512549777</v>
      </c>
      <c r="K121" s="72" t="s">
        <v>140</v>
      </c>
      <c r="L121" s="43">
        <v>28.341806269145167</v>
      </c>
      <c r="M121" s="43">
        <v>21.928701106638098</v>
      </c>
      <c r="N121" s="43">
        <v>561.50004387919444</v>
      </c>
      <c r="O121" s="43">
        <v>0</v>
      </c>
      <c r="P121" s="43">
        <v>0</v>
      </c>
      <c r="Q121" s="43">
        <v>0</v>
      </c>
      <c r="R121" s="82">
        <v>0</v>
      </c>
      <c r="S121" s="83">
        <f t="shared" si="112"/>
        <v>611.7705512549777</v>
      </c>
      <c r="U121" s="103" t="s">
        <v>140</v>
      </c>
      <c r="V121" s="114">
        <v>26.587170056702934</v>
      </c>
      <c r="W121" s="114">
        <v>0</v>
      </c>
      <c r="X121" s="114">
        <v>0</v>
      </c>
      <c r="Y121" s="114">
        <v>21.928701106638098</v>
      </c>
      <c r="Z121" s="114">
        <v>548.11301252819248</v>
      </c>
      <c r="AA121" s="114">
        <v>0</v>
      </c>
      <c r="AB121" s="114">
        <v>0</v>
      </c>
      <c r="AC121" s="115">
        <v>15.141667563444157</v>
      </c>
      <c r="AD121" s="114">
        <v>1.7546362124422326</v>
      </c>
      <c r="AE121" s="114">
        <v>0</v>
      </c>
      <c r="AF121" s="114">
        <v>0</v>
      </c>
      <c r="AG121" s="114">
        <v>13.387031351001925</v>
      </c>
      <c r="AH121" s="114">
        <v>0</v>
      </c>
      <c r="AI121" s="117">
        <f t="shared" si="113"/>
        <v>611.77055125497759</v>
      </c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</row>
    <row r="122" spans="1:81" ht="15">
      <c r="A122" s="28" t="s">
        <v>25</v>
      </c>
      <c r="B122" s="40">
        <v>22.404426411654185</v>
      </c>
      <c r="C122" s="40">
        <v>0.37921188486616331</v>
      </c>
      <c r="D122" s="40">
        <v>276.63272903813726</v>
      </c>
      <c r="E122" s="40">
        <v>397.14998483241681</v>
      </c>
      <c r="F122" s="422"/>
      <c r="G122" s="40">
        <v>32.055452308824044</v>
      </c>
      <c r="H122" s="41">
        <v>0.95281325724553745</v>
      </c>
      <c r="I122" s="42">
        <f t="shared" si="111"/>
        <v>729.57461773314401</v>
      </c>
      <c r="K122" s="71" t="s">
        <v>25</v>
      </c>
      <c r="L122" s="84">
        <v>22.404426411654185</v>
      </c>
      <c r="M122" s="84">
        <v>0.37921188486616331</v>
      </c>
      <c r="N122" s="84">
        <v>276.63272903813726</v>
      </c>
      <c r="O122" s="84">
        <v>397.14998483241681</v>
      </c>
      <c r="P122" s="84">
        <v>3.4196672268560704</v>
      </c>
      <c r="Q122" s="84">
        <v>32.055452308824044</v>
      </c>
      <c r="R122" s="85">
        <v>0.95281325724553745</v>
      </c>
      <c r="S122" s="86">
        <f t="shared" si="112"/>
        <v>732.99428496000007</v>
      </c>
      <c r="U122" s="102" t="s">
        <v>25</v>
      </c>
      <c r="V122" s="118">
        <v>0.4674819647184697</v>
      </c>
      <c r="W122" s="118">
        <v>10.960319059120202</v>
      </c>
      <c r="X122" s="118">
        <v>32.055452308824044</v>
      </c>
      <c r="Y122" s="118">
        <v>0.37921188486616331</v>
      </c>
      <c r="Z122" s="118">
        <v>276.63272903813726</v>
      </c>
      <c r="AA122" s="118">
        <v>396.54075142715993</v>
      </c>
      <c r="AB122" s="118">
        <v>3.4196672268560704</v>
      </c>
      <c r="AC122" s="119">
        <v>12.538672050317935</v>
      </c>
      <c r="AD122" s="118">
        <v>10.976625387815515</v>
      </c>
      <c r="AE122" s="118">
        <v>0.60923340525688174</v>
      </c>
      <c r="AF122" s="118">
        <v>0.95281325724553745</v>
      </c>
      <c r="AG122" s="118">
        <v>0</v>
      </c>
      <c r="AH122" s="118">
        <v>0</v>
      </c>
      <c r="AI122" s="120">
        <f t="shared" si="113"/>
        <v>732.99428496000007</v>
      </c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</row>
    <row r="123" spans="1:81" ht="15">
      <c r="A123" s="29" t="s">
        <v>24</v>
      </c>
      <c r="B123" s="43">
        <v>5.1588000000000003</v>
      </c>
      <c r="C123" s="43">
        <v>0</v>
      </c>
      <c r="D123" s="43">
        <v>0</v>
      </c>
      <c r="E123" s="43">
        <v>0</v>
      </c>
      <c r="F123" s="422"/>
      <c r="G123" s="43">
        <v>0</v>
      </c>
      <c r="H123" s="44">
        <v>0</v>
      </c>
      <c r="I123" s="39">
        <f t="shared" si="111"/>
        <v>5.1588000000000003</v>
      </c>
      <c r="K123" s="72" t="s">
        <v>24</v>
      </c>
      <c r="L123" s="43">
        <v>5.1588000000000003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82">
        <v>0</v>
      </c>
      <c r="S123" s="83">
        <f t="shared" si="112"/>
        <v>5.1588000000000003</v>
      </c>
      <c r="U123" s="103" t="s">
        <v>24</v>
      </c>
      <c r="V123" s="114">
        <v>4.1389010470820828</v>
      </c>
      <c r="W123" s="114">
        <v>0</v>
      </c>
      <c r="X123" s="114">
        <v>0</v>
      </c>
      <c r="Y123" s="114">
        <v>0</v>
      </c>
      <c r="Z123" s="114">
        <v>0</v>
      </c>
      <c r="AA123" s="114">
        <v>0</v>
      </c>
      <c r="AB123" s="114">
        <v>0</v>
      </c>
      <c r="AC123" s="115">
        <v>1.0198989529179174</v>
      </c>
      <c r="AD123" s="114">
        <v>1.0198989529179174</v>
      </c>
      <c r="AE123" s="114">
        <v>0</v>
      </c>
      <c r="AF123" s="114">
        <v>0</v>
      </c>
      <c r="AG123" s="114">
        <v>0</v>
      </c>
      <c r="AH123" s="114">
        <v>0</v>
      </c>
      <c r="AI123" s="117">
        <f t="shared" si="113"/>
        <v>5.1588000000000003</v>
      </c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</row>
    <row r="124" spans="1:81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 t="shared" si="111"/>
        <v>0</v>
      </c>
      <c r="K124" s="71" t="s">
        <v>60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5">
        <v>0</v>
      </c>
      <c r="S124" s="86">
        <f t="shared" si="112"/>
        <v>0</v>
      </c>
      <c r="U124" s="102" t="s">
        <v>60</v>
      </c>
      <c r="V124" s="118">
        <v>0</v>
      </c>
      <c r="W124" s="118">
        <v>0</v>
      </c>
      <c r="X124" s="118">
        <v>0</v>
      </c>
      <c r="Y124" s="118">
        <v>0</v>
      </c>
      <c r="Z124" s="118">
        <v>0</v>
      </c>
      <c r="AA124" s="118">
        <v>0</v>
      </c>
      <c r="AB124" s="118">
        <v>0</v>
      </c>
      <c r="AC124" s="119">
        <v>0</v>
      </c>
      <c r="AD124" s="118">
        <v>0</v>
      </c>
      <c r="AE124" s="118">
        <v>0</v>
      </c>
      <c r="AF124" s="118">
        <v>0</v>
      </c>
      <c r="AG124" s="118">
        <v>0</v>
      </c>
      <c r="AH124" s="118">
        <v>0</v>
      </c>
      <c r="AI124" s="120">
        <f t="shared" si="113"/>
        <v>0</v>
      </c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</row>
    <row r="125" spans="1:81" ht="15">
      <c r="A125" s="29" t="s">
        <v>22</v>
      </c>
      <c r="B125" s="43">
        <v>0</v>
      </c>
      <c r="C125" s="43">
        <v>1.3257121577171202E-2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111"/>
        <v>1.3257121577171202E-2</v>
      </c>
      <c r="K125" s="72" t="s">
        <v>22</v>
      </c>
      <c r="L125" s="43">
        <v>0</v>
      </c>
      <c r="M125" s="43">
        <v>1.3257121577171202E-2</v>
      </c>
      <c r="N125" s="43">
        <v>0</v>
      </c>
      <c r="O125" s="43">
        <v>0</v>
      </c>
      <c r="P125" s="43">
        <v>0.95614049814594326</v>
      </c>
      <c r="Q125" s="43">
        <v>0</v>
      </c>
      <c r="R125" s="82">
        <v>0</v>
      </c>
      <c r="S125" s="83">
        <f t="shared" si="112"/>
        <v>0.96939761972311445</v>
      </c>
      <c r="U125" s="103" t="s">
        <v>22</v>
      </c>
      <c r="V125" s="114">
        <v>0</v>
      </c>
      <c r="W125" s="114">
        <v>0</v>
      </c>
      <c r="X125" s="114">
        <v>0</v>
      </c>
      <c r="Y125" s="114">
        <v>1.3257121577171202E-2</v>
      </c>
      <c r="Z125" s="114">
        <v>0</v>
      </c>
      <c r="AA125" s="114">
        <v>0</v>
      </c>
      <c r="AB125" s="114">
        <v>0.95614049814594326</v>
      </c>
      <c r="AC125" s="115">
        <v>0</v>
      </c>
      <c r="AD125" s="114">
        <v>0</v>
      </c>
      <c r="AE125" s="114">
        <v>0</v>
      </c>
      <c r="AF125" s="114">
        <v>0</v>
      </c>
      <c r="AG125" s="114">
        <v>0</v>
      </c>
      <c r="AH125" s="114">
        <v>0</v>
      </c>
      <c r="AI125" s="117">
        <f t="shared" si="113"/>
        <v>0.96939761972311445</v>
      </c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</row>
    <row r="126" spans="1:81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111"/>
        <v>0</v>
      </c>
      <c r="K126" s="71" t="s">
        <v>21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5">
        <v>0</v>
      </c>
      <c r="S126" s="86">
        <f t="shared" si="112"/>
        <v>0</v>
      </c>
      <c r="U126" s="102" t="s">
        <v>61</v>
      </c>
      <c r="V126" s="118">
        <v>0</v>
      </c>
      <c r="W126" s="118">
        <v>0</v>
      </c>
      <c r="X126" s="118">
        <v>0</v>
      </c>
      <c r="Y126" s="118">
        <v>0</v>
      </c>
      <c r="Z126" s="118">
        <v>0</v>
      </c>
      <c r="AA126" s="118">
        <v>0</v>
      </c>
      <c r="AB126" s="118">
        <v>0</v>
      </c>
      <c r="AC126" s="119">
        <v>0</v>
      </c>
      <c r="AD126" s="118">
        <v>0</v>
      </c>
      <c r="AE126" s="118">
        <v>0</v>
      </c>
      <c r="AF126" s="118">
        <v>0</v>
      </c>
      <c r="AG126" s="118">
        <v>0</v>
      </c>
      <c r="AH126" s="118">
        <v>0</v>
      </c>
      <c r="AI126" s="120">
        <f t="shared" si="113"/>
        <v>0</v>
      </c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</row>
    <row r="127" spans="1:81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111"/>
        <v>0</v>
      </c>
      <c r="K127" s="73" t="s">
        <v>64</v>
      </c>
      <c r="L127" s="43">
        <v>0</v>
      </c>
      <c r="M127" s="43">
        <v>0</v>
      </c>
      <c r="N127" s="43">
        <v>0</v>
      </c>
      <c r="O127" s="43">
        <v>0</v>
      </c>
      <c r="P127" s="43">
        <v>0</v>
      </c>
      <c r="Q127" s="43">
        <v>0</v>
      </c>
      <c r="R127" s="82">
        <v>0</v>
      </c>
      <c r="S127" s="83">
        <f t="shared" si="112"/>
        <v>0</v>
      </c>
      <c r="U127" s="104" t="s">
        <v>62</v>
      </c>
      <c r="V127" s="114">
        <v>0</v>
      </c>
      <c r="W127" s="114">
        <v>0</v>
      </c>
      <c r="X127" s="114">
        <v>0</v>
      </c>
      <c r="Y127" s="114">
        <v>0</v>
      </c>
      <c r="Z127" s="114">
        <v>0</v>
      </c>
      <c r="AA127" s="114">
        <v>0</v>
      </c>
      <c r="AB127" s="114">
        <v>0</v>
      </c>
      <c r="AC127" s="115">
        <v>0</v>
      </c>
      <c r="AD127" s="116">
        <v>0</v>
      </c>
      <c r="AE127" s="116">
        <v>0</v>
      </c>
      <c r="AF127" s="116">
        <v>0</v>
      </c>
      <c r="AG127" s="116">
        <v>0</v>
      </c>
      <c r="AH127" s="116">
        <v>0</v>
      </c>
      <c r="AI127" s="117">
        <f t="shared" si="113"/>
        <v>0</v>
      </c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</row>
    <row r="128" spans="1:81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/>
      <c r="G128" s="59">
        <v>0</v>
      </c>
      <c r="H128" s="60">
        <v>0</v>
      </c>
      <c r="I128" s="61">
        <f t="shared" si="111"/>
        <v>0</v>
      </c>
      <c r="K128" s="74" t="s">
        <v>23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  <c r="R128" s="88">
        <v>0</v>
      </c>
      <c r="S128" s="89">
        <f t="shared" si="112"/>
        <v>0</v>
      </c>
      <c r="U128" s="105" t="s">
        <v>65</v>
      </c>
      <c r="V128" s="121">
        <v>0</v>
      </c>
      <c r="W128" s="121">
        <v>0</v>
      </c>
      <c r="X128" s="121">
        <v>0</v>
      </c>
      <c r="Y128" s="121">
        <v>0</v>
      </c>
      <c r="Z128" s="121">
        <v>0</v>
      </c>
      <c r="AA128" s="121">
        <v>0</v>
      </c>
      <c r="AB128" s="121">
        <v>0</v>
      </c>
      <c r="AC128" s="121">
        <v>0</v>
      </c>
      <c r="AD128" s="121">
        <v>0</v>
      </c>
      <c r="AE128" s="121">
        <v>0</v>
      </c>
      <c r="AF128" s="121">
        <v>0</v>
      </c>
      <c r="AG128" s="121">
        <v>0</v>
      </c>
      <c r="AH128" s="122">
        <v>0</v>
      </c>
      <c r="AI128" s="123">
        <f t="shared" si="113"/>
        <v>0</v>
      </c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</row>
    <row r="129" spans="1:8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/>
      <c r="G129" s="62">
        <v>0</v>
      </c>
      <c r="H129" s="63">
        <v>0</v>
      </c>
      <c r="I129" s="64">
        <f t="shared" si="111"/>
        <v>0</v>
      </c>
      <c r="K129" s="75" t="s">
        <v>19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90">
        <v>0</v>
      </c>
      <c r="S129" s="91">
        <f t="shared" si="112"/>
        <v>0</v>
      </c>
      <c r="U129" s="106" t="s">
        <v>19</v>
      </c>
      <c r="V129" s="124">
        <v>0</v>
      </c>
      <c r="W129" s="124">
        <v>0</v>
      </c>
      <c r="X129" s="124">
        <v>0</v>
      </c>
      <c r="Y129" s="124">
        <v>0</v>
      </c>
      <c r="Z129" s="124">
        <v>0</v>
      </c>
      <c r="AA129" s="124">
        <v>0</v>
      </c>
      <c r="AB129" s="124">
        <v>0</v>
      </c>
      <c r="AC129" s="124">
        <v>0</v>
      </c>
      <c r="AD129" s="125">
        <v>0</v>
      </c>
      <c r="AE129" s="125">
        <v>0</v>
      </c>
      <c r="AF129" s="125">
        <v>0</v>
      </c>
      <c r="AG129" s="125">
        <v>0</v>
      </c>
      <c r="AH129" s="125">
        <v>0</v>
      </c>
      <c r="AI129" s="126">
        <f t="shared" si="113"/>
        <v>0</v>
      </c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</row>
    <row r="130" spans="1:8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/>
      <c r="G130" s="59">
        <v>0</v>
      </c>
      <c r="H130" s="60">
        <v>0</v>
      </c>
      <c r="I130" s="61">
        <f t="shared" si="111"/>
        <v>0</v>
      </c>
      <c r="K130" s="74" t="s">
        <v>20</v>
      </c>
      <c r="L130" s="87">
        <v>0</v>
      </c>
      <c r="M130" s="87">
        <v>0</v>
      </c>
      <c r="N130" s="87">
        <v>0</v>
      </c>
      <c r="O130" s="87">
        <v>0</v>
      </c>
      <c r="P130" s="87">
        <v>0</v>
      </c>
      <c r="Q130" s="87">
        <v>0</v>
      </c>
      <c r="R130" s="88">
        <v>0</v>
      </c>
      <c r="S130" s="89">
        <f t="shared" si="112"/>
        <v>0</v>
      </c>
      <c r="U130" s="105" t="s">
        <v>20</v>
      </c>
      <c r="V130" s="121">
        <v>0</v>
      </c>
      <c r="W130" s="121">
        <v>0</v>
      </c>
      <c r="X130" s="121">
        <v>0</v>
      </c>
      <c r="Y130" s="121">
        <v>0</v>
      </c>
      <c r="Z130" s="121">
        <v>0</v>
      </c>
      <c r="AA130" s="121">
        <v>0</v>
      </c>
      <c r="AB130" s="121">
        <v>0</v>
      </c>
      <c r="AC130" s="121">
        <v>0</v>
      </c>
      <c r="AD130" s="121">
        <v>0</v>
      </c>
      <c r="AE130" s="121">
        <v>0</v>
      </c>
      <c r="AF130" s="121">
        <v>0</v>
      </c>
      <c r="AG130" s="121">
        <v>0</v>
      </c>
      <c r="AH130" s="122">
        <v>0</v>
      </c>
      <c r="AI130" s="123">
        <f t="shared" si="113"/>
        <v>0</v>
      </c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</row>
    <row r="131" spans="1:81" ht="15" thickBot="1">
      <c r="A131" s="57" t="s">
        <v>11</v>
      </c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111"/>
        <v>0</v>
      </c>
      <c r="K131" s="76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2">
        <v>0</v>
      </c>
      <c r="S131" s="93">
        <f t="shared" si="112"/>
        <v>0</v>
      </c>
      <c r="U131" s="106" t="s">
        <v>11</v>
      </c>
      <c r="V131" s="124">
        <v>0</v>
      </c>
      <c r="W131" s="124">
        <v>0</v>
      </c>
      <c r="X131" s="124">
        <v>0</v>
      </c>
      <c r="Y131" s="124">
        <v>0</v>
      </c>
      <c r="Z131" s="124">
        <v>0</v>
      </c>
      <c r="AA131" s="124">
        <v>0</v>
      </c>
      <c r="AB131" s="124">
        <v>0</v>
      </c>
      <c r="AC131" s="124">
        <v>0</v>
      </c>
      <c r="AD131" s="125">
        <v>0</v>
      </c>
      <c r="AE131" s="125">
        <v>0</v>
      </c>
      <c r="AF131" s="125">
        <v>0</v>
      </c>
      <c r="AG131" s="125">
        <v>0</v>
      </c>
      <c r="AH131" s="125">
        <v>0</v>
      </c>
      <c r="AI131" s="126">
        <f t="shared" si="113"/>
        <v>0</v>
      </c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</row>
    <row r="132" spans="1:81" ht="15">
      <c r="A132" s="34" t="s">
        <v>26</v>
      </c>
      <c r="B132" s="67">
        <f>SUM(B111:B127)</f>
        <v>177.63873595408754</v>
      </c>
      <c r="C132" s="67">
        <f t="shared" ref="C132:I132" si="114">SUM(C111:C127)</f>
        <v>22.321170113081433</v>
      </c>
      <c r="D132" s="67">
        <f t="shared" si="114"/>
        <v>1006.8337060885838</v>
      </c>
      <c r="E132" s="67">
        <f t="shared" si="114"/>
        <v>397.47345999445201</v>
      </c>
      <c r="F132" s="67">
        <f t="shared" si="114"/>
        <v>0</v>
      </c>
      <c r="G132" s="67">
        <f t="shared" si="114"/>
        <v>32.055452308824044</v>
      </c>
      <c r="H132" s="68">
        <f t="shared" si="114"/>
        <v>0.95281325724553745</v>
      </c>
      <c r="I132" s="39">
        <f t="shared" si="114"/>
        <v>1637.2753377162742</v>
      </c>
      <c r="K132" s="77" t="s">
        <v>26</v>
      </c>
      <c r="L132" s="67">
        <f>SUM(L111:L127)</f>
        <v>177.63873595408754</v>
      </c>
      <c r="M132" s="67">
        <f t="shared" ref="M132:S132" si="115">SUM(M111:M127)</f>
        <v>22.321170113081433</v>
      </c>
      <c r="N132" s="67">
        <f t="shared" si="115"/>
        <v>1006.8337060885838</v>
      </c>
      <c r="O132" s="67">
        <f t="shared" si="115"/>
        <v>397.47345999445201</v>
      </c>
      <c r="P132" s="67">
        <f t="shared" si="115"/>
        <v>31.442779909084379</v>
      </c>
      <c r="Q132" s="67">
        <f t="shared" si="115"/>
        <v>32.055452308824044</v>
      </c>
      <c r="R132" s="68">
        <f t="shared" si="115"/>
        <v>0.95281325724553745</v>
      </c>
      <c r="S132" s="94">
        <f t="shared" si="115"/>
        <v>1668.7181176253587</v>
      </c>
      <c r="U132" s="107" t="s">
        <v>63</v>
      </c>
      <c r="V132" s="127">
        <f>SUM(V111:V127)</f>
        <v>152.92725634179166</v>
      </c>
      <c r="W132" s="127">
        <f t="shared" ref="W132:AH132" si="116">SUM(W111:W127)</f>
        <v>10.960319059120202</v>
      </c>
      <c r="X132" s="127">
        <f t="shared" si="116"/>
        <v>32.055452308824044</v>
      </c>
      <c r="Y132" s="127">
        <f t="shared" si="116"/>
        <v>22.321170113081433</v>
      </c>
      <c r="Z132" s="127">
        <f t="shared" si="116"/>
        <v>936.92576458225153</v>
      </c>
      <c r="AA132" s="127">
        <f t="shared" si="116"/>
        <v>396.86422658919514</v>
      </c>
      <c r="AB132" s="127">
        <f t="shared" si="116"/>
        <v>31.442779909084379</v>
      </c>
      <c r="AC132" s="127">
        <f t="shared" si="116"/>
        <v>85.221148722010241</v>
      </c>
      <c r="AD132" s="128">
        <f t="shared" si="116"/>
        <v>13.751160553175666</v>
      </c>
      <c r="AE132" s="128">
        <f t="shared" si="116"/>
        <v>0.60923340525688174</v>
      </c>
      <c r="AF132" s="128">
        <f t="shared" si="116"/>
        <v>0.95281325724553745</v>
      </c>
      <c r="AG132" s="128">
        <f t="shared" si="116"/>
        <v>69.907941506332165</v>
      </c>
      <c r="AH132" s="128">
        <f t="shared" si="116"/>
        <v>0</v>
      </c>
      <c r="AI132" s="129">
        <f>SUM(V132:AC132)</f>
        <v>1668.7181176253584</v>
      </c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</row>
    <row r="133" spans="1:81" s="15" customFormat="1" ht="15" thickBot="1">
      <c r="A133" s="32" t="s">
        <v>90</v>
      </c>
      <c r="B133" s="48">
        <f>IF($I132=0,"-",B132/$I132)</f>
        <v>0.10849655635921562</v>
      </c>
      <c r="C133" s="48">
        <f t="shared" ref="C133:H133" si="117">IF($I132=0,"-",C132/$I132)</f>
        <v>1.3633119365381597E-2</v>
      </c>
      <c r="D133" s="48">
        <f t="shared" si="117"/>
        <v>0.61494464791300696</v>
      </c>
      <c r="E133" s="48">
        <f t="shared" si="117"/>
        <v>0.24276519094757829</v>
      </c>
      <c r="F133" s="48">
        <f t="shared" si="117"/>
        <v>0</v>
      </c>
      <c r="G133" s="48">
        <f t="shared" si="117"/>
        <v>1.9578534880722049E-2</v>
      </c>
      <c r="H133" s="69">
        <f t="shared" si="117"/>
        <v>5.8195053409559872E-4</v>
      </c>
      <c r="I133" s="49">
        <f>SUM(B133:H133)</f>
        <v>1</v>
      </c>
      <c r="K133" s="78" t="s">
        <v>90</v>
      </c>
      <c r="L133" s="95">
        <f>IF($S132=0,"-",L132/$S132)</f>
        <v>0.10645221267620283</v>
      </c>
      <c r="M133" s="95">
        <f t="shared" ref="M133:R133" si="118">IF($S132=0,"-",M132/$S132)</f>
        <v>1.3376237650517752E-2</v>
      </c>
      <c r="N133" s="95">
        <f t="shared" si="118"/>
        <v>0.60335756857565714</v>
      </c>
      <c r="O133" s="95">
        <f t="shared" si="118"/>
        <v>0.23819089383416653</v>
      </c>
      <c r="P133" s="95">
        <f t="shared" si="118"/>
        <v>1.8842475297043276E-2</v>
      </c>
      <c r="Q133" s="95">
        <f t="shared" si="118"/>
        <v>1.920962682087974E-2</v>
      </c>
      <c r="R133" s="96">
        <f t="shared" si="118"/>
        <v>5.7098514553280118E-4</v>
      </c>
      <c r="S133" s="97">
        <f>SUM(L133:R133)</f>
        <v>1.0000000000000002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</row>
    <row r="134" spans="1:81" ht="15" thickBot="1">
      <c r="A134" s="33"/>
      <c r="B134" s="2"/>
      <c r="C134" s="2"/>
      <c r="D134" s="2"/>
      <c r="E134" s="2"/>
      <c r="F134" s="2"/>
      <c r="G134" s="2"/>
      <c r="H134" s="2"/>
      <c r="I134" s="2"/>
      <c r="K134" s="33"/>
      <c r="L134" s="2"/>
      <c r="M134" s="2"/>
      <c r="N134" s="2"/>
      <c r="O134" s="2"/>
      <c r="P134" s="2"/>
      <c r="Q134" s="2"/>
      <c r="R134" s="2"/>
      <c r="S134" s="2"/>
      <c r="U134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</row>
    <row r="135" spans="1:81" ht="30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  <c r="K135" s="424" t="s">
        <v>33</v>
      </c>
      <c r="L135" s="80" t="s">
        <v>0</v>
      </c>
      <c r="M135" s="80" t="s">
        <v>1</v>
      </c>
      <c r="N135" s="80" t="s">
        <v>2</v>
      </c>
      <c r="O135" s="80" t="s">
        <v>3</v>
      </c>
      <c r="P135" s="80" t="s">
        <v>27</v>
      </c>
      <c r="Q135" s="80" t="s">
        <v>4</v>
      </c>
      <c r="R135" s="80" t="s">
        <v>5</v>
      </c>
      <c r="S135" s="81" t="s">
        <v>6</v>
      </c>
      <c r="U135" s="417" t="s">
        <v>33</v>
      </c>
      <c r="V135" s="111" t="s">
        <v>72</v>
      </c>
      <c r="W135" s="111" t="s">
        <v>73</v>
      </c>
      <c r="X135" s="111" t="s">
        <v>4</v>
      </c>
      <c r="Y135" s="111" t="s">
        <v>1</v>
      </c>
      <c r="Z135" s="111" t="s">
        <v>2</v>
      </c>
      <c r="AA135" s="111" t="s">
        <v>3</v>
      </c>
      <c r="AB135" s="111" t="s">
        <v>55</v>
      </c>
      <c r="AC135" s="111" t="s">
        <v>67</v>
      </c>
      <c r="AD135" s="112" t="s">
        <v>74</v>
      </c>
      <c r="AE135" s="112" t="s">
        <v>75</v>
      </c>
      <c r="AF135" s="112" t="s">
        <v>76</v>
      </c>
      <c r="AG135" s="112" t="s">
        <v>77</v>
      </c>
      <c r="AH135" s="112" t="s">
        <v>78</v>
      </c>
      <c r="AI135" s="113" t="s">
        <v>63</v>
      </c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</row>
    <row r="136" spans="1:81" ht="15" customHeight="1">
      <c r="A136" s="445" t="s">
        <v>33</v>
      </c>
      <c r="B136" s="409" t="s">
        <v>119</v>
      </c>
      <c r="C136" s="410"/>
      <c r="D136" s="410"/>
      <c r="E136" s="410"/>
      <c r="F136" s="410"/>
      <c r="G136" s="410"/>
      <c r="H136" s="410"/>
      <c r="I136" s="411"/>
      <c r="K136" s="425" t="s">
        <v>33</v>
      </c>
      <c r="L136" s="412" t="s">
        <v>119</v>
      </c>
      <c r="M136" s="413"/>
      <c r="N136" s="413"/>
      <c r="O136" s="413"/>
      <c r="P136" s="413"/>
      <c r="Q136" s="413"/>
      <c r="R136" s="413"/>
      <c r="S136" s="414"/>
      <c r="U136" s="418" t="s">
        <v>33</v>
      </c>
      <c r="V136" s="419" t="s">
        <v>119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20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</row>
    <row r="137" spans="1:8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  <c r="K137" s="79" t="s">
        <v>7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98">
        <v>0</v>
      </c>
      <c r="S137" s="99">
        <f>SUM(L137:R137)</f>
        <v>0</v>
      </c>
      <c r="U137" s="101" t="s">
        <v>7</v>
      </c>
      <c r="V137" s="114">
        <v>0</v>
      </c>
      <c r="W137" s="114">
        <v>0</v>
      </c>
      <c r="X137" s="114">
        <v>0</v>
      </c>
      <c r="Y137" s="114">
        <v>0</v>
      </c>
      <c r="Z137" s="114">
        <v>0</v>
      </c>
      <c r="AA137" s="114">
        <v>0</v>
      </c>
      <c r="AB137" s="114">
        <v>0</v>
      </c>
      <c r="AC137" s="115">
        <v>0</v>
      </c>
      <c r="AD137" s="116">
        <v>0</v>
      </c>
      <c r="AE137" s="116">
        <v>0</v>
      </c>
      <c r="AF137" s="116">
        <v>0</v>
      </c>
      <c r="AG137" s="116">
        <v>0</v>
      </c>
      <c r="AH137" s="116">
        <v>0</v>
      </c>
      <c r="AI137" s="117">
        <f>SUM(V137:AC137)</f>
        <v>0</v>
      </c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</row>
    <row r="138" spans="1:8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119">SUM(B138:H138)</f>
        <v>0</v>
      </c>
      <c r="K138" s="71" t="s">
        <v>8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5">
        <v>0</v>
      </c>
      <c r="S138" s="86">
        <f t="shared" ref="S138:S157" si="120">SUM(L138:R138)</f>
        <v>0</v>
      </c>
      <c r="U138" s="102" t="s">
        <v>8</v>
      </c>
      <c r="V138" s="118">
        <v>0</v>
      </c>
      <c r="W138" s="118">
        <v>0</v>
      </c>
      <c r="X138" s="118">
        <v>0</v>
      </c>
      <c r="Y138" s="118">
        <v>0</v>
      </c>
      <c r="Z138" s="118">
        <v>0</v>
      </c>
      <c r="AA138" s="118">
        <v>0</v>
      </c>
      <c r="AB138" s="118">
        <v>0</v>
      </c>
      <c r="AC138" s="119">
        <v>0</v>
      </c>
      <c r="AD138" s="118">
        <v>0</v>
      </c>
      <c r="AE138" s="118">
        <v>0</v>
      </c>
      <c r="AF138" s="118">
        <v>0</v>
      </c>
      <c r="AG138" s="118">
        <v>0</v>
      </c>
      <c r="AH138" s="118">
        <v>0</v>
      </c>
      <c r="AI138" s="120">
        <f t="shared" ref="AI138:AI157" si="121">SUM(V138:AC138)</f>
        <v>0</v>
      </c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</row>
    <row r="139" spans="1:8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119"/>
        <v>0</v>
      </c>
      <c r="K139" s="72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82">
        <v>0</v>
      </c>
      <c r="S139" s="83">
        <f t="shared" si="120"/>
        <v>0</v>
      </c>
      <c r="U139" s="103" t="s">
        <v>10</v>
      </c>
      <c r="V139" s="114">
        <v>0</v>
      </c>
      <c r="W139" s="114">
        <v>0</v>
      </c>
      <c r="X139" s="114">
        <v>0</v>
      </c>
      <c r="Y139" s="114">
        <v>0</v>
      </c>
      <c r="Z139" s="114">
        <v>0</v>
      </c>
      <c r="AA139" s="114">
        <v>0</v>
      </c>
      <c r="AB139" s="114">
        <v>0</v>
      </c>
      <c r="AC139" s="115">
        <v>0</v>
      </c>
      <c r="AD139" s="116">
        <v>0</v>
      </c>
      <c r="AE139" s="116">
        <v>0</v>
      </c>
      <c r="AF139" s="116">
        <v>0</v>
      </c>
      <c r="AG139" s="116">
        <v>0</v>
      </c>
      <c r="AH139" s="116">
        <v>0</v>
      </c>
      <c r="AI139" s="117">
        <f t="shared" si="121"/>
        <v>0</v>
      </c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</row>
    <row r="140" spans="1:81" ht="15">
      <c r="A140" s="28" t="s">
        <v>56</v>
      </c>
      <c r="B140" s="40">
        <v>0</v>
      </c>
      <c r="C140" s="40">
        <v>300.65134867660117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119"/>
        <v>300.65134867660117</v>
      </c>
      <c r="K140" s="71" t="s">
        <v>56</v>
      </c>
      <c r="L140" s="84">
        <v>0</v>
      </c>
      <c r="M140" s="84">
        <v>300.65134867660117</v>
      </c>
      <c r="N140" s="84">
        <v>0</v>
      </c>
      <c r="O140" s="84">
        <v>0</v>
      </c>
      <c r="P140" s="84">
        <v>0</v>
      </c>
      <c r="Q140" s="84">
        <v>0</v>
      </c>
      <c r="R140" s="85">
        <v>0</v>
      </c>
      <c r="S140" s="86">
        <f t="shared" si="120"/>
        <v>300.65134867660117</v>
      </c>
      <c r="U140" s="102" t="s">
        <v>56</v>
      </c>
      <c r="V140" s="118">
        <v>0</v>
      </c>
      <c r="W140" s="118">
        <v>0</v>
      </c>
      <c r="X140" s="118">
        <v>0</v>
      </c>
      <c r="Y140" s="118">
        <v>300.65134867660117</v>
      </c>
      <c r="Z140" s="118">
        <v>0</v>
      </c>
      <c r="AA140" s="118">
        <v>0</v>
      </c>
      <c r="AB140" s="118">
        <v>0</v>
      </c>
      <c r="AC140" s="119">
        <v>0</v>
      </c>
      <c r="AD140" s="118">
        <v>0</v>
      </c>
      <c r="AE140" s="118">
        <v>0</v>
      </c>
      <c r="AF140" s="118">
        <v>0</v>
      </c>
      <c r="AG140" s="118">
        <v>0</v>
      </c>
      <c r="AH140" s="118">
        <v>0</v>
      </c>
      <c r="AI140" s="120">
        <f t="shared" si="121"/>
        <v>300.65134867660117</v>
      </c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</row>
    <row r="141" spans="1:81" ht="15">
      <c r="A141" s="29" t="s">
        <v>16</v>
      </c>
      <c r="B141" s="43">
        <v>5.6733189198309102</v>
      </c>
      <c r="C141" s="43">
        <v>70.569001075873473</v>
      </c>
      <c r="D141" s="43">
        <v>7.1955269633843466</v>
      </c>
      <c r="E141" s="43">
        <v>0</v>
      </c>
      <c r="F141" s="422"/>
      <c r="G141" s="43">
        <v>0</v>
      </c>
      <c r="H141" s="44">
        <v>0</v>
      </c>
      <c r="I141" s="39">
        <f t="shared" si="119"/>
        <v>83.437846959088731</v>
      </c>
      <c r="K141" s="72" t="s">
        <v>16</v>
      </c>
      <c r="L141" s="43">
        <v>5.6733189198309102</v>
      </c>
      <c r="M141" s="43">
        <v>70.569001075873473</v>
      </c>
      <c r="N141" s="43">
        <v>7.1955269633843466</v>
      </c>
      <c r="O141" s="43">
        <v>0</v>
      </c>
      <c r="P141" s="43">
        <v>0</v>
      </c>
      <c r="Q141" s="43">
        <v>0</v>
      </c>
      <c r="R141" s="82">
        <v>0</v>
      </c>
      <c r="S141" s="83">
        <f t="shared" si="120"/>
        <v>83.437846959088731</v>
      </c>
      <c r="U141" s="103" t="s">
        <v>16</v>
      </c>
      <c r="V141" s="114">
        <v>5.6733189198309102</v>
      </c>
      <c r="W141" s="114">
        <v>0</v>
      </c>
      <c r="X141" s="114">
        <v>0</v>
      </c>
      <c r="Y141" s="114">
        <v>70.569001075873473</v>
      </c>
      <c r="Z141" s="114">
        <v>0.44074035056868471</v>
      </c>
      <c r="AA141" s="114">
        <v>0</v>
      </c>
      <c r="AB141" s="114">
        <v>0</v>
      </c>
      <c r="AC141" s="115">
        <v>6.7547866128156615</v>
      </c>
      <c r="AD141" s="116">
        <v>0</v>
      </c>
      <c r="AE141" s="116">
        <v>0</v>
      </c>
      <c r="AF141" s="116">
        <v>0</v>
      </c>
      <c r="AG141" s="116">
        <v>6.7547866128156615</v>
      </c>
      <c r="AH141" s="116">
        <v>0</v>
      </c>
      <c r="AI141" s="117">
        <f t="shared" si="121"/>
        <v>83.437846959088731</v>
      </c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</row>
    <row r="142" spans="1:81" ht="15">
      <c r="A142" s="28" t="s">
        <v>68</v>
      </c>
      <c r="B142" s="40">
        <v>2.7521082687413658</v>
      </c>
      <c r="C142" s="40">
        <v>0.39789517138429392</v>
      </c>
      <c r="D142" s="40">
        <v>1.4390542031731961</v>
      </c>
      <c r="E142" s="40">
        <v>0</v>
      </c>
      <c r="F142" s="422"/>
      <c r="G142" s="40">
        <v>0</v>
      </c>
      <c r="H142" s="41">
        <v>0</v>
      </c>
      <c r="I142" s="42">
        <f t="shared" si="119"/>
        <v>4.5890576432988563</v>
      </c>
      <c r="K142" s="71" t="s">
        <v>68</v>
      </c>
      <c r="L142" s="84">
        <v>2.7521082687413658</v>
      </c>
      <c r="M142" s="84">
        <v>0.39789517138429392</v>
      </c>
      <c r="N142" s="84">
        <v>1.4390542031731961</v>
      </c>
      <c r="O142" s="84">
        <v>0</v>
      </c>
      <c r="P142" s="84">
        <v>0</v>
      </c>
      <c r="Q142" s="84">
        <v>0</v>
      </c>
      <c r="R142" s="85">
        <v>0</v>
      </c>
      <c r="S142" s="86">
        <f t="shared" si="120"/>
        <v>4.5890576432988563</v>
      </c>
      <c r="U142" s="102" t="s">
        <v>57</v>
      </c>
      <c r="V142" s="118">
        <v>2.7521082687413658</v>
      </c>
      <c r="W142" s="118">
        <v>0</v>
      </c>
      <c r="X142" s="118">
        <v>0</v>
      </c>
      <c r="Y142" s="118">
        <v>0.39789517138429392</v>
      </c>
      <c r="Z142" s="118">
        <v>0.55263218247818591</v>
      </c>
      <c r="AA142" s="118">
        <v>0</v>
      </c>
      <c r="AB142" s="118">
        <v>0</v>
      </c>
      <c r="AC142" s="119">
        <v>0.8864220206950103</v>
      </c>
      <c r="AD142" s="118">
        <v>0</v>
      </c>
      <c r="AE142" s="118">
        <v>0</v>
      </c>
      <c r="AF142" s="118">
        <v>0</v>
      </c>
      <c r="AG142" s="118">
        <v>0.8864220206950103</v>
      </c>
      <c r="AH142" s="118">
        <v>0</v>
      </c>
      <c r="AI142" s="120">
        <f t="shared" si="121"/>
        <v>4.5890576432988563</v>
      </c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</row>
    <row r="143" spans="1:81" ht="15">
      <c r="A143" s="29" t="s">
        <v>58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119"/>
        <v>0</v>
      </c>
      <c r="K143" s="72" t="s">
        <v>58</v>
      </c>
      <c r="L143" s="43">
        <v>0</v>
      </c>
      <c r="M143" s="43">
        <v>0</v>
      </c>
      <c r="N143" s="43">
        <v>0</v>
      </c>
      <c r="O143" s="43">
        <v>0</v>
      </c>
      <c r="P143" s="43">
        <v>49.495277513369537</v>
      </c>
      <c r="Q143" s="43">
        <v>0</v>
      </c>
      <c r="R143" s="82">
        <v>0</v>
      </c>
      <c r="S143" s="83">
        <f t="shared" si="120"/>
        <v>49.495277513369537</v>
      </c>
      <c r="U143" s="103" t="s">
        <v>58</v>
      </c>
      <c r="V143" s="114">
        <v>0</v>
      </c>
      <c r="W143" s="114">
        <v>0</v>
      </c>
      <c r="X143" s="114">
        <v>0</v>
      </c>
      <c r="Y143" s="114">
        <v>0</v>
      </c>
      <c r="Z143" s="114">
        <v>0</v>
      </c>
      <c r="AA143" s="114">
        <v>0</v>
      </c>
      <c r="AB143" s="114">
        <v>49.495277513369537</v>
      </c>
      <c r="AC143" s="115">
        <v>0</v>
      </c>
      <c r="AD143" s="114">
        <v>0</v>
      </c>
      <c r="AE143" s="114">
        <v>0</v>
      </c>
      <c r="AF143" s="114">
        <v>0</v>
      </c>
      <c r="AG143" s="114">
        <v>0</v>
      </c>
      <c r="AH143" s="114">
        <v>0</v>
      </c>
      <c r="AI143" s="117">
        <f t="shared" si="121"/>
        <v>49.495277513369537</v>
      </c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</row>
    <row r="144" spans="1:8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119"/>
        <v>0</v>
      </c>
      <c r="K144" s="71" t="s">
        <v>12</v>
      </c>
      <c r="L144" s="84">
        <v>0</v>
      </c>
      <c r="M144" s="84">
        <v>0</v>
      </c>
      <c r="N144" s="84">
        <v>0</v>
      </c>
      <c r="O144" s="84">
        <v>0</v>
      </c>
      <c r="P144" s="84">
        <v>5.4702758846490482</v>
      </c>
      <c r="Q144" s="84">
        <v>0</v>
      </c>
      <c r="R144" s="85">
        <v>0</v>
      </c>
      <c r="S144" s="86">
        <f t="shared" si="120"/>
        <v>5.4702758846490482</v>
      </c>
      <c r="U144" s="102" t="s">
        <v>12</v>
      </c>
      <c r="V144" s="118">
        <v>0</v>
      </c>
      <c r="W144" s="118">
        <v>0</v>
      </c>
      <c r="X144" s="118">
        <v>0</v>
      </c>
      <c r="Y144" s="118">
        <v>0</v>
      </c>
      <c r="Z144" s="118">
        <v>0</v>
      </c>
      <c r="AA144" s="118">
        <v>0</v>
      </c>
      <c r="AB144" s="118">
        <v>5.4702758846490482</v>
      </c>
      <c r="AC144" s="119">
        <v>0</v>
      </c>
      <c r="AD144" s="118">
        <v>0</v>
      </c>
      <c r="AE144" s="118">
        <v>0</v>
      </c>
      <c r="AF144" s="118">
        <v>0</v>
      </c>
      <c r="AG144" s="118">
        <v>0</v>
      </c>
      <c r="AH144" s="118">
        <v>0</v>
      </c>
      <c r="AI144" s="120">
        <f t="shared" si="121"/>
        <v>5.4702758846490482</v>
      </c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</row>
    <row r="145" spans="1:8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119"/>
        <v>0</v>
      </c>
      <c r="K145" s="72" t="s">
        <v>59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82">
        <v>0</v>
      </c>
      <c r="S145" s="83">
        <f t="shared" si="120"/>
        <v>0</v>
      </c>
      <c r="U145" s="103" t="s">
        <v>59</v>
      </c>
      <c r="V145" s="114">
        <v>0</v>
      </c>
      <c r="W145" s="114">
        <v>0</v>
      </c>
      <c r="X145" s="114">
        <v>0</v>
      </c>
      <c r="Y145" s="114">
        <v>0</v>
      </c>
      <c r="Z145" s="114">
        <v>0</v>
      </c>
      <c r="AA145" s="114">
        <v>0</v>
      </c>
      <c r="AB145" s="114">
        <v>0</v>
      </c>
      <c r="AC145" s="115">
        <v>0</v>
      </c>
      <c r="AD145" s="114">
        <v>0</v>
      </c>
      <c r="AE145" s="114">
        <v>0</v>
      </c>
      <c r="AF145" s="114">
        <v>0</v>
      </c>
      <c r="AG145" s="114">
        <v>0</v>
      </c>
      <c r="AH145" s="114">
        <v>0</v>
      </c>
      <c r="AI145" s="117">
        <f t="shared" si="121"/>
        <v>0</v>
      </c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</row>
    <row r="146" spans="1:81" ht="15">
      <c r="A146" s="28" t="s">
        <v>17</v>
      </c>
      <c r="B146" s="40">
        <v>0</v>
      </c>
      <c r="C146" s="40">
        <v>0</v>
      </c>
      <c r="D146" s="40">
        <v>9.3523953369196722</v>
      </c>
      <c r="E146" s="40">
        <v>0</v>
      </c>
      <c r="F146" s="422"/>
      <c r="G146" s="40">
        <v>0</v>
      </c>
      <c r="H146" s="41">
        <v>0</v>
      </c>
      <c r="I146" s="42">
        <f t="shared" si="119"/>
        <v>9.3523953369196722</v>
      </c>
      <c r="K146" s="71" t="s">
        <v>17</v>
      </c>
      <c r="L146" s="84">
        <v>0</v>
      </c>
      <c r="M146" s="84">
        <v>0</v>
      </c>
      <c r="N146" s="84">
        <v>9.3523953369196722</v>
      </c>
      <c r="O146" s="84">
        <v>0</v>
      </c>
      <c r="P146" s="84">
        <v>0</v>
      </c>
      <c r="Q146" s="84">
        <v>0</v>
      </c>
      <c r="R146" s="85">
        <v>0</v>
      </c>
      <c r="S146" s="86">
        <f t="shared" si="120"/>
        <v>9.3523953369196722</v>
      </c>
      <c r="U146" s="102" t="s">
        <v>17</v>
      </c>
      <c r="V146" s="118">
        <v>0</v>
      </c>
      <c r="W146" s="118">
        <v>0</v>
      </c>
      <c r="X146" s="118">
        <v>0</v>
      </c>
      <c r="Y146" s="118">
        <v>0</v>
      </c>
      <c r="Z146" s="118">
        <v>9.3523953369196722</v>
      </c>
      <c r="AA146" s="118">
        <v>0</v>
      </c>
      <c r="AB146" s="118">
        <v>0</v>
      </c>
      <c r="AC146" s="119">
        <v>0</v>
      </c>
      <c r="AD146" s="118">
        <v>0</v>
      </c>
      <c r="AE146" s="118">
        <v>0</v>
      </c>
      <c r="AF146" s="118">
        <v>0</v>
      </c>
      <c r="AG146" s="118">
        <v>0</v>
      </c>
      <c r="AH146" s="118">
        <v>0</v>
      </c>
      <c r="AI146" s="120">
        <f t="shared" si="121"/>
        <v>9.3523953369196722</v>
      </c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</row>
    <row r="147" spans="1:81" ht="15">
      <c r="A147" s="29" t="s">
        <v>140</v>
      </c>
      <c r="B147" s="43">
        <v>519.0342517968096</v>
      </c>
      <c r="C147" s="43">
        <v>2104.9622930231653</v>
      </c>
      <c r="D147" s="43">
        <v>472.4289115415126</v>
      </c>
      <c r="E147" s="43">
        <v>0</v>
      </c>
      <c r="F147" s="422"/>
      <c r="G147" s="43">
        <v>0</v>
      </c>
      <c r="H147" s="44">
        <v>0</v>
      </c>
      <c r="I147" s="39">
        <f t="shared" si="119"/>
        <v>3096.4254563614877</v>
      </c>
      <c r="K147" s="72" t="s">
        <v>140</v>
      </c>
      <c r="L147" s="43">
        <v>519.0342517968096</v>
      </c>
      <c r="M147" s="43">
        <v>2104.9622930231653</v>
      </c>
      <c r="N147" s="43">
        <v>472.4289115415126</v>
      </c>
      <c r="O147" s="43">
        <v>0</v>
      </c>
      <c r="P147" s="43">
        <v>0.54761045039653911</v>
      </c>
      <c r="Q147" s="43">
        <v>0</v>
      </c>
      <c r="R147" s="82">
        <v>0</v>
      </c>
      <c r="S147" s="83">
        <f t="shared" si="120"/>
        <v>3096.9730668118841</v>
      </c>
      <c r="U147" s="103" t="s">
        <v>140</v>
      </c>
      <c r="V147" s="114">
        <v>509.91752251194828</v>
      </c>
      <c r="W147" s="114">
        <v>0</v>
      </c>
      <c r="X147" s="114">
        <v>0</v>
      </c>
      <c r="Y147" s="114">
        <v>2104.9622930231653</v>
      </c>
      <c r="Z147" s="114">
        <v>472.4289115415126</v>
      </c>
      <c r="AA147" s="114">
        <v>0</v>
      </c>
      <c r="AB147" s="114">
        <v>0.54761045039653911</v>
      </c>
      <c r="AC147" s="115">
        <v>9.116729284861302</v>
      </c>
      <c r="AD147" s="114">
        <v>9.116729284861302</v>
      </c>
      <c r="AE147" s="114">
        <v>0</v>
      </c>
      <c r="AF147" s="114">
        <v>0</v>
      </c>
      <c r="AG147" s="114">
        <v>0</v>
      </c>
      <c r="AH147" s="114">
        <v>0</v>
      </c>
      <c r="AI147" s="117">
        <f t="shared" si="121"/>
        <v>3096.9730668118841</v>
      </c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</row>
    <row r="148" spans="1:81" ht="15">
      <c r="A148" s="28" t="s">
        <v>25</v>
      </c>
      <c r="B148" s="40">
        <v>1175.8795345383446</v>
      </c>
      <c r="C148" s="40">
        <v>49.708441186620725</v>
      </c>
      <c r="D148" s="40">
        <v>15.937816138810518</v>
      </c>
      <c r="E148" s="40">
        <v>2347.3694873531877</v>
      </c>
      <c r="F148" s="422"/>
      <c r="G148" s="40">
        <v>441.18228682470692</v>
      </c>
      <c r="H148" s="41">
        <v>0</v>
      </c>
      <c r="I148" s="42">
        <f t="shared" si="119"/>
        <v>4030.0775660416707</v>
      </c>
      <c r="K148" s="71" t="s">
        <v>25</v>
      </c>
      <c r="L148" s="84">
        <v>1175.8795345383446</v>
      </c>
      <c r="M148" s="84">
        <v>49.708441186620725</v>
      </c>
      <c r="N148" s="84">
        <v>15.937816138810518</v>
      </c>
      <c r="O148" s="84">
        <v>2347.3694873531877</v>
      </c>
      <c r="P148" s="84">
        <v>48.832799588937561</v>
      </c>
      <c r="Q148" s="84">
        <v>441.18228682470692</v>
      </c>
      <c r="R148" s="85">
        <v>0</v>
      </c>
      <c r="S148" s="86">
        <f t="shared" si="120"/>
        <v>4078.9103656306083</v>
      </c>
      <c r="U148" s="102" t="s">
        <v>25</v>
      </c>
      <c r="V148" s="118">
        <v>32.886801454939523</v>
      </c>
      <c r="W148" s="118">
        <v>813.90954948838157</v>
      </c>
      <c r="X148" s="118">
        <v>441.18228682470692</v>
      </c>
      <c r="Y148" s="118">
        <v>49.708441186620725</v>
      </c>
      <c r="Z148" s="118">
        <v>15.765997754477631</v>
      </c>
      <c r="AA148" s="118">
        <v>1340.0518318368981</v>
      </c>
      <c r="AB148" s="118">
        <v>48.832799588937561</v>
      </c>
      <c r="AC148" s="119">
        <v>1336.5726574956464</v>
      </c>
      <c r="AD148" s="118">
        <v>329.08318359502351</v>
      </c>
      <c r="AE148" s="118">
        <v>1007.3176555162897</v>
      </c>
      <c r="AF148" s="118">
        <v>0</v>
      </c>
      <c r="AG148" s="118">
        <v>0.17181838433288651</v>
      </c>
      <c r="AH148" s="118">
        <v>0</v>
      </c>
      <c r="AI148" s="120">
        <f t="shared" si="121"/>
        <v>4078.9103656306088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</row>
    <row r="149" spans="1:81" ht="15">
      <c r="A149" s="29" t="s">
        <v>24</v>
      </c>
      <c r="B149" s="43">
        <v>184.82342305583498</v>
      </c>
      <c r="C149" s="43">
        <v>0</v>
      </c>
      <c r="D149" s="43">
        <v>0</v>
      </c>
      <c r="E149" s="43">
        <v>0</v>
      </c>
      <c r="F149" s="422"/>
      <c r="G149" s="43">
        <v>0</v>
      </c>
      <c r="H149" s="44">
        <v>0</v>
      </c>
      <c r="I149" s="39">
        <f t="shared" si="119"/>
        <v>184.82342305583498</v>
      </c>
      <c r="K149" s="72" t="s">
        <v>24</v>
      </c>
      <c r="L149" s="43">
        <v>184.82342305583498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82">
        <v>0</v>
      </c>
      <c r="S149" s="83">
        <f t="shared" si="120"/>
        <v>184.82342305583498</v>
      </c>
      <c r="U149" s="103" t="s">
        <v>24</v>
      </c>
      <c r="V149" s="114">
        <v>36.964684611166994</v>
      </c>
      <c r="W149" s="114">
        <v>0</v>
      </c>
      <c r="X149" s="114">
        <v>0</v>
      </c>
      <c r="Y149" s="114">
        <v>0</v>
      </c>
      <c r="Z149" s="114">
        <v>0</v>
      </c>
      <c r="AA149" s="114">
        <v>0</v>
      </c>
      <c r="AB149" s="114">
        <v>0</v>
      </c>
      <c r="AC149" s="115">
        <v>147.85873844466798</v>
      </c>
      <c r="AD149" s="114">
        <v>147.85873844466798</v>
      </c>
      <c r="AE149" s="114">
        <v>0</v>
      </c>
      <c r="AF149" s="114">
        <v>0</v>
      </c>
      <c r="AG149" s="114">
        <v>0</v>
      </c>
      <c r="AH149" s="114">
        <v>0</v>
      </c>
      <c r="AI149" s="117">
        <f t="shared" si="121"/>
        <v>184.82342305583498</v>
      </c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</row>
    <row r="150" spans="1:81" ht="15">
      <c r="A150" s="28" t="s">
        <v>60</v>
      </c>
      <c r="B150" s="40">
        <v>4.5413150669888575E-2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119"/>
        <v>4.5413150669888575E-2</v>
      </c>
      <c r="K150" s="71" t="s">
        <v>60</v>
      </c>
      <c r="L150" s="84">
        <v>4.5413150669888575E-2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5">
        <v>0</v>
      </c>
      <c r="S150" s="86">
        <f t="shared" si="120"/>
        <v>4.5413150669888575E-2</v>
      </c>
      <c r="U150" s="102" t="s">
        <v>60</v>
      </c>
      <c r="V150" s="118">
        <v>4.5413150669888575E-2</v>
      </c>
      <c r="W150" s="118">
        <v>0</v>
      </c>
      <c r="X150" s="118">
        <v>0</v>
      </c>
      <c r="Y150" s="118">
        <v>0</v>
      </c>
      <c r="Z150" s="118">
        <v>0</v>
      </c>
      <c r="AA150" s="118">
        <v>0</v>
      </c>
      <c r="AB150" s="118">
        <v>0</v>
      </c>
      <c r="AC150" s="119">
        <v>0</v>
      </c>
      <c r="AD150" s="118">
        <v>0</v>
      </c>
      <c r="AE150" s="118">
        <v>0</v>
      </c>
      <c r="AF150" s="118">
        <v>0</v>
      </c>
      <c r="AG150" s="118">
        <v>0</v>
      </c>
      <c r="AH150" s="118">
        <v>0</v>
      </c>
      <c r="AI150" s="120">
        <f t="shared" si="121"/>
        <v>4.5413150669888575E-2</v>
      </c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</row>
    <row r="151" spans="1:81" ht="15">
      <c r="A151" s="29" t="s">
        <v>22</v>
      </c>
      <c r="B151" s="43">
        <v>0</v>
      </c>
      <c r="C151" s="43">
        <v>269.4389394545455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119"/>
        <v>269.4389394545455</v>
      </c>
      <c r="K151" s="72" t="s">
        <v>22</v>
      </c>
      <c r="L151" s="43">
        <v>0</v>
      </c>
      <c r="M151" s="43">
        <v>269.4389394545455</v>
      </c>
      <c r="N151" s="43">
        <v>0</v>
      </c>
      <c r="O151" s="43">
        <v>0</v>
      </c>
      <c r="P151" s="43">
        <v>1.806355767270523</v>
      </c>
      <c r="Q151" s="43">
        <v>0</v>
      </c>
      <c r="R151" s="82">
        <v>0</v>
      </c>
      <c r="S151" s="83">
        <f t="shared" si="120"/>
        <v>271.24529522181604</v>
      </c>
      <c r="U151" s="103" t="s">
        <v>22</v>
      </c>
      <c r="V151" s="114">
        <v>0</v>
      </c>
      <c r="W151" s="114">
        <v>0</v>
      </c>
      <c r="X151" s="114">
        <v>0</v>
      </c>
      <c r="Y151" s="114">
        <v>269.4389394545455</v>
      </c>
      <c r="Z151" s="114">
        <v>0</v>
      </c>
      <c r="AA151" s="114">
        <v>0</v>
      </c>
      <c r="AB151" s="114">
        <v>1.806355767270523</v>
      </c>
      <c r="AC151" s="115">
        <v>0</v>
      </c>
      <c r="AD151" s="114">
        <v>0</v>
      </c>
      <c r="AE151" s="114">
        <v>0</v>
      </c>
      <c r="AF151" s="114">
        <v>0</v>
      </c>
      <c r="AG151" s="114">
        <v>0</v>
      </c>
      <c r="AH151" s="114">
        <v>0</v>
      </c>
      <c r="AI151" s="117">
        <f t="shared" si="121"/>
        <v>271.24529522181604</v>
      </c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</row>
    <row r="152" spans="1:81" ht="15">
      <c r="A152" s="28" t="s">
        <v>21</v>
      </c>
      <c r="B152" s="40">
        <v>0</v>
      </c>
      <c r="C152" s="40">
        <v>841.80000000000007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119"/>
        <v>841.80000000000007</v>
      </c>
      <c r="K152" s="71" t="s">
        <v>21</v>
      </c>
      <c r="L152" s="84">
        <v>0</v>
      </c>
      <c r="M152" s="84">
        <v>841.80000000000007</v>
      </c>
      <c r="N152" s="84">
        <v>0</v>
      </c>
      <c r="O152" s="84">
        <v>0</v>
      </c>
      <c r="P152" s="84">
        <v>0</v>
      </c>
      <c r="Q152" s="84">
        <v>0</v>
      </c>
      <c r="R152" s="85">
        <v>0</v>
      </c>
      <c r="S152" s="86">
        <f t="shared" si="120"/>
        <v>841.80000000000007</v>
      </c>
      <c r="U152" s="102" t="s">
        <v>61</v>
      </c>
      <c r="V152" s="118">
        <v>0</v>
      </c>
      <c r="W152" s="118">
        <v>0</v>
      </c>
      <c r="X152" s="118">
        <v>0</v>
      </c>
      <c r="Y152" s="118">
        <v>841.80000000000007</v>
      </c>
      <c r="Z152" s="118">
        <v>0</v>
      </c>
      <c r="AA152" s="118">
        <v>0</v>
      </c>
      <c r="AB152" s="118">
        <v>0</v>
      </c>
      <c r="AC152" s="119">
        <v>0</v>
      </c>
      <c r="AD152" s="118">
        <v>0</v>
      </c>
      <c r="AE152" s="118">
        <v>0</v>
      </c>
      <c r="AF152" s="118">
        <v>0</v>
      </c>
      <c r="AG152" s="118">
        <v>0</v>
      </c>
      <c r="AH152" s="118">
        <v>0</v>
      </c>
      <c r="AI152" s="120">
        <f t="shared" si="121"/>
        <v>841.80000000000007</v>
      </c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</row>
    <row r="153" spans="1:8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119"/>
        <v>0</v>
      </c>
      <c r="K153" s="73" t="s">
        <v>64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82">
        <v>0</v>
      </c>
      <c r="S153" s="83">
        <f t="shared" si="120"/>
        <v>0</v>
      </c>
      <c r="U153" s="104" t="s">
        <v>62</v>
      </c>
      <c r="V153" s="114">
        <v>0</v>
      </c>
      <c r="W153" s="114">
        <v>0</v>
      </c>
      <c r="X153" s="114">
        <v>0</v>
      </c>
      <c r="Y153" s="114">
        <v>0</v>
      </c>
      <c r="Z153" s="114">
        <v>0</v>
      </c>
      <c r="AA153" s="114">
        <v>0</v>
      </c>
      <c r="AB153" s="114">
        <v>0</v>
      </c>
      <c r="AC153" s="115">
        <v>0</v>
      </c>
      <c r="AD153" s="116">
        <v>0</v>
      </c>
      <c r="AE153" s="116">
        <v>0</v>
      </c>
      <c r="AF153" s="116">
        <v>0</v>
      </c>
      <c r="AG153" s="116">
        <v>0</v>
      </c>
      <c r="AH153" s="116">
        <v>0</v>
      </c>
      <c r="AI153" s="117">
        <f t="shared" si="121"/>
        <v>0</v>
      </c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</row>
    <row r="154" spans="1:8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f t="shared" si="119"/>
        <v>0</v>
      </c>
      <c r="K154" s="74" t="s">
        <v>23</v>
      </c>
      <c r="L154" s="87">
        <v>0</v>
      </c>
      <c r="M154" s="87">
        <v>0</v>
      </c>
      <c r="N154" s="87">
        <v>0</v>
      </c>
      <c r="O154" s="87">
        <v>0</v>
      </c>
      <c r="P154" s="87">
        <v>0</v>
      </c>
      <c r="Q154" s="87">
        <v>0</v>
      </c>
      <c r="R154" s="88">
        <v>0</v>
      </c>
      <c r="S154" s="89">
        <f t="shared" si="120"/>
        <v>0</v>
      </c>
      <c r="U154" s="105" t="s">
        <v>65</v>
      </c>
      <c r="V154" s="121">
        <v>0</v>
      </c>
      <c r="W154" s="121">
        <v>0</v>
      </c>
      <c r="X154" s="121">
        <v>0</v>
      </c>
      <c r="Y154" s="121">
        <v>0</v>
      </c>
      <c r="Z154" s="121">
        <v>0</v>
      </c>
      <c r="AA154" s="121">
        <v>0</v>
      </c>
      <c r="AB154" s="121">
        <v>0</v>
      </c>
      <c r="AC154" s="121">
        <v>0</v>
      </c>
      <c r="AD154" s="121">
        <v>0</v>
      </c>
      <c r="AE154" s="121">
        <v>0</v>
      </c>
      <c r="AF154" s="121">
        <v>0</v>
      </c>
      <c r="AG154" s="121">
        <v>0</v>
      </c>
      <c r="AH154" s="122">
        <v>0</v>
      </c>
      <c r="AI154" s="123">
        <f t="shared" si="121"/>
        <v>0</v>
      </c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</row>
    <row r="155" spans="1:8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f t="shared" si="119"/>
        <v>0</v>
      </c>
      <c r="K155" s="75" t="s">
        <v>19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90">
        <v>0</v>
      </c>
      <c r="S155" s="91">
        <f t="shared" si="120"/>
        <v>0</v>
      </c>
      <c r="U155" s="106" t="s">
        <v>19</v>
      </c>
      <c r="V155" s="124">
        <v>0</v>
      </c>
      <c r="W155" s="124">
        <v>0</v>
      </c>
      <c r="X155" s="124">
        <v>0</v>
      </c>
      <c r="Y155" s="124">
        <v>0</v>
      </c>
      <c r="Z155" s="124">
        <v>0</v>
      </c>
      <c r="AA155" s="124">
        <v>0</v>
      </c>
      <c r="AB155" s="124">
        <v>0</v>
      </c>
      <c r="AC155" s="124">
        <v>0</v>
      </c>
      <c r="AD155" s="125">
        <v>0</v>
      </c>
      <c r="AE155" s="125">
        <v>0</v>
      </c>
      <c r="AF155" s="125">
        <v>0</v>
      </c>
      <c r="AG155" s="125">
        <v>0</v>
      </c>
      <c r="AH155" s="125">
        <v>0</v>
      </c>
      <c r="AI155" s="126">
        <f t="shared" si="121"/>
        <v>0</v>
      </c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</row>
    <row r="156" spans="1:8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f t="shared" si="119"/>
        <v>0</v>
      </c>
      <c r="K156" s="74" t="s">
        <v>20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s="87">
        <v>0</v>
      </c>
      <c r="R156" s="88">
        <v>0</v>
      </c>
      <c r="S156" s="89">
        <f t="shared" si="120"/>
        <v>0</v>
      </c>
      <c r="U156" s="105" t="s">
        <v>20</v>
      </c>
      <c r="V156" s="121">
        <v>0</v>
      </c>
      <c r="W156" s="121">
        <v>0</v>
      </c>
      <c r="X156" s="121">
        <v>0</v>
      </c>
      <c r="Y156" s="121">
        <v>0</v>
      </c>
      <c r="Z156" s="121">
        <v>0</v>
      </c>
      <c r="AA156" s="121">
        <v>0</v>
      </c>
      <c r="AB156" s="121">
        <v>0</v>
      </c>
      <c r="AC156" s="121">
        <v>0</v>
      </c>
      <c r="AD156" s="121">
        <v>0</v>
      </c>
      <c r="AE156" s="121">
        <v>0</v>
      </c>
      <c r="AF156" s="121">
        <v>0</v>
      </c>
      <c r="AG156" s="121">
        <v>0</v>
      </c>
      <c r="AH156" s="122">
        <v>0</v>
      </c>
      <c r="AI156" s="123">
        <f t="shared" si="121"/>
        <v>0</v>
      </c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</row>
    <row r="157" spans="1:8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f t="shared" si="119"/>
        <v>0</v>
      </c>
      <c r="K157" s="76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2">
        <v>0</v>
      </c>
      <c r="S157" s="93">
        <f t="shared" si="120"/>
        <v>0</v>
      </c>
      <c r="U157" s="106" t="s">
        <v>11</v>
      </c>
      <c r="V157" s="124">
        <v>0</v>
      </c>
      <c r="W157" s="124">
        <v>0</v>
      </c>
      <c r="X157" s="124">
        <v>0</v>
      </c>
      <c r="Y157" s="124">
        <v>0</v>
      </c>
      <c r="Z157" s="124">
        <v>0</v>
      </c>
      <c r="AA157" s="124">
        <v>0</v>
      </c>
      <c r="AB157" s="124">
        <v>0</v>
      </c>
      <c r="AC157" s="124">
        <v>0</v>
      </c>
      <c r="AD157" s="125">
        <v>0</v>
      </c>
      <c r="AE157" s="125">
        <v>0</v>
      </c>
      <c r="AF157" s="125">
        <v>0</v>
      </c>
      <c r="AG157" s="125">
        <v>0</v>
      </c>
      <c r="AH157" s="125">
        <v>0</v>
      </c>
      <c r="AI157" s="126">
        <f t="shared" si="121"/>
        <v>0</v>
      </c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</row>
    <row r="158" spans="1:81" ht="15">
      <c r="A158" s="34" t="s">
        <v>26</v>
      </c>
      <c r="B158" s="67">
        <f>SUM(B137:B153)</f>
        <v>1888.2080497302313</v>
      </c>
      <c r="C158" s="67">
        <f t="shared" ref="C158:I158" si="122">SUM(C137:C153)</f>
        <v>3637.5279185881909</v>
      </c>
      <c r="D158" s="67">
        <f t="shared" si="122"/>
        <v>506.35370418380035</v>
      </c>
      <c r="E158" s="67">
        <f t="shared" si="122"/>
        <v>2347.3694873531877</v>
      </c>
      <c r="F158" s="67">
        <f t="shared" si="122"/>
        <v>0</v>
      </c>
      <c r="G158" s="67">
        <f t="shared" si="122"/>
        <v>441.18228682470692</v>
      </c>
      <c r="H158" s="68">
        <f t="shared" si="122"/>
        <v>0</v>
      </c>
      <c r="I158" s="39">
        <f t="shared" si="122"/>
        <v>8820.6414466801161</v>
      </c>
      <c r="K158" s="77" t="s">
        <v>26</v>
      </c>
      <c r="L158" s="67">
        <f>SUM(L137:L153)</f>
        <v>1888.2080497302313</v>
      </c>
      <c r="M158" s="67">
        <f t="shared" ref="M158:S158" si="123">SUM(M137:M153)</f>
        <v>3637.5279185881909</v>
      </c>
      <c r="N158" s="67">
        <f t="shared" si="123"/>
        <v>506.35370418380035</v>
      </c>
      <c r="O158" s="67">
        <f t="shared" si="123"/>
        <v>2347.3694873531877</v>
      </c>
      <c r="P158" s="67">
        <f t="shared" si="123"/>
        <v>106.1523192046232</v>
      </c>
      <c r="Q158" s="67">
        <f t="shared" si="123"/>
        <v>441.18228682470692</v>
      </c>
      <c r="R158" s="68">
        <f t="shared" si="123"/>
        <v>0</v>
      </c>
      <c r="S158" s="94">
        <f t="shared" si="123"/>
        <v>8926.7937658847404</v>
      </c>
      <c r="U158" s="107" t="s">
        <v>63</v>
      </c>
      <c r="V158" s="127">
        <f>SUM(V137:V153)</f>
        <v>588.23984891729685</v>
      </c>
      <c r="W158" s="127">
        <f t="shared" ref="W158:AH158" si="124">SUM(W137:W153)</f>
        <v>813.90954948838157</v>
      </c>
      <c r="X158" s="127">
        <f t="shared" si="124"/>
        <v>441.18228682470692</v>
      </c>
      <c r="Y158" s="127">
        <f t="shared" si="124"/>
        <v>3637.5279185881909</v>
      </c>
      <c r="Z158" s="127">
        <f t="shared" si="124"/>
        <v>498.54067716595677</v>
      </c>
      <c r="AA158" s="127">
        <f t="shared" si="124"/>
        <v>1340.0518318368981</v>
      </c>
      <c r="AB158" s="127">
        <f t="shared" si="124"/>
        <v>106.1523192046232</v>
      </c>
      <c r="AC158" s="127">
        <f t="shared" si="124"/>
        <v>1501.1893338586863</v>
      </c>
      <c r="AD158" s="128">
        <f t="shared" si="124"/>
        <v>486.05865132455278</v>
      </c>
      <c r="AE158" s="128">
        <f t="shared" si="124"/>
        <v>1007.3176555162897</v>
      </c>
      <c r="AF158" s="128">
        <f t="shared" si="124"/>
        <v>0</v>
      </c>
      <c r="AG158" s="128">
        <f t="shared" si="124"/>
        <v>7.8130270178435586</v>
      </c>
      <c r="AH158" s="128">
        <f t="shared" si="124"/>
        <v>0</v>
      </c>
      <c r="AI158" s="129">
        <f>SUM(V158:AC158)</f>
        <v>8926.7937658847404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</row>
    <row r="159" spans="1:81" s="15" customFormat="1" ht="15" thickBot="1">
      <c r="A159" s="32" t="s">
        <v>90</v>
      </c>
      <c r="B159" s="48">
        <f>IF($I158=0,"-",B158/$I158)</f>
        <v>0.21406697700436614</v>
      </c>
      <c r="C159" s="48">
        <f t="shared" ref="C159:H159" si="125">IF($I158=0,"-",C158/$I158)</f>
        <v>0.41238813986224004</v>
      </c>
      <c r="D159" s="48">
        <f t="shared" si="125"/>
        <v>5.7405542130315262E-2</v>
      </c>
      <c r="E159" s="48">
        <f t="shared" si="125"/>
        <v>0.26612231112020573</v>
      </c>
      <c r="F159" s="48">
        <f t="shared" si="125"/>
        <v>0</v>
      </c>
      <c r="G159" s="48">
        <f t="shared" si="125"/>
        <v>5.0017029882872932E-2</v>
      </c>
      <c r="H159" s="69">
        <f t="shared" si="125"/>
        <v>0</v>
      </c>
      <c r="I159" s="49">
        <f>SUM(B159:H159)</f>
        <v>1</v>
      </c>
      <c r="K159" s="78" t="s">
        <v>90</v>
      </c>
      <c r="L159" s="95">
        <f>IF($S158=0,"-",L158/$S158)</f>
        <v>0.21152141510721792</v>
      </c>
      <c r="M159" s="95">
        <f t="shared" ref="M159:R159" si="126">IF($S158=0,"-",M158/$S158)</f>
        <v>0.40748425627234969</v>
      </c>
      <c r="N159" s="95">
        <f t="shared" si="126"/>
        <v>5.6722908298712703E-2</v>
      </c>
      <c r="O159" s="95">
        <f t="shared" si="126"/>
        <v>0.2629577370011682</v>
      </c>
      <c r="P159" s="95">
        <f t="shared" si="126"/>
        <v>1.1891427312939873E-2</v>
      </c>
      <c r="Q159" s="95">
        <f t="shared" si="126"/>
        <v>4.9422256007611604E-2</v>
      </c>
      <c r="R159" s="96">
        <f t="shared" si="126"/>
        <v>0</v>
      </c>
      <c r="S159" s="97">
        <f>SUM(L159:R159)</f>
        <v>1</v>
      </c>
      <c r="U159" s="108" t="s">
        <v>90</v>
      </c>
      <c r="V159" s="130">
        <f>+V158/$AI158</f>
        <v>6.5895982851688073E-2</v>
      </c>
      <c r="W159" s="130">
        <f t="shared" ref="W159:AH159" si="127">+W158/$AI158</f>
        <v>9.1176022526573336E-2</v>
      </c>
      <c r="X159" s="130">
        <f t="shared" si="127"/>
        <v>4.9422256007611604E-2</v>
      </c>
      <c r="Y159" s="130">
        <f t="shared" si="127"/>
        <v>0.40748425627234969</v>
      </c>
      <c r="Z159" s="130">
        <f t="shared" si="127"/>
        <v>5.5847675015324616E-2</v>
      </c>
      <c r="AA159" s="130">
        <f t="shared" si="127"/>
        <v>0.1501156929331261</v>
      </c>
      <c r="AB159" s="130">
        <f t="shared" si="127"/>
        <v>1.1891427312939873E-2</v>
      </c>
      <c r="AC159" s="130">
        <f t="shared" si="127"/>
        <v>0.16816668708038673</v>
      </c>
      <c r="AD159" s="130">
        <f t="shared" si="127"/>
        <v>5.4449409728956497E-2</v>
      </c>
      <c r="AE159" s="130">
        <f t="shared" si="127"/>
        <v>0.11284204406804214</v>
      </c>
      <c r="AF159" s="130">
        <f t="shared" si="127"/>
        <v>0</v>
      </c>
      <c r="AG159" s="130">
        <f t="shared" si="127"/>
        <v>8.7523328338808156E-4</v>
      </c>
      <c r="AH159" s="130">
        <f t="shared" si="127"/>
        <v>0</v>
      </c>
      <c r="AI159" s="131">
        <f>SUM(V159:AC159)</f>
        <v>1</v>
      </c>
    </row>
    <row r="160" spans="1:81" ht="15" thickBot="1">
      <c r="A160" s="2"/>
      <c r="B160" s="2"/>
      <c r="C160" s="2"/>
      <c r="D160" s="2"/>
      <c r="E160" s="2"/>
      <c r="F160" s="2"/>
      <c r="G160" s="2"/>
      <c r="H160" s="2"/>
      <c r="I160" s="2"/>
      <c r="K160" s="2"/>
      <c r="L160" s="50"/>
      <c r="M160" s="50"/>
      <c r="N160" s="50"/>
      <c r="O160" s="50"/>
      <c r="P160" s="50"/>
      <c r="Q160" s="50"/>
      <c r="R160" s="50"/>
      <c r="S160" s="50"/>
      <c r="U16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</row>
    <row r="161" spans="1:81" ht="30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  <c r="K161" s="424" t="s">
        <v>34</v>
      </c>
      <c r="L161" s="80" t="s">
        <v>0</v>
      </c>
      <c r="M161" s="80" t="s">
        <v>1</v>
      </c>
      <c r="N161" s="80" t="s">
        <v>2</v>
      </c>
      <c r="O161" s="80" t="s">
        <v>3</v>
      </c>
      <c r="P161" s="80" t="s">
        <v>27</v>
      </c>
      <c r="Q161" s="80" t="s">
        <v>4</v>
      </c>
      <c r="R161" s="80" t="s">
        <v>5</v>
      </c>
      <c r="S161" s="81" t="s">
        <v>6</v>
      </c>
      <c r="U161" s="417" t="s">
        <v>34</v>
      </c>
      <c r="V161" s="111" t="s">
        <v>72</v>
      </c>
      <c r="W161" s="111" t="s">
        <v>73</v>
      </c>
      <c r="X161" s="111" t="s">
        <v>4</v>
      </c>
      <c r="Y161" s="111" t="s">
        <v>1</v>
      </c>
      <c r="Z161" s="111" t="s">
        <v>2</v>
      </c>
      <c r="AA161" s="111" t="s">
        <v>3</v>
      </c>
      <c r="AB161" s="111" t="s">
        <v>55</v>
      </c>
      <c r="AC161" s="111" t="s">
        <v>67</v>
      </c>
      <c r="AD161" s="112" t="s">
        <v>74</v>
      </c>
      <c r="AE161" s="112" t="s">
        <v>75</v>
      </c>
      <c r="AF161" s="112" t="s">
        <v>76</v>
      </c>
      <c r="AG161" s="112" t="s">
        <v>77</v>
      </c>
      <c r="AH161" s="112" t="s">
        <v>78</v>
      </c>
      <c r="AI161" s="113" t="s">
        <v>63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</row>
    <row r="162" spans="1:81" ht="15" customHeight="1">
      <c r="A162" s="445" t="s">
        <v>34</v>
      </c>
      <c r="B162" s="409" t="s">
        <v>119</v>
      </c>
      <c r="C162" s="410"/>
      <c r="D162" s="410"/>
      <c r="E162" s="410"/>
      <c r="F162" s="410"/>
      <c r="G162" s="410"/>
      <c r="H162" s="410"/>
      <c r="I162" s="411"/>
      <c r="K162" s="425" t="s">
        <v>34</v>
      </c>
      <c r="L162" s="412" t="s">
        <v>119</v>
      </c>
      <c r="M162" s="413"/>
      <c r="N162" s="413"/>
      <c r="O162" s="413"/>
      <c r="P162" s="413"/>
      <c r="Q162" s="413"/>
      <c r="R162" s="413"/>
      <c r="S162" s="414"/>
      <c r="U162" s="418" t="s">
        <v>34</v>
      </c>
      <c r="V162" s="419" t="s">
        <v>119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20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</row>
    <row r="163" spans="1:81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  <c r="K163" s="79" t="s">
        <v>7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98">
        <v>0</v>
      </c>
      <c r="S163" s="99">
        <f>SUM(L163:R163)</f>
        <v>0</v>
      </c>
      <c r="U163" s="101" t="s">
        <v>7</v>
      </c>
      <c r="V163" s="114">
        <v>0</v>
      </c>
      <c r="W163" s="114">
        <v>0</v>
      </c>
      <c r="X163" s="114">
        <v>0</v>
      </c>
      <c r="Y163" s="114">
        <v>0</v>
      </c>
      <c r="Z163" s="114">
        <v>0</v>
      </c>
      <c r="AA163" s="114">
        <v>0</v>
      </c>
      <c r="AB163" s="114">
        <v>0</v>
      </c>
      <c r="AC163" s="115">
        <v>0</v>
      </c>
      <c r="AD163" s="116">
        <v>0</v>
      </c>
      <c r="AE163" s="116">
        <v>0</v>
      </c>
      <c r="AF163" s="116">
        <v>0</v>
      </c>
      <c r="AG163" s="116">
        <v>0</v>
      </c>
      <c r="AH163" s="116">
        <v>0</v>
      </c>
      <c r="AI163" s="117">
        <f>SUM(V163:AC163)</f>
        <v>0</v>
      </c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</row>
    <row r="164" spans="1:81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128">SUM(B164:H164)</f>
        <v>0</v>
      </c>
      <c r="K164" s="71" t="s">
        <v>8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0</v>
      </c>
      <c r="R164" s="85">
        <v>0</v>
      </c>
      <c r="S164" s="86">
        <f t="shared" ref="S164:S183" si="129">SUM(L164:R164)</f>
        <v>0</v>
      </c>
      <c r="U164" s="102" t="s">
        <v>8</v>
      </c>
      <c r="V164" s="118">
        <v>0</v>
      </c>
      <c r="W164" s="118">
        <v>0</v>
      </c>
      <c r="X164" s="118">
        <v>0</v>
      </c>
      <c r="Y164" s="118">
        <v>0</v>
      </c>
      <c r="Z164" s="118">
        <v>0</v>
      </c>
      <c r="AA164" s="118">
        <v>0</v>
      </c>
      <c r="AB164" s="118">
        <v>0</v>
      </c>
      <c r="AC164" s="119">
        <v>0</v>
      </c>
      <c r="AD164" s="118">
        <v>0</v>
      </c>
      <c r="AE164" s="118">
        <v>0</v>
      </c>
      <c r="AF164" s="118">
        <v>0</v>
      </c>
      <c r="AG164" s="118">
        <v>0</v>
      </c>
      <c r="AH164" s="118">
        <v>0</v>
      </c>
      <c r="AI164" s="120">
        <f t="shared" ref="AI164:AI183" si="130">SUM(V164:AC164)</f>
        <v>0</v>
      </c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</row>
    <row r="165" spans="1:81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128"/>
        <v>0</v>
      </c>
      <c r="K165" s="72" t="s">
        <v>10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82">
        <v>0</v>
      </c>
      <c r="S165" s="83">
        <f t="shared" si="129"/>
        <v>0</v>
      </c>
      <c r="U165" s="103" t="s">
        <v>10</v>
      </c>
      <c r="V165" s="114">
        <v>0</v>
      </c>
      <c r="W165" s="114">
        <v>0</v>
      </c>
      <c r="X165" s="114">
        <v>0</v>
      </c>
      <c r="Y165" s="114">
        <v>0</v>
      </c>
      <c r="Z165" s="114">
        <v>0</v>
      </c>
      <c r="AA165" s="114">
        <v>0</v>
      </c>
      <c r="AB165" s="114">
        <v>0</v>
      </c>
      <c r="AC165" s="115">
        <v>0</v>
      </c>
      <c r="AD165" s="116">
        <v>0</v>
      </c>
      <c r="AE165" s="116">
        <v>0</v>
      </c>
      <c r="AF165" s="116">
        <v>0</v>
      </c>
      <c r="AG165" s="116">
        <v>0</v>
      </c>
      <c r="AH165" s="116">
        <v>0</v>
      </c>
      <c r="AI165" s="117">
        <f t="shared" si="130"/>
        <v>0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</row>
    <row r="166" spans="1:81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128"/>
        <v>0</v>
      </c>
      <c r="K166" s="71" t="s">
        <v>56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5">
        <v>0</v>
      </c>
      <c r="S166" s="86">
        <f t="shared" si="129"/>
        <v>0</v>
      </c>
      <c r="U166" s="102" t="s">
        <v>56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9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20">
        <f t="shared" si="130"/>
        <v>0</v>
      </c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</row>
    <row r="167" spans="1:81" ht="15">
      <c r="A167" s="29" t="s">
        <v>16</v>
      </c>
      <c r="B167" s="43">
        <v>0.45657406611829171</v>
      </c>
      <c r="C167" s="43">
        <v>0</v>
      </c>
      <c r="D167" s="43">
        <v>2.8200994631643534</v>
      </c>
      <c r="E167" s="43">
        <v>0</v>
      </c>
      <c r="F167" s="422"/>
      <c r="G167" s="43">
        <v>0</v>
      </c>
      <c r="H167" s="44">
        <v>0</v>
      </c>
      <c r="I167" s="39">
        <f t="shared" si="128"/>
        <v>3.276673529282645</v>
      </c>
      <c r="K167" s="72" t="s">
        <v>16</v>
      </c>
      <c r="L167" s="43">
        <v>0.45657406611829171</v>
      </c>
      <c r="M167" s="43">
        <v>0</v>
      </c>
      <c r="N167" s="43">
        <v>2.8200994631643534</v>
      </c>
      <c r="O167" s="43">
        <v>0</v>
      </c>
      <c r="P167" s="43">
        <v>0</v>
      </c>
      <c r="Q167" s="43">
        <v>0</v>
      </c>
      <c r="R167" s="82">
        <v>0</v>
      </c>
      <c r="S167" s="83">
        <f t="shared" si="129"/>
        <v>3.276673529282645</v>
      </c>
      <c r="U167" s="103" t="s">
        <v>16</v>
      </c>
      <c r="V167" s="114">
        <v>0.45657406611829171</v>
      </c>
      <c r="W167" s="114">
        <v>0</v>
      </c>
      <c r="X167" s="114">
        <v>0</v>
      </c>
      <c r="Y167" s="114">
        <v>0</v>
      </c>
      <c r="Z167" s="114">
        <v>2.8200994631643534</v>
      </c>
      <c r="AA167" s="114">
        <v>0</v>
      </c>
      <c r="AB167" s="114">
        <v>0</v>
      </c>
      <c r="AC167" s="115">
        <v>0</v>
      </c>
      <c r="AD167" s="116">
        <v>0</v>
      </c>
      <c r="AE167" s="116">
        <v>0</v>
      </c>
      <c r="AF167" s="116">
        <v>0</v>
      </c>
      <c r="AG167" s="116">
        <v>0</v>
      </c>
      <c r="AH167" s="116">
        <v>0</v>
      </c>
      <c r="AI167" s="117">
        <f t="shared" si="130"/>
        <v>3.276673529282645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</row>
    <row r="168" spans="1:81" ht="15">
      <c r="A168" s="28" t="s">
        <v>68</v>
      </c>
      <c r="B168" s="40">
        <v>7.6499372137992054</v>
      </c>
      <c r="C168" s="40">
        <v>0</v>
      </c>
      <c r="D168" s="40">
        <v>0.32448052653144532</v>
      </c>
      <c r="E168" s="40">
        <v>0</v>
      </c>
      <c r="F168" s="422"/>
      <c r="G168" s="40">
        <v>0</v>
      </c>
      <c r="H168" s="41">
        <v>0</v>
      </c>
      <c r="I168" s="42">
        <f t="shared" si="128"/>
        <v>7.9744177403306509</v>
      </c>
      <c r="K168" s="71" t="s">
        <v>68</v>
      </c>
      <c r="L168" s="84">
        <v>7.6499372137992054</v>
      </c>
      <c r="M168" s="84">
        <v>0</v>
      </c>
      <c r="N168" s="84">
        <v>0.32448052653144532</v>
      </c>
      <c r="O168" s="84">
        <v>0</v>
      </c>
      <c r="P168" s="84">
        <v>0</v>
      </c>
      <c r="Q168" s="84">
        <v>0</v>
      </c>
      <c r="R168" s="85">
        <v>0</v>
      </c>
      <c r="S168" s="86">
        <f t="shared" si="129"/>
        <v>7.9744177403306509</v>
      </c>
      <c r="U168" s="102" t="s">
        <v>57</v>
      </c>
      <c r="V168" s="118">
        <v>7.6499372137992054</v>
      </c>
      <c r="W168" s="118">
        <v>0</v>
      </c>
      <c r="X168" s="118">
        <v>0</v>
      </c>
      <c r="Y168" s="118">
        <v>0</v>
      </c>
      <c r="Z168" s="118">
        <v>0.32448052653144532</v>
      </c>
      <c r="AA168" s="118">
        <v>0</v>
      </c>
      <c r="AB168" s="118">
        <v>0</v>
      </c>
      <c r="AC168" s="119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20">
        <f t="shared" si="130"/>
        <v>7.9744177403306509</v>
      </c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</row>
    <row r="169" spans="1:81" ht="15">
      <c r="A169" s="29" t="s">
        <v>58</v>
      </c>
      <c r="B169" s="43">
        <v>0</v>
      </c>
      <c r="C169" s="43">
        <v>0</v>
      </c>
      <c r="D169" s="43">
        <v>0</v>
      </c>
      <c r="E169" s="43">
        <v>0.64613532909248517</v>
      </c>
      <c r="F169" s="422"/>
      <c r="G169" s="43">
        <v>0</v>
      </c>
      <c r="H169" s="44">
        <v>0</v>
      </c>
      <c r="I169" s="39">
        <f t="shared" si="128"/>
        <v>0.64613532909248517</v>
      </c>
      <c r="K169" s="72" t="s">
        <v>58</v>
      </c>
      <c r="L169" s="43">
        <v>0</v>
      </c>
      <c r="M169" s="43">
        <v>0</v>
      </c>
      <c r="N169" s="43">
        <v>0</v>
      </c>
      <c r="O169" s="43">
        <v>0.64613532909248517</v>
      </c>
      <c r="P169" s="43">
        <v>9.4829574424865939</v>
      </c>
      <c r="Q169" s="43">
        <v>0</v>
      </c>
      <c r="R169" s="82">
        <v>0</v>
      </c>
      <c r="S169" s="83">
        <f t="shared" si="129"/>
        <v>10.12909277157908</v>
      </c>
      <c r="U169" s="103" t="s">
        <v>58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0.64613532909248517</v>
      </c>
      <c r="AB169" s="114">
        <v>9.4829574424865939</v>
      </c>
      <c r="AC169" s="115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7">
        <f t="shared" si="130"/>
        <v>10.12909277157908</v>
      </c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</row>
    <row r="170" spans="1:81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128"/>
        <v>0</v>
      </c>
      <c r="K170" s="71" t="s">
        <v>12</v>
      </c>
      <c r="L170" s="84">
        <v>0</v>
      </c>
      <c r="M170" s="84">
        <v>0</v>
      </c>
      <c r="N170" s="84">
        <v>0</v>
      </c>
      <c r="O170" s="84">
        <v>0</v>
      </c>
      <c r="P170" s="84">
        <v>2.0079685312748605</v>
      </c>
      <c r="Q170" s="84">
        <v>0</v>
      </c>
      <c r="R170" s="85">
        <v>0</v>
      </c>
      <c r="S170" s="86">
        <f t="shared" si="129"/>
        <v>2.0079685312748605</v>
      </c>
      <c r="U170" s="102" t="s">
        <v>12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2.0079685312748605</v>
      </c>
      <c r="AC170" s="119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20">
        <f t="shared" si="130"/>
        <v>2.0079685312748605</v>
      </c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</row>
    <row r="171" spans="1:81" ht="15">
      <c r="A171" s="29" t="s">
        <v>59</v>
      </c>
      <c r="B171" s="43">
        <v>0</v>
      </c>
      <c r="C171" s="43">
        <v>0</v>
      </c>
      <c r="D171" s="43">
        <v>4.3934999999999995</v>
      </c>
      <c r="E171" s="43">
        <v>0</v>
      </c>
      <c r="F171" s="422"/>
      <c r="G171" s="43">
        <v>0</v>
      </c>
      <c r="H171" s="44">
        <v>0</v>
      </c>
      <c r="I171" s="39">
        <f t="shared" si="128"/>
        <v>4.3934999999999995</v>
      </c>
      <c r="K171" s="72" t="s">
        <v>59</v>
      </c>
      <c r="L171" s="43">
        <v>0</v>
      </c>
      <c r="M171" s="43">
        <v>0</v>
      </c>
      <c r="N171" s="43">
        <v>4.3934999999999995</v>
      </c>
      <c r="O171" s="43">
        <v>0</v>
      </c>
      <c r="P171" s="43">
        <v>0</v>
      </c>
      <c r="Q171" s="43">
        <v>0</v>
      </c>
      <c r="R171" s="82">
        <v>0</v>
      </c>
      <c r="S171" s="83">
        <f t="shared" si="129"/>
        <v>4.3934999999999995</v>
      </c>
      <c r="U171" s="103" t="s">
        <v>59</v>
      </c>
      <c r="V171" s="114">
        <v>0</v>
      </c>
      <c r="W171" s="114">
        <v>0</v>
      </c>
      <c r="X171" s="114">
        <v>0</v>
      </c>
      <c r="Y171" s="114">
        <v>0</v>
      </c>
      <c r="Z171" s="114">
        <v>4.3934999999999995</v>
      </c>
      <c r="AA171" s="114">
        <v>0</v>
      </c>
      <c r="AB171" s="114">
        <v>0</v>
      </c>
      <c r="AC171" s="115">
        <v>0</v>
      </c>
      <c r="AD171" s="114">
        <v>0</v>
      </c>
      <c r="AE171" s="114">
        <v>0</v>
      </c>
      <c r="AF171" s="114">
        <v>0</v>
      </c>
      <c r="AG171" s="114">
        <v>0</v>
      </c>
      <c r="AH171" s="114">
        <v>0</v>
      </c>
      <c r="AI171" s="117">
        <f t="shared" si="130"/>
        <v>4.3934999999999995</v>
      </c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</row>
    <row r="172" spans="1:81" ht="15">
      <c r="A172" s="28" t="s">
        <v>17</v>
      </c>
      <c r="B172" s="40">
        <v>3.3473811677836487E-2</v>
      </c>
      <c r="C172" s="40">
        <v>0</v>
      </c>
      <c r="D172" s="40">
        <v>1.8772113588930699</v>
      </c>
      <c r="E172" s="40">
        <v>1.2813775110275807E-2</v>
      </c>
      <c r="F172" s="422"/>
      <c r="G172" s="40">
        <v>0</v>
      </c>
      <c r="H172" s="41">
        <v>0</v>
      </c>
      <c r="I172" s="42">
        <f t="shared" si="128"/>
        <v>1.9234989456811822</v>
      </c>
      <c r="K172" s="71" t="s">
        <v>17</v>
      </c>
      <c r="L172" s="84">
        <v>3.3473811677836487E-2</v>
      </c>
      <c r="M172" s="84">
        <v>0</v>
      </c>
      <c r="N172" s="84">
        <v>1.8772113588930699</v>
      </c>
      <c r="O172" s="84">
        <v>1.2813775110275807E-2</v>
      </c>
      <c r="P172" s="84">
        <v>3.3473811677836481E-2</v>
      </c>
      <c r="Q172" s="84">
        <v>0</v>
      </c>
      <c r="R172" s="85">
        <v>0</v>
      </c>
      <c r="S172" s="86">
        <f t="shared" si="129"/>
        <v>1.9569727573590188</v>
      </c>
      <c r="U172" s="102" t="s">
        <v>17</v>
      </c>
      <c r="V172" s="118">
        <v>3.3473811677836487E-2</v>
      </c>
      <c r="W172" s="118">
        <v>0</v>
      </c>
      <c r="X172" s="118">
        <v>0</v>
      </c>
      <c r="Y172" s="118">
        <v>0</v>
      </c>
      <c r="Z172" s="118">
        <v>1.8772113588930699</v>
      </c>
      <c r="AA172" s="118">
        <v>0</v>
      </c>
      <c r="AB172" s="118">
        <v>3.3473811677836481E-2</v>
      </c>
      <c r="AC172" s="119">
        <v>1.2813775110275807E-2</v>
      </c>
      <c r="AD172" s="118">
        <v>0</v>
      </c>
      <c r="AE172" s="118">
        <v>0</v>
      </c>
      <c r="AF172" s="118">
        <v>0</v>
      </c>
      <c r="AG172" s="118">
        <v>0</v>
      </c>
      <c r="AH172" s="118">
        <v>1.2813775110275807E-2</v>
      </c>
      <c r="AI172" s="120">
        <f t="shared" si="130"/>
        <v>1.9569727573590188</v>
      </c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</row>
    <row r="173" spans="1:81" ht="15">
      <c r="A173" s="29" t="s">
        <v>140</v>
      </c>
      <c r="B173" s="43">
        <v>17.108995178865317</v>
      </c>
      <c r="C173" s="43">
        <v>43.601774253996474</v>
      </c>
      <c r="D173" s="43">
        <v>540.68387083847506</v>
      </c>
      <c r="E173" s="43">
        <v>0</v>
      </c>
      <c r="F173" s="422"/>
      <c r="G173" s="43">
        <v>0</v>
      </c>
      <c r="H173" s="44">
        <v>0</v>
      </c>
      <c r="I173" s="39">
        <f t="shared" si="128"/>
        <v>601.39464027133681</v>
      </c>
      <c r="K173" s="72" t="s">
        <v>140</v>
      </c>
      <c r="L173" s="43">
        <v>17.108995178865317</v>
      </c>
      <c r="M173" s="43">
        <v>43.601774253996474</v>
      </c>
      <c r="N173" s="43">
        <v>540.68387083847506</v>
      </c>
      <c r="O173" s="43">
        <v>0</v>
      </c>
      <c r="P173" s="43">
        <v>0</v>
      </c>
      <c r="Q173" s="43">
        <v>0</v>
      </c>
      <c r="R173" s="82">
        <v>0</v>
      </c>
      <c r="S173" s="83">
        <f t="shared" si="129"/>
        <v>601.39464027133681</v>
      </c>
      <c r="U173" s="103" t="s">
        <v>140</v>
      </c>
      <c r="V173" s="114">
        <v>17.108995178865317</v>
      </c>
      <c r="W173" s="114">
        <v>0</v>
      </c>
      <c r="X173" s="114">
        <v>0</v>
      </c>
      <c r="Y173" s="114">
        <v>43.601774253996474</v>
      </c>
      <c r="Z173" s="114">
        <v>540.68387083847506</v>
      </c>
      <c r="AA173" s="114">
        <v>0</v>
      </c>
      <c r="AB173" s="114">
        <v>0</v>
      </c>
      <c r="AC173" s="115">
        <v>0</v>
      </c>
      <c r="AD173" s="114">
        <v>0</v>
      </c>
      <c r="AE173" s="114">
        <v>0</v>
      </c>
      <c r="AF173" s="114">
        <v>0</v>
      </c>
      <c r="AG173" s="114">
        <v>0</v>
      </c>
      <c r="AH173" s="114">
        <v>0</v>
      </c>
      <c r="AI173" s="117">
        <f t="shared" si="130"/>
        <v>601.39464027133681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</row>
    <row r="174" spans="1:81" ht="15">
      <c r="A174" s="28" t="s">
        <v>25</v>
      </c>
      <c r="B174" s="40">
        <v>7.2310398413566794</v>
      </c>
      <c r="C174" s="40">
        <v>3.3380589325573613</v>
      </c>
      <c r="D174" s="40">
        <v>630.71210765663875</v>
      </c>
      <c r="E174" s="40">
        <v>62.121483568686827</v>
      </c>
      <c r="F174" s="422"/>
      <c r="G174" s="40">
        <v>10.33218246775818</v>
      </c>
      <c r="H174" s="41">
        <v>6.7723808378455859</v>
      </c>
      <c r="I174" s="42">
        <f t="shared" si="128"/>
        <v>720.5072533048434</v>
      </c>
      <c r="K174" s="71" t="s">
        <v>25</v>
      </c>
      <c r="L174" s="84">
        <v>7.2310398413566794</v>
      </c>
      <c r="M174" s="84">
        <v>3.3380589325573613</v>
      </c>
      <c r="N174" s="84">
        <v>630.71210765663875</v>
      </c>
      <c r="O174" s="84">
        <v>62.121483568686827</v>
      </c>
      <c r="P174" s="84">
        <v>0.3755404330873881</v>
      </c>
      <c r="Q174" s="84">
        <v>10.33218246775818</v>
      </c>
      <c r="R174" s="85">
        <v>6.7723808378455859</v>
      </c>
      <c r="S174" s="86">
        <f t="shared" si="129"/>
        <v>720.8827937379308</v>
      </c>
      <c r="U174" s="102" t="s">
        <v>25</v>
      </c>
      <c r="V174" s="118">
        <v>1.7948649505438956</v>
      </c>
      <c r="W174" s="118">
        <v>2.7038960289901781</v>
      </c>
      <c r="X174" s="118">
        <v>10.33218246775818</v>
      </c>
      <c r="Y174" s="118">
        <v>3.3380589325573613</v>
      </c>
      <c r="Z174" s="118">
        <v>627.80204667946055</v>
      </c>
      <c r="AA174" s="118">
        <v>62.108946357820393</v>
      </c>
      <c r="AB174" s="118">
        <v>0.3755404330873881</v>
      </c>
      <c r="AC174" s="119">
        <v>12.42725788771283</v>
      </c>
      <c r="AD174" s="118">
        <v>2.7322788618226048</v>
      </c>
      <c r="AE174" s="118">
        <v>1.253721086643524E-2</v>
      </c>
      <c r="AF174" s="118">
        <v>6.7723808378455859</v>
      </c>
      <c r="AG174" s="118">
        <v>2.9100609771782056</v>
      </c>
      <c r="AH174" s="118">
        <v>0</v>
      </c>
      <c r="AI174" s="120">
        <f t="shared" si="130"/>
        <v>720.8827937379308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</row>
    <row r="175" spans="1:81" ht="15">
      <c r="A175" s="29" t="s">
        <v>24</v>
      </c>
      <c r="B175" s="43">
        <v>13.070511067086162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128"/>
        <v>13.070511067086162</v>
      </c>
      <c r="K175" s="72" t="s">
        <v>24</v>
      </c>
      <c r="L175" s="43">
        <v>13.070511067086162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82">
        <v>0</v>
      </c>
      <c r="S175" s="83">
        <f t="shared" si="129"/>
        <v>13.070511067086162</v>
      </c>
      <c r="U175" s="103" t="s">
        <v>24</v>
      </c>
      <c r="V175" s="114">
        <v>13.070511067086162</v>
      </c>
      <c r="W175" s="114">
        <v>0</v>
      </c>
      <c r="X175" s="114">
        <v>0</v>
      </c>
      <c r="Y175" s="114">
        <v>0</v>
      </c>
      <c r="Z175" s="114">
        <v>0</v>
      </c>
      <c r="AA175" s="114">
        <v>0</v>
      </c>
      <c r="AB175" s="114">
        <v>0</v>
      </c>
      <c r="AC175" s="115">
        <v>0</v>
      </c>
      <c r="AD175" s="114">
        <v>0</v>
      </c>
      <c r="AE175" s="114">
        <v>0</v>
      </c>
      <c r="AF175" s="114">
        <v>0</v>
      </c>
      <c r="AG175" s="114">
        <v>0</v>
      </c>
      <c r="AH175" s="114">
        <v>0</v>
      </c>
      <c r="AI175" s="117">
        <f t="shared" si="130"/>
        <v>13.070511067086162</v>
      </c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</row>
    <row r="176" spans="1:81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128"/>
        <v>0</v>
      </c>
      <c r="K176" s="71" t="s">
        <v>60</v>
      </c>
      <c r="L176" s="84">
        <v>0</v>
      </c>
      <c r="M176" s="84">
        <v>0</v>
      </c>
      <c r="N176" s="84">
        <v>0</v>
      </c>
      <c r="O176" s="84">
        <v>0</v>
      </c>
      <c r="P176" s="84">
        <v>0</v>
      </c>
      <c r="Q176" s="84">
        <v>0</v>
      </c>
      <c r="R176" s="85">
        <v>0</v>
      </c>
      <c r="S176" s="86">
        <f t="shared" si="129"/>
        <v>0</v>
      </c>
      <c r="U176" s="102" t="s">
        <v>60</v>
      </c>
      <c r="V176" s="118">
        <v>0</v>
      </c>
      <c r="W176" s="118">
        <v>0</v>
      </c>
      <c r="X176" s="118">
        <v>0</v>
      </c>
      <c r="Y176" s="118">
        <v>0</v>
      </c>
      <c r="Z176" s="118">
        <v>0</v>
      </c>
      <c r="AA176" s="118">
        <v>0</v>
      </c>
      <c r="AB176" s="118">
        <v>0</v>
      </c>
      <c r="AC176" s="119">
        <v>0</v>
      </c>
      <c r="AD176" s="118">
        <v>0</v>
      </c>
      <c r="AE176" s="118">
        <v>0</v>
      </c>
      <c r="AF176" s="118">
        <v>0</v>
      </c>
      <c r="AG176" s="118">
        <v>0</v>
      </c>
      <c r="AH176" s="118">
        <v>0</v>
      </c>
      <c r="AI176" s="120">
        <f t="shared" si="130"/>
        <v>0</v>
      </c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</row>
    <row r="177" spans="1:81" ht="15">
      <c r="A177" s="29" t="s">
        <v>22</v>
      </c>
      <c r="B177" s="43">
        <v>2.6480841864922673E-2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128"/>
        <v>2.6480841864922673E-2</v>
      </c>
      <c r="K177" s="72" t="s">
        <v>22</v>
      </c>
      <c r="L177" s="43">
        <v>2.6480841864922673E-2</v>
      </c>
      <c r="M177" s="43">
        <v>0</v>
      </c>
      <c r="N177" s="43">
        <v>0</v>
      </c>
      <c r="O177" s="43">
        <v>0</v>
      </c>
      <c r="P177" s="43">
        <v>0.34510074330242047</v>
      </c>
      <c r="Q177" s="43">
        <v>0</v>
      </c>
      <c r="R177" s="82">
        <v>0</v>
      </c>
      <c r="S177" s="83">
        <f t="shared" si="129"/>
        <v>0.37158158516734313</v>
      </c>
      <c r="U177" s="103" t="s">
        <v>22</v>
      </c>
      <c r="V177" s="114">
        <v>2.6480841864922673E-2</v>
      </c>
      <c r="W177" s="114">
        <v>0</v>
      </c>
      <c r="X177" s="114">
        <v>0</v>
      </c>
      <c r="Y177" s="114">
        <v>0</v>
      </c>
      <c r="Z177" s="114">
        <v>0</v>
      </c>
      <c r="AA177" s="114">
        <v>0</v>
      </c>
      <c r="AB177" s="114">
        <v>0.34510074330242047</v>
      </c>
      <c r="AC177" s="115">
        <v>0</v>
      </c>
      <c r="AD177" s="114">
        <v>0</v>
      </c>
      <c r="AE177" s="114">
        <v>0</v>
      </c>
      <c r="AF177" s="114">
        <v>0</v>
      </c>
      <c r="AG177" s="114">
        <v>0</v>
      </c>
      <c r="AH177" s="114">
        <v>0</v>
      </c>
      <c r="AI177" s="117">
        <f t="shared" si="130"/>
        <v>0.37158158516734313</v>
      </c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</row>
    <row r="178" spans="1:8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128"/>
        <v>0</v>
      </c>
      <c r="K178" s="71" t="s">
        <v>21</v>
      </c>
      <c r="L178" s="84">
        <v>0</v>
      </c>
      <c r="M178" s="84">
        <v>0</v>
      </c>
      <c r="N178" s="84">
        <v>0</v>
      </c>
      <c r="O178" s="84">
        <v>0</v>
      </c>
      <c r="P178" s="84">
        <v>0</v>
      </c>
      <c r="Q178" s="84">
        <v>0</v>
      </c>
      <c r="R178" s="85">
        <v>0</v>
      </c>
      <c r="S178" s="86">
        <f t="shared" si="129"/>
        <v>0</v>
      </c>
      <c r="U178" s="102" t="s">
        <v>61</v>
      </c>
      <c r="V178" s="118">
        <v>0</v>
      </c>
      <c r="W178" s="118">
        <v>0</v>
      </c>
      <c r="X178" s="118">
        <v>0</v>
      </c>
      <c r="Y178" s="118">
        <v>0</v>
      </c>
      <c r="Z178" s="118">
        <v>0</v>
      </c>
      <c r="AA178" s="118">
        <v>0</v>
      </c>
      <c r="AB178" s="118">
        <v>0</v>
      </c>
      <c r="AC178" s="119">
        <v>0</v>
      </c>
      <c r="AD178" s="118">
        <v>0</v>
      </c>
      <c r="AE178" s="118">
        <v>0</v>
      </c>
      <c r="AF178" s="118">
        <v>0</v>
      </c>
      <c r="AG178" s="118">
        <v>0</v>
      </c>
      <c r="AH178" s="118">
        <v>0</v>
      </c>
      <c r="AI178" s="120">
        <f t="shared" si="130"/>
        <v>0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</row>
    <row r="179" spans="1:8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128"/>
        <v>0</v>
      </c>
      <c r="K179" s="73" t="s">
        <v>64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82">
        <v>0</v>
      </c>
      <c r="S179" s="83">
        <f t="shared" si="129"/>
        <v>0</v>
      </c>
      <c r="U179" s="104" t="s">
        <v>62</v>
      </c>
      <c r="V179" s="114">
        <v>0</v>
      </c>
      <c r="W179" s="114">
        <v>0</v>
      </c>
      <c r="X179" s="114">
        <v>0</v>
      </c>
      <c r="Y179" s="114">
        <v>0</v>
      </c>
      <c r="Z179" s="114">
        <v>0</v>
      </c>
      <c r="AA179" s="114">
        <v>0</v>
      </c>
      <c r="AB179" s="114">
        <v>0</v>
      </c>
      <c r="AC179" s="115">
        <v>0</v>
      </c>
      <c r="AD179" s="116">
        <v>0</v>
      </c>
      <c r="AE179" s="116">
        <v>0</v>
      </c>
      <c r="AF179" s="116">
        <v>0</v>
      </c>
      <c r="AG179" s="116">
        <v>0</v>
      </c>
      <c r="AH179" s="116">
        <v>0</v>
      </c>
      <c r="AI179" s="117">
        <f t="shared" si="130"/>
        <v>0</v>
      </c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</row>
    <row r="180" spans="1:8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f t="shared" si="128"/>
        <v>0</v>
      </c>
      <c r="K180" s="74" t="s">
        <v>23</v>
      </c>
      <c r="L180" s="87">
        <v>0</v>
      </c>
      <c r="M180" s="87">
        <v>0</v>
      </c>
      <c r="N180" s="87">
        <v>0</v>
      </c>
      <c r="O180" s="87">
        <v>0</v>
      </c>
      <c r="P180" s="87">
        <v>0</v>
      </c>
      <c r="Q180" s="87">
        <v>0</v>
      </c>
      <c r="R180" s="88">
        <v>0</v>
      </c>
      <c r="S180" s="89">
        <f t="shared" si="129"/>
        <v>0</v>
      </c>
      <c r="U180" s="105" t="s">
        <v>65</v>
      </c>
      <c r="V180" s="121">
        <v>0</v>
      </c>
      <c r="W180" s="121">
        <v>0</v>
      </c>
      <c r="X180" s="121">
        <v>0</v>
      </c>
      <c r="Y180" s="121">
        <v>0</v>
      </c>
      <c r="Z180" s="121">
        <v>0</v>
      </c>
      <c r="AA180" s="121">
        <v>0</v>
      </c>
      <c r="AB180" s="121">
        <v>0</v>
      </c>
      <c r="AC180" s="121">
        <v>0</v>
      </c>
      <c r="AD180" s="121">
        <v>0</v>
      </c>
      <c r="AE180" s="121">
        <v>0</v>
      </c>
      <c r="AF180" s="121">
        <v>0</v>
      </c>
      <c r="AG180" s="121">
        <v>0</v>
      </c>
      <c r="AH180" s="122">
        <v>0</v>
      </c>
      <c r="AI180" s="123">
        <f t="shared" si="130"/>
        <v>0</v>
      </c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</row>
    <row r="181" spans="1:8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f t="shared" si="128"/>
        <v>0</v>
      </c>
      <c r="K181" s="75" t="s">
        <v>19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90">
        <v>0</v>
      </c>
      <c r="S181" s="91">
        <f t="shared" si="129"/>
        <v>0</v>
      </c>
      <c r="U181" s="106" t="s">
        <v>19</v>
      </c>
      <c r="V181" s="124">
        <v>0</v>
      </c>
      <c r="W181" s="124">
        <v>0</v>
      </c>
      <c r="X181" s="124">
        <v>0</v>
      </c>
      <c r="Y181" s="124">
        <v>0</v>
      </c>
      <c r="Z181" s="124">
        <v>0</v>
      </c>
      <c r="AA181" s="124">
        <v>0</v>
      </c>
      <c r="AB181" s="124">
        <v>0</v>
      </c>
      <c r="AC181" s="124">
        <v>0</v>
      </c>
      <c r="AD181" s="125">
        <v>0</v>
      </c>
      <c r="AE181" s="125">
        <v>0</v>
      </c>
      <c r="AF181" s="125">
        <v>0</v>
      </c>
      <c r="AG181" s="125">
        <v>0</v>
      </c>
      <c r="AH181" s="125">
        <v>0</v>
      </c>
      <c r="AI181" s="126">
        <f t="shared" si="130"/>
        <v>0</v>
      </c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</row>
    <row r="182" spans="1:8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f t="shared" si="128"/>
        <v>0</v>
      </c>
      <c r="K182" s="74" t="s">
        <v>20</v>
      </c>
      <c r="L182" s="87">
        <v>0</v>
      </c>
      <c r="M182" s="87">
        <v>0</v>
      </c>
      <c r="N182" s="87">
        <v>0</v>
      </c>
      <c r="O182" s="87">
        <v>0</v>
      </c>
      <c r="P182" s="87">
        <v>0</v>
      </c>
      <c r="Q182" s="87">
        <v>0</v>
      </c>
      <c r="R182" s="88">
        <v>0</v>
      </c>
      <c r="S182" s="89">
        <f t="shared" si="129"/>
        <v>0</v>
      </c>
      <c r="U182" s="105" t="s">
        <v>20</v>
      </c>
      <c r="V182" s="121">
        <v>0</v>
      </c>
      <c r="W182" s="121">
        <v>0</v>
      </c>
      <c r="X182" s="121">
        <v>0</v>
      </c>
      <c r="Y182" s="121">
        <v>0</v>
      </c>
      <c r="Z182" s="121">
        <v>0</v>
      </c>
      <c r="AA182" s="121">
        <v>0</v>
      </c>
      <c r="AB182" s="121">
        <v>0</v>
      </c>
      <c r="AC182" s="121">
        <v>0</v>
      </c>
      <c r="AD182" s="121">
        <v>0</v>
      </c>
      <c r="AE182" s="121">
        <v>0</v>
      </c>
      <c r="AF182" s="121">
        <v>0</v>
      </c>
      <c r="AG182" s="121">
        <v>0</v>
      </c>
      <c r="AH182" s="122">
        <v>0</v>
      </c>
      <c r="AI182" s="123">
        <f t="shared" si="130"/>
        <v>0</v>
      </c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</row>
    <row r="183" spans="1:8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f t="shared" si="128"/>
        <v>0</v>
      </c>
      <c r="K183" s="76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2">
        <v>0</v>
      </c>
      <c r="S183" s="93">
        <f t="shared" si="129"/>
        <v>0</v>
      </c>
      <c r="U183" s="106" t="s">
        <v>11</v>
      </c>
      <c r="V183" s="124">
        <v>0</v>
      </c>
      <c r="W183" s="124">
        <v>0</v>
      </c>
      <c r="X183" s="124">
        <v>0</v>
      </c>
      <c r="Y183" s="124">
        <v>0</v>
      </c>
      <c r="Z183" s="124">
        <v>0</v>
      </c>
      <c r="AA183" s="124">
        <v>0</v>
      </c>
      <c r="AB183" s="124">
        <v>0</v>
      </c>
      <c r="AC183" s="124">
        <v>0</v>
      </c>
      <c r="AD183" s="125">
        <v>0</v>
      </c>
      <c r="AE183" s="125">
        <v>0</v>
      </c>
      <c r="AF183" s="125">
        <v>0</v>
      </c>
      <c r="AG183" s="125">
        <v>0</v>
      </c>
      <c r="AH183" s="125">
        <v>0</v>
      </c>
      <c r="AI183" s="126">
        <f t="shared" si="130"/>
        <v>0</v>
      </c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</row>
    <row r="184" spans="1:81" ht="15">
      <c r="A184" s="34" t="s">
        <v>26</v>
      </c>
      <c r="B184" s="67">
        <f>SUM(B163:B179)</f>
        <v>45.577012020768407</v>
      </c>
      <c r="C184" s="67">
        <f t="shared" ref="C184:I184" si="131">SUM(C163:C179)</f>
        <v>46.939833186553834</v>
      </c>
      <c r="D184" s="67">
        <f t="shared" si="131"/>
        <v>1180.8112698437026</v>
      </c>
      <c r="E184" s="67">
        <f t="shared" si="131"/>
        <v>62.780432672889589</v>
      </c>
      <c r="F184" s="67">
        <f t="shared" si="131"/>
        <v>0</v>
      </c>
      <c r="G184" s="67">
        <f t="shared" si="131"/>
        <v>10.33218246775818</v>
      </c>
      <c r="H184" s="68">
        <f t="shared" si="131"/>
        <v>6.7723808378455859</v>
      </c>
      <c r="I184" s="39">
        <f t="shared" si="131"/>
        <v>1353.2131110295184</v>
      </c>
      <c r="K184" s="77" t="s">
        <v>26</v>
      </c>
      <c r="L184" s="67">
        <f>SUM(L163:L179)</f>
        <v>45.577012020768407</v>
      </c>
      <c r="M184" s="67">
        <f t="shared" ref="M184:S184" si="132">SUM(M163:M179)</f>
        <v>46.939833186553834</v>
      </c>
      <c r="N184" s="67">
        <f t="shared" si="132"/>
        <v>1180.8112698437026</v>
      </c>
      <c r="O184" s="67">
        <f t="shared" si="132"/>
        <v>62.780432672889589</v>
      </c>
      <c r="P184" s="67">
        <f t="shared" si="132"/>
        <v>12.245040961829099</v>
      </c>
      <c r="Q184" s="67">
        <f t="shared" si="132"/>
        <v>10.33218246775818</v>
      </c>
      <c r="R184" s="68">
        <f t="shared" si="132"/>
        <v>6.7723808378455859</v>
      </c>
      <c r="S184" s="94">
        <f t="shared" si="132"/>
        <v>1365.4581519913474</v>
      </c>
      <c r="U184" s="107" t="s">
        <v>63</v>
      </c>
      <c r="V184" s="127">
        <f>SUM(V163:V179)</f>
        <v>40.140837129955628</v>
      </c>
      <c r="W184" s="127">
        <f t="shared" ref="W184:AH184" si="133">SUM(W163:W179)</f>
        <v>2.7038960289901781</v>
      </c>
      <c r="X184" s="127">
        <f t="shared" si="133"/>
        <v>10.33218246775818</v>
      </c>
      <c r="Y184" s="127">
        <f t="shared" si="133"/>
        <v>46.939833186553834</v>
      </c>
      <c r="Z184" s="127">
        <f t="shared" si="133"/>
        <v>1177.9012088665245</v>
      </c>
      <c r="AA184" s="127">
        <f t="shared" si="133"/>
        <v>62.755081686912881</v>
      </c>
      <c r="AB184" s="127">
        <f t="shared" si="133"/>
        <v>12.245040961829099</v>
      </c>
      <c r="AC184" s="127">
        <f t="shared" si="133"/>
        <v>12.440071662823106</v>
      </c>
      <c r="AD184" s="128">
        <f t="shared" si="133"/>
        <v>2.7322788618226048</v>
      </c>
      <c r="AE184" s="128">
        <f t="shared" si="133"/>
        <v>1.253721086643524E-2</v>
      </c>
      <c r="AF184" s="128">
        <f t="shared" si="133"/>
        <v>6.7723808378455859</v>
      </c>
      <c r="AG184" s="128">
        <f t="shared" si="133"/>
        <v>2.9100609771782056</v>
      </c>
      <c r="AH184" s="128">
        <f t="shared" si="133"/>
        <v>1.2813775110275807E-2</v>
      </c>
      <c r="AI184" s="129">
        <f>SUM(V184:AC184)</f>
        <v>1365.4581519913474</v>
      </c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</row>
    <row r="185" spans="1:81" s="15" customFormat="1" ht="15" thickBot="1">
      <c r="A185" s="32" t="s">
        <v>90</v>
      </c>
      <c r="B185" s="48">
        <f>IF($I184=0,"-",B184/$I184)</f>
        <v>3.3680587077739459E-2</v>
      </c>
      <c r="C185" s="48">
        <f t="shared" ref="C185:H185" si="134">IF($I184=0,"-",C184/$I184)</f>
        <v>3.468768725632744E-2</v>
      </c>
      <c r="D185" s="48">
        <f t="shared" si="134"/>
        <v>0.87259815931383256</v>
      </c>
      <c r="E185" s="48">
        <f t="shared" si="134"/>
        <v>4.6393603609949152E-2</v>
      </c>
      <c r="F185" s="48">
        <f t="shared" si="134"/>
        <v>0</v>
      </c>
      <c r="G185" s="48">
        <f t="shared" si="134"/>
        <v>7.6352958625249372E-3</v>
      </c>
      <c r="H185" s="69">
        <f t="shared" si="134"/>
        <v>5.0046668796263653E-3</v>
      </c>
      <c r="I185" s="49">
        <f>SUM(B185:H185)</f>
        <v>1</v>
      </c>
      <c r="K185" s="78" t="s">
        <v>90</v>
      </c>
      <c r="L185" s="95">
        <f>IF($S184=0,"-",L184/$S184)</f>
        <v>3.3378549137005858E-2</v>
      </c>
      <c r="M185" s="95">
        <f t="shared" ref="M185:R185" si="135">IF($S184=0,"-",M184/$S184)</f>
        <v>3.4376617927175612E-2</v>
      </c>
      <c r="N185" s="95">
        <f t="shared" si="135"/>
        <v>0.86477294681029893</v>
      </c>
      <c r="O185" s="95">
        <f t="shared" si="135"/>
        <v>4.5977558947033488E-2</v>
      </c>
      <c r="P185" s="95">
        <f t="shared" si="135"/>
        <v>8.9677160328723807E-3</v>
      </c>
      <c r="Q185" s="95">
        <f t="shared" si="135"/>
        <v>7.5668246974028479E-3</v>
      </c>
      <c r="R185" s="96">
        <f t="shared" si="135"/>
        <v>4.9597864482107549E-3</v>
      </c>
      <c r="S185" s="97">
        <f>SUM(L185:R185)</f>
        <v>0.99999999999999989</v>
      </c>
      <c r="U185" s="108" t="s">
        <v>90</v>
      </c>
      <c r="V185" s="130">
        <f>+V184/$AI184</f>
        <v>2.9397339692480002E-2</v>
      </c>
      <c r="W185" s="130">
        <f t="shared" ref="W185:AH185" si="136">+W184/$AI184</f>
        <v>1.980211568583694E-3</v>
      </c>
      <c r="X185" s="130">
        <f t="shared" si="136"/>
        <v>7.5668246974028479E-3</v>
      </c>
      <c r="Y185" s="130">
        <f t="shared" si="136"/>
        <v>3.4376617927175612E-2</v>
      </c>
      <c r="Z185" s="130">
        <f t="shared" si="136"/>
        <v>0.86264174932692372</v>
      </c>
      <c r="AA185" s="130">
        <f t="shared" si="136"/>
        <v>4.5958993027646111E-2</v>
      </c>
      <c r="AB185" s="130">
        <f t="shared" si="136"/>
        <v>8.9677160328723807E-3</v>
      </c>
      <c r="AC185" s="130">
        <f t="shared" si="136"/>
        <v>9.1105477269155712E-3</v>
      </c>
      <c r="AD185" s="130">
        <f t="shared" si="136"/>
        <v>2.0009978759421682E-3</v>
      </c>
      <c r="AE185" s="130">
        <f t="shared" si="136"/>
        <v>9.1816881009141935E-6</v>
      </c>
      <c r="AF185" s="130">
        <f t="shared" si="136"/>
        <v>4.9597864482107549E-3</v>
      </c>
      <c r="AG185" s="130">
        <f t="shared" si="136"/>
        <v>2.1311974833752691E-3</v>
      </c>
      <c r="AH185" s="130">
        <f t="shared" si="136"/>
        <v>9.3842312864649441E-6</v>
      </c>
      <c r="AI185" s="131">
        <f>SUM(V185:AC185)</f>
        <v>0.99999999999999989</v>
      </c>
    </row>
    <row r="186" spans="1:81" ht="15" thickBot="1">
      <c r="A186" s="2"/>
      <c r="B186" s="2"/>
      <c r="C186" s="2"/>
      <c r="D186" s="2"/>
      <c r="E186" s="2"/>
      <c r="F186" s="2"/>
      <c r="G186" s="2"/>
      <c r="H186" s="2"/>
      <c r="I186" s="2"/>
      <c r="K186" s="2"/>
      <c r="L186" s="2"/>
      <c r="M186" s="2"/>
      <c r="N186" s="2"/>
      <c r="O186" s="2"/>
      <c r="P186" s="2"/>
      <c r="Q186" s="2"/>
      <c r="R186" s="2"/>
      <c r="S186" s="2"/>
      <c r="U186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</row>
    <row r="187" spans="1:81" ht="30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  <c r="K187" s="424" t="s">
        <v>35</v>
      </c>
      <c r="L187" s="80" t="s">
        <v>0</v>
      </c>
      <c r="M187" s="80" t="s">
        <v>1</v>
      </c>
      <c r="N187" s="80" t="s">
        <v>2</v>
      </c>
      <c r="O187" s="80" t="s">
        <v>3</v>
      </c>
      <c r="P187" s="80" t="s">
        <v>27</v>
      </c>
      <c r="Q187" s="80" t="s">
        <v>4</v>
      </c>
      <c r="R187" s="80" t="s">
        <v>5</v>
      </c>
      <c r="S187" s="81" t="s">
        <v>6</v>
      </c>
      <c r="U187" s="417" t="s">
        <v>35</v>
      </c>
      <c r="V187" s="111" t="s">
        <v>72</v>
      </c>
      <c r="W187" s="111" t="s">
        <v>73</v>
      </c>
      <c r="X187" s="111" t="s">
        <v>4</v>
      </c>
      <c r="Y187" s="111" t="s">
        <v>1</v>
      </c>
      <c r="Z187" s="111" t="s">
        <v>2</v>
      </c>
      <c r="AA187" s="111" t="s">
        <v>3</v>
      </c>
      <c r="AB187" s="111" t="s">
        <v>55</v>
      </c>
      <c r="AC187" s="111" t="s">
        <v>67</v>
      </c>
      <c r="AD187" s="112" t="s">
        <v>74</v>
      </c>
      <c r="AE187" s="112" t="s">
        <v>75</v>
      </c>
      <c r="AF187" s="112" t="s">
        <v>76</v>
      </c>
      <c r="AG187" s="112" t="s">
        <v>77</v>
      </c>
      <c r="AH187" s="112" t="s">
        <v>78</v>
      </c>
      <c r="AI187" s="113" t="s">
        <v>63</v>
      </c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</row>
    <row r="188" spans="1:81" ht="15" customHeight="1">
      <c r="A188" s="445" t="s">
        <v>35</v>
      </c>
      <c r="B188" s="409" t="s">
        <v>119</v>
      </c>
      <c r="C188" s="410"/>
      <c r="D188" s="410"/>
      <c r="E188" s="410"/>
      <c r="F188" s="410"/>
      <c r="G188" s="410"/>
      <c r="H188" s="410"/>
      <c r="I188" s="411"/>
      <c r="K188" s="425" t="s">
        <v>35</v>
      </c>
      <c r="L188" s="412" t="s">
        <v>119</v>
      </c>
      <c r="M188" s="413"/>
      <c r="N188" s="413"/>
      <c r="O188" s="413"/>
      <c r="P188" s="413"/>
      <c r="Q188" s="413"/>
      <c r="R188" s="413"/>
      <c r="S188" s="414"/>
      <c r="U188" s="418" t="s">
        <v>35</v>
      </c>
      <c r="V188" s="419" t="s">
        <v>119</v>
      </c>
      <c r="W188" s="419"/>
      <c r="X188" s="419"/>
      <c r="Y188" s="419"/>
      <c r="Z188" s="419"/>
      <c r="AA188" s="419"/>
      <c r="AB188" s="419"/>
      <c r="AC188" s="419"/>
      <c r="AD188" s="419"/>
      <c r="AE188" s="419"/>
      <c r="AF188" s="419"/>
      <c r="AG188" s="419"/>
      <c r="AH188" s="419"/>
      <c r="AI188" s="420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</row>
    <row r="189" spans="1:81" ht="15">
      <c r="A189" s="27" t="s">
        <v>7</v>
      </c>
      <c r="B189" s="37">
        <v>0</v>
      </c>
      <c r="C189" s="37">
        <v>0</v>
      </c>
      <c r="D189" s="37">
        <v>1774.8109519899915</v>
      </c>
      <c r="E189" s="37">
        <v>0</v>
      </c>
      <c r="F189" s="421"/>
      <c r="G189" s="37">
        <v>0</v>
      </c>
      <c r="H189" s="38">
        <v>0</v>
      </c>
      <c r="I189" s="39">
        <f>SUM(B189:H189)</f>
        <v>1774.8109519899915</v>
      </c>
      <c r="K189" s="79" t="s">
        <v>7</v>
      </c>
      <c r="L189" s="37">
        <v>0</v>
      </c>
      <c r="M189" s="37">
        <v>0</v>
      </c>
      <c r="N189" s="37">
        <v>1774.8109519899915</v>
      </c>
      <c r="O189" s="37">
        <v>0</v>
      </c>
      <c r="P189" s="37">
        <v>0</v>
      </c>
      <c r="Q189" s="37">
        <v>0</v>
      </c>
      <c r="R189" s="98">
        <v>0</v>
      </c>
      <c r="S189" s="99">
        <f>SUM(L189:R189)</f>
        <v>1774.8109519899915</v>
      </c>
      <c r="U189" s="101" t="s">
        <v>7</v>
      </c>
      <c r="V189" s="114">
        <v>0</v>
      </c>
      <c r="W189" s="114">
        <v>0</v>
      </c>
      <c r="X189" s="114">
        <v>0</v>
      </c>
      <c r="Y189" s="114">
        <v>0</v>
      </c>
      <c r="Z189" s="114">
        <v>1774.8109519899915</v>
      </c>
      <c r="AA189" s="114">
        <v>0</v>
      </c>
      <c r="AB189" s="114">
        <v>0</v>
      </c>
      <c r="AC189" s="115">
        <v>0</v>
      </c>
      <c r="AD189" s="116">
        <v>0</v>
      </c>
      <c r="AE189" s="116">
        <v>0</v>
      </c>
      <c r="AF189" s="116">
        <v>0</v>
      </c>
      <c r="AG189" s="116">
        <v>0</v>
      </c>
      <c r="AH189" s="116">
        <v>0</v>
      </c>
      <c r="AI189" s="117">
        <f>SUM(V189:AC189)</f>
        <v>1774.8109519899915</v>
      </c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</row>
    <row r="190" spans="1:81" ht="15">
      <c r="A190" s="28" t="s">
        <v>8</v>
      </c>
      <c r="B190" s="40">
        <v>0</v>
      </c>
      <c r="C190" s="40">
        <v>0</v>
      </c>
      <c r="D190" s="40">
        <v>499.34093494000001</v>
      </c>
      <c r="E190" s="40">
        <v>0</v>
      </c>
      <c r="F190" s="422"/>
      <c r="G190" s="40">
        <v>0</v>
      </c>
      <c r="H190" s="41">
        <v>0</v>
      </c>
      <c r="I190" s="42">
        <f t="shared" ref="I190:I209" si="137">SUM(B190:H190)</f>
        <v>499.34093494000001</v>
      </c>
      <c r="K190" s="71" t="s">
        <v>8</v>
      </c>
      <c r="L190" s="84">
        <v>0</v>
      </c>
      <c r="M190" s="84">
        <v>0</v>
      </c>
      <c r="N190" s="84">
        <v>499.34093494000001</v>
      </c>
      <c r="O190" s="84">
        <v>0</v>
      </c>
      <c r="P190" s="84">
        <v>0</v>
      </c>
      <c r="Q190" s="84">
        <v>0</v>
      </c>
      <c r="R190" s="85">
        <v>0</v>
      </c>
      <c r="S190" s="86">
        <f t="shared" ref="S190:S209" si="138">SUM(L190:R190)</f>
        <v>499.34093494000001</v>
      </c>
      <c r="U190" s="102" t="s">
        <v>8</v>
      </c>
      <c r="V190" s="118">
        <v>0</v>
      </c>
      <c r="W190" s="118">
        <v>0</v>
      </c>
      <c r="X190" s="118">
        <v>0</v>
      </c>
      <c r="Y190" s="118">
        <v>0</v>
      </c>
      <c r="Z190" s="118">
        <v>499.34093494000001</v>
      </c>
      <c r="AA190" s="118">
        <v>0</v>
      </c>
      <c r="AB190" s="118">
        <v>0</v>
      </c>
      <c r="AC190" s="119">
        <v>0</v>
      </c>
      <c r="AD190" s="118">
        <v>0</v>
      </c>
      <c r="AE190" s="118">
        <v>0</v>
      </c>
      <c r="AF190" s="118">
        <v>0</v>
      </c>
      <c r="AG190" s="118">
        <v>0</v>
      </c>
      <c r="AH190" s="118">
        <v>0</v>
      </c>
      <c r="AI190" s="120">
        <f t="shared" ref="AI190:AI209" si="139">SUM(V190:AC190)</f>
        <v>499.34093494000001</v>
      </c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</row>
    <row r="191" spans="1:81" ht="15">
      <c r="A191" s="29" t="s">
        <v>10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137"/>
        <v>0</v>
      </c>
      <c r="K191" s="72" t="s">
        <v>10</v>
      </c>
      <c r="L191" s="43">
        <v>0</v>
      </c>
      <c r="M191" s="43">
        <v>0</v>
      </c>
      <c r="N191" s="43">
        <v>0</v>
      </c>
      <c r="O191" s="43">
        <v>0</v>
      </c>
      <c r="P191" s="43">
        <v>0</v>
      </c>
      <c r="Q191" s="43">
        <v>0</v>
      </c>
      <c r="R191" s="82">
        <v>0</v>
      </c>
      <c r="S191" s="83">
        <f t="shared" si="138"/>
        <v>0</v>
      </c>
      <c r="U191" s="103" t="s">
        <v>10</v>
      </c>
      <c r="V191" s="114">
        <v>0</v>
      </c>
      <c r="W191" s="114">
        <v>0</v>
      </c>
      <c r="X191" s="114">
        <v>0</v>
      </c>
      <c r="Y191" s="114">
        <v>0</v>
      </c>
      <c r="Z191" s="114">
        <v>0</v>
      </c>
      <c r="AA191" s="114">
        <v>0</v>
      </c>
      <c r="AB191" s="114">
        <v>0</v>
      </c>
      <c r="AC191" s="115">
        <v>0</v>
      </c>
      <c r="AD191" s="116">
        <v>0</v>
      </c>
      <c r="AE191" s="116">
        <v>0</v>
      </c>
      <c r="AF191" s="116">
        <v>0</v>
      </c>
      <c r="AG191" s="116">
        <v>0</v>
      </c>
      <c r="AH191" s="116">
        <v>0</v>
      </c>
      <c r="AI191" s="117">
        <f t="shared" si="139"/>
        <v>0</v>
      </c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</row>
    <row r="192" spans="1:81" ht="15">
      <c r="A192" s="28" t="s">
        <v>56</v>
      </c>
      <c r="B192" s="40">
        <v>0</v>
      </c>
      <c r="C192" s="40">
        <v>0</v>
      </c>
      <c r="D192" s="40">
        <v>314.13566399999996</v>
      </c>
      <c r="E192" s="40">
        <v>0</v>
      </c>
      <c r="F192" s="422"/>
      <c r="G192" s="40">
        <v>0</v>
      </c>
      <c r="H192" s="41">
        <v>0</v>
      </c>
      <c r="I192" s="42">
        <f t="shared" si="137"/>
        <v>314.13566399999996</v>
      </c>
      <c r="K192" s="71" t="s">
        <v>56</v>
      </c>
      <c r="L192" s="84">
        <v>0</v>
      </c>
      <c r="M192" s="84">
        <v>0</v>
      </c>
      <c r="N192" s="84">
        <v>314.13566399999996</v>
      </c>
      <c r="O192" s="84">
        <v>0</v>
      </c>
      <c r="P192" s="84">
        <v>0</v>
      </c>
      <c r="Q192" s="84">
        <v>0</v>
      </c>
      <c r="R192" s="85">
        <v>0</v>
      </c>
      <c r="S192" s="86">
        <f t="shared" si="138"/>
        <v>314.13566399999996</v>
      </c>
      <c r="U192" s="102" t="s">
        <v>56</v>
      </c>
      <c r="V192" s="118">
        <v>0</v>
      </c>
      <c r="W192" s="118">
        <v>0</v>
      </c>
      <c r="X192" s="118">
        <v>0</v>
      </c>
      <c r="Y192" s="118">
        <v>0</v>
      </c>
      <c r="Z192" s="118">
        <v>313.96419256768553</v>
      </c>
      <c r="AA192" s="118">
        <v>0</v>
      </c>
      <c r="AB192" s="118">
        <v>0</v>
      </c>
      <c r="AC192" s="119">
        <v>0.17147143231441048</v>
      </c>
      <c r="AD192" s="118">
        <v>0</v>
      </c>
      <c r="AE192" s="118">
        <v>0</v>
      </c>
      <c r="AF192" s="118">
        <v>0</v>
      </c>
      <c r="AG192" s="118">
        <v>0.17147143231441048</v>
      </c>
      <c r="AH192" s="118">
        <v>0</v>
      </c>
      <c r="AI192" s="120">
        <f t="shared" si="139"/>
        <v>314.13566399999996</v>
      </c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</row>
    <row r="193" spans="1:81" ht="15">
      <c r="A193" s="29" t="s">
        <v>16</v>
      </c>
      <c r="B193" s="43">
        <v>68.032404260820471</v>
      </c>
      <c r="C193" s="43">
        <v>0</v>
      </c>
      <c r="D193" s="43">
        <v>84.248034181534706</v>
      </c>
      <c r="E193" s="43">
        <v>0</v>
      </c>
      <c r="F193" s="422"/>
      <c r="G193" s="43">
        <v>0</v>
      </c>
      <c r="H193" s="44">
        <v>0</v>
      </c>
      <c r="I193" s="39">
        <f t="shared" si="137"/>
        <v>152.28043844235518</v>
      </c>
      <c r="K193" s="72" t="s">
        <v>16</v>
      </c>
      <c r="L193" s="43">
        <v>68.032404260820471</v>
      </c>
      <c r="M193" s="43">
        <v>0</v>
      </c>
      <c r="N193" s="43">
        <v>84.248034181534706</v>
      </c>
      <c r="O193" s="43">
        <v>0</v>
      </c>
      <c r="P193" s="43">
        <v>0</v>
      </c>
      <c r="Q193" s="43">
        <v>0</v>
      </c>
      <c r="R193" s="82">
        <v>0</v>
      </c>
      <c r="S193" s="83">
        <f t="shared" si="138"/>
        <v>152.28043844235518</v>
      </c>
      <c r="U193" s="103" t="s">
        <v>16</v>
      </c>
      <c r="V193" s="114">
        <v>68.032404260820471</v>
      </c>
      <c r="W193" s="114">
        <v>0</v>
      </c>
      <c r="X193" s="114">
        <v>0</v>
      </c>
      <c r="Y193" s="114">
        <v>0</v>
      </c>
      <c r="Z193" s="114">
        <v>84.248034181534706</v>
      </c>
      <c r="AA193" s="114">
        <v>0</v>
      </c>
      <c r="AB193" s="114">
        <v>0</v>
      </c>
      <c r="AC193" s="115">
        <v>0</v>
      </c>
      <c r="AD193" s="116">
        <v>0</v>
      </c>
      <c r="AE193" s="116">
        <v>0</v>
      </c>
      <c r="AF193" s="116">
        <v>0</v>
      </c>
      <c r="AG193" s="116">
        <v>0</v>
      </c>
      <c r="AH193" s="116">
        <v>0</v>
      </c>
      <c r="AI193" s="117">
        <f t="shared" si="139"/>
        <v>152.28043844235518</v>
      </c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</row>
    <row r="194" spans="1:81" ht="15">
      <c r="A194" s="28" t="s">
        <v>68</v>
      </c>
      <c r="B194" s="40">
        <v>7.6374328090433687</v>
      </c>
      <c r="C194" s="40">
        <v>4.8245488291693226</v>
      </c>
      <c r="D194" s="40">
        <v>22.032425718329879</v>
      </c>
      <c r="E194" s="40">
        <v>0</v>
      </c>
      <c r="F194" s="422"/>
      <c r="G194" s="40">
        <v>0</v>
      </c>
      <c r="H194" s="41">
        <v>0</v>
      </c>
      <c r="I194" s="42">
        <f t="shared" si="137"/>
        <v>34.494407356542567</v>
      </c>
      <c r="K194" s="71" t="s">
        <v>68</v>
      </c>
      <c r="L194" s="84">
        <v>7.6374328090433687</v>
      </c>
      <c r="M194" s="84">
        <v>4.8245488291693226</v>
      </c>
      <c r="N194" s="84">
        <v>22.032425718329879</v>
      </c>
      <c r="O194" s="84">
        <v>0</v>
      </c>
      <c r="P194" s="84">
        <v>0</v>
      </c>
      <c r="Q194" s="84">
        <v>0</v>
      </c>
      <c r="R194" s="85">
        <v>0</v>
      </c>
      <c r="S194" s="86">
        <f t="shared" si="138"/>
        <v>34.494407356542567</v>
      </c>
      <c r="U194" s="102" t="s">
        <v>57</v>
      </c>
      <c r="V194" s="118">
        <v>7.4439411849652872</v>
      </c>
      <c r="W194" s="118">
        <v>0</v>
      </c>
      <c r="X194" s="118">
        <v>0</v>
      </c>
      <c r="Y194" s="118">
        <v>4.8245488291693226</v>
      </c>
      <c r="Z194" s="118">
        <v>15.077309570555396</v>
      </c>
      <c r="AA194" s="118">
        <v>0</v>
      </c>
      <c r="AB194" s="118">
        <v>0</v>
      </c>
      <c r="AC194" s="119">
        <v>7.1486077718525651</v>
      </c>
      <c r="AD194" s="118">
        <v>0.19349162407808185</v>
      </c>
      <c r="AE194" s="118">
        <v>0</v>
      </c>
      <c r="AF194" s="118">
        <v>0</v>
      </c>
      <c r="AG194" s="118">
        <v>6.9551161477744827</v>
      </c>
      <c r="AH194" s="118">
        <v>0</v>
      </c>
      <c r="AI194" s="120">
        <f t="shared" si="139"/>
        <v>34.494407356542574</v>
      </c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</row>
    <row r="195" spans="1:81" ht="15">
      <c r="A195" s="29" t="s">
        <v>58</v>
      </c>
      <c r="B195" s="43">
        <v>0</v>
      </c>
      <c r="C195" s="43">
        <v>0</v>
      </c>
      <c r="D195" s="43">
        <v>0.32804021869986</v>
      </c>
      <c r="E195" s="43">
        <v>4.5983296497416255</v>
      </c>
      <c r="F195" s="422"/>
      <c r="G195" s="43">
        <v>0</v>
      </c>
      <c r="H195" s="44">
        <v>0</v>
      </c>
      <c r="I195" s="39">
        <f t="shared" si="137"/>
        <v>4.9263698684414852</v>
      </c>
      <c r="K195" s="72" t="s">
        <v>58</v>
      </c>
      <c r="L195" s="43">
        <v>0</v>
      </c>
      <c r="M195" s="43">
        <v>0</v>
      </c>
      <c r="N195" s="43">
        <v>0.32804021869986</v>
      </c>
      <c r="O195" s="43">
        <v>4.5983296497416255</v>
      </c>
      <c r="P195" s="43">
        <v>749.31946686600031</v>
      </c>
      <c r="Q195" s="43">
        <v>0</v>
      </c>
      <c r="R195" s="82">
        <v>0</v>
      </c>
      <c r="S195" s="83">
        <f t="shared" si="138"/>
        <v>754.24583673444181</v>
      </c>
      <c r="U195" s="103" t="s">
        <v>58</v>
      </c>
      <c r="V195" s="114">
        <v>0</v>
      </c>
      <c r="W195" s="114">
        <v>0</v>
      </c>
      <c r="X195" s="114">
        <v>0</v>
      </c>
      <c r="Y195" s="114">
        <v>0</v>
      </c>
      <c r="Z195" s="114">
        <v>0</v>
      </c>
      <c r="AA195" s="114">
        <v>0.5897646760484897</v>
      </c>
      <c r="AB195" s="114">
        <v>749.31946686600031</v>
      </c>
      <c r="AC195" s="115">
        <v>4.3366051923929954</v>
      </c>
      <c r="AD195" s="114">
        <v>0</v>
      </c>
      <c r="AE195" s="114">
        <v>4.0085649736931357</v>
      </c>
      <c r="AF195" s="114">
        <v>0</v>
      </c>
      <c r="AG195" s="114">
        <v>0.32804021869986</v>
      </c>
      <c r="AH195" s="114">
        <v>0</v>
      </c>
      <c r="AI195" s="117">
        <f t="shared" si="139"/>
        <v>754.24583673444181</v>
      </c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</row>
    <row r="196" spans="1:81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137"/>
        <v>0</v>
      </c>
      <c r="K196" s="71" t="s">
        <v>12</v>
      </c>
      <c r="L196" s="84">
        <v>0</v>
      </c>
      <c r="M196" s="84">
        <v>0</v>
      </c>
      <c r="N196" s="84">
        <v>0</v>
      </c>
      <c r="O196" s="84">
        <v>0</v>
      </c>
      <c r="P196" s="84">
        <v>3.6480436759660919</v>
      </c>
      <c r="Q196" s="84">
        <v>0</v>
      </c>
      <c r="R196" s="85">
        <v>0</v>
      </c>
      <c r="S196" s="86">
        <f t="shared" si="138"/>
        <v>3.6480436759660919</v>
      </c>
      <c r="U196" s="102" t="s">
        <v>12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3.6480436759660919</v>
      </c>
      <c r="AC196" s="119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20">
        <f t="shared" si="139"/>
        <v>3.6480436759660919</v>
      </c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</row>
    <row r="197" spans="1:81" ht="15">
      <c r="A197" s="29" t="s">
        <v>59</v>
      </c>
      <c r="B197" s="43">
        <v>0</v>
      </c>
      <c r="C197" s="43">
        <v>0</v>
      </c>
      <c r="D197" s="43">
        <v>1.6309422750424449E-2</v>
      </c>
      <c r="E197" s="43">
        <v>0</v>
      </c>
      <c r="F197" s="422"/>
      <c r="G197" s="43">
        <v>0</v>
      </c>
      <c r="H197" s="44">
        <v>0</v>
      </c>
      <c r="I197" s="39">
        <f t="shared" si="137"/>
        <v>1.6309422750424449E-2</v>
      </c>
      <c r="K197" s="72" t="s">
        <v>59</v>
      </c>
      <c r="L197" s="43">
        <v>0</v>
      </c>
      <c r="M197" s="43">
        <v>0</v>
      </c>
      <c r="N197" s="43">
        <v>1.6309422750424449E-2</v>
      </c>
      <c r="O197" s="43">
        <v>0</v>
      </c>
      <c r="P197" s="43">
        <v>0</v>
      </c>
      <c r="Q197" s="43">
        <v>0</v>
      </c>
      <c r="R197" s="82">
        <v>0</v>
      </c>
      <c r="S197" s="83">
        <f t="shared" si="138"/>
        <v>1.6309422750424449E-2</v>
      </c>
      <c r="U197" s="103" t="s">
        <v>59</v>
      </c>
      <c r="V197" s="114">
        <v>0</v>
      </c>
      <c r="W197" s="114">
        <v>0</v>
      </c>
      <c r="X197" s="114">
        <v>0</v>
      </c>
      <c r="Y197" s="114">
        <v>0</v>
      </c>
      <c r="Z197" s="114">
        <v>1.6309422750424449E-2</v>
      </c>
      <c r="AA197" s="114">
        <v>0</v>
      </c>
      <c r="AB197" s="114">
        <v>0</v>
      </c>
      <c r="AC197" s="115">
        <v>0</v>
      </c>
      <c r="AD197" s="114">
        <v>0</v>
      </c>
      <c r="AE197" s="114">
        <v>0</v>
      </c>
      <c r="AF197" s="114">
        <v>0</v>
      </c>
      <c r="AG197" s="114">
        <v>0</v>
      </c>
      <c r="AH197" s="114">
        <v>0</v>
      </c>
      <c r="AI197" s="117">
        <f t="shared" si="139"/>
        <v>1.6309422750424449E-2</v>
      </c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</row>
    <row r="198" spans="1:81" ht="15">
      <c r="A198" s="28" t="s">
        <v>17</v>
      </c>
      <c r="B198" s="40">
        <v>25.074166532269508</v>
      </c>
      <c r="C198" s="40">
        <v>0</v>
      </c>
      <c r="D198" s="40">
        <v>14.929810906523524</v>
      </c>
      <c r="E198" s="40">
        <v>0</v>
      </c>
      <c r="F198" s="422"/>
      <c r="G198" s="40">
        <v>0</v>
      </c>
      <c r="H198" s="41">
        <v>0</v>
      </c>
      <c r="I198" s="42">
        <f t="shared" si="137"/>
        <v>40.003977438793029</v>
      </c>
      <c r="K198" s="71" t="s">
        <v>17</v>
      </c>
      <c r="L198" s="84">
        <v>25.074166532269508</v>
      </c>
      <c r="M198" s="84">
        <v>0</v>
      </c>
      <c r="N198" s="84">
        <v>14.929810906523524</v>
      </c>
      <c r="O198" s="84">
        <v>0</v>
      </c>
      <c r="P198" s="84">
        <v>7.7021542935446705</v>
      </c>
      <c r="Q198" s="84">
        <v>0</v>
      </c>
      <c r="R198" s="85">
        <v>0</v>
      </c>
      <c r="S198" s="86">
        <f t="shared" si="138"/>
        <v>47.706131732337703</v>
      </c>
      <c r="U198" s="102" t="s">
        <v>17</v>
      </c>
      <c r="V198" s="118">
        <v>25.074166532269508</v>
      </c>
      <c r="W198" s="118">
        <v>0</v>
      </c>
      <c r="X198" s="118">
        <v>0</v>
      </c>
      <c r="Y198" s="118">
        <v>0</v>
      </c>
      <c r="Z198" s="118">
        <v>5.5759099476916827</v>
      </c>
      <c r="AA198" s="118">
        <v>0</v>
      </c>
      <c r="AB198" s="118">
        <v>7.7021542935446705</v>
      </c>
      <c r="AC198" s="119">
        <v>9.3539009588318418</v>
      </c>
      <c r="AD198" s="118">
        <v>0</v>
      </c>
      <c r="AE198" s="118">
        <v>0</v>
      </c>
      <c r="AF198" s="118">
        <v>0</v>
      </c>
      <c r="AG198" s="118">
        <v>9.3539009588318418</v>
      </c>
      <c r="AH198" s="118">
        <v>0</v>
      </c>
      <c r="AI198" s="120">
        <f t="shared" si="139"/>
        <v>47.70613173233771</v>
      </c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</row>
    <row r="199" spans="1:81" ht="15">
      <c r="A199" s="29" t="s">
        <v>140</v>
      </c>
      <c r="B199" s="43">
        <v>229.90048491222745</v>
      </c>
      <c r="C199" s="43">
        <v>325.42157160060157</v>
      </c>
      <c r="D199" s="43">
        <v>2546.3668542755208</v>
      </c>
      <c r="E199" s="43">
        <v>0</v>
      </c>
      <c r="F199" s="422"/>
      <c r="G199" s="43">
        <v>0</v>
      </c>
      <c r="H199" s="44">
        <v>0</v>
      </c>
      <c r="I199" s="39">
        <f t="shared" si="137"/>
        <v>3101.6889107883499</v>
      </c>
      <c r="K199" s="72" t="s">
        <v>140</v>
      </c>
      <c r="L199" s="43">
        <v>229.90048491222745</v>
      </c>
      <c r="M199" s="43">
        <v>325.42157160060157</v>
      </c>
      <c r="N199" s="43">
        <v>2546.3668542755208</v>
      </c>
      <c r="O199" s="43">
        <v>0</v>
      </c>
      <c r="P199" s="43">
        <v>0</v>
      </c>
      <c r="Q199" s="43">
        <v>0</v>
      </c>
      <c r="R199" s="82">
        <v>0</v>
      </c>
      <c r="S199" s="83">
        <f t="shared" si="138"/>
        <v>3101.6889107883499</v>
      </c>
      <c r="U199" s="103" t="s">
        <v>140</v>
      </c>
      <c r="V199" s="114">
        <v>171.44066512297704</v>
      </c>
      <c r="W199" s="114">
        <v>0</v>
      </c>
      <c r="X199" s="114">
        <v>0</v>
      </c>
      <c r="Y199" s="114">
        <v>325.42157160060157</v>
      </c>
      <c r="Z199" s="114">
        <v>2479.0362001821932</v>
      </c>
      <c r="AA199" s="114">
        <v>0</v>
      </c>
      <c r="AB199" s="114">
        <v>0</v>
      </c>
      <c r="AC199" s="115">
        <v>125.79047388257813</v>
      </c>
      <c r="AD199" s="114">
        <v>58.459819789250432</v>
      </c>
      <c r="AE199" s="114">
        <v>0</v>
      </c>
      <c r="AF199" s="114">
        <v>0</v>
      </c>
      <c r="AG199" s="114">
        <v>67.330654093327709</v>
      </c>
      <c r="AH199" s="114">
        <v>0</v>
      </c>
      <c r="AI199" s="117">
        <f t="shared" si="139"/>
        <v>3101.6889107883499</v>
      </c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</row>
    <row r="200" spans="1:81" ht="15">
      <c r="A200" s="28" t="s">
        <v>25</v>
      </c>
      <c r="B200" s="40">
        <v>77.755699760171012</v>
      </c>
      <c r="C200" s="40">
        <v>0.77314690610642045</v>
      </c>
      <c r="D200" s="40">
        <v>807.09287178393492</v>
      </c>
      <c r="E200" s="40">
        <v>596.5673482787945</v>
      </c>
      <c r="F200" s="422"/>
      <c r="G200" s="40">
        <v>67.309868468495637</v>
      </c>
      <c r="H200" s="41">
        <v>0</v>
      </c>
      <c r="I200" s="42">
        <f t="shared" si="137"/>
        <v>1549.4989351975023</v>
      </c>
      <c r="K200" s="71" t="s">
        <v>25</v>
      </c>
      <c r="L200" s="84">
        <v>77.755699760171012</v>
      </c>
      <c r="M200" s="84">
        <v>0.77314690610642045</v>
      </c>
      <c r="N200" s="84">
        <v>807.09287178393492</v>
      </c>
      <c r="O200" s="84">
        <v>596.5673482787945</v>
      </c>
      <c r="P200" s="84">
        <v>20.723932845290442</v>
      </c>
      <c r="Q200" s="84">
        <v>67.309868468495637</v>
      </c>
      <c r="R200" s="85">
        <v>0</v>
      </c>
      <c r="S200" s="86">
        <f t="shared" si="138"/>
        <v>1570.2228680427927</v>
      </c>
      <c r="U200" s="102" t="s">
        <v>25</v>
      </c>
      <c r="V200" s="118">
        <v>7.3562259413528404</v>
      </c>
      <c r="W200" s="118">
        <v>13.633542496775613</v>
      </c>
      <c r="X200" s="118">
        <v>67.309868468495637</v>
      </c>
      <c r="Y200" s="118">
        <v>0.77314690610642045</v>
      </c>
      <c r="Z200" s="118">
        <v>794.22168968358562</v>
      </c>
      <c r="AA200" s="118">
        <v>595.76621152370785</v>
      </c>
      <c r="AB200" s="118">
        <v>20.723932845290442</v>
      </c>
      <c r="AC200" s="119">
        <v>70.438250177478551</v>
      </c>
      <c r="AD200" s="118">
        <v>56.765931322042555</v>
      </c>
      <c r="AE200" s="118">
        <v>0.62146969748588921</v>
      </c>
      <c r="AF200" s="118">
        <v>0</v>
      </c>
      <c r="AG200" s="118">
        <v>12.871182100349349</v>
      </c>
      <c r="AH200" s="118">
        <v>0.17966705760076576</v>
      </c>
      <c r="AI200" s="120">
        <f t="shared" si="139"/>
        <v>1570.2228680427929</v>
      </c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</row>
    <row r="201" spans="1:81" ht="15">
      <c r="A201" s="29" t="s">
        <v>24</v>
      </c>
      <c r="B201" s="43">
        <v>14.574761246113944</v>
      </c>
      <c r="C201" s="43">
        <v>2.3888518712039684</v>
      </c>
      <c r="D201" s="43">
        <v>0</v>
      </c>
      <c r="E201" s="43">
        <v>0</v>
      </c>
      <c r="F201" s="422"/>
      <c r="G201" s="43">
        <v>0</v>
      </c>
      <c r="H201" s="44">
        <v>0</v>
      </c>
      <c r="I201" s="39">
        <f t="shared" si="137"/>
        <v>16.963613117317912</v>
      </c>
      <c r="K201" s="72" t="s">
        <v>24</v>
      </c>
      <c r="L201" s="43">
        <v>14.574761246113944</v>
      </c>
      <c r="M201" s="43">
        <v>2.3888518712039684</v>
      </c>
      <c r="N201" s="43">
        <v>0</v>
      </c>
      <c r="O201" s="43">
        <v>0</v>
      </c>
      <c r="P201" s="43">
        <v>0</v>
      </c>
      <c r="Q201" s="43">
        <v>0</v>
      </c>
      <c r="R201" s="82">
        <v>0</v>
      </c>
      <c r="S201" s="83">
        <f t="shared" si="138"/>
        <v>16.963613117317912</v>
      </c>
      <c r="U201" s="103" t="s">
        <v>24</v>
      </c>
      <c r="V201" s="114">
        <v>14.573392788005906</v>
      </c>
      <c r="W201" s="114">
        <v>0</v>
      </c>
      <c r="X201" s="114">
        <v>0</v>
      </c>
      <c r="Y201" s="114">
        <v>2.3888518712039684</v>
      </c>
      <c r="Z201" s="114">
        <v>0</v>
      </c>
      <c r="AA201" s="114">
        <v>0</v>
      </c>
      <c r="AB201" s="114">
        <v>0</v>
      </c>
      <c r="AC201" s="115">
        <v>1.3684581080371425E-3</v>
      </c>
      <c r="AD201" s="114">
        <v>1.3684581080371425E-3</v>
      </c>
      <c r="AE201" s="114">
        <v>0</v>
      </c>
      <c r="AF201" s="114">
        <v>0</v>
      </c>
      <c r="AG201" s="114">
        <v>0</v>
      </c>
      <c r="AH201" s="114">
        <v>0</v>
      </c>
      <c r="AI201" s="117">
        <f t="shared" si="139"/>
        <v>16.963613117317909</v>
      </c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</row>
    <row r="202" spans="1:81" ht="15">
      <c r="A202" s="28" t="s">
        <v>60</v>
      </c>
      <c r="B202" s="40">
        <v>0.55477281089517805</v>
      </c>
      <c r="C202" s="40">
        <v>0.9408260555902761</v>
      </c>
      <c r="D202" s="40">
        <v>1.7157921986448803</v>
      </c>
      <c r="E202" s="40">
        <v>0</v>
      </c>
      <c r="F202" s="422"/>
      <c r="G202" s="40">
        <v>0</v>
      </c>
      <c r="H202" s="41">
        <v>0</v>
      </c>
      <c r="I202" s="42">
        <f t="shared" si="137"/>
        <v>3.2113910651303348</v>
      </c>
      <c r="K202" s="71" t="s">
        <v>60</v>
      </c>
      <c r="L202" s="84">
        <v>0.55477281089517805</v>
      </c>
      <c r="M202" s="84">
        <v>0.9408260555902761</v>
      </c>
      <c r="N202" s="84">
        <v>1.7157921986448803</v>
      </c>
      <c r="O202" s="84">
        <v>0</v>
      </c>
      <c r="P202" s="84">
        <v>0</v>
      </c>
      <c r="Q202" s="84">
        <v>0</v>
      </c>
      <c r="R202" s="85">
        <v>0</v>
      </c>
      <c r="S202" s="86">
        <f t="shared" si="138"/>
        <v>3.2113910651303348</v>
      </c>
      <c r="U202" s="102" t="s">
        <v>60</v>
      </c>
      <c r="V202" s="118">
        <v>0.55477281089517805</v>
      </c>
      <c r="W202" s="118">
        <v>0</v>
      </c>
      <c r="X202" s="118">
        <v>0</v>
      </c>
      <c r="Y202" s="118">
        <v>0.9408260555902761</v>
      </c>
      <c r="Z202" s="118">
        <v>1.7157921986448803</v>
      </c>
      <c r="AA202" s="118">
        <v>0</v>
      </c>
      <c r="AB202" s="118">
        <v>0</v>
      </c>
      <c r="AC202" s="119">
        <v>0</v>
      </c>
      <c r="AD202" s="118">
        <v>0</v>
      </c>
      <c r="AE202" s="118">
        <v>0</v>
      </c>
      <c r="AF202" s="118">
        <v>0</v>
      </c>
      <c r="AG202" s="118">
        <v>0</v>
      </c>
      <c r="AH202" s="118">
        <v>0</v>
      </c>
      <c r="AI202" s="120">
        <f t="shared" si="139"/>
        <v>3.2113910651303348</v>
      </c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</row>
    <row r="203" spans="1:81" ht="15">
      <c r="A203" s="29" t="s">
        <v>22</v>
      </c>
      <c r="B203" s="43">
        <v>0</v>
      </c>
      <c r="C203" s="43">
        <v>0</v>
      </c>
      <c r="D203" s="43">
        <v>764.00095941572397</v>
      </c>
      <c r="E203" s="43">
        <v>0</v>
      </c>
      <c r="F203" s="422"/>
      <c r="G203" s="43">
        <v>0</v>
      </c>
      <c r="H203" s="44">
        <v>0</v>
      </c>
      <c r="I203" s="39">
        <f t="shared" si="137"/>
        <v>764.00095941572397</v>
      </c>
      <c r="K203" s="72" t="s">
        <v>22</v>
      </c>
      <c r="L203" s="43">
        <v>0</v>
      </c>
      <c r="M203" s="43">
        <v>0</v>
      </c>
      <c r="N203" s="43">
        <v>764.00095941572397</v>
      </c>
      <c r="O203" s="43">
        <v>0</v>
      </c>
      <c r="P203" s="43">
        <v>27.339294045464332</v>
      </c>
      <c r="Q203" s="43">
        <v>0</v>
      </c>
      <c r="R203" s="82">
        <v>0</v>
      </c>
      <c r="S203" s="83">
        <f t="shared" si="138"/>
        <v>791.34025346118835</v>
      </c>
      <c r="U203" s="103" t="s">
        <v>22</v>
      </c>
      <c r="V203" s="114">
        <v>0</v>
      </c>
      <c r="W203" s="114">
        <v>0</v>
      </c>
      <c r="X203" s="114">
        <v>0</v>
      </c>
      <c r="Y203" s="114">
        <v>0</v>
      </c>
      <c r="Z203" s="114">
        <v>764.00095941572397</v>
      </c>
      <c r="AA203" s="114">
        <v>0</v>
      </c>
      <c r="AB203" s="114">
        <v>27.339294045464332</v>
      </c>
      <c r="AC203" s="115">
        <v>0</v>
      </c>
      <c r="AD203" s="114">
        <v>0</v>
      </c>
      <c r="AE203" s="114">
        <v>0</v>
      </c>
      <c r="AF203" s="114">
        <v>0</v>
      </c>
      <c r="AG203" s="114">
        <v>0</v>
      </c>
      <c r="AH203" s="114">
        <v>0</v>
      </c>
      <c r="AI203" s="117">
        <f t="shared" si="139"/>
        <v>791.34025346118835</v>
      </c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</row>
    <row r="204" spans="1:81" ht="15">
      <c r="A204" s="28" t="s">
        <v>21</v>
      </c>
      <c r="B204" s="40">
        <v>0</v>
      </c>
      <c r="C204" s="40">
        <v>0</v>
      </c>
      <c r="D204" s="40">
        <v>672.63721059620002</v>
      </c>
      <c r="E204" s="40">
        <v>0</v>
      </c>
      <c r="F204" s="422"/>
      <c r="G204" s="40">
        <v>0</v>
      </c>
      <c r="H204" s="41">
        <v>0</v>
      </c>
      <c r="I204" s="42">
        <f t="shared" si="137"/>
        <v>672.63721059620002</v>
      </c>
      <c r="K204" s="71" t="s">
        <v>21</v>
      </c>
      <c r="L204" s="84">
        <v>0</v>
      </c>
      <c r="M204" s="84">
        <v>0</v>
      </c>
      <c r="N204" s="84">
        <v>672.63721059620002</v>
      </c>
      <c r="O204" s="84">
        <v>0</v>
      </c>
      <c r="P204" s="84">
        <v>0</v>
      </c>
      <c r="Q204" s="84">
        <v>0</v>
      </c>
      <c r="R204" s="85">
        <v>0</v>
      </c>
      <c r="S204" s="86">
        <f t="shared" si="138"/>
        <v>672.63721059620002</v>
      </c>
      <c r="U204" s="102" t="s">
        <v>61</v>
      </c>
      <c r="V204" s="118">
        <v>0</v>
      </c>
      <c r="W204" s="118">
        <v>0</v>
      </c>
      <c r="X204" s="118">
        <v>0</v>
      </c>
      <c r="Y204" s="118">
        <v>0</v>
      </c>
      <c r="Z204" s="118">
        <v>672.63721059620002</v>
      </c>
      <c r="AA204" s="118">
        <v>0</v>
      </c>
      <c r="AB204" s="118">
        <v>0</v>
      </c>
      <c r="AC204" s="119">
        <v>0</v>
      </c>
      <c r="AD204" s="118">
        <v>0</v>
      </c>
      <c r="AE204" s="118">
        <v>0</v>
      </c>
      <c r="AF204" s="118">
        <v>0</v>
      </c>
      <c r="AG204" s="118">
        <v>0</v>
      </c>
      <c r="AH204" s="118">
        <v>0</v>
      </c>
      <c r="AI204" s="120">
        <f t="shared" si="139"/>
        <v>672.63721059620002</v>
      </c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</row>
    <row r="205" spans="1:81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137"/>
        <v>0</v>
      </c>
      <c r="K205" s="73" t="s">
        <v>64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82">
        <v>0</v>
      </c>
      <c r="S205" s="83">
        <f t="shared" si="138"/>
        <v>0</v>
      </c>
      <c r="U205" s="104" t="s">
        <v>62</v>
      </c>
      <c r="V205" s="114">
        <v>0</v>
      </c>
      <c r="W205" s="114">
        <v>0</v>
      </c>
      <c r="X205" s="114">
        <v>0</v>
      </c>
      <c r="Y205" s="114">
        <v>0</v>
      </c>
      <c r="Z205" s="114">
        <v>0</v>
      </c>
      <c r="AA205" s="114">
        <v>0</v>
      </c>
      <c r="AB205" s="114">
        <v>0</v>
      </c>
      <c r="AC205" s="115">
        <v>0</v>
      </c>
      <c r="AD205" s="116">
        <v>0</v>
      </c>
      <c r="AE205" s="116">
        <v>0</v>
      </c>
      <c r="AF205" s="116">
        <v>0</v>
      </c>
      <c r="AG205" s="116">
        <v>0</v>
      </c>
      <c r="AH205" s="116">
        <v>0</v>
      </c>
      <c r="AI205" s="117">
        <f t="shared" si="139"/>
        <v>0</v>
      </c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</row>
    <row r="206" spans="1:81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f t="shared" si="137"/>
        <v>0</v>
      </c>
      <c r="K206" s="74" t="s">
        <v>23</v>
      </c>
      <c r="L206" s="87">
        <v>0</v>
      </c>
      <c r="M206" s="87">
        <v>0</v>
      </c>
      <c r="N206" s="87">
        <v>0</v>
      </c>
      <c r="O206" s="87">
        <v>0</v>
      </c>
      <c r="P206" s="87">
        <v>0</v>
      </c>
      <c r="Q206" s="87">
        <v>0</v>
      </c>
      <c r="R206" s="88">
        <v>0</v>
      </c>
      <c r="S206" s="89">
        <f t="shared" si="138"/>
        <v>0</v>
      </c>
      <c r="U206" s="105" t="s">
        <v>65</v>
      </c>
      <c r="V206" s="121">
        <v>0</v>
      </c>
      <c r="W206" s="121">
        <v>0</v>
      </c>
      <c r="X206" s="121">
        <v>0</v>
      </c>
      <c r="Y206" s="121">
        <v>0</v>
      </c>
      <c r="Z206" s="121">
        <v>0</v>
      </c>
      <c r="AA206" s="121">
        <v>0</v>
      </c>
      <c r="AB206" s="121">
        <v>0</v>
      </c>
      <c r="AC206" s="121">
        <v>0</v>
      </c>
      <c r="AD206" s="121">
        <v>0</v>
      </c>
      <c r="AE206" s="121">
        <v>0</v>
      </c>
      <c r="AF206" s="121">
        <v>0</v>
      </c>
      <c r="AG206" s="121">
        <v>0</v>
      </c>
      <c r="AH206" s="122">
        <v>0</v>
      </c>
      <c r="AI206" s="123">
        <f t="shared" si="139"/>
        <v>0</v>
      </c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</row>
    <row r="207" spans="1:81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f t="shared" si="137"/>
        <v>0</v>
      </c>
      <c r="K207" s="75" t="s">
        <v>19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90">
        <v>0</v>
      </c>
      <c r="S207" s="91">
        <f t="shared" si="138"/>
        <v>0</v>
      </c>
      <c r="U207" s="106" t="s">
        <v>19</v>
      </c>
      <c r="V207" s="124">
        <v>0</v>
      </c>
      <c r="W207" s="124">
        <v>0</v>
      </c>
      <c r="X207" s="124">
        <v>0</v>
      </c>
      <c r="Y207" s="124">
        <v>0</v>
      </c>
      <c r="Z207" s="124">
        <v>0</v>
      </c>
      <c r="AA207" s="124">
        <v>0</v>
      </c>
      <c r="AB207" s="124">
        <v>0</v>
      </c>
      <c r="AC207" s="124">
        <v>0</v>
      </c>
      <c r="AD207" s="125">
        <v>0</v>
      </c>
      <c r="AE207" s="125">
        <v>0</v>
      </c>
      <c r="AF207" s="125">
        <v>0</v>
      </c>
      <c r="AG207" s="125">
        <v>0</v>
      </c>
      <c r="AH207" s="125">
        <v>0</v>
      </c>
      <c r="AI207" s="126">
        <f t="shared" si="139"/>
        <v>0</v>
      </c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</row>
    <row r="208" spans="1:81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f t="shared" si="137"/>
        <v>0</v>
      </c>
      <c r="K208" s="74" t="s">
        <v>20</v>
      </c>
      <c r="L208" s="87">
        <v>0</v>
      </c>
      <c r="M208" s="87">
        <v>0</v>
      </c>
      <c r="N208" s="87">
        <v>0</v>
      </c>
      <c r="O208" s="87">
        <v>0</v>
      </c>
      <c r="P208" s="87">
        <v>0</v>
      </c>
      <c r="Q208" s="87">
        <v>0</v>
      </c>
      <c r="R208" s="88">
        <v>0</v>
      </c>
      <c r="S208" s="89">
        <f t="shared" si="138"/>
        <v>0</v>
      </c>
      <c r="U208" s="105" t="s">
        <v>20</v>
      </c>
      <c r="V208" s="121">
        <v>0</v>
      </c>
      <c r="W208" s="121">
        <v>0</v>
      </c>
      <c r="X208" s="121">
        <v>0</v>
      </c>
      <c r="Y208" s="121">
        <v>0</v>
      </c>
      <c r="Z208" s="121">
        <v>0</v>
      </c>
      <c r="AA208" s="121">
        <v>0</v>
      </c>
      <c r="AB208" s="121">
        <v>0</v>
      </c>
      <c r="AC208" s="121">
        <v>0</v>
      </c>
      <c r="AD208" s="121">
        <v>0</v>
      </c>
      <c r="AE208" s="121">
        <v>0</v>
      </c>
      <c r="AF208" s="121">
        <v>0</v>
      </c>
      <c r="AG208" s="121">
        <v>0</v>
      </c>
      <c r="AH208" s="122">
        <v>0</v>
      </c>
      <c r="AI208" s="123">
        <f t="shared" si="139"/>
        <v>0</v>
      </c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</row>
    <row r="209" spans="1:8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f t="shared" si="137"/>
        <v>0</v>
      </c>
      <c r="K209" s="76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2">
        <v>0</v>
      </c>
      <c r="S209" s="93">
        <f t="shared" si="138"/>
        <v>0</v>
      </c>
      <c r="U209" s="106" t="s">
        <v>11</v>
      </c>
      <c r="V209" s="124">
        <v>0</v>
      </c>
      <c r="W209" s="124">
        <v>0</v>
      </c>
      <c r="X209" s="124">
        <v>0</v>
      </c>
      <c r="Y209" s="124">
        <v>0</v>
      </c>
      <c r="Z209" s="124">
        <v>0</v>
      </c>
      <c r="AA209" s="124">
        <v>0</v>
      </c>
      <c r="AB209" s="124">
        <v>0</v>
      </c>
      <c r="AC209" s="124">
        <v>0</v>
      </c>
      <c r="AD209" s="125">
        <v>0</v>
      </c>
      <c r="AE209" s="125">
        <v>0</v>
      </c>
      <c r="AF209" s="125">
        <v>0</v>
      </c>
      <c r="AG209" s="125">
        <v>0</v>
      </c>
      <c r="AH209" s="125">
        <v>0</v>
      </c>
      <c r="AI209" s="126">
        <f t="shared" si="139"/>
        <v>0</v>
      </c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</row>
    <row r="210" spans="1:81" ht="15">
      <c r="A210" s="34" t="s">
        <v>26</v>
      </c>
      <c r="B210" s="67">
        <f>SUM(B189:B205)</f>
        <v>423.52972233154094</v>
      </c>
      <c r="C210" s="67">
        <f t="shared" ref="C210:I210" si="140">SUM(C189:C205)</f>
        <v>334.34894526267158</v>
      </c>
      <c r="D210" s="67">
        <f t="shared" si="140"/>
        <v>7501.6558596478535</v>
      </c>
      <c r="E210" s="67">
        <f t="shared" si="140"/>
        <v>601.16567792853607</v>
      </c>
      <c r="F210" s="67">
        <f t="shared" si="140"/>
        <v>0</v>
      </c>
      <c r="G210" s="67">
        <f t="shared" si="140"/>
        <v>67.309868468495637</v>
      </c>
      <c r="H210" s="68">
        <f t="shared" si="140"/>
        <v>0</v>
      </c>
      <c r="I210" s="39">
        <f t="shared" si="140"/>
        <v>8928.0100736390978</v>
      </c>
      <c r="K210" s="77" t="s">
        <v>26</v>
      </c>
      <c r="L210" s="67">
        <f>SUM(L189:L205)</f>
        <v>423.52972233154094</v>
      </c>
      <c r="M210" s="67">
        <f t="shared" ref="M210:S210" si="141">SUM(M189:M205)</f>
        <v>334.34894526267158</v>
      </c>
      <c r="N210" s="67">
        <f t="shared" si="141"/>
        <v>7501.6558596478535</v>
      </c>
      <c r="O210" s="67">
        <f t="shared" si="141"/>
        <v>601.16567792853607</v>
      </c>
      <c r="P210" s="67">
        <f t="shared" si="141"/>
        <v>808.73289172626585</v>
      </c>
      <c r="Q210" s="67">
        <f t="shared" si="141"/>
        <v>67.309868468495637</v>
      </c>
      <c r="R210" s="68">
        <f t="shared" si="141"/>
        <v>0</v>
      </c>
      <c r="S210" s="94">
        <f t="shared" si="141"/>
        <v>9736.7429653653635</v>
      </c>
      <c r="U210" s="107" t="s">
        <v>63</v>
      </c>
      <c r="V210" s="127">
        <f>SUM(V189:V205)</f>
        <v>294.4755686412862</v>
      </c>
      <c r="W210" s="127">
        <f t="shared" ref="W210:AH210" si="142">SUM(W189:W205)</f>
        <v>13.633542496775613</v>
      </c>
      <c r="X210" s="127">
        <f t="shared" si="142"/>
        <v>67.309868468495637</v>
      </c>
      <c r="Y210" s="127">
        <f t="shared" si="142"/>
        <v>334.34894526267158</v>
      </c>
      <c r="Z210" s="127">
        <f t="shared" si="142"/>
        <v>7404.6454946965559</v>
      </c>
      <c r="AA210" s="127">
        <f t="shared" si="142"/>
        <v>596.35597619975636</v>
      </c>
      <c r="AB210" s="127">
        <f t="shared" si="142"/>
        <v>808.73289172626585</v>
      </c>
      <c r="AC210" s="127">
        <f t="shared" si="142"/>
        <v>217.24067787355651</v>
      </c>
      <c r="AD210" s="128">
        <f t="shared" si="142"/>
        <v>115.4206111934791</v>
      </c>
      <c r="AE210" s="128">
        <f t="shared" si="142"/>
        <v>4.6300346711790246</v>
      </c>
      <c r="AF210" s="128">
        <f t="shared" si="142"/>
        <v>0</v>
      </c>
      <c r="AG210" s="128">
        <f t="shared" si="142"/>
        <v>97.010364951297646</v>
      </c>
      <c r="AH210" s="128">
        <f t="shared" si="142"/>
        <v>0.17966705760076576</v>
      </c>
      <c r="AI210" s="129">
        <f>SUM(V210:AC210)</f>
        <v>9736.7429653653635</v>
      </c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</row>
    <row r="211" spans="1:81" s="15" customFormat="1" ht="15" thickBot="1">
      <c r="A211" s="32" t="s">
        <v>90</v>
      </c>
      <c r="B211" s="48">
        <f>IF($I210=0,"-",B210/$I210)</f>
        <v>4.7438311430904143E-2</v>
      </c>
      <c r="C211" s="48">
        <f t="shared" ref="C211:H211" si="143">IF($I210=0,"-",C210/$I210)</f>
        <v>3.744943638111168E-2</v>
      </c>
      <c r="D211" s="48">
        <f t="shared" si="143"/>
        <v>0.84023828353389662</v>
      </c>
      <c r="E211" s="48">
        <f t="shared" si="143"/>
        <v>6.7334789384203522E-2</v>
      </c>
      <c r="F211" s="48">
        <f t="shared" si="143"/>
        <v>0</v>
      </c>
      <c r="G211" s="48">
        <f t="shared" si="143"/>
        <v>7.5391792698840257E-3</v>
      </c>
      <c r="H211" s="69">
        <f t="shared" si="143"/>
        <v>0</v>
      </c>
      <c r="I211" s="49">
        <f>SUM(B211:H211)</f>
        <v>1</v>
      </c>
      <c r="K211" s="78" t="s">
        <v>90</v>
      </c>
      <c r="L211" s="95">
        <f>IF($S210=0,"-",L210/$S210)</f>
        <v>4.3498090053119561E-2</v>
      </c>
      <c r="M211" s="95">
        <f t="shared" ref="M211:R211" si="144">IF($S210=0,"-",M210/$S210)</f>
        <v>3.4338889960635353E-2</v>
      </c>
      <c r="N211" s="95">
        <f t="shared" si="144"/>
        <v>0.77044817618499806</v>
      </c>
      <c r="O211" s="95">
        <f t="shared" si="144"/>
        <v>6.1741968548101427E-2</v>
      </c>
      <c r="P211" s="95">
        <f t="shared" si="144"/>
        <v>8.3059899455394409E-2</v>
      </c>
      <c r="Q211" s="95">
        <f t="shared" si="144"/>
        <v>6.9129757977512644E-3</v>
      </c>
      <c r="R211" s="96">
        <f t="shared" si="144"/>
        <v>0</v>
      </c>
      <c r="S211" s="97">
        <f>SUM(L211:R211)</f>
        <v>1</v>
      </c>
      <c r="U211" s="108" t="s">
        <v>90</v>
      </c>
      <c r="V211" s="130">
        <f>+V210/$AI210</f>
        <v>3.0243744719231812E-2</v>
      </c>
      <c r="W211" s="130">
        <f t="shared" ref="W211:AH211" si="145">+W210/$AI210</f>
        <v>1.4002159187391085E-3</v>
      </c>
      <c r="X211" s="130">
        <f t="shared" si="145"/>
        <v>6.9129757977512644E-3</v>
      </c>
      <c r="Y211" s="130">
        <f t="shared" si="145"/>
        <v>3.4338889960635353E-2</v>
      </c>
      <c r="Z211" s="130">
        <f t="shared" si="145"/>
        <v>0.76048484806836048</v>
      </c>
      <c r="AA211" s="130">
        <f t="shared" si="145"/>
        <v>6.124799415174647E-2</v>
      </c>
      <c r="AB211" s="130">
        <f t="shared" si="145"/>
        <v>8.3059899455394409E-2</v>
      </c>
      <c r="AC211" s="130">
        <f t="shared" si="145"/>
        <v>2.231143192814115E-2</v>
      </c>
      <c r="AD211" s="130">
        <f t="shared" si="145"/>
        <v>1.1854129415148636E-2</v>
      </c>
      <c r="AE211" s="130">
        <f t="shared" si="145"/>
        <v>4.755219160707593E-4</v>
      </c>
      <c r="AF211" s="130">
        <f t="shared" si="145"/>
        <v>0</v>
      </c>
      <c r="AG211" s="130">
        <f t="shared" si="145"/>
        <v>9.9633281166375542E-3</v>
      </c>
      <c r="AH211" s="130">
        <f t="shared" si="145"/>
        <v>1.845248028420394E-5</v>
      </c>
      <c r="AI211" s="131">
        <f>SUM(V211:AC211)</f>
        <v>0.99999999999999989</v>
      </c>
    </row>
    <row r="212" spans="1:81" ht="15" thickBot="1">
      <c r="A212" s="2"/>
      <c r="B212" s="2"/>
      <c r="C212" s="2"/>
      <c r="D212" s="2"/>
      <c r="E212" s="2"/>
      <c r="F212" s="2"/>
      <c r="G212" s="2"/>
      <c r="H212" s="2"/>
      <c r="I212" s="2"/>
      <c r="K212" s="2"/>
      <c r="L212" s="2"/>
      <c r="M212" s="2"/>
      <c r="N212" s="2"/>
      <c r="O212" s="2"/>
      <c r="P212" s="2"/>
      <c r="Q212" s="2"/>
      <c r="R212" s="2"/>
      <c r="S212" s="2"/>
      <c r="U212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</row>
    <row r="213" spans="1:81" ht="30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  <c r="K213" s="424" t="s">
        <v>36</v>
      </c>
      <c r="L213" s="80" t="s">
        <v>0</v>
      </c>
      <c r="M213" s="80" t="s">
        <v>1</v>
      </c>
      <c r="N213" s="80" t="s">
        <v>2</v>
      </c>
      <c r="O213" s="80" t="s">
        <v>3</v>
      </c>
      <c r="P213" s="80" t="s">
        <v>27</v>
      </c>
      <c r="Q213" s="80" t="s">
        <v>4</v>
      </c>
      <c r="R213" s="80" t="s">
        <v>5</v>
      </c>
      <c r="S213" s="81" t="s">
        <v>6</v>
      </c>
      <c r="U213" s="417" t="s">
        <v>36</v>
      </c>
      <c r="V213" s="111" t="s">
        <v>72</v>
      </c>
      <c r="W213" s="111" t="s">
        <v>73</v>
      </c>
      <c r="X213" s="111" t="s">
        <v>4</v>
      </c>
      <c r="Y213" s="111" t="s">
        <v>1</v>
      </c>
      <c r="Z213" s="111" t="s">
        <v>2</v>
      </c>
      <c r="AA213" s="111" t="s">
        <v>3</v>
      </c>
      <c r="AB213" s="111" t="s">
        <v>55</v>
      </c>
      <c r="AC213" s="111" t="s">
        <v>67</v>
      </c>
      <c r="AD213" s="112" t="s">
        <v>74</v>
      </c>
      <c r="AE213" s="112" t="s">
        <v>75</v>
      </c>
      <c r="AF213" s="112" t="s">
        <v>76</v>
      </c>
      <c r="AG213" s="112" t="s">
        <v>77</v>
      </c>
      <c r="AH213" s="112" t="s">
        <v>78</v>
      </c>
      <c r="AI213" s="113" t="s">
        <v>63</v>
      </c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</row>
    <row r="214" spans="1:81" ht="15" customHeight="1">
      <c r="A214" s="445" t="s">
        <v>36</v>
      </c>
      <c r="B214" s="409" t="s">
        <v>119</v>
      </c>
      <c r="C214" s="410"/>
      <c r="D214" s="410"/>
      <c r="E214" s="410"/>
      <c r="F214" s="410"/>
      <c r="G214" s="410"/>
      <c r="H214" s="410"/>
      <c r="I214" s="411"/>
      <c r="K214" s="425" t="s">
        <v>36</v>
      </c>
      <c r="L214" s="412" t="s">
        <v>119</v>
      </c>
      <c r="M214" s="413"/>
      <c r="N214" s="413"/>
      <c r="O214" s="413"/>
      <c r="P214" s="413"/>
      <c r="Q214" s="413"/>
      <c r="R214" s="413"/>
      <c r="S214" s="414"/>
      <c r="U214" s="418" t="s">
        <v>36</v>
      </c>
      <c r="V214" s="419" t="s">
        <v>119</v>
      </c>
      <c r="W214" s="419"/>
      <c r="X214" s="419"/>
      <c r="Y214" s="419"/>
      <c r="Z214" s="419"/>
      <c r="AA214" s="419"/>
      <c r="AB214" s="419"/>
      <c r="AC214" s="419"/>
      <c r="AD214" s="419"/>
      <c r="AE214" s="419"/>
      <c r="AF214" s="419"/>
      <c r="AG214" s="419"/>
      <c r="AH214" s="419"/>
      <c r="AI214" s="420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</row>
    <row r="215" spans="1:8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  <c r="K215" s="79" t="s">
        <v>7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98">
        <v>0</v>
      </c>
      <c r="S215" s="99">
        <f>SUM(L215:R215)</f>
        <v>0</v>
      </c>
      <c r="U215" s="101" t="s">
        <v>7</v>
      </c>
      <c r="V215" s="114">
        <v>0</v>
      </c>
      <c r="W215" s="114">
        <v>0</v>
      </c>
      <c r="X215" s="114">
        <v>0</v>
      </c>
      <c r="Y215" s="114">
        <v>0</v>
      </c>
      <c r="Z215" s="114">
        <v>0</v>
      </c>
      <c r="AA215" s="114">
        <v>0</v>
      </c>
      <c r="AB215" s="114">
        <v>0</v>
      </c>
      <c r="AC215" s="115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7">
        <f>SUM(V215:AC215)</f>
        <v>0</v>
      </c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</row>
    <row r="216" spans="1:8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146">SUM(B216:H216)</f>
        <v>0</v>
      </c>
      <c r="K216" s="71" t="s">
        <v>8</v>
      </c>
      <c r="L216" s="84">
        <v>0</v>
      </c>
      <c r="M216" s="84">
        <v>0</v>
      </c>
      <c r="N216" s="84">
        <v>0</v>
      </c>
      <c r="O216" s="84">
        <v>0</v>
      </c>
      <c r="P216" s="84">
        <v>0</v>
      </c>
      <c r="Q216" s="84">
        <v>0</v>
      </c>
      <c r="R216" s="85">
        <v>0</v>
      </c>
      <c r="S216" s="86">
        <f t="shared" ref="S216:S235" si="147">SUM(L216:R216)</f>
        <v>0</v>
      </c>
      <c r="U216" s="102" t="s">
        <v>8</v>
      </c>
      <c r="V216" s="118">
        <v>0</v>
      </c>
      <c r="W216" s="118">
        <v>0</v>
      </c>
      <c r="X216" s="118">
        <v>0</v>
      </c>
      <c r="Y216" s="118">
        <v>0</v>
      </c>
      <c r="Z216" s="118">
        <v>0</v>
      </c>
      <c r="AA216" s="118">
        <v>0</v>
      </c>
      <c r="AB216" s="118">
        <v>0</v>
      </c>
      <c r="AC216" s="119">
        <v>0</v>
      </c>
      <c r="AD216" s="118">
        <v>0</v>
      </c>
      <c r="AE216" s="118">
        <v>0</v>
      </c>
      <c r="AF216" s="118">
        <v>0</v>
      </c>
      <c r="AG216" s="118">
        <v>0</v>
      </c>
      <c r="AH216" s="118">
        <v>0</v>
      </c>
      <c r="AI216" s="120">
        <f t="shared" ref="AI216:AI235" si="148">SUM(V216:AC216)</f>
        <v>0</v>
      </c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</row>
    <row r="217" spans="1:8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146"/>
        <v>0</v>
      </c>
      <c r="K217" s="72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82">
        <v>0</v>
      </c>
      <c r="S217" s="83">
        <f t="shared" si="147"/>
        <v>0</v>
      </c>
      <c r="U217" s="103" t="s">
        <v>10</v>
      </c>
      <c r="V217" s="114">
        <v>0</v>
      </c>
      <c r="W217" s="114">
        <v>0</v>
      </c>
      <c r="X217" s="114">
        <v>0</v>
      </c>
      <c r="Y217" s="114">
        <v>0</v>
      </c>
      <c r="Z217" s="114">
        <v>0</v>
      </c>
      <c r="AA217" s="114">
        <v>0</v>
      </c>
      <c r="AB217" s="114">
        <v>0</v>
      </c>
      <c r="AC217" s="115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7">
        <f t="shared" si="148"/>
        <v>0</v>
      </c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</row>
    <row r="218" spans="1:8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146"/>
        <v>0</v>
      </c>
      <c r="K218" s="71" t="s">
        <v>56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5">
        <v>0</v>
      </c>
      <c r="S218" s="86">
        <f t="shared" si="147"/>
        <v>0</v>
      </c>
      <c r="U218" s="102" t="s">
        <v>56</v>
      </c>
      <c r="V218" s="118">
        <v>0</v>
      </c>
      <c r="W218" s="118">
        <v>0</v>
      </c>
      <c r="X218" s="118">
        <v>0</v>
      </c>
      <c r="Y218" s="118">
        <v>0</v>
      </c>
      <c r="Z218" s="118">
        <v>0</v>
      </c>
      <c r="AA218" s="118">
        <v>0</v>
      </c>
      <c r="AB218" s="118">
        <v>0</v>
      </c>
      <c r="AC218" s="119">
        <v>0</v>
      </c>
      <c r="AD218" s="118">
        <v>0</v>
      </c>
      <c r="AE218" s="118">
        <v>0</v>
      </c>
      <c r="AF218" s="118">
        <v>0</v>
      </c>
      <c r="AG218" s="118">
        <v>0</v>
      </c>
      <c r="AH218" s="118">
        <v>0</v>
      </c>
      <c r="AI218" s="120">
        <f t="shared" si="148"/>
        <v>0</v>
      </c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</row>
    <row r="219" spans="1:81" ht="15">
      <c r="A219" s="29" t="s">
        <v>16</v>
      </c>
      <c r="B219" s="43">
        <v>12.105079064846274</v>
      </c>
      <c r="C219" s="43">
        <v>6.2029687148165449</v>
      </c>
      <c r="D219" s="43">
        <v>1.6387840645235339</v>
      </c>
      <c r="E219" s="43">
        <v>0</v>
      </c>
      <c r="F219" s="422"/>
      <c r="G219" s="43">
        <v>0</v>
      </c>
      <c r="H219" s="44">
        <v>0</v>
      </c>
      <c r="I219" s="39">
        <f t="shared" si="146"/>
        <v>19.946831844186352</v>
      </c>
      <c r="K219" s="72" t="s">
        <v>16</v>
      </c>
      <c r="L219" s="43">
        <v>12.105079064846274</v>
      </c>
      <c r="M219" s="43">
        <v>6.2029687148165449</v>
      </c>
      <c r="N219" s="43">
        <v>1.6387840645235339</v>
      </c>
      <c r="O219" s="43">
        <v>0</v>
      </c>
      <c r="P219" s="43">
        <v>0</v>
      </c>
      <c r="Q219" s="43">
        <v>0</v>
      </c>
      <c r="R219" s="82">
        <v>0</v>
      </c>
      <c r="S219" s="83">
        <f t="shared" si="147"/>
        <v>19.946831844186352</v>
      </c>
      <c r="U219" s="103" t="s">
        <v>16</v>
      </c>
      <c r="V219" s="114">
        <v>12.105079064846274</v>
      </c>
      <c r="W219" s="114">
        <v>0</v>
      </c>
      <c r="X219" s="114">
        <v>0</v>
      </c>
      <c r="Y219" s="114">
        <v>6.2029687148165449</v>
      </c>
      <c r="Z219" s="114">
        <v>1.1567887514283768</v>
      </c>
      <c r="AA219" s="114">
        <v>0</v>
      </c>
      <c r="AB219" s="114">
        <v>0</v>
      </c>
      <c r="AC219" s="115">
        <v>0.48199531309515709</v>
      </c>
      <c r="AD219" s="116">
        <v>0</v>
      </c>
      <c r="AE219" s="116">
        <v>0</v>
      </c>
      <c r="AF219" s="116">
        <v>0</v>
      </c>
      <c r="AG219" s="116">
        <v>0.48199531309515709</v>
      </c>
      <c r="AH219" s="116">
        <v>0</v>
      </c>
      <c r="AI219" s="117">
        <f t="shared" si="148"/>
        <v>19.946831844186352</v>
      </c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</row>
    <row r="220" spans="1:81" ht="15">
      <c r="A220" s="28" t="s">
        <v>68</v>
      </c>
      <c r="B220" s="40">
        <v>4.3905154224778142</v>
      </c>
      <c r="C220" s="40">
        <v>0</v>
      </c>
      <c r="D220" s="40">
        <v>4.3224914744574896</v>
      </c>
      <c r="E220" s="40">
        <v>0</v>
      </c>
      <c r="F220" s="422"/>
      <c r="G220" s="40">
        <v>0</v>
      </c>
      <c r="H220" s="41">
        <v>0</v>
      </c>
      <c r="I220" s="42">
        <f t="shared" si="146"/>
        <v>8.7130068969353047</v>
      </c>
      <c r="K220" s="71" t="s">
        <v>68</v>
      </c>
      <c r="L220" s="84">
        <v>4.3905154224778142</v>
      </c>
      <c r="M220" s="84">
        <v>0</v>
      </c>
      <c r="N220" s="84">
        <v>4.3224914744574896</v>
      </c>
      <c r="O220" s="84">
        <v>0</v>
      </c>
      <c r="P220" s="84">
        <v>0</v>
      </c>
      <c r="Q220" s="84">
        <v>0</v>
      </c>
      <c r="R220" s="85">
        <v>0</v>
      </c>
      <c r="S220" s="86">
        <f t="shared" si="147"/>
        <v>8.7130068969353047</v>
      </c>
      <c r="U220" s="102" t="s">
        <v>57</v>
      </c>
      <c r="V220" s="118">
        <v>4.3905154224778142</v>
      </c>
      <c r="W220" s="118">
        <v>0</v>
      </c>
      <c r="X220" s="118">
        <v>0</v>
      </c>
      <c r="Y220" s="118">
        <v>0</v>
      </c>
      <c r="Z220" s="118">
        <v>4.3224914744574896</v>
      </c>
      <c r="AA220" s="118">
        <v>0</v>
      </c>
      <c r="AB220" s="118">
        <v>0</v>
      </c>
      <c r="AC220" s="119">
        <v>0</v>
      </c>
      <c r="AD220" s="118">
        <v>0</v>
      </c>
      <c r="AE220" s="118">
        <v>0</v>
      </c>
      <c r="AF220" s="118">
        <v>0</v>
      </c>
      <c r="AG220" s="118">
        <v>0</v>
      </c>
      <c r="AH220" s="118">
        <v>0</v>
      </c>
      <c r="AI220" s="120">
        <f t="shared" si="148"/>
        <v>8.7130068969353047</v>
      </c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</row>
    <row r="221" spans="1:81" ht="15">
      <c r="A221" s="29" t="s">
        <v>58</v>
      </c>
      <c r="B221" s="43">
        <v>0</v>
      </c>
      <c r="C221" s="43">
        <v>0</v>
      </c>
      <c r="D221" s="43">
        <v>0</v>
      </c>
      <c r="E221" s="43">
        <v>1.0631314638580018E-2</v>
      </c>
      <c r="F221" s="422"/>
      <c r="G221" s="43">
        <v>0</v>
      </c>
      <c r="H221" s="44">
        <v>0</v>
      </c>
      <c r="I221" s="39">
        <f t="shared" si="146"/>
        <v>1.0631314638580018E-2</v>
      </c>
      <c r="K221" s="72" t="s">
        <v>58</v>
      </c>
      <c r="L221" s="43">
        <v>0</v>
      </c>
      <c r="M221" s="43">
        <v>0</v>
      </c>
      <c r="N221" s="43">
        <v>0</v>
      </c>
      <c r="O221" s="43">
        <v>1.0631314638580018E-2</v>
      </c>
      <c r="P221" s="43">
        <v>15.874443292520027</v>
      </c>
      <c r="Q221" s="43">
        <v>0</v>
      </c>
      <c r="R221" s="82">
        <v>0</v>
      </c>
      <c r="S221" s="83">
        <f t="shared" si="147"/>
        <v>15.885074607158607</v>
      </c>
      <c r="U221" s="103" t="s">
        <v>58</v>
      </c>
      <c r="V221" s="114">
        <v>0</v>
      </c>
      <c r="W221" s="114">
        <v>0</v>
      </c>
      <c r="X221" s="114">
        <v>0</v>
      </c>
      <c r="Y221" s="114">
        <v>0</v>
      </c>
      <c r="Z221" s="114">
        <v>0</v>
      </c>
      <c r="AA221" s="114">
        <v>1.0631314638580018E-2</v>
      </c>
      <c r="AB221" s="114">
        <v>15.874443292520027</v>
      </c>
      <c r="AC221" s="115">
        <v>0</v>
      </c>
      <c r="AD221" s="114">
        <v>0</v>
      </c>
      <c r="AE221" s="114">
        <v>0</v>
      </c>
      <c r="AF221" s="114">
        <v>0</v>
      </c>
      <c r="AG221" s="114">
        <v>0</v>
      </c>
      <c r="AH221" s="114">
        <v>0</v>
      </c>
      <c r="AI221" s="117">
        <f t="shared" si="148"/>
        <v>15.885074607158607</v>
      </c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</row>
    <row r="222" spans="1:81" ht="15">
      <c r="A222" s="28" t="s">
        <v>12</v>
      </c>
      <c r="B222" s="40">
        <v>0</v>
      </c>
      <c r="C222" s="40">
        <v>0</v>
      </c>
      <c r="D222" s="40">
        <v>0</v>
      </c>
      <c r="E222" s="40">
        <v>1.3073598683334067E-15</v>
      </c>
      <c r="F222" s="422"/>
      <c r="G222" s="40">
        <v>0</v>
      </c>
      <c r="H222" s="41">
        <v>0</v>
      </c>
      <c r="I222" s="42">
        <f t="shared" si="146"/>
        <v>1.3073598683334067E-15</v>
      </c>
      <c r="K222" s="71" t="s">
        <v>12</v>
      </c>
      <c r="L222" s="84">
        <v>0</v>
      </c>
      <c r="M222" s="84">
        <v>0</v>
      </c>
      <c r="N222" s="84">
        <v>0</v>
      </c>
      <c r="O222" s="84">
        <v>1.3073598683334067E-15</v>
      </c>
      <c r="P222" s="84">
        <v>2.5367679341204123</v>
      </c>
      <c r="Q222" s="84">
        <v>0</v>
      </c>
      <c r="R222" s="85">
        <v>0</v>
      </c>
      <c r="S222" s="86">
        <f t="shared" si="147"/>
        <v>2.5367679341204137</v>
      </c>
      <c r="U222" s="102" t="s">
        <v>12</v>
      </c>
      <c r="V222" s="118">
        <v>0</v>
      </c>
      <c r="W222" s="118">
        <v>0</v>
      </c>
      <c r="X222" s="118">
        <v>0</v>
      </c>
      <c r="Y222" s="118">
        <v>0</v>
      </c>
      <c r="Z222" s="118">
        <v>0</v>
      </c>
      <c r="AA222" s="118">
        <v>1.3073598683334067E-15</v>
      </c>
      <c r="AB222" s="118">
        <v>2.5367679341204123</v>
      </c>
      <c r="AC222" s="119">
        <v>0</v>
      </c>
      <c r="AD222" s="118">
        <v>0</v>
      </c>
      <c r="AE222" s="118">
        <v>0</v>
      </c>
      <c r="AF222" s="118">
        <v>0</v>
      </c>
      <c r="AG222" s="118">
        <v>0</v>
      </c>
      <c r="AH222" s="118">
        <v>0</v>
      </c>
      <c r="AI222" s="120">
        <f t="shared" si="148"/>
        <v>2.5367679341204137</v>
      </c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</row>
    <row r="223" spans="1:8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146"/>
        <v>0</v>
      </c>
      <c r="K223" s="72" t="s">
        <v>59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82">
        <v>0</v>
      </c>
      <c r="S223" s="83">
        <f t="shared" si="147"/>
        <v>0</v>
      </c>
      <c r="U223" s="103" t="s">
        <v>59</v>
      </c>
      <c r="V223" s="114">
        <v>0</v>
      </c>
      <c r="W223" s="114">
        <v>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5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7">
        <f t="shared" si="148"/>
        <v>0</v>
      </c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</row>
    <row r="224" spans="1:81" ht="15">
      <c r="A224" s="28" t="s">
        <v>17</v>
      </c>
      <c r="B224" s="40">
        <v>2.9297982534078823E-2</v>
      </c>
      <c r="C224" s="40">
        <v>0</v>
      </c>
      <c r="D224" s="40">
        <v>0.11604827995433359</v>
      </c>
      <c r="E224" s="40">
        <v>6.1332285282168523E-3</v>
      </c>
      <c r="F224" s="422"/>
      <c r="G224" s="40">
        <v>0</v>
      </c>
      <c r="H224" s="41">
        <v>0</v>
      </c>
      <c r="I224" s="42">
        <f t="shared" si="146"/>
        <v>0.15147949101662928</v>
      </c>
      <c r="K224" s="71" t="s">
        <v>17</v>
      </c>
      <c r="L224" s="84">
        <v>2.9297982534078823E-2</v>
      </c>
      <c r="M224" s="84">
        <v>0</v>
      </c>
      <c r="N224" s="84">
        <v>0.11604827995433359</v>
      </c>
      <c r="O224" s="84">
        <v>6.1332285282168523E-3</v>
      </c>
      <c r="P224" s="84">
        <v>0</v>
      </c>
      <c r="Q224" s="84">
        <v>0</v>
      </c>
      <c r="R224" s="85">
        <v>0</v>
      </c>
      <c r="S224" s="86">
        <f t="shared" si="147"/>
        <v>0.15147949101662928</v>
      </c>
      <c r="U224" s="102" t="s">
        <v>17</v>
      </c>
      <c r="V224" s="118">
        <v>2.9297982534078823E-2</v>
      </c>
      <c r="W224" s="118">
        <v>0</v>
      </c>
      <c r="X224" s="118">
        <v>0</v>
      </c>
      <c r="Y224" s="118">
        <v>0</v>
      </c>
      <c r="Z224" s="118">
        <v>0.11604827995433359</v>
      </c>
      <c r="AA224" s="118">
        <v>6.1332285282168523E-3</v>
      </c>
      <c r="AB224" s="118">
        <v>0</v>
      </c>
      <c r="AC224" s="119">
        <v>0</v>
      </c>
      <c r="AD224" s="118">
        <v>0</v>
      </c>
      <c r="AE224" s="118">
        <v>0</v>
      </c>
      <c r="AF224" s="118">
        <v>0</v>
      </c>
      <c r="AG224" s="118">
        <v>0</v>
      </c>
      <c r="AH224" s="118">
        <v>0</v>
      </c>
      <c r="AI224" s="120">
        <f t="shared" si="148"/>
        <v>0.15147949101662928</v>
      </c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</row>
    <row r="225" spans="1:81" ht="15">
      <c r="A225" s="29" t="s">
        <v>140</v>
      </c>
      <c r="B225" s="43">
        <v>6.2401379163872468</v>
      </c>
      <c r="C225" s="43">
        <v>0.24624445275301571</v>
      </c>
      <c r="D225" s="43">
        <v>53.57317574738763</v>
      </c>
      <c r="E225" s="43">
        <v>6.8190771531604355E-2</v>
      </c>
      <c r="F225" s="422"/>
      <c r="G225" s="43">
        <v>0</v>
      </c>
      <c r="H225" s="44">
        <v>0</v>
      </c>
      <c r="I225" s="39">
        <f t="shared" si="146"/>
        <v>60.1277488880595</v>
      </c>
      <c r="K225" s="72" t="s">
        <v>140</v>
      </c>
      <c r="L225" s="43">
        <v>6.2401379163872468</v>
      </c>
      <c r="M225" s="43">
        <v>0.24624445275301571</v>
      </c>
      <c r="N225" s="43">
        <v>53.57317574738763</v>
      </c>
      <c r="O225" s="43">
        <v>6.8190771531604355E-2</v>
      </c>
      <c r="P225" s="43">
        <v>0</v>
      </c>
      <c r="Q225" s="43">
        <v>0</v>
      </c>
      <c r="R225" s="82">
        <v>0</v>
      </c>
      <c r="S225" s="83">
        <f t="shared" si="147"/>
        <v>60.1277488880595</v>
      </c>
      <c r="U225" s="103" t="s">
        <v>140</v>
      </c>
      <c r="V225" s="114">
        <v>5.7323724809838659</v>
      </c>
      <c r="W225" s="114">
        <v>0</v>
      </c>
      <c r="X225" s="114">
        <v>0</v>
      </c>
      <c r="Y225" s="114">
        <v>0.24624445275301571</v>
      </c>
      <c r="Z225" s="114">
        <v>17.919587664456571</v>
      </c>
      <c r="AA225" s="114">
        <v>6.8190771531604355E-2</v>
      </c>
      <c r="AB225" s="114">
        <v>0</v>
      </c>
      <c r="AC225" s="115">
        <v>36.161353518334444</v>
      </c>
      <c r="AD225" s="114">
        <v>0.50776543540338059</v>
      </c>
      <c r="AE225" s="114">
        <v>0</v>
      </c>
      <c r="AF225" s="114">
        <v>0</v>
      </c>
      <c r="AG225" s="114">
        <v>35.653588082931059</v>
      </c>
      <c r="AH225" s="114">
        <v>0</v>
      </c>
      <c r="AI225" s="117">
        <f t="shared" si="148"/>
        <v>60.1277488880595</v>
      </c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</row>
    <row r="226" spans="1:81" ht="15">
      <c r="A226" s="28" t="s">
        <v>25</v>
      </c>
      <c r="B226" s="40">
        <v>6.6544358033944535</v>
      </c>
      <c r="C226" s="40">
        <v>0.27994541251203919</v>
      </c>
      <c r="D226" s="40">
        <v>8.4842653171927722</v>
      </c>
      <c r="E226" s="40">
        <v>81.967408419485466</v>
      </c>
      <c r="F226" s="422"/>
      <c r="G226" s="40">
        <v>15.689546221117718</v>
      </c>
      <c r="H226" s="41">
        <v>1.7280581019261672</v>
      </c>
      <c r="I226" s="42">
        <f t="shared" si="146"/>
        <v>114.80365927562862</v>
      </c>
      <c r="K226" s="71" t="s">
        <v>25</v>
      </c>
      <c r="L226" s="84">
        <v>6.6544358033944535</v>
      </c>
      <c r="M226" s="84">
        <v>0.27994541251203919</v>
      </c>
      <c r="N226" s="84">
        <v>8.4842653171927722</v>
      </c>
      <c r="O226" s="84">
        <v>81.967408419485466</v>
      </c>
      <c r="P226" s="84">
        <v>2.5916663790399759</v>
      </c>
      <c r="Q226" s="84">
        <v>15.689546221117718</v>
      </c>
      <c r="R226" s="85">
        <v>1.7280581019261672</v>
      </c>
      <c r="S226" s="86">
        <f t="shared" si="147"/>
        <v>117.3953256546686</v>
      </c>
      <c r="U226" s="102" t="s">
        <v>25</v>
      </c>
      <c r="V226" s="118">
        <v>0</v>
      </c>
      <c r="W226" s="118">
        <v>5.9692271082429214</v>
      </c>
      <c r="X226" s="118">
        <v>15.689546221117718</v>
      </c>
      <c r="Y226" s="118">
        <v>0.27994541251203919</v>
      </c>
      <c r="Z226" s="118">
        <v>8.3779404567371785</v>
      </c>
      <c r="AA226" s="118">
        <v>81.164637593261247</v>
      </c>
      <c r="AB226" s="118">
        <v>2.5916663790399759</v>
      </c>
      <c r="AC226" s="119">
        <v>3.322362483757511</v>
      </c>
      <c r="AD226" s="118">
        <v>0.68520869515153193</v>
      </c>
      <c r="AE226" s="118">
        <v>0.4454084107458865</v>
      </c>
      <c r="AF226" s="118">
        <v>1.7280581019261672</v>
      </c>
      <c r="AG226" s="118">
        <v>0.10632486045559446</v>
      </c>
      <c r="AH226" s="118">
        <v>0.35736241547833147</v>
      </c>
      <c r="AI226" s="120">
        <f t="shared" si="148"/>
        <v>117.3953256546686</v>
      </c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</row>
    <row r="227" spans="1:81" ht="15">
      <c r="A227" s="29" t="s">
        <v>24</v>
      </c>
      <c r="B227" s="43">
        <v>40.291222851448893</v>
      </c>
      <c r="C227" s="43">
        <v>0</v>
      </c>
      <c r="D227" s="43">
        <v>11.092791358730079</v>
      </c>
      <c r="E227" s="43">
        <v>0</v>
      </c>
      <c r="F227" s="422"/>
      <c r="G227" s="43">
        <v>0</v>
      </c>
      <c r="H227" s="44">
        <v>0</v>
      </c>
      <c r="I227" s="39">
        <f t="shared" si="146"/>
        <v>51.384014210178975</v>
      </c>
      <c r="K227" s="72" t="s">
        <v>24</v>
      </c>
      <c r="L227" s="43">
        <v>40.291222851448893</v>
      </c>
      <c r="M227" s="43">
        <v>0</v>
      </c>
      <c r="N227" s="43">
        <v>11.092791358730079</v>
      </c>
      <c r="O227" s="43">
        <v>0</v>
      </c>
      <c r="P227" s="43">
        <v>0</v>
      </c>
      <c r="Q227" s="43">
        <v>0</v>
      </c>
      <c r="R227" s="82">
        <v>0</v>
      </c>
      <c r="S227" s="83">
        <f t="shared" si="147"/>
        <v>51.384014210178975</v>
      </c>
      <c r="U227" s="103" t="s">
        <v>24</v>
      </c>
      <c r="V227" s="114">
        <v>40.291222851448893</v>
      </c>
      <c r="W227" s="114">
        <v>0</v>
      </c>
      <c r="X227" s="114">
        <v>0</v>
      </c>
      <c r="Y227" s="114">
        <v>0</v>
      </c>
      <c r="Z227" s="114">
        <v>0</v>
      </c>
      <c r="AA227" s="114">
        <v>0</v>
      </c>
      <c r="AB227" s="114">
        <v>0</v>
      </c>
      <c r="AC227" s="115">
        <v>11.092791358730079</v>
      </c>
      <c r="AD227" s="114">
        <v>0</v>
      </c>
      <c r="AE227" s="114">
        <v>0</v>
      </c>
      <c r="AF227" s="114">
        <v>0</v>
      </c>
      <c r="AG227" s="114">
        <v>11.092791358730079</v>
      </c>
      <c r="AH227" s="114">
        <v>0</v>
      </c>
      <c r="AI227" s="117">
        <f t="shared" si="148"/>
        <v>51.384014210178975</v>
      </c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</row>
    <row r="228" spans="1:81" ht="15">
      <c r="A228" s="28" t="s">
        <v>60</v>
      </c>
      <c r="B228" s="40">
        <v>0.26671745127963231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146"/>
        <v>0.26671745127963231</v>
      </c>
      <c r="K228" s="71" t="s">
        <v>60</v>
      </c>
      <c r="L228" s="84">
        <v>0.26671745127963231</v>
      </c>
      <c r="M228" s="84">
        <v>0</v>
      </c>
      <c r="N228" s="84">
        <v>0</v>
      </c>
      <c r="O228" s="84">
        <v>0</v>
      </c>
      <c r="P228" s="84">
        <v>0</v>
      </c>
      <c r="Q228" s="84">
        <v>0</v>
      </c>
      <c r="R228" s="85">
        <v>0</v>
      </c>
      <c r="S228" s="86">
        <f t="shared" si="147"/>
        <v>0.26671745127963231</v>
      </c>
      <c r="U228" s="102" t="s">
        <v>60</v>
      </c>
      <c r="V228" s="118">
        <v>0.26671745127963231</v>
      </c>
      <c r="W228" s="118">
        <v>0</v>
      </c>
      <c r="X228" s="118">
        <v>0</v>
      </c>
      <c r="Y228" s="118">
        <v>0</v>
      </c>
      <c r="Z228" s="118">
        <v>0</v>
      </c>
      <c r="AA228" s="118">
        <v>0</v>
      </c>
      <c r="AB228" s="118">
        <v>0</v>
      </c>
      <c r="AC228" s="119">
        <v>0</v>
      </c>
      <c r="AD228" s="118">
        <v>0</v>
      </c>
      <c r="AE228" s="118">
        <v>0</v>
      </c>
      <c r="AF228" s="118">
        <v>0</v>
      </c>
      <c r="AG228" s="118">
        <v>0</v>
      </c>
      <c r="AH228" s="118">
        <v>0</v>
      </c>
      <c r="AI228" s="120">
        <f t="shared" si="148"/>
        <v>0.26671745127963231</v>
      </c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</row>
    <row r="229" spans="1:81" ht="15">
      <c r="A229" s="29" t="s">
        <v>22</v>
      </c>
      <c r="B229" s="43">
        <v>0.49315657802571994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 t="shared" si="146"/>
        <v>0.49315657802571994</v>
      </c>
      <c r="K229" s="72" t="s">
        <v>22</v>
      </c>
      <c r="L229" s="43">
        <v>0.49315657802571994</v>
      </c>
      <c r="M229" s="43">
        <v>0</v>
      </c>
      <c r="N229" s="43">
        <v>0</v>
      </c>
      <c r="O229" s="43">
        <v>0</v>
      </c>
      <c r="P229" s="43">
        <v>0.57932982129086408</v>
      </c>
      <c r="Q229" s="43">
        <v>0</v>
      </c>
      <c r="R229" s="82">
        <v>0</v>
      </c>
      <c r="S229" s="83">
        <f t="shared" si="147"/>
        <v>1.0724863993165841</v>
      </c>
      <c r="U229" s="103" t="s">
        <v>22</v>
      </c>
      <c r="V229" s="114">
        <v>0.49315657802571994</v>
      </c>
      <c r="W229" s="114">
        <v>0</v>
      </c>
      <c r="X229" s="114">
        <v>0</v>
      </c>
      <c r="Y229" s="114">
        <v>0</v>
      </c>
      <c r="Z229" s="114">
        <v>0</v>
      </c>
      <c r="AA229" s="114">
        <v>0</v>
      </c>
      <c r="AB229" s="114">
        <v>0.57932982129086408</v>
      </c>
      <c r="AC229" s="115">
        <v>0</v>
      </c>
      <c r="AD229" s="114">
        <v>0</v>
      </c>
      <c r="AE229" s="114">
        <v>0</v>
      </c>
      <c r="AF229" s="114">
        <v>0</v>
      </c>
      <c r="AG229" s="114">
        <v>0</v>
      </c>
      <c r="AH229" s="114">
        <v>0</v>
      </c>
      <c r="AI229" s="117">
        <f t="shared" si="148"/>
        <v>1.0724863993165841</v>
      </c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</row>
    <row r="230" spans="1:8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146"/>
        <v>0</v>
      </c>
      <c r="K230" s="71" t="s">
        <v>21</v>
      </c>
      <c r="L230" s="84">
        <v>0</v>
      </c>
      <c r="M230" s="84">
        <v>0</v>
      </c>
      <c r="N230" s="84">
        <v>0</v>
      </c>
      <c r="O230" s="84">
        <v>0</v>
      </c>
      <c r="P230" s="84">
        <v>0</v>
      </c>
      <c r="Q230" s="84">
        <v>0</v>
      </c>
      <c r="R230" s="85">
        <v>0</v>
      </c>
      <c r="S230" s="86">
        <f t="shared" si="147"/>
        <v>0</v>
      </c>
      <c r="U230" s="102" t="s">
        <v>61</v>
      </c>
      <c r="V230" s="118">
        <v>0</v>
      </c>
      <c r="W230" s="118">
        <v>0</v>
      </c>
      <c r="X230" s="118">
        <v>0</v>
      </c>
      <c r="Y230" s="118">
        <v>0</v>
      </c>
      <c r="Z230" s="118">
        <v>0</v>
      </c>
      <c r="AA230" s="118">
        <v>0</v>
      </c>
      <c r="AB230" s="118">
        <v>0</v>
      </c>
      <c r="AC230" s="119">
        <v>0</v>
      </c>
      <c r="AD230" s="118">
        <v>0</v>
      </c>
      <c r="AE230" s="118">
        <v>0</v>
      </c>
      <c r="AF230" s="118">
        <v>0</v>
      </c>
      <c r="AG230" s="118">
        <v>0</v>
      </c>
      <c r="AH230" s="118">
        <v>0</v>
      </c>
      <c r="AI230" s="120">
        <f t="shared" si="148"/>
        <v>0</v>
      </c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</row>
    <row r="231" spans="1:8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146"/>
        <v>0</v>
      </c>
      <c r="K231" s="73" t="s">
        <v>64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82">
        <v>0</v>
      </c>
      <c r="S231" s="83">
        <f t="shared" si="147"/>
        <v>0</v>
      </c>
      <c r="U231" s="104" t="s">
        <v>62</v>
      </c>
      <c r="V231" s="114">
        <v>0</v>
      </c>
      <c r="W231" s="114">
        <v>0</v>
      </c>
      <c r="X231" s="114">
        <v>0</v>
      </c>
      <c r="Y231" s="114">
        <v>0</v>
      </c>
      <c r="Z231" s="114">
        <v>0</v>
      </c>
      <c r="AA231" s="114">
        <v>0</v>
      </c>
      <c r="AB231" s="114">
        <v>0</v>
      </c>
      <c r="AC231" s="115">
        <v>0</v>
      </c>
      <c r="AD231" s="116">
        <v>0</v>
      </c>
      <c r="AE231" s="116">
        <v>0</v>
      </c>
      <c r="AF231" s="116">
        <v>0</v>
      </c>
      <c r="AG231" s="116">
        <v>0</v>
      </c>
      <c r="AH231" s="116">
        <v>0</v>
      </c>
      <c r="AI231" s="117">
        <f t="shared" si="148"/>
        <v>0</v>
      </c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</row>
    <row r="232" spans="1:8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f t="shared" si="146"/>
        <v>0</v>
      </c>
      <c r="K232" s="74" t="s">
        <v>23</v>
      </c>
      <c r="L232" s="87">
        <v>0</v>
      </c>
      <c r="M232" s="87">
        <v>0</v>
      </c>
      <c r="N232" s="87">
        <v>0</v>
      </c>
      <c r="O232" s="87">
        <v>0</v>
      </c>
      <c r="P232" s="87">
        <v>0</v>
      </c>
      <c r="Q232" s="87">
        <v>0</v>
      </c>
      <c r="R232" s="88">
        <v>0</v>
      </c>
      <c r="S232" s="89">
        <f t="shared" si="147"/>
        <v>0</v>
      </c>
      <c r="U232" s="105" t="s">
        <v>65</v>
      </c>
      <c r="V232" s="121">
        <v>0</v>
      </c>
      <c r="W232" s="121">
        <v>0</v>
      </c>
      <c r="X232" s="121">
        <v>0</v>
      </c>
      <c r="Y232" s="121">
        <v>0</v>
      </c>
      <c r="Z232" s="121">
        <v>0</v>
      </c>
      <c r="AA232" s="121">
        <v>0</v>
      </c>
      <c r="AB232" s="121">
        <v>0</v>
      </c>
      <c r="AC232" s="121">
        <v>0</v>
      </c>
      <c r="AD232" s="121">
        <v>0</v>
      </c>
      <c r="AE232" s="121">
        <v>0</v>
      </c>
      <c r="AF232" s="121">
        <v>0</v>
      </c>
      <c r="AG232" s="121">
        <v>0</v>
      </c>
      <c r="AH232" s="122">
        <v>0</v>
      </c>
      <c r="AI232" s="123">
        <f t="shared" si="148"/>
        <v>0</v>
      </c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</row>
    <row r="233" spans="1:8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f t="shared" si="146"/>
        <v>0</v>
      </c>
      <c r="K233" s="75" t="s">
        <v>19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90">
        <v>0</v>
      </c>
      <c r="S233" s="91">
        <f t="shared" si="147"/>
        <v>0</v>
      </c>
      <c r="U233" s="106" t="s">
        <v>19</v>
      </c>
      <c r="V233" s="124">
        <v>0</v>
      </c>
      <c r="W233" s="124">
        <v>0</v>
      </c>
      <c r="X233" s="124">
        <v>0</v>
      </c>
      <c r="Y233" s="124">
        <v>0</v>
      </c>
      <c r="Z233" s="124">
        <v>0</v>
      </c>
      <c r="AA233" s="124">
        <v>0</v>
      </c>
      <c r="AB233" s="124">
        <v>0</v>
      </c>
      <c r="AC233" s="124">
        <v>0</v>
      </c>
      <c r="AD233" s="125">
        <v>0</v>
      </c>
      <c r="AE233" s="125">
        <v>0</v>
      </c>
      <c r="AF233" s="125">
        <v>0</v>
      </c>
      <c r="AG233" s="125">
        <v>0</v>
      </c>
      <c r="AH233" s="125">
        <v>0</v>
      </c>
      <c r="AI233" s="126">
        <f t="shared" si="148"/>
        <v>0</v>
      </c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</row>
    <row r="234" spans="1:8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f t="shared" si="146"/>
        <v>0</v>
      </c>
      <c r="K234" s="74" t="s">
        <v>20</v>
      </c>
      <c r="L234" s="87">
        <v>0</v>
      </c>
      <c r="M234" s="87">
        <v>0</v>
      </c>
      <c r="N234" s="87">
        <v>0</v>
      </c>
      <c r="O234" s="87">
        <v>0</v>
      </c>
      <c r="P234" s="87">
        <v>0</v>
      </c>
      <c r="Q234" s="87">
        <v>0</v>
      </c>
      <c r="R234" s="88">
        <v>0</v>
      </c>
      <c r="S234" s="89">
        <f t="shared" si="147"/>
        <v>0</v>
      </c>
      <c r="U234" s="105" t="s">
        <v>20</v>
      </c>
      <c r="V234" s="121">
        <v>0</v>
      </c>
      <c r="W234" s="121">
        <v>0</v>
      </c>
      <c r="X234" s="121">
        <v>0</v>
      </c>
      <c r="Y234" s="121">
        <v>0</v>
      </c>
      <c r="Z234" s="121">
        <v>0</v>
      </c>
      <c r="AA234" s="121">
        <v>0</v>
      </c>
      <c r="AB234" s="121">
        <v>0</v>
      </c>
      <c r="AC234" s="121">
        <v>0</v>
      </c>
      <c r="AD234" s="121">
        <v>0</v>
      </c>
      <c r="AE234" s="121">
        <v>0</v>
      </c>
      <c r="AF234" s="121">
        <v>0</v>
      </c>
      <c r="AG234" s="121">
        <v>0</v>
      </c>
      <c r="AH234" s="122">
        <v>0</v>
      </c>
      <c r="AI234" s="123">
        <f t="shared" si="148"/>
        <v>0</v>
      </c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</row>
    <row r="235" spans="1:8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f t="shared" si="146"/>
        <v>0</v>
      </c>
      <c r="K235" s="76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2">
        <v>0</v>
      </c>
      <c r="S235" s="93">
        <f t="shared" si="147"/>
        <v>0</v>
      </c>
      <c r="U235" s="106" t="s">
        <v>11</v>
      </c>
      <c r="V235" s="124">
        <v>0</v>
      </c>
      <c r="W235" s="124">
        <v>0</v>
      </c>
      <c r="X235" s="124">
        <v>0</v>
      </c>
      <c r="Y235" s="124">
        <v>0</v>
      </c>
      <c r="Z235" s="124">
        <v>0</v>
      </c>
      <c r="AA235" s="124">
        <v>0</v>
      </c>
      <c r="AB235" s="124">
        <v>0</v>
      </c>
      <c r="AC235" s="124">
        <v>0</v>
      </c>
      <c r="AD235" s="125">
        <v>0</v>
      </c>
      <c r="AE235" s="125">
        <v>0</v>
      </c>
      <c r="AF235" s="125">
        <v>0</v>
      </c>
      <c r="AG235" s="125">
        <v>0</v>
      </c>
      <c r="AH235" s="125">
        <v>0</v>
      </c>
      <c r="AI235" s="126">
        <f t="shared" si="148"/>
        <v>0</v>
      </c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</row>
    <row r="236" spans="1:81" ht="15">
      <c r="A236" s="34" t="s">
        <v>26</v>
      </c>
      <c r="B236" s="67">
        <f>SUM(B215:B231)</f>
        <v>70.470563070394107</v>
      </c>
      <c r="C236" s="67">
        <f t="shared" ref="C236:I236" si="149">SUM(C215:C231)</f>
        <v>6.7291585800815996</v>
      </c>
      <c r="D236" s="67">
        <f t="shared" si="149"/>
        <v>79.227556242245839</v>
      </c>
      <c r="E236" s="67">
        <f t="shared" si="149"/>
        <v>82.052363734183871</v>
      </c>
      <c r="F236" s="67">
        <f t="shared" si="149"/>
        <v>0</v>
      </c>
      <c r="G236" s="67">
        <f t="shared" si="149"/>
        <v>15.689546221117718</v>
      </c>
      <c r="H236" s="68">
        <f t="shared" si="149"/>
        <v>1.7280581019261672</v>
      </c>
      <c r="I236" s="39">
        <f t="shared" si="149"/>
        <v>255.89724594994931</v>
      </c>
      <c r="K236" s="77" t="s">
        <v>26</v>
      </c>
      <c r="L236" s="67">
        <f>SUM(L215:L231)</f>
        <v>70.470563070394107</v>
      </c>
      <c r="M236" s="67">
        <f t="shared" ref="M236:S236" si="150">SUM(M215:M231)</f>
        <v>6.7291585800815996</v>
      </c>
      <c r="N236" s="67">
        <f t="shared" si="150"/>
        <v>79.227556242245839</v>
      </c>
      <c r="O236" s="67">
        <f t="shared" si="150"/>
        <v>82.052363734183871</v>
      </c>
      <c r="P236" s="67">
        <f t="shared" si="150"/>
        <v>21.582207426971276</v>
      </c>
      <c r="Q236" s="67">
        <f t="shared" si="150"/>
        <v>15.689546221117718</v>
      </c>
      <c r="R236" s="68">
        <f t="shared" si="150"/>
        <v>1.7280581019261672</v>
      </c>
      <c r="S236" s="94">
        <f t="shared" si="150"/>
        <v>277.47945337692062</v>
      </c>
      <c r="U236" s="107" t="s">
        <v>63</v>
      </c>
      <c r="V236" s="127">
        <f>SUM(V215:V231)</f>
        <v>63.308361831596272</v>
      </c>
      <c r="W236" s="127">
        <f t="shared" ref="W236:AH236" si="151">SUM(W215:W231)</f>
        <v>5.9692271082429214</v>
      </c>
      <c r="X236" s="127">
        <f t="shared" si="151"/>
        <v>15.689546221117718</v>
      </c>
      <c r="Y236" s="127">
        <f t="shared" si="151"/>
        <v>6.7291585800815996</v>
      </c>
      <c r="Z236" s="127">
        <f t="shared" si="151"/>
        <v>31.89285662703395</v>
      </c>
      <c r="AA236" s="127">
        <f t="shared" si="151"/>
        <v>81.249592907959652</v>
      </c>
      <c r="AB236" s="127">
        <f t="shared" si="151"/>
        <v>21.582207426971276</v>
      </c>
      <c r="AC236" s="127">
        <f t="shared" si="151"/>
        <v>51.058502673917189</v>
      </c>
      <c r="AD236" s="128">
        <f t="shared" si="151"/>
        <v>1.1929741305549126</v>
      </c>
      <c r="AE236" s="128">
        <f t="shared" si="151"/>
        <v>0.4454084107458865</v>
      </c>
      <c r="AF236" s="128">
        <f t="shared" si="151"/>
        <v>1.7280581019261672</v>
      </c>
      <c r="AG236" s="128">
        <f t="shared" si="151"/>
        <v>47.334699615211889</v>
      </c>
      <c r="AH236" s="128">
        <f t="shared" si="151"/>
        <v>0.35736241547833147</v>
      </c>
      <c r="AI236" s="129">
        <f>SUM(V236:AC236)</f>
        <v>277.47945337692056</v>
      </c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</row>
    <row r="237" spans="1:81" s="15" customFormat="1" ht="15" thickBot="1">
      <c r="A237" s="32" t="s">
        <v>90</v>
      </c>
      <c r="B237" s="48">
        <f>IF($I236=0,"-",B236/$I236)</f>
        <v>0.27538617232393886</v>
      </c>
      <c r="C237" s="48">
        <f t="shared" ref="C237:H237" si="152">IF($I236=0,"-",C236/$I236)</f>
        <v>2.6296330603721108E-2</v>
      </c>
      <c r="D237" s="48">
        <f t="shared" si="152"/>
        <v>0.30960691252512301</v>
      </c>
      <c r="E237" s="48">
        <f t="shared" si="152"/>
        <v>0.32064574759132974</v>
      </c>
      <c r="F237" s="48">
        <f t="shared" si="152"/>
        <v>0</v>
      </c>
      <c r="G237" s="48">
        <f t="shared" si="152"/>
        <v>6.131189948088156E-2</v>
      </c>
      <c r="H237" s="69">
        <f t="shared" si="152"/>
        <v>6.752937475005715E-3</v>
      </c>
      <c r="I237" s="49">
        <f>SUM(B237:H237)</f>
        <v>1</v>
      </c>
      <c r="K237" s="78" t="s">
        <v>90</v>
      </c>
      <c r="L237" s="95">
        <f>IF($S236=0,"-",L236/$S236)</f>
        <v>0.25396677920749972</v>
      </c>
      <c r="M237" s="95">
        <f t="shared" ref="M237:R237" si="153">IF($S236=0,"-",M236/$S236)</f>
        <v>2.4251015699316994E-2</v>
      </c>
      <c r="N237" s="95">
        <f t="shared" si="153"/>
        <v>0.28552584805126185</v>
      </c>
      <c r="O237" s="95">
        <f t="shared" si="153"/>
        <v>0.2957060882728717</v>
      </c>
      <c r="P237" s="95">
        <f t="shared" si="153"/>
        <v>7.7779479396820728E-2</v>
      </c>
      <c r="Q237" s="95">
        <f t="shared" si="153"/>
        <v>5.6543091858428381E-2</v>
      </c>
      <c r="R237" s="96">
        <f t="shared" si="153"/>
        <v>6.2276975138004891E-3</v>
      </c>
      <c r="S237" s="97">
        <f>SUM(L237:R237)</f>
        <v>0.99999999999999989</v>
      </c>
      <c r="U237" s="108" t="s">
        <v>90</v>
      </c>
      <c r="V237" s="130">
        <f>+V236/$AI236</f>
        <v>0.22815513387075875</v>
      </c>
      <c r="W237" s="130">
        <f t="shared" ref="W237:AH237" si="154">+W236/$AI236</f>
        <v>2.1512321130799133E-2</v>
      </c>
      <c r="X237" s="130">
        <f t="shared" si="154"/>
        <v>5.6543091858428395E-2</v>
      </c>
      <c r="Y237" s="130">
        <f t="shared" si="154"/>
        <v>2.4251015699316997E-2</v>
      </c>
      <c r="Z237" s="130">
        <f t="shared" si="154"/>
        <v>0.11493772327607825</v>
      </c>
      <c r="AA237" s="130">
        <f t="shared" si="154"/>
        <v>0.29281300622137385</v>
      </c>
      <c r="AB237" s="130">
        <f t="shared" si="154"/>
        <v>7.7779479396820755E-2</v>
      </c>
      <c r="AC237" s="130">
        <f t="shared" si="154"/>
        <v>0.18400822854642396</v>
      </c>
      <c r="AD237" s="130">
        <f t="shared" si="154"/>
        <v>4.2993242059418679E-3</v>
      </c>
      <c r="AE237" s="130">
        <f t="shared" si="154"/>
        <v>1.605194205643961E-3</v>
      </c>
      <c r="AF237" s="130">
        <f t="shared" si="154"/>
        <v>6.2276975138004899E-3</v>
      </c>
      <c r="AG237" s="130">
        <f t="shared" si="154"/>
        <v>0.17058812477518367</v>
      </c>
      <c r="AH237" s="130">
        <f t="shared" si="154"/>
        <v>1.2878878458539417E-3</v>
      </c>
      <c r="AI237" s="131">
        <f>SUM(V237:AC237)</f>
        <v>1</v>
      </c>
    </row>
    <row r="238" spans="1:81" ht="15" thickBot="1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U238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</row>
    <row r="239" spans="1:81" ht="30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  <c r="K239" s="424" t="s">
        <v>69</v>
      </c>
      <c r="L239" s="80" t="s">
        <v>0</v>
      </c>
      <c r="M239" s="80" t="s">
        <v>1</v>
      </c>
      <c r="N239" s="80" t="s">
        <v>2</v>
      </c>
      <c r="O239" s="80" t="s">
        <v>3</v>
      </c>
      <c r="P239" s="80" t="s">
        <v>27</v>
      </c>
      <c r="Q239" s="80" t="s">
        <v>4</v>
      </c>
      <c r="R239" s="80" t="s">
        <v>5</v>
      </c>
      <c r="S239" s="81" t="s">
        <v>6</v>
      </c>
      <c r="U239" s="417" t="s">
        <v>69</v>
      </c>
      <c r="V239" s="111" t="s">
        <v>72</v>
      </c>
      <c r="W239" s="111" t="s">
        <v>73</v>
      </c>
      <c r="X239" s="111" t="s">
        <v>4</v>
      </c>
      <c r="Y239" s="111" t="s">
        <v>1</v>
      </c>
      <c r="Z239" s="111" t="s">
        <v>2</v>
      </c>
      <c r="AA239" s="111" t="s">
        <v>3</v>
      </c>
      <c r="AB239" s="111" t="s">
        <v>55</v>
      </c>
      <c r="AC239" s="111" t="s">
        <v>67</v>
      </c>
      <c r="AD239" s="112" t="s">
        <v>74</v>
      </c>
      <c r="AE239" s="112" t="s">
        <v>75</v>
      </c>
      <c r="AF239" s="112" t="s">
        <v>76</v>
      </c>
      <c r="AG239" s="112" t="s">
        <v>77</v>
      </c>
      <c r="AH239" s="112" t="s">
        <v>78</v>
      </c>
      <c r="AI239" s="113" t="s">
        <v>63</v>
      </c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</row>
    <row r="240" spans="1:81" ht="15" customHeight="1">
      <c r="A240" s="445" t="s">
        <v>69</v>
      </c>
      <c r="B240" s="409" t="s">
        <v>119</v>
      </c>
      <c r="C240" s="410"/>
      <c r="D240" s="410"/>
      <c r="E240" s="410"/>
      <c r="F240" s="410"/>
      <c r="G240" s="410"/>
      <c r="H240" s="410"/>
      <c r="I240" s="411"/>
      <c r="K240" s="425" t="s">
        <v>69</v>
      </c>
      <c r="L240" s="412" t="s">
        <v>119</v>
      </c>
      <c r="M240" s="413"/>
      <c r="N240" s="413"/>
      <c r="O240" s="413"/>
      <c r="P240" s="413"/>
      <c r="Q240" s="413"/>
      <c r="R240" s="413"/>
      <c r="S240" s="414"/>
      <c r="U240" s="418" t="s">
        <v>69</v>
      </c>
      <c r="V240" s="419" t="s">
        <v>119</v>
      </c>
      <c r="W240" s="419"/>
      <c r="X240" s="419"/>
      <c r="Y240" s="419"/>
      <c r="Z240" s="419"/>
      <c r="AA240" s="419"/>
      <c r="AB240" s="419"/>
      <c r="AC240" s="419"/>
      <c r="AD240" s="419"/>
      <c r="AE240" s="419"/>
      <c r="AF240" s="419"/>
      <c r="AG240" s="419"/>
      <c r="AH240" s="419"/>
      <c r="AI240" s="420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</row>
    <row r="241" spans="1:81" ht="15">
      <c r="A241" s="27" t="s">
        <v>7</v>
      </c>
      <c r="B241" s="37">
        <v>0</v>
      </c>
      <c r="C241" s="37">
        <v>0</v>
      </c>
      <c r="D241" s="37">
        <v>0.14365355586411691</v>
      </c>
      <c r="E241" s="37">
        <v>0</v>
      </c>
      <c r="F241" s="421"/>
      <c r="G241" s="37">
        <v>0</v>
      </c>
      <c r="H241" s="38">
        <v>0</v>
      </c>
      <c r="I241" s="39">
        <f>SUM(B241:H241)</f>
        <v>0.14365355586411691</v>
      </c>
      <c r="K241" s="79" t="s">
        <v>7</v>
      </c>
      <c r="L241" s="37">
        <v>0</v>
      </c>
      <c r="M241" s="37">
        <v>0</v>
      </c>
      <c r="N241" s="37">
        <v>0.14365355586411691</v>
      </c>
      <c r="O241" s="37">
        <v>0</v>
      </c>
      <c r="P241" s="37">
        <v>0</v>
      </c>
      <c r="Q241" s="37">
        <v>0</v>
      </c>
      <c r="R241" s="98">
        <v>0</v>
      </c>
      <c r="S241" s="99">
        <f>SUM(L241:R241)</f>
        <v>0.14365355586411691</v>
      </c>
      <c r="U241" s="101" t="s">
        <v>7</v>
      </c>
      <c r="V241" s="114">
        <v>0</v>
      </c>
      <c r="W241" s="114">
        <v>0</v>
      </c>
      <c r="X241" s="114">
        <v>0</v>
      </c>
      <c r="Y241" s="114">
        <v>0</v>
      </c>
      <c r="Z241" s="114">
        <v>0.14365355586411691</v>
      </c>
      <c r="AA241" s="114">
        <v>0</v>
      </c>
      <c r="AB241" s="114">
        <v>0</v>
      </c>
      <c r="AC241" s="115">
        <v>0</v>
      </c>
      <c r="AD241" s="116">
        <v>0</v>
      </c>
      <c r="AE241" s="116">
        <v>0</v>
      </c>
      <c r="AF241" s="116">
        <v>0</v>
      </c>
      <c r="AG241" s="116">
        <v>0</v>
      </c>
      <c r="AH241" s="116">
        <v>0</v>
      </c>
      <c r="AI241" s="117">
        <f>SUM(V241:AC241)</f>
        <v>0.14365355586411691</v>
      </c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</row>
    <row r="242" spans="1:81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155">SUM(B242:H242)</f>
        <v>0</v>
      </c>
      <c r="K242" s="71" t="s">
        <v>8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5">
        <v>0</v>
      </c>
      <c r="S242" s="86">
        <f t="shared" ref="S242:S261" si="156">SUM(L242:R242)</f>
        <v>0</v>
      </c>
      <c r="U242" s="102" t="s">
        <v>8</v>
      </c>
      <c r="V242" s="118">
        <v>0</v>
      </c>
      <c r="W242" s="118">
        <v>0</v>
      </c>
      <c r="X242" s="118">
        <v>0</v>
      </c>
      <c r="Y242" s="118">
        <v>0</v>
      </c>
      <c r="Z242" s="118">
        <v>0</v>
      </c>
      <c r="AA242" s="118">
        <v>0</v>
      </c>
      <c r="AB242" s="118">
        <v>0</v>
      </c>
      <c r="AC242" s="119">
        <v>0</v>
      </c>
      <c r="AD242" s="118">
        <v>0</v>
      </c>
      <c r="AE242" s="118">
        <v>0</v>
      </c>
      <c r="AF242" s="118">
        <v>0</v>
      </c>
      <c r="AG242" s="118">
        <v>0</v>
      </c>
      <c r="AH242" s="118">
        <v>0</v>
      </c>
      <c r="AI242" s="120">
        <f t="shared" ref="AI242:AI261" si="157">SUM(V242:AC242)</f>
        <v>0</v>
      </c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</row>
    <row r="243" spans="1:81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155"/>
        <v>0</v>
      </c>
      <c r="K243" s="72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82">
        <v>0</v>
      </c>
      <c r="S243" s="83">
        <f t="shared" si="156"/>
        <v>0</v>
      </c>
      <c r="U243" s="103" t="s">
        <v>10</v>
      </c>
      <c r="V243" s="114">
        <v>0</v>
      </c>
      <c r="W243" s="114">
        <v>0</v>
      </c>
      <c r="X243" s="114">
        <v>0</v>
      </c>
      <c r="Y243" s="114">
        <v>0</v>
      </c>
      <c r="Z243" s="114">
        <v>0</v>
      </c>
      <c r="AA243" s="114">
        <v>0</v>
      </c>
      <c r="AB243" s="114">
        <v>0</v>
      </c>
      <c r="AC243" s="115">
        <v>0</v>
      </c>
      <c r="AD243" s="116">
        <v>0</v>
      </c>
      <c r="AE243" s="116">
        <v>0</v>
      </c>
      <c r="AF243" s="116">
        <v>0</v>
      </c>
      <c r="AG243" s="116">
        <v>0</v>
      </c>
      <c r="AH243" s="116">
        <v>0</v>
      </c>
      <c r="AI243" s="117">
        <f t="shared" si="157"/>
        <v>0</v>
      </c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</row>
    <row r="244" spans="1:81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155"/>
        <v>0</v>
      </c>
      <c r="K244" s="71" t="s">
        <v>56</v>
      </c>
      <c r="L244" s="84">
        <v>0</v>
      </c>
      <c r="M244" s="84">
        <v>0</v>
      </c>
      <c r="N244" s="84">
        <v>0</v>
      </c>
      <c r="O244" s="84">
        <v>0</v>
      </c>
      <c r="P244" s="84">
        <v>0</v>
      </c>
      <c r="Q244" s="84">
        <v>0</v>
      </c>
      <c r="R244" s="85">
        <v>0</v>
      </c>
      <c r="S244" s="86">
        <f t="shared" si="156"/>
        <v>0</v>
      </c>
      <c r="U244" s="102" t="s">
        <v>56</v>
      </c>
      <c r="V244" s="118">
        <v>0</v>
      </c>
      <c r="W244" s="118">
        <v>0</v>
      </c>
      <c r="X244" s="118">
        <v>0</v>
      </c>
      <c r="Y244" s="118">
        <v>0</v>
      </c>
      <c r="Z244" s="118">
        <v>0</v>
      </c>
      <c r="AA244" s="118">
        <v>0</v>
      </c>
      <c r="AB244" s="118">
        <v>0</v>
      </c>
      <c r="AC244" s="119">
        <v>0</v>
      </c>
      <c r="AD244" s="118">
        <v>0</v>
      </c>
      <c r="AE244" s="118">
        <v>0</v>
      </c>
      <c r="AF244" s="118">
        <v>0</v>
      </c>
      <c r="AG244" s="118">
        <v>0</v>
      </c>
      <c r="AH244" s="118">
        <v>0</v>
      </c>
      <c r="AI244" s="120">
        <f t="shared" si="157"/>
        <v>0</v>
      </c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</row>
    <row r="245" spans="1:81" ht="15">
      <c r="A245" s="29" t="s">
        <v>16</v>
      </c>
      <c r="B245" s="43">
        <v>246.36269901733746</v>
      </c>
      <c r="C245" s="43">
        <v>1.4537260931401461</v>
      </c>
      <c r="D245" s="43">
        <v>5.2617845302963868</v>
      </c>
      <c r="E245" s="43">
        <v>0</v>
      </c>
      <c r="F245" s="422"/>
      <c r="G245" s="43">
        <v>0</v>
      </c>
      <c r="H245" s="44">
        <v>0</v>
      </c>
      <c r="I245" s="39">
        <f t="shared" si="155"/>
        <v>253.07820964077399</v>
      </c>
      <c r="K245" s="72" t="s">
        <v>16</v>
      </c>
      <c r="L245" s="43">
        <v>246.36269901733746</v>
      </c>
      <c r="M245" s="43">
        <v>1.4537260931401461</v>
      </c>
      <c r="N245" s="43">
        <v>5.2617845302963868</v>
      </c>
      <c r="O245" s="43">
        <v>0</v>
      </c>
      <c r="P245" s="43">
        <v>0</v>
      </c>
      <c r="Q245" s="43">
        <v>0</v>
      </c>
      <c r="R245" s="82">
        <v>0</v>
      </c>
      <c r="S245" s="83">
        <f t="shared" si="156"/>
        <v>253.07820964077399</v>
      </c>
      <c r="U245" s="103" t="s">
        <v>16</v>
      </c>
      <c r="V245" s="114">
        <v>245.94867019721534</v>
      </c>
      <c r="W245" s="114">
        <v>0</v>
      </c>
      <c r="X245" s="114">
        <v>0</v>
      </c>
      <c r="Y245" s="114">
        <v>1.4537260931401461</v>
      </c>
      <c r="Z245" s="114">
        <v>5.0499305707143067</v>
      </c>
      <c r="AA245" s="114">
        <v>0</v>
      </c>
      <c r="AB245" s="114">
        <v>0</v>
      </c>
      <c r="AC245" s="115">
        <v>0.62588277970420614</v>
      </c>
      <c r="AD245" s="116">
        <v>0.41402882012212577</v>
      </c>
      <c r="AE245" s="116">
        <v>0</v>
      </c>
      <c r="AF245" s="116">
        <v>0</v>
      </c>
      <c r="AG245" s="116">
        <v>0.21185395958208045</v>
      </c>
      <c r="AH245" s="116">
        <v>0</v>
      </c>
      <c r="AI245" s="117">
        <f t="shared" si="157"/>
        <v>253.07820964077399</v>
      </c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</row>
    <row r="246" spans="1:81" ht="15">
      <c r="A246" s="28" t="s">
        <v>68</v>
      </c>
      <c r="B246" s="40">
        <v>86.101969874908789</v>
      </c>
      <c r="C246" s="40">
        <v>0.41920550635436693</v>
      </c>
      <c r="D246" s="40">
        <v>1.4437796555561977</v>
      </c>
      <c r="E246" s="40">
        <v>0</v>
      </c>
      <c r="F246" s="422"/>
      <c r="G246" s="40">
        <v>0</v>
      </c>
      <c r="H246" s="41">
        <v>0</v>
      </c>
      <c r="I246" s="42">
        <f t="shared" si="155"/>
        <v>87.964955036819362</v>
      </c>
      <c r="K246" s="71" t="s">
        <v>68</v>
      </c>
      <c r="L246" s="84">
        <v>86.101969874908789</v>
      </c>
      <c r="M246" s="84">
        <v>0.41920550635436693</v>
      </c>
      <c r="N246" s="84">
        <v>1.4437796555561977</v>
      </c>
      <c r="O246" s="84">
        <v>0</v>
      </c>
      <c r="P246" s="84">
        <v>0</v>
      </c>
      <c r="Q246" s="84">
        <v>0</v>
      </c>
      <c r="R246" s="85">
        <v>0</v>
      </c>
      <c r="S246" s="86">
        <f t="shared" si="156"/>
        <v>87.964955036819362</v>
      </c>
      <c r="U246" s="102" t="s">
        <v>57</v>
      </c>
      <c r="V246" s="118">
        <v>86.092894408561762</v>
      </c>
      <c r="W246" s="118">
        <v>0</v>
      </c>
      <c r="X246" s="118">
        <v>0</v>
      </c>
      <c r="Y246" s="118">
        <v>0.41920550635436693</v>
      </c>
      <c r="Z246" s="118">
        <v>1.4364443429063736</v>
      </c>
      <c r="AA246" s="118">
        <v>0</v>
      </c>
      <c r="AB246" s="118">
        <v>0</v>
      </c>
      <c r="AC246" s="119">
        <v>1.6410778996857379E-2</v>
      </c>
      <c r="AD246" s="118">
        <v>9.0754663470332137E-3</v>
      </c>
      <c r="AE246" s="118">
        <v>0</v>
      </c>
      <c r="AF246" s="118">
        <v>0</v>
      </c>
      <c r="AG246" s="118">
        <v>7.335312649824165E-3</v>
      </c>
      <c r="AH246" s="118">
        <v>0</v>
      </c>
      <c r="AI246" s="120">
        <f t="shared" si="157"/>
        <v>87.964955036819362</v>
      </c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</row>
    <row r="247" spans="1:81" ht="15">
      <c r="A247" s="29" t="s">
        <v>58</v>
      </c>
      <c r="B247" s="43">
        <v>0</v>
      </c>
      <c r="C247" s="43">
        <v>0</v>
      </c>
      <c r="D247" s="43">
        <v>0</v>
      </c>
      <c r="E247" s="43">
        <v>2.9552200595797187</v>
      </c>
      <c r="F247" s="422"/>
      <c r="G247" s="43">
        <v>0</v>
      </c>
      <c r="H247" s="44">
        <v>0</v>
      </c>
      <c r="I247" s="39">
        <f t="shared" si="155"/>
        <v>2.9552200595797187</v>
      </c>
      <c r="K247" s="72" t="s">
        <v>58</v>
      </c>
      <c r="L247" s="43">
        <v>0</v>
      </c>
      <c r="M247" s="43">
        <v>0</v>
      </c>
      <c r="N247" s="43">
        <v>0</v>
      </c>
      <c r="O247" s="43">
        <v>2.9552200595797187</v>
      </c>
      <c r="P247" s="43">
        <v>550.08275783430406</v>
      </c>
      <c r="Q247" s="43">
        <v>0</v>
      </c>
      <c r="R247" s="82">
        <v>0</v>
      </c>
      <c r="S247" s="83">
        <f t="shared" si="156"/>
        <v>553.03797789388375</v>
      </c>
      <c r="U247" s="103" t="s">
        <v>58</v>
      </c>
      <c r="V247" s="114">
        <v>0</v>
      </c>
      <c r="W247" s="114">
        <v>0</v>
      </c>
      <c r="X247" s="114">
        <v>0</v>
      </c>
      <c r="Y247" s="114">
        <v>0</v>
      </c>
      <c r="Z247" s="114">
        <v>0</v>
      </c>
      <c r="AA247" s="114">
        <v>2.9552200595797187</v>
      </c>
      <c r="AB247" s="114">
        <v>550.08275783430406</v>
      </c>
      <c r="AC247" s="115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7">
        <f t="shared" si="157"/>
        <v>553.03797789388375</v>
      </c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</row>
    <row r="248" spans="1:81" ht="15">
      <c r="A248" s="28" t="s">
        <v>12</v>
      </c>
      <c r="B248" s="40">
        <v>0</v>
      </c>
      <c r="C248" s="40">
        <v>0</v>
      </c>
      <c r="D248" s="40">
        <v>0</v>
      </c>
      <c r="E248" s="40">
        <v>0.18324591437062235</v>
      </c>
      <c r="F248" s="422"/>
      <c r="G248" s="40">
        <v>0</v>
      </c>
      <c r="H248" s="41">
        <v>0</v>
      </c>
      <c r="I248" s="42">
        <f t="shared" si="155"/>
        <v>0.18324591437062235</v>
      </c>
      <c r="K248" s="71" t="s">
        <v>12</v>
      </c>
      <c r="L248" s="84">
        <v>0</v>
      </c>
      <c r="M248" s="84">
        <v>0</v>
      </c>
      <c r="N248" s="84">
        <v>0</v>
      </c>
      <c r="O248" s="84">
        <v>0.18324591437062235</v>
      </c>
      <c r="P248" s="84">
        <v>41.639376190092761</v>
      </c>
      <c r="Q248" s="84">
        <v>0</v>
      </c>
      <c r="R248" s="85">
        <v>0</v>
      </c>
      <c r="S248" s="86">
        <f t="shared" si="156"/>
        <v>41.822622104463385</v>
      </c>
      <c r="U248" s="102" t="s">
        <v>12</v>
      </c>
      <c r="V248" s="118">
        <v>0</v>
      </c>
      <c r="W248" s="118">
        <v>0</v>
      </c>
      <c r="X248" s="118">
        <v>0</v>
      </c>
      <c r="Y248" s="118">
        <v>0</v>
      </c>
      <c r="Z248" s="118">
        <v>0</v>
      </c>
      <c r="AA248" s="118">
        <v>0.18324591437062235</v>
      </c>
      <c r="AB248" s="118">
        <v>41.639376190092761</v>
      </c>
      <c r="AC248" s="119">
        <v>0</v>
      </c>
      <c r="AD248" s="118">
        <v>0</v>
      </c>
      <c r="AE248" s="118">
        <v>0</v>
      </c>
      <c r="AF248" s="118">
        <v>0</v>
      </c>
      <c r="AG248" s="118">
        <v>0</v>
      </c>
      <c r="AH248" s="118">
        <v>0</v>
      </c>
      <c r="AI248" s="120">
        <f t="shared" si="157"/>
        <v>41.822622104463385</v>
      </c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</row>
    <row r="249" spans="1:81" ht="15">
      <c r="A249" s="29" t="s">
        <v>59</v>
      </c>
      <c r="B249" s="43">
        <v>0</v>
      </c>
      <c r="C249" s="43">
        <v>0</v>
      </c>
      <c r="D249" s="43">
        <v>1.2570413348143592</v>
      </c>
      <c r="E249" s="43">
        <v>0</v>
      </c>
      <c r="F249" s="422"/>
      <c r="G249" s="43">
        <v>0</v>
      </c>
      <c r="H249" s="44">
        <v>0</v>
      </c>
      <c r="I249" s="39">
        <f t="shared" si="155"/>
        <v>1.2570413348143592</v>
      </c>
      <c r="K249" s="72" t="s">
        <v>59</v>
      </c>
      <c r="L249" s="43">
        <v>0</v>
      </c>
      <c r="M249" s="43">
        <v>0</v>
      </c>
      <c r="N249" s="43">
        <v>1.2570413348143592</v>
      </c>
      <c r="O249" s="43">
        <v>0</v>
      </c>
      <c r="P249" s="43">
        <v>0</v>
      </c>
      <c r="Q249" s="43">
        <v>0</v>
      </c>
      <c r="R249" s="82">
        <v>0</v>
      </c>
      <c r="S249" s="83">
        <f t="shared" si="156"/>
        <v>1.2570413348143592</v>
      </c>
      <c r="U249" s="103" t="s">
        <v>59</v>
      </c>
      <c r="V249" s="114">
        <v>0</v>
      </c>
      <c r="W249" s="114">
        <v>0</v>
      </c>
      <c r="X249" s="114">
        <v>0</v>
      </c>
      <c r="Y249" s="114">
        <v>0</v>
      </c>
      <c r="Z249" s="114">
        <v>1.2570413348143592</v>
      </c>
      <c r="AA249" s="114">
        <v>0</v>
      </c>
      <c r="AB249" s="114">
        <v>0</v>
      </c>
      <c r="AC249" s="115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0</v>
      </c>
      <c r="AI249" s="117">
        <f t="shared" si="157"/>
        <v>1.2570413348143592</v>
      </c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</row>
    <row r="250" spans="1:81" ht="15">
      <c r="A250" s="28" t="s">
        <v>17</v>
      </c>
      <c r="B250" s="40">
        <v>120.17174248477681</v>
      </c>
      <c r="C250" s="40">
        <v>5.7559999507101063</v>
      </c>
      <c r="D250" s="40">
        <v>58.996579877276758</v>
      </c>
      <c r="E250" s="40">
        <v>0.22395291758923955</v>
      </c>
      <c r="F250" s="422"/>
      <c r="G250" s="40">
        <v>0</v>
      </c>
      <c r="H250" s="41">
        <v>0</v>
      </c>
      <c r="I250" s="42">
        <f t="shared" si="155"/>
        <v>185.14827523035291</v>
      </c>
      <c r="K250" s="71" t="s">
        <v>17</v>
      </c>
      <c r="L250" s="84">
        <v>120.17174248477681</v>
      </c>
      <c r="M250" s="84">
        <v>5.7559999507101063</v>
      </c>
      <c r="N250" s="84">
        <v>58.996579877276758</v>
      </c>
      <c r="O250" s="84">
        <v>0.22395291758923955</v>
      </c>
      <c r="P250" s="84">
        <v>6.6208044048674669E-2</v>
      </c>
      <c r="Q250" s="84">
        <v>0</v>
      </c>
      <c r="R250" s="85">
        <v>0</v>
      </c>
      <c r="S250" s="86">
        <f t="shared" si="156"/>
        <v>185.21448327440157</v>
      </c>
      <c r="U250" s="102" t="s">
        <v>17</v>
      </c>
      <c r="V250" s="118">
        <v>120.06763544281</v>
      </c>
      <c r="W250" s="118">
        <v>0</v>
      </c>
      <c r="X250" s="118">
        <v>0</v>
      </c>
      <c r="Y250" s="118">
        <v>5.7559999507101063</v>
      </c>
      <c r="Z250" s="118">
        <v>58.996579877276758</v>
      </c>
      <c r="AA250" s="118">
        <v>0</v>
      </c>
      <c r="AB250" s="118">
        <v>6.6208044048674669E-2</v>
      </c>
      <c r="AC250" s="119">
        <v>0.32805995955605316</v>
      </c>
      <c r="AD250" s="118">
        <v>0.10410704196681356</v>
      </c>
      <c r="AE250" s="118">
        <v>0</v>
      </c>
      <c r="AF250" s="118">
        <v>0</v>
      </c>
      <c r="AG250" s="118">
        <v>0</v>
      </c>
      <c r="AH250" s="118">
        <v>0.22395291758923955</v>
      </c>
      <c r="AI250" s="120">
        <f t="shared" si="157"/>
        <v>185.21448327440157</v>
      </c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</row>
    <row r="251" spans="1:81" ht="15">
      <c r="A251" s="29" t="s">
        <v>140</v>
      </c>
      <c r="B251" s="43">
        <v>826.63641058956443</v>
      </c>
      <c r="C251" s="43">
        <v>24.243752033599442</v>
      </c>
      <c r="D251" s="43">
        <v>569.94304851429501</v>
      </c>
      <c r="E251" s="43">
        <v>3.3420200065819148</v>
      </c>
      <c r="F251" s="422"/>
      <c r="G251" s="43">
        <v>0</v>
      </c>
      <c r="H251" s="44">
        <v>0</v>
      </c>
      <c r="I251" s="39">
        <f t="shared" si="155"/>
        <v>1424.1652311440407</v>
      </c>
      <c r="K251" s="72" t="s">
        <v>140</v>
      </c>
      <c r="L251" s="43">
        <v>826.63641058956443</v>
      </c>
      <c r="M251" s="43">
        <v>24.243752033599442</v>
      </c>
      <c r="N251" s="43">
        <v>569.94304851429501</v>
      </c>
      <c r="O251" s="43">
        <v>3.3420200065819148</v>
      </c>
      <c r="P251" s="43">
        <v>0.55858745149052957</v>
      </c>
      <c r="Q251" s="43">
        <v>0</v>
      </c>
      <c r="R251" s="82">
        <v>0</v>
      </c>
      <c r="S251" s="83">
        <f t="shared" si="156"/>
        <v>1424.7238185955312</v>
      </c>
      <c r="U251" s="103" t="s">
        <v>140</v>
      </c>
      <c r="V251" s="114">
        <v>803.60387069260162</v>
      </c>
      <c r="W251" s="114">
        <v>0</v>
      </c>
      <c r="X251" s="114">
        <v>0</v>
      </c>
      <c r="Y251" s="114">
        <v>24.243752033599442</v>
      </c>
      <c r="Z251" s="114">
        <v>569.35575125116725</v>
      </c>
      <c r="AA251" s="114">
        <v>3.3420200065819148</v>
      </c>
      <c r="AB251" s="114">
        <v>0.55858745149052957</v>
      </c>
      <c r="AC251" s="115">
        <v>23.619837160090576</v>
      </c>
      <c r="AD251" s="114">
        <v>23.032539896962767</v>
      </c>
      <c r="AE251" s="114">
        <v>0</v>
      </c>
      <c r="AF251" s="114">
        <v>0</v>
      </c>
      <c r="AG251" s="114">
        <v>0.58729726312780883</v>
      </c>
      <c r="AH251" s="114">
        <v>0</v>
      </c>
      <c r="AI251" s="117">
        <f t="shared" si="157"/>
        <v>1424.7238185955312</v>
      </c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</row>
    <row r="252" spans="1:81" ht="15">
      <c r="A252" s="28" t="s">
        <v>25</v>
      </c>
      <c r="B252" s="40">
        <v>255.92466789487355</v>
      </c>
      <c r="C252" s="40">
        <v>11.255269405156163</v>
      </c>
      <c r="D252" s="40">
        <v>183.83963147089071</v>
      </c>
      <c r="E252" s="40">
        <v>1224.7277233809248</v>
      </c>
      <c r="F252" s="422"/>
      <c r="G252" s="40">
        <v>191.45815404779091</v>
      </c>
      <c r="H252" s="41">
        <v>28.705611324963197</v>
      </c>
      <c r="I252" s="42">
        <f t="shared" si="155"/>
        <v>1895.9110575245993</v>
      </c>
      <c r="K252" s="71" t="s">
        <v>25</v>
      </c>
      <c r="L252" s="84">
        <v>255.92466789487355</v>
      </c>
      <c r="M252" s="84">
        <v>11.255269405156163</v>
      </c>
      <c r="N252" s="84">
        <v>183.83963147089071</v>
      </c>
      <c r="O252" s="84">
        <v>1224.7277233809248</v>
      </c>
      <c r="P252" s="84">
        <v>34.823173111454636</v>
      </c>
      <c r="Q252" s="84">
        <v>191.45815404779091</v>
      </c>
      <c r="R252" s="85">
        <v>28.705611324963197</v>
      </c>
      <c r="S252" s="86">
        <f t="shared" si="156"/>
        <v>1930.734230636054</v>
      </c>
      <c r="U252" s="102" t="s">
        <v>25</v>
      </c>
      <c r="V252" s="118">
        <v>9.4763540267885595</v>
      </c>
      <c r="W252" s="118">
        <v>95.206958442640385</v>
      </c>
      <c r="X252" s="118">
        <v>191.45815404779091</v>
      </c>
      <c r="Y252" s="118">
        <v>11.255269405156163</v>
      </c>
      <c r="Z252" s="118">
        <v>181.74493233172831</v>
      </c>
      <c r="AA252" s="118">
        <v>1135.935495619653</v>
      </c>
      <c r="AB252" s="118">
        <v>34.823173111454636</v>
      </c>
      <c r="AC252" s="119">
        <v>270.83389365084224</v>
      </c>
      <c r="AD252" s="118">
        <v>151.2413554254446</v>
      </c>
      <c r="AE252" s="118">
        <v>84.774123542857353</v>
      </c>
      <c r="AF252" s="118">
        <v>28.705611324963197</v>
      </c>
      <c r="AG252" s="118">
        <v>2.0946991391624032</v>
      </c>
      <c r="AH252" s="118">
        <v>4.0181042184145639</v>
      </c>
      <c r="AI252" s="120">
        <f t="shared" si="157"/>
        <v>1930.7342306360542</v>
      </c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</row>
    <row r="253" spans="1:81" ht="15">
      <c r="A253" s="29" t="s">
        <v>24</v>
      </c>
      <c r="B253" s="43">
        <v>128.18260325555187</v>
      </c>
      <c r="C253" s="43">
        <v>0</v>
      </c>
      <c r="D253" s="43">
        <v>2.3554770534887748</v>
      </c>
      <c r="E253" s="43">
        <v>0</v>
      </c>
      <c r="F253" s="422"/>
      <c r="G253" s="43">
        <v>0</v>
      </c>
      <c r="H253" s="44">
        <v>0</v>
      </c>
      <c r="I253" s="39">
        <f t="shared" si="155"/>
        <v>130.53808030904065</v>
      </c>
      <c r="K253" s="72" t="s">
        <v>24</v>
      </c>
      <c r="L253" s="43">
        <v>128.18260325555187</v>
      </c>
      <c r="M253" s="43">
        <v>0</v>
      </c>
      <c r="N253" s="43">
        <v>2.3554770534887748</v>
      </c>
      <c r="O253" s="43">
        <v>0</v>
      </c>
      <c r="P253" s="43">
        <v>0</v>
      </c>
      <c r="Q253" s="43">
        <v>0</v>
      </c>
      <c r="R253" s="82">
        <v>0</v>
      </c>
      <c r="S253" s="83">
        <f t="shared" si="156"/>
        <v>130.53808030904065</v>
      </c>
      <c r="U253" s="103" t="s">
        <v>24</v>
      </c>
      <c r="V253" s="114">
        <v>127.15433475058713</v>
      </c>
      <c r="W253" s="114">
        <v>0</v>
      </c>
      <c r="X253" s="114">
        <v>0</v>
      </c>
      <c r="Y253" s="114">
        <v>0</v>
      </c>
      <c r="Z253" s="114">
        <v>2.3554770534887748</v>
      </c>
      <c r="AA253" s="114">
        <v>0</v>
      </c>
      <c r="AB253" s="114">
        <v>0</v>
      </c>
      <c r="AC253" s="115">
        <v>1.0282685049647453</v>
      </c>
      <c r="AD253" s="114">
        <v>1.0282685049647453</v>
      </c>
      <c r="AE253" s="114">
        <v>0</v>
      </c>
      <c r="AF253" s="114">
        <v>0</v>
      </c>
      <c r="AG253" s="114">
        <v>0</v>
      </c>
      <c r="AH253" s="114">
        <v>0</v>
      </c>
      <c r="AI253" s="117">
        <f t="shared" si="157"/>
        <v>130.53808030904065</v>
      </c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</row>
    <row r="254" spans="1:81" ht="15">
      <c r="A254" s="28" t="s">
        <v>60</v>
      </c>
      <c r="B254" s="40">
        <v>1.5433018399841072</v>
      </c>
      <c r="C254" s="40">
        <v>2.6172489966740784</v>
      </c>
      <c r="D254" s="40">
        <v>4.773098474177651</v>
      </c>
      <c r="E254" s="40">
        <v>0</v>
      </c>
      <c r="F254" s="422"/>
      <c r="G254" s="40">
        <v>0</v>
      </c>
      <c r="H254" s="41">
        <v>0</v>
      </c>
      <c r="I254" s="42">
        <f t="shared" si="155"/>
        <v>8.9336493108358361</v>
      </c>
      <c r="K254" s="71" t="s">
        <v>60</v>
      </c>
      <c r="L254" s="84">
        <v>1.5433018399841072</v>
      </c>
      <c r="M254" s="84">
        <v>2.6172489966740784</v>
      </c>
      <c r="N254" s="84">
        <v>4.773098474177651</v>
      </c>
      <c r="O254" s="84">
        <v>0</v>
      </c>
      <c r="P254" s="84">
        <v>0</v>
      </c>
      <c r="Q254" s="84">
        <v>0</v>
      </c>
      <c r="R254" s="85">
        <v>0</v>
      </c>
      <c r="S254" s="86">
        <f t="shared" si="156"/>
        <v>8.9336493108358361</v>
      </c>
      <c r="U254" s="102" t="s">
        <v>60</v>
      </c>
      <c r="V254" s="118">
        <v>1.5433018399841072</v>
      </c>
      <c r="W254" s="118">
        <v>0</v>
      </c>
      <c r="X254" s="118">
        <v>0</v>
      </c>
      <c r="Y254" s="118">
        <v>2.6172489966740784</v>
      </c>
      <c r="Z254" s="118">
        <v>4.773098474177651</v>
      </c>
      <c r="AA254" s="118">
        <v>0</v>
      </c>
      <c r="AB254" s="118">
        <v>0</v>
      </c>
      <c r="AC254" s="119">
        <v>0</v>
      </c>
      <c r="AD254" s="118">
        <v>0</v>
      </c>
      <c r="AE254" s="118">
        <v>0</v>
      </c>
      <c r="AF254" s="118">
        <v>0</v>
      </c>
      <c r="AG254" s="118">
        <v>0</v>
      </c>
      <c r="AH254" s="118">
        <v>0</v>
      </c>
      <c r="AI254" s="120">
        <f t="shared" si="157"/>
        <v>8.9336493108358361</v>
      </c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</row>
    <row r="255" spans="1:81" ht="15">
      <c r="A255" s="29" t="s">
        <v>22</v>
      </c>
      <c r="B255" s="43">
        <v>3.3224210256728139</v>
      </c>
      <c r="C255" s="43">
        <v>0</v>
      </c>
      <c r="D255" s="43">
        <v>125.05281646243731</v>
      </c>
      <c r="E255" s="43">
        <v>0</v>
      </c>
      <c r="F255" s="422"/>
      <c r="G255" s="43">
        <v>0</v>
      </c>
      <c r="H255" s="44">
        <v>0</v>
      </c>
      <c r="I255" s="39">
        <f t="shared" si="155"/>
        <v>128.37523748811012</v>
      </c>
      <c r="K255" s="72" t="s">
        <v>22</v>
      </c>
      <c r="L255" s="43">
        <v>3.3224210256728139</v>
      </c>
      <c r="M255" s="43">
        <v>0</v>
      </c>
      <c r="N255" s="43">
        <v>125.05281646243731</v>
      </c>
      <c r="O255" s="43">
        <v>0</v>
      </c>
      <c r="P255" s="43">
        <v>20.071051231079768</v>
      </c>
      <c r="Q255" s="43">
        <v>0</v>
      </c>
      <c r="R255" s="82">
        <v>0</v>
      </c>
      <c r="S255" s="83">
        <f t="shared" si="156"/>
        <v>148.44628871918988</v>
      </c>
      <c r="U255" s="103" t="s">
        <v>22</v>
      </c>
      <c r="V255" s="114">
        <v>3.3224210256728139</v>
      </c>
      <c r="W255" s="114">
        <v>0</v>
      </c>
      <c r="X255" s="114">
        <v>0</v>
      </c>
      <c r="Y255" s="114">
        <v>0</v>
      </c>
      <c r="Z255" s="114">
        <v>125.01010623349086</v>
      </c>
      <c r="AA255" s="114">
        <v>0</v>
      </c>
      <c r="AB255" s="114">
        <v>20.071051231079768</v>
      </c>
      <c r="AC255" s="115">
        <v>4.2710228946453814E-2</v>
      </c>
      <c r="AD255" s="114">
        <v>0</v>
      </c>
      <c r="AE255" s="114">
        <v>0</v>
      </c>
      <c r="AF255" s="114">
        <v>0</v>
      </c>
      <c r="AG255" s="114">
        <v>4.2710228946453814E-2</v>
      </c>
      <c r="AH255" s="114">
        <v>0</v>
      </c>
      <c r="AI255" s="117">
        <f t="shared" si="157"/>
        <v>148.44628871918988</v>
      </c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</row>
    <row r="256" spans="1:81" ht="15">
      <c r="A256" s="28" t="s">
        <v>21</v>
      </c>
      <c r="B256" s="40">
        <v>2.643888</v>
      </c>
      <c r="C256" s="40">
        <v>0</v>
      </c>
      <c r="D256" s="40">
        <v>0.660972</v>
      </c>
      <c r="E256" s="40">
        <v>0</v>
      </c>
      <c r="F256" s="422"/>
      <c r="G256" s="40">
        <v>0</v>
      </c>
      <c r="H256" s="41">
        <v>0</v>
      </c>
      <c r="I256" s="42">
        <f t="shared" si="155"/>
        <v>3.3048600000000001</v>
      </c>
      <c r="K256" s="71" t="s">
        <v>21</v>
      </c>
      <c r="L256" s="84">
        <v>2.643888</v>
      </c>
      <c r="M256" s="84">
        <v>0</v>
      </c>
      <c r="N256" s="84">
        <v>0.660972</v>
      </c>
      <c r="O256" s="84">
        <v>0</v>
      </c>
      <c r="P256" s="84">
        <v>0</v>
      </c>
      <c r="Q256" s="84">
        <v>0</v>
      </c>
      <c r="R256" s="85">
        <v>0</v>
      </c>
      <c r="S256" s="86">
        <f t="shared" si="156"/>
        <v>3.3048600000000001</v>
      </c>
      <c r="U256" s="102" t="s">
        <v>61</v>
      </c>
      <c r="V256" s="118">
        <v>2.643888</v>
      </c>
      <c r="W256" s="118">
        <v>0</v>
      </c>
      <c r="X256" s="118">
        <v>0</v>
      </c>
      <c r="Y256" s="118">
        <v>0</v>
      </c>
      <c r="Z256" s="118">
        <v>0.660972</v>
      </c>
      <c r="AA256" s="118">
        <v>0</v>
      </c>
      <c r="AB256" s="118">
        <v>0</v>
      </c>
      <c r="AC256" s="119">
        <v>0</v>
      </c>
      <c r="AD256" s="118">
        <v>0</v>
      </c>
      <c r="AE256" s="118">
        <v>0</v>
      </c>
      <c r="AF256" s="118">
        <v>0</v>
      </c>
      <c r="AG256" s="118">
        <v>0</v>
      </c>
      <c r="AH256" s="118">
        <v>0</v>
      </c>
      <c r="AI256" s="120">
        <f t="shared" si="157"/>
        <v>3.3048600000000001</v>
      </c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</row>
    <row r="257" spans="1:8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155"/>
        <v>0</v>
      </c>
      <c r="K257" s="73" t="s">
        <v>64</v>
      </c>
      <c r="L257" s="43">
        <v>0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82">
        <v>0</v>
      </c>
      <c r="S257" s="83">
        <f t="shared" si="156"/>
        <v>0</v>
      </c>
      <c r="U257" s="104" t="s">
        <v>62</v>
      </c>
      <c r="V257" s="114">
        <v>0</v>
      </c>
      <c r="W257" s="114">
        <v>0</v>
      </c>
      <c r="X257" s="114">
        <v>0</v>
      </c>
      <c r="Y257" s="114">
        <v>0</v>
      </c>
      <c r="Z257" s="114">
        <v>0</v>
      </c>
      <c r="AA257" s="114">
        <v>0</v>
      </c>
      <c r="AB257" s="114">
        <v>0</v>
      </c>
      <c r="AC257" s="115">
        <v>0</v>
      </c>
      <c r="AD257" s="116">
        <v>0</v>
      </c>
      <c r="AE257" s="116">
        <v>0</v>
      </c>
      <c r="AF257" s="116">
        <v>0</v>
      </c>
      <c r="AG257" s="116">
        <v>0</v>
      </c>
      <c r="AH257" s="116">
        <v>0</v>
      </c>
      <c r="AI257" s="117">
        <f t="shared" si="157"/>
        <v>0</v>
      </c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</row>
    <row r="258" spans="1:8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f t="shared" si="155"/>
        <v>0</v>
      </c>
      <c r="K258" s="74" t="s">
        <v>23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s="87">
        <v>0</v>
      </c>
      <c r="R258" s="88">
        <v>0</v>
      </c>
      <c r="S258" s="89">
        <f t="shared" si="156"/>
        <v>0</v>
      </c>
      <c r="U258" s="105" t="s">
        <v>65</v>
      </c>
      <c r="V258" s="121">
        <v>0</v>
      </c>
      <c r="W258" s="121">
        <v>0</v>
      </c>
      <c r="X258" s="121">
        <v>0</v>
      </c>
      <c r="Y258" s="121">
        <v>0</v>
      </c>
      <c r="Z258" s="121">
        <v>0</v>
      </c>
      <c r="AA258" s="121">
        <v>0</v>
      </c>
      <c r="AB258" s="121">
        <v>0</v>
      </c>
      <c r="AC258" s="121">
        <v>0</v>
      </c>
      <c r="AD258" s="121">
        <v>0</v>
      </c>
      <c r="AE258" s="121">
        <v>0</v>
      </c>
      <c r="AF258" s="121">
        <v>0</v>
      </c>
      <c r="AG258" s="121">
        <v>0</v>
      </c>
      <c r="AH258" s="122">
        <v>0</v>
      </c>
      <c r="AI258" s="123">
        <f t="shared" si="157"/>
        <v>0</v>
      </c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</row>
    <row r="259" spans="1:8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f t="shared" si="155"/>
        <v>0</v>
      </c>
      <c r="K259" s="75" t="s">
        <v>19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90">
        <v>0</v>
      </c>
      <c r="S259" s="91">
        <f t="shared" si="156"/>
        <v>0</v>
      </c>
      <c r="U259" s="106" t="s">
        <v>19</v>
      </c>
      <c r="V259" s="124">
        <v>0</v>
      </c>
      <c r="W259" s="124">
        <v>0</v>
      </c>
      <c r="X259" s="124">
        <v>0</v>
      </c>
      <c r="Y259" s="124">
        <v>0</v>
      </c>
      <c r="Z259" s="124">
        <v>0</v>
      </c>
      <c r="AA259" s="124">
        <v>0</v>
      </c>
      <c r="AB259" s="124">
        <v>0</v>
      </c>
      <c r="AC259" s="124">
        <v>0</v>
      </c>
      <c r="AD259" s="125">
        <v>0</v>
      </c>
      <c r="AE259" s="125">
        <v>0</v>
      </c>
      <c r="AF259" s="125">
        <v>0</v>
      </c>
      <c r="AG259" s="125">
        <v>0</v>
      </c>
      <c r="AH259" s="125">
        <v>0</v>
      </c>
      <c r="AI259" s="126">
        <f t="shared" si="157"/>
        <v>0</v>
      </c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</row>
    <row r="260" spans="1:8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f t="shared" si="155"/>
        <v>0</v>
      </c>
      <c r="K260" s="74" t="s">
        <v>20</v>
      </c>
      <c r="L260" s="87">
        <v>0</v>
      </c>
      <c r="M260" s="87">
        <v>0</v>
      </c>
      <c r="N260" s="87">
        <v>0</v>
      </c>
      <c r="O260" s="87">
        <v>0</v>
      </c>
      <c r="P260" s="87">
        <v>0</v>
      </c>
      <c r="Q260" s="87">
        <v>0</v>
      </c>
      <c r="R260" s="88">
        <v>0</v>
      </c>
      <c r="S260" s="89">
        <f t="shared" si="156"/>
        <v>0</v>
      </c>
      <c r="U260" s="105" t="s">
        <v>20</v>
      </c>
      <c r="V260" s="121">
        <v>0</v>
      </c>
      <c r="W260" s="121">
        <v>0</v>
      </c>
      <c r="X260" s="121">
        <v>0</v>
      </c>
      <c r="Y260" s="121">
        <v>0</v>
      </c>
      <c r="Z260" s="121">
        <v>0</v>
      </c>
      <c r="AA260" s="121">
        <v>0</v>
      </c>
      <c r="AB260" s="121">
        <v>0</v>
      </c>
      <c r="AC260" s="121">
        <v>0</v>
      </c>
      <c r="AD260" s="121">
        <v>0</v>
      </c>
      <c r="AE260" s="121">
        <v>0</v>
      </c>
      <c r="AF260" s="121">
        <v>0</v>
      </c>
      <c r="AG260" s="121">
        <v>0</v>
      </c>
      <c r="AH260" s="122">
        <v>0</v>
      </c>
      <c r="AI260" s="123">
        <f t="shared" si="157"/>
        <v>0</v>
      </c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</row>
    <row r="261" spans="1:8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f t="shared" si="155"/>
        <v>0</v>
      </c>
      <c r="K261" s="76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2">
        <v>0</v>
      </c>
      <c r="S261" s="93">
        <f t="shared" si="156"/>
        <v>0</v>
      </c>
      <c r="U261" s="106" t="s">
        <v>11</v>
      </c>
      <c r="V261" s="124">
        <v>0</v>
      </c>
      <c r="W261" s="124">
        <v>0</v>
      </c>
      <c r="X261" s="124">
        <v>0</v>
      </c>
      <c r="Y261" s="124">
        <v>0</v>
      </c>
      <c r="Z261" s="124">
        <v>0</v>
      </c>
      <c r="AA261" s="124">
        <v>0</v>
      </c>
      <c r="AB261" s="124">
        <v>0</v>
      </c>
      <c r="AC261" s="124">
        <v>0</v>
      </c>
      <c r="AD261" s="125">
        <v>0</v>
      </c>
      <c r="AE261" s="125">
        <v>0</v>
      </c>
      <c r="AF261" s="125">
        <v>0</v>
      </c>
      <c r="AG261" s="125">
        <v>0</v>
      </c>
      <c r="AH261" s="125">
        <v>0</v>
      </c>
      <c r="AI261" s="126">
        <f t="shared" si="157"/>
        <v>0</v>
      </c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</row>
    <row r="262" spans="1:81" ht="15">
      <c r="A262" s="34" t="s">
        <v>26</v>
      </c>
      <c r="B262" s="67">
        <f>SUM(B241:B257)</f>
        <v>1670.88970398267</v>
      </c>
      <c r="C262" s="67">
        <f t="shared" ref="C262:I262" si="158">SUM(C241:C257)</f>
        <v>45.745201985634303</v>
      </c>
      <c r="D262" s="67">
        <f t="shared" si="158"/>
        <v>953.72788292909729</v>
      </c>
      <c r="E262" s="67">
        <f t="shared" si="158"/>
        <v>1231.4321622790462</v>
      </c>
      <c r="F262" s="67">
        <f t="shared" si="158"/>
        <v>0</v>
      </c>
      <c r="G262" s="67">
        <f t="shared" si="158"/>
        <v>191.45815404779091</v>
      </c>
      <c r="H262" s="68">
        <f t="shared" si="158"/>
        <v>28.705611324963197</v>
      </c>
      <c r="I262" s="39">
        <f t="shared" si="158"/>
        <v>4121.9587165492021</v>
      </c>
      <c r="K262" s="77" t="s">
        <v>26</v>
      </c>
      <c r="L262" s="67">
        <f>SUM(L241:L257)</f>
        <v>1670.88970398267</v>
      </c>
      <c r="M262" s="67">
        <f t="shared" ref="M262:S262" si="159">SUM(M241:M257)</f>
        <v>45.745201985634303</v>
      </c>
      <c r="N262" s="67">
        <f t="shared" si="159"/>
        <v>953.72788292909729</v>
      </c>
      <c r="O262" s="67">
        <f t="shared" si="159"/>
        <v>1231.4321622790462</v>
      </c>
      <c r="P262" s="67">
        <f t="shared" si="159"/>
        <v>647.24115386247047</v>
      </c>
      <c r="Q262" s="67">
        <f t="shared" si="159"/>
        <v>191.45815404779091</v>
      </c>
      <c r="R262" s="68">
        <f t="shared" si="159"/>
        <v>28.705611324963197</v>
      </c>
      <c r="S262" s="94">
        <f t="shared" si="159"/>
        <v>4769.1998704116722</v>
      </c>
      <c r="U262" s="107" t="s">
        <v>63</v>
      </c>
      <c r="V262" s="127">
        <f>SUM(V241:V257)</f>
        <v>1399.8533703842215</v>
      </c>
      <c r="W262" s="127">
        <f t="shared" ref="W262:AH262" si="160">SUM(W241:W257)</f>
        <v>95.206958442640385</v>
      </c>
      <c r="X262" s="127">
        <f t="shared" si="160"/>
        <v>191.45815404779091</v>
      </c>
      <c r="Y262" s="127">
        <f t="shared" si="160"/>
        <v>45.745201985634303</v>
      </c>
      <c r="Z262" s="127">
        <f t="shared" si="160"/>
        <v>950.78398702562879</v>
      </c>
      <c r="AA262" s="127">
        <f t="shared" si="160"/>
        <v>1142.4159816001852</v>
      </c>
      <c r="AB262" s="127">
        <f t="shared" si="160"/>
        <v>647.24115386247047</v>
      </c>
      <c r="AC262" s="127">
        <f t="shared" si="160"/>
        <v>296.49506306310116</v>
      </c>
      <c r="AD262" s="128">
        <f t="shared" si="160"/>
        <v>175.82937515580809</v>
      </c>
      <c r="AE262" s="128">
        <f t="shared" si="160"/>
        <v>84.774123542857353</v>
      </c>
      <c r="AF262" s="128">
        <f t="shared" si="160"/>
        <v>28.705611324963197</v>
      </c>
      <c r="AG262" s="128">
        <f t="shared" si="160"/>
        <v>2.9438959034685706</v>
      </c>
      <c r="AH262" s="128">
        <f t="shared" si="160"/>
        <v>4.2420571360038037</v>
      </c>
      <c r="AI262" s="129">
        <f>SUM(V262:AC262)</f>
        <v>4769.1998704116722</v>
      </c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</row>
    <row r="263" spans="1:81" s="15" customFormat="1" ht="15" thickBot="1">
      <c r="A263" s="32" t="s">
        <v>90</v>
      </c>
      <c r="B263" s="48">
        <f>IF($I262=0,"-",B262/$I262)</f>
        <v>0.40536303706153948</v>
      </c>
      <c r="C263" s="48">
        <f t="shared" ref="C263:H263" si="161">IF($I262=0,"-",C262/$I262)</f>
        <v>1.1097928225717653E-2</v>
      </c>
      <c r="D263" s="48">
        <f t="shared" si="161"/>
        <v>0.2313773495838245</v>
      </c>
      <c r="E263" s="48">
        <f t="shared" si="161"/>
        <v>0.29874927114989874</v>
      </c>
      <c r="F263" s="48">
        <f t="shared" si="161"/>
        <v>0</v>
      </c>
      <c r="G263" s="48">
        <f t="shared" si="161"/>
        <v>4.6448343424476304E-2</v>
      </c>
      <c r="H263" s="69">
        <f t="shared" si="161"/>
        <v>6.9640705545432526E-3</v>
      </c>
      <c r="I263" s="49">
        <f>SUM(B263:H263)</f>
        <v>0.99999999999999989</v>
      </c>
      <c r="K263" s="78" t="s">
        <v>90</v>
      </c>
      <c r="L263" s="95">
        <f>IF($S262=0,"-",L262/$S262)</f>
        <v>0.35035011100057767</v>
      </c>
      <c r="M263" s="95">
        <f t="shared" ref="M263:R263" si="162">IF($S262=0,"-",M262/$S262)</f>
        <v>9.5917980434075678E-3</v>
      </c>
      <c r="N263" s="95">
        <f t="shared" si="162"/>
        <v>0.19997649686398497</v>
      </c>
      <c r="O263" s="95">
        <f t="shared" si="162"/>
        <v>0.2582051907530456</v>
      </c>
      <c r="P263" s="95">
        <f t="shared" si="162"/>
        <v>0.13571273409570928</v>
      </c>
      <c r="Q263" s="95">
        <f t="shared" si="162"/>
        <v>4.0144711744124165E-2</v>
      </c>
      <c r="R263" s="96">
        <f t="shared" si="162"/>
        <v>6.018957499150766E-3</v>
      </c>
      <c r="S263" s="97">
        <f>SUM(L263:R263)</f>
        <v>1</v>
      </c>
      <c r="U263" s="108" t="s">
        <v>90</v>
      </c>
      <c r="V263" s="130">
        <f>+V262/$AI262</f>
        <v>0.29351954382725159</v>
      </c>
      <c r="W263" s="130">
        <f t="shared" ref="W263:AH263" si="163">+W262/$AI262</f>
        <v>1.9962878686068199E-2</v>
      </c>
      <c r="X263" s="130">
        <f t="shared" si="163"/>
        <v>4.0144711744124165E-2</v>
      </c>
      <c r="Y263" s="130">
        <f t="shared" si="163"/>
        <v>9.5917980434075678E-3</v>
      </c>
      <c r="Z263" s="130">
        <f t="shared" si="163"/>
        <v>0.19935922436892084</v>
      </c>
      <c r="AA263" s="130">
        <f t="shared" si="163"/>
        <v>0.23954038678223252</v>
      </c>
      <c r="AB263" s="130">
        <f t="shared" si="163"/>
        <v>0.13571273409570928</v>
      </c>
      <c r="AC263" s="130">
        <f t="shared" si="163"/>
        <v>6.2168722452285906E-2</v>
      </c>
      <c r="AD263" s="130">
        <f t="shared" si="163"/>
        <v>3.6867688487257862E-2</v>
      </c>
      <c r="AE263" s="130">
        <f t="shared" si="163"/>
        <v>1.7775334615099649E-2</v>
      </c>
      <c r="AF263" s="130">
        <f t="shared" si="163"/>
        <v>6.018957499150766E-3</v>
      </c>
      <c r="AG263" s="130">
        <f t="shared" si="163"/>
        <v>6.1727249506413669E-4</v>
      </c>
      <c r="AH263" s="130">
        <f t="shared" si="163"/>
        <v>8.894693557134635E-4</v>
      </c>
      <c r="AI263" s="131">
        <f>SUM(V263:AC263)</f>
        <v>1.0000000000000002</v>
      </c>
    </row>
    <row r="264" spans="1:81" ht="15" thickBot="1">
      <c r="A264" s="2"/>
      <c r="B264" s="2"/>
      <c r="C264" s="2"/>
      <c r="D264" s="2"/>
      <c r="E264" s="2"/>
      <c r="F264" s="2"/>
      <c r="G264" s="2"/>
      <c r="H264" s="2"/>
      <c r="I264" s="2"/>
      <c r="K264" s="2"/>
      <c r="L264" s="2"/>
      <c r="M264" s="2"/>
      <c r="N264" s="2"/>
      <c r="O264" s="2"/>
      <c r="P264" s="2"/>
      <c r="Q264" s="2"/>
      <c r="R264" s="2"/>
      <c r="S264" s="2"/>
      <c r="U264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</row>
    <row r="265" spans="1:81" ht="30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  <c r="K265" s="424" t="s">
        <v>37</v>
      </c>
      <c r="L265" s="80" t="s">
        <v>0</v>
      </c>
      <c r="M265" s="80" t="s">
        <v>1</v>
      </c>
      <c r="N265" s="80" t="s">
        <v>2</v>
      </c>
      <c r="O265" s="80" t="s">
        <v>3</v>
      </c>
      <c r="P265" s="80" t="s">
        <v>27</v>
      </c>
      <c r="Q265" s="80" t="s">
        <v>4</v>
      </c>
      <c r="R265" s="80" t="s">
        <v>5</v>
      </c>
      <c r="S265" s="81" t="s">
        <v>6</v>
      </c>
      <c r="U265" s="417" t="s">
        <v>37</v>
      </c>
      <c r="V265" s="111" t="s">
        <v>72</v>
      </c>
      <c r="W265" s="111" t="s">
        <v>73</v>
      </c>
      <c r="X265" s="111" t="s">
        <v>4</v>
      </c>
      <c r="Y265" s="111" t="s">
        <v>1</v>
      </c>
      <c r="Z265" s="111" t="s">
        <v>2</v>
      </c>
      <c r="AA265" s="111" t="s">
        <v>3</v>
      </c>
      <c r="AB265" s="111" t="s">
        <v>55</v>
      </c>
      <c r="AC265" s="111" t="s">
        <v>67</v>
      </c>
      <c r="AD265" s="112" t="s">
        <v>74</v>
      </c>
      <c r="AE265" s="112" t="s">
        <v>75</v>
      </c>
      <c r="AF265" s="112" t="s">
        <v>76</v>
      </c>
      <c r="AG265" s="112" t="s">
        <v>77</v>
      </c>
      <c r="AH265" s="112" t="s">
        <v>78</v>
      </c>
      <c r="AI265" s="113" t="s">
        <v>63</v>
      </c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</row>
    <row r="266" spans="1:81" ht="15" customHeight="1">
      <c r="A266" s="445" t="s">
        <v>37</v>
      </c>
      <c r="B266" s="409" t="s">
        <v>119</v>
      </c>
      <c r="C266" s="410"/>
      <c r="D266" s="410"/>
      <c r="E266" s="410"/>
      <c r="F266" s="410"/>
      <c r="G266" s="410"/>
      <c r="H266" s="410"/>
      <c r="I266" s="411"/>
      <c r="K266" s="425" t="s">
        <v>37</v>
      </c>
      <c r="L266" s="412" t="s">
        <v>119</v>
      </c>
      <c r="M266" s="413"/>
      <c r="N266" s="413"/>
      <c r="O266" s="413"/>
      <c r="P266" s="413"/>
      <c r="Q266" s="413"/>
      <c r="R266" s="413"/>
      <c r="S266" s="414"/>
      <c r="U266" s="418" t="s">
        <v>37</v>
      </c>
      <c r="V266" s="419" t="s">
        <v>119</v>
      </c>
      <c r="W266" s="419"/>
      <c r="X266" s="419"/>
      <c r="Y266" s="419"/>
      <c r="Z266" s="419"/>
      <c r="AA266" s="419"/>
      <c r="AB266" s="419"/>
      <c r="AC266" s="419"/>
      <c r="AD266" s="419"/>
      <c r="AE266" s="419"/>
      <c r="AF266" s="419"/>
      <c r="AG266" s="419"/>
      <c r="AH266" s="419"/>
      <c r="AI266" s="420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</row>
    <row r="267" spans="1:8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  <c r="K267" s="79" t="s">
        <v>7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98">
        <v>0</v>
      </c>
      <c r="S267" s="99">
        <f>SUM(L267:R267)</f>
        <v>0</v>
      </c>
      <c r="U267" s="101" t="s">
        <v>7</v>
      </c>
      <c r="V267" s="114">
        <v>0</v>
      </c>
      <c r="W267" s="114">
        <v>0</v>
      </c>
      <c r="X267" s="114">
        <v>0</v>
      </c>
      <c r="Y267" s="114">
        <v>0</v>
      </c>
      <c r="Z267" s="114">
        <v>0</v>
      </c>
      <c r="AA267" s="114">
        <v>0</v>
      </c>
      <c r="AB267" s="114">
        <v>0</v>
      </c>
      <c r="AC267" s="115">
        <v>0</v>
      </c>
      <c r="AD267" s="116">
        <v>0</v>
      </c>
      <c r="AE267" s="116">
        <v>0</v>
      </c>
      <c r="AF267" s="116">
        <v>0</v>
      </c>
      <c r="AG267" s="116">
        <v>0</v>
      </c>
      <c r="AH267" s="116">
        <v>0</v>
      </c>
      <c r="AI267" s="117">
        <f>SUM(V267:AC267)</f>
        <v>0</v>
      </c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</row>
    <row r="268" spans="1:8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164">SUM(B268:H268)</f>
        <v>0</v>
      </c>
      <c r="K268" s="71" t="s">
        <v>8</v>
      </c>
      <c r="L268" s="84">
        <v>0</v>
      </c>
      <c r="M268" s="84">
        <v>0</v>
      </c>
      <c r="N268" s="84">
        <v>0</v>
      </c>
      <c r="O268" s="84">
        <v>0</v>
      </c>
      <c r="P268" s="84">
        <v>0</v>
      </c>
      <c r="Q268" s="84">
        <v>0</v>
      </c>
      <c r="R268" s="85">
        <v>0</v>
      </c>
      <c r="S268" s="86">
        <f t="shared" ref="S268:S287" si="165">SUM(L268:R268)</f>
        <v>0</v>
      </c>
      <c r="U268" s="102" t="s">
        <v>8</v>
      </c>
      <c r="V268" s="118">
        <v>0</v>
      </c>
      <c r="W268" s="118">
        <v>0</v>
      </c>
      <c r="X268" s="118">
        <v>0</v>
      </c>
      <c r="Y268" s="118">
        <v>0</v>
      </c>
      <c r="Z268" s="118">
        <v>0</v>
      </c>
      <c r="AA268" s="118">
        <v>0</v>
      </c>
      <c r="AB268" s="118">
        <v>0</v>
      </c>
      <c r="AC268" s="119">
        <v>0</v>
      </c>
      <c r="AD268" s="118">
        <v>0</v>
      </c>
      <c r="AE268" s="118">
        <v>0</v>
      </c>
      <c r="AF268" s="118">
        <v>0</v>
      </c>
      <c r="AG268" s="118">
        <v>0</v>
      </c>
      <c r="AH268" s="118">
        <v>0</v>
      </c>
      <c r="AI268" s="120">
        <f t="shared" ref="AI268:AI287" si="166">SUM(V268:AC268)</f>
        <v>0</v>
      </c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</row>
    <row r="269" spans="1:8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164"/>
        <v>0</v>
      </c>
      <c r="K269" s="72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82">
        <v>0</v>
      </c>
      <c r="S269" s="83">
        <f t="shared" si="165"/>
        <v>0</v>
      </c>
      <c r="U269" s="103" t="s">
        <v>10</v>
      </c>
      <c r="V269" s="114">
        <v>0</v>
      </c>
      <c r="W269" s="114">
        <v>0</v>
      </c>
      <c r="X269" s="114">
        <v>0</v>
      </c>
      <c r="Y269" s="114">
        <v>0</v>
      </c>
      <c r="Z269" s="114">
        <v>0</v>
      </c>
      <c r="AA269" s="114">
        <v>0</v>
      </c>
      <c r="AB269" s="114">
        <v>0</v>
      </c>
      <c r="AC269" s="115">
        <v>0</v>
      </c>
      <c r="AD269" s="116">
        <v>0</v>
      </c>
      <c r="AE269" s="116">
        <v>0</v>
      </c>
      <c r="AF269" s="116">
        <v>0</v>
      </c>
      <c r="AG269" s="116">
        <v>0</v>
      </c>
      <c r="AH269" s="116">
        <v>0</v>
      </c>
      <c r="AI269" s="117">
        <f t="shared" si="166"/>
        <v>0</v>
      </c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</row>
    <row r="270" spans="1:8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164"/>
        <v>0</v>
      </c>
      <c r="K270" s="71" t="s">
        <v>56</v>
      </c>
      <c r="L270" s="84">
        <v>0</v>
      </c>
      <c r="M270" s="84">
        <v>0</v>
      </c>
      <c r="N270" s="84">
        <v>0</v>
      </c>
      <c r="O270" s="84">
        <v>0</v>
      </c>
      <c r="P270" s="84">
        <v>0</v>
      </c>
      <c r="Q270" s="84">
        <v>0</v>
      </c>
      <c r="R270" s="85">
        <v>0</v>
      </c>
      <c r="S270" s="86">
        <f t="shared" si="165"/>
        <v>0</v>
      </c>
      <c r="U270" s="102" t="s">
        <v>56</v>
      </c>
      <c r="V270" s="118">
        <v>0</v>
      </c>
      <c r="W270" s="118">
        <v>0</v>
      </c>
      <c r="X270" s="118">
        <v>0</v>
      </c>
      <c r="Y270" s="118">
        <v>0</v>
      </c>
      <c r="Z270" s="118">
        <v>0</v>
      </c>
      <c r="AA270" s="118">
        <v>0</v>
      </c>
      <c r="AB270" s="118">
        <v>0</v>
      </c>
      <c r="AC270" s="119">
        <v>0</v>
      </c>
      <c r="AD270" s="118">
        <v>0</v>
      </c>
      <c r="AE270" s="118">
        <v>0</v>
      </c>
      <c r="AF270" s="118">
        <v>0</v>
      </c>
      <c r="AG270" s="118">
        <v>0</v>
      </c>
      <c r="AH270" s="118">
        <v>0</v>
      </c>
      <c r="AI270" s="120">
        <f t="shared" si="166"/>
        <v>0</v>
      </c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</row>
    <row r="271" spans="1:81" ht="15">
      <c r="A271" s="29" t="s">
        <v>16</v>
      </c>
      <c r="B271" s="43">
        <v>8.7216845109523256</v>
      </c>
      <c r="C271" s="43">
        <v>47.251921551838002</v>
      </c>
      <c r="D271" s="43">
        <v>16.971659086551131</v>
      </c>
      <c r="E271" s="43">
        <v>0</v>
      </c>
      <c r="F271" s="422"/>
      <c r="G271" s="43">
        <v>0</v>
      </c>
      <c r="H271" s="44">
        <v>0</v>
      </c>
      <c r="I271" s="39">
        <f t="shared" si="164"/>
        <v>72.945265149341452</v>
      </c>
      <c r="K271" s="72" t="s">
        <v>16</v>
      </c>
      <c r="L271" s="43">
        <v>8.7216845109523256</v>
      </c>
      <c r="M271" s="43">
        <v>47.251921551838002</v>
      </c>
      <c r="N271" s="43">
        <v>16.971659086551131</v>
      </c>
      <c r="O271" s="43">
        <v>0</v>
      </c>
      <c r="P271" s="43">
        <v>0</v>
      </c>
      <c r="Q271" s="43">
        <v>0</v>
      </c>
      <c r="R271" s="82">
        <v>0</v>
      </c>
      <c r="S271" s="83">
        <f t="shared" si="165"/>
        <v>72.945265149341452</v>
      </c>
      <c r="U271" s="103" t="s">
        <v>16</v>
      </c>
      <c r="V271" s="114">
        <v>8.7216845109523256</v>
      </c>
      <c r="W271" s="114">
        <v>0</v>
      </c>
      <c r="X271" s="114">
        <v>0</v>
      </c>
      <c r="Y271" s="114">
        <v>47.251921551838002</v>
      </c>
      <c r="Z271" s="114">
        <v>16.971659086551131</v>
      </c>
      <c r="AA271" s="114">
        <v>0</v>
      </c>
      <c r="AB271" s="114">
        <v>0</v>
      </c>
      <c r="AC271" s="115">
        <v>0</v>
      </c>
      <c r="AD271" s="116">
        <v>0</v>
      </c>
      <c r="AE271" s="116">
        <v>0</v>
      </c>
      <c r="AF271" s="116">
        <v>0</v>
      </c>
      <c r="AG271" s="116">
        <v>0</v>
      </c>
      <c r="AH271" s="116">
        <v>0</v>
      </c>
      <c r="AI271" s="117">
        <f t="shared" si="166"/>
        <v>72.945265149341452</v>
      </c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</row>
    <row r="272" spans="1:81" ht="15">
      <c r="A272" s="28" t="s">
        <v>68</v>
      </c>
      <c r="B272" s="40">
        <v>7.4409169538532458</v>
      </c>
      <c r="C272" s="40">
        <v>1.1765747440462455</v>
      </c>
      <c r="D272" s="40">
        <v>20.805285108134825</v>
      </c>
      <c r="E272" s="40">
        <v>1.0646566586369686</v>
      </c>
      <c r="F272" s="422"/>
      <c r="G272" s="40">
        <v>0</v>
      </c>
      <c r="H272" s="41">
        <v>0</v>
      </c>
      <c r="I272" s="42">
        <f t="shared" si="164"/>
        <v>30.487433464671287</v>
      </c>
      <c r="K272" s="71" t="s">
        <v>68</v>
      </c>
      <c r="L272" s="84">
        <v>7.4409169538532458</v>
      </c>
      <c r="M272" s="84">
        <v>1.1765747440462455</v>
      </c>
      <c r="N272" s="84">
        <v>20.805285108134825</v>
      </c>
      <c r="O272" s="84">
        <v>1.0646566586369686</v>
      </c>
      <c r="P272" s="84">
        <v>0</v>
      </c>
      <c r="Q272" s="84">
        <v>0</v>
      </c>
      <c r="R272" s="85">
        <v>0</v>
      </c>
      <c r="S272" s="86">
        <f t="shared" si="165"/>
        <v>30.487433464671287</v>
      </c>
      <c r="U272" s="102" t="s">
        <v>57</v>
      </c>
      <c r="V272" s="118">
        <v>7.4409169538532458</v>
      </c>
      <c r="W272" s="118">
        <v>0</v>
      </c>
      <c r="X272" s="118">
        <v>0</v>
      </c>
      <c r="Y272" s="118">
        <v>1.1765747440462455</v>
      </c>
      <c r="Z272" s="118">
        <v>20.805285108134825</v>
      </c>
      <c r="AA272" s="118">
        <v>1.0646566586369686</v>
      </c>
      <c r="AB272" s="118">
        <v>0</v>
      </c>
      <c r="AC272" s="119">
        <v>0</v>
      </c>
      <c r="AD272" s="118">
        <v>0</v>
      </c>
      <c r="AE272" s="118">
        <v>0</v>
      </c>
      <c r="AF272" s="118">
        <v>0</v>
      </c>
      <c r="AG272" s="118">
        <v>0</v>
      </c>
      <c r="AH272" s="118">
        <v>0</v>
      </c>
      <c r="AI272" s="120">
        <f t="shared" si="166"/>
        <v>30.487433464671287</v>
      </c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</row>
    <row r="273" spans="1:81" ht="15">
      <c r="A273" s="29" t="s">
        <v>58</v>
      </c>
      <c r="B273" s="43">
        <v>0</v>
      </c>
      <c r="C273" s="43">
        <v>0</v>
      </c>
      <c r="D273" s="43">
        <v>0</v>
      </c>
      <c r="E273" s="43">
        <v>36.019694935403713</v>
      </c>
      <c r="F273" s="422"/>
      <c r="G273" s="43">
        <v>0</v>
      </c>
      <c r="H273" s="44">
        <v>0</v>
      </c>
      <c r="I273" s="39">
        <f t="shared" si="164"/>
        <v>36.019694935403713</v>
      </c>
      <c r="K273" s="72" t="s">
        <v>58</v>
      </c>
      <c r="L273" s="43">
        <v>0</v>
      </c>
      <c r="M273" s="43">
        <v>0</v>
      </c>
      <c r="N273" s="43">
        <v>0</v>
      </c>
      <c r="O273" s="43">
        <v>36.019694935403713</v>
      </c>
      <c r="P273" s="43">
        <v>492.15836521433243</v>
      </c>
      <c r="Q273" s="43">
        <v>0</v>
      </c>
      <c r="R273" s="82">
        <v>0</v>
      </c>
      <c r="S273" s="83">
        <f t="shared" si="165"/>
        <v>528.1780601497361</v>
      </c>
      <c r="U273" s="103" t="s">
        <v>58</v>
      </c>
      <c r="V273" s="114">
        <v>0</v>
      </c>
      <c r="W273" s="114">
        <v>0</v>
      </c>
      <c r="X273" s="114">
        <v>0</v>
      </c>
      <c r="Y273" s="114">
        <v>0</v>
      </c>
      <c r="Z273" s="114">
        <v>0</v>
      </c>
      <c r="AA273" s="114">
        <v>36.019694935403713</v>
      </c>
      <c r="AB273" s="114">
        <v>492.15836521433243</v>
      </c>
      <c r="AC273" s="115">
        <v>0</v>
      </c>
      <c r="AD273" s="114">
        <v>0</v>
      </c>
      <c r="AE273" s="114">
        <v>0</v>
      </c>
      <c r="AF273" s="114">
        <v>0</v>
      </c>
      <c r="AG273" s="114">
        <v>0</v>
      </c>
      <c r="AH273" s="114">
        <v>0</v>
      </c>
      <c r="AI273" s="117">
        <f t="shared" si="166"/>
        <v>528.1780601497361</v>
      </c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</row>
    <row r="274" spans="1:81" ht="15">
      <c r="A274" s="28" t="s">
        <v>12</v>
      </c>
      <c r="B274" s="40">
        <v>0</v>
      </c>
      <c r="C274" s="40">
        <v>0</v>
      </c>
      <c r="D274" s="40">
        <v>0</v>
      </c>
      <c r="E274" s="40">
        <v>7.4655704667607571E-3</v>
      </c>
      <c r="F274" s="422"/>
      <c r="G274" s="40">
        <v>0</v>
      </c>
      <c r="H274" s="41">
        <v>0</v>
      </c>
      <c r="I274" s="42">
        <f t="shared" si="164"/>
        <v>7.4655704667607571E-3</v>
      </c>
      <c r="K274" s="71" t="s">
        <v>12</v>
      </c>
      <c r="L274" s="84">
        <v>0</v>
      </c>
      <c r="M274" s="84">
        <v>0</v>
      </c>
      <c r="N274" s="84">
        <v>0</v>
      </c>
      <c r="O274" s="84">
        <v>7.4655704667607571E-3</v>
      </c>
      <c r="P274" s="84">
        <v>0.88928940951200985</v>
      </c>
      <c r="Q274" s="84">
        <v>0</v>
      </c>
      <c r="R274" s="85">
        <v>0</v>
      </c>
      <c r="S274" s="86">
        <f t="shared" si="165"/>
        <v>0.89675497997877063</v>
      </c>
      <c r="U274" s="102" t="s">
        <v>12</v>
      </c>
      <c r="V274" s="118">
        <v>0</v>
      </c>
      <c r="W274" s="118">
        <v>0</v>
      </c>
      <c r="X274" s="118">
        <v>0</v>
      </c>
      <c r="Y274" s="118">
        <v>0</v>
      </c>
      <c r="Z274" s="118">
        <v>0</v>
      </c>
      <c r="AA274" s="118">
        <v>7.4655704667607571E-3</v>
      </c>
      <c r="AB274" s="118">
        <v>0.88928940951200985</v>
      </c>
      <c r="AC274" s="119">
        <v>0</v>
      </c>
      <c r="AD274" s="118">
        <v>0</v>
      </c>
      <c r="AE274" s="118">
        <v>0</v>
      </c>
      <c r="AF274" s="118">
        <v>0</v>
      </c>
      <c r="AG274" s="118">
        <v>0</v>
      </c>
      <c r="AH274" s="118">
        <v>0</v>
      </c>
      <c r="AI274" s="120">
        <f t="shared" si="166"/>
        <v>0.89675497997877063</v>
      </c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</row>
    <row r="275" spans="1:81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164"/>
        <v>0</v>
      </c>
      <c r="K275" s="72" t="s">
        <v>59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82">
        <v>0</v>
      </c>
      <c r="S275" s="83">
        <f t="shared" si="165"/>
        <v>0</v>
      </c>
      <c r="U275" s="103" t="s">
        <v>59</v>
      </c>
      <c r="V275" s="114">
        <v>0</v>
      </c>
      <c r="W275" s="114">
        <v>0</v>
      </c>
      <c r="X275" s="114">
        <v>0</v>
      </c>
      <c r="Y275" s="114">
        <v>0</v>
      </c>
      <c r="Z275" s="114">
        <v>0</v>
      </c>
      <c r="AA275" s="114">
        <v>0</v>
      </c>
      <c r="AB275" s="114">
        <v>0</v>
      </c>
      <c r="AC275" s="115">
        <v>0</v>
      </c>
      <c r="AD275" s="114">
        <v>0</v>
      </c>
      <c r="AE275" s="114">
        <v>0</v>
      </c>
      <c r="AF275" s="114">
        <v>0</v>
      </c>
      <c r="AG275" s="114">
        <v>0</v>
      </c>
      <c r="AH275" s="114">
        <v>0</v>
      </c>
      <c r="AI275" s="117">
        <f t="shared" si="166"/>
        <v>0</v>
      </c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</row>
    <row r="276" spans="1:81" ht="15">
      <c r="A276" s="28" t="s">
        <v>17</v>
      </c>
      <c r="B276" s="40">
        <v>3.1075355873270203</v>
      </c>
      <c r="C276" s="40">
        <v>0</v>
      </c>
      <c r="D276" s="40">
        <v>41.993724153067838</v>
      </c>
      <c r="E276" s="40">
        <v>0</v>
      </c>
      <c r="F276" s="422"/>
      <c r="G276" s="40">
        <v>0</v>
      </c>
      <c r="H276" s="41">
        <v>0</v>
      </c>
      <c r="I276" s="42">
        <f t="shared" si="164"/>
        <v>45.101259740394859</v>
      </c>
      <c r="K276" s="71" t="s">
        <v>17</v>
      </c>
      <c r="L276" s="84">
        <v>3.1075355873270203</v>
      </c>
      <c r="M276" s="84">
        <v>0</v>
      </c>
      <c r="N276" s="84">
        <v>41.993724153067838</v>
      </c>
      <c r="O276" s="84">
        <v>0</v>
      </c>
      <c r="P276" s="84">
        <v>16.04160262647191</v>
      </c>
      <c r="Q276" s="84">
        <v>0</v>
      </c>
      <c r="R276" s="85">
        <v>0</v>
      </c>
      <c r="S276" s="86">
        <f t="shared" si="165"/>
        <v>61.142862366866765</v>
      </c>
      <c r="U276" s="102" t="s">
        <v>17</v>
      </c>
      <c r="V276" s="118">
        <v>3.1075355873270203</v>
      </c>
      <c r="W276" s="118">
        <v>0</v>
      </c>
      <c r="X276" s="118">
        <v>0</v>
      </c>
      <c r="Y276" s="118">
        <v>0</v>
      </c>
      <c r="Z276" s="118">
        <v>41.993724153067838</v>
      </c>
      <c r="AA276" s="118">
        <v>0</v>
      </c>
      <c r="AB276" s="118">
        <v>16.04160262647191</v>
      </c>
      <c r="AC276" s="119">
        <v>0</v>
      </c>
      <c r="AD276" s="118">
        <v>0</v>
      </c>
      <c r="AE276" s="118">
        <v>0</v>
      </c>
      <c r="AF276" s="118">
        <v>0</v>
      </c>
      <c r="AG276" s="118">
        <v>0</v>
      </c>
      <c r="AH276" s="118">
        <v>0</v>
      </c>
      <c r="AI276" s="120">
        <f t="shared" si="166"/>
        <v>61.142862366866765</v>
      </c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</row>
    <row r="277" spans="1:81" ht="15">
      <c r="A277" s="29" t="s">
        <v>140</v>
      </c>
      <c r="B277" s="43">
        <v>1.4991762456480975</v>
      </c>
      <c r="C277" s="43">
        <v>17.411174327046158</v>
      </c>
      <c r="D277" s="43">
        <v>65.357752439117149</v>
      </c>
      <c r="E277" s="43">
        <v>0</v>
      </c>
      <c r="F277" s="422"/>
      <c r="G277" s="43">
        <v>0</v>
      </c>
      <c r="H277" s="44">
        <v>0</v>
      </c>
      <c r="I277" s="39">
        <f t="shared" si="164"/>
        <v>84.268103011811405</v>
      </c>
      <c r="K277" s="72" t="s">
        <v>140</v>
      </c>
      <c r="L277" s="43">
        <v>1.4991762456480975</v>
      </c>
      <c r="M277" s="43">
        <v>17.411174327046158</v>
      </c>
      <c r="N277" s="43">
        <v>65.357752439117149</v>
      </c>
      <c r="O277" s="43">
        <v>0</v>
      </c>
      <c r="P277" s="43">
        <v>0</v>
      </c>
      <c r="Q277" s="43">
        <v>0</v>
      </c>
      <c r="R277" s="82">
        <v>0</v>
      </c>
      <c r="S277" s="83">
        <f t="shared" si="165"/>
        <v>84.268103011811405</v>
      </c>
      <c r="U277" s="103" t="s">
        <v>140</v>
      </c>
      <c r="V277" s="114">
        <v>1.4798089772086691</v>
      </c>
      <c r="W277" s="114">
        <v>0</v>
      </c>
      <c r="X277" s="114">
        <v>0</v>
      </c>
      <c r="Y277" s="114">
        <v>17.411174327046158</v>
      </c>
      <c r="Z277" s="114">
        <v>51.763866721482337</v>
      </c>
      <c r="AA277" s="114">
        <v>0</v>
      </c>
      <c r="AB277" s="114">
        <v>0</v>
      </c>
      <c r="AC277" s="115">
        <v>13.61325298607424</v>
      </c>
      <c r="AD277" s="114">
        <v>1.9367268439428428E-2</v>
      </c>
      <c r="AE277" s="114">
        <v>0</v>
      </c>
      <c r="AF277" s="114">
        <v>0</v>
      </c>
      <c r="AG277" s="114">
        <v>13.593885717634812</v>
      </c>
      <c r="AH277" s="114">
        <v>0</v>
      </c>
      <c r="AI277" s="117">
        <f t="shared" si="166"/>
        <v>84.268103011811405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</row>
    <row r="278" spans="1:81" ht="15">
      <c r="A278" s="28" t="s">
        <v>25</v>
      </c>
      <c r="B278" s="40">
        <v>1.8870378742997369</v>
      </c>
      <c r="C278" s="40">
        <v>0</v>
      </c>
      <c r="D278" s="40">
        <v>0.28315715871948494</v>
      </c>
      <c r="E278" s="40">
        <v>164.2083180724737</v>
      </c>
      <c r="F278" s="422"/>
      <c r="G278" s="40">
        <v>1.639744049831094</v>
      </c>
      <c r="H278" s="41">
        <v>0</v>
      </c>
      <c r="I278" s="42">
        <f t="shared" si="164"/>
        <v>168.01825715532399</v>
      </c>
      <c r="K278" s="71" t="s">
        <v>25</v>
      </c>
      <c r="L278" s="84">
        <v>1.8870378742997369</v>
      </c>
      <c r="M278" s="84">
        <v>0</v>
      </c>
      <c r="N278" s="84">
        <v>0.28315715871948494</v>
      </c>
      <c r="O278" s="84">
        <v>164.2083180724737</v>
      </c>
      <c r="P278" s="84">
        <v>0.1650105654923926</v>
      </c>
      <c r="Q278" s="84">
        <v>1.639744049831094</v>
      </c>
      <c r="R278" s="85">
        <v>0</v>
      </c>
      <c r="S278" s="86">
        <f t="shared" si="165"/>
        <v>168.18326772081639</v>
      </c>
      <c r="U278" s="102" t="s">
        <v>25</v>
      </c>
      <c r="V278" s="118">
        <v>0.97880441436000165</v>
      </c>
      <c r="W278" s="118">
        <v>0.50746642659817975</v>
      </c>
      <c r="X278" s="118">
        <v>1.639744049831094</v>
      </c>
      <c r="Y278" s="118">
        <v>0</v>
      </c>
      <c r="Z278" s="118">
        <v>0</v>
      </c>
      <c r="AA278" s="118">
        <v>163.92516091375421</v>
      </c>
      <c r="AB278" s="118">
        <v>0.1650105654923926</v>
      </c>
      <c r="AC278" s="119">
        <v>0.96708135078052526</v>
      </c>
      <c r="AD278" s="118">
        <v>0.40076703334155545</v>
      </c>
      <c r="AE278" s="118">
        <v>0.28315715871948494</v>
      </c>
      <c r="AF278" s="118">
        <v>0</v>
      </c>
      <c r="AG278" s="118">
        <v>0.28315715871948494</v>
      </c>
      <c r="AH278" s="118">
        <v>0</v>
      </c>
      <c r="AI278" s="120">
        <f t="shared" si="166"/>
        <v>168.18326772081639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</row>
    <row r="279" spans="1:81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164"/>
        <v>0</v>
      </c>
      <c r="K279" s="72" t="s">
        <v>24</v>
      </c>
      <c r="L279" s="43">
        <v>0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82">
        <v>0</v>
      </c>
      <c r="S279" s="83">
        <f t="shared" si="165"/>
        <v>0</v>
      </c>
      <c r="U279" s="103" t="s">
        <v>24</v>
      </c>
      <c r="V279" s="114">
        <v>0</v>
      </c>
      <c r="W279" s="114">
        <v>0</v>
      </c>
      <c r="X279" s="114">
        <v>0</v>
      </c>
      <c r="Y279" s="114">
        <v>0</v>
      </c>
      <c r="Z279" s="114">
        <v>0</v>
      </c>
      <c r="AA279" s="114">
        <v>0</v>
      </c>
      <c r="AB279" s="114">
        <v>0</v>
      </c>
      <c r="AC279" s="115">
        <v>0</v>
      </c>
      <c r="AD279" s="114">
        <v>0</v>
      </c>
      <c r="AE279" s="114">
        <v>0</v>
      </c>
      <c r="AF279" s="114">
        <v>0</v>
      </c>
      <c r="AG279" s="114">
        <v>0</v>
      </c>
      <c r="AH279" s="114">
        <v>0</v>
      </c>
      <c r="AI279" s="117">
        <f t="shared" si="166"/>
        <v>0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</row>
    <row r="280" spans="1:81" ht="15">
      <c r="A280" s="28" t="s">
        <v>60</v>
      </c>
      <c r="B280" s="40">
        <v>0.61024645981659831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164"/>
        <v>0.61024645981659831</v>
      </c>
      <c r="K280" s="71" t="s">
        <v>60</v>
      </c>
      <c r="L280" s="84">
        <v>0.61024645981659831</v>
      </c>
      <c r="M280" s="84">
        <v>0</v>
      </c>
      <c r="N280" s="84">
        <v>0</v>
      </c>
      <c r="O280" s="84">
        <v>0</v>
      </c>
      <c r="P280" s="84">
        <v>0</v>
      </c>
      <c r="Q280" s="84">
        <v>0</v>
      </c>
      <c r="R280" s="85">
        <v>0</v>
      </c>
      <c r="S280" s="86">
        <f t="shared" si="165"/>
        <v>0.61024645981659831</v>
      </c>
      <c r="U280" s="102" t="s">
        <v>60</v>
      </c>
      <c r="V280" s="118">
        <v>0.61024645981659831</v>
      </c>
      <c r="W280" s="118">
        <v>0</v>
      </c>
      <c r="X280" s="118">
        <v>0</v>
      </c>
      <c r="Y280" s="118">
        <v>0</v>
      </c>
      <c r="Z280" s="118">
        <v>0</v>
      </c>
      <c r="AA280" s="118">
        <v>0</v>
      </c>
      <c r="AB280" s="118">
        <v>0</v>
      </c>
      <c r="AC280" s="119">
        <v>0</v>
      </c>
      <c r="AD280" s="118">
        <v>0</v>
      </c>
      <c r="AE280" s="118">
        <v>0</v>
      </c>
      <c r="AF280" s="118">
        <v>0</v>
      </c>
      <c r="AG280" s="118">
        <v>0</v>
      </c>
      <c r="AH280" s="118">
        <v>0</v>
      </c>
      <c r="AI280" s="120">
        <f t="shared" si="166"/>
        <v>0.61024645981659831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</row>
    <row r="281" spans="1:81" ht="15">
      <c r="A281" s="29" t="s">
        <v>22</v>
      </c>
      <c r="B281" s="43">
        <v>3.6885942044148159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164"/>
        <v>3.6885942044148159</v>
      </c>
      <c r="K281" s="72" t="s">
        <v>22</v>
      </c>
      <c r="L281" s="43">
        <v>3.6885942044148159</v>
      </c>
      <c r="M281" s="43">
        <v>0</v>
      </c>
      <c r="N281" s="43">
        <v>0</v>
      </c>
      <c r="O281" s="43">
        <v>0</v>
      </c>
      <c r="P281" s="43">
        <v>17.906681009298872</v>
      </c>
      <c r="Q281" s="43">
        <v>0</v>
      </c>
      <c r="R281" s="82">
        <v>0</v>
      </c>
      <c r="S281" s="83">
        <f t="shared" si="165"/>
        <v>21.595275213713688</v>
      </c>
      <c r="U281" s="103" t="s">
        <v>22</v>
      </c>
      <c r="V281" s="114">
        <v>0</v>
      </c>
      <c r="W281" s="114">
        <v>0</v>
      </c>
      <c r="X281" s="114">
        <v>0</v>
      </c>
      <c r="Y281" s="114">
        <v>0</v>
      </c>
      <c r="Z281" s="114">
        <v>0</v>
      </c>
      <c r="AA281" s="114">
        <v>0</v>
      </c>
      <c r="AB281" s="114">
        <v>17.906681009298872</v>
      </c>
      <c r="AC281" s="115">
        <v>3.6885942044148159</v>
      </c>
      <c r="AD281" s="114">
        <v>3.6885942044148159</v>
      </c>
      <c r="AE281" s="114">
        <v>0</v>
      </c>
      <c r="AF281" s="114">
        <v>0</v>
      </c>
      <c r="AG281" s="114">
        <v>0</v>
      </c>
      <c r="AH281" s="114">
        <v>0</v>
      </c>
      <c r="AI281" s="117">
        <f t="shared" si="166"/>
        <v>21.595275213713688</v>
      </c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</row>
    <row r="282" spans="1:8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164"/>
        <v>0</v>
      </c>
      <c r="K282" s="71" t="s">
        <v>21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5">
        <v>0</v>
      </c>
      <c r="S282" s="86">
        <f t="shared" si="165"/>
        <v>0</v>
      </c>
      <c r="U282" s="102" t="s">
        <v>61</v>
      </c>
      <c r="V282" s="118">
        <v>0</v>
      </c>
      <c r="W282" s="118">
        <v>0</v>
      </c>
      <c r="X282" s="118">
        <v>0</v>
      </c>
      <c r="Y282" s="118">
        <v>0</v>
      </c>
      <c r="Z282" s="118">
        <v>0</v>
      </c>
      <c r="AA282" s="118">
        <v>0</v>
      </c>
      <c r="AB282" s="118">
        <v>0</v>
      </c>
      <c r="AC282" s="119">
        <v>0</v>
      </c>
      <c r="AD282" s="118">
        <v>0</v>
      </c>
      <c r="AE282" s="118">
        <v>0</v>
      </c>
      <c r="AF282" s="118">
        <v>0</v>
      </c>
      <c r="AG282" s="118">
        <v>0</v>
      </c>
      <c r="AH282" s="118">
        <v>0</v>
      </c>
      <c r="AI282" s="120">
        <f t="shared" si="166"/>
        <v>0</v>
      </c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</row>
    <row r="283" spans="1:81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164"/>
        <v>0</v>
      </c>
      <c r="K283" s="73" t="s">
        <v>64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82">
        <v>0</v>
      </c>
      <c r="S283" s="83">
        <f t="shared" si="165"/>
        <v>0</v>
      </c>
      <c r="U283" s="104" t="s">
        <v>62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5">
        <v>0</v>
      </c>
      <c r="AD283" s="116">
        <v>0</v>
      </c>
      <c r="AE283" s="116">
        <v>0</v>
      </c>
      <c r="AF283" s="116">
        <v>0</v>
      </c>
      <c r="AG283" s="116">
        <v>0</v>
      </c>
      <c r="AH283" s="116">
        <v>0</v>
      </c>
      <c r="AI283" s="117">
        <f t="shared" si="166"/>
        <v>0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</row>
    <row r="284" spans="1:81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f t="shared" si="164"/>
        <v>0</v>
      </c>
      <c r="K284" s="74" t="s">
        <v>23</v>
      </c>
      <c r="L284" s="87">
        <v>0</v>
      </c>
      <c r="M284" s="87">
        <v>0</v>
      </c>
      <c r="N284" s="87">
        <v>0</v>
      </c>
      <c r="O284" s="87">
        <v>0</v>
      </c>
      <c r="P284" s="87">
        <v>0</v>
      </c>
      <c r="Q284" s="87">
        <v>0</v>
      </c>
      <c r="R284" s="88">
        <v>0</v>
      </c>
      <c r="S284" s="89">
        <f t="shared" si="165"/>
        <v>0</v>
      </c>
      <c r="U284" s="105" t="s">
        <v>65</v>
      </c>
      <c r="V284" s="121">
        <v>0</v>
      </c>
      <c r="W284" s="121">
        <v>0</v>
      </c>
      <c r="X284" s="121">
        <v>0</v>
      </c>
      <c r="Y284" s="121">
        <v>0</v>
      </c>
      <c r="Z284" s="121">
        <v>0</v>
      </c>
      <c r="AA284" s="121">
        <v>0</v>
      </c>
      <c r="AB284" s="121">
        <v>0</v>
      </c>
      <c r="AC284" s="121">
        <v>0</v>
      </c>
      <c r="AD284" s="121">
        <v>0</v>
      </c>
      <c r="AE284" s="121">
        <v>0</v>
      </c>
      <c r="AF284" s="121">
        <v>0</v>
      </c>
      <c r="AG284" s="121">
        <v>0</v>
      </c>
      <c r="AH284" s="122">
        <v>0</v>
      </c>
      <c r="AI284" s="123">
        <f t="shared" si="166"/>
        <v>0</v>
      </c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</row>
    <row r="285" spans="1:81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f t="shared" si="164"/>
        <v>0</v>
      </c>
      <c r="K285" s="75" t="s">
        <v>19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90">
        <v>0</v>
      </c>
      <c r="S285" s="91">
        <f t="shared" si="165"/>
        <v>0</v>
      </c>
      <c r="U285" s="106" t="s">
        <v>19</v>
      </c>
      <c r="V285" s="124">
        <v>0</v>
      </c>
      <c r="W285" s="124">
        <v>0</v>
      </c>
      <c r="X285" s="124">
        <v>0</v>
      </c>
      <c r="Y285" s="124">
        <v>0</v>
      </c>
      <c r="Z285" s="124">
        <v>0</v>
      </c>
      <c r="AA285" s="124">
        <v>0</v>
      </c>
      <c r="AB285" s="124">
        <v>0</v>
      </c>
      <c r="AC285" s="124">
        <v>0</v>
      </c>
      <c r="AD285" s="125">
        <v>0</v>
      </c>
      <c r="AE285" s="125">
        <v>0</v>
      </c>
      <c r="AF285" s="125">
        <v>0</v>
      </c>
      <c r="AG285" s="125">
        <v>0</v>
      </c>
      <c r="AH285" s="125">
        <v>0</v>
      </c>
      <c r="AI285" s="126">
        <f t="shared" si="166"/>
        <v>0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</row>
    <row r="286" spans="1:81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f t="shared" si="164"/>
        <v>0</v>
      </c>
      <c r="K286" s="74" t="s">
        <v>20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8">
        <v>0</v>
      </c>
      <c r="S286" s="89">
        <f t="shared" si="165"/>
        <v>0</v>
      </c>
      <c r="U286" s="105" t="s">
        <v>20</v>
      </c>
      <c r="V286" s="121">
        <v>0</v>
      </c>
      <c r="W286" s="121">
        <v>0</v>
      </c>
      <c r="X286" s="121">
        <v>0</v>
      </c>
      <c r="Y286" s="121">
        <v>0</v>
      </c>
      <c r="Z286" s="121">
        <v>0</v>
      </c>
      <c r="AA286" s="121">
        <v>0</v>
      </c>
      <c r="AB286" s="121">
        <v>0</v>
      </c>
      <c r="AC286" s="121">
        <v>0</v>
      </c>
      <c r="AD286" s="121">
        <v>0</v>
      </c>
      <c r="AE286" s="121">
        <v>0</v>
      </c>
      <c r="AF286" s="121">
        <v>0</v>
      </c>
      <c r="AG286" s="121">
        <v>0</v>
      </c>
      <c r="AH286" s="122">
        <v>0</v>
      </c>
      <c r="AI286" s="123">
        <f t="shared" si="166"/>
        <v>0</v>
      </c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</row>
    <row r="287" spans="1:81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f t="shared" si="164"/>
        <v>0</v>
      </c>
      <c r="K287" s="76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2">
        <v>0</v>
      </c>
      <c r="S287" s="93">
        <f t="shared" si="165"/>
        <v>0</v>
      </c>
      <c r="U287" s="106" t="s">
        <v>11</v>
      </c>
      <c r="V287" s="124">
        <v>0</v>
      </c>
      <c r="W287" s="124">
        <v>0</v>
      </c>
      <c r="X287" s="124">
        <v>0</v>
      </c>
      <c r="Y287" s="124">
        <v>0</v>
      </c>
      <c r="Z287" s="124">
        <v>0</v>
      </c>
      <c r="AA287" s="124">
        <v>0</v>
      </c>
      <c r="AB287" s="124">
        <v>0</v>
      </c>
      <c r="AC287" s="124">
        <v>0</v>
      </c>
      <c r="AD287" s="125">
        <v>0</v>
      </c>
      <c r="AE287" s="125">
        <v>0</v>
      </c>
      <c r="AF287" s="125">
        <v>0</v>
      </c>
      <c r="AG287" s="125">
        <v>0</v>
      </c>
      <c r="AH287" s="125">
        <v>0</v>
      </c>
      <c r="AI287" s="126">
        <f t="shared" si="166"/>
        <v>0</v>
      </c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</row>
    <row r="288" spans="1:81" ht="15">
      <c r="A288" s="34" t="s">
        <v>26</v>
      </c>
      <c r="B288" s="67">
        <f>SUM(B267:B283)</f>
        <v>26.95519183631184</v>
      </c>
      <c r="C288" s="67">
        <f t="shared" ref="C288:I288" si="167">SUM(C267:C283)</f>
        <v>65.839670622930399</v>
      </c>
      <c r="D288" s="67">
        <f t="shared" si="167"/>
        <v>145.41157794559044</v>
      </c>
      <c r="E288" s="67">
        <f t="shared" si="167"/>
        <v>201.30013523698113</v>
      </c>
      <c r="F288" s="67">
        <f t="shared" si="167"/>
        <v>0</v>
      </c>
      <c r="G288" s="67">
        <f t="shared" si="167"/>
        <v>1.639744049831094</v>
      </c>
      <c r="H288" s="68">
        <f t="shared" si="167"/>
        <v>0</v>
      </c>
      <c r="I288" s="39">
        <f t="shared" si="167"/>
        <v>441.14631969164486</v>
      </c>
      <c r="K288" s="77" t="s">
        <v>26</v>
      </c>
      <c r="L288" s="67">
        <f>SUM(L267:L283)</f>
        <v>26.95519183631184</v>
      </c>
      <c r="M288" s="67">
        <f t="shared" ref="M288:S288" si="168">SUM(M267:M283)</f>
        <v>65.839670622930399</v>
      </c>
      <c r="N288" s="67">
        <f t="shared" si="168"/>
        <v>145.41157794559044</v>
      </c>
      <c r="O288" s="67">
        <f t="shared" si="168"/>
        <v>201.30013523698113</v>
      </c>
      <c r="P288" s="67">
        <f t="shared" si="168"/>
        <v>527.16094882510754</v>
      </c>
      <c r="Q288" s="67">
        <f t="shared" si="168"/>
        <v>1.639744049831094</v>
      </c>
      <c r="R288" s="68">
        <f t="shared" si="168"/>
        <v>0</v>
      </c>
      <c r="S288" s="94">
        <f t="shared" si="168"/>
        <v>968.30726851675252</v>
      </c>
      <c r="U288" s="109" t="s">
        <v>90</v>
      </c>
      <c r="V288" s="127">
        <f>SUM(V267:V283)</f>
        <v>22.338996903517863</v>
      </c>
      <c r="W288" s="127">
        <f t="shared" ref="W288:AH288" si="169">SUM(W267:W283)</f>
        <v>0.50746642659817975</v>
      </c>
      <c r="X288" s="127">
        <f t="shared" si="169"/>
        <v>1.639744049831094</v>
      </c>
      <c r="Y288" s="127">
        <f t="shared" si="169"/>
        <v>65.839670622930399</v>
      </c>
      <c r="Z288" s="127">
        <f t="shared" si="169"/>
        <v>131.53453506923614</v>
      </c>
      <c r="AA288" s="127">
        <f t="shared" si="169"/>
        <v>201.01697807826167</v>
      </c>
      <c r="AB288" s="127">
        <f t="shared" si="169"/>
        <v>527.16094882510754</v>
      </c>
      <c r="AC288" s="127">
        <f t="shared" si="169"/>
        <v>18.268928541269581</v>
      </c>
      <c r="AD288" s="128">
        <f t="shared" si="169"/>
        <v>4.1087285061958001</v>
      </c>
      <c r="AE288" s="128">
        <f t="shared" si="169"/>
        <v>0.28315715871948494</v>
      </c>
      <c r="AF288" s="128">
        <f t="shared" si="169"/>
        <v>0</v>
      </c>
      <c r="AG288" s="128">
        <f t="shared" si="169"/>
        <v>13.877042876354297</v>
      </c>
      <c r="AH288" s="128">
        <f t="shared" si="169"/>
        <v>0</v>
      </c>
      <c r="AI288" s="129">
        <f>SUM(V288:AC288)</f>
        <v>968.3072685167524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</row>
    <row r="289" spans="1:81" s="15" customFormat="1" ht="15" thickBot="1">
      <c r="A289" s="32" t="s">
        <v>90</v>
      </c>
      <c r="B289" s="48">
        <f>IF($I288=0,"-",B288/$I288)</f>
        <v>6.1102610705566225E-2</v>
      </c>
      <c r="C289" s="48">
        <f t="shared" ref="C289:H289" si="170">IF($I288=0,"-",C288/$I288)</f>
        <v>0.14924678657401338</v>
      </c>
      <c r="D289" s="48">
        <f t="shared" si="170"/>
        <v>0.32962210372112161</v>
      </c>
      <c r="E289" s="48">
        <f t="shared" si="170"/>
        <v>0.45631149179185521</v>
      </c>
      <c r="F289" s="48">
        <f t="shared" si="170"/>
        <v>0</v>
      </c>
      <c r="G289" s="48">
        <f t="shared" si="170"/>
        <v>3.7170072074436717E-3</v>
      </c>
      <c r="H289" s="69">
        <f t="shared" si="170"/>
        <v>0</v>
      </c>
      <c r="I289" s="49">
        <f>SUM(B289:H289)</f>
        <v>1.0000000000000002</v>
      </c>
      <c r="K289" s="78" t="s">
        <v>90</v>
      </c>
      <c r="L289" s="95">
        <f>IF($S288=0,"-",L288/$S288)</f>
        <v>2.7837436227863544E-2</v>
      </c>
      <c r="M289" s="95">
        <f t="shared" ref="M289:R289" si="171">IF($S288=0,"-",M288/$S288)</f>
        <v>6.7994605393991547E-2</v>
      </c>
      <c r="N289" s="95">
        <f t="shared" si="171"/>
        <v>0.1501709040853644</v>
      </c>
      <c r="O289" s="95">
        <f t="shared" si="171"/>
        <v>0.2078886958530545</v>
      </c>
      <c r="P289" s="95">
        <f t="shared" si="171"/>
        <v>0.54441494550857772</v>
      </c>
      <c r="Q289" s="95">
        <f t="shared" si="171"/>
        <v>1.6934129311482341E-3</v>
      </c>
      <c r="R289" s="96">
        <f t="shared" si="171"/>
        <v>0</v>
      </c>
      <c r="S289" s="97">
        <f>SUM(L289:R289)</f>
        <v>0.99999999999999989</v>
      </c>
      <c r="U289" s="110"/>
      <c r="V289" s="130">
        <f>+V288/$AI288</f>
        <v>2.3070153070044196E-2</v>
      </c>
      <c r="W289" s="130">
        <f t="shared" ref="W289:AH289" si="172">+W288/$AI288</f>
        <v>5.2407582086574022E-4</v>
      </c>
      <c r="X289" s="130">
        <f t="shared" si="172"/>
        <v>1.6934129311482343E-3</v>
      </c>
      <c r="Y289" s="130">
        <f t="shared" si="172"/>
        <v>6.7994605393991547E-2</v>
      </c>
      <c r="Z289" s="130">
        <f t="shared" si="172"/>
        <v>0.13583966510002554</v>
      </c>
      <c r="AA289" s="130">
        <f t="shared" si="172"/>
        <v>0.20759627095041674</v>
      </c>
      <c r="AB289" s="130">
        <f t="shared" si="172"/>
        <v>0.54441494550857772</v>
      </c>
      <c r="AC289" s="130">
        <f t="shared" si="172"/>
        <v>1.8866871224930307E-2</v>
      </c>
      <c r="AD289" s="130">
        <f t="shared" si="172"/>
        <v>4.2432073369536175E-3</v>
      </c>
      <c r="AE289" s="130">
        <f t="shared" si="172"/>
        <v>2.9242490263779952E-4</v>
      </c>
      <c r="AF289" s="130">
        <f t="shared" si="172"/>
        <v>0</v>
      </c>
      <c r="AG289" s="130">
        <f t="shared" si="172"/>
        <v>1.4331238985338892E-2</v>
      </c>
      <c r="AH289" s="130">
        <f t="shared" si="172"/>
        <v>0</v>
      </c>
      <c r="AI289" s="131">
        <f>SUM(V289:AC289)</f>
        <v>1</v>
      </c>
    </row>
    <row r="290" spans="1:81" ht="15" thickBot="1">
      <c r="A290" s="2"/>
      <c r="B290" s="2"/>
      <c r="C290" s="2"/>
      <c r="D290" s="2"/>
      <c r="E290" s="2"/>
      <c r="F290" s="2"/>
      <c r="G290" s="2"/>
      <c r="H290" s="2"/>
      <c r="I290" s="2"/>
      <c r="K290" s="2"/>
      <c r="L290" s="2"/>
      <c r="M290" s="2"/>
      <c r="N290" s="2"/>
      <c r="O290" s="2"/>
      <c r="P290" s="2"/>
      <c r="Q290" s="2"/>
      <c r="R290" s="2"/>
      <c r="S290" s="2"/>
      <c r="U29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</row>
    <row r="291" spans="1:81" ht="29.25" customHeight="1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  <c r="K291" s="424" t="s">
        <v>38</v>
      </c>
      <c r="L291" s="80" t="s">
        <v>0</v>
      </c>
      <c r="M291" s="80" t="s">
        <v>1</v>
      </c>
      <c r="N291" s="80" t="s">
        <v>2</v>
      </c>
      <c r="O291" s="80" t="s">
        <v>3</v>
      </c>
      <c r="P291" s="80" t="s">
        <v>27</v>
      </c>
      <c r="Q291" s="80" t="s">
        <v>4</v>
      </c>
      <c r="R291" s="80" t="s">
        <v>5</v>
      </c>
      <c r="S291" s="81" t="s">
        <v>6</v>
      </c>
      <c r="U291" s="417" t="s">
        <v>38</v>
      </c>
      <c r="V291" s="111" t="s">
        <v>72</v>
      </c>
      <c r="W291" s="111" t="s">
        <v>73</v>
      </c>
      <c r="X291" s="111" t="s">
        <v>4</v>
      </c>
      <c r="Y291" s="111" t="s">
        <v>1</v>
      </c>
      <c r="Z291" s="111" t="s">
        <v>2</v>
      </c>
      <c r="AA291" s="111" t="s">
        <v>3</v>
      </c>
      <c r="AB291" s="111" t="s">
        <v>55</v>
      </c>
      <c r="AC291" s="111" t="s">
        <v>67</v>
      </c>
      <c r="AD291" s="112" t="s">
        <v>74</v>
      </c>
      <c r="AE291" s="112" t="s">
        <v>75</v>
      </c>
      <c r="AF291" s="112" t="s">
        <v>76</v>
      </c>
      <c r="AG291" s="112" t="s">
        <v>77</v>
      </c>
      <c r="AH291" s="112" t="s">
        <v>78</v>
      </c>
      <c r="AI291" s="113" t="s">
        <v>63</v>
      </c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</row>
    <row r="292" spans="1:81" ht="15" customHeight="1">
      <c r="A292" s="445" t="s">
        <v>38</v>
      </c>
      <c r="B292" s="409" t="s">
        <v>119</v>
      </c>
      <c r="C292" s="410"/>
      <c r="D292" s="410"/>
      <c r="E292" s="410"/>
      <c r="F292" s="410"/>
      <c r="G292" s="410"/>
      <c r="H292" s="410"/>
      <c r="I292" s="411"/>
      <c r="K292" s="425" t="s">
        <v>38</v>
      </c>
      <c r="L292" s="412" t="s">
        <v>119</v>
      </c>
      <c r="M292" s="413"/>
      <c r="N292" s="413"/>
      <c r="O292" s="413"/>
      <c r="P292" s="413"/>
      <c r="Q292" s="413"/>
      <c r="R292" s="413"/>
      <c r="S292" s="414"/>
      <c r="U292" s="418" t="s">
        <v>38</v>
      </c>
      <c r="V292" s="419" t="s">
        <v>119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20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</row>
    <row r="293" spans="1:81" ht="15">
      <c r="A293" s="27" t="s">
        <v>7</v>
      </c>
      <c r="B293" s="37">
        <v>0</v>
      </c>
      <c r="C293" s="37">
        <v>0</v>
      </c>
      <c r="D293" s="37">
        <v>3.6715999999999998</v>
      </c>
      <c r="E293" s="37">
        <v>0</v>
      </c>
      <c r="F293" s="421"/>
      <c r="G293" s="37">
        <v>0</v>
      </c>
      <c r="H293" s="38">
        <v>0</v>
      </c>
      <c r="I293" s="39">
        <f>SUM(B293:H293)</f>
        <v>3.6715999999999998</v>
      </c>
      <c r="K293" s="79" t="s">
        <v>7</v>
      </c>
      <c r="L293" s="37">
        <v>0</v>
      </c>
      <c r="M293" s="37">
        <v>0</v>
      </c>
      <c r="N293" s="37">
        <v>3.6715999999999998</v>
      </c>
      <c r="O293" s="37">
        <v>0</v>
      </c>
      <c r="P293" s="37">
        <v>0</v>
      </c>
      <c r="Q293" s="37">
        <v>0</v>
      </c>
      <c r="R293" s="98">
        <v>0</v>
      </c>
      <c r="S293" s="99">
        <f>SUM(L293:R293)</f>
        <v>3.6715999999999998</v>
      </c>
      <c r="U293" s="101" t="s">
        <v>7</v>
      </c>
      <c r="V293" s="114">
        <v>0</v>
      </c>
      <c r="W293" s="114">
        <v>0</v>
      </c>
      <c r="X293" s="114">
        <v>0</v>
      </c>
      <c r="Y293" s="114">
        <v>0</v>
      </c>
      <c r="Z293" s="114">
        <v>3.6715999999999998</v>
      </c>
      <c r="AA293" s="114">
        <v>0</v>
      </c>
      <c r="AB293" s="114">
        <v>0</v>
      </c>
      <c r="AC293" s="115">
        <v>0</v>
      </c>
      <c r="AD293" s="116">
        <v>0</v>
      </c>
      <c r="AE293" s="116">
        <v>0</v>
      </c>
      <c r="AF293" s="116">
        <v>0</v>
      </c>
      <c r="AG293" s="116">
        <v>0</v>
      </c>
      <c r="AH293" s="116">
        <v>0</v>
      </c>
      <c r="AI293" s="117">
        <f>SUM(V293:AC293)</f>
        <v>3.6715999999999998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</row>
    <row r="294" spans="1:8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173">SUM(B294:H294)</f>
        <v>0</v>
      </c>
      <c r="K294" s="71" t="s">
        <v>8</v>
      </c>
      <c r="L294" s="84">
        <v>0</v>
      </c>
      <c r="M294" s="84">
        <v>0</v>
      </c>
      <c r="N294" s="84">
        <v>0</v>
      </c>
      <c r="O294" s="84">
        <v>0</v>
      </c>
      <c r="P294" s="84">
        <v>0</v>
      </c>
      <c r="Q294" s="84">
        <v>0</v>
      </c>
      <c r="R294" s="85">
        <v>0</v>
      </c>
      <c r="S294" s="86">
        <f t="shared" ref="S294:S313" si="174">SUM(L294:R294)</f>
        <v>0</v>
      </c>
      <c r="U294" s="102" t="s">
        <v>8</v>
      </c>
      <c r="V294" s="118">
        <v>0</v>
      </c>
      <c r="W294" s="118">
        <v>0</v>
      </c>
      <c r="X294" s="118">
        <v>0</v>
      </c>
      <c r="Y294" s="118">
        <v>0</v>
      </c>
      <c r="Z294" s="118">
        <v>0</v>
      </c>
      <c r="AA294" s="118">
        <v>0</v>
      </c>
      <c r="AB294" s="118">
        <v>0</v>
      </c>
      <c r="AC294" s="119">
        <v>0</v>
      </c>
      <c r="AD294" s="118">
        <v>0</v>
      </c>
      <c r="AE294" s="118">
        <v>0</v>
      </c>
      <c r="AF294" s="118">
        <v>0</v>
      </c>
      <c r="AG294" s="118">
        <v>0</v>
      </c>
      <c r="AH294" s="118">
        <v>0</v>
      </c>
      <c r="AI294" s="120">
        <f t="shared" ref="AI294:AI313" si="175">SUM(V294:AC294)</f>
        <v>0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</row>
    <row r="295" spans="1:81" ht="15">
      <c r="A295" s="29" t="s">
        <v>10</v>
      </c>
      <c r="B295" s="43">
        <v>2.4366199939568799E-2</v>
      </c>
      <c r="C295" s="43">
        <v>0</v>
      </c>
      <c r="D295" s="43">
        <v>113.70893305132107</v>
      </c>
      <c r="E295" s="43">
        <v>0</v>
      </c>
      <c r="F295" s="422"/>
      <c r="G295" s="43">
        <v>0</v>
      </c>
      <c r="H295" s="44">
        <v>0</v>
      </c>
      <c r="I295" s="39">
        <f t="shared" si="173"/>
        <v>113.73329925126063</v>
      </c>
      <c r="K295" s="72" t="s">
        <v>10</v>
      </c>
      <c r="L295" s="43">
        <v>2.4366199939568799E-2</v>
      </c>
      <c r="M295" s="43">
        <v>0</v>
      </c>
      <c r="N295" s="43">
        <v>113.70893305132107</v>
      </c>
      <c r="O295" s="43">
        <v>0</v>
      </c>
      <c r="P295" s="43">
        <v>0</v>
      </c>
      <c r="Q295" s="43">
        <v>0</v>
      </c>
      <c r="R295" s="82">
        <v>0</v>
      </c>
      <c r="S295" s="83">
        <f t="shared" si="174"/>
        <v>113.73329925126063</v>
      </c>
      <c r="U295" s="103" t="s">
        <v>10</v>
      </c>
      <c r="V295" s="114">
        <v>2.4366199939568799E-2</v>
      </c>
      <c r="W295" s="114">
        <v>0</v>
      </c>
      <c r="X295" s="114">
        <v>0</v>
      </c>
      <c r="Y295" s="114">
        <v>0</v>
      </c>
      <c r="Z295" s="114">
        <v>113.70893305132107</v>
      </c>
      <c r="AA295" s="114">
        <v>0</v>
      </c>
      <c r="AB295" s="114">
        <v>0</v>
      </c>
      <c r="AC295" s="115">
        <v>0</v>
      </c>
      <c r="AD295" s="116">
        <v>0</v>
      </c>
      <c r="AE295" s="116">
        <v>0</v>
      </c>
      <c r="AF295" s="116">
        <v>0</v>
      </c>
      <c r="AG295" s="116">
        <v>0</v>
      </c>
      <c r="AH295" s="116">
        <v>0</v>
      </c>
      <c r="AI295" s="117">
        <f t="shared" si="175"/>
        <v>113.73329925126063</v>
      </c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</row>
    <row r="296" spans="1:8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173"/>
        <v>0</v>
      </c>
      <c r="K296" s="71" t="s">
        <v>56</v>
      </c>
      <c r="L296" s="84">
        <v>0</v>
      </c>
      <c r="M296" s="84">
        <v>0</v>
      </c>
      <c r="N296" s="84">
        <v>0</v>
      </c>
      <c r="O296" s="84">
        <v>0</v>
      </c>
      <c r="P296" s="84">
        <v>0</v>
      </c>
      <c r="Q296" s="84">
        <v>0</v>
      </c>
      <c r="R296" s="85">
        <v>0</v>
      </c>
      <c r="S296" s="86">
        <f t="shared" si="174"/>
        <v>0</v>
      </c>
      <c r="U296" s="102" t="s">
        <v>56</v>
      </c>
      <c r="V296" s="118">
        <v>0</v>
      </c>
      <c r="W296" s="118">
        <v>0</v>
      </c>
      <c r="X296" s="118">
        <v>0</v>
      </c>
      <c r="Y296" s="118">
        <v>0</v>
      </c>
      <c r="Z296" s="118">
        <v>0</v>
      </c>
      <c r="AA296" s="118">
        <v>0</v>
      </c>
      <c r="AB296" s="118">
        <v>0</v>
      </c>
      <c r="AC296" s="119">
        <v>0</v>
      </c>
      <c r="AD296" s="118">
        <v>0</v>
      </c>
      <c r="AE296" s="118">
        <v>0</v>
      </c>
      <c r="AF296" s="118">
        <v>0</v>
      </c>
      <c r="AG296" s="118">
        <v>0</v>
      </c>
      <c r="AH296" s="118">
        <v>0</v>
      </c>
      <c r="AI296" s="120">
        <f t="shared" si="175"/>
        <v>0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</row>
    <row r="297" spans="1:81" ht="15">
      <c r="A297" s="29" t="s">
        <v>16</v>
      </c>
      <c r="B297" s="43">
        <v>109.27618453184282</v>
      </c>
      <c r="C297" s="43">
        <v>263.51357738027076</v>
      </c>
      <c r="D297" s="43">
        <v>34.76314078695593</v>
      </c>
      <c r="E297" s="43">
        <v>0</v>
      </c>
      <c r="F297" s="422"/>
      <c r="G297" s="43">
        <v>0</v>
      </c>
      <c r="H297" s="44">
        <v>0</v>
      </c>
      <c r="I297" s="39">
        <f t="shared" si="173"/>
        <v>407.55290269906953</v>
      </c>
      <c r="K297" s="72" t="s">
        <v>16</v>
      </c>
      <c r="L297" s="43">
        <v>109.27618453184282</v>
      </c>
      <c r="M297" s="43">
        <v>263.51357738027076</v>
      </c>
      <c r="N297" s="43">
        <v>34.76314078695593</v>
      </c>
      <c r="O297" s="43">
        <v>0</v>
      </c>
      <c r="P297" s="43">
        <v>0</v>
      </c>
      <c r="Q297" s="43">
        <v>0</v>
      </c>
      <c r="R297" s="82">
        <v>0</v>
      </c>
      <c r="S297" s="83">
        <f t="shared" si="174"/>
        <v>407.55290269906953</v>
      </c>
      <c r="U297" s="103" t="s">
        <v>16</v>
      </c>
      <c r="V297" s="114">
        <v>108.70067638680105</v>
      </c>
      <c r="W297" s="114">
        <v>0</v>
      </c>
      <c r="X297" s="114">
        <v>0</v>
      </c>
      <c r="Y297" s="114">
        <v>263.51357738027076</v>
      </c>
      <c r="Z297" s="114">
        <v>30.065972220705689</v>
      </c>
      <c r="AA297" s="114">
        <v>0</v>
      </c>
      <c r="AB297" s="114">
        <v>0</v>
      </c>
      <c r="AC297" s="115">
        <v>5.2726767112920072</v>
      </c>
      <c r="AD297" s="116">
        <v>0.57550814504176295</v>
      </c>
      <c r="AE297" s="116">
        <v>0</v>
      </c>
      <c r="AF297" s="116">
        <v>0</v>
      </c>
      <c r="AG297" s="116">
        <v>4.6971685662502445</v>
      </c>
      <c r="AH297" s="116">
        <v>0</v>
      </c>
      <c r="AI297" s="117">
        <f t="shared" si="175"/>
        <v>407.55290269906948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</row>
    <row r="298" spans="1:81" ht="15">
      <c r="A298" s="28" t="s">
        <v>68</v>
      </c>
      <c r="B298" s="40">
        <v>72.924057391846304</v>
      </c>
      <c r="C298" s="40">
        <v>131.71905240959276</v>
      </c>
      <c r="D298" s="40">
        <v>38.005418013985057</v>
      </c>
      <c r="E298" s="40">
        <v>0.57128617841040774</v>
      </c>
      <c r="F298" s="422"/>
      <c r="G298" s="40">
        <v>0</v>
      </c>
      <c r="H298" s="41">
        <v>0</v>
      </c>
      <c r="I298" s="42">
        <f t="shared" si="173"/>
        <v>243.21981399383455</v>
      </c>
      <c r="K298" s="71" t="s">
        <v>68</v>
      </c>
      <c r="L298" s="84">
        <v>72.924057391846304</v>
      </c>
      <c r="M298" s="84">
        <v>131.71905240959276</v>
      </c>
      <c r="N298" s="84">
        <v>38.005418013985057</v>
      </c>
      <c r="O298" s="84">
        <v>0.57128617841040774</v>
      </c>
      <c r="P298" s="84">
        <v>0</v>
      </c>
      <c r="Q298" s="84">
        <v>0</v>
      </c>
      <c r="R298" s="85">
        <v>0</v>
      </c>
      <c r="S298" s="86">
        <f t="shared" si="174"/>
        <v>243.21981399383455</v>
      </c>
      <c r="U298" s="102" t="s">
        <v>57</v>
      </c>
      <c r="V298" s="118">
        <v>69.264969419127638</v>
      </c>
      <c r="W298" s="118">
        <v>0</v>
      </c>
      <c r="X298" s="118">
        <v>0</v>
      </c>
      <c r="Y298" s="118">
        <v>131.71905240959276</v>
      </c>
      <c r="Z298" s="118">
        <v>35.414794901443948</v>
      </c>
      <c r="AA298" s="118">
        <v>0.57128617841040774</v>
      </c>
      <c r="AB298" s="118">
        <v>0</v>
      </c>
      <c r="AC298" s="119">
        <v>6.2497110852597721</v>
      </c>
      <c r="AD298" s="118">
        <v>3.659087972718662</v>
      </c>
      <c r="AE298" s="118">
        <v>0</v>
      </c>
      <c r="AF298" s="118">
        <v>0</v>
      </c>
      <c r="AG298" s="118">
        <v>2.5906231125411097</v>
      </c>
      <c r="AH298" s="118">
        <v>0</v>
      </c>
      <c r="AI298" s="120">
        <f t="shared" si="175"/>
        <v>243.21981399383455</v>
      </c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</row>
    <row r="299" spans="1:81" ht="15">
      <c r="A299" s="29" t="s">
        <v>58</v>
      </c>
      <c r="B299" s="43">
        <v>0</v>
      </c>
      <c r="C299" s="43">
        <v>0</v>
      </c>
      <c r="D299" s="43">
        <v>0</v>
      </c>
      <c r="E299" s="43">
        <v>1.4944749655839693</v>
      </c>
      <c r="F299" s="422"/>
      <c r="G299" s="43">
        <v>0</v>
      </c>
      <c r="H299" s="44">
        <v>0</v>
      </c>
      <c r="I299" s="39">
        <f t="shared" si="173"/>
        <v>1.4944749655839693</v>
      </c>
      <c r="K299" s="72" t="s">
        <v>58</v>
      </c>
      <c r="L299" s="43">
        <v>0</v>
      </c>
      <c r="M299" s="43">
        <v>0</v>
      </c>
      <c r="N299" s="43">
        <v>0</v>
      </c>
      <c r="O299" s="43">
        <v>1.4944749655839693</v>
      </c>
      <c r="P299" s="43">
        <v>557.99310405512131</v>
      </c>
      <c r="Q299" s="43">
        <v>0</v>
      </c>
      <c r="R299" s="82">
        <v>0</v>
      </c>
      <c r="S299" s="83">
        <f t="shared" si="174"/>
        <v>559.48757902070531</v>
      </c>
      <c r="U299" s="103" t="s">
        <v>58</v>
      </c>
      <c r="V299" s="114">
        <v>0</v>
      </c>
      <c r="W299" s="114">
        <v>0</v>
      </c>
      <c r="X299" s="114">
        <v>0</v>
      </c>
      <c r="Y299" s="114">
        <v>0</v>
      </c>
      <c r="Z299" s="114">
        <v>0</v>
      </c>
      <c r="AA299" s="114">
        <v>1.4944749655839693</v>
      </c>
      <c r="AB299" s="114">
        <v>557.99310405512131</v>
      </c>
      <c r="AC299" s="115">
        <v>0</v>
      </c>
      <c r="AD299" s="114">
        <v>0</v>
      </c>
      <c r="AE299" s="114">
        <v>0</v>
      </c>
      <c r="AF299" s="114">
        <v>0</v>
      </c>
      <c r="AG299" s="114">
        <v>0</v>
      </c>
      <c r="AH299" s="114">
        <v>0</v>
      </c>
      <c r="AI299" s="117">
        <f t="shared" si="175"/>
        <v>559.48757902070531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</row>
    <row r="300" spans="1:8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173"/>
        <v>0</v>
      </c>
      <c r="K300" s="71" t="s">
        <v>12</v>
      </c>
      <c r="L300" s="84">
        <v>0</v>
      </c>
      <c r="M300" s="84">
        <v>0</v>
      </c>
      <c r="N300" s="84">
        <v>0</v>
      </c>
      <c r="O300" s="84">
        <v>0</v>
      </c>
      <c r="P300" s="84">
        <v>43.139759760971486</v>
      </c>
      <c r="Q300" s="84">
        <v>0</v>
      </c>
      <c r="R300" s="85">
        <v>0</v>
      </c>
      <c r="S300" s="86">
        <f t="shared" si="174"/>
        <v>43.139759760971486</v>
      </c>
      <c r="U300" s="102" t="s">
        <v>12</v>
      </c>
      <c r="V300" s="118">
        <v>0</v>
      </c>
      <c r="W300" s="118">
        <v>0</v>
      </c>
      <c r="X300" s="118">
        <v>0</v>
      </c>
      <c r="Y300" s="118">
        <v>0</v>
      </c>
      <c r="Z300" s="118">
        <v>0</v>
      </c>
      <c r="AA300" s="118">
        <v>0</v>
      </c>
      <c r="AB300" s="118">
        <v>43.139759760971486</v>
      </c>
      <c r="AC300" s="119">
        <v>0</v>
      </c>
      <c r="AD300" s="118">
        <v>0</v>
      </c>
      <c r="AE300" s="118">
        <v>0</v>
      </c>
      <c r="AF300" s="118">
        <v>0</v>
      </c>
      <c r="AG300" s="118">
        <v>0</v>
      </c>
      <c r="AH300" s="118">
        <v>0</v>
      </c>
      <c r="AI300" s="120">
        <f t="shared" si="175"/>
        <v>43.139759760971486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</row>
    <row r="301" spans="1:81" ht="15">
      <c r="A301" s="29" t="s">
        <v>59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173"/>
        <v>0</v>
      </c>
      <c r="K301" s="72" t="s">
        <v>59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82">
        <v>0</v>
      </c>
      <c r="S301" s="83">
        <f t="shared" si="174"/>
        <v>0</v>
      </c>
      <c r="U301" s="103" t="s">
        <v>59</v>
      </c>
      <c r="V301" s="114">
        <v>0</v>
      </c>
      <c r="W301" s="114">
        <v>0</v>
      </c>
      <c r="X301" s="114">
        <v>0</v>
      </c>
      <c r="Y301" s="114">
        <v>0</v>
      </c>
      <c r="Z301" s="114">
        <v>0</v>
      </c>
      <c r="AA301" s="114">
        <v>0</v>
      </c>
      <c r="AB301" s="114">
        <v>0</v>
      </c>
      <c r="AC301" s="115">
        <v>0</v>
      </c>
      <c r="AD301" s="114">
        <v>0</v>
      </c>
      <c r="AE301" s="114">
        <v>0</v>
      </c>
      <c r="AF301" s="114">
        <v>0</v>
      </c>
      <c r="AG301" s="114">
        <v>0</v>
      </c>
      <c r="AH301" s="114">
        <v>0</v>
      </c>
      <c r="AI301" s="117">
        <f t="shared" si="175"/>
        <v>0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</row>
    <row r="302" spans="1:81" ht="15">
      <c r="A302" s="28" t="s">
        <v>17</v>
      </c>
      <c r="B302" s="40">
        <v>2.9096151454377521</v>
      </c>
      <c r="C302" s="40">
        <v>0.50680280651573839</v>
      </c>
      <c r="D302" s="40">
        <v>12.671074528344343</v>
      </c>
      <c r="E302" s="40">
        <v>24.965655493386127</v>
      </c>
      <c r="F302" s="422"/>
      <c r="G302" s="40">
        <v>0</v>
      </c>
      <c r="H302" s="41">
        <v>0</v>
      </c>
      <c r="I302" s="42">
        <f t="shared" si="173"/>
        <v>41.053147973683963</v>
      </c>
      <c r="K302" s="71" t="s">
        <v>17</v>
      </c>
      <c r="L302" s="84">
        <v>2.9096151454377521</v>
      </c>
      <c r="M302" s="84">
        <v>0.50680280651573839</v>
      </c>
      <c r="N302" s="84">
        <v>12.671074528344343</v>
      </c>
      <c r="O302" s="84">
        <v>24.965655493386127</v>
      </c>
      <c r="P302" s="84">
        <v>0.42527702805974993</v>
      </c>
      <c r="Q302" s="84">
        <v>0</v>
      </c>
      <c r="R302" s="85">
        <v>0</v>
      </c>
      <c r="S302" s="86">
        <f t="shared" si="174"/>
        <v>41.478425001743716</v>
      </c>
      <c r="U302" s="102" t="s">
        <v>17</v>
      </c>
      <c r="V302" s="118">
        <v>2.2943150436864461</v>
      </c>
      <c r="W302" s="118">
        <v>0</v>
      </c>
      <c r="X302" s="118">
        <v>0</v>
      </c>
      <c r="Y302" s="118">
        <v>0.50680280651573839</v>
      </c>
      <c r="Z302" s="118">
        <v>11.135830196279795</v>
      </c>
      <c r="AA302" s="118">
        <v>24.965655493386127</v>
      </c>
      <c r="AB302" s="118">
        <v>0.42527702805974993</v>
      </c>
      <c r="AC302" s="119">
        <v>2.1505444338158552</v>
      </c>
      <c r="AD302" s="118">
        <v>0.61530010175130589</v>
      </c>
      <c r="AE302" s="118">
        <v>0</v>
      </c>
      <c r="AF302" s="118">
        <v>0</v>
      </c>
      <c r="AG302" s="118">
        <v>1.5352443320645495</v>
      </c>
      <c r="AH302" s="118">
        <v>0</v>
      </c>
      <c r="AI302" s="120">
        <f t="shared" si="175"/>
        <v>41.478425001743716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</row>
    <row r="303" spans="1:81" ht="15">
      <c r="A303" s="29" t="s">
        <v>140</v>
      </c>
      <c r="B303" s="43">
        <v>317.3879496824045</v>
      </c>
      <c r="C303" s="43">
        <v>3467.5766057537767</v>
      </c>
      <c r="D303" s="43">
        <v>720.20230968297403</v>
      </c>
      <c r="E303" s="43">
        <v>0</v>
      </c>
      <c r="F303" s="422"/>
      <c r="G303" s="43">
        <v>0</v>
      </c>
      <c r="H303" s="44">
        <v>0</v>
      </c>
      <c r="I303" s="39">
        <f t="shared" si="173"/>
        <v>4505.1668651191558</v>
      </c>
      <c r="K303" s="72" t="s">
        <v>140</v>
      </c>
      <c r="L303" s="43">
        <v>317.3879496824045</v>
      </c>
      <c r="M303" s="43">
        <v>3467.5766057537767</v>
      </c>
      <c r="N303" s="43">
        <v>720.20230968297403</v>
      </c>
      <c r="O303" s="43">
        <v>0</v>
      </c>
      <c r="P303" s="43">
        <v>1.4947015098367284</v>
      </c>
      <c r="Q303" s="43">
        <v>0</v>
      </c>
      <c r="R303" s="82">
        <v>0</v>
      </c>
      <c r="S303" s="83">
        <f t="shared" si="174"/>
        <v>4506.6615666289927</v>
      </c>
      <c r="U303" s="103" t="s">
        <v>140</v>
      </c>
      <c r="V303" s="114">
        <v>284.96143877683693</v>
      </c>
      <c r="W303" s="114">
        <v>0</v>
      </c>
      <c r="X303" s="114">
        <v>0</v>
      </c>
      <c r="Y303" s="114">
        <v>3467.5766057537767</v>
      </c>
      <c r="Z303" s="114">
        <v>641.02437693398235</v>
      </c>
      <c r="AA303" s="114">
        <v>0</v>
      </c>
      <c r="AB303" s="114">
        <v>1.4947015098367284</v>
      </c>
      <c r="AC303" s="115">
        <v>111.60444365455923</v>
      </c>
      <c r="AD303" s="114">
        <v>32.42651090556754</v>
      </c>
      <c r="AE303" s="114">
        <v>0</v>
      </c>
      <c r="AF303" s="114">
        <v>0</v>
      </c>
      <c r="AG303" s="114">
        <v>79.17793274899168</v>
      </c>
      <c r="AH303" s="114">
        <v>0</v>
      </c>
      <c r="AI303" s="117">
        <f t="shared" si="175"/>
        <v>4506.6615666289917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</row>
    <row r="304" spans="1:81" ht="15">
      <c r="A304" s="28" t="s">
        <v>25</v>
      </c>
      <c r="B304" s="40">
        <v>244.48763754789798</v>
      </c>
      <c r="C304" s="40">
        <v>8.8703479202127333</v>
      </c>
      <c r="D304" s="40">
        <v>30.744477135130793</v>
      </c>
      <c r="E304" s="40">
        <v>1516.2780626308991</v>
      </c>
      <c r="F304" s="422"/>
      <c r="G304" s="40">
        <v>102.03273201889158</v>
      </c>
      <c r="H304" s="41">
        <v>0</v>
      </c>
      <c r="I304" s="42">
        <f t="shared" si="173"/>
        <v>1902.413257253032</v>
      </c>
      <c r="K304" s="71" t="s">
        <v>25</v>
      </c>
      <c r="L304" s="84">
        <v>244.48763754789798</v>
      </c>
      <c r="M304" s="84">
        <v>8.8703479202127333</v>
      </c>
      <c r="N304" s="84">
        <v>30.744477135130793</v>
      </c>
      <c r="O304" s="84">
        <v>1516.2780626308991</v>
      </c>
      <c r="P304" s="84">
        <v>23.453614436722649</v>
      </c>
      <c r="Q304" s="84">
        <v>102.03273201889158</v>
      </c>
      <c r="R304" s="85">
        <v>0</v>
      </c>
      <c r="S304" s="86">
        <f t="shared" si="174"/>
        <v>1925.8668716897546</v>
      </c>
      <c r="U304" s="102" t="s">
        <v>25</v>
      </c>
      <c r="V304" s="118">
        <v>4.9035827109126107</v>
      </c>
      <c r="W304" s="118">
        <v>138.85070621619258</v>
      </c>
      <c r="X304" s="118">
        <v>102.03273201889158</v>
      </c>
      <c r="Y304" s="118">
        <v>8.8703479202127333</v>
      </c>
      <c r="Z304" s="118">
        <v>13.194518376496033</v>
      </c>
      <c r="AA304" s="118">
        <v>1339.2420736811334</v>
      </c>
      <c r="AB304" s="118">
        <v>23.453614436722649</v>
      </c>
      <c r="AC304" s="119">
        <v>295.31929632919338</v>
      </c>
      <c r="AD304" s="118">
        <v>100.7333486207928</v>
      </c>
      <c r="AE304" s="118">
        <v>177.03598894976574</v>
      </c>
      <c r="AF304" s="118">
        <v>0</v>
      </c>
      <c r="AG304" s="118">
        <v>17.549958758634762</v>
      </c>
      <c r="AH304" s="118">
        <v>0</v>
      </c>
      <c r="AI304" s="120">
        <f t="shared" si="175"/>
        <v>1925.8668716897548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</row>
    <row r="305" spans="1:81" ht="15">
      <c r="A305" s="29" t="s">
        <v>24</v>
      </c>
      <c r="B305" s="43">
        <v>43.260988171050585</v>
      </c>
      <c r="C305" s="43">
        <v>0</v>
      </c>
      <c r="D305" s="43">
        <v>275.78366315086913</v>
      </c>
      <c r="E305" s="43">
        <v>0</v>
      </c>
      <c r="F305" s="422"/>
      <c r="G305" s="43">
        <v>0</v>
      </c>
      <c r="H305" s="44">
        <v>0</v>
      </c>
      <c r="I305" s="39">
        <f t="shared" si="173"/>
        <v>319.04465132191973</v>
      </c>
      <c r="K305" s="72" t="s">
        <v>24</v>
      </c>
      <c r="L305" s="43">
        <v>43.260988171050585</v>
      </c>
      <c r="M305" s="43">
        <v>0</v>
      </c>
      <c r="N305" s="43">
        <v>275.78366315086913</v>
      </c>
      <c r="O305" s="43">
        <v>0</v>
      </c>
      <c r="P305" s="43">
        <v>0</v>
      </c>
      <c r="Q305" s="43">
        <v>0</v>
      </c>
      <c r="R305" s="82">
        <v>0</v>
      </c>
      <c r="S305" s="83">
        <f t="shared" si="174"/>
        <v>319.04465132191973</v>
      </c>
      <c r="U305" s="103" t="s">
        <v>24</v>
      </c>
      <c r="V305" s="114">
        <v>34.114652321339584</v>
      </c>
      <c r="W305" s="114">
        <v>0</v>
      </c>
      <c r="X305" s="114">
        <v>0</v>
      </c>
      <c r="Y305" s="114">
        <v>0</v>
      </c>
      <c r="Z305" s="114">
        <v>11.735475027696555</v>
      </c>
      <c r="AA305" s="114">
        <v>0</v>
      </c>
      <c r="AB305" s="114">
        <v>0</v>
      </c>
      <c r="AC305" s="115">
        <v>273.19452397288353</v>
      </c>
      <c r="AD305" s="114">
        <v>9.1463358497110026</v>
      </c>
      <c r="AE305" s="114">
        <v>0</v>
      </c>
      <c r="AF305" s="114">
        <v>0</v>
      </c>
      <c r="AG305" s="114">
        <v>264.04818812317257</v>
      </c>
      <c r="AH305" s="114">
        <v>0</v>
      </c>
      <c r="AI305" s="117">
        <f t="shared" si="175"/>
        <v>319.04465132191967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</row>
    <row r="306" spans="1:81" ht="15">
      <c r="A306" s="28" t="s">
        <v>60</v>
      </c>
      <c r="B306" s="40">
        <v>4.5917220095212024</v>
      </c>
      <c r="C306" s="40">
        <v>0</v>
      </c>
      <c r="D306" s="40">
        <v>3.6933416163540116</v>
      </c>
      <c r="E306" s="40">
        <v>0</v>
      </c>
      <c r="F306" s="422"/>
      <c r="G306" s="40">
        <v>0</v>
      </c>
      <c r="H306" s="41">
        <v>0</v>
      </c>
      <c r="I306" s="42">
        <f t="shared" si="173"/>
        <v>8.2850636258752139</v>
      </c>
      <c r="K306" s="71" t="s">
        <v>60</v>
      </c>
      <c r="L306" s="84">
        <v>4.5917220095212024</v>
      </c>
      <c r="M306" s="84">
        <v>0</v>
      </c>
      <c r="N306" s="84">
        <v>3.6933416163540116</v>
      </c>
      <c r="O306" s="84">
        <v>0</v>
      </c>
      <c r="P306" s="84">
        <v>0</v>
      </c>
      <c r="Q306" s="84">
        <v>0</v>
      </c>
      <c r="R306" s="85">
        <v>0</v>
      </c>
      <c r="S306" s="86">
        <f t="shared" si="174"/>
        <v>8.2850636258752139</v>
      </c>
      <c r="U306" s="102" t="s">
        <v>60</v>
      </c>
      <c r="V306" s="118">
        <v>1.5971206989638964</v>
      </c>
      <c r="W306" s="118">
        <v>0</v>
      </c>
      <c r="X306" s="118">
        <v>0</v>
      </c>
      <c r="Y306" s="118">
        <v>0</v>
      </c>
      <c r="Z306" s="118">
        <v>3.6933416163540116</v>
      </c>
      <c r="AA306" s="118">
        <v>0</v>
      </c>
      <c r="AB306" s="118">
        <v>0</v>
      </c>
      <c r="AC306" s="119">
        <v>2.9946013105573064</v>
      </c>
      <c r="AD306" s="118">
        <v>2.9946013105573064</v>
      </c>
      <c r="AE306" s="118">
        <v>0</v>
      </c>
      <c r="AF306" s="118">
        <v>0</v>
      </c>
      <c r="AG306" s="118">
        <v>0</v>
      </c>
      <c r="AH306" s="118">
        <v>0</v>
      </c>
      <c r="AI306" s="120">
        <f t="shared" si="175"/>
        <v>8.2850636258752139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</row>
    <row r="307" spans="1:81" ht="15">
      <c r="A307" s="29" t="s">
        <v>22</v>
      </c>
      <c r="B307" s="43">
        <v>166.48454760016313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173"/>
        <v>166.48454760016313</v>
      </c>
      <c r="K307" s="72" t="s">
        <v>22</v>
      </c>
      <c r="L307" s="43">
        <v>166.48454760016313</v>
      </c>
      <c r="M307" s="43">
        <v>0</v>
      </c>
      <c r="N307" s="43">
        <v>0</v>
      </c>
      <c r="O307" s="43">
        <v>0</v>
      </c>
      <c r="P307" s="43">
        <v>20.361969553684574</v>
      </c>
      <c r="Q307" s="43">
        <v>0</v>
      </c>
      <c r="R307" s="82">
        <v>0</v>
      </c>
      <c r="S307" s="83">
        <f t="shared" si="174"/>
        <v>186.84651715384769</v>
      </c>
      <c r="U307" s="103" t="s">
        <v>22</v>
      </c>
      <c r="V307" s="114">
        <v>166.48454760016313</v>
      </c>
      <c r="W307" s="114">
        <v>0</v>
      </c>
      <c r="X307" s="114">
        <v>0</v>
      </c>
      <c r="Y307" s="114">
        <v>0</v>
      </c>
      <c r="Z307" s="114">
        <v>0</v>
      </c>
      <c r="AA307" s="114">
        <v>0</v>
      </c>
      <c r="AB307" s="114">
        <v>20.361969553684574</v>
      </c>
      <c r="AC307" s="115">
        <v>0</v>
      </c>
      <c r="AD307" s="114">
        <v>0</v>
      </c>
      <c r="AE307" s="114">
        <v>0</v>
      </c>
      <c r="AF307" s="114">
        <v>0</v>
      </c>
      <c r="AG307" s="114">
        <v>0</v>
      </c>
      <c r="AH307" s="114">
        <v>0</v>
      </c>
      <c r="AI307" s="117">
        <f t="shared" si="175"/>
        <v>186.84651715384769</v>
      </c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</row>
    <row r="308" spans="1:8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173"/>
        <v>0</v>
      </c>
      <c r="K308" s="71" t="s">
        <v>21</v>
      </c>
      <c r="L308" s="84">
        <v>0</v>
      </c>
      <c r="M308" s="84">
        <v>0</v>
      </c>
      <c r="N308" s="84">
        <v>0</v>
      </c>
      <c r="O308" s="84">
        <v>0</v>
      </c>
      <c r="P308" s="84">
        <v>0</v>
      </c>
      <c r="Q308" s="84">
        <v>0</v>
      </c>
      <c r="R308" s="85">
        <v>0</v>
      </c>
      <c r="S308" s="86">
        <f t="shared" si="174"/>
        <v>0</v>
      </c>
      <c r="U308" s="102" t="s">
        <v>61</v>
      </c>
      <c r="V308" s="118">
        <v>0</v>
      </c>
      <c r="W308" s="118">
        <v>0</v>
      </c>
      <c r="X308" s="118">
        <v>0</v>
      </c>
      <c r="Y308" s="118">
        <v>0</v>
      </c>
      <c r="Z308" s="118">
        <v>0</v>
      </c>
      <c r="AA308" s="118">
        <v>0</v>
      </c>
      <c r="AB308" s="118">
        <v>0</v>
      </c>
      <c r="AC308" s="119">
        <v>0</v>
      </c>
      <c r="AD308" s="118">
        <v>0</v>
      </c>
      <c r="AE308" s="118">
        <v>0</v>
      </c>
      <c r="AF308" s="118">
        <v>0</v>
      </c>
      <c r="AG308" s="118">
        <v>0</v>
      </c>
      <c r="AH308" s="118">
        <v>0</v>
      </c>
      <c r="AI308" s="120">
        <f t="shared" si="175"/>
        <v>0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</row>
    <row r="309" spans="1:8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173"/>
        <v>0</v>
      </c>
      <c r="K309" s="73" t="s">
        <v>64</v>
      </c>
      <c r="L309" s="43">
        <v>0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82">
        <v>0</v>
      </c>
      <c r="S309" s="83">
        <f t="shared" si="174"/>
        <v>0</v>
      </c>
      <c r="U309" s="104" t="s">
        <v>62</v>
      </c>
      <c r="V309" s="114">
        <v>0</v>
      </c>
      <c r="W309" s="114">
        <v>0</v>
      </c>
      <c r="X309" s="114">
        <v>0</v>
      </c>
      <c r="Y309" s="114">
        <v>0</v>
      </c>
      <c r="Z309" s="114">
        <v>0</v>
      </c>
      <c r="AA309" s="114">
        <v>0</v>
      </c>
      <c r="AB309" s="114">
        <v>0</v>
      </c>
      <c r="AC309" s="115">
        <v>0</v>
      </c>
      <c r="AD309" s="116">
        <v>0</v>
      </c>
      <c r="AE309" s="116">
        <v>0</v>
      </c>
      <c r="AF309" s="116">
        <v>0</v>
      </c>
      <c r="AG309" s="116">
        <v>0</v>
      </c>
      <c r="AH309" s="116">
        <v>0</v>
      </c>
      <c r="AI309" s="117">
        <f t="shared" si="175"/>
        <v>0</v>
      </c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</row>
    <row r="310" spans="1:8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f t="shared" si="173"/>
        <v>0</v>
      </c>
      <c r="K310" s="74" t="s">
        <v>23</v>
      </c>
      <c r="L310" s="87">
        <v>0</v>
      </c>
      <c r="M310" s="87">
        <v>0</v>
      </c>
      <c r="N310" s="87">
        <v>0</v>
      </c>
      <c r="O310" s="87">
        <v>0</v>
      </c>
      <c r="P310" s="87">
        <v>0</v>
      </c>
      <c r="Q310" s="87">
        <v>0</v>
      </c>
      <c r="R310" s="88">
        <v>0</v>
      </c>
      <c r="S310" s="89">
        <f t="shared" si="174"/>
        <v>0</v>
      </c>
      <c r="U310" s="105" t="s">
        <v>65</v>
      </c>
      <c r="V310" s="121">
        <v>0</v>
      </c>
      <c r="W310" s="121">
        <v>0</v>
      </c>
      <c r="X310" s="121">
        <v>0</v>
      </c>
      <c r="Y310" s="121">
        <v>0</v>
      </c>
      <c r="Z310" s="121">
        <v>0</v>
      </c>
      <c r="AA310" s="121">
        <v>0</v>
      </c>
      <c r="AB310" s="121">
        <v>0</v>
      </c>
      <c r="AC310" s="121">
        <v>0</v>
      </c>
      <c r="AD310" s="121">
        <v>0</v>
      </c>
      <c r="AE310" s="121">
        <v>0</v>
      </c>
      <c r="AF310" s="121">
        <v>0</v>
      </c>
      <c r="AG310" s="121">
        <v>0</v>
      </c>
      <c r="AH310" s="122">
        <v>0</v>
      </c>
      <c r="AI310" s="123">
        <f t="shared" si="175"/>
        <v>0</v>
      </c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</row>
    <row r="311" spans="1:8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f t="shared" si="173"/>
        <v>0</v>
      </c>
      <c r="K311" s="75" t="s">
        <v>19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90">
        <v>0</v>
      </c>
      <c r="S311" s="91">
        <f t="shared" si="174"/>
        <v>0</v>
      </c>
      <c r="U311" s="106" t="s">
        <v>19</v>
      </c>
      <c r="V311" s="124">
        <v>0</v>
      </c>
      <c r="W311" s="124">
        <v>0</v>
      </c>
      <c r="X311" s="124">
        <v>0</v>
      </c>
      <c r="Y311" s="124">
        <v>0</v>
      </c>
      <c r="Z311" s="124">
        <v>0</v>
      </c>
      <c r="AA311" s="124">
        <v>0</v>
      </c>
      <c r="AB311" s="124">
        <v>0</v>
      </c>
      <c r="AC311" s="124">
        <v>0</v>
      </c>
      <c r="AD311" s="125">
        <v>0</v>
      </c>
      <c r="AE311" s="125">
        <v>0</v>
      </c>
      <c r="AF311" s="125">
        <v>0</v>
      </c>
      <c r="AG311" s="125">
        <v>0</v>
      </c>
      <c r="AH311" s="125">
        <v>0</v>
      </c>
      <c r="AI311" s="126">
        <f t="shared" si="175"/>
        <v>0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</row>
    <row r="312" spans="1:8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f t="shared" si="173"/>
        <v>0</v>
      </c>
      <c r="K312" s="74" t="s">
        <v>20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s="87">
        <v>0</v>
      </c>
      <c r="R312" s="88">
        <v>0</v>
      </c>
      <c r="S312" s="89">
        <f t="shared" si="174"/>
        <v>0</v>
      </c>
      <c r="U312" s="105" t="s">
        <v>20</v>
      </c>
      <c r="V312" s="121">
        <v>0</v>
      </c>
      <c r="W312" s="121">
        <v>0</v>
      </c>
      <c r="X312" s="121">
        <v>0</v>
      </c>
      <c r="Y312" s="121">
        <v>0</v>
      </c>
      <c r="Z312" s="121">
        <v>0</v>
      </c>
      <c r="AA312" s="121">
        <v>0</v>
      </c>
      <c r="AB312" s="121">
        <v>0</v>
      </c>
      <c r="AC312" s="121">
        <v>0</v>
      </c>
      <c r="AD312" s="121">
        <v>0</v>
      </c>
      <c r="AE312" s="121">
        <v>0</v>
      </c>
      <c r="AF312" s="121">
        <v>0</v>
      </c>
      <c r="AG312" s="121">
        <v>0</v>
      </c>
      <c r="AH312" s="122">
        <v>0</v>
      </c>
      <c r="AI312" s="123">
        <f t="shared" si="175"/>
        <v>0</v>
      </c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</row>
    <row r="313" spans="1:8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f t="shared" si="173"/>
        <v>0</v>
      </c>
      <c r="K313" s="76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2">
        <v>0</v>
      </c>
      <c r="S313" s="93">
        <f t="shared" si="174"/>
        <v>0</v>
      </c>
      <c r="U313" s="106" t="s">
        <v>11</v>
      </c>
      <c r="V313" s="124">
        <v>0</v>
      </c>
      <c r="W313" s="124">
        <v>0</v>
      </c>
      <c r="X313" s="124">
        <v>0</v>
      </c>
      <c r="Y313" s="124">
        <v>0</v>
      </c>
      <c r="Z313" s="124">
        <v>0</v>
      </c>
      <c r="AA313" s="124">
        <v>0</v>
      </c>
      <c r="AB313" s="124">
        <v>0</v>
      </c>
      <c r="AC313" s="124">
        <v>0</v>
      </c>
      <c r="AD313" s="125">
        <v>0</v>
      </c>
      <c r="AE313" s="125">
        <v>0</v>
      </c>
      <c r="AF313" s="125">
        <v>0</v>
      </c>
      <c r="AG313" s="125">
        <v>0</v>
      </c>
      <c r="AH313" s="125">
        <v>0</v>
      </c>
      <c r="AI313" s="126">
        <f t="shared" si="175"/>
        <v>0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</row>
    <row r="314" spans="1:81" ht="15">
      <c r="A314" s="34" t="s">
        <v>26</v>
      </c>
      <c r="B314" s="67">
        <f>SUM(B293:B309)</f>
        <v>961.34706828010371</v>
      </c>
      <c r="C314" s="67">
        <f t="shared" ref="C314:I314" si="176">SUM(C293:C309)</f>
        <v>3872.1863862703685</v>
      </c>
      <c r="D314" s="67">
        <f t="shared" si="176"/>
        <v>1233.2439579659342</v>
      </c>
      <c r="E314" s="67">
        <f t="shared" si="176"/>
        <v>1543.3094792682796</v>
      </c>
      <c r="F314" s="67">
        <f t="shared" si="176"/>
        <v>0</v>
      </c>
      <c r="G314" s="67">
        <f t="shared" si="176"/>
        <v>102.03273201889158</v>
      </c>
      <c r="H314" s="68">
        <f t="shared" si="176"/>
        <v>0</v>
      </c>
      <c r="I314" s="39">
        <f t="shared" si="176"/>
        <v>7712.1196238035791</v>
      </c>
      <c r="K314" s="77" t="s">
        <v>26</v>
      </c>
      <c r="L314" s="67">
        <f>SUM(L293:L309)</f>
        <v>961.34706828010371</v>
      </c>
      <c r="M314" s="67">
        <f t="shared" ref="M314:S314" si="177">SUM(M293:M309)</f>
        <v>3872.1863862703685</v>
      </c>
      <c r="N314" s="67">
        <f t="shared" si="177"/>
        <v>1233.2439579659342</v>
      </c>
      <c r="O314" s="67">
        <f t="shared" si="177"/>
        <v>1543.3094792682796</v>
      </c>
      <c r="P314" s="67">
        <f t="shared" si="177"/>
        <v>646.86842634439665</v>
      </c>
      <c r="Q314" s="67">
        <f t="shared" si="177"/>
        <v>102.03273201889158</v>
      </c>
      <c r="R314" s="68">
        <f t="shared" si="177"/>
        <v>0</v>
      </c>
      <c r="S314" s="94">
        <f t="shared" si="177"/>
        <v>8358.9880501479747</v>
      </c>
      <c r="U314" s="107" t="s">
        <v>63</v>
      </c>
      <c r="V314" s="127">
        <f>SUM(V293:V309)</f>
        <v>672.34566915777089</v>
      </c>
      <c r="W314" s="127">
        <f t="shared" ref="W314:AH314" si="178">SUM(W293:W309)</f>
        <v>138.85070621619258</v>
      </c>
      <c r="X314" s="127">
        <f t="shared" si="178"/>
        <v>102.03273201889158</v>
      </c>
      <c r="Y314" s="127">
        <f t="shared" si="178"/>
        <v>3872.1863862703685</v>
      </c>
      <c r="Z314" s="127">
        <f t="shared" si="178"/>
        <v>863.64484232427947</v>
      </c>
      <c r="AA314" s="127">
        <f t="shared" si="178"/>
        <v>1366.273490318514</v>
      </c>
      <c r="AB314" s="127">
        <f t="shared" si="178"/>
        <v>646.86842634439665</v>
      </c>
      <c r="AC314" s="127">
        <f t="shared" si="178"/>
        <v>696.78579749756113</v>
      </c>
      <c r="AD314" s="128">
        <f t="shared" si="178"/>
        <v>150.15069290614036</v>
      </c>
      <c r="AE314" s="128">
        <f t="shared" si="178"/>
        <v>177.03598894976574</v>
      </c>
      <c r="AF314" s="128">
        <f t="shared" si="178"/>
        <v>0</v>
      </c>
      <c r="AG314" s="128">
        <f t="shared" si="178"/>
        <v>369.59911564165492</v>
      </c>
      <c r="AH314" s="128">
        <f t="shared" si="178"/>
        <v>0</v>
      </c>
      <c r="AI314" s="129">
        <f>SUM(V314:AC314)</f>
        <v>8358.9880501479747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</row>
    <row r="315" spans="1:81" s="15" customFormat="1" ht="15" thickBot="1">
      <c r="A315" s="32" t="s">
        <v>90</v>
      </c>
      <c r="B315" s="48">
        <f>IF($I314=0,"-",B314/$I314)</f>
        <v>0.12465406596039963</v>
      </c>
      <c r="C315" s="48">
        <f t="shared" ref="C315:H315" si="179">IF($I314=0,"-",C314/$I314)</f>
        <v>0.50209106901283063</v>
      </c>
      <c r="D315" s="48">
        <f t="shared" si="179"/>
        <v>0.15990985852443307</v>
      </c>
      <c r="E315" s="48">
        <f t="shared" si="179"/>
        <v>0.2001148263448651</v>
      </c>
      <c r="F315" s="48">
        <f t="shared" si="179"/>
        <v>0</v>
      </c>
      <c r="G315" s="48">
        <f t="shared" si="179"/>
        <v>1.3230180157471357E-2</v>
      </c>
      <c r="H315" s="69">
        <f t="shared" si="179"/>
        <v>0</v>
      </c>
      <c r="I315" s="49">
        <f>SUM(B315:H315)</f>
        <v>0.99999999999999978</v>
      </c>
      <c r="K315" s="78" t="s">
        <v>90</v>
      </c>
      <c r="L315" s="95">
        <f>IF($S314=0,"-",L314/$S314)</f>
        <v>0.11500758973606685</v>
      </c>
      <c r="M315" s="95">
        <f t="shared" ref="M315:R315" si="180">IF($S314=0,"-",M314/$S314)</f>
        <v>0.46323626293517928</v>
      </c>
      <c r="N315" s="95">
        <f t="shared" si="180"/>
        <v>0.14753507847688604</v>
      </c>
      <c r="O315" s="95">
        <f t="shared" si="180"/>
        <v>0.18462874572968904</v>
      </c>
      <c r="P315" s="95">
        <f t="shared" si="180"/>
        <v>7.738597333357182E-2</v>
      </c>
      <c r="Q315" s="95">
        <f t="shared" si="180"/>
        <v>1.220634978860693E-2</v>
      </c>
      <c r="R315" s="96">
        <f t="shared" si="180"/>
        <v>0</v>
      </c>
      <c r="S315" s="97">
        <f>SUM(L315:R315)</f>
        <v>0.99999999999999989</v>
      </c>
      <c r="U315" s="108" t="s">
        <v>90</v>
      </c>
      <c r="V315" s="130">
        <f>+V314/$AI314</f>
        <v>8.0433859352851772E-2</v>
      </c>
      <c r="W315" s="130">
        <f t="shared" ref="W315:AH315" si="181">+W314/$AI314</f>
        <v>1.6610946849449627E-2</v>
      </c>
      <c r="X315" s="130">
        <f t="shared" si="181"/>
        <v>1.220634978860693E-2</v>
      </c>
      <c r="Y315" s="130">
        <f t="shared" si="181"/>
        <v>0.46323626293517928</v>
      </c>
      <c r="Z315" s="130">
        <f t="shared" si="181"/>
        <v>0.10331930577517584</v>
      </c>
      <c r="AA315" s="130">
        <f t="shared" si="181"/>
        <v>0.16344962836671689</v>
      </c>
      <c r="AB315" s="130">
        <f t="shared" si="181"/>
        <v>7.738597333357182E-2</v>
      </c>
      <c r="AC315" s="130">
        <f t="shared" si="181"/>
        <v>8.3357673598447882E-2</v>
      </c>
      <c r="AD315" s="130">
        <f t="shared" si="181"/>
        <v>1.7962783533765469E-2</v>
      </c>
      <c r="AE315" s="130">
        <f t="shared" si="181"/>
        <v>2.1179117362972157E-2</v>
      </c>
      <c r="AF315" s="130">
        <f t="shared" si="181"/>
        <v>0</v>
      </c>
      <c r="AG315" s="130">
        <f t="shared" si="181"/>
        <v>4.4215772701710239E-2</v>
      </c>
      <c r="AH315" s="130">
        <f t="shared" si="181"/>
        <v>0</v>
      </c>
      <c r="AI315" s="131">
        <f>SUM(V315:AC315)</f>
        <v>0.99999999999999989</v>
      </c>
    </row>
    <row r="316" spans="1:81" ht="15" thickBot="1">
      <c r="A316" s="2"/>
      <c r="B316" s="2"/>
      <c r="C316" s="2"/>
      <c r="D316" s="2"/>
      <c r="E316" s="2"/>
      <c r="F316" s="2"/>
      <c r="G316" s="2"/>
      <c r="H316" s="2"/>
      <c r="I316" s="2"/>
      <c r="K316" s="2"/>
      <c r="L316" s="2"/>
      <c r="M316" s="2"/>
      <c r="N316" s="2"/>
      <c r="O316" s="2"/>
      <c r="P316" s="2"/>
      <c r="Q316" s="2"/>
      <c r="R316" s="2"/>
      <c r="S316" s="2"/>
      <c r="U316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</row>
    <row r="317" spans="1:81" ht="30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  <c r="K317" s="424" t="s">
        <v>39</v>
      </c>
      <c r="L317" s="80" t="s">
        <v>0</v>
      </c>
      <c r="M317" s="80" t="s">
        <v>1</v>
      </c>
      <c r="N317" s="80" t="s">
        <v>2</v>
      </c>
      <c r="O317" s="80" t="s">
        <v>3</v>
      </c>
      <c r="P317" s="80" t="s">
        <v>27</v>
      </c>
      <c r="Q317" s="80" t="s">
        <v>4</v>
      </c>
      <c r="R317" s="80" t="s">
        <v>5</v>
      </c>
      <c r="S317" s="81" t="s">
        <v>6</v>
      </c>
      <c r="U317" s="417" t="s">
        <v>39</v>
      </c>
      <c r="V317" s="111" t="s">
        <v>72</v>
      </c>
      <c r="W317" s="111" t="s">
        <v>73</v>
      </c>
      <c r="X317" s="111" t="s">
        <v>4</v>
      </c>
      <c r="Y317" s="111" t="s">
        <v>1</v>
      </c>
      <c r="Z317" s="111" t="s">
        <v>2</v>
      </c>
      <c r="AA317" s="111" t="s">
        <v>3</v>
      </c>
      <c r="AB317" s="111" t="s">
        <v>55</v>
      </c>
      <c r="AC317" s="111" t="s">
        <v>67</v>
      </c>
      <c r="AD317" s="112" t="s">
        <v>74</v>
      </c>
      <c r="AE317" s="112" t="s">
        <v>75</v>
      </c>
      <c r="AF317" s="112" t="s">
        <v>76</v>
      </c>
      <c r="AG317" s="112" t="s">
        <v>77</v>
      </c>
      <c r="AH317" s="112" t="s">
        <v>78</v>
      </c>
      <c r="AI317" s="113" t="s">
        <v>63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</row>
    <row r="318" spans="1:81" ht="15" customHeight="1">
      <c r="A318" s="445" t="s">
        <v>39</v>
      </c>
      <c r="B318" s="409" t="s">
        <v>119</v>
      </c>
      <c r="C318" s="410"/>
      <c r="D318" s="410"/>
      <c r="E318" s="410"/>
      <c r="F318" s="410"/>
      <c r="G318" s="410"/>
      <c r="H318" s="410"/>
      <c r="I318" s="411"/>
      <c r="K318" s="425" t="s">
        <v>39</v>
      </c>
      <c r="L318" s="412" t="s">
        <v>119</v>
      </c>
      <c r="M318" s="413"/>
      <c r="N318" s="413"/>
      <c r="O318" s="413"/>
      <c r="P318" s="413"/>
      <c r="Q318" s="413"/>
      <c r="R318" s="413"/>
      <c r="S318" s="414"/>
      <c r="U318" s="418" t="s">
        <v>39</v>
      </c>
      <c r="V318" s="419" t="s">
        <v>119</v>
      </c>
      <c r="W318" s="419"/>
      <c r="X318" s="419"/>
      <c r="Y318" s="419"/>
      <c r="Z318" s="419"/>
      <c r="AA318" s="419"/>
      <c r="AB318" s="419"/>
      <c r="AC318" s="419"/>
      <c r="AD318" s="419"/>
      <c r="AE318" s="419"/>
      <c r="AF318" s="419"/>
      <c r="AG318" s="419"/>
      <c r="AH318" s="419"/>
      <c r="AI318" s="420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</row>
    <row r="319" spans="1:81" ht="15">
      <c r="A319" s="27" t="s">
        <v>7</v>
      </c>
      <c r="B319" s="37">
        <v>0</v>
      </c>
      <c r="C319" s="37">
        <v>1135.5526283946713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1135.5526283946713</v>
      </c>
      <c r="K319" s="79" t="s">
        <v>7</v>
      </c>
      <c r="L319" s="37">
        <v>0</v>
      </c>
      <c r="M319" s="37">
        <v>1135.5526283946713</v>
      </c>
      <c r="N319" s="37">
        <v>0</v>
      </c>
      <c r="O319" s="37">
        <v>0</v>
      </c>
      <c r="P319" s="37">
        <v>0</v>
      </c>
      <c r="Q319" s="37">
        <v>0</v>
      </c>
      <c r="R319" s="98">
        <v>0</v>
      </c>
      <c r="S319" s="99">
        <f>SUM(L319:R319)</f>
        <v>1135.5526283946713</v>
      </c>
      <c r="U319" s="101" t="s">
        <v>7</v>
      </c>
      <c r="V319" s="114">
        <v>0</v>
      </c>
      <c r="W319" s="114">
        <v>0</v>
      </c>
      <c r="X319" s="114">
        <v>0</v>
      </c>
      <c r="Y319" s="114">
        <v>1135.5526283946713</v>
      </c>
      <c r="Z319" s="114">
        <v>0</v>
      </c>
      <c r="AA319" s="114">
        <v>0</v>
      </c>
      <c r="AB319" s="114">
        <v>0</v>
      </c>
      <c r="AC319" s="115">
        <v>0</v>
      </c>
      <c r="AD319" s="116">
        <v>0</v>
      </c>
      <c r="AE319" s="116">
        <v>0</v>
      </c>
      <c r="AF319" s="116">
        <v>0</v>
      </c>
      <c r="AG319" s="116">
        <v>0</v>
      </c>
      <c r="AH319" s="116">
        <v>0</v>
      </c>
      <c r="AI319" s="117">
        <f>SUM(V319:AC319)</f>
        <v>1135.5526283946713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</row>
    <row r="320" spans="1:8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182">SUM(B320:H320)</f>
        <v>0</v>
      </c>
      <c r="K320" s="71" t="s">
        <v>8</v>
      </c>
      <c r="L320" s="84">
        <v>0</v>
      </c>
      <c r="M320" s="84">
        <v>0</v>
      </c>
      <c r="N320" s="84">
        <v>0</v>
      </c>
      <c r="O320" s="84">
        <v>0</v>
      </c>
      <c r="P320" s="84">
        <v>0</v>
      </c>
      <c r="Q320" s="84">
        <v>0</v>
      </c>
      <c r="R320" s="85">
        <v>0</v>
      </c>
      <c r="S320" s="86">
        <f t="shared" ref="S320:S339" si="183">SUM(L320:R320)</f>
        <v>0</v>
      </c>
      <c r="U320" s="102" t="s">
        <v>8</v>
      </c>
      <c r="V320" s="118">
        <v>0</v>
      </c>
      <c r="W320" s="118">
        <v>0</v>
      </c>
      <c r="X320" s="118">
        <v>0</v>
      </c>
      <c r="Y320" s="118">
        <v>0</v>
      </c>
      <c r="Z320" s="118">
        <v>0</v>
      </c>
      <c r="AA320" s="118">
        <v>0</v>
      </c>
      <c r="AB320" s="118">
        <v>0</v>
      </c>
      <c r="AC320" s="119">
        <v>0</v>
      </c>
      <c r="AD320" s="118">
        <v>0</v>
      </c>
      <c r="AE320" s="118">
        <v>0</v>
      </c>
      <c r="AF320" s="118">
        <v>0</v>
      </c>
      <c r="AG320" s="118">
        <v>0</v>
      </c>
      <c r="AH320" s="118">
        <v>0</v>
      </c>
      <c r="AI320" s="120">
        <f t="shared" ref="AI320:AI339" si="184">SUM(V320:AC320)</f>
        <v>0</v>
      </c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</row>
    <row r="321" spans="1:81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182"/>
        <v>0</v>
      </c>
      <c r="K321" s="72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82">
        <v>0</v>
      </c>
      <c r="S321" s="83">
        <f t="shared" si="183"/>
        <v>0</v>
      </c>
      <c r="U321" s="103" t="s">
        <v>10</v>
      </c>
      <c r="V321" s="114">
        <v>0</v>
      </c>
      <c r="W321" s="114">
        <v>0</v>
      </c>
      <c r="X321" s="114">
        <v>0</v>
      </c>
      <c r="Y321" s="114">
        <v>0</v>
      </c>
      <c r="Z321" s="114">
        <v>0</v>
      </c>
      <c r="AA321" s="114">
        <v>0</v>
      </c>
      <c r="AB321" s="114">
        <v>0</v>
      </c>
      <c r="AC321" s="115">
        <v>0</v>
      </c>
      <c r="AD321" s="116">
        <v>0</v>
      </c>
      <c r="AE321" s="116">
        <v>0</v>
      </c>
      <c r="AF321" s="116">
        <v>0</v>
      </c>
      <c r="AG321" s="116">
        <v>0</v>
      </c>
      <c r="AH321" s="116">
        <v>0</v>
      </c>
      <c r="AI321" s="117">
        <f t="shared" si="184"/>
        <v>0</v>
      </c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</row>
    <row r="322" spans="1:81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182"/>
        <v>0</v>
      </c>
      <c r="K322" s="71" t="s">
        <v>56</v>
      </c>
      <c r="L322" s="84">
        <v>0</v>
      </c>
      <c r="M322" s="84">
        <v>0</v>
      </c>
      <c r="N322" s="84">
        <v>0</v>
      </c>
      <c r="O322" s="84">
        <v>0</v>
      </c>
      <c r="P322" s="84">
        <v>0</v>
      </c>
      <c r="Q322" s="84">
        <v>0</v>
      </c>
      <c r="R322" s="85">
        <v>0</v>
      </c>
      <c r="S322" s="86">
        <f t="shared" si="183"/>
        <v>0</v>
      </c>
      <c r="U322" s="102" t="s">
        <v>56</v>
      </c>
      <c r="V322" s="118">
        <v>0</v>
      </c>
      <c r="W322" s="118">
        <v>0</v>
      </c>
      <c r="X322" s="118">
        <v>0</v>
      </c>
      <c r="Y322" s="118">
        <v>0</v>
      </c>
      <c r="Z322" s="118">
        <v>0</v>
      </c>
      <c r="AA322" s="118">
        <v>0</v>
      </c>
      <c r="AB322" s="118">
        <v>0</v>
      </c>
      <c r="AC322" s="119">
        <v>0</v>
      </c>
      <c r="AD322" s="118">
        <v>0</v>
      </c>
      <c r="AE322" s="118">
        <v>0</v>
      </c>
      <c r="AF322" s="118">
        <v>0</v>
      </c>
      <c r="AG322" s="118">
        <v>0</v>
      </c>
      <c r="AH322" s="118">
        <v>0</v>
      </c>
      <c r="AI322" s="120">
        <f t="shared" si="184"/>
        <v>0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</row>
    <row r="323" spans="1:81" ht="15">
      <c r="A323" s="29" t="s">
        <v>16</v>
      </c>
      <c r="B323" s="43">
        <v>5.8366496381818296</v>
      </c>
      <c r="C323" s="43">
        <v>15.806980732015543</v>
      </c>
      <c r="D323" s="43">
        <v>8.8455052242459917</v>
      </c>
      <c r="E323" s="43">
        <v>0</v>
      </c>
      <c r="F323" s="422"/>
      <c r="G323" s="43">
        <v>0</v>
      </c>
      <c r="H323" s="44">
        <v>0</v>
      </c>
      <c r="I323" s="39">
        <f t="shared" si="182"/>
        <v>30.489135594443361</v>
      </c>
      <c r="K323" s="72" t="s">
        <v>16</v>
      </c>
      <c r="L323" s="43">
        <v>5.8366496381818296</v>
      </c>
      <c r="M323" s="43">
        <v>15.806980732015543</v>
      </c>
      <c r="N323" s="43">
        <v>8.8455052242459917</v>
      </c>
      <c r="O323" s="43">
        <v>0</v>
      </c>
      <c r="P323" s="43">
        <v>0</v>
      </c>
      <c r="Q323" s="43">
        <v>0</v>
      </c>
      <c r="R323" s="82">
        <v>0</v>
      </c>
      <c r="S323" s="83">
        <f t="shared" si="183"/>
        <v>30.489135594443361</v>
      </c>
      <c r="U323" s="103" t="s">
        <v>16</v>
      </c>
      <c r="V323" s="114">
        <v>5.8366496381818296</v>
      </c>
      <c r="W323" s="114">
        <v>0</v>
      </c>
      <c r="X323" s="114">
        <v>0</v>
      </c>
      <c r="Y323" s="114">
        <v>15.806980732015543</v>
      </c>
      <c r="Z323" s="114">
        <v>8.8455052242459917</v>
      </c>
      <c r="AA323" s="114">
        <v>0</v>
      </c>
      <c r="AB323" s="114">
        <v>0</v>
      </c>
      <c r="AC323" s="115">
        <v>0</v>
      </c>
      <c r="AD323" s="116">
        <v>0</v>
      </c>
      <c r="AE323" s="116">
        <v>0</v>
      </c>
      <c r="AF323" s="116">
        <v>0</v>
      </c>
      <c r="AG323" s="116">
        <v>0</v>
      </c>
      <c r="AH323" s="116">
        <v>0</v>
      </c>
      <c r="AI323" s="117">
        <f t="shared" si="184"/>
        <v>30.489135594443361</v>
      </c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</row>
    <row r="324" spans="1:81" ht="15">
      <c r="A324" s="28" t="s">
        <v>68</v>
      </c>
      <c r="B324" s="40">
        <v>11.867876025139656</v>
      </c>
      <c r="C324" s="40">
        <v>5.2688556099781563E-4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182"/>
        <v>11.868402910700654</v>
      </c>
      <c r="K324" s="71" t="s">
        <v>68</v>
      </c>
      <c r="L324" s="84">
        <v>11.867876025139656</v>
      </c>
      <c r="M324" s="84">
        <v>5.2688556099781563E-4</v>
      </c>
      <c r="N324" s="84">
        <v>0</v>
      </c>
      <c r="O324" s="84">
        <v>0</v>
      </c>
      <c r="P324" s="84">
        <v>0</v>
      </c>
      <c r="Q324" s="84">
        <v>0</v>
      </c>
      <c r="R324" s="85">
        <v>0</v>
      </c>
      <c r="S324" s="86">
        <f t="shared" si="183"/>
        <v>11.868402910700654</v>
      </c>
      <c r="U324" s="102" t="s">
        <v>57</v>
      </c>
      <c r="V324" s="118">
        <v>11.862082138605855</v>
      </c>
      <c r="W324" s="118">
        <v>0</v>
      </c>
      <c r="X324" s="118">
        <v>0</v>
      </c>
      <c r="Y324" s="118">
        <v>5.2688556099781563E-4</v>
      </c>
      <c r="Z324" s="118">
        <v>0</v>
      </c>
      <c r="AA324" s="118">
        <v>0</v>
      </c>
      <c r="AB324" s="118">
        <v>0</v>
      </c>
      <c r="AC324" s="119">
        <v>5.7938865338012591E-3</v>
      </c>
      <c r="AD324" s="118">
        <v>5.7938865338012591E-3</v>
      </c>
      <c r="AE324" s="118">
        <v>0</v>
      </c>
      <c r="AF324" s="118">
        <v>0</v>
      </c>
      <c r="AG324" s="118">
        <v>0</v>
      </c>
      <c r="AH324" s="118">
        <v>0</v>
      </c>
      <c r="AI324" s="120">
        <f t="shared" si="184"/>
        <v>11.868402910700654</v>
      </c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</row>
    <row r="325" spans="1:81" ht="15">
      <c r="A325" s="29" t="s">
        <v>58</v>
      </c>
      <c r="B325" s="43">
        <v>0</v>
      </c>
      <c r="C325" s="43">
        <v>0</v>
      </c>
      <c r="D325" s="43">
        <v>0</v>
      </c>
      <c r="E325" s="43">
        <v>4.525526899924202</v>
      </c>
      <c r="F325" s="422"/>
      <c r="G325" s="43">
        <v>0</v>
      </c>
      <c r="H325" s="44">
        <v>0</v>
      </c>
      <c r="I325" s="39">
        <f t="shared" si="182"/>
        <v>4.525526899924202</v>
      </c>
      <c r="K325" s="72" t="s">
        <v>58</v>
      </c>
      <c r="L325" s="43">
        <v>0</v>
      </c>
      <c r="M325" s="43">
        <v>0</v>
      </c>
      <c r="N325" s="43">
        <v>0</v>
      </c>
      <c r="O325" s="43">
        <v>4.525526899924202</v>
      </c>
      <c r="P325" s="43">
        <v>70.476480015843009</v>
      </c>
      <c r="Q325" s="43">
        <v>0</v>
      </c>
      <c r="R325" s="82">
        <v>0</v>
      </c>
      <c r="S325" s="83">
        <f t="shared" si="183"/>
        <v>75.002006915767211</v>
      </c>
      <c r="U325" s="103" t="s">
        <v>58</v>
      </c>
      <c r="V325" s="114">
        <v>0</v>
      </c>
      <c r="W325" s="114">
        <v>0</v>
      </c>
      <c r="X325" s="114">
        <v>0</v>
      </c>
      <c r="Y325" s="114">
        <v>0</v>
      </c>
      <c r="Z325" s="114">
        <v>0</v>
      </c>
      <c r="AA325" s="114">
        <v>4.525526899924202</v>
      </c>
      <c r="AB325" s="114">
        <v>70.476480015843009</v>
      </c>
      <c r="AC325" s="115">
        <v>0</v>
      </c>
      <c r="AD325" s="114">
        <v>0</v>
      </c>
      <c r="AE325" s="114">
        <v>0</v>
      </c>
      <c r="AF325" s="114">
        <v>0</v>
      </c>
      <c r="AG325" s="114">
        <v>0</v>
      </c>
      <c r="AH325" s="114">
        <v>0</v>
      </c>
      <c r="AI325" s="117">
        <f t="shared" si="184"/>
        <v>75.002006915767211</v>
      </c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</row>
    <row r="326" spans="1:81" ht="15">
      <c r="A326" s="28" t="s">
        <v>12</v>
      </c>
      <c r="B326" s="40">
        <v>0</v>
      </c>
      <c r="C326" s="40">
        <v>0</v>
      </c>
      <c r="D326" s="40">
        <v>0</v>
      </c>
      <c r="E326" s="40">
        <v>0</v>
      </c>
      <c r="F326" s="422"/>
      <c r="G326" s="40">
        <v>0</v>
      </c>
      <c r="H326" s="41">
        <v>0</v>
      </c>
      <c r="I326" s="42">
        <f t="shared" si="182"/>
        <v>0</v>
      </c>
      <c r="K326" s="71" t="s">
        <v>12</v>
      </c>
      <c r="L326" s="84">
        <v>0</v>
      </c>
      <c r="M326" s="84">
        <v>0</v>
      </c>
      <c r="N326" s="84">
        <v>0</v>
      </c>
      <c r="O326" s="84">
        <v>0</v>
      </c>
      <c r="P326" s="84">
        <v>15.690960265206556</v>
      </c>
      <c r="Q326" s="84">
        <v>0</v>
      </c>
      <c r="R326" s="85">
        <v>0</v>
      </c>
      <c r="S326" s="86">
        <f t="shared" si="183"/>
        <v>15.690960265206556</v>
      </c>
      <c r="U326" s="102" t="s">
        <v>12</v>
      </c>
      <c r="V326" s="118">
        <v>0</v>
      </c>
      <c r="W326" s="118">
        <v>0</v>
      </c>
      <c r="X326" s="118">
        <v>0</v>
      </c>
      <c r="Y326" s="118">
        <v>0</v>
      </c>
      <c r="Z326" s="118">
        <v>0</v>
      </c>
      <c r="AA326" s="118">
        <v>0</v>
      </c>
      <c r="AB326" s="118">
        <v>15.690960265206556</v>
      </c>
      <c r="AC326" s="119">
        <v>0</v>
      </c>
      <c r="AD326" s="118">
        <v>0</v>
      </c>
      <c r="AE326" s="118">
        <v>0</v>
      </c>
      <c r="AF326" s="118">
        <v>0</v>
      </c>
      <c r="AG326" s="118">
        <v>0</v>
      </c>
      <c r="AH326" s="118">
        <v>0</v>
      </c>
      <c r="AI326" s="120">
        <f t="shared" si="184"/>
        <v>15.690960265206556</v>
      </c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</row>
    <row r="327" spans="1:81" ht="15">
      <c r="A327" s="29" t="s">
        <v>59</v>
      </c>
      <c r="B327" s="43">
        <v>0.43900552486187844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182"/>
        <v>0.43900552486187844</v>
      </c>
      <c r="K327" s="72" t="s">
        <v>59</v>
      </c>
      <c r="L327" s="43">
        <v>0.43900552486187844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82">
        <v>0</v>
      </c>
      <c r="S327" s="83">
        <f t="shared" si="183"/>
        <v>0.43900552486187844</v>
      </c>
      <c r="U327" s="103" t="s">
        <v>59</v>
      </c>
      <c r="V327" s="114">
        <v>0.43900552486187844</v>
      </c>
      <c r="W327" s="114">
        <v>0</v>
      </c>
      <c r="X327" s="114">
        <v>0</v>
      </c>
      <c r="Y327" s="114">
        <v>0</v>
      </c>
      <c r="Z327" s="114">
        <v>0</v>
      </c>
      <c r="AA327" s="114">
        <v>0</v>
      </c>
      <c r="AB327" s="114">
        <v>0</v>
      </c>
      <c r="AC327" s="115">
        <v>0</v>
      </c>
      <c r="AD327" s="114">
        <v>0</v>
      </c>
      <c r="AE327" s="114">
        <v>0</v>
      </c>
      <c r="AF327" s="114">
        <v>0</v>
      </c>
      <c r="AG327" s="114">
        <v>0</v>
      </c>
      <c r="AH327" s="114">
        <v>0</v>
      </c>
      <c r="AI327" s="117">
        <f t="shared" si="184"/>
        <v>0.43900552486187844</v>
      </c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</row>
    <row r="328" spans="1:81" ht="15">
      <c r="A328" s="28" t="s">
        <v>17</v>
      </c>
      <c r="B328" s="40">
        <v>3.7779567472528672</v>
      </c>
      <c r="C328" s="40">
        <v>0</v>
      </c>
      <c r="D328" s="40">
        <v>4.8113147196962129E-2</v>
      </c>
      <c r="E328" s="40">
        <v>0</v>
      </c>
      <c r="F328" s="422"/>
      <c r="G328" s="40">
        <v>0</v>
      </c>
      <c r="H328" s="41">
        <v>0</v>
      </c>
      <c r="I328" s="42">
        <f t="shared" si="182"/>
        <v>3.8260698944498293</v>
      </c>
      <c r="K328" s="71" t="s">
        <v>17</v>
      </c>
      <c r="L328" s="84">
        <v>3.7779567472528672</v>
      </c>
      <c r="M328" s="84">
        <v>0</v>
      </c>
      <c r="N328" s="84">
        <v>4.8113147196962129E-2</v>
      </c>
      <c r="O328" s="84">
        <v>0</v>
      </c>
      <c r="P328" s="84">
        <v>1.1224582302592989</v>
      </c>
      <c r="Q328" s="84">
        <v>0</v>
      </c>
      <c r="R328" s="85">
        <v>0</v>
      </c>
      <c r="S328" s="86">
        <f t="shared" si="183"/>
        <v>4.948528124709128</v>
      </c>
      <c r="U328" s="102" t="s">
        <v>17</v>
      </c>
      <c r="V328" s="118">
        <v>0</v>
      </c>
      <c r="W328" s="118">
        <v>3.7779567472528672</v>
      </c>
      <c r="X328" s="118">
        <v>0</v>
      </c>
      <c r="Y328" s="118">
        <v>0</v>
      </c>
      <c r="Z328" s="118">
        <v>0</v>
      </c>
      <c r="AA328" s="118">
        <v>0</v>
      </c>
      <c r="AB328" s="118">
        <v>1.1224582302592989</v>
      </c>
      <c r="AC328" s="119">
        <v>4.8113147196962129E-2</v>
      </c>
      <c r="AD328" s="118">
        <v>0</v>
      </c>
      <c r="AE328" s="118">
        <v>0</v>
      </c>
      <c r="AF328" s="118">
        <v>0</v>
      </c>
      <c r="AG328" s="118">
        <v>4.8113147196962129E-2</v>
      </c>
      <c r="AH328" s="118">
        <v>0</v>
      </c>
      <c r="AI328" s="120">
        <f t="shared" si="184"/>
        <v>4.948528124709128</v>
      </c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</row>
    <row r="329" spans="1:81" ht="15">
      <c r="A329" s="29" t="s">
        <v>140</v>
      </c>
      <c r="B329" s="43">
        <v>232.62783853883138</v>
      </c>
      <c r="C329" s="43">
        <v>2518.5604211474542</v>
      </c>
      <c r="D329" s="43">
        <v>520.45573758086789</v>
      </c>
      <c r="E329" s="43">
        <v>0</v>
      </c>
      <c r="F329" s="422"/>
      <c r="G329" s="43">
        <v>0</v>
      </c>
      <c r="H329" s="44">
        <v>0</v>
      </c>
      <c r="I329" s="39">
        <f t="shared" si="182"/>
        <v>3271.6439972671533</v>
      </c>
      <c r="K329" s="72" t="s">
        <v>140</v>
      </c>
      <c r="L329" s="43">
        <v>232.62783853883138</v>
      </c>
      <c r="M329" s="43">
        <v>2518.5604211474542</v>
      </c>
      <c r="N329" s="43">
        <v>520.45573758086789</v>
      </c>
      <c r="O329" s="43">
        <v>0</v>
      </c>
      <c r="P329" s="43">
        <v>0.93008507522296513</v>
      </c>
      <c r="Q329" s="43">
        <v>0</v>
      </c>
      <c r="R329" s="82">
        <v>0</v>
      </c>
      <c r="S329" s="83">
        <f t="shared" si="183"/>
        <v>3272.5740823423762</v>
      </c>
      <c r="U329" s="103" t="s">
        <v>140</v>
      </c>
      <c r="V329" s="114">
        <v>228.08742588835597</v>
      </c>
      <c r="W329" s="114">
        <v>0</v>
      </c>
      <c r="X329" s="114">
        <v>0</v>
      </c>
      <c r="Y329" s="114">
        <v>2518.5604211474542</v>
      </c>
      <c r="Z329" s="114">
        <v>149.84960227393515</v>
      </c>
      <c r="AA329" s="114">
        <v>0</v>
      </c>
      <c r="AB329" s="114">
        <v>0.93008507522296513</v>
      </c>
      <c r="AC329" s="115">
        <v>375.14654795740813</v>
      </c>
      <c r="AD329" s="114">
        <v>4.5404126504754156</v>
      </c>
      <c r="AE329" s="114">
        <v>0</v>
      </c>
      <c r="AF329" s="114">
        <v>0</v>
      </c>
      <c r="AG329" s="114">
        <v>370.60613530693269</v>
      </c>
      <c r="AH329" s="114">
        <v>0</v>
      </c>
      <c r="AI329" s="117">
        <f t="shared" si="184"/>
        <v>3272.5740823423762</v>
      </c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</row>
    <row r="330" spans="1:81" ht="15">
      <c r="A330" s="28" t="s">
        <v>25</v>
      </c>
      <c r="B330" s="40">
        <v>155.06779635252383</v>
      </c>
      <c r="C330" s="40">
        <v>8.9895910030955282</v>
      </c>
      <c r="D330" s="40">
        <v>18.820531835590327</v>
      </c>
      <c r="E330" s="40">
        <v>2261.186922877107</v>
      </c>
      <c r="F330" s="422"/>
      <c r="G330" s="40">
        <v>110.44676177514809</v>
      </c>
      <c r="H330" s="41">
        <v>0</v>
      </c>
      <c r="I330" s="42">
        <f t="shared" si="182"/>
        <v>2554.5116038434644</v>
      </c>
      <c r="K330" s="71" t="s">
        <v>25</v>
      </c>
      <c r="L330" s="84">
        <v>155.06779635252383</v>
      </c>
      <c r="M330" s="84">
        <v>8.9895910030955282</v>
      </c>
      <c r="N330" s="84">
        <v>18.820531835590327</v>
      </c>
      <c r="O330" s="84">
        <v>2261.186922877107</v>
      </c>
      <c r="P330" s="84">
        <v>18.791834694664264</v>
      </c>
      <c r="Q330" s="84">
        <v>110.44676177514809</v>
      </c>
      <c r="R330" s="85">
        <v>0</v>
      </c>
      <c r="S330" s="86">
        <f t="shared" si="183"/>
        <v>2573.3034385381288</v>
      </c>
      <c r="U330" s="102" t="s">
        <v>25</v>
      </c>
      <c r="V330" s="118">
        <v>4.4913345756739469</v>
      </c>
      <c r="W330" s="118">
        <v>46.457481972236486</v>
      </c>
      <c r="X330" s="118">
        <v>110.44676177514809</v>
      </c>
      <c r="Y330" s="118">
        <v>8.9895910030955282</v>
      </c>
      <c r="Z330" s="118">
        <v>0.15559916518781305</v>
      </c>
      <c r="AA330" s="118">
        <v>2228.5356843019063</v>
      </c>
      <c r="AB330" s="118">
        <v>18.791834694664264</v>
      </c>
      <c r="AC330" s="119">
        <v>155.43515105021663</v>
      </c>
      <c r="AD330" s="118">
        <v>104.1189798046134</v>
      </c>
      <c r="AE330" s="118">
        <v>32.651238575200729</v>
      </c>
      <c r="AF330" s="118">
        <v>0</v>
      </c>
      <c r="AG330" s="118">
        <v>18.664932670402514</v>
      </c>
      <c r="AH330" s="118">
        <v>0</v>
      </c>
      <c r="AI330" s="120">
        <f t="shared" si="184"/>
        <v>2573.3034385381293</v>
      </c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</row>
    <row r="331" spans="1:81" ht="15">
      <c r="A331" s="29" t="s">
        <v>24</v>
      </c>
      <c r="B331" s="43">
        <v>15.03607222202014</v>
      </c>
      <c r="C331" s="43">
        <v>0</v>
      </c>
      <c r="D331" s="43">
        <v>0</v>
      </c>
      <c r="E331" s="43">
        <v>0</v>
      </c>
      <c r="F331" s="422"/>
      <c r="G331" s="43">
        <v>0</v>
      </c>
      <c r="H331" s="44">
        <v>0</v>
      </c>
      <c r="I331" s="39">
        <f t="shared" si="182"/>
        <v>15.03607222202014</v>
      </c>
      <c r="K331" s="72" t="s">
        <v>24</v>
      </c>
      <c r="L331" s="43">
        <v>15.03607222202014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82">
        <v>0</v>
      </c>
      <c r="S331" s="83">
        <f t="shared" si="183"/>
        <v>15.03607222202014</v>
      </c>
      <c r="U331" s="103" t="s">
        <v>24</v>
      </c>
      <c r="V331" s="114">
        <v>13.949637094627471</v>
      </c>
      <c r="W331" s="114">
        <v>0</v>
      </c>
      <c r="X331" s="114">
        <v>0</v>
      </c>
      <c r="Y331" s="114">
        <v>0</v>
      </c>
      <c r="Z331" s="114">
        <v>0</v>
      </c>
      <c r="AA331" s="114">
        <v>0</v>
      </c>
      <c r="AB331" s="114">
        <v>0</v>
      </c>
      <c r="AC331" s="115">
        <v>1.0864351273926682</v>
      </c>
      <c r="AD331" s="114">
        <v>1.0864351273926682</v>
      </c>
      <c r="AE331" s="114">
        <v>0</v>
      </c>
      <c r="AF331" s="114">
        <v>0</v>
      </c>
      <c r="AG331" s="114">
        <v>0</v>
      </c>
      <c r="AH331" s="114">
        <v>0</v>
      </c>
      <c r="AI331" s="117">
        <f t="shared" si="184"/>
        <v>15.03607222202014</v>
      </c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</row>
    <row r="332" spans="1:81" ht="15">
      <c r="A332" s="28" t="s">
        <v>60</v>
      </c>
      <c r="B332" s="40">
        <v>0</v>
      </c>
      <c r="C332" s="40">
        <v>0.30346734253576185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182"/>
        <v>0.30346734253576185</v>
      </c>
      <c r="K332" s="71" t="s">
        <v>60</v>
      </c>
      <c r="L332" s="84">
        <v>0</v>
      </c>
      <c r="M332" s="84">
        <v>0.30346734253576185</v>
      </c>
      <c r="N332" s="84">
        <v>0</v>
      </c>
      <c r="O332" s="84">
        <v>0</v>
      </c>
      <c r="P332" s="84">
        <v>0</v>
      </c>
      <c r="Q332" s="84">
        <v>0</v>
      </c>
      <c r="R332" s="85">
        <v>0</v>
      </c>
      <c r="S332" s="86">
        <f t="shared" si="183"/>
        <v>0.30346734253576185</v>
      </c>
      <c r="U332" s="102" t="s">
        <v>60</v>
      </c>
      <c r="V332" s="118">
        <v>0</v>
      </c>
      <c r="W332" s="118">
        <v>0</v>
      </c>
      <c r="X332" s="118">
        <v>0</v>
      </c>
      <c r="Y332" s="118">
        <v>0.30346734253576185</v>
      </c>
      <c r="Z332" s="118">
        <v>0</v>
      </c>
      <c r="AA332" s="118">
        <v>0</v>
      </c>
      <c r="AB332" s="118">
        <v>0</v>
      </c>
      <c r="AC332" s="119">
        <v>0</v>
      </c>
      <c r="AD332" s="118">
        <v>0</v>
      </c>
      <c r="AE332" s="118">
        <v>0</v>
      </c>
      <c r="AF332" s="118">
        <v>0</v>
      </c>
      <c r="AG332" s="118">
        <v>0</v>
      </c>
      <c r="AH332" s="118">
        <v>0</v>
      </c>
      <c r="AI332" s="120">
        <f t="shared" si="184"/>
        <v>0.30346734253576185</v>
      </c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</row>
    <row r="333" spans="1:81" ht="15">
      <c r="A333" s="29" t="s">
        <v>22</v>
      </c>
      <c r="B333" s="43">
        <v>0</v>
      </c>
      <c r="C333" s="43">
        <v>755.07460770228886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182"/>
        <v>755.07460770228886</v>
      </c>
      <c r="K333" s="72" t="s">
        <v>22</v>
      </c>
      <c r="L333" s="43">
        <v>0</v>
      </c>
      <c r="M333" s="43">
        <v>755.07460770228886</v>
      </c>
      <c r="N333" s="43">
        <v>0</v>
      </c>
      <c r="O333" s="43">
        <v>0</v>
      </c>
      <c r="P333" s="43">
        <v>2.5651788066178725</v>
      </c>
      <c r="Q333" s="43">
        <v>0</v>
      </c>
      <c r="R333" s="82">
        <v>0</v>
      </c>
      <c r="S333" s="83">
        <f t="shared" si="183"/>
        <v>757.6397865089067</v>
      </c>
      <c r="U333" s="103" t="s">
        <v>22</v>
      </c>
      <c r="V333" s="114">
        <v>0</v>
      </c>
      <c r="W333" s="114">
        <v>0</v>
      </c>
      <c r="X333" s="114">
        <v>0</v>
      </c>
      <c r="Y333" s="114">
        <v>755.07460770228886</v>
      </c>
      <c r="Z333" s="114">
        <v>0</v>
      </c>
      <c r="AA333" s="114">
        <v>0</v>
      </c>
      <c r="AB333" s="114">
        <v>2.5651788066178725</v>
      </c>
      <c r="AC333" s="115">
        <v>0</v>
      </c>
      <c r="AD333" s="114">
        <v>0</v>
      </c>
      <c r="AE333" s="114">
        <v>0</v>
      </c>
      <c r="AF333" s="114">
        <v>0</v>
      </c>
      <c r="AG333" s="114">
        <v>0</v>
      </c>
      <c r="AH333" s="114">
        <v>0</v>
      </c>
      <c r="AI333" s="117">
        <f t="shared" si="184"/>
        <v>757.6397865089067</v>
      </c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</row>
    <row r="334" spans="1:81" ht="15">
      <c r="A334" s="28" t="s">
        <v>21</v>
      </c>
      <c r="B334" s="40">
        <v>0.53167245387499495</v>
      </c>
      <c r="C334" s="40">
        <v>28.622484611264476</v>
      </c>
      <c r="D334" s="40">
        <v>8.9113949348605317</v>
      </c>
      <c r="E334" s="40">
        <v>0</v>
      </c>
      <c r="F334" s="422"/>
      <c r="G334" s="40">
        <v>0</v>
      </c>
      <c r="H334" s="41">
        <v>0</v>
      </c>
      <c r="I334" s="42">
        <f t="shared" si="182"/>
        <v>38.065552000000004</v>
      </c>
      <c r="K334" s="71" t="s">
        <v>21</v>
      </c>
      <c r="L334" s="84">
        <v>0.53167245387499495</v>
      </c>
      <c r="M334" s="84">
        <v>28.622484611264476</v>
      </c>
      <c r="N334" s="84">
        <v>8.9113949348605317</v>
      </c>
      <c r="O334" s="84">
        <v>0</v>
      </c>
      <c r="P334" s="84">
        <v>0</v>
      </c>
      <c r="Q334" s="84">
        <v>0</v>
      </c>
      <c r="R334" s="85">
        <v>0</v>
      </c>
      <c r="S334" s="86">
        <f t="shared" si="183"/>
        <v>38.065552000000004</v>
      </c>
      <c r="U334" s="102" t="s">
        <v>61</v>
      </c>
      <c r="V334" s="118">
        <v>0.53167245387499495</v>
      </c>
      <c r="W334" s="118">
        <v>0</v>
      </c>
      <c r="X334" s="118">
        <v>0</v>
      </c>
      <c r="Y334" s="118">
        <v>28.622484611264476</v>
      </c>
      <c r="Z334" s="118">
        <v>8.9113949348605317</v>
      </c>
      <c r="AA334" s="118">
        <v>0</v>
      </c>
      <c r="AB334" s="118">
        <v>0</v>
      </c>
      <c r="AC334" s="119">
        <v>0</v>
      </c>
      <c r="AD334" s="118">
        <v>0</v>
      </c>
      <c r="AE334" s="118">
        <v>0</v>
      </c>
      <c r="AF334" s="118">
        <v>0</v>
      </c>
      <c r="AG334" s="118">
        <v>0</v>
      </c>
      <c r="AH334" s="118">
        <v>0</v>
      </c>
      <c r="AI334" s="120">
        <f t="shared" si="184"/>
        <v>38.065552000000004</v>
      </c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</row>
    <row r="335" spans="1:81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182"/>
        <v>0</v>
      </c>
      <c r="K335" s="73" t="s">
        <v>64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82">
        <v>0</v>
      </c>
      <c r="S335" s="83">
        <f t="shared" si="183"/>
        <v>0</v>
      </c>
      <c r="U335" s="104" t="s">
        <v>62</v>
      </c>
      <c r="V335" s="114">
        <v>0</v>
      </c>
      <c r="W335" s="114">
        <v>0</v>
      </c>
      <c r="X335" s="114">
        <v>0</v>
      </c>
      <c r="Y335" s="114">
        <v>0</v>
      </c>
      <c r="Z335" s="114">
        <v>0</v>
      </c>
      <c r="AA335" s="114">
        <v>0</v>
      </c>
      <c r="AB335" s="114">
        <v>0</v>
      </c>
      <c r="AC335" s="115">
        <v>0</v>
      </c>
      <c r="AD335" s="116">
        <v>0</v>
      </c>
      <c r="AE335" s="116">
        <v>0</v>
      </c>
      <c r="AF335" s="116">
        <v>0</v>
      </c>
      <c r="AG335" s="116">
        <v>0</v>
      </c>
      <c r="AH335" s="116">
        <v>0</v>
      </c>
      <c r="AI335" s="117">
        <f t="shared" si="184"/>
        <v>0</v>
      </c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</row>
    <row r="336" spans="1:81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f t="shared" si="182"/>
        <v>0</v>
      </c>
      <c r="K336" s="74" t="s">
        <v>23</v>
      </c>
      <c r="L336" s="87">
        <v>0</v>
      </c>
      <c r="M336" s="87">
        <v>0</v>
      </c>
      <c r="N336" s="87">
        <v>0</v>
      </c>
      <c r="O336" s="87">
        <v>0</v>
      </c>
      <c r="P336" s="87">
        <v>0</v>
      </c>
      <c r="Q336" s="87">
        <v>0</v>
      </c>
      <c r="R336" s="88">
        <v>0</v>
      </c>
      <c r="S336" s="89">
        <f t="shared" si="183"/>
        <v>0</v>
      </c>
      <c r="U336" s="105" t="s">
        <v>65</v>
      </c>
      <c r="V336" s="121">
        <v>0</v>
      </c>
      <c r="W336" s="121">
        <v>0</v>
      </c>
      <c r="X336" s="121">
        <v>0</v>
      </c>
      <c r="Y336" s="121">
        <v>0</v>
      </c>
      <c r="Z336" s="121">
        <v>0</v>
      </c>
      <c r="AA336" s="121">
        <v>0</v>
      </c>
      <c r="AB336" s="121">
        <v>0</v>
      </c>
      <c r="AC336" s="121">
        <v>0</v>
      </c>
      <c r="AD336" s="121">
        <v>0</v>
      </c>
      <c r="AE336" s="121">
        <v>0</v>
      </c>
      <c r="AF336" s="121">
        <v>0</v>
      </c>
      <c r="AG336" s="121">
        <v>0</v>
      </c>
      <c r="AH336" s="122">
        <v>0</v>
      </c>
      <c r="AI336" s="123">
        <f t="shared" si="184"/>
        <v>0</v>
      </c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</row>
    <row r="337" spans="1:8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f t="shared" si="182"/>
        <v>0</v>
      </c>
      <c r="K337" s="75" t="s">
        <v>19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90">
        <v>0</v>
      </c>
      <c r="S337" s="91">
        <f t="shared" si="183"/>
        <v>0</v>
      </c>
      <c r="U337" s="106" t="s">
        <v>19</v>
      </c>
      <c r="V337" s="124">
        <v>0</v>
      </c>
      <c r="W337" s="124">
        <v>0</v>
      </c>
      <c r="X337" s="124">
        <v>0</v>
      </c>
      <c r="Y337" s="124">
        <v>0</v>
      </c>
      <c r="Z337" s="124">
        <v>0</v>
      </c>
      <c r="AA337" s="124">
        <v>0</v>
      </c>
      <c r="AB337" s="124">
        <v>0</v>
      </c>
      <c r="AC337" s="124">
        <v>0</v>
      </c>
      <c r="AD337" s="125">
        <v>0</v>
      </c>
      <c r="AE337" s="125">
        <v>0</v>
      </c>
      <c r="AF337" s="125">
        <v>0</v>
      </c>
      <c r="AG337" s="125">
        <v>0</v>
      </c>
      <c r="AH337" s="125">
        <v>0</v>
      </c>
      <c r="AI337" s="126">
        <f t="shared" si="184"/>
        <v>0</v>
      </c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</row>
    <row r="338" spans="1:8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f t="shared" si="182"/>
        <v>0</v>
      </c>
      <c r="K338" s="74" t="s">
        <v>20</v>
      </c>
      <c r="L338" s="87">
        <v>0</v>
      </c>
      <c r="M338" s="87">
        <v>0</v>
      </c>
      <c r="N338" s="87">
        <v>0</v>
      </c>
      <c r="O338" s="87">
        <v>0</v>
      </c>
      <c r="P338" s="87">
        <v>0</v>
      </c>
      <c r="Q338" s="87">
        <v>0</v>
      </c>
      <c r="R338" s="88">
        <v>0</v>
      </c>
      <c r="S338" s="89">
        <f t="shared" si="183"/>
        <v>0</v>
      </c>
      <c r="U338" s="105" t="s">
        <v>20</v>
      </c>
      <c r="V338" s="121">
        <v>0</v>
      </c>
      <c r="W338" s="121">
        <v>0</v>
      </c>
      <c r="X338" s="121">
        <v>0</v>
      </c>
      <c r="Y338" s="121">
        <v>0</v>
      </c>
      <c r="Z338" s="121">
        <v>0</v>
      </c>
      <c r="AA338" s="121">
        <v>0</v>
      </c>
      <c r="AB338" s="121">
        <v>0</v>
      </c>
      <c r="AC338" s="121">
        <v>0</v>
      </c>
      <c r="AD338" s="121">
        <v>0</v>
      </c>
      <c r="AE338" s="121">
        <v>0</v>
      </c>
      <c r="AF338" s="121">
        <v>0</v>
      </c>
      <c r="AG338" s="121">
        <v>0</v>
      </c>
      <c r="AH338" s="122">
        <v>0</v>
      </c>
      <c r="AI338" s="123">
        <f t="shared" si="184"/>
        <v>0</v>
      </c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</row>
    <row r="339" spans="1:8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f t="shared" si="182"/>
        <v>0</v>
      </c>
      <c r="K339" s="76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2">
        <v>0</v>
      </c>
      <c r="S339" s="93">
        <f t="shared" si="183"/>
        <v>0</v>
      </c>
      <c r="U339" s="106" t="s">
        <v>11</v>
      </c>
      <c r="V339" s="124">
        <v>0</v>
      </c>
      <c r="W339" s="124">
        <v>0</v>
      </c>
      <c r="X339" s="124">
        <v>0</v>
      </c>
      <c r="Y339" s="124">
        <v>0</v>
      </c>
      <c r="Z339" s="124">
        <v>0</v>
      </c>
      <c r="AA339" s="124">
        <v>0</v>
      </c>
      <c r="AB339" s="124">
        <v>0</v>
      </c>
      <c r="AC339" s="124">
        <v>0</v>
      </c>
      <c r="AD339" s="125">
        <v>0</v>
      </c>
      <c r="AE339" s="125">
        <v>0</v>
      </c>
      <c r="AF339" s="125">
        <v>0</v>
      </c>
      <c r="AG339" s="125">
        <v>0</v>
      </c>
      <c r="AH339" s="125">
        <v>0</v>
      </c>
      <c r="AI339" s="126">
        <f t="shared" si="184"/>
        <v>0</v>
      </c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</row>
    <row r="340" spans="1:81" ht="15">
      <c r="A340" s="34" t="s">
        <v>26</v>
      </c>
      <c r="B340" s="67">
        <f>SUM(B319:B335)</f>
        <v>425.18486750268659</v>
      </c>
      <c r="C340" s="67">
        <f t="shared" ref="C340:I340" si="185">SUM(C319:C335)</f>
        <v>4462.9107078188872</v>
      </c>
      <c r="D340" s="67">
        <f t="shared" si="185"/>
        <v>557.08128272276167</v>
      </c>
      <c r="E340" s="67">
        <f t="shared" si="185"/>
        <v>2265.712449777031</v>
      </c>
      <c r="F340" s="67">
        <f t="shared" si="185"/>
        <v>0</v>
      </c>
      <c r="G340" s="67">
        <f t="shared" si="185"/>
        <v>110.44676177514809</v>
      </c>
      <c r="H340" s="68">
        <f t="shared" si="185"/>
        <v>0</v>
      </c>
      <c r="I340" s="39">
        <f t="shared" si="185"/>
        <v>7821.336069596513</v>
      </c>
      <c r="K340" s="77" t="s">
        <v>26</v>
      </c>
      <c r="L340" s="67">
        <f>SUM(L319:L335)</f>
        <v>425.18486750268659</v>
      </c>
      <c r="M340" s="67">
        <f t="shared" ref="M340:S340" si="186">SUM(M319:M335)</f>
        <v>4462.9107078188872</v>
      </c>
      <c r="N340" s="67">
        <f t="shared" si="186"/>
        <v>557.08128272276167</v>
      </c>
      <c r="O340" s="67">
        <f t="shared" si="186"/>
        <v>2265.712449777031</v>
      </c>
      <c r="P340" s="67">
        <f t="shared" si="186"/>
        <v>109.57699708781396</v>
      </c>
      <c r="Q340" s="67">
        <f t="shared" si="186"/>
        <v>110.44676177514809</v>
      </c>
      <c r="R340" s="68">
        <f t="shared" si="186"/>
        <v>0</v>
      </c>
      <c r="S340" s="94">
        <f t="shared" si="186"/>
        <v>7930.9130666843275</v>
      </c>
      <c r="U340" s="107" t="s">
        <v>63</v>
      </c>
      <c r="V340" s="127">
        <f>SUM(V319:V335)</f>
        <v>265.19780731418194</v>
      </c>
      <c r="W340" s="127">
        <f t="shared" ref="W340:AH340" si="187">SUM(W319:W335)</f>
        <v>50.235438719489352</v>
      </c>
      <c r="X340" s="127">
        <f t="shared" si="187"/>
        <v>110.44676177514809</v>
      </c>
      <c r="Y340" s="127">
        <f t="shared" si="187"/>
        <v>4462.9107078188872</v>
      </c>
      <c r="Z340" s="127">
        <f t="shared" si="187"/>
        <v>167.76210159822949</v>
      </c>
      <c r="AA340" s="127">
        <f t="shared" si="187"/>
        <v>2233.0612112018302</v>
      </c>
      <c r="AB340" s="127">
        <f t="shared" si="187"/>
        <v>109.57699708781396</v>
      </c>
      <c r="AC340" s="127">
        <f t="shared" si="187"/>
        <v>531.72204116874809</v>
      </c>
      <c r="AD340" s="128">
        <f t="shared" si="187"/>
        <v>109.75162146901528</v>
      </c>
      <c r="AE340" s="128">
        <f t="shared" si="187"/>
        <v>32.651238575200729</v>
      </c>
      <c r="AF340" s="128">
        <f t="shared" si="187"/>
        <v>0</v>
      </c>
      <c r="AG340" s="128">
        <f t="shared" si="187"/>
        <v>389.31918112453212</v>
      </c>
      <c r="AH340" s="128">
        <f t="shared" si="187"/>
        <v>0</v>
      </c>
      <c r="AI340" s="129">
        <f>SUM(V340:AC340)</f>
        <v>7930.9130666843284</v>
      </c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</row>
    <row r="341" spans="1:81" s="15" customFormat="1" ht="15" thickBot="1">
      <c r="A341" s="32" t="s">
        <v>90</v>
      </c>
      <c r="B341" s="48">
        <f>IF($I340=0,"-",B340/$I340)</f>
        <v>5.4362178497288513E-2</v>
      </c>
      <c r="C341" s="48">
        <f t="shared" ref="C341:H341" si="188">IF($I340=0,"-",C340/$I340)</f>
        <v>0.57060720420483346</v>
      </c>
      <c r="D341" s="48">
        <f t="shared" si="188"/>
        <v>7.1225846551751654E-2</v>
      </c>
      <c r="E341" s="48">
        <f t="shared" si="188"/>
        <v>0.28968355657090628</v>
      </c>
      <c r="F341" s="48">
        <f t="shared" si="188"/>
        <v>0</v>
      </c>
      <c r="G341" s="48">
        <f t="shared" si="188"/>
        <v>1.4121214175220298E-2</v>
      </c>
      <c r="H341" s="69">
        <f t="shared" si="188"/>
        <v>0</v>
      </c>
      <c r="I341" s="49">
        <f>SUM(B341:H341)</f>
        <v>1.0000000000000002</v>
      </c>
      <c r="K341" s="78" t="s">
        <v>90</v>
      </c>
      <c r="L341" s="95">
        <f>IF($S340=0,"-",L340/$S340)</f>
        <v>5.3611086633741575E-2</v>
      </c>
      <c r="M341" s="95">
        <f t="shared" ref="M341:R341" si="189">IF($S340=0,"-",M340/$S340)</f>
        <v>0.56272344310094602</v>
      </c>
      <c r="N341" s="95">
        <f t="shared" si="189"/>
        <v>7.0241758803650634E-2</v>
      </c>
      <c r="O341" s="95">
        <f t="shared" si="189"/>
        <v>0.28568116063391125</v>
      </c>
      <c r="P341" s="95">
        <f t="shared" si="189"/>
        <v>1.3816441583267128E-2</v>
      </c>
      <c r="Q341" s="95">
        <f t="shared" si="189"/>
        <v>1.3926109244483563E-2</v>
      </c>
      <c r="R341" s="96">
        <f t="shared" si="189"/>
        <v>0</v>
      </c>
      <c r="S341" s="97">
        <f>SUM(L341:R341)</f>
        <v>1</v>
      </c>
      <c r="U341" s="108" t="s">
        <v>90</v>
      </c>
      <c r="V341" s="130">
        <f>+V340/$AI340</f>
        <v>3.3438496309864736E-2</v>
      </c>
      <c r="W341" s="130">
        <f t="shared" ref="W341:AH341" si="190">+W340/$AI340</f>
        <v>6.3341305467733804E-3</v>
      </c>
      <c r="X341" s="130">
        <f t="shared" si="190"/>
        <v>1.3926109244483561E-2</v>
      </c>
      <c r="Y341" s="130">
        <f t="shared" si="190"/>
        <v>0.56272344310094591</v>
      </c>
      <c r="Z341" s="130">
        <f t="shared" si="190"/>
        <v>2.1152936640164897E-2</v>
      </c>
      <c r="AA341" s="130">
        <f t="shared" si="190"/>
        <v>0.28156420230885276</v>
      </c>
      <c r="AB341" s="130">
        <f t="shared" si="190"/>
        <v>1.3816441583267126E-2</v>
      </c>
      <c r="AC341" s="130">
        <f t="shared" si="190"/>
        <v>6.7044240265647592E-2</v>
      </c>
      <c r="AD341" s="130">
        <f t="shared" si="190"/>
        <v>1.3838459777103454E-2</v>
      </c>
      <c r="AE341" s="130">
        <f t="shared" si="190"/>
        <v>4.1169583250584302E-3</v>
      </c>
      <c r="AF341" s="130">
        <f t="shared" si="190"/>
        <v>0</v>
      </c>
      <c r="AG341" s="130">
        <f t="shared" si="190"/>
        <v>4.9088822163485715E-2</v>
      </c>
      <c r="AH341" s="130">
        <f t="shared" si="190"/>
        <v>0</v>
      </c>
      <c r="AI341" s="131">
        <f>SUM(V341:AC341)</f>
        <v>0.99999999999999989</v>
      </c>
    </row>
    <row r="342" spans="1:81" ht="15" thickBot="1">
      <c r="A342" s="2"/>
      <c r="B342" s="2"/>
      <c r="C342" s="2"/>
      <c r="D342" s="2"/>
      <c r="E342" s="2"/>
      <c r="F342" s="2"/>
      <c r="G342" s="2"/>
      <c r="H342" s="2"/>
      <c r="I342" s="2"/>
      <c r="K342" s="2"/>
      <c r="L342" s="2"/>
      <c r="M342" s="2"/>
      <c r="N342" s="2"/>
      <c r="O342" s="2"/>
      <c r="P342" s="2"/>
      <c r="Q342" s="2"/>
      <c r="R342" s="2"/>
      <c r="S342" s="2"/>
      <c r="U342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</row>
    <row r="343" spans="1:81" ht="30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  <c r="K343" s="424" t="s">
        <v>40</v>
      </c>
      <c r="L343" s="80" t="s">
        <v>0</v>
      </c>
      <c r="M343" s="80" t="s">
        <v>1</v>
      </c>
      <c r="N343" s="80" t="s">
        <v>2</v>
      </c>
      <c r="O343" s="80" t="s">
        <v>3</v>
      </c>
      <c r="P343" s="80" t="s">
        <v>27</v>
      </c>
      <c r="Q343" s="80" t="s">
        <v>4</v>
      </c>
      <c r="R343" s="80" t="s">
        <v>5</v>
      </c>
      <c r="S343" s="81" t="s">
        <v>6</v>
      </c>
      <c r="U343" s="417" t="s">
        <v>40</v>
      </c>
      <c r="V343" s="111" t="s">
        <v>72</v>
      </c>
      <c r="W343" s="111" t="s">
        <v>73</v>
      </c>
      <c r="X343" s="111" t="s">
        <v>4</v>
      </c>
      <c r="Y343" s="111" t="s">
        <v>1</v>
      </c>
      <c r="Z343" s="111" t="s">
        <v>2</v>
      </c>
      <c r="AA343" s="111" t="s">
        <v>3</v>
      </c>
      <c r="AB343" s="111" t="s">
        <v>55</v>
      </c>
      <c r="AC343" s="111" t="s">
        <v>67</v>
      </c>
      <c r="AD343" s="112" t="s">
        <v>74</v>
      </c>
      <c r="AE343" s="112" t="s">
        <v>75</v>
      </c>
      <c r="AF343" s="112" t="s">
        <v>76</v>
      </c>
      <c r="AG343" s="112" t="s">
        <v>77</v>
      </c>
      <c r="AH343" s="112" t="s">
        <v>78</v>
      </c>
      <c r="AI343" s="113" t="s">
        <v>63</v>
      </c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</row>
    <row r="344" spans="1:81" ht="15" customHeight="1">
      <c r="A344" s="445" t="s">
        <v>40</v>
      </c>
      <c r="B344" s="409" t="s">
        <v>119</v>
      </c>
      <c r="C344" s="410"/>
      <c r="D344" s="410"/>
      <c r="E344" s="410"/>
      <c r="F344" s="410"/>
      <c r="G344" s="410"/>
      <c r="H344" s="410"/>
      <c r="I344" s="411"/>
      <c r="K344" s="425" t="s">
        <v>40</v>
      </c>
      <c r="L344" s="412" t="s">
        <v>119</v>
      </c>
      <c r="M344" s="413"/>
      <c r="N344" s="413"/>
      <c r="O344" s="413"/>
      <c r="P344" s="413"/>
      <c r="Q344" s="413"/>
      <c r="R344" s="413"/>
      <c r="S344" s="414"/>
      <c r="U344" s="418" t="s">
        <v>40</v>
      </c>
      <c r="V344" s="419" t="s">
        <v>119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20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</row>
    <row r="345" spans="1:8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SUM(B345:H345)</f>
        <v>0</v>
      </c>
      <c r="K345" s="79" t="s">
        <v>7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98">
        <v>0</v>
      </c>
      <c r="S345" s="99">
        <f>SUM(L345:R345)</f>
        <v>0</v>
      </c>
      <c r="U345" s="101" t="s">
        <v>7</v>
      </c>
      <c r="V345" s="114">
        <v>0</v>
      </c>
      <c r="W345" s="114">
        <v>0</v>
      </c>
      <c r="X345" s="114">
        <v>0</v>
      </c>
      <c r="Y345" s="114">
        <v>0</v>
      </c>
      <c r="Z345" s="114">
        <v>0</v>
      </c>
      <c r="AA345" s="114">
        <v>0</v>
      </c>
      <c r="AB345" s="114">
        <v>0</v>
      </c>
      <c r="AC345" s="115">
        <v>0</v>
      </c>
      <c r="AD345" s="116">
        <v>0</v>
      </c>
      <c r="AE345" s="116">
        <v>0</v>
      </c>
      <c r="AF345" s="116">
        <v>0</v>
      </c>
      <c r="AG345" s="116">
        <v>0</v>
      </c>
      <c r="AH345" s="116">
        <v>0</v>
      </c>
      <c r="AI345" s="117">
        <f>SUM(V345:AC345)</f>
        <v>0</v>
      </c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</row>
    <row r="346" spans="1:8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191">SUM(B346:H346)</f>
        <v>0</v>
      </c>
      <c r="K346" s="71" t="s">
        <v>8</v>
      </c>
      <c r="L346" s="84">
        <v>0</v>
      </c>
      <c r="M346" s="84">
        <v>0</v>
      </c>
      <c r="N346" s="84">
        <v>0</v>
      </c>
      <c r="O346" s="84">
        <v>0</v>
      </c>
      <c r="P346" s="84">
        <v>0</v>
      </c>
      <c r="Q346" s="84">
        <v>0</v>
      </c>
      <c r="R346" s="85">
        <v>0</v>
      </c>
      <c r="S346" s="86">
        <f t="shared" ref="S346:S365" si="192">SUM(L346:R346)</f>
        <v>0</v>
      </c>
      <c r="U346" s="102" t="s">
        <v>8</v>
      </c>
      <c r="V346" s="118">
        <v>0</v>
      </c>
      <c r="W346" s="118">
        <v>0</v>
      </c>
      <c r="X346" s="118">
        <v>0</v>
      </c>
      <c r="Y346" s="118">
        <v>0</v>
      </c>
      <c r="Z346" s="118">
        <v>0</v>
      </c>
      <c r="AA346" s="118">
        <v>0</v>
      </c>
      <c r="AB346" s="118">
        <v>0</v>
      </c>
      <c r="AC346" s="119">
        <v>0</v>
      </c>
      <c r="AD346" s="118">
        <v>0</v>
      </c>
      <c r="AE346" s="118">
        <v>0</v>
      </c>
      <c r="AF346" s="118">
        <v>0</v>
      </c>
      <c r="AG346" s="118">
        <v>0</v>
      </c>
      <c r="AH346" s="118">
        <v>0</v>
      </c>
      <c r="AI346" s="120">
        <f t="shared" ref="AI346:AI365" si="193">SUM(V346:AC346)</f>
        <v>0</v>
      </c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</row>
    <row r="347" spans="1:8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191"/>
        <v>0</v>
      </c>
      <c r="K347" s="72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82">
        <v>0</v>
      </c>
      <c r="S347" s="83">
        <f t="shared" si="192"/>
        <v>0</v>
      </c>
      <c r="U347" s="103" t="s">
        <v>10</v>
      </c>
      <c r="V347" s="114">
        <v>0</v>
      </c>
      <c r="W347" s="114">
        <v>0</v>
      </c>
      <c r="X347" s="114">
        <v>0</v>
      </c>
      <c r="Y347" s="114">
        <v>0</v>
      </c>
      <c r="Z347" s="114">
        <v>0</v>
      </c>
      <c r="AA347" s="114">
        <v>0</v>
      </c>
      <c r="AB347" s="114">
        <v>0</v>
      </c>
      <c r="AC347" s="115">
        <v>0</v>
      </c>
      <c r="AD347" s="116">
        <v>0</v>
      </c>
      <c r="AE347" s="116">
        <v>0</v>
      </c>
      <c r="AF347" s="116">
        <v>0</v>
      </c>
      <c r="AG347" s="116">
        <v>0</v>
      </c>
      <c r="AH347" s="116">
        <v>0</v>
      </c>
      <c r="AI347" s="117">
        <f t="shared" si="193"/>
        <v>0</v>
      </c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</row>
    <row r="348" spans="1:8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191"/>
        <v>0</v>
      </c>
      <c r="K348" s="71" t="s">
        <v>56</v>
      </c>
      <c r="L348" s="84">
        <v>0</v>
      </c>
      <c r="M348" s="84">
        <v>0</v>
      </c>
      <c r="N348" s="84">
        <v>0</v>
      </c>
      <c r="O348" s="84">
        <v>0</v>
      </c>
      <c r="P348" s="84">
        <v>0</v>
      </c>
      <c r="Q348" s="84">
        <v>0</v>
      </c>
      <c r="R348" s="85">
        <v>0</v>
      </c>
      <c r="S348" s="86">
        <f t="shared" si="192"/>
        <v>0</v>
      </c>
      <c r="U348" s="102" t="s">
        <v>56</v>
      </c>
      <c r="V348" s="118">
        <v>0</v>
      </c>
      <c r="W348" s="118">
        <v>0</v>
      </c>
      <c r="X348" s="118">
        <v>0</v>
      </c>
      <c r="Y348" s="118">
        <v>0</v>
      </c>
      <c r="Z348" s="118">
        <v>0</v>
      </c>
      <c r="AA348" s="118">
        <v>0</v>
      </c>
      <c r="AB348" s="118">
        <v>0</v>
      </c>
      <c r="AC348" s="119">
        <v>0</v>
      </c>
      <c r="AD348" s="118">
        <v>0</v>
      </c>
      <c r="AE348" s="118">
        <v>0</v>
      </c>
      <c r="AF348" s="118">
        <v>0</v>
      </c>
      <c r="AG348" s="118">
        <v>0</v>
      </c>
      <c r="AH348" s="118">
        <v>0</v>
      </c>
      <c r="AI348" s="120">
        <f t="shared" si="193"/>
        <v>0</v>
      </c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</row>
    <row r="349" spans="1:81" ht="15">
      <c r="A349" s="29" t="s">
        <v>16</v>
      </c>
      <c r="B349" s="43">
        <v>3.0983902079057737</v>
      </c>
      <c r="C349" s="43">
        <v>0</v>
      </c>
      <c r="D349" s="43">
        <v>2.8282622216131887</v>
      </c>
      <c r="E349" s="43">
        <v>0</v>
      </c>
      <c r="F349" s="422"/>
      <c r="G349" s="43">
        <v>0</v>
      </c>
      <c r="H349" s="44">
        <v>0</v>
      </c>
      <c r="I349" s="39">
        <f t="shared" si="191"/>
        <v>5.9266524295189624</v>
      </c>
      <c r="K349" s="72" t="s">
        <v>16</v>
      </c>
      <c r="L349" s="43">
        <v>3.0983902079057737</v>
      </c>
      <c r="M349" s="43">
        <v>0</v>
      </c>
      <c r="N349" s="43">
        <v>2.8282622216131887</v>
      </c>
      <c r="O349" s="43">
        <v>0</v>
      </c>
      <c r="P349" s="43">
        <v>0</v>
      </c>
      <c r="Q349" s="43">
        <v>0</v>
      </c>
      <c r="R349" s="82">
        <v>0</v>
      </c>
      <c r="S349" s="83">
        <f t="shared" si="192"/>
        <v>5.9266524295189624</v>
      </c>
      <c r="U349" s="103" t="s">
        <v>16</v>
      </c>
      <c r="V349" s="114">
        <v>3.0983902079057737</v>
      </c>
      <c r="W349" s="114">
        <v>0</v>
      </c>
      <c r="X349" s="114">
        <v>0</v>
      </c>
      <c r="Y349" s="114">
        <v>0</v>
      </c>
      <c r="Z349" s="114">
        <v>2.4854425583873478</v>
      </c>
      <c r="AA349" s="114">
        <v>0</v>
      </c>
      <c r="AB349" s="114">
        <v>0</v>
      </c>
      <c r="AC349" s="115">
        <v>0.34281966322584106</v>
      </c>
      <c r="AD349" s="116">
        <v>0</v>
      </c>
      <c r="AE349" s="116">
        <v>0</v>
      </c>
      <c r="AF349" s="116">
        <v>0</v>
      </c>
      <c r="AG349" s="116">
        <v>0.34281966322584106</v>
      </c>
      <c r="AH349" s="116">
        <v>0</v>
      </c>
      <c r="AI349" s="117">
        <f t="shared" si="193"/>
        <v>5.9266524295189624</v>
      </c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</row>
    <row r="350" spans="1:81" ht="15">
      <c r="A350" s="28" t="s">
        <v>68</v>
      </c>
      <c r="B350" s="40">
        <v>45.326940427331351</v>
      </c>
      <c r="C350" s="40">
        <v>0</v>
      </c>
      <c r="D350" s="40">
        <v>8.8439931256168614E-2</v>
      </c>
      <c r="E350" s="40">
        <v>0</v>
      </c>
      <c r="F350" s="422"/>
      <c r="G350" s="40">
        <v>0</v>
      </c>
      <c r="H350" s="41">
        <v>0</v>
      </c>
      <c r="I350" s="42">
        <f t="shared" si="191"/>
        <v>45.41538035858752</v>
      </c>
      <c r="K350" s="71" t="s">
        <v>68</v>
      </c>
      <c r="L350" s="84">
        <v>45.326940427331351</v>
      </c>
      <c r="M350" s="84">
        <v>0</v>
      </c>
      <c r="N350" s="84">
        <v>8.8439931256168614E-2</v>
      </c>
      <c r="O350" s="84">
        <v>0</v>
      </c>
      <c r="P350" s="84">
        <v>0</v>
      </c>
      <c r="Q350" s="84">
        <v>0</v>
      </c>
      <c r="R350" s="85">
        <v>0</v>
      </c>
      <c r="S350" s="86">
        <f t="shared" si="192"/>
        <v>45.41538035858752</v>
      </c>
      <c r="U350" s="102" t="s">
        <v>57</v>
      </c>
      <c r="V350" s="118">
        <v>45.326940427331351</v>
      </c>
      <c r="W350" s="118">
        <v>0</v>
      </c>
      <c r="X350" s="118">
        <v>0</v>
      </c>
      <c r="Y350" s="118">
        <v>0</v>
      </c>
      <c r="Z350" s="118">
        <v>0</v>
      </c>
      <c r="AA350" s="118">
        <v>0</v>
      </c>
      <c r="AB350" s="118">
        <v>0</v>
      </c>
      <c r="AC350" s="119">
        <v>8.8439931256168614E-2</v>
      </c>
      <c r="AD350" s="118">
        <v>0</v>
      </c>
      <c r="AE350" s="118">
        <v>0</v>
      </c>
      <c r="AF350" s="118">
        <v>0</v>
      </c>
      <c r="AG350" s="118">
        <v>8.8439931256168614E-2</v>
      </c>
      <c r="AH350" s="118">
        <v>0</v>
      </c>
      <c r="AI350" s="120">
        <f t="shared" si="193"/>
        <v>45.41538035858752</v>
      </c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</row>
    <row r="351" spans="1:81" ht="15">
      <c r="A351" s="29" t="s">
        <v>58</v>
      </c>
      <c r="B351" s="43">
        <v>0</v>
      </c>
      <c r="C351" s="43">
        <v>0</v>
      </c>
      <c r="D351" s="43">
        <v>7.0954172648098544</v>
      </c>
      <c r="E351" s="43">
        <v>0</v>
      </c>
      <c r="F351" s="422"/>
      <c r="G351" s="43">
        <v>0</v>
      </c>
      <c r="H351" s="44">
        <v>0</v>
      </c>
      <c r="I351" s="39">
        <f t="shared" si="191"/>
        <v>7.0954172648098544</v>
      </c>
      <c r="K351" s="72" t="s">
        <v>58</v>
      </c>
      <c r="L351" s="43">
        <v>0</v>
      </c>
      <c r="M351" s="43">
        <v>0</v>
      </c>
      <c r="N351" s="43">
        <v>7.0954172648098544</v>
      </c>
      <c r="O351" s="43">
        <v>0</v>
      </c>
      <c r="P351" s="43">
        <v>411.76640542292131</v>
      </c>
      <c r="Q351" s="43">
        <v>0</v>
      </c>
      <c r="R351" s="82">
        <v>0</v>
      </c>
      <c r="S351" s="83">
        <f t="shared" si="192"/>
        <v>418.86182268773115</v>
      </c>
      <c r="U351" s="103" t="s">
        <v>58</v>
      </c>
      <c r="V351" s="114">
        <v>0</v>
      </c>
      <c r="W351" s="114">
        <v>0</v>
      </c>
      <c r="X351" s="114">
        <v>0</v>
      </c>
      <c r="Y351" s="114">
        <v>0</v>
      </c>
      <c r="Z351" s="114">
        <v>0</v>
      </c>
      <c r="AA351" s="114">
        <v>0</v>
      </c>
      <c r="AB351" s="114">
        <v>411.76640542292131</v>
      </c>
      <c r="AC351" s="115">
        <v>7.0954172648098544</v>
      </c>
      <c r="AD351" s="114">
        <v>0</v>
      </c>
      <c r="AE351" s="114">
        <v>0</v>
      </c>
      <c r="AF351" s="114">
        <v>0</v>
      </c>
      <c r="AG351" s="114">
        <v>7.0954172648098544</v>
      </c>
      <c r="AH351" s="114">
        <v>0</v>
      </c>
      <c r="AI351" s="117">
        <f t="shared" si="193"/>
        <v>418.86182268773115</v>
      </c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</row>
    <row r="352" spans="1:81" ht="15">
      <c r="A352" s="28" t="s">
        <v>12</v>
      </c>
      <c r="B352" s="40">
        <v>0</v>
      </c>
      <c r="C352" s="40">
        <v>0</v>
      </c>
      <c r="D352" s="40">
        <v>0</v>
      </c>
      <c r="E352" s="40">
        <v>0</v>
      </c>
      <c r="F352" s="422"/>
      <c r="G352" s="40">
        <v>0</v>
      </c>
      <c r="H352" s="41">
        <v>0</v>
      </c>
      <c r="I352" s="42">
        <f t="shared" si="191"/>
        <v>0</v>
      </c>
      <c r="K352" s="71" t="s">
        <v>12</v>
      </c>
      <c r="L352" s="84">
        <v>0</v>
      </c>
      <c r="M352" s="84">
        <v>0</v>
      </c>
      <c r="N352" s="84">
        <v>0</v>
      </c>
      <c r="O352" s="84">
        <v>0</v>
      </c>
      <c r="P352" s="84">
        <v>15.789396314064904</v>
      </c>
      <c r="Q352" s="84">
        <v>0</v>
      </c>
      <c r="R352" s="85">
        <v>0</v>
      </c>
      <c r="S352" s="86">
        <f t="shared" si="192"/>
        <v>15.789396314064904</v>
      </c>
      <c r="U352" s="102" t="s">
        <v>12</v>
      </c>
      <c r="V352" s="118">
        <v>0</v>
      </c>
      <c r="W352" s="118">
        <v>0</v>
      </c>
      <c r="X352" s="118">
        <v>0</v>
      </c>
      <c r="Y352" s="118">
        <v>0</v>
      </c>
      <c r="Z352" s="118">
        <v>0</v>
      </c>
      <c r="AA352" s="118">
        <v>0</v>
      </c>
      <c r="AB352" s="118">
        <v>15.789396314064904</v>
      </c>
      <c r="AC352" s="119">
        <v>0</v>
      </c>
      <c r="AD352" s="118">
        <v>0</v>
      </c>
      <c r="AE352" s="118">
        <v>0</v>
      </c>
      <c r="AF352" s="118">
        <v>0</v>
      </c>
      <c r="AG352" s="118">
        <v>0</v>
      </c>
      <c r="AH352" s="118">
        <v>0</v>
      </c>
      <c r="AI352" s="120">
        <f t="shared" si="193"/>
        <v>15.789396314064904</v>
      </c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</row>
    <row r="353" spans="1:8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191"/>
        <v>0</v>
      </c>
      <c r="K353" s="72" t="s">
        <v>59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82">
        <v>0</v>
      </c>
      <c r="S353" s="83">
        <f t="shared" si="192"/>
        <v>0</v>
      </c>
      <c r="U353" s="103" t="s">
        <v>59</v>
      </c>
      <c r="V353" s="114">
        <v>0</v>
      </c>
      <c r="W353" s="114">
        <v>0</v>
      </c>
      <c r="X353" s="114">
        <v>0</v>
      </c>
      <c r="Y353" s="114">
        <v>0</v>
      </c>
      <c r="Z353" s="114">
        <v>0</v>
      </c>
      <c r="AA353" s="114">
        <v>0</v>
      </c>
      <c r="AB353" s="114">
        <v>0</v>
      </c>
      <c r="AC353" s="115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7">
        <f t="shared" si="193"/>
        <v>0</v>
      </c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</row>
    <row r="354" spans="1:81" ht="15">
      <c r="A354" s="28" t="s">
        <v>17</v>
      </c>
      <c r="B354" s="40">
        <v>0</v>
      </c>
      <c r="C354" s="40">
        <v>17.854324614645613</v>
      </c>
      <c r="D354" s="40">
        <v>0</v>
      </c>
      <c r="E354" s="40">
        <v>0</v>
      </c>
      <c r="F354" s="422"/>
      <c r="G354" s="40">
        <v>0</v>
      </c>
      <c r="H354" s="41">
        <v>0</v>
      </c>
      <c r="I354" s="42">
        <f t="shared" si="191"/>
        <v>17.854324614645613</v>
      </c>
      <c r="K354" s="71" t="s">
        <v>17</v>
      </c>
      <c r="L354" s="84">
        <v>0</v>
      </c>
      <c r="M354" s="84">
        <v>17.854324614645613</v>
      </c>
      <c r="N354" s="84">
        <v>0</v>
      </c>
      <c r="O354" s="84">
        <v>0</v>
      </c>
      <c r="P354" s="84">
        <v>2.8399467239689724E-2</v>
      </c>
      <c r="Q354" s="84">
        <v>0</v>
      </c>
      <c r="R354" s="85">
        <v>0</v>
      </c>
      <c r="S354" s="86">
        <f t="shared" si="192"/>
        <v>17.882724081885303</v>
      </c>
      <c r="U354" s="102" t="s">
        <v>17</v>
      </c>
      <c r="V354" s="118">
        <v>0</v>
      </c>
      <c r="W354" s="118">
        <v>0</v>
      </c>
      <c r="X354" s="118">
        <v>0</v>
      </c>
      <c r="Y354" s="118">
        <v>17.854324614645613</v>
      </c>
      <c r="Z354" s="118">
        <v>0</v>
      </c>
      <c r="AA354" s="118">
        <v>0</v>
      </c>
      <c r="AB354" s="118">
        <v>2.8399467239689724E-2</v>
      </c>
      <c r="AC354" s="119">
        <v>0</v>
      </c>
      <c r="AD354" s="118">
        <v>0</v>
      </c>
      <c r="AE354" s="118">
        <v>0</v>
      </c>
      <c r="AF354" s="118">
        <v>0</v>
      </c>
      <c r="AG354" s="118">
        <v>0</v>
      </c>
      <c r="AH354" s="118">
        <v>0</v>
      </c>
      <c r="AI354" s="120">
        <f t="shared" si="193"/>
        <v>17.882724081885303</v>
      </c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</row>
    <row r="355" spans="1:81" ht="15">
      <c r="A355" s="29" t="s">
        <v>140</v>
      </c>
      <c r="B355" s="43">
        <v>13.087532008440927</v>
      </c>
      <c r="C355" s="43">
        <v>454.12474389673207</v>
      </c>
      <c r="D355" s="43">
        <v>0</v>
      </c>
      <c r="E355" s="43">
        <v>0</v>
      </c>
      <c r="F355" s="422"/>
      <c r="G355" s="43">
        <v>0</v>
      </c>
      <c r="H355" s="44">
        <v>0</v>
      </c>
      <c r="I355" s="39">
        <f t="shared" si="191"/>
        <v>467.21227590517299</v>
      </c>
      <c r="K355" s="72" t="s">
        <v>140</v>
      </c>
      <c r="L355" s="43">
        <v>13.087532008440927</v>
      </c>
      <c r="M355" s="43">
        <v>454.12474389673207</v>
      </c>
      <c r="N355" s="43">
        <v>0</v>
      </c>
      <c r="O355" s="43">
        <v>0</v>
      </c>
      <c r="P355" s="43">
        <v>0</v>
      </c>
      <c r="Q355" s="43">
        <v>0</v>
      </c>
      <c r="R355" s="82">
        <v>0</v>
      </c>
      <c r="S355" s="83">
        <f t="shared" si="192"/>
        <v>467.21227590517299</v>
      </c>
      <c r="U355" s="103" t="s">
        <v>140</v>
      </c>
      <c r="V355" s="114">
        <v>13.087532008440927</v>
      </c>
      <c r="W355" s="114">
        <v>0</v>
      </c>
      <c r="X355" s="114">
        <v>0</v>
      </c>
      <c r="Y355" s="114">
        <v>454.12474389673207</v>
      </c>
      <c r="Z355" s="114">
        <v>0</v>
      </c>
      <c r="AA355" s="114">
        <v>0</v>
      </c>
      <c r="AB355" s="114">
        <v>0</v>
      </c>
      <c r="AC355" s="115">
        <v>0</v>
      </c>
      <c r="AD355" s="114">
        <v>0</v>
      </c>
      <c r="AE355" s="114">
        <v>0</v>
      </c>
      <c r="AF355" s="114">
        <v>0</v>
      </c>
      <c r="AG355" s="114">
        <v>0</v>
      </c>
      <c r="AH355" s="114">
        <v>0</v>
      </c>
      <c r="AI355" s="117">
        <f t="shared" si="193"/>
        <v>467.21227590517299</v>
      </c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</row>
    <row r="356" spans="1:81" ht="15">
      <c r="A356" s="28" t="s">
        <v>25</v>
      </c>
      <c r="B356" s="40">
        <v>7.3876775435967943</v>
      </c>
      <c r="C356" s="40">
        <v>0</v>
      </c>
      <c r="D356" s="40">
        <v>55.767286656882682</v>
      </c>
      <c r="E356" s="40">
        <v>848.71082370207716</v>
      </c>
      <c r="F356" s="422"/>
      <c r="G356" s="40">
        <v>24.182059822847862</v>
      </c>
      <c r="H356" s="41">
        <v>0</v>
      </c>
      <c r="I356" s="42">
        <f t="shared" si="191"/>
        <v>936.04784772540461</v>
      </c>
      <c r="K356" s="71" t="s">
        <v>25</v>
      </c>
      <c r="L356" s="84">
        <v>7.3876775435967943</v>
      </c>
      <c r="M356" s="84">
        <v>0</v>
      </c>
      <c r="N356" s="84">
        <v>55.767286656882682</v>
      </c>
      <c r="O356" s="84">
        <v>848.71082370207716</v>
      </c>
      <c r="P356" s="84">
        <v>0.9782089547871029</v>
      </c>
      <c r="Q356" s="84">
        <v>24.182059822847862</v>
      </c>
      <c r="R356" s="85">
        <v>0</v>
      </c>
      <c r="S356" s="86">
        <f t="shared" si="192"/>
        <v>937.02605668019169</v>
      </c>
      <c r="U356" s="102" t="s">
        <v>25</v>
      </c>
      <c r="V356" s="118">
        <v>0.5221848620500289</v>
      </c>
      <c r="W356" s="118">
        <v>1.1694167054998708</v>
      </c>
      <c r="X356" s="118">
        <v>24.182059822847862</v>
      </c>
      <c r="Y356" s="118">
        <v>0</v>
      </c>
      <c r="Z356" s="118">
        <v>54.767386221279295</v>
      </c>
      <c r="AA356" s="118">
        <v>848.41046177662224</v>
      </c>
      <c r="AB356" s="118">
        <v>0.9782089547871029</v>
      </c>
      <c r="AC356" s="119">
        <v>6.9963383371051631</v>
      </c>
      <c r="AD356" s="118">
        <v>5.6960759760468944</v>
      </c>
      <c r="AE356" s="118">
        <v>0.30036192545488272</v>
      </c>
      <c r="AF356" s="118">
        <v>0</v>
      </c>
      <c r="AG356" s="118">
        <v>0.99990043560338626</v>
      </c>
      <c r="AH356" s="118">
        <v>0</v>
      </c>
      <c r="AI356" s="120">
        <f t="shared" si="193"/>
        <v>937.02605668019157</v>
      </c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</row>
    <row r="357" spans="1:81" ht="15">
      <c r="A357" s="29" t="s">
        <v>24</v>
      </c>
      <c r="B357" s="43">
        <v>214.33412290512976</v>
      </c>
      <c r="C357" s="43">
        <v>0</v>
      </c>
      <c r="D357" s="43">
        <v>807.02434023816545</v>
      </c>
      <c r="E357" s="43">
        <v>0</v>
      </c>
      <c r="F357" s="422"/>
      <c r="G357" s="43">
        <v>0</v>
      </c>
      <c r="H357" s="44">
        <v>0</v>
      </c>
      <c r="I357" s="39">
        <f t="shared" si="191"/>
        <v>1021.3584631432952</v>
      </c>
      <c r="K357" s="72" t="s">
        <v>24</v>
      </c>
      <c r="L357" s="43">
        <v>214.33412290512976</v>
      </c>
      <c r="M357" s="43">
        <v>0</v>
      </c>
      <c r="N357" s="43">
        <v>807.02434023816545</v>
      </c>
      <c r="O357" s="43">
        <v>0</v>
      </c>
      <c r="P357" s="43">
        <v>0</v>
      </c>
      <c r="Q357" s="43">
        <v>0</v>
      </c>
      <c r="R357" s="82">
        <v>0</v>
      </c>
      <c r="S357" s="83">
        <f t="shared" si="192"/>
        <v>1021.3584631432952</v>
      </c>
      <c r="U357" s="103" t="s">
        <v>24</v>
      </c>
      <c r="V357" s="114">
        <v>214.33412290512976</v>
      </c>
      <c r="W357" s="114">
        <v>0</v>
      </c>
      <c r="X357" s="114">
        <v>0</v>
      </c>
      <c r="Y357" s="114">
        <v>0</v>
      </c>
      <c r="Z357" s="114">
        <v>0</v>
      </c>
      <c r="AA357" s="114">
        <v>0</v>
      </c>
      <c r="AB357" s="114">
        <v>0</v>
      </c>
      <c r="AC357" s="115">
        <v>807.02434023816545</v>
      </c>
      <c r="AD357" s="114">
        <v>0</v>
      </c>
      <c r="AE357" s="114">
        <v>0</v>
      </c>
      <c r="AF357" s="114">
        <v>0</v>
      </c>
      <c r="AG357" s="114">
        <v>807.02434023816545</v>
      </c>
      <c r="AH357" s="114">
        <v>0</v>
      </c>
      <c r="AI357" s="117">
        <f t="shared" si="193"/>
        <v>1021.3584631432952</v>
      </c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</row>
    <row r="358" spans="1:81" ht="15">
      <c r="A358" s="28" t="s">
        <v>60</v>
      </c>
      <c r="B358" s="40">
        <v>8.7120157583261921</v>
      </c>
      <c r="C358" s="40">
        <v>14.774500950975861</v>
      </c>
      <c r="D358" s="40">
        <v>26.944378633998532</v>
      </c>
      <c r="E358" s="40">
        <v>0</v>
      </c>
      <c r="F358" s="422"/>
      <c r="G358" s="40">
        <v>0</v>
      </c>
      <c r="H358" s="41">
        <v>0</v>
      </c>
      <c r="I358" s="42">
        <f t="shared" si="191"/>
        <v>50.430895343300584</v>
      </c>
      <c r="K358" s="71" t="s">
        <v>60</v>
      </c>
      <c r="L358" s="84">
        <v>8.7120157583261921</v>
      </c>
      <c r="M358" s="84">
        <v>14.774500950975861</v>
      </c>
      <c r="N358" s="84">
        <v>26.944378633998532</v>
      </c>
      <c r="O358" s="84">
        <v>0</v>
      </c>
      <c r="P358" s="84">
        <v>0</v>
      </c>
      <c r="Q358" s="84">
        <v>0</v>
      </c>
      <c r="R358" s="85">
        <v>0</v>
      </c>
      <c r="S358" s="86">
        <f t="shared" si="192"/>
        <v>50.430895343300584</v>
      </c>
      <c r="U358" s="102" t="s">
        <v>60</v>
      </c>
      <c r="V358" s="118">
        <v>8.7120157583261921</v>
      </c>
      <c r="W358" s="118">
        <v>0</v>
      </c>
      <c r="X358" s="118">
        <v>0</v>
      </c>
      <c r="Y358" s="118">
        <v>14.774500950975861</v>
      </c>
      <c r="Z358" s="118">
        <v>26.944378633998532</v>
      </c>
      <c r="AA358" s="118">
        <v>0</v>
      </c>
      <c r="AB358" s="118">
        <v>0</v>
      </c>
      <c r="AC358" s="119">
        <v>0</v>
      </c>
      <c r="AD358" s="118">
        <v>0</v>
      </c>
      <c r="AE358" s="118">
        <v>0</v>
      </c>
      <c r="AF358" s="118">
        <v>0</v>
      </c>
      <c r="AG358" s="118">
        <v>0</v>
      </c>
      <c r="AH358" s="118">
        <v>0</v>
      </c>
      <c r="AI358" s="120">
        <f t="shared" si="193"/>
        <v>50.430895343300584</v>
      </c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</row>
    <row r="359" spans="1:81" ht="15">
      <c r="A359" s="29" t="s">
        <v>22</v>
      </c>
      <c r="B359" s="43">
        <v>7.8422412403989945</v>
      </c>
      <c r="C359" s="43">
        <v>366.9794371067905</v>
      </c>
      <c r="D359" s="43">
        <v>162.20812768697857</v>
      </c>
      <c r="E359" s="43">
        <v>0</v>
      </c>
      <c r="F359" s="422"/>
      <c r="G359" s="43">
        <v>0</v>
      </c>
      <c r="H359" s="44">
        <v>0</v>
      </c>
      <c r="I359" s="39">
        <f t="shared" si="191"/>
        <v>537.02980603416813</v>
      </c>
      <c r="K359" s="72" t="s">
        <v>22</v>
      </c>
      <c r="L359" s="43">
        <v>7.8422412403989945</v>
      </c>
      <c r="M359" s="43">
        <v>366.9794371067905</v>
      </c>
      <c r="N359" s="43">
        <v>162.20812768697857</v>
      </c>
      <c r="O359" s="43">
        <v>0</v>
      </c>
      <c r="P359" s="43">
        <v>15.016814799411947</v>
      </c>
      <c r="Q359" s="43">
        <v>0</v>
      </c>
      <c r="R359" s="82">
        <v>0</v>
      </c>
      <c r="S359" s="83">
        <f t="shared" si="192"/>
        <v>552.04662083358005</v>
      </c>
      <c r="U359" s="103" t="s">
        <v>22</v>
      </c>
      <c r="V359" s="114">
        <v>7.8422412403989945</v>
      </c>
      <c r="W359" s="114">
        <v>0</v>
      </c>
      <c r="X359" s="114">
        <v>0</v>
      </c>
      <c r="Y359" s="114">
        <v>366.9794371067905</v>
      </c>
      <c r="Z359" s="114">
        <v>49.476035636904193</v>
      </c>
      <c r="AA359" s="114">
        <v>0</v>
      </c>
      <c r="AB359" s="114">
        <v>15.016814799411947</v>
      </c>
      <c r="AC359" s="115">
        <v>112.73209205007439</v>
      </c>
      <c r="AD359" s="114">
        <v>0</v>
      </c>
      <c r="AE359" s="114">
        <v>0</v>
      </c>
      <c r="AF359" s="114">
        <v>0</v>
      </c>
      <c r="AG359" s="114">
        <v>112.73209205007439</v>
      </c>
      <c r="AH359" s="114">
        <v>0</v>
      </c>
      <c r="AI359" s="117">
        <f t="shared" si="193"/>
        <v>552.04662083358005</v>
      </c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</row>
    <row r="360" spans="1:81" ht="15">
      <c r="A360" s="28" t="s">
        <v>21</v>
      </c>
      <c r="B360" s="40">
        <v>0.75733612296734665</v>
      </c>
      <c r="C360" s="40">
        <v>40.771044968006123</v>
      </c>
      <c r="D360" s="40">
        <v>12.69375767168278</v>
      </c>
      <c r="E360" s="40">
        <v>0</v>
      </c>
      <c r="F360" s="422"/>
      <c r="G360" s="40">
        <v>0</v>
      </c>
      <c r="H360" s="41">
        <v>0</v>
      </c>
      <c r="I360" s="42">
        <f t="shared" si="191"/>
        <v>54.22213876265625</v>
      </c>
      <c r="K360" s="71" t="s">
        <v>21</v>
      </c>
      <c r="L360" s="84">
        <v>0.75733612296734665</v>
      </c>
      <c r="M360" s="84">
        <v>40.771044968006123</v>
      </c>
      <c r="N360" s="84">
        <v>12.69375767168278</v>
      </c>
      <c r="O360" s="84">
        <v>0</v>
      </c>
      <c r="P360" s="84">
        <v>0</v>
      </c>
      <c r="Q360" s="84">
        <v>0</v>
      </c>
      <c r="R360" s="85">
        <v>0</v>
      </c>
      <c r="S360" s="86">
        <f t="shared" si="192"/>
        <v>54.22213876265625</v>
      </c>
      <c r="U360" s="102" t="s">
        <v>61</v>
      </c>
      <c r="V360" s="118">
        <v>0.75733612296734665</v>
      </c>
      <c r="W360" s="118">
        <v>0</v>
      </c>
      <c r="X360" s="118">
        <v>0</v>
      </c>
      <c r="Y360" s="118">
        <v>40.771044968006123</v>
      </c>
      <c r="Z360" s="118">
        <v>12.69375767168278</v>
      </c>
      <c r="AA360" s="118">
        <v>0</v>
      </c>
      <c r="AB360" s="118">
        <v>0</v>
      </c>
      <c r="AC360" s="119">
        <v>0</v>
      </c>
      <c r="AD360" s="118">
        <v>0</v>
      </c>
      <c r="AE360" s="118">
        <v>0</v>
      </c>
      <c r="AF360" s="118">
        <v>0</v>
      </c>
      <c r="AG360" s="118">
        <v>0</v>
      </c>
      <c r="AH360" s="118">
        <v>0</v>
      </c>
      <c r="AI360" s="120">
        <f t="shared" si="193"/>
        <v>54.22213876265625</v>
      </c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</row>
    <row r="361" spans="1:8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191"/>
        <v>0</v>
      </c>
      <c r="K361" s="73" t="s">
        <v>64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82">
        <v>0</v>
      </c>
      <c r="S361" s="83">
        <f t="shared" si="192"/>
        <v>0</v>
      </c>
      <c r="U361" s="104" t="s">
        <v>62</v>
      </c>
      <c r="V361" s="114">
        <v>0</v>
      </c>
      <c r="W361" s="114">
        <v>0</v>
      </c>
      <c r="X361" s="114">
        <v>0</v>
      </c>
      <c r="Y361" s="114">
        <v>0</v>
      </c>
      <c r="Z361" s="114">
        <v>0</v>
      </c>
      <c r="AA361" s="114">
        <v>0</v>
      </c>
      <c r="AB361" s="114">
        <v>0</v>
      </c>
      <c r="AC361" s="115">
        <v>0</v>
      </c>
      <c r="AD361" s="116">
        <v>0</v>
      </c>
      <c r="AE361" s="116">
        <v>0</v>
      </c>
      <c r="AF361" s="116">
        <v>0</v>
      </c>
      <c r="AG361" s="116">
        <v>0</v>
      </c>
      <c r="AH361" s="116">
        <v>0</v>
      </c>
      <c r="AI361" s="117">
        <f t="shared" si="193"/>
        <v>0</v>
      </c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</row>
    <row r="362" spans="1:8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f t="shared" si="191"/>
        <v>0</v>
      </c>
      <c r="K362" s="74" t="s">
        <v>23</v>
      </c>
      <c r="L362" s="87">
        <v>0</v>
      </c>
      <c r="M362" s="87">
        <v>0</v>
      </c>
      <c r="N362" s="87">
        <v>0</v>
      </c>
      <c r="O362" s="87">
        <v>0</v>
      </c>
      <c r="P362" s="87">
        <v>0</v>
      </c>
      <c r="Q362" s="87">
        <v>0</v>
      </c>
      <c r="R362" s="88">
        <v>0</v>
      </c>
      <c r="S362" s="89">
        <f t="shared" si="192"/>
        <v>0</v>
      </c>
      <c r="U362" s="105" t="s">
        <v>65</v>
      </c>
      <c r="V362" s="121">
        <v>0</v>
      </c>
      <c r="W362" s="121">
        <v>0</v>
      </c>
      <c r="X362" s="121">
        <v>0</v>
      </c>
      <c r="Y362" s="121">
        <v>0</v>
      </c>
      <c r="Z362" s="121">
        <v>0</v>
      </c>
      <c r="AA362" s="121">
        <v>0</v>
      </c>
      <c r="AB362" s="121">
        <v>0</v>
      </c>
      <c r="AC362" s="121">
        <v>0</v>
      </c>
      <c r="AD362" s="121">
        <v>0</v>
      </c>
      <c r="AE362" s="121">
        <v>0</v>
      </c>
      <c r="AF362" s="121">
        <v>0</v>
      </c>
      <c r="AG362" s="121">
        <v>0</v>
      </c>
      <c r="AH362" s="122">
        <v>0</v>
      </c>
      <c r="AI362" s="123">
        <f t="shared" si="193"/>
        <v>0</v>
      </c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</row>
    <row r="363" spans="1:8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f t="shared" si="191"/>
        <v>0</v>
      </c>
      <c r="K363" s="75" t="s">
        <v>19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90">
        <v>0</v>
      </c>
      <c r="S363" s="91">
        <f t="shared" si="192"/>
        <v>0</v>
      </c>
      <c r="U363" s="106" t="s">
        <v>19</v>
      </c>
      <c r="V363" s="124">
        <v>0</v>
      </c>
      <c r="W363" s="124">
        <v>0</v>
      </c>
      <c r="X363" s="124">
        <v>0</v>
      </c>
      <c r="Y363" s="124">
        <v>0</v>
      </c>
      <c r="Z363" s="124">
        <v>0</v>
      </c>
      <c r="AA363" s="124">
        <v>0</v>
      </c>
      <c r="AB363" s="124">
        <v>0</v>
      </c>
      <c r="AC363" s="124">
        <v>0</v>
      </c>
      <c r="AD363" s="125">
        <v>0</v>
      </c>
      <c r="AE363" s="125">
        <v>0</v>
      </c>
      <c r="AF363" s="125">
        <v>0</v>
      </c>
      <c r="AG363" s="125">
        <v>0</v>
      </c>
      <c r="AH363" s="125">
        <v>0</v>
      </c>
      <c r="AI363" s="126">
        <f t="shared" si="193"/>
        <v>0</v>
      </c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</row>
    <row r="364" spans="1:8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f t="shared" si="191"/>
        <v>0</v>
      </c>
      <c r="K364" s="74" t="s">
        <v>20</v>
      </c>
      <c r="L364" s="87">
        <v>0</v>
      </c>
      <c r="M364" s="87">
        <v>0</v>
      </c>
      <c r="N364" s="87">
        <v>0</v>
      </c>
      <c r="O364" s="87">
        <v>0</v>
      </c>
      <c r="P364" s="87">
        <v>0</v>
      </c>
      <c r="Q364" s="87">
        <v>0</v>
      </c>
      <c r="R364" s="88">
        <v>0</v>
      </c>
      <c r="S364" s="89">
        <f t="shared" si="192"/>
        <v>0</v>
      </c>
      <c r="U364" s="105" t="s">
        <v>20</v>
      </c>
      <c r="V364" s="121">
        <v>0</v>
      </c>
      <c r="W364" s="121">
        <v>0</v>
      </c>
      <c r="X364" s="121">
        <v>0</v>
      </c>
      <c r="Y364" s="121">
        <v>0</v>
      </c>
      <c r="Z364" s="121">
        <v>0</v>
      </c>
      <c r="AA364" s="121">
        <v>0</v>
      </c>
      <c r="AB364" s="121">
        <v>0</v>
      </c>
      <c r="AC364" s="121">
        <v>0</v>
      </c>
      <c r="AD364" s="121">
        <v>0</v>
      </c>
      <c r="AE364" s="121">
        <v>0</v>
      </c>
      <c r="AF364" s="121">
        <v>0</v>
      </c>
      <c r="AG364" s="121">
        <v>0</v>
      </c>
      <c r="AH364" s="122">
        <v>0</v>
      </c>
      <c r="AI364" s="123">
        <f t="shared" si="193"/>
        <v>0</v>
      </c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</row>
    <row r="365" spans="1:8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f t="shared" si="191"/>
        <v>0</v>
      </c>
      <c r="K365" s="76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2">
        <v>0</v>
      </c>
      <c r="S365" s="93">
        <f t="shared" si="192"/>
        <v>0</v>
      </c>
      <c r="U365" s="106" t="s">
        <v>11</v>
      </c>
      <c r="V365" s="124">
        <v>0</v>
      </c>
      <c r="W365" s="124">
        <v>0</v>
      </c>
      <c r="X365" s="124">
        <v>0</v>
      </c>
      <c r="Y365" s="124">
        <v>0</v>
      </c>
      <c r="Z365" s="124">
        <v>0</v>
      </c>
      <c r="AA365" s="124">
        <v>0</v>
      </c>
      <c r="AB365" s="124">
        <v>0</v>
      </c>
      <c r="AC365" s="124">
        <v>0</v>
      </c>
      <c r="AD365" s="125">
        <v>0</v>
      </c>
      <c r="AE365" s="125">
        <v>0</v>
      </c>
      <c r="AF365" s="125">
        <v>0</v>
      </c>
      <c r="AG365" s="125">
        <v>0</v>
      </c>
      <c r="AH365" s="125">
        <v>0</v>
      </c>
      <c r="AI365" s="126">
        <f t="shared" si="193"/>
        <v>0</v>
      </c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</row>
    <row r="366" spans="1:81" ht="18" customHeight="1">
      <c r="A366" s="34" t="s">
        <v>26</v>
      </c>
      <c r="B366" s="67">
        <f>SUM(B345:B361)</f>
        <v>300.54625621409713</v>
      </c>
      <c r="C366" s="67">
        <f t="shared" ref="C366:I366" si="194">SUM(C345:C361)</f>
        <v>894.50405153715008</v>
      </c>
      <c r="D366" s="67">
        <f t="shared" si="194"/>
        <v>1074.6500103053872</v>
      </c>
      <c r="E366" s="67">
        <f t="shared" si="194"/>
        <v>848.71082370207716</v>
      </c>
      <c r="F366" s="67">
        <f t="shared" si="194"/>
        <v>0</v>
      </c>
      <c r="G366" s="67">
        <f t="shared" si="194"/>
        <v>24.182059822847862</v>
      </c>
      <c r="H366" s="68">
        <f t="shared" si="194"/>
        <v>0</v>
      </c>
      <c r="I366" s="39">
        <f t="shared" si="194"/>
        <v>3142.5932015815602</v>
      </c>
      <c r="K366" s="77" t="s">
        <v>26</v>
      </c>
      <c r="L366" s="67">
        <f>SUM(L345:L361)</f>
        <v>300.54625621409713</v>
      </c>
      <c r="M366" s="67">
        <f t="shared" ref="M366:S366" si="195">SUM(M345:M361)</f>
        <v>894.50405153715008</v>
      </c>
      <c r="N366" s="67">
        <f t="shared" si="195"/>
        <v>1074.6500103053872</v>
      </c>
      <c r="O366" s="67">
        <f t="shared" si="195"/>
        <v>848.71082370207716</v>
      </c>
      <c r="P366" s="67">
        <f t="shared" si="195"/>
        <v>443.5792249584249</v>
      </c>
      <c r="Q366" s="67">
        <f t="shared" si="195"/>
        <v>24.182059822847862</v>
      </c>
      <c r="R366" s="68">
        <f t="shared" si="195"/>
        <v>0</v>
      </c>
      <c r="S366" s="94">
        <f t="shared" si="195"/>
        <v>3586.1724265399848</v>
      </c>
      <c r="U366" s="107" t="s">
        <v>63</v>
      </c>
      <c r="V366" s="127">
        <f>SUM(V345:V361)</f>
        <v>293.68076353255032</v>
      </c>
      <c r="W366" s="127">
        <f t="shared" ref="W366:AH366" si="196">SUM(W345:W361)</f>
        <v>1.1694167054998708</v>
      </c>
      <c r="X366" s="127">
        <f t="shared" si="196"/>
        <v>24.182059822847862</v>
      </c>
      <c r="Y366" s="127">
        <f t="shared" si="196"/>
        <v>894.50405153715008</v>
      </c>
      <c r="Z366" s="127">
        <f t="shared" si="196"/>
        <v>146.36700072225216</v>
      </c>
      <c r="AA366" s="127">
        <f t="shared" si="196"/>
        <v>848.41046177662224</v>
      </c>
      <c r="AB366" s="127">
        <f t="shared" si="196"/>
        <v>443.5792249584249</v>
      </c>
      <c r="AC366" s="127">
        <f t="shared" si="196"/>
        <v>934.27944748463688</v>
      </c>
      <c r="AD366" s="128">
        <f t="shared" si="196"/>
        <v>5.6960759760468944</v>
      </c>
      <c r="AE366" s="128">
        <f t="shared" si="196"/>
        <v>0.30036192545488272</v>
      </c>
      <c r="AF366" s="128">
        <f t="shared" si="196"/>
        <v>0</v>
      </c>
      <c r="AG366" s="128">
        <f t="shared" si="196"/>
        <v>928.28300958313503</v>
      </c>
      <c r="AH366" s="128">
        <f t="shared" si="196"/>
        <v>0</v>
      </c>
      <c r="AI366" s="129">
        <f>SUM(V366:AC366)</f>
        <v>3586.1724265399844</v>
      </c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</row>
    <row r="367" spans="1:81" s="15" customFormat="1" ht="15" thickBot="1">
      <c r="A367" s="32" t="s">
        <v>90</v>
      </c>
      <c r="B367" s="48">
        <f>IF($I366=0,"-",B366/$I366)</f>
        <v>9.5636385919387348E-2</v>
      </c>
      <c r="C367" s="48">
        <f t="shared" ref="C367:H367" si="197">IF($I366=0,"-",C366/$I366)</f>
        <v>0.28463882983231065</v>
      </c>
      <c r="D367" s="48">
        <f t="shared" si="197"/>
        <v>0.34196281267475298</v>
      </c>
      <c r="E367" s="48">
        <f t="shared" si="197"/>
        <v>0.27006703358072243</v>
      </c>
      <c r="F367" s="48">
        <f t="shared" si="197"/>
        <v>0</v>
      </c>
      <c r="G367" s="48">
        <f t="shared" si="197"/>
        <v>7.6949379928263877E-3</v>
      </c>
      <c r="H367" s="69">
        <f t="shared" si="197"/>
        <v>0</v>
      </c>
      <c r="I367" s="49">
        <f>SUM(B367:H367)</f>
        <v>0.99999999999999978</v>
      </c>
      <c r="K367" s="78" t="s">
        <v>90</v>
      </c>
      <c r="L367" s="95">
        <f>IF($S366=0,"-",L366/$S366)</f>
        <v>8.3806973136556773E-2</v>
      </c>
      <c r="M367" s="95">
        <f t="shared" ref="M367:R367" si="198">IF($S366=0,"-",M366/$S366)</f>
        <v>0.24943141186331258</v>
      </c>
      <c r="N367" s="95">
        <f t="shared" si="198"/>
        <v>0.29966490243254484</v>
      </c>
      <c r="O367" s="95">
        <f t="shared" si="198"/>
        <v>0.23666202367211087</v>
      </c>
      <c r="P367" s="95">
        <f t="shared" si="198"/>
        <v>0.12369154970788718</v>
      </c>
      <c r="Q367" s="95">
        <f t="shared" si="198"/>
        <v>6.7431391875875935E-3</v>
      </c>
      <c r="R367" s="96">
        <f t="shared" si="198"/>
        <v>0</v>
      </c>
      <c r="S367" s="97">
        <f>SUM(L367:R367)</f>
        <v>0.99999999999999989</v>
      </c>
      <c r="U367" s="108" t="s">
        <v>90</v>
      </c>
      <c r="V367" s="130">
        <f>+V366/$AI366</f>
        <v>8.1892538506827955E-2</v>
      </c>
      <c r="W367" s="130">
        <f t="shared" ref="W367:AH367" si="199">+W366/$AI366</f>
        <v>3.2609048489844894E-4</v>
      </c>
      <c r="X367" s="130">
        <f t="shared" si="199"/>
        <v>6.7431391875875943E-3</v>
      </c>
      <c r="Y367" s="130">
        <f t="shared" si="199"/>
        <v>0.24943141186331264</v>
      </c>
      <c r="Z367" s="130">
        <f t="shared" si="199"/>
        <v>4.0814267501206057E-2</v>
      </c>
      <c r="AA367" s="130">
        <f t="shared" si="199"/>
        <v>0.23657826809939161</v>
      </c>
      <c r="AB367" s="130">
        <f t="shared" si="199"/>
        <v>0.12369154970788719</v>
      </c>
      <c r="AC367" s="130">
        <f t="shared" si="199"/>
        <v>0.26052273464888848</v>
      </c>
      <c r="AD367" s="130">
        <f t="shared" si="199"/>
        <v>1.5883441448303673E-3</v>
      </c>
      <c r="AE367" s="130">
        <f t="shared" si="199"/>
        <v>8.375557271926222E-5</v>
      </c>
      <c r="AF367" s="130">
        <f t="shared" si="199"/>
        <v>0</v>
      </c>
      <c r="AG367" s="130">
        <f t="shared" si="199"/>
        <v>0.25885063493133881</v>
      </c>
      <c r="AH367" s="130">
        <f t="shared" si="199"/>
        <v>0</v>
      </c>
      <c r="AI367" s="131">
        <f>SUM(V367:AC367)</f>
        <v>1</v>
      </c>
    </row>
    <row r="368" spans="1:81" ht="15" thickBot="1">
      <c r="A368" s="2"/>
      <c r="B368" s="2"/>
      <c r="C368" s="2"/>
      <c r="D368" s="2"/>
      <c r="E368" s="2"/>
      <c r="F368" s="2"/>
      <c r="G368" s="2"/>
      <c r="H368" s="2"/>
      <c r="I368" s="2"/>
      <c r="K368" s="2"/>
      <c r="L368" s="2"/>
      <c r="M368" s="2"/>
      <c r="N368" s="2"/>
      <c r="O368" s="2"/>
      <c r="P368" s="2"/>
      <c r="Q368" s="2"/>
      <c r="R368" s="2"/>
      <c r="S368" s="2"/>
      <c r="U368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</row>
    <row r="369" spans="1:81" ht="30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  <c r="K369" s="424" t="s">
        <v>41</v>
      </c>
      <c r="L369" s="80" t="s">
        <v>0</v>
      </c>
      <c r="M369" s="80" t="s">
        <v>1</v>
      </c>
      <c r="N369" s="80" t="s">
        <v>2</v>
      </c>
      <c r="O369" s="80" t="s">
        <v>3</v>
      </c>
      <c r="P369" s="80" t="s">
        <v>27</v>
      </c>
      <c r="Q369" s="80" t="s">
        <v>4</v>
      </c>
      <c r="R369" s="80" t="s">
        <v>5</v>
      </c>
      <c r="S369" s="81" t="s">
        <v>6</v>
      </c>
      <c r="U369" s="417" t="s">
        <v>41</v>
      </c>
      <c r="V369" s="111" t="s">
        <v>72</v>
      </c>
      <c r="W369" s="111" t="s">
        <v>73</v>
      </c>
      <c r="X369" s="111" t="s">
        <v>4</v>
      </c>
      <c r="Y369" s="111" t="s">
        <v>1</v>
      </c>
      <c r="Z369" s="111" t="s">
        <v>2</v>
      </c>
      <c r="AA369" s="111" t="s">
        <v>3</v>
      </c>
      <c r="AB369" s="111" t="s">
        <v>55</v>
      </c>
      <c r="AC369" s="111" t="s">
        <v>67</v>
      </c>
      <c r="AD369" s="112" t="s">
        <v>74</v>
      </c>
      <c r="AE369" s="112" t="s">
        <v>75</v>
      </c>
      <c r="AF369" s="112" t="s">
        <v>76</v>
      </c>
      <c r="AG369" s="112" t="s">
        <v>77</v>
      </c>
      <c r="AH369" s="112" t="s">
        <v>78</v>
      </c>
      <c r="AI369" s="113" t="s">
        <v>63</v>
      </c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</row>
    <row r="370" spans="1:81" ht="15" customHeight="1">
      <c r="A370" s="445" t="s">
        <v>41</v>
      </c>
      <c r="B370" s="409" t="s">
        <v>119</v>
      </c>
      <c r="C370" s="410"/>
      <c r="D370" s="410"/>
      <c r="E370" s="410"/>
      <c r="F370" s="410"/>
      <c r="G370" s="410"/>
      <c r="H370" s="410"/>
      <c r="I370" s="411"/>
      <c r="K370" s="425" t="s">
        <v>41</v>
      </c>
      <c r="L370" s="412" t="s">
        <v>119</v>
      </c>
      <c r="M370" s="413"/>
      <c r="N370" s="413"/>
      <c r="O370" s="413"/>
      <c r="P370" s="413"/>
      <c r="Q370" s="413"/>
      <c r="R370" s="413"/>
      <c r="S370" s="414"/>
      <c r="U370" s="418" t="s">
        <v>41</v>
      </c>
      <c r="V370" s="419" t="s">
        <v>119</v>
      </c>
      <c r="W370" s="419"/>
      <c r="X370" s="419"/>
      <c r="Y370" s="419"/>
      <c r="Z370" s="419"/>
      <c r="AA370" s="419"/>
      <c r="AB370" s="419"/>
      <c r="AC370" s="419"/>
      <c r="AD370" s="419"/>
      <c r="AE370" s="419"/>
      <c r="AF370" s="419"/>
      <c r="AG370" s="419"/>
      <c r="AH370" s="419"/>
      <c r="AI370" s="420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</row>
    <row r="371" spans="1:81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/>
      <c r="G371" s="37">
        <v>0</v>
      </c>
      <c r="H371" s="38">
        <v>0</v>
      </c>
      <c r="I371" s="39">
        <f>SUM(B371:H371)</f>
        <v>0</v>
      </c>
      <c r="K371" s="79" t="s">
        <v>7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98">
        <v>0</v>
      </c>
      <c r="S371" s="99">
        <f>SUM(L371:R371)</f>
        <v>0</v>
      </c>
      <c r="U371" s="101" t="s">
        <v>7</v>
      </c>
      <c r="V371" s="114">
        <v>0</v>
      </c>
      <c r="W371" s="114">
        <v>0</v>
      </c>
      <c r="X371" s="114">
        <v>0</v>
      </c>
      <c r="Y371" s="114">
        <v>0</v>
      </c>
      <c r="Z371" s="114">
        <v>0</v>
      </c>
      <c r="AA371" s="114">
        <v>0</v>
      </c>
      <c r="AB371" s="114">
        <v>0</v>
      </c>
      <c r="AC371" s="115">
        <v>0</v>
      </c>
      <c r="AD371" s="116">
        <v>0</v>
      </c>
      <c r="AE371" s="116">
        <v>0</v>
      </c>
      <c r="AF371" s="116">
        <v>0</v>
      </c>
      <c r="AG371" s="116">
        <v>0</v>
      </c>
      <c r="AH371" s="116">
        <v>0</v>
      </c>
      <c r="AI371" s="117">
        <f>SUM(V371:AC371)</f>
        <v>0</v>
      </c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</row>
    <row r="372" spans="1:8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200">SUM(B372:H372)</f>
        <v>0</v>
      </c>
      <c r="K372" s="71" t="s">
        <v>8</v>
      </c>
      <c r="L372" s="84">
        <v>0</v>
      </c>
      <c r="M372" s="84">
        <v>0</v>
      </c>
      <c r="N372" s="84">
        <v>0</v>
      </c>
      <c r="O372" s="84">
        <v>0</v>
      </c>
      <c r="P372" s="84">
        <v>0</v>
      </c>
      <c r="Q372" s="84">
        <v>0</v>
      </c>
      <c r="R372" s="85">
        <v>0</v>
      </c>
      <c r="S372" s="86">
        <f t="shared" ref="S372:S391" si="201">SUM(L372:R372)</f>
        <v>0</v>
      </c>
      <c r="U372" s="102" t="s">
        <v>8</v>
      </c>
      <c r="V372" s="118">
        <v>0</v>
      </c>
      <c r="W372" s="118">
        <v>0</v>
      </c>
      <c r="X372" s="118">
        <v>0</v>
      </c>
      <c r="Y372" s="118">
        <v>0</v>
      </c>
      <c r="Z372" s="118">
        <v>0</v>
      </c>
      <c r="AA372" s="118">
        <v>0</v>
      </c>
      <c r="AB372" s="118">
        <v>0</v>
      </c>
      <c r="AC372" s="119">
        <v>0</v>
      </c>
      <c r="AD372" s="118">
        <v>0</v>
      </c>
      <c r="AE372" s="118">
        <v>0</v>
      </c>
      <c r="AF372" s="118">
        <v>0</v>
      </c>
      <c r="AG372" s="118">
        <v>0</v>
      </c>
      <c r="AH372" s="118">
        <v>0</v>
      </c>
      <c r="AI372" s="120">
        <f t="shared" ref="AI372:AI391" si="202">SUM(V372:AC372)</f>
        <v>0</v>
      </c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</row>
    <row r="373" spans="1:81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200"/>
        <v>0</v>
      </c>
      <c r="K373" s="72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82">
        <v>0</v>
      </c>
      <c r="S373" s="83">
        <f t="shared" si="201"/>
        <v>0</v>
      </c>
      <c r="U373" s="103" t="s">
        <v>10</v>
      </c>
      <c r="V373" s="114">
        <v>0</v>
      </c>
      <c r="W373" s="114">
        <v>0</v>
      </c>
      <c r="X373" s="114">
        <v>0</v>
      </c>
      <c r="Y373" s="114">
        <v>0</v>
      </c>
      <c r="Z373" s="114">
        <v>0</v>
      </c>
      <c r="AA373" s="114">
        <v>0</v>
      </c>
      <c r="AB373" s="114">
        <v>0</v>
      </c>
      <c r="AC373" s="115">
        <v>0</v>
      </c>
      <c r="AD373" s="116">
        <v>0</v>
      </c>
      <c r="AE373" s="116">
        <v>0</v>
      </c>
      <c r="AF373" s="116">
        <v>0</v>
      </c>
      <c r="AG373" s="116">
        <v>0</v>
      </c>
      <c r="AH373" s="116">
        <v>0</v>
      </c>
      <c r="AI373" s="117">
        <f t="shared" si="202"/>
        <v>0</v>
      </c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</row>
    <row r="374" spans="1:81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200"/>
        <v>0</v>
      </c>
      <c r="K374" s="71" t="s">
        <v>56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5">
        <v>0</v>
      </c>
      <c r="S374" s="86">
        <f t="shared" si="201"/>
        <v>0</v>
      </c>
      <c r="U374" s="102" t="s">
        <v>56</v>
      </c>
      <c r="V374" s="118">
        <v>0</v>
      </c>
      <c r="W374" s="118">
        <v>0</v>
      </c>
      <c r="X374" s="118">
        <v>0</v>
      </c>
      <c r="Y374" s="118">
        <v>0</v>
      </c>
      <c r="Z374" s="118">
        <v>0</v>
      </c>
      <c r="AA374" s="118">
        <v>0</v>
      </c>
      <c r="AB374" s="118">
        <v>0</v>
      </c>
      <c r="AC374" s="119">
        <v>0</v>
      </c>
      <c r="AD374" s="118">
        <v>0</v>
      </c>
      <c r="AE374" s="118">
        <v>0</v>
      </c>
      <c r="AF374" s="118">
        <v>0</v>
      </c>
      <c r="AG374" s="118">
        <v>0</v>
      </c>
      <c r="AH374" s="118">
        <v>0</v>
      </c>
      <c r="AI374" s="120">
        <f t="shared" si="202"/>
        <v>0</v>
      </c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</row>
    <row r="375" spans="1:81" ht="15">
      <c r="A375" s="29" t="s">
        <v>16</v>
      </c>
      <c r="B375" s="43">
        <v>128.19100632595067</v>
      </c>
      <c r="C375" s="43">
        <v>2.6375274695044584</v>
      </c>
      <c r="D375" s="43">
        <v>2.6375274695044584</v>
      </c>
      <c r="E375" s="43">
        <v>0</v>
      </c>
      <c r="F375" s="422"/>
      <c r="G375" s="43">
        <v>0</v>
      </c>
      <c r="H375" s="44">
        <v>0</v>
      </c>
      <c r="I375" s="39">
        <f t="shared" si="200"/>
        <v>133.46606126495956</v>
      </c>
      <c r="K375" s="72" t="s">
        <v>16</v>
      </c>
      <c r="L375" s="43">
        <v>128.19100632595067</v>
      </c>
      <c r="M375" s="43">
        <v>2.6375274695044584</v>
      </c>
      <c r="N375" s="43">
        <v>2.6375274695044584</v>
      </c>
      <c r="O375" s="43">
        <v>0</v>
      </c>
      <c r="P375" s="43">
        <v>0</v>
      </c>
      <c r="Q375" s="43">
        <v>0</v>
      </c>
      <c r="R375" s="82">
        <v>0</v>
      </c>
      <c r="S375" s="83">
        <f t="shared" si="201"/>
        <v>133.46606126495956</v>
      </c>
      <c r="U375" s="103" t="s">
        <v>16</v>
      </c>
      <c r="V375" s="114">
        <v>128.19100632595067</v>
      </c>
      <c r="W375" s="114">
        <v>0</v>
      </c>
      <c r="X375" s="114">
        <v>0</v>
      </c>
      <c r="Y375" s="114">
        <v>2.6375274695044584</v>
      </c>
      <c r="Z375" s="114">
        <v>2.6375274695044584</v>
      </c>
      <c r="AA375" s="114">
        <v>0</v>
      </c>
      <c r="AB375" s="114">
        <v>0</v>
      </c>
      <c r="AC375" s="115">
        <v>0</v>
      </c>
      <c r="AD375" s="116">
        <v>0</v>
      </c>
      <c r="AE375" s="116">
        <v>0</v>
      </c>
      <c r="AF375" s="116">
        <v>0</v>
      </c>
      <c r="AG375" s="116">
        <v>0</v>
      </c>
      <c r="AH375" s="116">
        <v>0</v>
      </c>
      <c r="AI375" s="117">
        <f t="shared" si="202"/>
        <v>133.46606126495956</v>
      </c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</row>
    <row r="376" spans="1:81" ht="15">
      <c r="A376" s="28" t="s">
        <v>68</v>
      </c>
      <c r="B376" s="40">
        <v>254.64058374447427</v>
      </c>
      <c r="C376" s="40">
        <v>1.256917671046871</v>
      </c>
      <c r="D376" s="40">
        <v>0</v>
      </c>
      <c r="E376" s="40">
        <v>2.6444596440559116</v>
      </c>
      <c r="F376" s="422"/>
      <c r="G376" s="40">
        <v>0</v>
      </c>
      <c r="H376" s="41">
        <v>0</v>
      </c>
      <c r="I376" s="42">
        <f t="shared" si="200"/>
        <v>258.54196105957703</v>
      </c>
      <c r="K376" s="71" t="s">
        <v>68</v>
      </c>
      <c r="L376" s="84">
        <v>254.64058374447427</v>
      </c>
      <c r="M376" s="84">
        <v>1.256917671046871</v>
      </c>
      <c r="N376" s="84">
        <v>0</v>
      </c>
      <c r="O376" s="84">
        <v>2.6444596440559116</v>
      </c>
      <c r="P376" s="84">
        <v>0</v>
      </c>
      <c r="Q376" s="84">
        <v>0</v>
      </c>
      <c r="R376" s="85">
        <v>0</v>
      </c>
      <c r="S376" s="86">
        <f t="shared" si="201"/>
        <v>258.54196105957703</v>
      </c>
      <c r="U376" s="102" t="s">
        <v>57</v>
      </c>
      <c r="V376" s="118">
        <v>251.37259779975241</v>
      </c>
      <c r="W376" s="118">
        <v>3.2679859447218647</v>
      </c>
      <c r="X376" s="118">
        <v>0</v>
      </c>
      <c r="Y376" s="118">
        <v>1.256917671046871</v>
      </c>
      <c r="Z376" s="118">
        <v>0</v>
      </c>
      <c r="AA376" s="118">
        <v>0</v>
      </c>
      <c r="AB376" s="118">
        <v>0</v>
      </c>
      <c r="AC376" s="119">
        <v>2.6444596440559116</v>
      </c>
      <c r="AD376" s="118">
        <v>0</v>
      </c>
      <c r="AE376" s="118">
        <v>0</v>
      </c>
      <c r="AF376" s="118">
        <v>0</v>
      </c>
      <c r="AG376" s="118">
        <v>0</v>
      </c>
      <c r="AH376" s="118">
        <v>2.6444596440559116</v>
      </c>
      <c r="AI376" s="120">
        <f t="shared" si="202"/>
        <v>258.54196105957703</v>
      </c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</row>
    <row r="377" spans="1:81" ht="15">
      <c r="A377" s="29" t="s">
        <v>58</v>
      </c>
      <c r="B377" s="43">
        <v>0</v>
      </c>
      <c r="C377" s="43">
        <v>0</v>
      </c>
      <c r="D377" s="43">
        <v>0</v>
      </c>
      <c r="E377" s="43">
        <v>2390.0997360096258</v>
      </c>
      <c r="F377" s="422"/>
      <c r="G377" s="43">
        <v>0</v>
      </c>
      <c r="H377" s="44">
        <v>0</v>
      </c>
      <c r="I377" s="39">
        <f t="shared" si="200"/>
        <v>2390.0997360096258</v>
      </c>
      <c r="K377" s="72" t="s">
        <v>58</v>
      </c>
      <c r="L377" s="43">
        <v>0</v>
      </c>
      <c r="M377" s="43">
        <v>0</v>
      </c>
      <c r="N377" s="43">
        <v>0</v>
      </c>
      <c r="O377" s="43">
        <v>2390.0997360096258</v>
      </c>
      <c r="P377" s="43">
        <v>1500.4028207186693</v>
      </c>
      <c r="Q377" s="43">
        <v>0</v>
      </c>
      <c r="R377" s="82">
        <v>0</v>
      </c>
      <c r="S377" s="83">
        <f t="shared" si="201"/>
        <v>3890.5025567282951</v>
      </c>
      <c r="U377" s="103" t="s">
        <v>58</v>
      </c>
      <c r="V377" s="114">
        <v>0</v>
      </c>
      <c r="W377" s="114">
        <v>0</v>
      </c>
      <c r="X377" s="114">
        <v>0</v>
      </c>
      <c r="Y377" s="114">
        <v>0</v>
      </c>
      <c r="Z377" s="114">
        <v>0</v>
      </c>
      <c r="AA377" s="114">
        <v>2390.0997360096258</v>
      </c>
      <c r="AB377" s="114">
        <v>1500.4028207186693</v>
      </c>
      <c r="AC377" s="115">
        <v>0</v>
      </c>
      <c r="AD377" s="114">
        <v>0</v>
      </c>
      <c r="AE377" s="114">
        <v>0</v>
      </c>
      <c r="AF377" s="114">
        <v>0</v>
      </c>
      <c r="AG377" s="114">
        <v>0</v>
      </c>
      <c r="AH377" s="114">
        <v>0</v>
      </c>
      <c r="AI377" s="117">
        <f t="shared" si="202"/>
        <v>3890.5025567282951</v>
      </c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</row>
    <row r="378" spans="1:81" ht="15">
      <c r="A378" s="28" t="s">
        <v>12</v>
      </c>
      <c r="B378" s="40">
        <v>0</v>
      </c>
      <c r="C378" s="40">
        <v>0</v>
      </c>
      <c r="D378" s="40">
        <v>0</v>
      </c>
      <c r="E378" s="40">
        <v>25.616119581391494</v>
      </c>
      <c r="F378" s="422"/>
      <c r="G378" s="40">
        <v>0</v>
      </c>
      <c r="H378" s="41">
        <v>0</v>
      </c>
      <c r="I378" s="42">
        <f t="shared" si="200"/>
        <v>25.616119581391494</v>
      </c>
      <c r="K378" s="71" t="s">
        <v>12</v>
      </c>
      <c r="L378" s="84">
        <v>0</v>
      </c>
      <c r="M378" s="84">
        <v>0</v>
      </c>
      <c r="N378" s="84">
        <v>0</v>
      </c>
      <c r="O378" s="84">
        <v>25.616119581391494</v>
      </c>
      <c r="P378" s="84">
        <v>95.44071867798894</v>
      </c>
      <c r="Q378" s="84">
        <v>0</v>
      </c>
      <c r="R378" s="85">
        <v>0</v>
      </c>
      <c r="S378" s="86">
        <f t="shared" si="201"/>
        <v>121.05683825938044</v>
      </c>
      <c r="U378" s="102" t="s">
        <v>12</v>
      </c>
      <c r="V378" s="118">
        <v>0</v>
      </c>
      <c r="W378" s="118">
        <v>0</v>
      </c>
      <c r="X378" s="118">
        <v>0</v>
      </c>
      <c r="Y378" s="118">
        <v>0</v>
      </c>
      <c r="Z378" s="118">
        <v>0</v>
      </c>
      <c r="AA378" s="118">
        <v>25.616119581391494</v>
      </c>
      <c r="AB378" s="118">
        <v>95.44071867798894</v>
      </c>
      <c r="AC378" s="119">
        <v>0</v>
      </c>
      <c r="AD378" s="118">
        <v>0</v>
      </c>
      <c r="AE378" s="118">
        <v>0</v>
      </c>
      <c r="AF378" s="118">
        <v>0</v>
      </c>
      <c r="AG378" s="118">
        <v>0</v>
      </c>
      <c r="AH378" s="118">
        <v>0</v>
      </c>
      <c r="AI378" s="120">
        <f t="shared" si="202"/>
        <v>121.05683825938044</v>
      </c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</row>
    <row r="379" spans="1:81" ht="15">
      <c r="A379" s="29" t="s">
        <v>59</v>
      </c>
      <c r="B379" s="43">
        <v>0</v>
      </c>
      <c r="C379" s="43">
        <v>0</v>
      </c>
      <c r="D379" s="43">
        <v>0</v>
      </c>
      <c r="E379" s="43">
        <v>0.1251191513544232</v>
      </c>
      <c r="F379" s="422"/>
      <c r="G379" s="43">
        <v>0</v>
      </c>
      <c r="H379" s="44">
        <v>0</v>
      </c>
      <c r="I379" s="39">
        <f t="shared" si="200"/>
        <v>0.1251191513544232</v>
      </c>
      <c r="K379" s="72" t="s">
        <v>59</v>
      </c>
      <c r="L379" s="43">
        <v>0</v>
      </c>
      <c r="M379" s="43">
        <v>0</v>
      </c>
      <c r="N379" s="43">
        <v>0</v>
      </c>
      <c r="O379" s="43">
        <v>0.1251191513544232</v>
      </c>
      <c r="P379" s="43">
        <v>0</v>
      </c>
      <c r="Q379" s="43">
        <v>0</v>
      </c>
      <c r="R379" s="82">
        <v>0</v>
      </c>
      <c r="S379" s="83">
        <f t="shared" si="201"/>
        <v>0.1251191513544232</v>
      </c>
      <c r="U379" s="103" t="s">
        <v>59</v>
      </c>
      <c r="V379" s="114">
        <v>0</v>
      </c>
      <c r="W379" s="114">
        <v>0</v>
      </c>
      <c r="X379" s="114">
        <v>0</v>
      </c>
      <c r="Y379" s="114">
        <v>0</v>
      </c>
      <c r="Z379" s="114">
        <v>0</v>
      </c>
      <c r="AA379" s="114">
        <v>0</v>
      </c>
      <c r="AB379" s="114">
        <v>0</v>
      </c>
      <c r="AC379" s="115">
        <v>0.1251191513544232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0.1251191513544232</v>
      </c>
      <c r="AI379" s="117">
        <f t="shared" si="202"/>
        <v>0.1251191513544232</v>
      </c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</row>
    <row r="380" spans="1:81" ht="15">
      <c r="A380" s="28" t="s">
        <v>17</v>
      </c>
      <c r="B380" s="40">
        <v>30.905980801877931</v>
      </c>
      <c r="C380" s="40">
        <v>0</v>
      </c>
      <c r="D380" s="40">
        <v>0</v>
      </c>
      <c r="E380" s="40">
        <v>16.121614369515946</v>
      </c>
      <c r="F380" s="422"/>
      <c r="G380" s="40">
        <v>0</v>
      </c>
      <c r="H380" s="41">
        <v>0</v>
      </c>
      <c r="I380" s="42">
        <f t="shared" si="200"/>
        <v>47.027595171393877</v>
      </c>
      <c r="K380" s="71" t="s">
        <v>17</v>
      </c>
      <c r="L380" s="84">
        <v>30.905980801877931</v>
      </c>
      <c r="M380" s="84">
        <v>0</v>
      </c>
      <c r="N380" s="84">
        <v>0</v>
      </c>
      <c r="O380" s="84">
        <v>16.121614369515946</v>
      </c>
      <c r="P380" s="84">
        <v>8.4471192810415582E-2</v>
      </c>
      <c r="Q380" s="84">
        <v>0</v>
      </c>
      <c r="R380" s="85">
        <v>0</v>
      </c>
      <c r="S380" s="86">
        <f t="shared" si="201"/>
        <v>47.112066364204296</v>
      </c>
      <c r="U380" s="102" t="s">
        <v>17</v>
      </c>
      <c r="V380" s="118">
        <v>28.38190661911873</v>
      </c>
      <c r="W380" s="118">
        <v>0</v>
      </c>
      <c r="X380" s="118">
        <v>0</v>
      </c>
      <c r="Y380" s="118">
        <v>0</v>
      </c>
      <c r="Z380" s="118">
        <v>0</v>
      </c>
      <c r="AA380" s="118">
        <v>0</v>
      </c>
      <c r="AB380" s="118">
        <v>8.4471192810415582E-2</v>
      </c>
      <c r="AC380" s="119">
        <v>18.645688552275146</v>
      </c>
      <c r="AD380" s="118">
        <v>2.5240741827592017</v>
      </c>
      <c r="AE380" s="118">
        <v>0</v>
      </c>
      <c r="AF380" s="118">
        <v>0</v>
      </c>
      <c r="AG380" s="118">
        <v>0</v>
      </c>
      <c r="AH380" s="118">
        <v>16.121614369515946</v>
      </c>
      <c r="AI380" s="120">
        <f t="shared" si="202"/>
        <v>47.112066364204296</v>
      </c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</row>
    <row r="381" spans="1:81" ht="15">
      <c r="A381" s="29" t="s">
        <v>140</v>
      </c>
      <c r="B381" s="43">
        <v>141.91913124468735</v>
      </c>
      <c r="C381" s="43">
        <v>0</v>
      </c>
      <c r="D381" s="43">
        <v>108.13826397863643</v>
      </c>
      <c r="E381" s="43">
        <v>6.0809156027175897E-2</v>
      </c>
      <c r="F381" s="422"/>
      <c r="G381" s="43">
        <v>0</v>
      </c>
      <c r="H381" s="44">
        <v>0</v>
      </c>
      <c r="I381" s="39">
        <f t="shared" si="200"/>
        <v>250.11820437935097</v>
      </c>
      <c r="K381" s="72" t="s">
        <v>140</v>
      </c>
      <c r="L381" s="43">
        <v>141.91913124468735</v>
      </c>
      <c r="M381" s="43">
        <v>0</v>
      </c>
      <c r="N381" s="43">
        <v>108.13826397863643</v>
      </c>
      <c r="O381" s="43">
        <v>6.0809156027175897E-2</v>
      </c>
      <c r="P381" s="43">
        <v>0</v>
      </c>
      <c r="Q381" s="43">
        <v>0</v>
      </c>
      <c r="R381" s="82">
        <v>0</v>
      </c>
      <c r="S381" s="83">
        <f t="shared" si="201"/>
        <v>250.11820437935097</v>
      </c>
      <c r="U381" s="103" t="s">
        <v>140</v>
      </c>
      <c r="V381" s="114">
        <v>141.24133303635111</v>
      </c>
      <c r="W381" s="114">
        <v>0</v>
      </c>
      <c r="X381" s="114">
        <v>0</v>
      </c>
      <c r="Y381" s="114">
        <v>0</v>
      </c>
      <c r="Z381" s="114">
        <v>108.13826397863643</v>
      </c>
      <c r="AA381" s="114">
        <v>6.0809156027175897E-2</v>
      </c>
      <c r="AB381" s="114">
        <v>0</v>
      </c>
      <c r="AC381" s="115">
        <v>0.67779820833624904</v>
      </c>
      <c r="AD381" s="114">
        <v>0.67779820833624904</v>
      </c>
      <c r="AE381" s="114">
        <v>0</v>
      </c>
      <c r="AF381" s="114">
        <v>0</v>
      </c>
      <c r="AG381" s="114">
        <v>0</v>
      </c>
      <c r="AH381" s="114">
        <v>0</v>
      </c>
      <c r="AI381" s="117">
        <f t="shared" si="202"/>
        <v>250.11820437935097</v>
      </c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</row>
    <row r="382" spans="1:81" ht="15">
      <c r="A382" s="28" t="s">
        <v>25</v>
      </c>
      <c r="B382" s="40">
        <v>52.727061118939261</v>
      </c>
      <c r="C382" s="40">
        <v>9.0126848418019181E-3</v>
      </c>
      <c r="D382" s="40">
        <v>16.037094406130478</v>
      </c>
      <c r="E382" s="40">
        <v>189.82230786636148</v>
      </c>
      <c r="F382" s="422"/>
      <c r="G382" s="40">
        <v>208.11278912154538</v>
      </c>
      <c r="H382" s="41">
        <v>0</v>
      </c>
      <c r="I382" s="42">
        <f t="shared" si="200"/>
        <v>466.70826519781838</v>
      </c>
      <c r="K382" s="71" t="s">
        <v>25</v>
      </c>
      <c r="L382" s="84">
        <v>52.727061118939261</v>
      </c>
      <c r="M382" s="84">
        <v>9.0126848418019181E-3</v>
      </c>
      <c r="N382" s="84">
        <v>16.037094406130478</v>
      </c>
      <c r="O382" s="84">
        <v>189.82230786636148</v>
      </c>
      <c r="P382" s="84">
        <v>5.035790460055682</v>
      </c>
      <c r="Q382" s="84">
        <v>208.11278912154538</v>
      </c>
      <c r="R382" s="85">
        <v>0</v>
      </c>
      <c r="S382" s="86">
        <f t="shared" si="201"/>
        <v>471.74405565787413</v>
      </c>
      <c r="U382" s="102" t="s">
        <v>25</v>
      </c>
      <c r="V382" s="118">
        <v>14.172328226372459</v>
      </c>
      <c r="W382" s="118">
        <v>25.005225517060701</v>
      </c>
      <c r="X382" s="118">
        <v>208.11278912154538</v>
      </c>
      <c r="Y382" s="118">
        <v>9.0126848418019181E-3</v>
      </c>
      <c r="Z382" s="118">
        <v>16.037094406130478</v>
      </c>
      <c r="AA382" s="118">
        <v>178.55939678414757</v>
      </c>
      <c r="AB382" s="118">
        <v>5.035790460055682</v>
      </c>
      <c r="AC382" s="119">
        <v>24.812418457720018</v>
      </c>
      <c r="AD382" s="118">
        <v>13.549507375506103</v>
      </c>
      <c r="AE382" s="118">
        <v>0</v>
      </c>
      <c r="AF382" s="118">
        <v>0</v>
      </c>
      <c r="AG382" s="118">
        <v>0</v>
      </c>
      <c r="AH382" s="118">
        <v>11.262911082213913</v>
      </c>
      <c r="AI382" s="120">
        <f t="shared" si="202"/>
        <v>471.74405565787407</v>
      </c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</row>
    <row r="383" spans="1:81" ht="15">
      <c r="A383" s="29" t="s">
        <v>24</v>
      </c>
      <c r="B383" s="43">
        <v>73.434116850364987</v>
      </c>
      <c r="C383" s="43">
        <v>0</v>
      </c>
      <c r="D383" s="43">
        <v>0</v>
      </c>
      <c r="E383" s="43">
        <v>0</v>
      </c>
      <c r="F383" s="422"/>
      <c r="G383" s="43">
        <v>0</v>
      </c>
      <c r="H383" s="44">
        <v>0</v>
      </c>
      <c r="I383" s="39">
        <f t="shared" si="200"/>
        <v>73.434116850364987</v>
      </c>
      <c r="K383" s="72" t="s">
        <v>24</v>
      </c>
      <c r="L383" s="43">
        <v>73.434116850364987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82">
        <v>0</v>
      </c>
      <c r="S383" s="83">
        <f t="shared" si="201"/>
        <v>73.434116850364987</v>
      </c>
      <c r="U383" s="103" t="s">
        <v>24</v>
      </c>
      <c r="V383" s="114">
        <v>73.434116850364987</v>
      </c>
      <c r="W383" s="114">
        <v>0</v>
      </c>
      <c r="X383" s="114">
        <v>0</v>
      </c>
      <c r="Y383" s="114">
        <v>0</v>
      </c>
      <c r="Z383" s="114">
        <v>0</v>
      </c>
      <c r="AA383" s="114">
        <v>0</v>
      </c>
      <c r="AB383" s="114">
        <v>0</v>
      </c>
      <c r="AC383" s="115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7">
        <f t="shared" si="202"/>
        <v>73.434116850364987</v>
      </c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</row>
    <row r="384" spans="1:81" ht="15">
      <c r="A384" s="28" t="s">
        <v>60</v>
      </c>
      <c r="B384" s="40">
        <v>56.348808809764499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200"/>
        <v>56.348808809764499</v>
      </c>
      <c r="K384" s="71" t="s">
        <v>60</v>
      </c>
      <c r="L384" s="84">
        <v>56.348808809764499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5">
        <v>0</v>
      </c>
      <c r="S384" s="86">
        <f t="shared" si="201"/>
        <v>56.348808809764499</v>
      </c>
      <c r="U384" s="102" t="s">
        <v>60</v>
      </c>
      <c r="V384" s="118">
        <v>56.348808809764499</v>
      </c>
      <c r="W384" s="118">
        <v>0</v>
      </c>
      <c r="X384" s="118">
        <v>0</v>
      </c>
      <c r="Y384" s="118">
        <v>0</v>
      </c>
      <c r="Z384" s="118">
        <v>0</v>
      </c>
      <c r="AA384" s="118">
        <v>0</v>
      </c>
      <c r="AB384" s="118">
        <v>0</v>
      </c>
      <c r="AC384" s="119">
        <v>0</v>
      </c>
      <c r="AD384" s="118">
        <v>0</v>
      </c>
      <c r="AE384" s="118">
        <v>0</v>
      </c>
      <c r="AF384" s="118">
        <v>0</v>
      </c>
      <c r="AG384" s="118">
        <v>0</v>
      </c>
      <c r="AH384" s="118">
        <v>0</v>
      </c>
      <c r="AI384" s="120">
        <f t="shared" si="202"/>
        <v>56.348808809764499</v>
      </c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</row>
    <row r="385" spans="1:81" ht="15">
      <c r="A385" s="29" t="s">
        <v>22</v>
      </c>
      <c r="B385" s="43">
        <v>204.364522945228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200"/>
        <v>204.364522945228</v>
      </c>
      <c r="K385" s="72" t="s">
        <v>22</v>
      </c>
      <c r="L385" s="43">
        <v>204.364522945228</v>
      </c>
      <c r="M385" s="43">
        <v>0</v>
      </c>
      <c r="N385" s="43">
        <v>0</v>
      </c>
      <c r="O385" s="43">
        <v>0</v>
      </c>
      <c r="P385" s="43">
        <v>132.02843824325572</v>
      </c>
      <c r="Q385" s="43">
        <v>0</v>
      </c>
      <c r="R385" s="82">
        <v>0</v>
      </c>
      <c r="S385" s="83">
        <f t="shared" si="201"/>
        <v>336.3929611884837</v>
      </c>
      <c r="U385" s="103" t="s">
        <v>22</v>
      </c>
      <c r="V385" s="114">
        <v>202.44526312642387</v>
      </c>
      <c r="W385" s="114">
        <v>0</v>
      </c>
      <c r="X385" s="114">
        <v>0</v>
      </c>
      <c r="Y385" s="114">
        <v>0</v>
      </c>
      <c r="Z385" s="114">
        <v>0</v>
      </c>
      <c r="AA385" s="114">
        <v>0</v>
      </c>
      <c r="AB385" s="114">
        <v>132.02843824325572</v>
      </c>
      <c r="AC385" s="115">
        <v>1.9192598188041354</v>
      </c>
      <c r="AD385" s="114">
        <v>1.9192598188041354</v>
      </c>
      <c r="AE385" s="114">
        <v>0</v>
      </c>
      <c r="AF385" s="114">
        <v>0</v>
      </c>
      <c r="AG385" s="114">
        <v>0</v>
      </c>
      <c r="AH385" s="114">
        <v>0</v>
      </c>
      <c r="AI385" s="117">
        <f t="shared" si="202"/>
        <v>336.3929611884837</v>
      </c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</row>
    <row r="386" spans="1:81" ht="15">
      <c r="A386" s="28" t="s">
        <v>21</v>
      </c>
      <c r="B386" s="40">
        <v>60.646356782959586</v>
      </c>
      <c r="C386" s="40">
        <v>0</v>
      </c>
      <c r="D386" s="40">
        <v>0</v>
      </c>
      <c r="E386" s="40">
        <v>0</v>
      </c>
      <c r="F386" s="422"/>
      <c r="G386" s="40">
        <v>0</v>
      </c>
      <c r="H386" s="41">
        <v>0</v>
      </c>
      <c r="I386" s="42">
        <f t="shared" si="200"/>
        <v>60.646356782959586</v>
      </c>
      <c r="K386" s="71" t="s">
        <v>21</v>
      </c>
      <c r="L386" s="84">
        <v>60.646356782959586</v>
      </c>
      <c r="M386" s="84">
        <v>0</v>
      </c>
      <c r="N386" s="84">
        <v>0</v>
      </c>
      <c r="O386" s="84">
        <v>0</v>
      </c>
      <c r="P386" s="84">
        <v>0</v>
      </c>
      <c r="Q386" s="84">
        <v>0</v>
      </c>
      <c r="R386" s="85">
        <v>0</v>
      </c>
      <c r="S386" s="86">
        <f t="shared" si="201"/>
        <v>60.646356782959586</v>
      </c>
      <c r="U386" s="102" t="s">
        <v>61</v>
      </c>
      <c r="V386" s="118">
        <v>60.646356782959586</v>
      </c>
      <c r="W386" s="118">
        <v>0</v>
      </c>
      <c r="X386" s="118">
        <v>0</v>
      </c>
      <c r="Y386" s="118">
        <v>0</v>
      </c>
      <c r="Z386" s="118">
        <v>0</v>
      </c>
      <c r="AA386" s="118">
        <v>0</v>
      </c>
      <c r="AB386" s="118">
        <v>0</v>
      </c>
      <c r="AC386" s="119">
        <v>0</v>
      </c>
      <c r="AD386" s="118">
        <v>0</v>
      </c>
      <c r="AE386" s="118">
        <v>0</v>
      </c>
      <c r="AF386" s="118">
        <v>0</v>
      </c>
      <c r="AG386" s="118">
        <v>0</v>
      </c>
      <c r="AH386" s="118">
        <v>0</v>
      </c>
      <c r="AI386" s="120">
        <f t="shared" si="202"/>
        <v>60.646356782959586</v>
      </c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</row>
    <row r="387" spans="1:8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200"/>
        <v>0</v>
      </c>
      <c r="K387" s="73" t="s">
        <v>64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82">
        <v>0</v>
      </c>
      <c r="S387" s="83">
        <f t="shared" si="201"/>
        <v>0</v>
      </c>
      <c r="U387" s="104" t="s">
        <v>62</v>
      </c>
      <c r="V387" s="114">
        <v>0</v>
      </c>
      <c r="W387" s="114">
        <v>0</v>
      </c>
      <c r="X387" s="114">
        <v>0</v>
      </c>
      <c r="Y387" s="114">
        <v>0</v>
      </c>
      <c r="Z387" s="114">
        <v>0</v>
      </c>
      <c r="AA387" s="114">
        <v>0</v>
      </c>
      <c r="AB387" s="114">
        <v>0</v>
      </c>
      <c r="AC387" s="115">
        <v>0</v>
      </c>
      <c r="AD387" s="116">
        <v>0</v>
      </c>
      <c r="AE387" s="116">
        <v>0</v>
      </c>
      <c r="AF387" s="116">
        <v>0</v>
      </c>
      <c r="AG387" s="116">
        <v>0</v>
      </c>
      <c r="AH387" s="116">
        <v>0</v>
      </c>
      <c r="AI387" s="117">
        <f t="shared" si="202"/>
        <v>0</v>
      </c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</row>
    <row r="388" spans="1:8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f t="shared" si="200"/>
        <v>0</v>
      </c>
      <c r="K388" s="74" t="s">
        <v>23</v>
      </c>
      <c r="L388" s="87">
        <v>0</v>
      </c>
      <c r="M388" s="87">
        <v>0</v>
      </c>
      <c r="N388" s="87">
        <v>0</v>
      </c>
      <c r="O388" s="87">
        <v>0</v>
      </c>
      <c r="P388" s="87">
        <v>0</v>
      </c>
      <c r="Q388" s="87">
        <v>0</v>
      </c>
      <c r="R388" s="88">
        <v>0</v>
      </c>
      <c r="S388" s="89">
        <f t="shared" si="201"/>
        <v>0</v>
      </c>
      <c r="U388" s="105" t="s">
        <v>65</v>
      </c>
      <c r="V388" s="121">
        <v>0</v>
      </c>
      <c r="W388" s="121">
        <v>0</v>
      </c>
      <c r="X388" s="121">
        <v>0</v>
      </c>
      <c r="Y388" s="121">
        <v>0</v>
      </c>
      <c r="Z388" s="121">
        <v>0</v>
      </c>
      <c r="AA388" s="121">
        <v>0</v>
      </c>
      <c r="AB388" s="121">
        <v>0</v>
      </c>
      <c r="AC388" s="121">
        <v>0</v>
      </c>
      <c r="AD388" s="121">
        <v>0</v>
      </c>
      <c r="AE388" s="121">
        <v>0</v>
      </c>
      <c r="AF388" s="121">
        <v>0</v>
      </c>
      <c r="AG388" s="121">
        <v>0</v>
      </c>
      <c r="AH388" s="122">
        <v>0</v>
      </c>
      <c r="AI388" s="123">
        <f t="shared" si="202"/>
        <v>0</v>
      </c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</row>
    <row r="389" spans="1:8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f t="shared" si="200"/>
        <v>0</v>
      </c>
      <c r="K389" s="75" t="s">
        <v>19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90">
        <v>0</v>
      </c>
      <c r="S389" s="91">
        <f t="shared" si="201"/>
        <v>0</v>
      </c>
      <c r="U389" s="106" t="s">
        <v>19</v>
      </c>
      <c r="V389" s="124">
        <v>0</v>
      </c>
      <c r="W389" s="124">
        <v>0</v>
      </c>
      <c r="X389" s="124">
        <v>0</v>
      </c>
      <c r="Y389" s="124">
        <v>0</v>
      </c>
      <c r="Z389" s="124">
        <v>0</v>
      </c>
      <c r="AA389" s="124">
        <v>0</v>
      </c>
      <c r="AB389" s="124">
        <v>0</v>
      </c>
      <c r="AC389" s="124">
        <v>0</v>
      </c>
      <c r="AD389" s="125">
        <v>0</v>
      </c>
      <c r="AE389" s="125">
        <v>0</v>
      </c>
      <c r="AF389" s="125">
        <v>0</v>
      </c>
      <c r="AG389" s="125">
        <v>0</v>
      </c>
      <c r="AH389" s="125">
        <v>0</v>
      </c>
      <c r="AI389" s="126">
        <f t="shared" si="202"/>
        <v>0</v>
      </c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</row>
    <row r="390" spans="1:8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f t="shared" si="200"/>
        <v>0</v>
      </c>
      <c r="K390" s="74" t="s">
        <v>20</v>
      </c>
      <c r="L390" s="87">
        <v>0</v>
      </c>
      <c r="M390" s="87">
        <v>0</v>
      </c>
      <c r="N390" s="87">
        <v>0</v>
      </c>
      <c r="O390" s="87">
        <v>0</v>
      </c>
      <c r="P390" s="87">
        <v>0</v>
      </c>
      <c r="Q390" s="87">
        <v>0</v>
      </c>
      <c r="R390" s="88">
        <v>0</v>
      </c>
      <c r="S390" s="89">
        <f t="shared" si="201"/>
        <v>0</v>
      </c>
      <c r="U390" s="105" t="s">
        <v>20</v>
      </c>
      <c r="V390" s="121">
        <v>0</v>
      </c>
      <c r="W390" s="121">
        <v>0</v>
      </c>
      <c r="X390" s="121">
        <v>0</v>
      </c>
      <c r="Y390" s="121">
        <v>0</v>
      </c>
      <c r="Z390" s="121">
        <v>0</v>
      </c>
      <c r="AA390" s="121">
        <v>0</v>
      </c>
      <c r="AB390" s="121">
        <v>0</v>
      </c>
      <c r="AC390" s="121">
        <v>0</v>
      </c>
      <c r="AD390" s="121">
        <v>0</v>
      </c>
      <c r="AE390" s="121">
        <v>0</v>
      </c>
      <c r="AF390" s="121">
        <v>0</v>
      </c>
      <c r="AG390" s="121">
        <v>0</v>
      </c>
      <c r="AH390" s="122">
        <v>0</v>
      </c>
      <c r="AI390" s="123">
        <f t="shared" si="202"/>
        <v>0</v>
      </c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</row>
    <row r="391" spans="1:8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f t="shared" si="200"/>
        <v>0</v>
      </c>
      <c r="K391" s="76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2">
        <v>0</v>
      </c>
      <c r="S391" s="93">
        <f t="shared" si="201"/>
        <v>0</v>
      </c>
      <c r="U391" s="106" t="s">
        <v>11</v>
      </c>
      <c r="V391" s="124">
        <v>0</v>
      </c>
      <c r="W391" s="124">
        <v>0</v>
      </c>
      <c r="X391" s="124">
        <v>0</v>
      </c>
      <c r="Y391" s="124">
        <v>0</v>
      </c>
      <c r="Z391" s="124">
        <v>0</v>
      </c>
      <c r="AA391" s="124">
        <v>0</v>
      </c>
      <c r="AB391" s="124">
        <v>0</v>
      </c>
      <c r="AC391" s="124">
        <v>0</v>
      </c>
      <c r="AD391" s="125">
        <v>0</v>
      </c>
      <c r="AE391" s="125">
        <v>0</v>
      </c>
      <c r="AF391" s="125">
        <v>0</v>
      </c>
      <c r="AG391" s="125">
        <v>0</v>
      </c>
      <c r="AH391" s="125">
        <v>0</v>
      </c>
      <c r="AI391" s="126">
        <f t="shared" si="202"/>
        <v>0</v>
      </c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</row>
    <row r="392" spans="1:81" ht="15">
      <c r="A392" s="34" t="s">
        <v>26</v>
      </c>
      <c r="B392" s="67">
        <f>SUM(B371:B387)</f>
        <v>1003.1775686242465</v>
      </c>
      <c r="C392" s="67">
        <f t="shared" ref="C392:I392" si="203">SUM(C371:C387)</f>
        <v>3.9034578253931311</v>
      </c>
      <c r="D392" s="67">
        <f t="shared" si="203"/>
        <v>126.81288585427137</v>
      </c>
      <c r="E392" s="67">
        <f t="shared" si="203"/>
        <v>2624.4901657783321</v>
      </c>
      <c r="F392" s="67">
        <f t="shared" si="203"/>
        <v>0</v>
      </c>
      <c r="G392" s="67">
        <f t="shared" si="203"/>
        <v>208.11278912154538</v>
      </c>
      <c r="H392" s="68">
        <f t="shared" si="203"/>
        <v>0</v>
      </c>
      <c r="I392" s="39">
        <f t="shared" si="203"/>
        <v>3966.496867203789</v>
      </c>
      <c r="K392" s="77" t="s">
        <v>26</v>
      </c>
      <c r="L392" s="67">
        <f>SUM(L371:L387)</f>
        <v>1003.1775686242465</v>
      </c>
      <c r="M392" s="67">
        <f t="shared" ref="M392:S392" si="204">SUM(M371:M387)</f>
        <v>3.9034578253931311</v>
      </c>
      <c r="N392" s="67">
        <f t="shared" si="204"/>
        <v>126.81288585427137</v>
      </c>
      <c r="O392" s="67">
        <f t="shared" si="204"/>
        <v>2624.4901657783321</v>
      </c>
      <c r="P392" s="67">
        <f t="shared" si="204"/>
        <v>1732.9922392927804</v>
      </c>
      <c r="Q392" s="67">
        <f t="shared" si="204"/>
        <v>208.11278912154538</v>
      </c>
      <c r="R392" s="68">
        <f t="shared" si="204"/>
        <v>0</v>
      </c>
      <c r="S392" s="94">
        <f t="shared" si="204"/>
        <v>5699.4891064965686</v>
      </c>
      <c r="U392" s="107" t="s">
        <v>63</v>
      </c>
      <c r="V392" s="127">
        <f>SUM(V371:V387)</f>
        <v>956.23371757705831</v>
      </c>
      <c r="W392" s="127">
        <f t="shared" ref="W392:AH392" si="205">SUM(W371:W387)</f>
        <v>28.273211461782566</v>
      </c>
      <c r="X392" s="127">
        <f t="shared" si="205"/>
        <v>208.11278912154538</v>
      </c>
      <c r="Y392" s="127">
        <f t="shared" si="205"/>
        <v>3.9034578253931311</v>
      </c>
      <c r="Z392" s="127">
        <f t="shared" si="205"/>
        <v>126.81288585427137</v>
      </c>
      <c r="AA392" s="127">
        <f t="shared" si="205"/>
        <v>2594.3360615311922</v>
      </c>
      <c r="AB392" s="127">
        <f t="shared" si="205"/>
        <v>1732.9922392927804</v>
      </c>
      <c r="AC392" s="127">
        <f t="shared" si="205"/>
        <v>48.824743832545884</v>
      </c>
      <c r="AD392" s="128">
        <f t="shared" si="205"/>
        <v>18.670639585405688</v>
      </c>
      <c r="AE392" s="128">
        <f t="shared" si="205"/>
        <v>0</v>
      </c>
      <c r="AF392" s="128">
        <f t="shared" si="205"/>
        <v>0</v>
      </c>
      <c r="AG392" s="128">
        <f t="shared" si="205"/>
        <v>0</v>
      </c>
      <c r="AH392" s="128">
        <f t="shared" si="205"/>
        <v>30.154104247140197</v>
      </c>
      <c r="AI392" s="129">
        <f>SUM(V392:AC392)</f>
        <v>5699.4891064965695</v>
      </c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</row>
    <row r="393" spans="1:81" s="15" customFormat="1" ht="15" thickBot="1">
      <c r="A393" s="32" t="s">
        <v>90</v>
      </c>
      <c r="B393" s="48">
        <f>IF($I392=0,"-",B392/$I392)</f>
        <v>0.25291273438757156</v>
      </c>
      <c r="C393" s="48">
        <f t="shared" ref="C393:H393" si="206">IF($I392=0,"-",C392/$I392)</f>
        <v>9.8410712426577618E-4</v>
      </c>
      <c r="D393" s="48">
        <f t="shared" si="206"/>
        <v>3.1971003658870664E-2</v>
      </c>
      <c r="E393" s="48">
        <f t="shared" si="206"/>
        <v>0.66166449984580111</v>
      </c>
      <c r="F393" s="48">
        <f t="shared" si="206"/>
        <v>0</v>
      </c>
      <c r="G393" s="48">
        <f t="shared" si="206"/>
        <v>5.2467654983490764E-2</v>
      </c>
      <c r="H393" s="69">
        <f t="shared" si="206"/>
        <v>0</v>
      </c>
      <c r="I393" s="49">
        <f>SUM(B393:H393)</f>
        <v>1</v>
      </c>
      <c r="K393" s="78" t="s">
        <v>90</v>
      </c>
      <c r="L393" s="95">
        <f>IF($S392=0,"-",L392/$S392)</f>
        <v>0.17601184068950557</v>
      </c>
      <c r="M393" s="95">
        <f t="shared" ref="M393:R393" si="207">IF($S392=0,"-",M392/$S392)</f>
        <v>6.8487854831475524E-4</v>
      </c>
      <c r="N393" s="95">
        <f t="shared" si="207"/>
        <v>2.2249868976804178E-2</v>
      </c>
      <c r="O393" s="95">
        <f t="shared" si="207"/>
        <v>0.46047814404747334</v>
      </c>
      <c r="P393" s="95">
        <f t="shared" si="207"/>
        <v>0.30406097931083459</v>
      </c>
      <c r="Q393" s="95">
        <f t="shared" si="207"/>
        <v>3.6514288427067575E-2</v>
      </c>
      <c r="R393" s="96">
        <f t="shared" si="207"/>
        <v>0</v>
      </c>
      <c r="S393" s="97">
        <f>SUM(L393:R393)</f>
        <v>1</v>
      </c>
      <c r="U393" s="108" t="s">
        <v>90</v>
      </c>
      <c r="V393" s="130">
        <f>+V392/$AI392</f>
        <v>0.16777533910663925</v>
      </c>
      <c r="W393" s="130">
        <f t="shared" ref="W393:AH393" si="208">+W392/$AI392</f>
        <v>4.9606571630350709E-3</v>
      </c>
      <c r="X393" s="130">
        <f t="shared" si="208"/>
        <v>3.6514288427067568E-2</v>
      </c>
      <c r="Y393" s="130">
        <f t="shared" si="208"/>
        <v>6.8487854831475513E-4</v>
      </c>
      <c r="Z393" s="130">
        <f t="shared" si="208"/>
        <v>2.2249868976804175E-2</v>
      </c>
      <c r="AA393" s="130">
        <f t="shared" si="208"/>
        <v>0.45518747611501442</v>
      </c>
      <c r="AB393" s="130">
        <f t="shared" si="208"/>
        <v>0.30406097931083453</v>
      </c>
      <c r="AC393" s="130">
        <f t="shared" si="208"/>
        <v>8.5665123522901277E-3</v>
      </c>
      <c r="AD393" s="130">
        <f t="shared" si="208"/>
        <v>3.2758444198312331E-3</v>
      </c>
      <c r="AE393" s="130">
        <f t="shared" si="208"/>
        <v>0</v>
      </c>
      <c r="AF393" s="130">
        <f t="shared" si="208"/>
        <v>0</v>
      </c>
      <c r="AG393" s="130">
        <f t="shared" si="208"/>
        <v>0</v>
      </c>
      <c r="AH393" s="130">
        <f t="shared" si="208"/>
        <v>5.2906679324588946E-3</v>
      </c>
      <c r="AI393" s="131">
        <f>SUM(V393:AC393)</f>
        <v>0.99999999999999989</v>
      </c>
    </row>
    <row r="394" spans="1:81" ht="15" thickBot="1">
      <c r="A394" s="2"/>
      <c r="B394" s="2"/>
      <c r="C394" s="2"/>
      <c r="D394" s="2"/>
      <c r="E394" s="2"/>
      <c r="F394" s="2"/>
      <c r="G394" s="2"/>
      <c r="H394" s="2"/>
      <c r="I394" s="2"/>
      <c r="K394" s="2"/>
      <c r="L394" s="2"/>
      <c r="M394" s="2"/>
      <c r="N394" s="2"/>
      <c r="O394" s="2"/>
      <c r="P394" s="2"/>
      <c r="Q394" s="2"/>
      <c r="R394" s="2"/>
      <c r="S394" s="2"/>
      <c r="U394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</row>
    <row r="395" spans="1:81" ht="48.75" customHeight="1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  <c r="K395" s="424" t="s">
        <v>42</v>
      </c>
      <c r="L395" s="80" t="s">
        <v>0</v>
      </c>
      <c r="M395" s="80" t="s">
        <v>1</v>
      </c>
      <c r="N395" s="80" t="s">
        <v>2</v>
      </c>
      <c r="O395" s="80" t="s">
        <v>3</v>
      </c>
      <c r="P395" s="80" t="s">
        <v>27</v>
      </c>
      <c r="Q395" s="80" t="s">
        <v>4</v>
      </c>
      <c r="R395" s="80" t="s">
        <v>5</v>
      </c>
      <c r="S395" s="81" t="s">
        <v>6</v>
      </c>
      <c r="U395" s="417" t="s">
        <v>42</v>
      </c>
      <c r="V395" s="111" t="s">
        <v>72</v>
      </c>
      <c r="W395" s="111" t="s">
        <v>73</v>
      </c>
      <c r="X395" s="111" t="s">
        <v>4</v>
      </c>
      <c r="Y395" s="111" t="s">
        <v>1</v>
      </c>
      <c r="Z395" s="111" t="s">
        <v>2</v>
      </c>
      <c r="AA395" s="111" t="s">
        <v>3</v>
      </c>
      <c r="AB395" s="111" t="s">
        <v>55</v>
      </c>
      <c r="AC395" s="111" t="s">
        <v>67</v>
      </c>
      <c r="AD395" s="112" t="s">
        <v>74</v>
      </c>
      <c r="AE395" s="112" t="s">
        <v>75</v>
      </c>
      <c r="AF395" s="112" t="s">
        <v>76</v>
      </c>
      <c r="AG395" s="112" t="s">
        <v>77</v>
      </c>
      <c r="AH395" s="112" t="s">
        <v>78</v>
      </c>
      <c r="AI395" s="113" t="s">
        <v>63</v>
      </c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</row>
    <row r="396" spans="1:81" ht="15" customHeight="1">
      <c r="A396" s="445" t="s">
        <v>42</v>
      </c>
      <c r="B396" s="409" t="s">
        <v>119</v>
      </c>
      <c r="C396" s="410"/>
      <c r="D396" s="410"/>
      <c r="E396" s="410"/>
      <c r="F396" s="410"/>
      <c r="G396" s="410"/>
      <c r="H396" s="410"/>
      <c r="I396" s="411"/>
      <c r="K396" s="425" t="s">
        <v>42</v>
      </c>
      <c r="L396" s="412" t="s">
        <v>119</v>
      </c>
      <c r="M396" s="413"/>
      <c r="N396" s="413"/>
      <c r="O396" s="413"/>
      <c r="P396" s="413"/>
      <c r="Q396" s="413"/>
      <c r="R396" s="413"/>
      <c r="S396" s="414"/>
      <c r="U396" s="418" t="s">
        <v>42</v>
      </c>
      <c r="V396" s="419" t="s">
        <v>119</v>
      </c>
      <c r="W396" s="419"/>
      <c r="X396" s="419"/>
      <c r="Y396" s="419"/>
      <c r="Z396" s="419"/>
      <c r="AA396" s="419"/>
      <c r="AB396" s="419"/>
      <c r="AC396" s="419"/>
      <c r="AD396" s="419"/>
      <c r="AE396" s="419"/>
      <c r="AF396" s="419"/>
      <c r="AG396" s="419"/>
      <c r="AH396" s="419"/>
      <c r="AI396" s="420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</row>
    <row r="397" spans="1:8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SUM(B397:H397)</f>
        <v>0</v>
      </c>
      <c r="K397" s="79" t="s">
        <v>7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98">
        <v>0</v>
      </c>
      <c r="S397" s="99">
        <f>SUM(L397:R397)</f>
        <v>0</v>
      </c>
      <c r="U397" s="101" t="s">
        <v>7</v>
      </c>
      <c r="V397" s="114">
        <v>0</v>
      </c>
      <c r="W397" s="114">
        <v>0</v>
      </c>
      <c r="X397" s="114">
        <v>0</v>
      </c>
      <c r="Y397" s="114">
        <v>0</v>
      </c>
      <c r="Z397" s="114">
        <v>0</v>
      </c>
      <c r="AA397" s="114">
        <v>0</v>
      </c>
      <c r="AB397" s="114">
        <v>0</v>
      </c>
      <c r="AC397" s="115">
        <v>0</v>
      </c>
      <c r="AD397" s="116">
        <v>0</v>
      </c>
      <c r="AE397" s="116">
        <v>0</v>
      </c>
      <c r="AF397" s="116">
        <v>0</v>
      </c>
      <c r="AG397" s="116">
        <v>0</v>
      </c>
      <c r="AH397" s="116">
        <v>0</v>
      </c>
      <c r="AI397" s="117">
        <f>SUM(V397:AC397)</f>
        <v>0</v>
      </c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</row>
    <row r="398" spans="1:8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209">SUM(B398:H398)</f>
        <v>0</v>
      </c>
      <c r="K398" s="71" t="s">
        <v>8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5">
        <v>0</v>
      </c>
      <c r="S398" s="86">
        <f t="shared" ref="S398:S417" si="210">SUM(L398:R398)</f>
        <v>0</v>
      </c>
      <c r="U398" s="102" t="s">
        <v>8</v>
      </c>
      <c r="V398" s="118">
        <v>0</v>
      </c>
      <c r="W398" s="118">
        <v>0</v>
      </c>
      <c r="X398" s="118">
        <v>0</v>
      </c>
      <c r="Y398" s="118">
        <v>0</v>
      </c>
      <c r="Z398" s="118">
        <v>0</v>
      </c>
      <c r="AA398" s="118">
        <v>0</v>
      </c>
      <c r="AB398" s="118">
        <v>0</v>
      </c>
      <c r="AC398" s="119">
        <v>0</v>
      </c>
      <c r="AD398" s="118">
        <v>0</v>
      </c>
      <c r="AE398" s="118">
        <v>0</v>
      </c>
      <c r="AF398" s="118">
        <v>0</v>
      </c>
      <c r="AG398" s="118">
        <v>0</v>
      </c>
      <c r="AH398" s="118">
        <v>0</v>
      </c>
      <c r="AI398" s="120">
        <f t="shared" ref="AI398:AI417" si="211">SUM(V398:AC398)</f>
        <v>0</v>
      </c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</row>
    <row r="399" spans="1:8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209"/>
        <v>0</v>
      </c>
      <c r="K399" s="72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82">
        <v>0</v>
      </c>
      <c r="S399" s="83">
        <f t="shared" si="210"/>
        <v>0</v>
      </c>
      <c r="U399" s="103" t="s">
        <v>10</v>
      </c>
      <c r="V399" s="114">
        <v>0</v>
      </c>
      <c r="W399" s="114">
        <v>0</v>
      </c>
      <c r="X399" s="114">
        <v>0</v>
      </c>
      <c r="Y399" s="114">
        <v>0</v>
      </c>
      <c r="Z399" s="114">
        <v>0</v>
      </c>
      <c r="AA399" s="114">
        <v>0</v>
      </c>
      <c r="AB399" s="114">
        <v>0</v>
      </c>
      <c r="AC399" s="115">
        <v>0</v>
      </c>
      <c r="AD399" s="116">
        <v>0</v>
      </c>
      <c r="AE399" s="116">
        <v>0</v>
      </c>
      <c r="AF399" s="116">
        <v>0</v>
      </c>
      <c r="AG399" s="116">
        <v>0</v>
      </c>
      <c r="AH399" s="116">
        <v>0</v>
      </c>
      <c r="AI399" s="117">
        <f t="shared" si="211"/>
        <v>0</v>
      </c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</row>
    <row r="400" spans="1:8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209"/>
        <v>0</v>
      </c>
      <c r="K400" s="71" t="s">
        <v>56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5">
        <v>0</v>
      </c>
      <c r="S400" s="86">
        <f t="shared" si="210"/>
        <v>0</v>
      </c>
      <c r="U400" s="102" t="s">
        <v>56</v>
      </c>
      <c r="V400" s="118">
        <v>0</v>
      </c>
      <c r="W400" s="118">
        <v>0</v>
      </c>
      <c r="X400" s="118">
        <v>0</v>
      </c>
      <c r="Y400" s="118">
        <v>0</v>
      </c>
      <c r="Z400" s="118">
        <v>0</v>
      </c>
      <c r="AA400" s="118">
        <v>0</v>
      </c>
      <c r="AB400" s="118">
        <v>0</v>
      </c>
      <c r="AC400" s="119">
        <v>0</v>
      </c>
      <c r="AD400" s="118">
        <v>0</v>
      </c>
      <c r="AE400" s="118">
        <v>0</v>
      </c>
      <c r="AF400" s="118">
        <v>0</v>
      </c>
      <c r="AG400" s="118">
        <v>0</v>
      </c>
      <c r="AH400" s="118">
        <v>0</v>
      </c>
      <c r="AI400" s="120">
        <f t="shared" si="211"/>
        <v>0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</row>
    <row r="401" spans="1:81" ht="15">
      <c r="A401" s="29" t="s">
        <v>16</v>
      </c>
      <c r="B401" s="43">
        <v>30.427527320246583</v>
      </c>
      <c r="C401" s="43">
        <v>13.266653055385108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209"/>
        <v>43.694180375631689</v>
      </c>
      <c r="K401" s="72" t="s">
        <v>16</v>
      </c>
      <c r="L401" s="43">
        <v>30.427527320246583</v>
      </c>
      <c r="M401" s="43">
        <v>13.266653055385108</v>
      </c>
      <c r="N401" s="43">
        <v>0</v>
      </c>
      <c r="O401" s="43">
        <v>0</v>
      </c>
      <c r="P401" s="43">
        <v>0</v>
      </c>
      <c r="Q401" s="43">
        <v>0</v>
      </c>
      <c r="R401" s="82">
        <v>0</v>
      </c>
      <c r="S401" s="83">
        <f t="shared" si="210"/>
        <v>43.694180375631689</v>
      </c>
      <c r="U401" s="103" t="s">
        <v>16</v>
      </c>
      <c r="V401" s="114">
        <v>30.427527320246583</v>
      </c>
      <c r="W401" s="114">
        <v>0</v>
      </c>
      <c r="X401" s="114">
        <v>0</v>
      </c>
      <c r="Y401" s="114">
        <v>13.266653055385108</v>
      </c>
      <c r="Z401" s="114">
        <v>0</v>
      </c>
      <c r="AA401" s="114">
        <v>0</v>
      </c>
      <c r="AB401" s="114">
        <v>0</v>
      </c>
      <c r="AC401" s="115">
        <v>0</v>
      </c>
      <c r="AD401" s="116">
        <v>0</v>
      </c>
      <c r="AE401" s="116">
        <v>0</v>
      </c>
      <c r="AF401" s="116">
        <v>0</v>
      </c>
      <c r="AG401" s="116">
        <v>0</v>
      </c>
      <c r="AH401" s="116">
        <v>0</v>
      </c>
      <c r="AI401" s="117">
        <f t="shared" si="211"/>
        <v>43.694180375631689</v>
      </c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</row>
    <row r="402" spans="1:81" ht="15">
      <c r="A402" s="28" t="s">
        <v>68</v>
      </c>
      <c r="B402" s="40">
        <v>7.0211379757641321</v>
      </c>
      <c r="C402" s="40">
        <v>4.4322226396166329</v>
      </c>
      <c r="D402" s="40">
        <v>1.0681966035242967</v>
      </c>
      <c r="E402" s="40">
        <v>0</v>
      </c>
      <c r="F402" s="422"/>
      <c r="G402" s="40">
        <v>0</v>
      </c>
      <c r="H402" s="41">
        <v>0</v>
      </c>
      <c r="I402" s="42">
        <f t="shared" si="209"/>
        <v>12.521557218905063</v>
      </c>
      <c r="K402" s="71" t="s">
        <v>68</v>
      </c>
      <c r="L402" s="84">
        <v>7.0211379757641321</v>
      </c>
      <c r="M402" s="84">
        <v>4.4322226396166329</v>
      </c>
      <c r="N402" s="84">
        <v>1.0681966035242967</v>
      </c>
      <c r="O402" s="84">
        <v>0</v>
      </c>
      <c r="P402" s="84">
        <v>0</v>
      </c>
      <c r="Q402" s="84">
        <v>0</v>
      </c>
      <c r="R402" s="85">
        <v>0</v>
      </c>
      <c r="S402" s="86">
        <f t="shared" si="210"/>
        <v>12.521557218905063</v>
      </c>
      <c r="U402" s="102" t="s">
        <v>57</v>
      </c>
      <c r="V402" s="118">
        <v>7.0211379757641321</v>
      </c>
      <c r="W402" s="118">
        <v>0</v>
      </c>
      <c r="X402" s="118">
        <v>0</v>
      </c>
      <c r="Y402" s="118">
        <v>4.4322226396166329</v>
      </c>
      <c r="Z402" s="118">
        <v>1.0681966035242967</v>
      </c>
      <c r="AA402" s="118">
        <v>0</v>
      </c>
      <c r="AB402" s="118">
        <v>0</v>
      </c>
      <c r="AC402" s="119">
        <v>0</v>
      </c>
      <c r="AD402" s="118">
        <v>0</v>
      </c>
      <c r="AE402" s="118">
        <v>0</v>
      </c>
      <c r="AF402" s="118">
        <v>0</v>
      </c>
      <c r="AG402" s="118">
        <v>0</v>
      </c>
      <c r="AH402" s="118">
        <v>0</v>
      </c>
      <c r="AI402" s="120">
        <f t="shared" si="211"/>
        <v>12.521557218905063</v>
      </c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</row>
    <row r="403" spans="1:81" ht="15">
      <c r="A403" s="29" t="s">
        <v>58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209"/>
        <v>0</v>
      </c>
      <c r="K403" s="72" t="s">
        <v>58</v>
      </c>
      <c r="L403" s="43">
        <v>0</v>
      </c>
      <c r="M403" s="43">
        <v>0</v>
      </c>
      <c r="N403" s="43">
        <v>0</v>
      </c>
      <c r="O403" s="43">
        <v>0</v>
      </c>
      <c r="P403" s="43">
        <v>19.659011788342958</v>
      </c>
      <c r="Q403" s="43">
        <v>0</v>
      </c>
      <c r="R403" s="82">
        <v>0</v>
      </c>
      <c r="S403" s="83">
        <f t="shared" si="210"/>
        <v>19.659011788342958</v>
      </c>
      <c r="U403" s="103" t="s">
        <v>58</v>
      </c>
      <c r="V403" s="114">
        <v>0</v>
      </c>
      <c r="W403" s="114">
        <v>0</v>
      </c>
      <c r="X403" s="114">
        <v>0</v>
      </c>
      <c r="Y403" s="114">
        <v>0</v>
      </c>
      <c r="Z403" s="114">
        <v>0</v>
      </c>
      <c r="AA403" s="114">
        <v>0</v>
      </c>
      <c r="AB403" s="114">
        <v>19.659011788342958</v>
      </c>
      <c r="AC403" s="115">
        <v>0</v>
      </c>
      <c r="AD403" s="114">
        <v>0</v>
      </c>
      <c r="AE403" s="114">
        <v>0</v>
      </c>
      <c r="AF403" s="114">
        <v>0</v>
      </c>
      <c r="AG403" s="114">
        <v>0</v>
      </c>
      <c r="AH403" s="114">
        <v>0</v>
      </c>
      <c r="AI403" s="117">
        <f t="shared" si="211"/>
        <v>19.659011788342958</v>
      </c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</row>
    <row r="404" spans="1:81" ht="15">
      <c r="A404" s="28" t="s">
        <v>12</v>
      </c>
      <c r="B404" s="40">
        <v>0</v>
      </c>
      <c r="C404" s="40">
        <v>0.52476054127690408</v>
      </c>
      <c r="D404" s="40">
        <v>0</v>
      </c>
      <c r="E404" s="40">
        <v>0</v>
      </c>
      <c r="F404" s="422"/>
      <c r="G404" s="40">
        <v>0</v>
      </c>
      <c r="H404" s="41">
        <v>0</v>
      </c>
      <c r="I404" s="42">
        <f t="shared" si="209"/>
        <v>0.52476054127690408</v>
      </c>
      <c r="K404" s="71" t="s">
        <v>12</v>
      </c>
      <c r="L404" s="84">
        <v>0</v>
      </c>
      <c r="M404" s="84">
        <v>0.52476054127690408</v>
      </c>
      <c r="N404" s="84">
        <v>0</v>
      </c>
      <c r="O404" s="84">
        <v>0</v>
      </c>
      <c r="P404" s="84">
        <v>2.6972815602827152</v>
      </c>
      <c r="Q404" s="84">
        <v>0</v>
      </c>
      <c r="R404" s="85">
        <v>0</v>
      </c>
      <c r="S404" s="86">
        <f t="shared" si="210"/>
        <v>3.2220421015596195</v>
      </c>
      <c r="U404" s="102" t="s">
        <v>12</v>
      </c>
      <c r="V404" s="118">
        <v>0</v>
      </c>
      <c r="W404" s="118">
        <v>0</v>
      </c>
      <c r="X404" s="118">
        <v>0</v>
      </c>
      <c r="Y404" s="118">
        <v>0.52476054127690408</v>
      </c>
      <c r="Z404" s="118">
        <v>0</v>
      </c>
      <c r="AA404" s="118">
        <v>0</v>
      </c>
      <c r="AB404" s="118">
        <v>2.6972815602827152</v>
      </c>
      <c r="AC404" s="119">
        <v>0</v>
      </c>
      <c r="AD404" s="118">
        <v>0</v>
      </c>
      <c r="AE404" s="118">
        <v>0</v>
      </c>
      <c r="AF404" s="118">
        <v>0</v>
      </c>
      <c r="AG404" s="118">
        <v>0</v>
      </c>
      <c r="AH404" s="118">
        <v>0</v>
      </c>
      <c r="AI404" s="120">
        <f t="shared" si="211"/>
        <v>3.2220421015596195</v>
      </c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</row>
    <row r="405" spans="1:81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209"/>
        <v>0</v>
      </c>
      <c r="K405" s="72" t="s">
        <v>59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82">
        <v>0</v>
      </c>
      <c r="S405" s="83">
        <f t="shared" si="210"/>
        <v>0</v>
      </c>
      <c r="U405" s="103" t="s">
        <v>59</v>
      </c>
      <c r="V405" s="114">
        <v>0</v>
      </c>
      <c r="W405" s="114">
        <v>0</v>
      </c>
      <c r="X405" s="114">
        <v>0</v>
      </c>
      <c r="Y405" s="114">
        <v>0</v>
      </c>
      <c r="Z405" s="114">
        <v>0</v>
      </c>
      <c r="AA405" s="114">
        <v>0</v>
      </c>
      <c r="AB405" s="114">
        <v>0</v>
      </c>
      <c r="AC405" s="115">
        <v>0</v>
      </c>
      <c r="AD405" s="114">
        <v>0</v>
      </c>
      <c r="AE405" s="114">
        <v>0</v>
      </c>
      <c r="AF405" s="114">
        <v>0</v>
      </c>
      <c r="AG405" s="114">
        <v>0</v>
      </c>
      <c r="AH405" s="114">
        <v>0</v>
      </c>
      <c r="AI405" s="117">
        <f t="shared" si="211"/>
        <v>0</v>
      </c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</row>
    <row r="406" spans="1:81" ht="15">
      <c r="A406" s="28" t="s">
        <v>17</v>
      </c>
      <c r="B406" s="40">
        <v>0</v>
      </c>
      <c r="C406" s="40">
        <v>0</v>
      </c>
      <c r="D406" s="40">
        <v>2.2300461167114594</v>
      </c>
      <c r="E406" s="40">
        <v>0</v>
      </c>
      <c r="F406" s="422"/>
      <c r="G406" s="40">
        <v>0</v>
      </c>
      <c r="H406" s="41">
        <v>0</v>
      </c>
      <c r="I406" s="42">
        <f t="shared" si="209"/>
        <v>2.2300461167114594</v>
      </c>
      <c r="K406" s="71" t="s">
        <v>17</v>
      </c>
      <c r="L406" s="84">
        <v>0</v>
      </c>
      <c r="M406" s="84">
        <v>0</v>
      </c>
      <c r="N406" s="84">
        <v>2.2300461167114594</v>
      </c>
      <c r="O406" s="84">
        <v>0</v>
      </c>
      <c r="P406" s="84">
        <v>0</v>
      </c>
      <c r="Q406" s="84">
        <v>0</v>
      </c>
      <c r="R406" s="85">
        <v>0</v>
      </c>
      <c r="S406" s="86">
        <f t="shared" si="210"/>
        <v>2.2300461167114594</v>
      </c>
      <c r="U406" s="102" t="s">
        <v>17</v>
      </c>
      <c r="V406" s="118">
        <v>0</v>
      </c>
      <c r="W406" s="118">
        <v>0</v>
      </c>
      <c r="X406" s="118">
        <v>0</v>
      </c>
      <c r="Y406" s="118">
        <v>0</v>
      </c>
      <c r="Z406" s="118">
        <v>2.2300461167114594</v>
      </c>
      <c r="AA406" s="118">
        <v>0</v>
      </c>
      <c r="AB406" s="118">
        <v>0</v>
      </c>
      <c r="AC406" s="119">
        <v>0</v>
      </c>
      <c r="AD406" s="118">
        <v>0</v>
      </c>
      <c r="AE406" s="118">
        <v>0</v>
      </c>
      <c r="AF406" s="118">
        <v>0</v>
      </c>
      <c r="AG406" s="118">
        <v>0</v>
      </c>
      <c r="AH406" s="118">
        <v>0</v>
      </c>
      <c r="AI406" s="120">
        <f t="shared" si="211"/>
        <v>2.2300461167114594</v>
      </c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</row>
    <row r="407" spans="1:81" ht="15">
      <c r="A407" s="29" t="s">
        <v>140</v>
      </c>
      <c r="B407" s="43">
        <v>22.883942476991798</v>
      </c>
      <c r="C407" s="43">
        <v>169.02595626006948</v>
      </c>
      <c r="D407" s="43">
        <v>66.787823238778827</v>
      </c>
      <c r="E407" s="43">
        <v>0</v>
      </c>
      <c r="F407" s="422"/>
      <c r="G407" s="43">
        <v>0</v>
      </c>
      <c r="H407" s="44">
        <v>0</v>
      </c>
      <c r="I407" s="39">
        <f t="shared" si="209"/>
        <v>258.69772197584007</v>
      </c>
      <c r="K407" s="72" t="s">
        <v>140</v>
      </c>
      <c r="L407" s="43">
        <v>22.883942476991798</v>
      </c>
      <c r="M407" s="43">
        <v>169.02595626006948</v>
      </c>
      <c r="N407" s="43">
        <v>66.787823238778827</v>
      </c>
      <c r="O407" s="43">
        <v>0</v>
      </c>
      <c r="P407" s="43">
        <v>0</v>
      </c>
      <c r="Q407" s="43">
        <v>0</v>
      </c>
      <c r="R407" s="82">
        <v>0</v>
      </c>
      <c r="S407" s="83">
        <f t="shared" si="210"/>
        <v>258.69772197584007</v>
      </c>
      <c r="U407" s="103" t="s">
        <v>140</v>
      </c>
      <c r="V407" s="114">
        <v>22.883942476991798</v>
      </c>
      <c r="W407" s="114">
        <v>0</v>
      </c>
      <c r="X407" s="114">
        <v>0</v>
      </c>
      <c r="Y407" s="114">
        <v>169.02595626006948</v>
      </c>
      <c r="Z407" s="114">
        <v>28.952314082182124</v>
      </c>
      <c r="AA407" s="114">
        <v>0</v>
      </c>
      <c r="AB407" s="114">
        <v>0</v>
      </c>
      <c r="AC407" s="115">
        <v>37.8355091565967</v>
      </c>
      <c r="AD407" s="114">
        <v>0</v>
      </c>
      <c r="AE407" s="114">
        <v>0</v>
      </c>
      <c r="AF407" s="114">
        <v>0</v>
      </c>
      <c r="AG407" s="114">
        <v>37.8355091565967</v>
      </c>
      <c r="AH407" s="114">
        <v>0</v>
      </c>
      <c r="AI407" s="117">
        <f t="shared" si="211"/>
        <v>258.69772197584007</v>
      </c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</row>
    <row r="408" spans="1:81" ht="15">
      <c r="A408" s="28" t="s">
        <v>25</v>
      </c>
      <c r="B408" s="40">
        <v>19.57514525530166</v>
      </c>
      <c r="C408" s="40">
        <v>0.47843904237233498</v>
      </c>
      <c r="D408" s="40">
        <v>3.8559908534056038</v>
      </c>
      <c r="E408" s="40">
        <v>143.17689937963479</v>
      </c>
      <c r="F408" s="422"/>
      <c r="G408" s="40">
        <v>19.930061797882054</v>
      </c>
      <c r="H408" s="41">
        <v>0</v>
      </c>
      <c r="I408" s="42">
        <f t="shared" si="209"/>
        <v>187.01653632859643</v>
      </c>
      <c r="K408" s="71" t="s">
        <v>25</v>
      </c>
      <c r="L408" s="84">
        <v>19.57514525530166</v>
      </c>
      <c r="M408" s="84">
        <v>0.47843904237233498</v>
      </c>
      <c r="N408" s="84">
        <v>3.8559908534056038</v>
      </c>
      <c r="O408" s="84">
        <v>143.17689937963479</v>
      </c>
      <c r="P408" s="84">
        <v>1.9856185413006751</v>
      </c>
      <c r="Q408" s="84">
        <v>19.930061797882054</v>
      </c>
      <c r="R408" s="85">
        <v>0</v>
      </c>
      <c r="S408" s="86">
        <f t="shared" si="210"/>
        <v>189.00215486989711</v>
      </c>
      <c r="U408" s="102" t="s">
        <v>25</v>
      </c>
      <c r="V408" s="118">
        <v>0</v>
      </c>
      <c r="W408" s="118">
        <v>15.109500908486606</v>
      </c>
      <c r="X408" s="118">
        <v>19.930061797882054</v>
      </c>
      <c r="Y408" s="118">
        <v>0.47843904237233498</v>
      </c>
      <c r="Z408" s="118">
        <v>3.8559908534056038</v>
      </c>
      <c r="AA408" s="118">
        <v>137.33967463204343</v>
      </c>
      <c r="AB408" s="118">
        <v>1.9856185413006751</v>
      </c>
      <c r="AC408" s="119">
        <v>10.302869094406436</v>
      </c>
      <c r="AD408" s="118">
        <v>4.4656443468150542</v>
      </c>
      <c r="AE408" s="118">
        <v>5.8372247475913781</v>
      </c>
      <c r="AF408" s="118">
        <v>0</v>
      </c>
      <c r="AG408" s="118">
        <v>0</v>
      </c>
      <c r="AH408" s="118">
        <v>0</v>
      </c>
      <c r="AI408" s="120">
        <f t="shared" si="211"/>
        <v>189.00215486989714</v>
      </c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</row>
    <row r="409" spans="1:81" ht="15">
      <c r="A409" s="29" t="s">
        <v>24</v>
      </c>
      <c r="B409" s="43">
        <v>3.3623617622287574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 t="shared" si="209"/>
        <v>3.3623617622287574</v>
      </c>
      <c r="K409" s="72" t="s">
        <v>24</v>
      </c>
      <c r="L409" s="43">
        <v>3.3623617622287574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82">
        <v>0</v>
      </c>
      <c r="S409" s="83">
        <f t="shared" si="210"/>
        <v>3.3623617622287574</v>
      </c>
      <c r="U409" s="103" t="s">
        <v>24</v>
      </c>
      <c r="V409" s="114">
        <v>3.3623617622287574</v>
      </c>
      <c r="W409" s="114">
        <v>0</v>
      </c>
      <c r="X409" s="114">
        <v>0</v>
      </c>
      <c r="Y409" s="114">
        <v>0</v>
      </c>
      <c r="Z409" s="114">
        <v>0</v>
      </c>
      <c r="AA409" s="114">
        <v>0</v>
      </c>
      <c r="AB409" s="114">
        <v>0</v>
      </c>
      <c r="AC409" s="115">
        <v>0</v>
      </c>
      <c r="AD409" s="114">
        <v>0</v>
      </c>
      <c r="AE409" s="114">
        <v>0</v>
      </c>
      <c r="AF409" s="114">
        <v>0</v>
      </c>
      <c r="AG409" s="114">
        <v>0</v>
      </c>
      <c r="AH409" s="114">
        <v>0</v>
      </c>
      <c r="AI409" s="117">
        <f t="shared" si="211"/>
        <v>3.3623617622287574</v>
      </c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</row>
    <row r="410" spans="1:81" ht="15">
      <c r="A410" s="28" t="s">
        <v>60</v>
      </c>
      <c r="B410" s="40">
        <v>0.21692577871586158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209"/>
        <v>0.21692577871586158</v>
      </c>
      <c r="K410" s="71" t="s">
        <v>60</v>
      </c>
      <c r="L410" s="84">
        <v>0.21692577871586158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5">
        <v>0</v>
      </c>
      <c r="S410" s="86">
        <f t="shared" si="210"/>
        <v>0.21692577871586158</v>
      </c>
      <c r="U410" s="102" t="s">
        <v>60</v>
      </c>
      <c r="V410" s="118">
        <v>0.21692577871586158</v>
      </c>
      <c r="W410" s="118">
        <v>0</v>
      </c>
      <c r="X410" s="118">
        <v>0</v>
      </c>
      <c r="Y410" s="118">
        <v>0</v>
      </c>
      <c r="Z410" s="118">
        <v>0</v>
      </c>
      <c r="AA410" s="118">
        <v>0</v>
      </c>
      <c r="AB410" s="118">
        <v>0</v>
      </c>
      <c r="AC410" s="119">
        <v>0</v>
      </c>
      <c r="AD410" s="118">
        <v>0</v>
      </c>
      <c r="AE410" s="118">
        <v>0</v>
      </c>
      <c r="AF410" s="118">
        <v>0</v>
      </c>
      <c r="AG410" s="118">
        <v>0</v>
      </c>
      <c r="AH410" s="118">
        <v>0</v>
      </c>
      <c r="AI410" s="120">
        <f t="shared" si="211"/>
        <v>0.21692577871586158</v>
      </c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</row>
    <row r="411" spans="1:81" ht="15">
      <c r="A411" s="29" t="s">
        <v>22</v>
      </c>
      <c r="B411" s="43">
        <v>3.1777169106298513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 t="shared" si="209"/>
        <v>3.1777169106298513</v>
      </c>
      <c r="K411" s="72" t="s">
        <v>22</v>
      </c>
      <c r="L411" s="43">
        <v>3.1777169106298513</v>
      </c>
      <c r="M411" s="43">
        <v>0</v>
      </c>
      <c r="N411" s="43">
        <v>0</v>
      </c>
      <c r="O411" s="43">
        <v>0</v>
      </c>
      <c r="P411" s="43">
        <v>0.71746580899804668</v>
      </c>
      <c r="Q411" s="43">
        <v>0</v>
      </c>
      <c r="R411" s="82">
        <v>0</v>
      </c>
      <c r="S411" s="83">
        <f t="shared" si="210"/>
        <v>3.8951827196278979</v>
      </c>
      <c r="U411" s="103" t="s">
        <v>22</v>
      </c>
      <c r="V411" s="114">
        <v>0</v>
      </c>
      <c r="W411" s="114">
        <v>0</v>
      </c>
      <c r="X411" s="114">
        <v>0</v>
      </c>
      <c r="Y411" s="114">
        <v>0</v>
      </c>
      <c r="Z411" s="114">
        <v>0</v>
      </c>
      <c r="AA411" s="114">
        <v>0</v>
      </c>
      <c r="AB411" s="114">
        <v>0.71746580899804668</v>
      </c>
      <c r="AC411" s="115">
        <v>3.1777169106298513</v>
      </c>
      <c r="AD411" s="114">
        <v>3.1777169106298513</v>
      </c>
      <c r="AE411" s="114">
        <v>0</v>
      </c>
      <c r="AF411" s="114">
        <v>0</v>
      </c>
      <c r="AG411" s="114">
        <v>0</v>
      </c>
      <c r="AH411" s="114">
        <v>0</v>
      </c>
      <c r="AI411" s="117">
        <f t="shared" si="211"/>
        <v>3.8951827196278979</v>
      </c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</row>
    <row r="412" spans="1:81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209"/>
        <v>0</v>
      </c>
      <c r="K412" s="71" t="s">
        <v>21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5">
        <v>0</v>
      </c>
      <c r="S412" s="86">
        <f t="shared" si="210"/>
        <v>0</v>
      </c>
      <c r="U412" s="102" t="s">
        <v>61</v>
      </c>
      <c r="V412" s="118">
        <v>0</v>
      </c>
      <c r="W412" s="118">
        <v>0</v>
      </c>
      <c r="X412" s="118">
        <v>0</v>
      </c>
      <c r="Y412" s="118">
        <v>0</v>
      </c>
      <c r="Z412" s="118">
        <v>0</v>
      </c>
      <c r="AA412" s="118">
        <v>0</v>
      </c>
      <c r="AB412" s="118">
        <v>0</v>
      </c>
      <c r="AC412" s="119">
        <v>0</v>
      </c>
      <c r="AD412" s="118">
        <v>0</v>
      </c>
      <c r="AE412" s="118">
        <v>0</v>
      </c>
      <c r="AF412" s="118">
        <v>0</v>
      </c>
      <c r="AG412" s="118">
        <v>0</v>
      </c>
      <c r="AH412" s="118">
        <v>0</v>
      </c>
      <c r="AI412" s="120">
        <f t="shared" si="211"/>
        <v>0</v>
      </c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</row>
    <row r="413" spans="1:81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209"/>
        <v>0</v>
      </c>
      <c r="K413" s="73" t="s">
        <v>64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82">
        <v>0</v>
      </c>
      <c r="S413" s="83">
        <f t="shared" si="210"/>
        <v>0</v>
      </c>
      <c r="U413" s="104" t="s">
        <v>62</v>
      </c>
      <c r="V413" s="114">
        <v>0</v>
      </c>
      <c r="W413" s="114">
        <v>0</v>
      </c>
      <c r="X413" s="114">
        <v>0</v>
      </c>
      <c r="Y413" s="114">
        <v>0</v>
      </c>
      <c r="Z413" s="114">
        <v>0</v>
      </c>
      <c r="AA413" s="114">
        <v>0</v>
      </c>
      <c r="AB413" s="114">
        <v>0</v>
      </c>
      <c r="AC413" s="115">
        <v>0</v>
      </c>
      <c r="AD413" s="116">
        <v>0</v>
      </c>
      <c r="AE413" s="116">
        <v>0</v>
      </c>
      <c r="AF413" s="116">
        <v>0</v>
      </c>
      <c r="AG413" s="116">
        <v>0</v>
      </c>
      <c r="AH413" s="116">
        <v>0</v>
      </c>
      <c r="AI413" s="117">
        <f t="shared" si="211"/>
        <v>0</v>
      </c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</row>
    <row r="414" spans="1:81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f t="shared" si="209"/>
        <v>0</v>
      </c>
      <c r="K414" s="74" t="s">
        <v>23</v>
      </c>
      <c r="L414" s="87">
        <v>0</v>
      </c>
      <c r="M414" s="87">
        <v>0</v>
      </c>
      <c r="N414" s="87">
        <v>0</v>
      </c>
      <c r="O414" s="87">
        <v>0</v>
      </c>
      <c r="P414" s="87">
        <v>0</v>
      </c>
      <c r="Q414" s="87">
        <v>0</v>
      </c>
      <c r="R414" s="88">
        <v>0</v>
      </c>
      <c r="S414" s="89">
        <f t="shared" si="210"/>
        <v>0</v>
      </c>
      <c r="U414" s="105" t="s">
        <v>65</v>
      </c>
      <c r="V414" s="121">
        <v>0</v>
      </c>
      <c r="W414" s="121">
        <v>0</v>
      </c>
      <c r="X414" s="121">
        <v>0</v>
      </c>
      <c r="Y414" s="121">
        <v>0</v>
      </c>
      <c r="Z414" s="121">
        <v>0</v>
      </c>
      <c r="AA414" s="121">
        <v>0</v>
      </c>
      <c r="AB414" s="121">
        <v>0</v>
      </c>
      <c r="AC414" s="121">
        <v>0</v>
      </c>
      <c r="AD414" s="121">
        <v>0</v>
      </c>
      <c r="AE414" s="121">
        <v>0</v>
      </c>
      <c r="AF414" s="121">
        <v>0</v>
      </c>
      <c r="AG414" s="121">
        <v>0</v>
      </c>
      <c r="AH414" s="122">
        <v>0</v>
      </c>
      <c r="AI414" s="123">
        <f t="shared" si="211"/>
        <v>0</v>
      </c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</row>
    <row r="415" spans="1:81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f t="shared" si="209"/>
        <v>0</v>
      </c>
      <c r="K415" s="75" t="s">
        <v>19</v>
      </c>
      <c r="L415" s="62">
        <v>0</v>
      </c>
      <c r="M415" s="62">
        <v>0</v>
      </c>
      <c r="N415" s="62">
        <v>0</v>
      </c>
      <c r="O415" s="62">
        <v>0</v>
      </c>
      <c r="P415" s="62">
        <v>0</v>
      </c>
      <c r="Q415" s="62">
        <v>0</v>
      </c>
      <c r="R415" s="90">
        <v>0</v>
      </c>
      <c r="S415" s="91">
        <f t="shared" si="210"/>
        <v>0</v>
      </c>
      <c r="U415" s="106" t="s">
        <v>19</v>
      </c>
      <c r="V415" s="124">
        <v>0</v>
      </c>
      <c r="W415" s="124">
        <v>0</v>
      </c>
      <c r="X415" s="124">
        <v>0</v>
      </c>
      <c r="Y415" s="124">
        <v>0</v>
      </c>
      <c r="Z415" s="124">
        <v>0</v>
      </c>
      <c r="AA415" s="124">
        <v>0</v>
      </c>
      <c r="AB415" s="124">
        <v>0</v>
      </c>
      <c r="AC415" s="124">
        <v>0</v>
      </c>
      <c r="AD415" s="125">
        <v>0</v>
      </c>
      <c r="AE415" s="125">
        <v>0</v>
      </c>
      <c r="AF415" s="125">
        <v>0</v>
      </c>
      <c r="AG415" s="125">
        <v>0</v>
      </c>
      <c r="AH415" s="125">
        <v>0</v>
      </c>
      <c r="AI415" s="126">
        <f t="shared" si="211"/>
        <v>0</v>
      </c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</row>
    <row r="416" spans="1:81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f t="shared" si="209"/>
        <v>0</v>
      </c>
      <c r="K416" s="74" t="s">
        <v>20</v>
      </c>
      <c r="L416" s="87">
        <v>0</v>
      </c>
      <c r="M416" s="87">
        <v>0</v>
      </c>
      <c r="N416" s="87">
        <v>0</v>
      </c>
      <c r="O416" s="87">
        <v>0</v>
      </c>
      <c r="P416" s="87">
        <v>0</v>
      </c>
      <c r="Q416" s="87">
        <v>0</v>
      </c>
      <c r="R416" s="88">
        <v>0</v>
      </c>
      <c r="S416" s="89">
        <f t="shared" si="210"/>
        <v>0</v>
      </c>
      <c r="U416" s="105" t="s">
        <v>20</v>
      </c>
      <c r="V416" s="121">
        <v>0</v>
      </c>
      <c r="W416" s="121">
        <v>0</v>
      </c>
      <c r="X416" s="121">
        <v>0</v>
      </c>
      <c r="Y416" s="121">
        <v>0</v>
      </c>
      <c r="Z416" s="121">
        <v>0</v>
      </c>
      <c r="AA416" s="121">
        <v>0</v>
      </c>
      <c r="AB416" s="121">
        <v>0</v>
      </c>
      <c r="AC416" s="121">
        <v>0</v>
      </c>
      <c r="AD416" s="121">
        <v>0</v>
      </c>
      <c r="AE416" s="121">
        <v>0</v>
      </c>
      <c r="AF416" s="121">
        <v>0</v>
      </c>
      <c r="AG416" s="121">
        <v>0</v>
      </c>
      <c r="AH416" s="122">
        <v>0</v>
      </c>
      <c r="AI416" s="123">
        <f t="shared" si="211"/>
        <v>0</v>
      </c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</row>
    <row r="417" spans="1:8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f t="shared" si="209"/>
        <v>0</v>
      </c>
      <c r="K417" s="76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2">
        <v>0</v>
      </c>
      <c r="S417" s="93">
        <f t="shared" si="210"/>
        <v>0</v>
      </c>
      <c r="U417" s="106" t="s">
        <v>11</v>
      </c>
      <c r="V417" s="124">
        <v>0</v>
      </c>
      <c r="W417" s="124">
        <v>0</v>
      </c>
      <c r="X417" s="124">
        <v>0</v>
      </c>
      <c r="Y417" s="124">
        <v>0</v>
      </c>
      <c r="Z417" s="124">
        <v>0</v>
      </c>
      <c r="AA417" s="124">
        <v>0</v>
      </c>
      <c r="AB417" s="124">
        <v>0</v>
      </c>
      <c r="AC417" s="124">
        <v>0</v>
      </c>
      <c r="AD417" s="125">
        <v>0</v>
      </c>
      <c r="AE417" s="125">
        <v>0</v>
      </c>
      <c r="AF417" s="125">
        <v>0</v>
      </c>
      <c r="AG417" s="125">
        <v>0</v>
      </c>
      <c r="AH417" s="125">
        <v>0</v>
      </c>
      <c r="AI417" s="126">
        <f t="shared" si="211"/>
        <v>0</v>
      </c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</row>
    <row r="418" spans="1:81" ht="15">
      <c r="A418" s="34" t="s">
        <v>26</v>
      </c>
      <c r="B418" s="67">
        <f>SUM(B397:B413)</f>
        <v>86.664757479878645</v>
      </c>
      <c r="C418" s="67">
        <f t="shared" ref="C418:I418" si="212">SUM(C397:C413)</f>
        <v>187.72803153872047</v>
      </c>
      <c r="D418" s="67">
        <f t="shared" si="212"/>
        <v>73.942056812420191</v>
      </c>
      <c r="E418" s="67">
        <f t="shared" si="212"/>
        <v>143.17689937963479</v>
      </c>
      <c r="F418" s="67">
        <f t="shared" si="212"/>
        <v>0</v>
      </c>
      <c r="G418" s="67">
        <f t="shared" si="212"/>
        <v>19.930061797882054</v>
      </c>
      <c r="H418" s="68">
        <f t="shared" si="212"/>
        <v>0</v>
      </c>
      <c r="I418" s="39">
        <f t="shared" si="212"/>
        <v>511.44180700853605</v>
      </c>
      <c r="K418" s="77" t="s">
        <v>26</v>
      </c>
      <c r="L418" s="67">
        <f>SUM(L397:L413)</f>
        <v>86.664757479878645</v>
      </c>
      <c r="M418" s="67">
        <f t="shared" ref="M418:S418" si="213">SUM(M397:M413)</f>
        <v>187.72803153872047</v>
      </c>
      <c r="N418" s="67">
        <f t="shared" si="213"/>
        <v>73.942056812420191</v>
      </c>
      <c r="O418" s="67">
        <f t="shared" si="213"/>
        <v>143.17689937963479</v>
      </c>
      <c r="P418" s="67">
        <f t="shared" si="213"/>
        <v>25.059377698924393</v>
      </c>
      <c r="Q418" s="67">
        <f t="shared" si="213"/>
        <v>19.930061797882054</v>
      </c>
      <c r="R418" s="68">
        <f t="shared" si="213"/>
        <v>0</v>
      </c>
      <c r="S418" s="94">
        <f t="shared" si="213"/>
        <v>536.50118470746054</v>
      </c>
      <c r="U418" s="107" t="s">
        <v>63</v>
      </c>
      <c r="V418" s="127">
        <f>SUM(V397:V413)</f>
        <v>63.911895313947134</v>
      </c>
      <c r="W418" s="127">
        <f t="shared" ref="W418:AH418" si="214">SUM(W397:W413)</f>
        <v>15.109500908486606</v>
      </c>
      <c r="X418" s="127">
        <f t="shared" si="214"/>
        <v>19.930061797882054</v>
      </c>
      <c r="Y418" s="127">
        <f t="shared" si="214"/>
        <v>187.72803153872047</v>
      </c>
      <c r="Z418" s="127">
        <f t="shared" si="214"/>
        <v>36.106547655823483</v>
      </c>
      <c r="AA418" s="127">
        <f t="shared" si="214"/>
        <v>137.33967463204343</v>
      </c>
      <c r="AB418" s="127">
        <f t="shared" si="214"/>
        <v>25.059377698924393</v>
      </c>
      <c r="AC418" s="127">
        <f t="shared" si="214"/>
        <v>51.316095161632987</v>
      </c>
      <c r="AD418" s="128">
        <f t="shared" si="214"/>
        <v>7.643361257444905</v>
      </c>
      <c r="AE418" s="128">
        <f t="shared" si="214"/>
        <v>5.8372247475913781</v>
      </c>
      <c r="AF418" s="128">
        <f t="shared" si="214"/>
        <v>0</v>
      </c>
      <c r="AG418" s="128">
        <f t="shared" si="214"/>
        <v>37.8355091565967</v>
      </c>
      <c r="AH418" s="128">
        <f t="shared" si="214"/>
        <v>0</v>
      </c>
      <c r="AI418" s="129">
        <f>SUM(V418:AC418)</f>
        <v>536.50118470746054</v>
      </c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</row>
    <row r="419" spans="1:81" s="15" customFormat="1" ht="15" thickBot="1">
      <c r="A419" s="32" t="s">
        <v>90</v>
      </c>
      <c r="B419" s="48">
        <f>IF($I418=0,"-",B418/$I418)</f>
        <v>0.16945184435896574</v>
      </c>
      <c r="C419" s="48">
        <f t="shared" ref="C419:H419" si="215">IF($I418=0,"-",C418/$I418)</f>
        <v>0.36705648417120357</v>
      </c>
      <c r="D419" s="48">
        <f t="shared" si="215"/>
        <v>0.1445756991297078</v>
      </c>
      <c r="E419" s="48">
        <f t="shared" si="215"/>
        <v>0.27994758625050209</v>
      </c>
      <c r="F419" s="48">
        <f t="shared" si="215"/>
        <v>0</v>
      </c>
      <c r="G419" s="48">
        <f t="shared" si="215"/>
        <v>3.8968386089620978E-2</v>
      </c>
      <c r="H419" s="69">
        <f t="shared" si="215"/>
        <v>0</v>
      </c>
      <c r="I419" s="49">
        <f>SUM(B419:H419)</f>
        <v>1.0000000000000002</v>
      </c>
      <c r="K419" s="78" t="s">
        <v>90</v>
      </c>
      <c r="L419" s="95">
        <f>IF($S418=0,"-",L418/$S418)</f>
        <v>0.16153693589164128</v>
      </c>
      <c r="M419" s="95">
        <f t="shared" ref="M419:R419" si="216">IF($S418=0,"-",M418/$S418)</f>
        <v>0.34991168125953614</v>
      </c>
      <c r="N419" s="95">
        <f t="shared" si="216"/>
        <v>0.13782272792694536</v>
      </c>
      <c r="O419" s="95">
        <f t="shared" si="216"/>
        <v>0.26687154373704736</v>
      </c>
      <c r="P419" s="95">
        <f t="shared" si="216"/>
        <v>4.670889536355561E-2</v>
      </c>
      <c r="Q419" s="95">
        <f t="shared" si="216"/>
        <v>3.7148215821274227E-2</v>
      </c>
      <c r="R419" s="96">
        <f t="shared" si="216"/>
        <v>0</v>
      </c>
      <c r="S419" s="97">
        <f>SUM(L419:R419)</f>
        <v>1</v>
      </c>
      <c r="U419" s="108" t="s">
        <v>90</v>
      </c>
      <c r="V419" s="130">
        <f>+V418/$AI418</f>
        <v>0.11912722121722163</v>
      </c>
      <c r="W419" s="130">
        <f t="shared" ref="W419:AH419" si="217">+W418/$AI418</f>
        <v>2.8163033631930196E-2</v>
      </c>
      <c r="X419" s="130">
        <f t="shared" si="217"/>
        <v>3.7148215821274227E-2</v>
      </c>
      <c r="Y419" s="130">
        <f t="shared" si="217"/>
        <v>0.34991168125953614</v>
      </c>
      <c r="Z419" s="130">
        <f t="shared" si="217"/>
        <v>6.7300033410944649E-2</v>
      </c>
      <c r="AA419" s="130">
        <f t="shared" si="217"/>
        <v>0.25599137252032539</v>
      </c>
      <c r="AB419" s="130">
        <f t="shared" si="217"/>
        <v>4.670889536355561E-2</v>
      </c>
      <c r="AC419" s="130">
        <f t="shared" si="217"/>
        <v>9.564954677521216E-2</v>
      </c>
      <c r="AD419" s="130">
        <f t="shared" si="217"/>
        <v>1.4246681042489443E-2</v>
      </c>
      <c r="AE419" s="130">
        <f t="shared" si="217"/>
        <v>1.0880171216722023E-2</v>
      </c>
      <c r="AF419" s="130">
        <f t="shared" si="217"/>
        <v>0</v>
      </c>
      <c r="AG419" s="130">
        <f t="shared" si="217"/>
        <v>7.0522694516000684E-2</v>
      </c>
      <c r="AH419" s="130">
        <f t="shared" si="217"/>
        <v>0</v>
      </c>
      <c r="AI419" s="131">
        <f>SUM(V419:AC419)</f>
        <v>1</v>
      </c>
    </row>
    <row r="420" spans="1:81" ht="15" thickBot="1">
      <c r="A420" s="2"/>
      <c r="B420" s="2"/>
      <c r="C420" s="2"/>
      <c r="D420" s="2"/>
      <c r="E420" s="2"/>
      <c r="F420" s="2"/>
      <c r="G420" s="2"/>
      <c r="H420" s="2"/>
      <c r="I420" s="2"/>
      <c r="K420" s="2"/>
      <c r="L420" s="2"/>
      <c r="M420" s="2"/>
      <c r="N420" s="2"/>
      <c r="O420" s="2"/>
      <c r="P420" s="2"/>
      <c r="Q420" s="2"/>
      <c r="R420" s="2"/>
      <c r="S420" s="2"/>
      <c r="U42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</row>
    <row r="421" spans="1:81" ht="51" customHeight="1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  <c r="K421" s="424" t="s">
        <v>43</v>
      </c>
      <c r="L421" s="80" t="s">
        <v>0</v>
      </c>
      <c r="M421" s="80" t="s">
        <v>1</v>
      </c>
      <c r="N421" s="80" t="s">
        <v>2</v>
      </c>
      <c r="O421" s="80" t="s">
        <v>3</v>
      </c>
      <c r="P421" s="80" t="s">
        <v>27</v>
      </c>
      <c r="Q421" s="80" t="s">
        <v>4</v>
      </c>
      <c r="R421" s="80" t="s">
        <v>5</v>
      </c>
      <c r="S421" s="81" t="s">
        <v>6</v>
      </c>
      <c r="U421" s="417" t="s">
        <v>43</v>
      </c>
      <c r="V421" s="111" t="s">
        <v>72</v>
      </c>
      <c r="W421" s="111" t="s">
        <v>73</v>
      </c>
      <c r="X421" s="111" t="s">
        <v>4</v>
      </c>
      <c r="Y421" s="111" t="s">
        <v>1</v>
      </c>
      <c r="Z421" s="111" t="s">
        <v>2</v>
      </c>
      <c r="AA421" s="111" t="s">
        <v>3</v>
      </c>
      <c r="AB421" s="111" t="s">
        <v>55</v>
      </c>
      <c r="AC421" s="111" t="s">
        <v>67</v>
      </c>
      <c r="AD421" s="112" t="s">
        <v>74</v>
      </c>
      <c r="AE421" s="112" t="s">
        <v>75</v>
      </c>
      <c r="AF421" s="112" t="s">
        <v>76</v>
      </c>
      <c r="AG421" s="112" t="s">
        <v>77</v>
      </c>
      <c r="AH421" s="112" t="s">
        <v>78</v>
      </c>
      <c r="AI421" s="113" t="s">
        <v>63</v>
      </c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</row>
    <row r="422" spans="1:81" ht="15" customHeight="1">
      <c r="A422" s="445" t="s">
        <v>43</v>
      </c>
      <c r="B422" s="409" t="s">
        <v>119</v>
      </c>
      <c r="C422" s="410"/>
      <c r="D422" s="410"/>
      <c r="E422" s="410"/>
      <c r="F422" s="410"/>
      <c r="G422" s="410"/>
      <c r="H422" s="410"/>
      <c r="I422" s="411"/>
      <c r="K422" s="425" t="s">
        <v>43</v>
      </c>
      <c r="L422" s="412" t="s">
        <v>119</v>
      </c>
      <c r="M422" s="413"/>
      <c r="N422" s="413"/>
      <c r="O422" s="413"/>
      <c r="P422" s="413"/>
      <c r="Q422" s="413"/>
      <c r="R422" s="413"/>
      <c r="S422" s="414"/>
      <c r="U422" s="418" t="s">
        <v>43</v>
      </c>
      <c r="V422" s="419" t="s">
        <v>119</v>
      </c>
      <c r="W422" s="419"/>
      <c r="X422" s="419"/>
      <c r="Y422" s="419"/>
      <c r="Z422" s="419"/>
      <c r="AA422" s="419"/>
      <c r="AB422" s="419"/>
      <c r="AC422" s="419"/>
      <c r="AD422" s="419"/>
      <c r="AE422" s="419"/>
      <c r="AF422" s="419"/>
      <c r="AG422" s="419"/>
      <c r="AH422" s="419"/>
      <c r="AI422" s="420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</row>
    <row r="423" spans="1:8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SUM(B423:H423)</f>
        <v>0</v>
      </c>
      <c r="K423" s="79" t="s">
        <v>7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98">
        <v>0</v>
      </c>
      <c r="S423" s="99">
        <f>SUM(L423:R423)</f>
        <v>0</v>
      </c>
      <c r="U423" s="101" t="s">
        <v>7</v>
      </c>
      <c r="V423" s="114">
        <v>0</v>
      </c>
      <c r="W423" s="114">
        <v>0</v>
      </c>
      <c r="X423" s="114">
        <v>0</v>
      </c>
      <c r="Y423" s="114">
        <v>0</v>
      </c>
      <c r="Z423" s="114">
        <v>0</v>
      </c>
      <c r="AA423" s="114">
        <v>0</v>
      </c>
      <c r="AB423" s="114">
        <v>0</v>
      </c>
      <c r="AC423" s="115">
        <v>0</v>
      </c>
      <c r="AD423" s="116">
        <v>0</v>
      </c>
      <c r="AE423" s="116">
        <v>0</v>
      </c>
      <c r="AF423" s="116">
        <v>0</v>
      </c>
      <c r="AG423" s="116">
        <v>0</v>
      </c>
      <c r="AH423" s="116">
        <v>0</v>
      </c>
      <c r="AI423" s="117">
        <f>SUM(V423:AC423)</f>
        <v>0</v>
      </c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</row>
    <row r="424" spans="1:8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218">SUM(B424:H424)</f>
        <v>0</v>
      </c>
      <c r="K424" s="71" t="s">
        <v>8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5">
        <v>0</v>
      </c>
      <c r="S424" s="86">
        <f t="shared" ref="S424:S443" si="219">SUM(L424:R424)</f>
        <v>0</v>
      </c>
      <c r="U424" s="102" t="s">
        <v>8</v>
      </c>
      <c r="V424" s="118">
        <v>0</v>
      </c>
      <c r="W424" s="118">
        <v>0</v>
      </c>
      <c r="X424" s="118">
        <v>0</v>
      </c>
      <c r="Y424" s="118">
        <v>0</v>
      </c>
      <c r="Z424" s="118">
        <v>0</v>
      </c>
      <c r="AA424" s="118">
        <v>0</v>
      </c>
      <c r="AB424" s="118">
        <v>0</v>
      </c>
      <c r="AC424" s="119">
        <v>0</v>
      </c>
      <c r="AD424" s="118">
        <v>0</v>
      </c>
      <c r="AE424" s="118">
        <v>0</v>
      </c>
      <c r="AF424" s="118">
        <v>0</v>
      </c>
      <c r="AG424" s="118">
        <v>0</v>
      </c>
      <c r="AH424" s="118">
        <v>0</v>
      </c>
      <c r="AI424" s="120">
        <f t="shared" ref="AI424:AI443" si="220">SUM(V424:AC424)</f>
        <v>0</v>
      </c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</row>
    <row r="425" spans="1:8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218"/>
        <v>0</v>
      </c>
      <c r="K425" s="72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82">
        <v>0</v>
      </c>
      <c r="S425" s="83">
        <f t="shared" si="219"/>
        <v>0</v>
      </c>
      <c r="U425" s="103" t="s">
        <v>10</v>
      </c>
      <c r="V425" s="114">
        <v>0</v>
      </c>
      <c r="W425" s="114">
        <v>0</v>
      </c>
      <c r="X425" s="114">
        <v>0</v>
      </c>
      <c r="Y425" s="114">
        <v>0</v>
      </c>
      <c r="Z425" s="114">
        <v>0</v>
      </c>
      <c r="AA425" s="114">
        <v>0</v>
      </c>
      <c r="AB425" s="114">
        <v>0</v>
      </c>
      <c r="AC425" s="115">
        <v>0</v>
      </c>
      <c r="AD425" s="116">
        <v>0</v>
      </c>
      <c r="AE425" s="116">
        <v>0</v>
      </c>
      <c r="AF425" s="116">
        <v>0</v>
      </c>
      <c r="AG425" s="116">
        <v>0</v>
      </c>
      <c r="AH425" s="116">
        <v>0</v>
      </c>
      <c r="AI425" s="117">
        <f t="shared" si="220"/>
        <v>0</v>
      </c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</row>
    <row r="426" spans="1:8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218"/>
        <v>0</v>
      </c>
      <c r="K426" s="71" t="s">
        <v>56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5">
        <v>0</v>
      </c>
      <c r="S426" s="86">
        <f t="shared" si="219"/>
        <v>0</v>
      </c>
      <c r="U426" s="102" t="s">
        <v>56</v>
      </c>
      <c r="V426" s="118">
        <v>0</v>
      </c>
      <c r="W426" s="118">
        <v>0</v>
      </c>
      <c r="X426" s="118">
        <v>0</v>
      </c>
      <c r="Y426" s="118">
        <v>0</v>
      </c>
      <c r="Z426" s="118">
        <v>0</v>
      </c>
      <c r="AA426" s="118">
        <v>0</v>
      </c>
      <c r="AB426" s="118">
        <v>0</v>
      </c>
      <c r="AC426" s="119">
        <v>0</v>
      </c>
      <c r="AD426" s="118">
        <v>0</v>
      </c>
      <c r="AE426" s="118">
        <v>0</v>
      </c>
      <c r="AF426" s="118">
        <v>0</v>
      </c>
      <c r="AG426" s="118">
        <v>0</v>
      </c>
      <c r="AH426" s="118">
        <v>0</v>
      </c>
      <c r="AI426" s="120">
        <f t="shared" si="220"/>
        <v>0</v>
      </c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</row>
    <row r="427" spans="1:81" ht="15">
      <c r="A427" s="29" t="s">
        <v>16</v>
      </c>
      <c r="B427" s="43">
        <v>83.573372175675132</v>
      </c>
      <c r="C427" s="43">
        <v>0</v>
      </c>
      <c r="D427" s="43">
        <v>2.9877771712530978</v>
      </c>
      <c r="E427" s="43">
        <v>0</v>
      </c>
      <c r="F427" s="422"/>
      <c r="G427" s="43">
        <v>0</v>
      </c>
      <c r="H427" s="44">
        <v>0</v>
      </c>
      <c r="I427" s="39">
        <f t="shared" si="218"/>
        <v>86.561149346928232</v>
      </c>
      <c r="K427" s="72" t="s">
        <v>16</v>
      </c>
      <c r="L427" s="43">
        <v>83.573372175675132</v>
      </c>
      <c r="M427" s="43">
        <v>0</v>
      </c>
      <c r="N427" s="43">
        <v>2.9877771712530978</v>
      </c>
      <c r="O427" s="43">
        <v>0</v>
      </c>
      <c r="P427" s="43">
        <v>0</v>
      </c>
      <c r="Q427" s="43">
        <v>0</v>
      </c>
      <c r="R427" s="82">
        <v>0</v>
      </c>
      <c r="S427" s="83">
        <f t="shared" si="219"/>
        <v>86.561149346928232</v>
      </c>
      <c r="U427" s="103" t="s">
        <v>16</v>
      </c>
      <c r="V427" s="114">
        <v>56.442204566531693</v>
      </c>
      <c r="W427" s="114">
        <v>0</v>
      </c>
      <c r="X427" s="114">
        <v>0</v>
      </c>
      <c r="Y427" s="114">
        <v>0</v>
      </c>
      <c r="Z427" s="114">
        <v>2.7999871875622508</v>
      </c>
      <c r="AA427" s="114">
        <v>0</v>
      </c>
      <c r="AB427" s="114">
        <v>0</v>
      </c>
      <c r="AC427" s="115">
        <v>27.31895759283428</v>
      </c>
      <c r="AD427" s="116">
        <v>27.131167609143432</v>
      </c>
      <c r="AE427" s="116">
        <v>0</v>
      </c>
      <c r="AF427" s="116">
        <v>0</v>
      </c>
      <c r="AG427" s="116">
        <v>0.18778998369084715</v>
      </c>
      <c r="AH427" s="116">
        <v>0</v>
      </c>
      <c r="AI427" s="117">
        <f t="shared" si="220"/>
        <v>86.561149346928232</v>
      </c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</row>
    <row r="428" spans="1:81" ht="15">
      <c r="A428" s="28" t="s">
        <v>68</v>
      </c>
      <c r="B428" s="40">
        <v>37.071355441950381</v>
      </c>
      <c r="C428" s="40">
        <v>17.394520461214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218"/>
        <v>54.465875903164381</v>
      </c>
      <c r="K428" s="71" t="s">
        <v>68</v>
      </c>
      <c r="L428" s="84">
        <v>37.071355441950381</v>
      </c>
      <c r="M428" s="84">
        <v>17.394520461214</v>
      </c>
      <c r="N428" s="84">
        <v>0</v>
      </c>
      <c r="O428" s="84">
        <v>0</v>
      </c>
      <c r="P428" s="84">
        <v>0</v>
      </c>
      <c r="Q428" s="84">
        <v>0</v>
      </c>
      <c r="R428" s="85">
        <v>0</v>
      </c>
      <c r="S428" s="86">
        <f t="shared" si="219"/>
        <v>54.465875903164381</v>
      </c>
      <c r="U428" s="102" t="s">
        <v>57</v>
      </c>
      <c r="V428" s="118">
        <v>36.816634432946479</v>
      </c>
      <c r="W428" s="118">
        <v>0</v>
      </c>
      <c r="X428" s="118">
        <v>0</v>
      </c>
      <c r="Y428" s="118">
        <v>17.394520461214</v>
      </c>
      <c r="Z428" s="118">
        <v>0</v>
      </c>
      <c r="AA428" s="118">
        <v>0</v>
      </c>
      <c r="AB428" s="118">
        <v>0</v>
      </c>
      <c r="AC428" s="119">
        <v>0.25472100900390243</v>
      </c>
      <c r="AD428" s="118">
        <v>0.25472100900390243</v>
      </c>
      <c r="AE428" s="118">
        <v>0</v>
      </c>
      <c r="AF428" s="118">
        <v>0</v>
      </c>
      <c r="AG428" s="118">
        <v>0</v>
      </c>
      <c r="AH428" s="118">
        <v>0</v>
      </c>
      <c r="AI428" s="120">
        <f t="shared" si="220"/>
        <v>54.465875903164381</v>
      </c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</row>
    <row r="429" spans="1:81" ht="15">
      <c r="A429" s="29" t="s">
        <v>58</v>
      </c>
      <c r="B429" s="43">
        <v>0</v>
      </c>
      <c r="C429" s="43">
        <v>0</v>
      </c>
      <c r="D429" s="43">
        <v>0</v>
      </c>
      <c r="E429" s="43">
        <v>2.6898111053235498E-2</v>
      </c>
      <c r="F429" s="422"/>
      <c r="G429" s="43">
        <v>0</v>
      </c>
      <c r="H429" s="44">
        <v>0</v>
      </c>
      <c r="I429" s="39">
        <f t="shared" si="218"/>
        <v>2.6898111053235498E-2</v>
      </c>
      <c r="K429" s="72" t="s">
        <v>58</v>
      </c>
      <c r="L429" s="43">
        <v>0</v>
      </c>
      <c r="M429" s="43">
        <v>0</v>
      </c>
      <c r="N429" s="43">
        <v>0</v>
      </c>
      <c r="O429" s="43">
        <v>2.6898111053235498E-2</v>
      </c>
      <c r="P429" s="43">
        <v>310.75421738561238</v>
      </c>
      <c r="Q429" s="43">
        <v>0</v>
      </c>
      <c r="R429" s="82">
        <v>0</v>
      </c>
      <c r="S429" s="83">
        <f t="shared" si="219"/>
        <v>310.78111549666562</v>
      </c>
      <c r="U429" s="103" t="s">
        <v>58</v>
      </c>
      <c r="V429" s="114">
        <v>0</v>
      </c>
      <c r="W429" s="114">
        <v>0</v>
      </c>
      <c r="X429" s="114">
        <v>0</v>
      </c>
      <c r="Y429" s="114">
        <v>0</v>
      </c>
      <c r="Z429" s="114">
        <v>0</v>
      </c>
      <c r="AA429" s="114">
        <v>2.6898111053235498E-2</v>
      </c>
      <c r="AB429" s="114">
        <v>310.75421738561238</v>
      </c>
      <c r="AC429" s="115">
        <v>0</v>
      </c>
      <c r="AD429" s="114">
        <v>0</v>
      </c>
      <c r="AE429" s="114">
        <v>0</v>
      </c>
      <c r="AF429" s="114">
        <v>0</v>
      </c>
      <c r="AG429" s="114">
        <v>0</v>
      </c>
      <c r="AH429" s="114">
        <v>0</v>
      </c>
      <c r="AI429" s="117">
        <f t="shared" si="220"/>
        <v>310.78111549666562</v>
      </c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</row>
    <row r="430" spans="1:8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218"/>
        <v>0</v>
      </c>
      <c r="K430" s="71" t="s">
        <v>12</v>
      </c>
      <c r="L430" s="84">
        <v>0</v>
      </c>
      <c r="M430" s="84">
        <v>0</v>
      </c>
      <c r="N430" s="84">
        <v>0</v>
      </c>
      <c r="O430" s="84">
        <v>0</v>
      </c>
      <c r="P430" s="84">
        <v>32.66354918161349</v>
      </c>
      <c r="Q430" s="84">
        <v>0</v>
      </c>
      <c r="R430" s="85">
        <v>0</v>
      </c>
      <c r="S430" s="86">
        <f t="shared" si="219"/>
        <v>32.66354918161349</v>
      </c>
      <c r="U430" s="102" t="s">
        <v>12</v>
      </c>
      <c r="V430" s="118">
        <v>0</v>
      </c>
      <c r="W430" s="118">
        <v>0</v>
      </c>
      <c r="X430" s="118">
        <v>0</v>
      </c>
      <c r="Y430" s="118">
        <v>0</v>
      </c>
      <c r="Z430" s="118">
        <v>0</v>
      </c>
      <c r="AA430" s="118">
        <v>0</v>
      </c>
      <c r="AB430" s="118">
        <v>32.66354918161349</v>
      </c>
      <c r="AC430" s="119">
        <v>0</v>
      </c>
      <c r="AD430" s="118">
        <v>0</v>
      </c>
      <c r="AE430" s="118">
        <v>0</v>
      </c>
      <c r="AF430" s="118">
        <v>0</v>
      </c>
      <c r="AG430" s="118">
        <v>0</v>
      </c>
      <c r="AH430" s="118">
        <v>0</v>
      </c>
      <c r="AI430" s="120">
        <f t="shared" si="220"/>
        <v>32.66354918161349</v>
      </c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</row>
    <row r="431" spans="1:8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218"/>
        <v>0</v>
      </c>
      <c r="K431" s="72" t="s">
        <v>59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82">
        <v>0</v>
      </c>
      <c r="S431" s="83">
        <f t="shared" si="219"/>
        <v>0</v>
      </c>
      <c r="U431" s="103" t="s">
        <v>59</v>
      </c>
      <c r="V431" s="114">
        <v>0</v>
      </c>
      <c r="W431" s="114">
        <v>0</v>
      </c>
      <c r="X431" s="114">
        <v>0</v>
      </c>
      <c r="Y431" s="114">
        <v>0</v>
      </c>
      <c r="Z431" s="114">
        <v>0</v>
      </c>
      <c r="AA431" s="114">
        <v>0</v>
      </c>
      <c r="AB431" s="114">
        <v>0</v>
      </c>
      <c r="AC431" s="115">
        <v>0</v>
      </c>
      <c r="AD431" s="114">
        <v>0</v>
      </c>
      <c r="AE431" s="114">
        <v>0</v>
      </c>
      <c r="AF431" s="114">
        <v>0</v>
      </c>
      <c r="AG431" s="114">
        <v>0</v>
      </c>
      <c r="AH431" s="114">
        <v>0</v>
      </c>
      <c r="AI431" s="117">
        <f t="shared" si="220"/>
        <v>0</v>
      </c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</row>
    <row r="432" spans="1:81" ht="15">
      <c r="A432" s="28" t="s">
        <v>17</v>
      </c>
      <c r="B432" s="40">
        <v>0</v>
      </c>
      <c r="C432" s="40">
        <v>0</v>
      </c>
      <c r="D432" s="40">
        <v>0</v>
      </c>
      <c r="E432" s="40">
        <v>0</v>
      </c>
      <c r="F432" s="422"/>
      <c r="G432" s="40">
        <v>0</v>
      </c>
      <c r="H432" s="41">
        <v>0</v>
      </c>
      <c r="I432" s="42">
        <f t="shared" si="218"/>
        <v>0</v>
      </c>
      <c r="K432" s="71" t="s">
        <v>17</v>
      </c>
      <c r="L432" s="84">
        <v>0</v>
      </c>
      <c r="M432" s="84">
        <v>0</v>
      </c>
      <c r="N432" s="84">
        <v>0</v>
      </c>
      <c r="O432" s="84">
        <v>0</v>
      </c>
      <c r="P432" s="84">
        <v>16.647248250585026</v>
      </c>
      <c r="Q432" s="84">
        <v>0</v>
      </c>
      <c r="R432" s="85">
        <v>0</v>
      </c>
      <c r="S432" s="86">
        <f t="shared" si="219"/>
        <v>16.647248250585026</v>
      </c>
      <c r="U432" s="102" t="s">
        <v>17</v>
      </c>
      <c r="V432" s="118">
        <v>0</v>
      </c>
      <c r="W432" s="118">
        <v>0</v>
      </c>
      <c r="X432" s="118">
        <v>0</v>
      </c>
      <c r="Y432" s="118">
        <v>0</v>
      </c>
      <c r="Z432" s="118">
        <v>0</v>
      </c>
      <c r="AA432" s="118">
        <v>0</v>
      </c>
      <c r="AB432" s="118">
        <v>16.647248250585026</v>
      </c>
      <c r="AC432" s="119">
        <v>0</v>
      </c>
      <c r="AD432" s="118">
        <v>0</v>
      </c>
      <c r="AE432" s="118">
        <v>0</v>
      </c>
      <c r="AF432" s="118">
        <v>0</v>
      </c>
      <c r="AG432" s="118">
        <v>0</v>
      </c>
      <c r="AH432" s="118">
        <v>0</v>
      </c>
      <c r="AI432" s="120">
        <f t="shared" si="220"/>
        <v>16.647248250585026</v>
      </c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</row>
    <row r="433" spans="1:81" ht="15">
      <c r="A433" s="29" t="s">
        <v>140</v>
      </c>
      <c r="B433" s="43">
        <v>157.20710812618583</v>
      </c>
      <c r="C433" s="43">
        <v>312.21855920077888</v>
      </c>
      <c r="D433" s="43">
        <v>127.97107283816898</v>
      </c>
      <c r="E433" s="43">
        <v>0</v>
      </c>
      <c r="F433" s="422"/>
      <c r="G433" s="43">
        <v>0</v>
      </c>
      <c r="H433" s="44">
        <v>0</v>
      </c>
      <c r="I433" s="39">
        <f t="shared" si="218"/>
        <v>597.39674016513368</v>
      </c>
      <c r="K433" s="72" t="s">
        <v>140</v>
      </c>
      <c r="L433" s="43">
        <v>157.20710812618583</v>
      </c>
      <c r="M433" s="43">
        <v>312.21855920077888</v>
      </c>
      <c r="N433" s="43">
        <v>127.97107283816898</v>
      </c>
      <c r="O433" s="43">
        <v>0</v>
      </c>
      <c r="P433" s="43">
        <v>0.15482267565721752</v>
      </c>
      <c r="Q433" s="43">
        <v>0</v>
      </c>
      <c r="R433" s="82">
        <v>0</v>
      </c>
      <c r="S433" s="83">
        <f t="shared" si="219"/>
        <v>597.55156284079089</v>
      </c>
      <c r="U433" s="103" t="s">
        <v>140</v>
      </c>
      <c r="V433" s="114">
        <v>150.80941309229351</v>
      </c>
      <c r="W433" s="114">
        <v>0</v>
      </c>
      <c r="X433" s="114">
        <v>0</v>
      </c>
      <c r="Y433" s="114">
        <v>312.21855920077888</v>
      </c>
      <c r="Z433" s="114">
        <v>127.97107283816898</v>
      </c>
      <c r="AA433" s="114">
        <v>0</v>
      </c>
      <c r="AB433" s="114">
        <v>0.15482267565721752</v>
      </c>
      <c r="AC433" s="115">
        <v>6.3976950338923126</v>
      </c>
      <c r="AD433" s="114">
        <v>6.3976950338923126</v>
      </c>
      <c r="AE433" s="114">
        <v>0</v>
      </c>
      <c r="AF433" s="114">
        <v>0</v>
      </c>
      <c r="AG433" s="114">
        <v>0</v>
      </c>
      <c r="AH433" s="114">
        <v>0</v>
      </c>
      <c r="AI433" s="117">
        <f t="shared" si="220"/>
        <v>597.55156284079089</v>
      </c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</row>
    <row r="434" spans="1:81" ht="15">
      <c r="A434" s="28" t="s">
        <v>25</v>
      </c>
      <c r="B434" s="40">
        <v>382.89946036257589</v>
      </c>
      <c r="C434" s="40">
        <v>7.7161122319233208E-4</v>
      </c>
      <c r="D434" s="40">
        <v>10.940724436012573</v>
      </c>
      <c r="E434" s="40">
        <v>727.41550483967069</v>
      </c>
      <c r="F434" s="422"/>
      <c r="G434" s="40">
        <v>203.6432383672967</v>
      </c>
      <c r="H434" s="41">
        <v>0</v>
      </c>
      <c r="I434" s="42">
        <f t="shared" si="218"/>
        <v>1324.8996996167789</v>
      </c>
      <c r="K434" s="71" t="s">
        <v>25</v>
      </c>
      <c r="L434" s="84">
        <v>382.89946036257589</v>
      </c>
      <c r="M434" s="84">
        <v>7.7161122319233208E-4</v>
      </c>
      <c r="N434" s="84">
        <v>10.940724436012573</v>
      </c>
      <c r="O434" s="84">
        <v>727.41550483967069</v>
      </c>
      <c r="P434" s="84">
        <v>1.5161288345406156</v>
      </c>
      <c r="Q434" s="84">
        <v>203.6432383672967</v>
      </c>
      <c r="R434" s="85">
        <v>0</v>
      </c>
      <c r="S434" s="86">
        <f t="shared" si="219"/>
        <v>1326.4158284513196</v>
      </c>
      <c r="U434" s="102" t="s">
        <v>25</v>
      </c>
      <c r="V434" s="118">
        <v>0.52170743064940217</v>
      </c>
      <c r="W434" s="118">
        <v>363.69466766771285</v>
      </c>
      <c r="X434" s="118">
        <v>203.6432383672967</v>
      </c>
      <c r="Y434" s="118">
        <v>7.7161122319233208E-4</v>
      </c>
      <c r="Z434" s="118">
        <v>5.865119179515851</v>
      </c>
      <c r="AA434" s="118">
        <v>723.54149779916315</v>
      </c>
      <c r="AB434" s="118">
        <v>1.5161288345406156</v>
      </c>
      <c r="AC434" s="119">
        <v>27.632697561217888</v>
      </c>
      <c r="AD434" s="118">
        <v>18.683085264213627</v>
      </c>
      <c r="AE434" s="118">
        <v>3.8740070405075415</v>
      </c>
      <c r="AF434" s="118">
        <v>0</v>
      </c>
      <c r="AG434" s="118">
        <v>5.0756052564967211</v>
      </c>
      <c r="AH434" s="118">
        <v>0</v>
      </c>
      <c r="AI434" s="120">
        <f t="shared" si="220"/>
        <v>1326.4158284513196</v>
      </c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</row>
    <row r="435" spans="1:81" ht="15">
      <c r="A435" s="29" t="s">
        <v>24</v>
      </c>
      <c r="B435" s="43">
        <v>31.879808166463846</v>
      </c>
      <c r="C435" s="43">
        <v>0</v>
      </c>
      <c r="D435" s="43">
        <v>0</v>
      </c>
      <c r="E435" s="43">
        <v>0</v>
      </c>
      <c r="F435" s="422"/>
      <c r="G435" s="43">
        <v>0</v>
      </c>
      <c r="H435" s="44">
        <v>0</v>
      </c>
      <c r="I435" s="39">
        <f t="shared" si="218"/>
        <v>31.879808166463846</v>
      </c>
      <c r="K435" s="72" t="s">
        <v>24</v>
      </c>
      <c r="L435" s="43">
        <v>31.879808166463846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82">
        <v>0</v>
      </c>
      <c r="S435" s="83">
        <f t="shared" si="219"/>
        <v>31.879808166463846</v>
      </c>
      <c r="U435" s="103" t="s">
        <v>24</v>
      </c>
      <c r="V435" s="114">
        <v>26.886277744290361</v>
      </c>
      <c r="W435" s="114">
        <v>0</v>
      </c>
      <c r="X435" s="114">
        <v>0</v>
      </c>
      <c r="Y435" s="114">
        <v>0</v>
      </c>
      <c r="Z435" s="114">
        <v>0</v>
      </c>
      <c r="AA435" s="114">
        <v>0</v>
      </c>
      <c r="AB435" s="114">
        <v>0</v>
      </c>
      <c r="AC435" s="115">
        <v>4.9935304221734862</v>
      </c>
      <c r="AD435" s="114">
        <v>4.9935304221734862</v>
      </c>
      <c r="AE435" s="114">
        <v>0</v>
      </c>
      <c r="AF435" s="114">
        <v>0</v>
      </c>
      <c r="AG435" s="114">
        <v>0</v>
      </c>
      <c r="AH435" s="114">
        <v>0</v>
      </c>
      <c r="AI435" s="117">
        <f t="shared" si="220"/>
        <v>31.879808166463846</v>
      </c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</row>
    <row r="436" spans="1:81" ht="15">
      <c r="A436" s="28" t="s">
        <v>60</v>
      </c>
      <c r="B436" s="40">
        <v>29.203581468262009</v>
      </c>
      <c r="C436" s="40">
        <v>1.9360969217396975</v>
      </c>
      <c r="D436" s="40">
        <v>22.156038851620131</v>
      </c>
      <c r="E436" s="40">
        <v>0</v>
      </c>
      <c r="F436" s="422"/>
      <c r="G436" s="40">
        <v>0</v>
      </c>
      <c r="H436" s="41">
        <v>0</v>
      </c>
      <c r="I436" s="42">
        <f t="shared" si="218"/>
        <v>53.295717241621837</v>
      </c>
      <c r="K436" s="71" t="s">
        <v>60</v>
      </c>
      <c r="L436" s="84">
        <v>29.203581468262009</v>
      </c>
      <c r="M436" s="84">
        <v>1.9360969217396975</v>
      </c>
      <c r="N436" s="84">
        <v>22.156038851620131</v>
      </c>
      <c r="O436" s="84">
        <v>0</v>
      </c>
      <c r="P436" s="84">
        <v>0</v>
      </c>
      <c r="Q436" s="84">
        <v>0</v>
      </c>
      <c r="R436" s="85">
        <v>0</v>
      </c>
      <c r="S436" s="86">
        <f t="shared" si="219"/>
        <v>53.295717241621837</v>
      </c>
      <c r="U436" s="102" t="s">
        <v>60</v>
      </c>
      <c r="V436" s="118">
        <v>29.203581468262009</v>
      </c>
      <c r="W436" s="118">
        <v>0</v>
      </c>
      <c r="X436" s="118">
        <v>0</v>
      </c>
      <c r="Y436" s="118">
        <v>1.9360969217396975</v>
      </c>
      <c r="Z436" s="118">
        <v>22.156038851620131</v>
      </c>
      <c r="AA436" s="118">
        <v>0</v>
      </c>
      <c r="AB436" s="118">
        <v>0</v>
      </c>
      <c r="AC436" s="119">
        <v>0</v>
      </c>
      <c r="AD436" s="118">
        <v>0</v>
      </c>
      <c r="AE436" s="118">
        <v>0</v>
      </c>
      <c r="AF436" s="118">
        <v>0</v>
      </c>
      <c r="AG436" s="118">
        <v>0</v>
      </c>
      <c r="AH436" s="118">
        <v>0</v>
      </c>
      <c r="AI436" s="120">
        <f t="shared" si="220"/>
        <v>53.295717241621837</v>
      </c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</row>
    <row r="437" spans="1:81" ht="15">
      <c r="A437" s="29" t="s">
        <v>22</v>
      </c>
      <c r="B437" s="43">
        <v>33.138425122203408</v>
      </c>
      <c r="C437" s="43">
        <v>0</v>
      </c>
      <c r="D437" s="43">
        <v>176.44283049201576</v>
      </c>
      <c r="E437" s="43">
        <v>0</v>
      </c>
      <c r="F437" s="422"/>
      <c r="G437" s="43">
        <v>0</v>
      </c>
      <c r="H437" s="44">
        <v>0</v>
      </c>
      <c r="I437" s="39">
        <f t="shared" si="218"/>
        <v>209.58125561421917</v>
      </c>
      <c r="K437" s="72" t="s">
        <v>22</v>
      </c>
      <c r="L437" s="43">
        <v>33.138425122203408</v>
      </c>
      <c r="M437" s="43">
        <v>0</v>
      </c>
      <c r="N437" s="43">
        <v>176.44283049201576</v>
      </c>
      <c r="O437" s="43">
        <v>0</v>
      </c>
      <c r="P437" s="43">
        <v>11.341094990517394</v>
      </c>
      <c r="Q437" s="43">
        <v>0</v>
      </c>
      <c r="R437" s="82">
        <v>0</v>
      </c>
      <c r="S437" s="83">
        <f t="shared" si="219"/>
        <v>220.92235060473658</v>
      </c>
      <c r="U437" s="103" t="s">
        <v>22</v>
      </c>
      <c r="V437" s="114">
        <v>33.037594573208501</v>
      </c>
      <c r="W437" s="114">
        <v>0</v>
      </c>
      <c r="X437" s="114">
        <v>0</v>
      </c>
      <c r="Y437" s="114">
        <v>0</v>
      </c>
      <c r="Z437" s="114">
        <v>164.06674211807027</v>
      </c>
      <c r="AA437" s="114">
        <v>0</v>
      </c>
      <c r="AB437" s="114">
        <v>11.341094990517394</v>
      </c>
      <c r="AC437" s="115">
        <v>12.47691892294041</v>
      </c>
      <c r="AD437" s="114">
        <v>0.10083054899490378</v>
      </c>
      <c r="AE437" s="114">
        <v>0</v>
      </c>
      <c r="AF437" s="114">
        <v>0</v>
      </c>
      <c r="AG437" s="114">
        <v>12.376088373945505</v>
      </c>
      <c r="AH437" s="114">
        <v>0</v>
      </c>
      <c r="AI437" s="117">
        <f t="shared" si="220"/>
        <v>220.92235060473658</v>
      </c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</row>
    <row r="438" spans="1:8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218"/>
        <v>0</v>
      </c>
      <c r="K438" s="71" t="s">
        <v>21</v>
      </c>
      <c r="L438" s="84">
        <v>0</v>
      </c>
      <c r="M438" s="84">
        <v>0</v>
      </c>
      <c r="N438" s="84">
        <v>0</v>
      </c>
      <c r="O438" s="84">
        <v>0</v>
      </c>
      <c r="P438" s="84">
        <v>0</v>
      </c>
      <c r="Q438" s="84">
        <v>0</v>
      </c>
      <c r="R438" s="85">
        <v>0</v>
      </c>
      <c r="S438" s="86">
        <f t="shared" si="219"/>
        <v>0</v>
      </c>
      <c r="U438" s="102" t="s">
        <v>61</v>
      </c>
      <c r="V438" s="118">
        <v>0</v>
      </c>
      <c r="W438" s="118">
        <v>0</v>
      </c>
      <c r="X438" s="118">
        <v>0</v>
      </c>
      <c r="Y438" s="118">
        <v>0</v>
      </c>
      <c r="Z438" s="118">
        <v>0</v>
      </c>
      <c r="AA438" s="118">
        <v>0</v>
      </c>
      <c r="AB438" s="118">
        <v>0</v>
      </c>
      <c r="AC438" s="119">
        <v>0</v>
      </c>
      <c r="AD438" s="118">
        <v>0</v>
      </c>
      <c r="AE438" s="118">
        <v>0</v>
      </c>
      <c r="AF438" s="118">
        <v>0</v>
      </c>
      <c r="AG438" s="118">
        <v>0</v>
      </c>
      <c r="AH438" s="118">
        <v>0</v>
      </c>
      <c r="AI438" s="120">
        <f t="shared" si="220"/>
        <v>0</v>
      </c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</row>
    <row r="439" spans="1:81" ht="15">
      <c r="A439" s="30" t="s">
        <v>64</v>
      </c>
      <c r="B439" s="43">
        <v>0.68399999999999994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218"/>
        <v>0.68399999999999994</v>
      </c>
      <c r="K439" s="73" t="s">
        <v>64</v>
      </c>
      <c r="L439" s="43">
        <v>0.68399999999999994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82">
        <v>0</v>
      </c>
      <c r="S439" s="83">
        <f t="shared" si="219"/>
        <v>0.68399999999999994</v>
      </c>
      <c r="U439" s="104" t="s">
        <v>62</v>
      </c>
      <c r="V439" s="114">
        <v>0.68399999999999994</v>
      </c>
      <c r="W439" s="114">
        <v>0</v>
      </c>
      <c r="X439" s="114">
        <v>0</v>
      </c>
      <c r="Y439" s="114">
        <v>0</v>
      </c>
      <c r="Z439" s="114">
        <v>0</v>
      </c>
      <c r="AA439" s="114">
        <v>0</v>
      </c>
      <c r="AB439" s="114">
        <v>0</v>
      </c>
      <c r="AC439" s="115">
        <v>0</v>
      </c>
      <c r="AD439" s="116">
        <v>0</v>
      </c>
      <c r="AE439" s="116">
        <v>0</v>
      </c>
      <c r="AF439" s="116">
        <v>0</v>
      </c>
      <c r="AG439" s="116">
        <v>0</v>
      </c>
      <c r="AH439" s="116">
        <v>0</v>
      </c>
      <c r="AI439" s="117">
        <f t="shared" si="220"/>
        <v>0.68399999999999994</v>
      </c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</row>
    <row r="440" spans="1:81">
      <c r="A440" s="55" t="s">
        <v>23</v>
      </c>
      <c r="B440" s="59">
        <v>0.68399999999999994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f t="shared" si="218"/>
        <v>0.68399999999999994</v>
      </c>
      <c r="K440" s="74" t="s">
        <v>23</v>
      </c>
      <c r="L440" s="87">
        <v>0.68399999999999994</v>
      </c>
      <c r="M440" s="87">
        <v>0</v>
      </c>
      <c r="N440" s="87">
        <v>0</v>
      </c>
      <c r="O440" s="87">
        <v>0</v>
      </c>
      <c r="P440" s="87">
        <v>0</v>
      </c>
      <c r="Q440" s="87">
        <v>0</v>
      </c>
      <c r="R440" s="88">
        <v>0</v>
      </c>
      <c r="S440" s="89">
        <f t="shared" si="219"/>
        <v>0.68399999999999994</v>
      </c>
      <c r="U440" s="105" t="s">
        <v>65</v>
      </c>
      <c r="V440" s="121">
        <v>0.68399999999999994</v>
      </c>
      <c r="W440" s="121">
        <v>0</v>
      </c>
      <c r="X440" s="121">
        <v>0</v>
      </c>
      <c r="Y440" s="121">
        <v>0</v>
      </c>
      <c r="Z440" s="121">
        <v>0</v>
      </c>
      <c r="AA440" s="121">
        <v>0</v>
      </c>
      <c r="AB440" s="121">
        <v>0</v>
      </c>
      <c r="AC440" s="121">
        <v>0</v>
      </c>
      <c r="AD440" s="121">
        <v>0</v>
      </c>
      <c r="AE440" s="121">
        <v>0</v>
      </c>
      <c r="AF440" s="121">
        <v>0</v>
      </c>
      <c r="AG440" s="121">
        <v>0</v>
      </c>
      <c r="AH440" s="122">
        <v>0</v>
      </c>
      <c r="AI440" s="123">
        <f t="shared" si="220"/>
        <v>0.68399999999999994</v>
      </c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</row>
    <row r="441" spans="1:8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f t="shared" si="218"/>
        <v>0</v>
      </c>
      <c r="K441" s="75" t="s">
        <v>19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  <c r="Q441" s="62">
        <v>0</v>
      </c>
      <c r="R441" s="90">
        <v>0</v>
      </c>
      <c r="S441" s="91">
        <f t="shared" si="219"/>
        <v>0</v>
      </c>
      <c r="U441" s="106" t="s">
        <v>19</v>
      </c>
      <c r="V441" s="124">
        <v>0</v>
      </c>
      <c r="W441" s="124">
        <v>0</v>
      </c>
      <c r="X441" s="124">
        <v>0</v>
      </c>
      <c r="Y441" s="124">
        <v>0</v>
      </c>
      <c r="Z441" s="124">
        <v>0</v>
      </c>
      <c r="AA441" s="124">
        <v>0</v>
      </c>
      <c r="AB441" s="124">
        <v>0</v>
      </c>
      <c r="AC441" s="124">
        <v>0</v>
      </c>
      <c r="AD441" s="125">
        <v>0</v>
      </c>
      <c r="AE441" s="125">
        <v>0</v>
      </c>
      <c r="AF441" s="125">
        <v>0</v>
      </c>
      <c r="AG441" s="125">
        <v>0</v>
      </c>
      <c r="AH441" s="125">
        <v>0</v>
      </c>
      <c r="AI441" s="126">
        <f t="shared" si="220"/>
        <v>0</v>
      </c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</row>
    <row r="442" spans="1:8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f t="shared" si="218"/>
        <v>0</v>
      </c>
      <c r="K442" s="74" t="s">
        <v>20</v>
      </c>
      <c r="L442" s="87">
        <v>0</v>
      </c>
      <c r="M442" s="87">
        <v>0</v>
      </c>
      <c r="N442" s="87">
        <v>0</v>
      </c>
      <c r="O442" s="87">
        <v>0</v>
      </c>
      <c r="P442" s="87">
        <v>0</v>
      </c>
      <c r="Q442" s="87">
        <v>0</v>
      </c>
      <c r="R442" s="88">
        <v>0</v>
      </c>
      <c r="S442" s="89">
        <f t="shared" si="219"/>
        <v>0</v>
      </c>
      <c r="U442" s="105" t="s">
        <v>20</v>
      </c>
      <c r="V442" s="121">
        <v>0</v>
      </c>
      <c r="W442" s="121">
        <v>0</v>
      </c>
      <c r="X442" s="121">
        <v>0</v>
      </c>
      <c r="Y442" s="121">
        <v>0</v>
      </c>
      <c r="Z442" s="121">
        <v>0</v>
      </c>
      <c r="AA442" s="121">
        <v>0</v>
      </c>
      <c r="AB442" s="121">
        <v>0</v>
      </c>
      <c r="AC442" s="121">
        <v>0</v>
      </c>
      <c r="AD442" s="121">
        <v>0</v>
      </c>
      <c r="AE442" s="121">
        <v>0</v>
      </c>
      <c r="AF442" s="121">
        <v>0</v>
      </c>
      <c r="AG442" s="121">
        <v>0</v>
      </c>
      <c r="AH442" s="122">
        <v>0</v>
      </c>
      <c r="AI442" s="123">
        <f t="shared" si="220"/>
        <v>0</v>
      </c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</row>
    <row r="443" spans="1:8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f t="shared" si="218"/>
        <v>0</v>
      </c>
      <c r="K443" s="76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2">
        <v>0</v>
      </c>
      <c r="S443" s="93">
        <f t="shared" si="219"/>
        <v>0</v>
      </c>
      <c r="U443" s="106" t="s">
        <v>11</v>
      </c>
      <c r="V443" s="124">
        <v>0</v>
      </c>
      <c r="W443" s="124">
        <v>0</v>
      </c>
      <c r="X443" s="124">
        <v>0</v>
      </c>
      <c r="Y443" s="124">
        <v>0</v>
      </c>
      <c r="Z443" s="124">
        <v>0</v>
      </c>
      <c r="AA443" s="124">
        <v>0</v>
      </c>
      <c r="AB443" s="124">
        <v>0</v>
      </c>
      <c r="AC443" s="124">
        <v>0</v>
      </c>
      <c r="AD443" s="125">
        <v>0</v>
      </c>
      <c r="AE443" s="125">
        <v>0</v>
      </c>
      <c r="AF443" s="125">
        <v>0</v>
      </c>
      <c r="AG443" s="125">
        <v>0</v>
      </c>
      <c r="AH443" s="125">
        <v>0</v>
      </c>
      <c r="AI443" s="126">
        <f t="shared" si="220"/>
        <v>0</v>
      </c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</row>
    <row r="444" spans="1:81" ht="15">
      <c r="A444" s="34" t="s">
        <v>26</v>
      </c>
      <c r="B444" s="67">
        <f>SUM(B423:B439)</f>
        <v>755.65711086331635</v>
      </c>
      <c r="C444" s="67">
        <f t="shared" ref="C444:I444" si="221">SUM(C423:C439)</f>
        <v>331.54994819495573</v>
      </c>
      <c r="D444" s="67">
        <f t="shared" si="221"/>
        <v>340.49844378907051</v>
      </c>
      <c r="E444" s="67">
        <f t="shared" si="221"/>
        <v>727.44240295072393</v>
      </c>
      <c r="F444" s="67">
        <f t="shared" si="221"/>
        <v>0</v>
      </c>
      <c r="G444" s="67">
        <f t="shared" si="221"/>
        <v>203.6432383672967</v>
      </c>
      <c r="H444" s="68">
        <f t="shared" si="221"/>
        <v>0</v>
      </c>
      <c r="I444" s="39">
        <f t="shared" si="221"/>
        <v>2358.7911441653637</v>
      </c>
      <c r="K444" s="77" t="s">
        <v>26</v>
      </c>
      <c r="L444" s="67">
        <f>SUM(L423:L439)</f>
        <v>755.65711086331635</v>
      </c>
      <c r="M444" s="67">
        <f t="shared" ref="M444:S444" si="222">SUM(M423:M439)</f>
        <v>331.54994819495573</v>
      </c>
      <c r="N444" s="67">
        <f t="shared" si="222"/>
        <v>340.49844378907051</v>
      </c>
      <c r="O444" s="67">
        <f t="shared" si="222"/>
        <v>727.44240295072393</v>
      </c>
      <c r="P444" s="67">
        <f t="shared" si="222"/>
        <v>373.07706131852609</v>
      </c>
      <c r="Q444" s="67">
        <f t="shared" si="222"/>
        <v>203.6432383672967</v>
      </c>
      <c r="R444" s="68">
        <f t="shared" si="222"/>
        <v>0</v>
      </c>
      <c r="S444" s="94">
        <f t="shared" si="222"/>
        <v>2731.8682054838896</v>
      </c>
      <c r="U444" s="107" t="s">
        <v>63</v>
      </c>
      <c r="V444" s="127">
        <f>SUM(V423:V439)</f>
        <v>334.40141330818199</v>
      </c>
      <c r="W444" s="127">
        <f t="shared" ref="W444:AH444" si="223">SUM(W423:W439)</f>
        <v>363.69466766771285</v>
      </c>
      <c r="X444" s="127">
        <f t="shared" si="223"/>
        <v>203.6432383672967</v>
      </c>
      <c r="Y444" s="127">
        <f t="shared" si="223"/>
        <v>331.54994819495573</v>
      </c>
      <c r="Z444" s="127">
        <f t="shared" si="223"/>
        <v>322.85896017493747</v>
      </c>
      <c r="AA444" s="127">
        <f t="shared" si="223"/>
        <v>723.5683959102164</v>
      </c>
      <c r="AB444" s="127">
        <f t="shared" si="223"/>
        <v>373.07706131852609</v>
      </c>
      <c r="AC444" s="127">
        <f t="shared" si="223"/>
        <v>79.074520542062288</v>
      </c>
      <c r="AD444" s="127">
        <f t="shared" si="223"/>
        <v>57.561029887421661</v>
      </c>
      <c r="AE444" s="127">
        <f t="shared" si="223"/>
        <v>3.8740070405075415</v>
      </c>
      <c r="AF444" s="127">
        <f t="shared" si="223"/>
        <v>0</v>
      </c>
      <c r="AG444" s="127">
        <f t="shared" si="223"/>
        <v>17.639483614133074</v>
      </c>
      <c r="AH444" s="127">
        <f t="shared" si="223"/>
        <v>0</v>
      </c>
      <c r="AI444" s="129">
        <f>SUM(V444:AC444)</f>
        <v>2731.8682054838891</v>
      </c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</row>
    <row r="445" spans="1:81" s="15" customFormat="1" ht="15" thickBot="1">
      <c r="A445" s="32" t="s">
        <v>90</v>
      </c>
      <c r="B445" s="48">
        <f>IF($I444=0,"-",B444/$I444)</f>
        <v>0.3203577869674844</v>
      </c>
      <c r="C445" s="48">
        <f t="shared" ref="C445:H445" si="224">IF($I444=0,"-",C444/$I444)</f>
        <v>0.14055926444147795</v>
      </c>
      <c r="D445" s="48">
        <f t="shared" si="224"/>
        <v>0.14435294308752916</v>
      </c>
      <c r="E445" s="48">
        <f t="shared" si="224"/>
        <v>0.30839627524891472</v>
      </c>
      <c r="F445" s="48">
        <f t="shared" si="224"/>
        <v>0</v>
      </c>
      <c r="G445" s="48">
        <f t="shared" si="224"/>
        <v>8.6333730254593594E-2</v>
      </c>
      <c r="H445" s="69">
        <f t="shared" si="224"/>
        <v>0</v>
      </c>
      <c r="I445" s="49">
        <f>SUM(B445:H445)</f>
        <v>0.99999999999999967</v>
      </c>
      <c r="K445" s="78" t="s">
        <v>90</v>
      </c>
      <c r="L445" s="95">
        <f>IF($S444=0,"-",L444/$S444)</f>
        <v>0.27660818678823068</v>
      </c>
      <c r="M445" s="95">
        <f t="shared" ref="M445:R445" si="225">IF($S444=0,"-",M444/$S444)</f>
        <v>0.12136381525631799</v>
      </c>
      <c r="N445" s="95">
        <f t="shared" si="225"/>
        <v>0.12463941090040938</v>
      </c>
      <c r="O445" s="95">
        <f t="shared" si="225"/>
        <v>0.26628019663996699</v>
      </c>
      <c r="P445" s="95">
        <f t="shared" si="225"/>
        <v>0.13656480959426218</v>
      </c>
      <c r="Q445" s="95">
        <f t="shared" si="225"/>
        <v>7.4543580820812638E-2</v>
      </c>
      <c r="R445" s="96">
        <f t="shared" si="225"/>
        <v>0</v>
      </c>
      <c r="S445" s="97">
        <f>SUM(L445:R445)</f>
        <v>0.99999999999999978</v>
      </c>
      <c r="U445" s="108" t="s">
        <v>90</v>
      </c>
      <c r="V445" s="130">
        <f>+V444/$AI444</f>
        <v>0.12240759368878495</v>
      </c>
      <c r="W445" s="130">
        <f t="shared" ref="W445:AH445" si="226">+W444/$AI444</f>
        <v>0.13313038562315729</v>
      </c>
      <c r="X445" s="130">
        <f t="shared" si="226"/>
        <v>7.4543580820812652E-2</v>
      </c>
      <c r="Y445" s="130">
        <f t="shared" si="226"/>
        <v>0.12136381525631801</v>
      </c>
      <c r="Z445" s="130">
        <f t="shared" si="226"/>
        <v>0.11818248022610968</v>
      </c>
      <c r="AA445" s="130">
        <f t="shared" si="226"/>
        <v>0.26486211686850114</v>
      </c>
      <c r="AB445" s="130">
        <f t="shared" si="226"/>
        <v>0.1365648095942622</v>
      </c>
      <c r="AC445" s="130">
        <f t="shared" si="226"/>
        <v>2.8945217922054192E-2</v>
      </c>
      <c r="AD445" s="130">
        <f t="shared" si="226"/>
        <v>2.1070207476288561E-2</v>
      </c>
      <c r="AE445" s="130">
        <f t="shared" si="226"/>
        <v>1.4180797714658962E-3</v>
      </c>
      <c r="AF445" s="130">
        <f t="shared" si="226"/>
        <v>0</v>
      </c>
      <c r="AG445" s="130">
        <f t="shared" si="226"/>
        <v>6.4569306742997268E-3</v>
      </c>
      <c r="AH445" s="130">
        <f t="shared" si="226"/>
        <v>0</v>
      </c>
      <c r="AI445" s="131">
        <f>SUM(V445:AC445)</f>
        <v>1.0000000000000002</v>
      </c>
    </row>
    <row r="446" spans="1:81" ht="15" thickBot="1">
      <c r="A446" s="2"/>
      <c r="B446" s="2"/>
      <c r="C446" s="2"/>
      <c r="D446" s="2"/>
      <c r="E446" s="2"/>
      <c r="F446" s="2"/>
      <c r="G446" s="2"/>
      <c r="H446" s="2"/>
      <c r="I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8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  <c r="K447" s="426" t="s">
        <v>44</v>
      </c>
      <c r="L447" s="80" t="s">
        <v>0</v>
      </c>
      <c r="M447" s="80" t="s">
        <v>1</v>
      </c>
      <c r="N447" s="80" t="s">
        <v>2</v>
      </c>
      <c r="O447" s="80" t="s">
        <v>3</v>
      </c>
      <c r="P447" s="80" t="s">
        <v>27</v>
      </c>
      <c r="Q447" s="80" t="s">
        <v>4</v>
      </c>
      <c r="R447" s="80" t="s">
        <v>5</v>
      </c>
      <c r="S447" s="81" t="s">
        <v>6</v>
      </c>
    </row>
    <row r="448" spans="1:81" ht="15" customHeight="1">
      <c r="A448" s="447" t="s">
        <v>44</v>
      </c>
      <c r="B448" s="409" t="s">
        <v>119</v>
      </c>
      <c r="C448" s="410"/>
      <c r="D448" s="410"/>
      <c r="E448" s="410"/>
      <c r="F448" s="410"/>
      <c r="G448" s="410"/>
      <c r="H448" s="410"/>
      <c r="I448" s="411"/>
      <c r="K448" s="427" t="s">
        <v>44</v>
      </c>
      <c r="L448" s="412" t="s">
        <v>119</v>
      </c>
      <c r="M448" s="413"/>
      <c r="N448" s="413"/>
      <c r="O448" s="413"/>
      <c r="P448" s="413"/>
      <c r="Q448" s="413"/>
      <c r="R448" s="413"/>
      <c r="S448" s="414"/>
    </row>
    <row r="449" spans="1:38" ht="15">
      <c r="A449" s="27" t="s">
        <v>7</v>
      </c>
      <c r="B449" s="428"/>
      <c r="C449" s="429"/>
      <c r="D449" s="429"/>
      <c r="E449" s="430"/>
      <c r="F449" s="37">
        <v>4.185252381122635</v>
      </c>
      <c r="G449" s="428"/>
      <c r="H449" s="430"/>
      <c r="I449" s="39">
        <f>SUM(B449:H449)</f>
        <v>4.185252381122635</v>
      </c>
      <c r="K449" s="79" t="s">
        <v>7</v>
      </c>
      <c r="L449" s="428"/>
      <c r="M449" s="429"/>
      <c r="N449" s="429"/>
      <c r="O449" s="430"/>
      <c r="P449" s="37">
        <v>0</v>
      </c>
      <c r="Q449" s="428"/>
      <c r="R449" s="437"/>
      <c r="S449" s="99">
        <f>SUM(L449:R449)</f>
        <v>0</v>
      </c>
    </row>
    <row r="450" spans="1:38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227">SUM(B450:H450)</f>
        <v>0</v>
      </c>
      <c r="K450" s="71" t="s">
        <v>8</v>
      </c>
      <c r="L450" s="431"/>
      <c r="M450" s="432"/>
      <c r="N450" s="432"/>
      <c r="O450" s="433"/>
      <c r="P450" s="84">
        <v>0</v>
      </c>
      <c r="Q450" s="431"/>
      <c r="R450" s="438"/>
      <c r="S450" s="86">
        <f t="shared" ref="S450:S469" si="228">SUM(L450:R450)</f>
        <v>0</v>
      </c>
    </row>
    <row r="451" spans="1:38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227"/>
        <v>0</v>
      </c>
      <c r="K451" s="72" t="s">
        <v>10</v>
      </c>
      <c r="L451" s="431"/>
      <c r="M451" s="432"/>
      <c r="N451" s="432"/>
      <c r="O451" s="433"/>
      <c r="P451" s="43">
        <v>0</v>
      </c>
      <c r="Q451" s="431"/>
      <c r="R451" s="438"/>
      <c r="S451" s="83">
        <f t="shared" si="228"/>
        <v>0</v>
      </c>
    </row>
    <row r="452" spans="1:38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227"/>
        <v>0</v>
      </c>
      <c r="K452" s="71" t="s">
        <v>56</v>
      </c>
      <c r="L452" s="431"/>
      <c r="M452" s="432"/>
      <c r="N452" s="432"/>
      <c r="O452" s="433"/>
      <c r="P452" s="84">
        <v>0</v>
      </c>
      <c r="Q452" s="431"/>
      <c r="R452" s="438"/>
      <c r="S452" s="86">
        <f t="shared" si="228"/>
        <v>0</v>
      </c>
    </row>
    <row r="453" spans="1:38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227"/>
        <v>0</v>
      </c>
      <c r="K453" s="72" t="s">
        <v>16</v>
      </c>
      <c r="L453" s="431"/>
      <c r="M453" s="432"/>
      <c r="N453" s="432"/>
      <c r="O453" s="433"/>
      <c r="P453" s="43">
        <v>0</v>
      </c>
      <c r="Q453" s="431"/>
      <c r="R453" s="438"/>
      <c r="S453" s="83">
        <f t="shared" si="228"/>
        <v>0</v>
      </c>
    </row>
    <row r="454" spans="1:38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227"/>
        <v>0</v>
      </c>
      <c r="K454" s="71" t="s">
        <v>68</v>
      </c>
      <c r="L454" s="431"/>
      <c r="M454" s="432"/>
      <c r="N454" s="432"/>
      <c r="O454" s="433"/>
      <c r="P454" s="84">
        <v>0</v>
      </c>
      <c r="Q454" s="431"/>
      <c r="R454" s="438"/>
      <c r="S454" s="86">
        <f t="shared" si="228"/>
        <v>0</v>
      </c>
    </row>
    <row r="455" spans="1:38" ht="15">
      <c r="A455" s="29" t="s">
        <v>58</v>
      </c>
      <c r="B455" s="431"/>
      <c r="C455" s="432"/>
      <c r="D455" s="432"/>
      <c r="E455" s="433"/>
      <c r="F455" s="43">
        <v>413.06802143644416</v>
      </c>
      <c r="G455" s="431"/>
      <c r="H455" s="433"/>
      <c r="I455" s="39">
        <f t="shared" si="227"/>
        <v>413.06802143644416</v>
      </c>
      <c r="K455" s="72" t="s">
        <v>58</v>
      </c>
      <c r="L455" s="431"/>
      <c r="M455" s="432"/>
      <c r="N455" s="432"/>
      <c r="O455" s="433"/>
      <c r="P455" s="43">
        <v>0</v>
      </c>
      <c r="Q455" s="431"/>
      <c r="R455" s="438"/>
      <c r="S455" s="83">
        <f t="shared" si="228"/>
        <v>0</v>
      </c>
    </row>
    <row r="456" spans="1:38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227"/>
        <v>0</v>
      </c>
      <c r="K456" s="71" t="s">
        <v>12</v>
      </c>
      <c r="L456" s="431"/>
      <c r="M456" s="432"/>
      <c r="N456" s="432"/>
      <c r="O456" s="433"/>
      <c r="P456" s="84">
        <v>0</v>
      </c>
      <c r="Q456" s="431"/>
      <c r="R456" s="438"/>
      <c r="S456" s="86">
        <f t="shared" si="228"/>
        <v>0</v>
      </c>
    </row>
    <row r="457" spans="1:38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227"/>
        <v>0</v>
      </c>
      <c r="K457" s="72" t="s">
        <v>59</v>
      </c>
      <c r="L457" s="431"/>
      <c r="M457" s="432"/>
      <c r="N457" s="432"/>
      <c r="O457" s="433"/>
      <c r="P457" s="43">
        <v>0</v>
      </c>
      <c r="Q457" s="431"/>
      <c r="R457" s="438"/>
      <c r="S457" s="83">
        <f t="shared" si="228"/>
        <v>0</v>
      </c>
    </row>
    <row r="458" spans="1:38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227"/>
        <v>0</v>
      </c>
      <c r="K458" s="71" t="s">
        <v>17</v>
      </c>
      <c r="L458" s="431"/>
      <c r="M458" s="432"/>
      <c r="N458" s="432"/>
      <c r="O458" s="433"/>
      <c r="P458" s="84">
        <v>0</v>
      </c>
      <c r="Q458" s="431"/>
      <c r="R458" s="438"/>
      <c r="S458" s="86">
        <f t="shared" si="228"/>
        <v>0</v>
      </c>
    </row>
    <row r="459" spans="1:38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227"/>
        <v>0</v>
      </c>
      <c r="K459" s="72" t="s">
        <v>140</v>
      </c>
      <c r="L459" s="431"/>
      <c r="M459" s="432"/>
      <c r="N459" s="432"/>
      <c r="O459" s="433"/>
      <c r="P459" s="43">
        <v>0</v>
      </c>
      <c r="Q459" s="431"/>
      <c r="R459" s="438"/>
      <c r="S459" s="83">
        <f t="shared" si="228"/>
        <v>0</v>
      </c>
    </row>
    <row r="460" spans="1:38" ht="15">
      <c r="A460" s="28" t="s">
        <v>25</v>
      </c>
      <c r="B460" s="431"/>
      <c r="C460" s="432"/>
      <c r="D460" s="432"/>
      <c r="E460" s="433"/>
      <c r="F460" s="40">
        <v>1340.3267884419245</v>
      </c>
      <c r="G460" s="431"/>
      <c r="H460" s="433"/>
      <c r="I460" s="42">
        <f t="shared" si="227"/>
        <v>1340.3267884419245</v>
      </c>
      <c r="K460" s="71" t="s">
        <v>25</v>
      </c>
      <c r="L460" s="431"/>
      <c r="M460" s="432"/>
      <c r="N460" s="432"/>
      <c r="O460" s="433"/>
      <c r="P460" s="84">
        <v>0</v>
      </c>
      <c r="Q460" s="431"/>
      <c r="R460" s="438"/>
      <c r="S460" s="86">
        <f t="shared" si="228"/>
        <v>0</v>
      </c>
    </row>
    <row r="461" spans="1:38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227"/>
        <v>0</v>
      </c>
      <c r="K461" s="72" t="s">
        <v>24</v>
      </c>
      <c r="L461" s="431"/>
      <c r="M461" s="432"/>
      <c r="N461" s="432"/>
      <c r="O461" s="433"/>
      <c r="P461" s="43">
        <v>0</v>
      </c>
      <c r="Q461" s="431"/>
      <c r="R461" s="438"/>
      <c r="S461" s="83">
        <f t="shared" si="228"/>
        <v>0</v>
      </c>
    </row>
    <row r="462" spans="1:38" ht="15">
      <c r="A462" s="28" t="s">
        <v>60</v>
      </c>
      <c r="B462" s="431"/>
      <c r="C462" s="432"/>
      <c r="D462" s="432"/>
      <c r="E462" s="433"/>
      <c r="F462" s="40">
        <v>6.0884886764705895E-2</v>
      </c>
      <c r="G462" s="431"/>
      <c r="H462" s="433"/>
      <c r="I462" s="42">
        <f t="shared" si="227"/>
        <v>6.0884886764705895E-2</v>
      </c>
      <c r="K462" s="71" t="s">
        <v>60</v>
      </c>
      <c r="L462" s="431"/>
      <c r="M462" s="432"/>
      <c r="N462" s="432"/>
      <c r="O462" s="433"/>
      <c r="P462" s="84">
        <v>0</v>
      </c>
      <c r="Q462" s="431"/>
      <c r="R462" s="438"/>
      <c r="S462" s="86">
        <f t="shared" si="228"/>
        <v>0</v>
      </c>
    </row>
    <row r="463" spans="1:38" ht="15">
      <c r="A463" s="29" t="s">
        <v>22</v>
      </c>
      <c r="B463" s="431"/>
      <c r="C463" s="432"/>
      <c r="D463" s="432"/>
      <c r="E463" s="433"/>
      <c r="F463" s="43">
        <v>16.928944235998106</v>
      </c>
      <c r="G463" s="431"/>
      <c r="H463" s="433"/>
      <c r="I463" s="39">
        <f t="shared" si="227"/>
        <v>16.928944235998106</v>
      </c>
      <c r="K463" s="72" t="s">
        <v>22</v>
      </c>
      <c r="L463" s="431"/>
      <c r="M463" s="432"/>
      <c r="N463" s="432"/>
      <c r="O463" s="433"/>
      <c r="P463" s="43">
        <v>0</v>
      </c>
      <c r="Q463" s="431"/>
      <c r="R463" s="438"/>
      <c r="S463" s="83">
        <f t="shared" si="228"/>
        <v>0</v>
      </c>
    </row>
    <row r="464" spans="1:38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227"/>
        <v>0</v>
      </c>
      <c r="K464" s="71" t="s">
        <v>21</v>
      </c>
      <c r="L464" s="431"/>
      <c r="M464" s="432"/>
      <c r="N464" s="432"/>
      <c r="O464" s="433"/>
      <c r="P464" s="84">
        <v>0</v>
      </c>
      <c r="Q464" s="431"/>
      <c r="R464" s="438"/>
      <c r="S464" s="86">
        <f t="shared" si="228"/>
        <v>0</v>
      </c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8"/>
    </row>
    <row r="465" spans="1:67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227"/>
        <v>0</v>
      </c>
      <c r="K465" s="73" t="s">
        <v>64</v>
      </c>
      <c r="L465" s="431"/>
      <c r="M465" s="432"/>
      <c r="N465" s="432"/>
      <c r="O465" s="433"/>
      <c r="P465" s="43">
        <v>0</v>
      </c>
      <c r="Q465" s="431"/>
      <c r="R465" s="438"/>
      <c r="S465" s="83">
        <f t="shared" si="228"/>
        <v>0</v>
      </c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8"/>
    </row>
    <row r="466" spans="1:67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227"/>
        <v>0</v>
      </c>
      <c r="K466" s="74" t="s">
        <v>23</v>
      </c>
      <c r="L466" s="431"/>
      <c r="M466" s="432"/>
      <c r="N466" s="432"/>
      <c r="O466" s="433"/>
      <c r="P466" s="87">
        <v>0</v>
      </c>
      <c r="Q466" s="431"/>
      <c r="R466" s="438"/>
      <c r="S466" s="89">
        <f t="shared" si="228"/>
        <v>0</v>
      </c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8"/>
    </row>
    <row r="467" spans="1:67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227"/>
        <v>0</v>
      </c>
      <c r="K467" s="75" t="s">
        <v>19</v>
      </c>
      <c r="L467" s="431"/>
      <c r="M467" s="432"/>
      <c r="N467" s="432"/>
      <c r="O467" s="433"/>
      <c r="P467" s="62">
        <v>0</v>
      </c>
      <c r="Q467" s="431"/>
      <c r="R467" s="438"/>
      <c r="S467" s="91">
        <f t="shared" si="228"/>
        <v>0</v>
      </c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8"/>
    </row>
    <row r="468" spans="1:67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227"/>
        <v>0</v>
      </c>
      <c r="K468" s="74" t="s">
        <v>20</v>
      </c>
      <c r="L468" s="431"/>
      <c r="M468" s="432"/>
      <c r="N468" s="432"/>
      <c r="O468" s="433"/>
      <c r="P468" s="87">
        <v>0</v>
      </c>
      <c r="Q468" s="431"/>
      <c r="R468" s="438"/>
      <c r="S468" s="89">
        <f t="shared" si="228"/>
        <v>0</v>
      </c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8"/>
    </row>
    <row r="469" spans="1:67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227"/>
        <v>0</v>
      </c>
      <c r="K469" s="76" t="s">
        <v>11</v>
      </c>
      <c r="L469" s="434"/>
      <c r="M469" s="435"/>
      <c r="N469" s="435"/>
      <c r="O469" s="436"/>
      <c r="P469" s="52">
        <v>0</v>
      </c>
      <c r="Q469" s="434"/>
      <c r="R469" s="439"/>
      <c r="S469" s="93">
        <f t="shared" si="228"/>
        <v>0</v>
      </c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8"/>
    </row>
    <row r="470" spans="1:67" ht="15">
      <c r="A470" s="34" t="s">
        <v>26</v>
      </c>
      <c r="B470" s="67">
        <f>SUM(B449:B465)</f>
        <v>0</v>
      </c>
      <c r="C470" s="67">
        <f t="shared" ref="C470:I470" si="229">SUM(C449:C465)</f>
        <v>0</v>
      </c>
      <c r="D470" s="67">
        <f t="shared" si="229"/>
        <v>0</v>
      </c>
      <c r="E470" s="67">
        <f t="shared" si="229"/>
        <v>0</v>
      </c>
      <c r="F470" s="67">
        <f t="shared" si="229"/>
        <v>1774.5698913822539</v>
      </c>
      <c r="G470" s="67">
        <f t="shared" si="229"/>
        <v>0</v>
      </c>
      <c r="H470" s="68">
        <f t="shared" si="229"/>
        <v>0</v>
      </c>
      <c r="I470" s="39">
        <f t="shared" si="229"/>
        <v>1774.5698913822539</v>
      </c>
      <c r="K470" s="77" t="s">
        <v>26</v>
      </c>
      <c r="L470" s="67">
        <f>SUM(L449:L465)</f>
        <v>0</v>
      </c>
      <c r="M470" s="67">
        <f t="shared" ref="M470:S470" si="230">SUM(M449:M465)</f>
        <v>0</v>
      </c>
      <c r="N470" s="67">
        <f t="shared" si="230"/>
        <v>0</v>
      </c>
      <c r="O470" s="67">
        <f t="shared" si="230"/>
        <v>0</v>
      </c>
      <c r="P470" s="67">
        <f t="shared" si="230"/>
        <v>0</v>
      </c>
      <c r="Q470" s="67">
        <f t="shared" si="230"/>
        <v>0</v>
      </c>
      <c r="R470" s="68">
        <f t="shared" si="230"/>
        <v>0</v>
      </c>
      <c r="S470" s="94">
        <f t="shared" si="230"/>
        <v>0</v>
      </c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8"/>
    </row>
    <row r="471" spans="1:67" s="8" customFormat="1" ht="15.75" thickBot="1">
      <c r="A471" s="32" t="s">
        <v>90</v>
      </c>
      <c r="B471" s="48">
        <f>IF($I470=0,"-",B470/$I470)</f>
        <v>0</v>
      </c>
      <c r="C471" s="48">
        <f t="shared" ref="C471:H471" si="231">IF($I470=0,"-",C470/$I470)</f>
        <v>0</v>
      </c>
      <c r="D471" s="48">
        <f t="shared" si="231"/>
        <v>0</v>
      </c>
      <c r="E471" s="48">
        <f t="shared" si="231"/>
        <v>0</v>
      </c>
      <c r="F471" s="48">
        <f t="shared" si="231"/>
        <v>1</v>
      </c>
      <c r="G471" s="48">
        <f t="shared" si="231"/>
        <v>0</v>
      </c>
      <c r="H471" s="69">
        <f t="shared" si="231"/>
        <v>0</v>
      </c>
      <c r="I471" s="49">
        <f>SUM(B471:H471)</f>
        <v>1</v>
      </c>
      <c r="J471" s="4"/>
      <c r="K471" s="78" t="s">
        <v>90</v>
      </c>
      <c r="L471" s="100" t="str">
        <f>IF($S470=0,"-",L470/$S470)</f>
        <v>-</v>
      </c>
      <c r="M471" s="100" t="str">
        <f t="shared" ref="M471:R471" si="232">IF($S470=0,"-",M470/$S470)</f>
        <v>-</v>
      </c>
      <c r="N471" s="100" t="str">
        <f t="shared" si="232"/>
        <v>-</v>
      </c>
      <c r="O471" s="100" t="str">
        <f t="shared" si="232"/>
        <v>-</v>
      </c>
      <c r="P471" s="100" t="str">
        <f t="shared" si="232"/>
        <v>-</v>
      </c>
      <c r="Q471" s="100" t="str">
        <f t="shared" si="232"/>
        <v>-</v>
      </c>
      <c r="R471" s="100" t="str">
        <f t="shared" si="232"/>
        <v>-</v>
      </c>
      <c r="S471" s="100">
        <f>SUM(L471:R471)</f>
        <v>0</v>
      </c>
      <c r="T471" s="4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0"/>
      <c r="AK471" s="13"/>
      <c r="AL471" s="18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</row>
    <row r="472" spans="1:67" ht="15" thickBot="1">
      <c r="A472" s="2"/>
      <c r="B472" s="2"/>
      <c r="C472" s="2"/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8"/>
    </row>
    <row r="473" spans="1:67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  <c r="K473" s="426" t="s">
        <v>45</v>
      </c>
      <c r="L473" s="80" t="s">
        <v>0</v>
      </c>
      <c r="M473" s="80" t="s">
        <v>1</v>
      </c>
      <c r="N473" s="80" t="s">
        <v>2</v>
      </c>
      <c r="O473" s="80" t="s">
        <v>3</v>
      </c>
      <c r="P473" s="80" t="s">
        <v>27</v>
      </c>
      <c r="Q473" s="80" t="s">
        <v>4</v>
      </c>
      <c r="R473" s="80" t="s">
        <v>5</v>
      </c>
      <c r="S473" s="81" t="s">
        <v>6</v>
      </c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8"/>
    </row>
    <row r="474" spans="1:67" ht="15" customHeight="1">
      <c r="A474" s="447" t="s">
        <v>45</v>
      </c>
      <c r="B474" s="409" t="s">
        <v>119</v>
      </c>
      <c r="C474" s="410"/>
      <c r="D474" s="410"/>
      <c r="E474" s="410"/>
      <c r="F474" s="410"/>
      <c r="G474" s="410"/>
      <c r="H474" s="410"/>
      <c r="I474" s="411"/>
      <c r="K474" s="427" t="s">
        <v>45</v>
      </c>
      <c r="L474" s="412" t="s">
        <v>119</v>
      </c>
      <c r="M474" s="413"/>
      <c r="N474" s="413"/>
      <c r="O474" s="413"/>
      <c r="P474" s="413"/>
      <c r="Q474" s="413"/>
      <c r="R474" s="413"/>
      <c r="S474" s="414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8"/>
    </row>
    <row r="475" spans="1:67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SUM(B475:H475)</f>
        <v>0</v>
      </c>
      <c r="K475" s="79" t="s">
        <v>7</v>
      </c>
      <c r="L475" s="428"/>
      <c r="M475" s="429"/>
      <c r="N475" s="429"/>
      <c r="O475" s="430"/>
      <c r="P475" s="37">
        <v>0</v>
      </c>
      <c r="Q475" s="428"/>
      <c r="R475" s="437"/>
      <c r="S475" s="99">
        <f>SUM(L475:R475)</f>
        <v>0</v>
      </c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8"/>
    </row>
    <row r="476" spans="1:67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233">SUM(B476:H476)</f>
        <v>0</v>
      </c>
      <c r="K476" s="71" t="s">
        <v>8</v>
      </c>
      <c r="L476" s="431"/>
      <c r="M476" s="432"/>
      <c r="N476" s="432"/>
      <c r="O476" s="433"/>
      <c r="P476" s="84">
        <v>0</v>
      </c>
      <c r="Q476" s="431"/>
      <c r="R476" s="438"/>
      <c r="S476" s="86">
        <f t="shared" ref="S476:S495" si="234">SUM(L476:R476)</f>
        <v>0</v>
      </c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8"/>
    </row>
    <row r="477" spans="1:67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233"/>
        <v>0</v>
      </c>
      <c r="K477" s="72" t="s">
        <v>10</v>
      </c>
      <c r="L477" s="431"/>
      <c r="M477" s="432"/>
      <c r="N477" s="432"/>
      <c r="O477" s="433"/>
      <c r="P477" s="43">
        <v>0</v>
      </c>
      <c r="Q477" s="431"/>
      <c r="R477" s="438"/>
      <c r="S477" s="83">
        <f t="shared" si="234"/>
        <v>0</v>
      </c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8"/>
    </row>
    <row r="478" spans="1:67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233"/>
        <v>0</v>
      </c>
      <c r="K478" s="71" t="s">
        <v>56</v>
      </c>
      <c r="L478" s="431"/>
      <c r="M478" s="432"/>
      <c r="N478" s="432"/>
      <c r="O478" s="433"/>
      <c r="P478" s="84">
        <v>0</v>
      </c>
      <c r="Q478" s="431"/>
      <c r="R478" s="438"/>
      <c r="S478" s="86">
        <f t="shared" si="234"/>
        <v>0</v>
      </c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8"/>
    </row>
    <row r="479" spans="1:67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233"/>
        <v>0</v>
      </c>
      <c r="K479" s="72" t="s">
        <v>16</v>
      </c>
      <c r="L479" s="431"/>
      <c r="M479" s="432"/>
      <c r="N479" s="432"/>
      <c r="O479" s="433"/>
      <c r="P479" s="43">
        <v>0</v>
      </c>
      <c r="Q479" s="431"/>
      <c r="R479" s="438"/>
      <c r="S479" s="83">
        <f t="shared" si="234"/>
        <v>0</v>
      </c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8"/>
    </row>
    <row r="480" spans="1:67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233"/>
        <v>0</v>
      </c>
      <c r="K480" s="71" t="s">
        <v>68</v>
      </c>
      <c r="L480" s="431"/>
      <c r="M480" s="432"/>
      <c r="N480" s="432"/>
      <c r="O480" s="433"/>
      <c r="P480" s="84">
        <v>0</v>
      </c>
      <c r="Q480" s="431"/>
      <c r="R480" s="438"/>
      <c r="S480" s="86">
        <f t="shared" si="234"/>
        <v>0</v>
      </c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8"/>
    </row>
    <row r="481" spans="1:38" ht="15">
      <c r="A481" s="29" t="s">
        <v>58</v>
      </c>
      <c r="B481" s="431"/>
      <c r="C481" s="432"/>
      <c r="D481" s="432"/>
      <c r="E481" s="433"/>
      <c r="F481" s="43">
        <v>48049.666021455632</v>
      </c>
      <c r="G481" s="431"/>
      <c r="H481" s="433"/>
      <c r="I481" s="39">
        <f t="shared" si="233"/>
        <v>48049.666021455632</v>
      </c>
      <c r="K481" s="72" t="s">
        <v>58</v>
      </c>
      <c r="L481" s="431"/>
      <c r="M481" s="432"/>
      <c r="N481" s="432"/>
      <c r="O481" s="433"/>
      <c r="P481" s="43">
        <v>13509.777931784467</v>
      </c>
      <c r="Q481" s="431"/>
      <c r="R481" s="438"/>
      <c r="S481" s="83">
        <f t="shared" si="234"/>
        <v>13509.777931784467</v>
      </c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8"/>
    </row>
    <row r="482" spans="1:38" ht="15">
      <c r="A482" s="28" t="s">
        <v>12</v>
      </c>
      <c r="B482" s="431"/>
      <c r="C482" s="432"/>
      <c r="D482" s="432"/>
      <c r="E482" s="433"/>
      <c r="F482" s="40">
        <v>18659.425269797219</v>
      </c>
      <c r="G482" s="431"/>
      <c r="H482" s="433"/>
      <c r="I482" s="42">
        <f t="shared" si="233"/>
        <v>18659.425269797219</v>
      </c>
      <c r="K482" s="71" t="s">
        <v>12</v>
      </c>
      <c r="L482" s="431"/>
      <c r="M482" s="432"/>
      <c r="N482" s="432"/>
      <c r="O482" s="433"/>
      <c r="P482" s="84">
        <v>8471.8581594640018</v>
      </c>
      <c r="Q482" s="431"/>
      <c r="R482" s="438"/>
      <c r="S482" s="86">
        <f t="shared" si="234"/>
        <v>8471.8581594640018</v>
      </c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8"/>
    </row>
    <row r="483" spans="1:38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233"/>
        <v>0</v>
      </c>
      <c r="K483" s="72" t="s">
        <v>59</v>
      </c>
      <c r="L483" s="431"/>
      <c r="M483" s="432"/>
      <c r="N483" s="432"/>
      <c r="O483" s="433"/>
      <c r="P483" s="43">
        <v>-8.2600593032111647E-13</v>
      </c>
      <c r="Q483" s="431"/>
      <c r="R483" s="438"/>
      <c r="S483" s="83">
        <f t="shared" si="234"/>
        <v>-8.2600593032111647E-13</v>
      </c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8"/>
    </row>
    <row r="484" spans="1:38" ht="15">
      <c r="A484" s="28" t="s">
        <v>17</v>
      </c>
      <c r="B484" s="431"/>
      <c r="C484" s="432"/>
      <c r="D484" s="432"/>
      <c r="E484" s="433"/>
      <c r="F484" s="40">
        <v>44.582587827091231</v>
      </c>
      <c r="G484" s="431"/>
      <c r="H484" s="433"/>
      <c r="I484" s="42">
        <f t="shared" si="233"/>
        <v>44.582587827091231</v>
      </c>
      <c r="K484" s="71" t="s">
        <v>17</v>
      </c>
      <c r="L484" s="431"/>
      <c r="M484" s="432"/>
      <c r="N484" s="432"/>
      <c r="O484" s="433"/>
      <c r="P484" s="84">
        <v>2.4312948823932565</v>
      </c>
      <c r="Q484" s="431"/>
      <c r="R484" s="438"/>
      <c r="S484" s="86">
        <f t="shared" si="234"/>
        <v>2.4312948823932565</v>
      </c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8"/>
    </row>
    <row r="485" spans="1:38" ht="15">
      <c r="A485" s="29" t="s">
        <v>140</v>
      </c>
      <c r="B485" s="431"/>
      <c r="C485" s="432"/>
      <c r="D485" s="432"/>
      <c r="E485" s="433"/>
      <c r="F485" s="43">
        <v>3.6817236858789797</v>
      </c>
      <c r="G485" s="431"/>
      <c r="H485" s="433"/>
      <c r="I485" s="39">
        <f t="shared" si="233"/>
        <v>3.6817236858789797</v>
      </c>
      <c r="K485" s="72" t="s">
        <v>140</v>
      </c>
      <c r="L485" s="431"/>
      <c r="M485" s="432"/>
      <c r="N485" s="432"/>
      <c r="O485" s="433"/>
      <c r="P485" s="43">
        <v>-4.0834767272599493E-3</v>
      </c>
      <c r="Q485" s="431"/>
      <c r="R485" s="438"/>
      <c r="S485" s="83">
        <f t="shared" si="234"/>
        <v>-4.0834767272599493E-3</v>
      </c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8"/>
    </row>
    <row r="486" spans="1:38" ht="15">
      <c r="A486" s="28" t="s">
        <v>25</v>
      </c>
      <c r="B486" s="431"/>
      <c r="C486" s="432"/>
      <c r="D486" s="432"/>
      <c r="E486" s="433"/>
      <c r="F486" s="40">
        <v>293.2666246235089</v>
      </c>
      <c r="G486" s="431"/>
      <c r="H486" s="433"/>
      <c r="I486" s="42">
        <f t="shared" si="233"/>
        <v>293.2666246235089</v>
      </c>
      <c r="K486" s="71" t="s">
        <v>25</v>
      </c>
      <c r="L486" s="431"/>
      <c r="M486" s="432"/>
      <c r="N486" s="432"/>
      <c r="O486" s="433"/>
      <c r="P486" s="84">
        <v>-3.979039320256561E-12</v>
      </c>
      <c r="Q486" s="431"/>
      <c r="R486" s="438"/>
      <c r="S486" s="86">
        <f t="shared" si="234"/>
        <v>-3.979039320256561E-12</v>
      </c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8"/>
    </row>
    <row r="487" spans="1:38" ht="15">
      <c r="A487" s="29" t="s">
        <v>24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233"/>
        <v>0</v>
      </c>
      <c r="K487" s="72" t="s">
        <v>24</v>
      </c>
      <c r="L487" s="431"/>
      <c r="M487" s="432"/>
      <c r="N487" s="432"/>
      <c r="O487" s="433"/>
      <c r="P487" s="43">
        <v>-7.5406347832540632E-13</v>
      </c>
      <c r="Q487" s="431"/>
      <c r="R487" s="438"/>
      <c r="S487" s="83">
        <f t="shared" si="234"/>
        <v>-7.5406347832540632E-13</v>
      </c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8"/>
    </row>
    <row r="488" spans="1:38" ht="15">
      <c r="A488" s="28" t="s">
        <v>60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233"/>
        <v>0</v>
      </c>
      <c r="K488" s="71" t="s">
        <v>60</v>
      </c>
      <c r="L488" s="431"/>
      <c r="M488" s="432"/>
      <c r="N488" s="432"/>
      <c r="O488" s="433"/>
      <c r="P488" s="84">
        <v>8.354428260304303E-15</v>
      </c>
      <c r="Q488" s="431"/>
      <c r="R488" s="438"/>
      <c r="S488" s="86">
        <f t="shared" si="234"/>
        <v>8.354428260304303E-15</v>
      </c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8"/>
    </row>
    <row r="489" spans="1:38" ht="15">
      <c r="A489" s="29" t="s">
        <v>22</v>
      </c>
      <c r="B489" s="431"/>
      <c r="C489" s="432"/>
      <c r="D489" s="432"/>
      <c r="E489" s="433"/>
      <c r="F489" s="43">
        <v>2277.2727618023</v>
      </c>
      <c r="G489" s="431"/>
      <c r="H489" s="433"/>
      <c r="I489" s="39">
        <f t="shared" si="233"/>
        <v>2277.2727618023</v>
      </c>
      <c r="K489" s="72" t="s">
        <v>22</v>
      </c>
      <c r="L489" s="431"/>
      <c r="M489" s="432"/>
      <c r="N489" s="432"/>
      <c r="O489" s="433"/>
      <c r="P489" s="43">
        <v>786.77076556330883</v>
      </c>
      <c r="Q489" s="431"/>
      <c r="R489" s="438"/>
      <c r="S489" s="83">
        <f t="shared" si="234"/>
        <v>786.77076556330883</v>
      </c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8"/>
    </row>
    <row r="490" spans="1:38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233"/>
        <v>0</v>
      </c>
      <c r="K490" s="71" t="s">
        <v>21</v>
      </c>
      <c r="L490" s="431"/>
      <c r="M490" s="432"/>
      <c r="N490" s="432"/>
      <c r="O490" s="433"/>
      <c r="P490" s="84">
        <v>0</v>
      </c>
      <c r="Q490" s="431"/>
      <c r="R490" s="438"/>
      <c r="S490" s="86">
        <f t="shared" si="234"/>
        <v>0</v>
      </c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8"/>
    </row>
    <row r="491" spans="1:38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233"/>
        <v>0</v>
      </c>
      <c r="K491" s="73" t="s">
        <v>64</v>
      </c>
      <c r="L491" s="431"/>
      <c r="M491" s="432"/>
      <c r="N491" s="432"/>
      <c r="O491" s="433"/>
      <c r="P491" s="43">
        <v>0</v>
      </c>
      <c r="Q491" s="431"/>
      <c r="R491" s="438"/>
      <c r="S491" s="83">
        <f t="shared" si="234"/>
        <v>0</v>
      </c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8"/>
    </row>
    <row r="492" spans="1:38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233"/>
        <v>0</v>
      </c>
      <c r="K492" s="74" t="s">
        <v>23</v>
      </c>
      <c r="L492" s="431"/>
      <c r="M492" s="432"/>
      <c r="N492" s="432"/>
      <c r="O492" s="433"/>
      <c r="P492" s="87">
        <v>0</v>
      </c>
      <c r="Q492" s="431"/>
      <c r="R492" s="438"/>
      <c r="S492" s="89">
        <f t="shared" si="234"/>
        <v>0</v>
      </c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8"/>
    </row>
    <row r="493" spans="1:38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233"/>
        <v>0</v>
      </c>
      <c r="K493" s="75" t="s">
        <v>19</v>
      </c>
      <c r="L493" s="431"/>
      <c r="M493" s="432"/>
      <c r="N493" s="432"/>
      <c r="O493" s="433"/>
      <c r="P493" s="62">
        <v>0</v>
      </c>
      <c r="Q493" s="431"/>
      <c r="R493" s="438"/>
      <c r="S493" s="91">
        <f t="shared" si="234"/>
        <v>0</v>
      </c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8"/>
    </row>
    <row r="494" spans="1:38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233"/>
        <v>0</v>
      </c>
      <c r="K494" s="74" t="s">
        <v>20</v>
      </c>
      <c r="L494" s="431"/>
      <c r="M494" s="432"/>
      <c r="N494" s="432"/>
      <c r="O494" s="433"/>
      <c r="P494" s="87">
        <v>0</v>
      </c>
      <c r="Q494" s="431"/>
      <c r="R494" s="438"/>
      <c r="S494" s="89">
        <f t="shared" si="234"/>
        <v>0</v>
      </c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8"/>
    </row>
    <row r="495" spans="1:38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233"/>
        <v>0</v>
      </c>
      <c r="K495" s="76" t="s">
        <v>11</v>
      </c>
      <c r="L495" s="434"/>
      <c r="M495" s="435"/>
      <c r="N495" s="435"/>
      <c r="O495" s="436"/>
      <c r="P495" s="52">
        <v>0</v>
      </c>
      <c r="Q495" s="434"/>
      <c r="R495" s="439"/>
      <c r="S495" s="93">
        <f t="shared" si="234"/>
        <v>0</v>
      </c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8"/>
    </row>
    <row r="496" spans="1:38" ht="15">
      <c r="A496" s="34" t="s">
        <v>26</v>
      </c>
      <c r="B496" s="67">
        <f>SUM(B475:B491)</f>
        <v>0</v>
      </c>
      <c r="C496" s="67">
        <f t="shared" ref="C496:I496" si="235">SUM(C475:C491)</f>
        <v>0</v>
      </c>
      <c r="D496" s="67">
        <f t="shared" si="235"/>
        <v>0</v>
      </c>
      <c r="E496" s="67">
        <f t="shared" si="235"/>
        <v>0</v>
      </c>
      <c r="F496" s="67">
        <f t="shared" si="235"/>
        <v>69327.894989191613</v>
      </c>
      <c r="G496" s="67">
        <f t="shared" si="235"/>
        <v>0</v>
      </c>
      <c r="H496" s="68">
        <f t="shared" si="235"/>
        <v>0</v>
      </c>
      <c r="I496" s="39">
        <f t="shared" si="235"/>
        <v>69327.894989191613</v>
      </c>
      <c r="K496" s="77" t="s">
        <v>26</v>
      </c>
      <c r="L496" s="67">
        <f>SUM(L475:L491)</f>
        <v>0</v>
      </c>
      <c r="M496" s="67">
        <f t="shared" ref="M496:S496" si="236">SUM(M475:M491)</f>
        <v>0</v>
      </c>
      <c r="N496" s="67">
        <f t="shared" si="236"/>
        <v>0</v>
      </c>
      <c r="O496" s="67">
        <f t="shared" si="236"/>
        <v>0</v>
      </c>
      <c r="P496" s="67">
        <f t="shared" si="236"/>
        <v>22770.834068217438</v>
      </c>
      <c r="Q496" s="67">
        <f t="shared" si="236"/>
        <v>0</v>
      </c>
      <c r="R496" s="68">
        <f t="shared" si="236"/>
        <v>0</v>
      </c>
      <c r="S496" s="94">
        <f t="shared" si="236"/>
        <v>22770.834068217438</v>
      </c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8"/>
    </row>
    <row r="497" spans="1:67" s="8" customFormat="1" ht="15.75" thickBot="1">
      <c r="A497" s="32" t="s">
        <v>90</v>
      </c>
      <c r="B497" s="48">
        <f>IF($I496=0,"-",B496/$I496)</f>
        <v>0</v>
      </c>
      <c r="C497" s="48">
        <f t="shared" ref="C497:H497" si="237">IF($I496=0,"-",C496/$I496)</f>
        <v>0</v>
      </c>
      <c r="D497" s="48">
        <f t="shared" si="237"/>
        <v>0</v>
      </c>
      <c r="E497" s="48">
        <f t="shared" si="237"/>
        <v>0</v>
      </c>
      <c r="F497" s="48">
        <f t="shared" si="237"/>
        <v>1</v>
      </c>
      <c r="G497" s="48">
        <f t="shared" si="237"/>
        <v>0</v>
      </c>
      <c r="H497" s="69">
        <f t="shared" si="237"/>
        <v>0</v>
      </c>
      <c r="I497" s="49">
        <f>SUM(B497:H497)</f>
        <v>1</v>
      </c>
      <c r="J497" s="4"/>
      <c r="K497" s="78" t="s">
        <v>90</v>
      </c>
      <c r="L497" s="95">
        <f>IF($S496=0,"-",L496/$S496)</f>
        <v>0</v>
      </c>
      <c r="M497" s="95">
        <f t="shared" ref="M497:R497" si="238">IF($S496=0,"-",M496/$S496)</f>
        <v>0</v>
      </c>
      <c r="N497" s="95">
        <f t="shared" si="238"/>
        <v>0</v>
      </c>
      <c r="O497" s="95">
        <f t="shared" si="238"/>
        <v>0</v>
      </c>
      <c r="P497" s="95">
        <f t="shared" si="238"/>
        <v>1</v>
      </c>
      <c r="Q497" s="95">
        <f t="shared" si="238"/>
        <v>0</v>
      </c>
      <c r="R497" s="96">
        <f t="shared" si="238"/>
        <v>0</v>
      </c>
      <c r="S497" s="97">
        <f>SUM(L497:R497)</f>
        <v>1</v>
      </c>
      <c r="T497" s="4"/>
      <c r="U497" s="9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0"/>
      <c r="AK497" s="13"/>
      <c r="AL497" s="18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</row>
    <row r="498" spans="1:67" ht="15" thickBot="1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8"/>
    </row>
    <row r="499" spans="1:67" ht="28.5" customHeight="1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  <c r="K499" s="426" t="s">
        <v>46</v>
      </c>
      <c r="L499" s="80" t="s">
        <v>0</v>
      </c>
      <c r="M499" s="80" t="s">
        <v>1</v>
      </c>
      <c r="N499" s="80" t="s">
        <v>2</v>
      </c>
      <c r="O499" s="80" t="s">
        <v>3</v>
      </c>
      <c r="P499" s="80" t="s">
        <v>27</v>
      </c>
      <c r="Q499" s="80" t="s">
        <v>4</v>
      </c>
      <c r="R499" s="80" t="s">
        <v>5</v>
      </c>
      <c r="S499" s="81" t="s">
        <v>6</v>
      </c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8"/>
    </row>
    <row r="500" spans="1:67" ht="15" customHeight="1">
      <c r="A500" s="447" t="s">
        <v>46</v>
      </c>
      <c r="B500" s="409" t="s">
        <v>119</v>
      </c>
      <c r="C500" s="410"/>
      <c r="D500" s="410"/>
      <c r="E500" s="410"/>
      <c r="F500" s="410"/>
      <c r="G500" s="410"/>
      <c r="H500" s="410"/>
      <c r="I500" s="411"/>
      <c r="K500" s="427" t="s">
        <v>46</v>
      </c>
      <c r="L500" s="412" t="s">
        <v>119</v>
      </c>
      <c r="M500" s="413"/>
      <c r="N500" s="413"/>
      <c r="O500" s="413"/>
      <c r="P500" s="413"/>
      <c r="Q500" s="413"/>
      <c r="R500" s="413"/>
      <c r="S500" s="414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8"/>
    </row>
    <row r="501" spans="1:67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SUM(B501:H501)</f>
        <v>0</v>
      </c>
      <c r="K501" s="79" t="s">
        <v>7</v>
      </c>
      <c r="L501" s="428"/>
      <c r="M501" s="429"/>
      <c r="N501" s="429"/>
      <c r="O501" s="430"/>
      <c r="P501" s="37">
        <v>0</v>
      </c>
      <c r="Q501" s="428"/>
      <c r="R501" s="437"/>
      <c r="S501" s="99">
        <f>SUM(L501:R501)</f>
        <v>0</v>
      </c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8"/>
    </row>
    <row r="502" spans="1:67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239">SUM(B502:H502)</f>
        <v>0</v>
      </c>
      <c r="K502" s="71" t="s">
        <v>8</v>
      </c>
      <c r="L502" s="431"/>
      <c r="M502" s="432"/>
      <c r="N502" s="432"/>
      <c r="O502" s="433"/>
      <c r="P502" s="84">
        <v>0</v>
      </c>
      <c r="Q502" s="431"/>
      <c r="R502" s="438"/>
      <c r="S502" s="86">
        <f t="shared" ref="S502:S521" si="240">SUM(L502:R502)</f>
        <v>0</v>
      </c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8"/>
    </row>
    <row r="503" spans="1:67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239"/>
        <v>0</v>
      </c>
      <c r="K503" s="72" t="s">
        <v>10</v>
      </c>
      <c r="L503" s="431"/>
      <c r="M503" s="432"/>
      <c r="N503" s="432"/>
      <c r="O503" s="433"/>
      <c r="P503" s="43">
        <v>0</v>
      </c>
      <c r="Q503" s="431"/>
      <c r="R503" s="438"/>
      <c r="S503" s="83">
        <f t="shared" si="240"/>
        <v>0</v>
      </c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8"/>
    </row>
    <row r="504" spans="1:67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239"/>
        <v>0</v>
      </c>
      <c r="K504" s="71" t="s">
        <v>56</v>
      </c>
      <c r="L504" s="431"/>
      <c r="M504" s="432"/>
      <c r="N504" s="432"/>
      <c r="O504" s="433"/>
      <c r="P504" s="84">
        <v>0</v>
      </c>
      <c r="Q504" s="431"/>
      <c r="R504" s="438"/>
      <c r="S504" s="86">
        <f t="shared" si="240"/>
        <v>0</v>
      </c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8"/>
    </row>
    <row r="505" spans="1:67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239"/>
        <v>0</v>
      </c>
      <c r="K505" s="72" t="s">
        <v>16</v>
      </c>
      <c r="L505" s="431"/>
      <c r="M505" s="432"/>
      <c r="N505" s="432"/>
      <c r="O505" s="433"/>
      <c r="P505" s="43">
        <v>0</v>
      </c>
      <c r="Q505" s="431"/>
      <c r="R505" s="438"/>
      <c r="S505" s="83">
        <f t="shared" si="240"/>
        <v>0</v>
      </c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8"/>
    </row>
    <row r="506" spans="1:67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239"/>
        <v>0</v>
      </c>
      <c r="K506" s="71" t="s">
        <v>68</v>
      </c>
      <c r="L506" s="431"/>
      <c r="M506" s="432"/>
      <c r="N506" s="432"/>
      <c r="O506" s="433"/>
      <c r="P506" s="84">
        <v>0</v>
      </c>
      <c r="Q506" s="431"/>
      <c r="R506" s="438"/>
      <c r="S506" s="86">
        <f t="shared" si="240"/>
        <v>0</v>
      </c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8"/>
    </row>
    <row r="507" spans="1:67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239"/>
        <v>0</v>
      </c>
      <c r="K507" s="72" t="s">
        <v>58</v>
      </c>
      <c r="L507" s="431"/>
      <c r="M507" s="432"/>
      <c r="N507" s="432"/>
      <c r="O507" s="433"/>
      <c r="P507" s="43">
        <v>0</v>
      </c>
      <c r="Q507" s="431"/>
      <c r="R507" s="438"/>
      <c r="S507" s="83">
        <f t="shared" si="240"/>
        <v>0</v>
      </c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8"/>
    </row>
    <row r="508" spans="1:67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239"/>
        <v>0</v>
      </c>
      <c r="K508" s="71" t="s">
        <v>12</v>
      </c>
      <c r="L508" s="431"/>
      <c r="M508" s="432"/>
      <c r="N508" s="432"/>
      <c r="O508" s="433"/>
      <c r="P508" s="84">
        <v>0</v>
      </c>
      <c r="Q508" s="431"/>
      <c r="R508" s="438"/>
      <c r="S508" s="86">
        <f t="shared" si="240"/>
        <v>0</v>
      </c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8"/>
    </row>
    <row r="509" spans="1:67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239"/>
        <v>0</v>
      </c>
      <c r="K509" s="72" t="s">
        <v>59</v>
      </c>
      <c r="L509" s="431"/>
      <c r="M509" s="432"/>
      <c r="N509" s="432"/>
      <c r="O509" s="433"/>
      <c r="P509" s="43">
        <v>0</v>
      </c>
      <c r="Q509" s="431"/>
      <c r="R509" s="438"/>
      <c r="S509" s="83">
        <f t="shared" si="240"/>
        <v>0</v>
      </c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8"/>
    </row>
    <row r="510" spans="1:67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239"/>
        <v>0</v>
      </c>
      <c r="K510" s="71" t="s">
        <v>17</v>
      </c>
      <c r="L510" s="431"/>
      <c r="M510" s="432"/>
      <c r="N510" s="432"/>
      <c r="O510" s="433"/>
      <c r="P510" s="84">
        <v>0</v>
      </c>
      <c r="Q510" s="431"/>
      <c r="R510" s="438"/>
      <c r="S510" s="86">
        <f t="shared" si="240"/>
        <v>0</v>
      </c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8"/>
    </row>
    <row r="511" spans="1:67" ht="15">
      <c r="A511" s="29" t="s">
        <v>140</v>
      </c>
      <c r="B511" s="431"/>
      <c r="C511" s="432"/>
      <c r="D511" s="432"/>
      <c r="E511" s="433"/>
      <c r="F511" s="43">
        <v>5266.8652773900703</v>
      </c>
      <c r="G511" s="431"/>
      <c r="H511" s="433"/>
      <c r="I511" s="39">
        <f t="shared" si="239"/>
        <v>5266.8652773900703</v>
      </c>
      <c r="K511" s="72" t="s">
        <v>140</v>
      </c>
      <c r="L511" s="431"/>
      <c r="M511" s="432"/>
      <c r="N511" s="432"/>
      <c r="O511" s="433"/>
      <c r="P511" s="43">
        <v>0</v>
      </c>
      <c r="Q511" s="431"/>
      <c r="R511" s="438"/>
      <c r="S511" s="83">
        <f t="shared" si="240"/>
        <v>0</v>
      </c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8"/>
    </row>
    <row r="512" spans="1:67" ht="15">
      <c r="A512" s="28" t="s">
        <v>25</v>
      </c>
      <c r="B512" s="431"/>
      <c r="C512" s="432"/>
      <c r="D512" s="432"/>
      <c r="E512" s="433"/>
      <c r="F512" s="40">
        <v>5.5116000000000005</v>
      </c>
      <c r="G512" s="431"/>
      <c r="H512" s="433"/>
      <c r="I512" s="42">
        <f t="shared" si="239"/>
        <v>5.5116000000000005</v>
      </c>
      <c r="K512" s="71" t="s">
        <v>25</v>
      </c>
      <c r="L512" s="431"/>
      <c r="M512" s="432"/>
      <c r="N512" s="432"/>
      <c r="O512" s="433"/>
      <c r="P512" s="84">
        <v>0</v>
      </c>
      <c r="Q512" s="431"/>
      <c r="R512" s="438"/>
      <c r="S512" s="86">
        <f t="shared" si="240"/>
        <v>0</v>
      </c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8"/>
    </row>
    <row r="513" spans="1:67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239"/>
        <v>0</v>
      </c>
      <c r="K513" s="72" t="s">
        <v>24</v>
      </c>
      <c r="L513" s="431"/>
      <c r="M513" s="432"/>
      <c r="N513" s="432"/>
      <c r="O513" s="433"/>
      <c r="P513" s="43">
        <v>0</v>
      </c>
      <c r="Q513" s="431"/>
      <c r="R513" s="438"/>
      <c r="S513" s="83">
        <f t="shared" si="240"/>
        <v>0</v>
      </c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8"/>
    </row>
    <row r="514" spans="1:67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239"/>
        <v>0</v>
      </c>
      <c r="K514" s="71" t="s">
        <v>60</v>
      </c>
      <c r="L514" s="431"/>
      <c r="M514" s="432"/>
      <c r="N514" s="432"/>
      <c r="O514" s="433"/>
      <c r="P514" s="84">
        <v>0</v>
      </c>
      <c r="Q514" s="431"/>
      <c r="R514" s="438"/>
      <c r="S514" s="86">
        <f t="shared" si="240"/>
        <v>0</v>
      </c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8"/>
    </row>
    <row r="515" spans="1:67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239"/>
        <v>0</v>
      </c>
      <c r="K515" s="72" t="s">
        <v>22</v>
      </c>
      <c r="L515" s="431"/>
      <c r="M515" s="432"/>
      <c r="N515" s="432"/>
      <c r="O515" s="433"/>
      <c r="P515" s="43">
        <v>0</v>
      </c>
      <c r="Q515" s="431"/>
      <c r="R515" s="438"/>
      <c r="S515" s="83">
        <f t="shared" si="240"/>
        <v>0</v>
      </c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8"/>
    </row>
    <row r="516" spans="1:67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239"/>
        <v>0</v>
      </c>
      <c r="K516" s="71" t="s">
        <v>21</v>
      </c>
      <c r="L516" s="431"/>
      <c r="M516" s="432"/>
      <c r="N516" s="432"/>
      <c r="O516" s="433"/>
      <c r="P516" s="84">
        <v>0</v>
      </c>
      <c r="Q516" s="431"/>
      <c r="R516" s="438"/>
      <c r="S516" s="86">
        <f t="shared" si="240"/>
        <v>0</v>
      </c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8"/>
    </row>
    <row r="517" spans="1:67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239"/>
        <v>0</v>
      </c>
      <c r="K517" s="73" t="s">
        <v>64</v>
      </c>
      <c r="L517" s="431"/>
      <c r="M517" s="432"/>
      <c r="N517" s="432"/>
      <c r="O517" s="433"/>
      <c r="P517" s="43">
        <v>0</v>
      </c>
      <c r="Q517" s="431"/>
      <c r="R517" s="438"/>
      <c r="S517" s="83">
        <f t="shared" si="240"/>
        <v>0</v>
      </c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8"/>
    </row>
    <row r="518" spans="1:67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239"/>
        <v>0</v>
      </c>
      <c r="K518" s="74" t="s">
        <v>23</v>
      </c>
      <c r="L518" s="431"/>
      <c r="M518" s="432"/>
      <c r="N518" s="432"/>
      <c r="O518" s="433"/>
      <c r="P518" s="87">
        <v>0</v>
      </c>
      <c r="Q518" s="431"/>
      <c r="R518" s="438"/>
      <c r="S518" s="89">
        <f t="shared" si="240"/>
        <v>0</v>
      </c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8"/>
    </row>
    <row r="519" spans="1:67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239"/>
        <v>0</v>
      </c>
      <c r="K519" s="75" t="s">
        <v>19</v>
      </c>
      <c r="L519" s="431"/>
      <c r="M519" s="432"/>
      <c r="N519" s="432"/>
      <c r="O519" s="433"/>
      <c r="P519" s="62">
        <v>0</v>
      </c>
      <c r="Q519" s="431"/>
      <c r="R519" s="438"/>
      <c r="S519" s="91">
        <f t="shared" si="240"/>
        <v>0</v>
      </c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8"/>
    </row>
    <row r="520" spans="1:67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239"/>
        <v>0</v>
      </c>
      <c r="K520" s="74" t="s">
        <v>20</v>
      </c>
      <c r="L520" s="431"/>
      <c r="M520" s="432"/>
      <c r="N520" s="432"/>
      <c r="O520" s="433"/>
      <c r="P520" s="87">
        <v>0</v>
      </c>
      <c r="Q520" s="431"/>
      <c r="R520" s="438"/>
      <c r="S520" s="89">
        <f t="shared" si="240"/>
        <v>0</v>
      </c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8"/>
    </row>
    <row r="521" spans="1:67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239"/>
        <v>0</v>
      </c>
      <c r="K521" s="76" t="s">
        <v>11</v>
      </c>
      <c r="L521" s="434"/>
      <c r="M521" s="435"/>
      <c r="N521" s="435"/>
      <c r="O521" s="436"/>
      <c r="P521" s="52">
        <v>0</v>
      </c>
      <c r="Q521" s="434"/>
      <c r="R521" s="439"/>
      <c r="S521" s="93">
        <f t="shared" si="240"/>
        <v>0</v>
      </c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8"/>
    </row>
    <row r="522" spans="1:67" ht="15">
      <c r="A522" s="34" t="s">
        <v>26</v>
      </c>
      <c r="B522" s="67">
        <f>SUM(B501:B517)</f>
        <v>0</v>
      </c>
      <c r="C522" s="67">
        <f t="shared" ref="C522:I522" si="241">SUM(C501:C517)</f>
        <v>0</v>
      </c>
      <c r="D522" s="67">
        <f t="shared" si="241"/>
        <v>0</v>
      </c>
      <c r="E522" s="67">
        <f t="shared" si="241"/>
        <v>0</v>
      </c>
      <c r="F522" s="67">
        <f t="shared" si="241"/>
        <v>5272.3768773900701</v>
      </c>
      <c r="G522" s="67">
        <f t="shared" si="241"/>
        <v>0</v>
      </c>
      <c r="H522" s="68">
        <f t="shared" si="241"/>
        <v>0</v>
      </c>
      <c r="I522" s="39">
        <f t="shared" si="241"/>
        <v>5272.3768773900701</v>
      </c>
      <c r="K522" s="77" t="s">
        <v>26</v>
      </c>
      <c r="L522" s="67">
        <f>SUM(L501:L517)</f>
        <v>0</v>
      </c>
      <c r="M522" s="67">
        <f t="shared" ref="M522:S522" si="242">SUM(M501:M517)</f>
        <v>0</v>
      </c>
      <c r="N522" s="67">
        <f t="shared" si="242"/>
        <v>0</v>
      </c>
      <c r="O522" s="67">
        <f t="shared" si="242"/>
        <v>0</v>
      </c>
      <c r="P522" s="67">
        <f t="shared" si="242"/>
        <v>0</v>
      </c>
      <c r="Q522" s="67">
        <f t="shared" si="242"/>
        <v>0</v>
      </c>
      <c r="R522" s="68">
        <f t="shared" si="242"/>
        <v>0</v>
      </c>
      <c r="S522" s="94">
        <f t="shared" si="242"/>
        <v>0</v>
      </c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8"/>
    </row>
    <row r="523" spans="1:67" s="8" customFormat="1" ht="15.75" thickBot="1">
      <c r="A523" s="32" t="s">
        <v>90</v>
      </c>
      <c r="B523" s="48">
        <f>IF($I522=0,"-",B522/$I522)</f>
        <v>0</v>
      </c>
      <c r="C523" s="48">
        <f t="shared" ref="C523:H523" si="243">IF($I522=0,"-",C522/$I522)</f>
        <v>0</v>
      </c>
      <c r="D523" s="48">
        <f t="shared" si="243"/>
        <v>0</v>
      </c>
      <c r="E523" s="48">
        <f t="shared" si="243"/>
        <v>0</v>
      </c>
      <c r="F523" s="48">
        <f t="shared" si="243"/>
        <v>1</v>
      </c>
      <c r="G523" s="48">
        <f t="shared" si="243"/>
        <v>0</v>
      </c>
      <c r="H523" s="69">
        <f t="shared" si="243"/>
        <v>0</v>
      </c>
      <c r="I523" s="49">
        <f>SUM(B523:H523)</f>
        <v>1</v>
      </c>
      <c r="J523" s="4"/>
      <c r="K523" s="78" t="s">
        <v>90</v>
      </c>
      <c r="L523" s="100" t="str">
        <f>IF($S522=0,"-",L522/$S522)</f>
        <v>-</v>
      </c>
      <c r="M523" s="100" t="str">
        <f t="shared" ref="M523:R523" si="244">IF($S522=0,"-",M522/$S522)</f>
        <v>-</v>
      </c>
      <c r="N523" s="100" t="str">
        <f t="shared" si="244"/>
        <v>-</v>
      </c>
      <c r="O523" s="100" t="str">
        <f t="shared" si="244"/>
        <v>-</v>
      </c>
      <c r="P523" s="100" t="str">
        <f t="shared" si="244"/>
        <v>-</v>
      </c>
      <c r="Q523" s="100" t="str">
        <f t="shared" si="244"/>
        <v>-</v>
      </c>
      <c r="R523" s="100" t="str">
        <f t="shared" si="244"/>
        <v>-</v>
      </c>
      <c r="S523" s="100">
        <f>SUM(L523:R523)</f>
        <v>0</v>
      </c>
      <c r="T523" s="4"/>
      <c r="U523" s="9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0"/>
      <c r="AK523" s="13"/>
      <c r="AL523" s="18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</row>
    <row r="524" spans="1:67" ht="15" thickBot="1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8"/>
    </row>
    <row r="525" spans="1:67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  <c r="K525" s="426" t="s">
        <v>47</v>
      </c>
      <c r="L525" s="80" t="s">
        <v>0</v>
      </c>
      <c r="M525" s="80" t="s">
        <v>1</v>
      </c>
      <c r="N525" s="80" t="s">
        <v>2</v>
      </c>
      <c r="O525" s="80" t="s">
        <v>3</v>
      </c>
      <c r="P525" s="80" t="s">
        <v>27</v>
      </c>
      <c r="Q525" s="80" t="s">
        <v>4</v>
      </c>
      <c r="R525" s="80" t="s">
        <v>5</v>
      </c>
      <c r="S525" s="81" t="s">
        <v>6</v>
      </c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8"/>
    </row>
    <row r="526" spans="1:67" ht="15" customHeight="1">
      <c r="A526" s="447" t="s">
        <v>47</v>
      </c>
      <c r="B526" s="409" t="s">
        <v>119</v>
      </c>
      <c r="C526" s="410"/>
      <c r="D526" s="410"/>
      <c r="E526" s="410"/>
      <c r="F526" s="410"/>
      <c r="G526" s="410"/>
      <c r="H526" s="410"/>
      <c r="I526" s="411"/>
      <c r="K526" s="427" t="s">
        <v>47</v>
      </c>
      <c r="L526" s="412" t="s">
        <v>119</v>
      </c>
      <c r="M526" s="413"/>
      <c r="N526" s="413"/>
      <c r="O526" s="413"/>
      <c r="P526" s="413"/>
      <c r="Q526" s="413"/>
      <c r="R526" s="413"/>
      <c r="S526" s="414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8"/>
    </row>
    <row r="527" spans="1:67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SUM(B527:H527)</f>
        <v>0</v>
      </c>
      <c r="K527" s="79" t="s">
        <v>7</v>
      </c>
      <c r="L527" s="428"/>
      <c r="M527" s="429"/>
      <c r="N527" s="429"/>
      <c r="O527" s="430"/>
      <c r="P527" s="37">
        <v>0</v>
      </c>
      <c r="Q527" s="428"/>
      <c r="R527" s="437"/>
      <c r="S527" s="99">
        <f>SUM(L527:R527)</f>
        <v>0</v>
      </c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8"/>
    </row>
    <row r="528" spans="1:67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245">SUM(B528:H528)</f>
        <v>0</v>
      </c>
      <c r="K528" s="71" t="s">
        <v>8</v>
      </c>
      <c r="L528" s="431"/>
      <c r="M528" s="432"/>
      <c r="N528" s="432"/>
      <c r="O528" s="433"/>
      <c r="P528" s="84">
        <v>0</v>
      </c>
      <c r="Q528" s="431"/>
      <c r="R528" s="438"/>
      <c r="S528" s="86">
        <f t="shared" ref="S528:S547" si="246">SUM(L528:R528)</f>
        <v>0</v>
      </c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8"/>
    </row>
    <row r="529" spans="1:38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245"/>
        <v>0</v>
      </c>
      <c r="K529" s="72" t="s">
        <v>10</v>
      </c>
      <c r="L529" s="431"/>
      <c r="M529" s="432"/>
      <c r="N529" s="432"/>
      <c r="O529" s="433"/>
      <c r="P529" s="43">
        <v>0</v>
      </c>
      <c r="Q529" s="431"/>
      <c r="R529" s="438"/>
      <c r="S529" s="83">
        <f t="shared" si="246"/>
        <v>0</v>
      </c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8"/>
    </row>
    <row r="530" spans="1:38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245"/>
        <v>0</v>
      </c>
      <c r="K530" s="71" t="s">
        <v>56</v>
      </c>
      <c r="L530" s="431"/>
      <c r="M530" s="432"/>
      <c r="N530" s="432"/>
      <c r="O530" s="433"/>
      <c r="P530" s="84">
        <v>0</v>
      </c>
      <c r="Q530" s="431"/>
      <c r="R530" s="438"/>
      <c r="S530" s="86">
        <f t="shared" si="246"/>
        <v>0</v>
      </c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8"/>
    </row>
    <row r="531" spans="1:38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245"/>
        <v>0</v>
      </c>
      <c r="K531" s="72" t="s">
        <v>16</v>
      </c>
      <c r="L531" s="431"/>
      <c r="M531" s="432"/>
      <c r="N531" s="432"/>
      <c r="O531" s="433"/>
      <c r="P531" s="43">
        <v>0</v>
      </c>
      <c r="Q531" s="431"/>
      <c r="R531" s="438"/>
      <c r="S531" s="83">
        <f t="shared" si="246"/>
        <v>0</v>
      </c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8"/>
    </row>
    <row r="532" spans="1:38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245"/>
        <v>0</v>
      </c>
      <c r="K532" s="71" t="s">
        <v>68</v>
      </c>
      <c r="L532" s="431"/>
      <c r="M532" s="432"/>
      <c r="N532" s="432"/>
      <c r="O532" s="433"/>
      <c r="P532" s="84">
        <v>0</v>
      </c>
      <c r="Q532" s="431"/>
      <c r="R532" s="438"/>
      <c r="S532" s="86">
        <f t="shared" si="246"/>
        <v>0</v>
      </c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8"/>
    </row>
    <row r="533" spans="1:38" ht="15">
      <c r="A533" s="29" t="s">
        <v>58</v>
      </c>
      <c r="B533" s="431"/>
      <c r="C533" s="432"/>
      <c r="D533" s="432"/>
      <c r="E533" s="433"/>
      <c r="F533" s="43">
        <v>503.26314461864405</v>
      </c>
      <c r="G533" s="431"/>
      <c r="H533" s="433"/>
      <c r="I533" s="39">
        <f t="shared" si="245"/>
        <v>503.26314461864405</v>
      </c>
      <c r="K533" s="72" t="s">
        <v>58</v>
      </c>
      <c r="L533" s="431"/>
      <c r="M533" s="432"/>
      <c r="N533" s="432"/>
      <c r="O533" s="433"/>
      <c r="P533" s="43">
        <v>0</v>
      </c>
      <c r="Q533" s="431"/>
      <c r="R533" s="438"/>
      <c r="S533" s="83">
        <f t="shared" si="246"/>
        <v>0</v>
      </c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8"/>
    </row>
    <row r="534" spans="1:38" ht="15">
      <c r="A534" s="28" t="s">
        <v>12</v>
      </c>
      <c r="B534" s="431"/>
      <c r="C534" s="432"/>
      <c r="D534" s="432"/>
      <c r="E534" s="433"/>
      <c r="F534" s="40">
        <v>55.418622252001533</v>
      </c>
      <c r="G534" s="431"/>
      <c r="H534" s="433"/>
      <c r="I534" s="42">
        <f t="shared" si="245"/>
        <v>55.418622252001533</v>
      </c>
      <c r="K534" s="71" t="s">
        <v>12</v>
      </c>
      <c r="L534" s="431"/>
      <c r="M534" s="432"/>
      <c r="N534" s="432"/>
      <c r="O534" s="433"/>
      <c r="P534" s="84">
        <v>0</v>
      </c>
      <c r="Q534" s="431"/>
      <c r="R534" s="438"/>
      <c r="S534" s="86">
        <f t="shared" si="246"/>
        <v>0</v>
      </c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8"/>
    </row>
    <row r="535" spans="1:38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245"/>
        <v>0</v>
      </c>
      <c r="K535" s="72" t="s">
        <v>59</v>
      </c>
      <c r="L535" s="431"/>
      <c r="M535" s="432"/>
      <c r="N535" s="432"/>
      <c r="O535" s="433"/>
      <c r="P535" s="43">
        <v>0</v>
      </c>
      <c r="Q535" s="431"/>
      <c r="R535" s="438"/>
      <c r="S535" s="83">
        <f t="shared" si="246"/>
        <v>0</v>
      </c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8"/>
    </row>
    <row r="536" spans="1:38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245"/>
        <v>0</v>
      </c>
      <c r="K536" s="71" t="s">
        <v>17</v>
      </c>
      <c r="L536" s="431"/>
      <c r="M536" s="432"/>
      <c r="N536" s="432"/>
      <c r="O536" s="433"/>
      <c r="P536" s="84">
        <v>0</v>
      </c>
      <c r="Q536" s="431"/>
      <c r="R536" s="438"/>
      <c r="S536" s="86">
        <f t="shared" si="246"/>
        <v>0</v>
      </c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8"/>
    </row>
    <row r="537" spans="1:38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245"/>
        <v>0</v>
      </c>
      <c r="K537" s="72" t="s">
        <v>140</v>
      </c>
      <c r="L537" s="431"/>
      <c r="M537" s="432"/>
      <c r="N537" s="432"/>
      <c r="O537" s="433"/>
      <c r="P537" s="43">
        <v>0</v>
      </c>
      <c r="Q537" s="431"/>
      <c r="R537" s="438"/>
      <c r="S537" s="83">
        <f t="shared" si="246"/>
        <v>0</v>
      </c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8"/>
    </row>
    <row r="538" spans="1:38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245"/>
        <v>0</v>
      </c>
      <c r="K538" s="71" t="s">
        <v>25</v>
      </c>
      <c r="L538" s="431"/>
      <c r="M538" s="432"/>
      <c r="N538" s="432"/>
      <c r="O538" s="433"/>
      <c r="P538" s="84">
        <v>0</v>
      </c>
      <c r="Q538" s="431"/>
      <c r="R538" s="438"/>
      <c r="S538" s="86">
        <f t="shared" si="246"/>
        <v>0</v>
      </c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8"/>
    </row>
    <row r="539" spans="1:38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245"/>
        <v>0</v>
      </c>
      <c r="K539" s="72" t="s">
        <v>24</v>
      </c>
      <c r="L539" s="431"/>
      <c r="M539" s="432"/>
      <c r="N539" s="432"/>
      <c r="O539" s="433"/>
      <c r="P539" s="43">
        <v>0</v>
      </c>
      <c r="Q539" s="431"/>
      <c r="R539" s="438"/>
      <c r="S539" s="83">
        <f t="shared" si="246"/>
        <v>0</v>
      </c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8"/>
    </row>
    <row r="540" spans="1:38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245"/>
        <v>0</v>
      </c>
      <c r="K540" s="71" t="s">
        <v>60</v>
      </c>
      <c r="L540" s="431"/>
      <c r="M540" s="432"/>
      <c r="N540" s="432"/>
      <c r="O540" s="433"/>
      <c r="P540" s="84">
        <v>0</v>
      </c>
      <c r="Q540" s="431"/>
      <c r="R540" s="438"/>
      <c r="S540" s="86">
        <f t="shared" si="246"/>
        <v>0</v>
      </c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8"/>
    </row>
    <row r="541" spans="1:38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245"/>
        <v>0</v>
      </c>
      <c r="K541" s="72" t="s">
        <v>22</v>
      </c>
      <c r="L541" s="431"/>
      <c r="M541" s="432"/>
      <c r="N541" s="432"/>
      <c r="O541" s="433"/>
      <c r="P541" s="43">
        <v>0</v>
      </c>
      <c r="Q541" s="431"/>
      <c r="R541" s="438"/>
      <c r="S541" s="83">
        <f t="shared" si="246"/>
        <v>0</v>
      </c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8"/>
    </row>
    <row r="542" spans="1:38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245"/>
        <v>0</v>
      </c>
      <c r="K542" s="71" t="s">
        <v>21</v>
      </c>
      <c r="L542" s="431"/>
      <c r="M542" s="432"/>
      <c r="N542" s="432"/>
      <c r="O542" s="433"/>
      <c r="P542" s="84">
        <v>0</v>
      </c>
      <c r="Q542" s="431"/>
      <c r="R542" s="438"/>
      <c r="S542" s="86">
        <f t="shared" si="246"/>
        <v>0</v>
      </c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8"/>
    </row>
    <row r="543" spans="1:38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245"/>
        <v>0</v>
      </c>
      <c r="K543" s="73" t="s">
        <v>64</v>
      </c>
      <c r="L543" s="431"/>
      <c r="M543" s="432"/>
      <c r="N543" s="432"/>
      <c r="O543" s="433"/>
      <c r="P543" s="43">
        <v>0</v>
      </c>
      <c r="Q543" s="431"/>
      <c r="R543" s="438"/>
      <c r="S543" s="83">
        <f t="shared" si="246"/>
        <v>0</v>
      </c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8"/>
    </row>
    <row r="544" spans="1:38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245"/>
        <v>0</v>
      </c>
      <c r="K544" s="74" t="s">
        <v>23</v>
      </c>
      <c r="L544" s="431"/>
      <c r="M544" s="432"/>
      <c r="N544" s="432"/>
      <c r="O544" s="433"/>
      <c r="P544" s="87">
        <v>0</v>
      </c>
      <c r="Q544" s="431"/>
      <c r="R544" s="438"/>
      <c r="S544" s="89">
        <f t="shared" si="246"/>
        <v>0</v>
      </c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8"/>
    </row>
    <row r="545" spans="1:67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245"/>
        <v>0</v>
      </c>
      <c r="K545" s="75" t="s">
        <v>19</v>
      </c>
      <c r="L545" s="431"/>
      <c r="M545" s="432"/>
      <c r="N545" s="432"/>
      <c r="O545" s="433"/>
      <c r="P545" s="62">
        <v>0</v>
      </c>
      <c r="Q545" s="431"/>
      <c r="R545" s="438"/>
      <c r="S545" s="91">
        <f t="shared" si="246"/>
        <v>0</v>
      </c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8"/>
    </row>
    <row r="546" spans="1:67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245"/>
        <v>0</v>
      </c>
      <c r="K546" s="74" t="s">
        <v>20</v>
      </c>
      <c r="L546" s="431"/>
      <c r="M546" s="432"/>
      <c r="N546" s="432"/>
      <c r="O546" s="433"/>
      <c r="P546" s="87">
        <v>0</v>
      </c>
      <c r="Q546" s="431"/>
      <c r="R546" s="438"/>
      <c r="S546" s="89">
        <f t="shared" si="246"/>
        <v>0</v>
      </c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8"/>
    </row>
    <row r="547" spans="1:67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245"/>
        <v>0</v>
      </c>
      <c r="K547" s="76" t="s">
        <v>11</v>
      </c>
      <c r="L547" s="434"/>
      <c r="M547" s="435"/>
      <c r="N547" s="435"/>
      <c r="O547" s="436"/>
      <c r="P547" s="52">
        <v>0</v>
      </c>
      <c r="Q547" s="434"/>
      <c r="R547" s="439"/>
      <c r="S547" s="93">
        <f t="shared" si="246"/>
        <v>0</v>
      </c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8"/>
    </row>
    <row r="548" spans="1:67" ht="15">
      <c r="A548" s="34" t="s">
        <v>26</v>
      </c>
      <c r="B548" s="67">
        <f>SUM(B527:B543)</f>
        <v>0</v>
      </c>
      <c r="C548" s="67">
        <f t="shared" ref="C548:I548" si="247">SUM(C527:C543)</f>
        <v>0</v>
      </c>
      <c r="D548" s="67">
        <f t="shared" si="247"/>
        <v>0</v>
      </c>
      <c r="E548" s="67">
        <f t="shared" si="247"/>
        <v>0</v>
      </c>
      <c r="F548" s="67">
        <f t="shared" si="247"/>
        <v>558.68176687064556</v>
      </c>
      <c r="G548" s="67">
        <f t="shared" si="247"/>
        <v>0</v>
      </c>
      <c r="H548" s="68">
        <f t="shared" si="247"/>
        <v>0</v>
      </c>
      <c r="I548" s="39">
        <f t="shared" si="247"/>
        <v>558.68176687064556</v>
      </c>
      <c r="K548" s="77" t="s">
        <v>26</v>
      </c>
      <c r="L548" s="67">
        <f>SUM(L527:L543)</f>
        <v>0</v>
      </c>
      <c r="M548" s="67">
        <f t="shared" ref="M548:S548" si="248">SUM(M527:M543)</f>
        <v>0</v>
      </c>
      <c r="N548" s="67">
        <f t="shared" si="248"/>
        <v>0</v>
      </c>
      <c r="O548" s="67">
        <f t="shared" si="248"/>
        <v>0</v>
      </c>
      <c r="P548" s="67">
        <f t="shared" si="248"/>
        <v>0</v>
      </c>
      <c r="Q548" s="67">
        <f t="shared" si="248"/>
        <v>0</v>
      </c>
      <c r="R548" s="68">
        <f t="shared" si="248"/>
        <v>0</v>
      </c>
      <c r="S548" s="94">
        <f t="shared" si="248"/>
        <v>0</v>
      </c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8"/>
    </row>
    <row r="549" spans="1:67" s="8" customFormat="1" ht="15.75" thickBot="1">
      <c r="A549" s="32" t="s">
        <v>90</v>
      </c>
      <c r="B549" s="48">
        <f>IF($I548=0,"-",B548/$I548)</f>
        <v>0</v>
      </c>
      <c r="C549" s="48">
        <f t="shared" ref="C549:H549" si="249">IF($I548=0,"-",C548/$I548)</f>
        <v>0</v>
      </c>
      <c r="D549" s="48">
        <f t="shared" si="249"/>
        <v>0</v>
      </c>
      <c r="E549" s="48">
        <f t="shared" si="249"/>
        <v>0</v>
      </c>
      <c r="F549" s="48">
        <f t="shared" si="249"/>
        <v>1</v>
      </c>
      <c r="G549" s="48">
        <f t="shared" si="249"/>
        <v>0</v>
      </c>
      <c r="H549" s="69">
        <f t="shared" si="249"/>
        <v>0</v>
      </c>
      <c r="I549" s="49">
        <f>SUM(B549:H549)</f>
        <v>1</v>
      </c>
      <c r="J549" s="4"/>
      <c r="K549" s="78" t="s">
        <v>90</v>
      </c>
      <c r="L549" s="100" t="str">
        <f>IF($S548=0,"-",L548/$S548)</f>
        <v>-</v>
      </c>
      <c r="M549" s="100" t="str">
        <f t="shared" ref="M549:R549" si="250">IF($S548=0,"-",M548/$S548)</f>
        <v>-</v>
      </c>
      <c r="N549" s="100" t="str">
        <f t="shared" si="250"/>
        <v>-</v>
      </c>
      <c r="O549" s="100" t="str">
        <f t="shared" si="250"/>
        <v>-</v>
      </c>
      <c r="P549" s="100" t="str">
        <f t="shared" si="250"/>
        <v>-</v>
      </c>
      <c r="Q549" s="100" t="str">
        <f t="shared" si="250"/>
        <v>-</v>
      </c>
      <c r="R549" s="100" t="str">
        <f t="shared" si="250"/>
        <v>-</v>
      </c>
      <c r="S549" s="100">
        <f>SUM(L549:R549)</f>
        <v>0</v>
      </c>
      <c r="T549" s="4"/>
      <c r="U549" s="9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0"/>
      <c r="AK549" s="13"/>
      <c r="AL549" s="18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</row>
    <row r="550" spans="1:67" ht="15" thickBot="1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8"/>
    </row>
    <row r="551" spans="1:67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  <c r="K551" s="426" t="s">
        <v>48</v>
      </c>
      <c r="L551" s="80" t="s">
        <v>0</v>
      </c>
      <c r="M551" s="80" t="s">
        <v>1</v>
      </c>
      <c r="N551" s="80" t="s">
        <v>2</v>
      </c>
      <c r="O551" s="80" t="s">
        <v>3</v>
      </c>
      <c r="P551" s="80" t="s">
        <v>27</v>
      </c>
      <c r="Q551" s="80" t="s">
        <v>4</v>
      </c>
      <c r="R551" s="80" t="s">
        <v>5</v>
      </c>
      <c r="S551" s="81" t="s">
        <v>6</v>
      </c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8"/>
    </row>
    <row r="552" spans="1:67" ht="15" customHeight="1">
      <c r="A552" s="447" t="s">
        <v>48</v>
      </c>
      <c r="B552" s="409" t="s">
        <v>119</v>
      </c>
      <c r="C552" s="410"/>
      <c r="D552" s="410"/>
      <c r="E552" s="410"/>
      <c r="F552" s="410"/>
      <c r="G552" s="410"/>
      <c r="H552" s="410"/>
      <c r="I552" s="411"/>
      <c r="K552" s="427" t="s">
        <v>48</v>
      </c>
      <c r="L552" s="412" t="s">
        <v>119</v>
      </c>
      <c r="M552" s="413"/>
      <c r="N552" s="413"/>
      <c r="O552" s="413"/>
      <c r="P552" s="413"/>
      <c r="Q552" s="413"/>
      <c r="R552" s="413"/>
      <c r="S552" s="414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8"/>
    </row>
    <row r="553" spans="1:67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SUM(B553:H553)</f>
        <v>0</v>
      </c>
      <c r="K553" s="79" t="s">
        <v>7</v>
      </c>
      <c r="L553" s="428"/>
      <c r="M553" s="429"/>
      <c r="N553" s="429"/>
      <c r="O553" s="430"/>
      <c r="P553" s="37">
        <v>0</v>
      </c>
      <c r="Q553" s="428"/>
      <c r="R553" s="437"/>
      <c r="S553" s="99">
        <f>SUM(L553:R553)</f>
        <v>0</v>
      </c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8"/>
    </row>
    <row r="554" spans="1:67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251">SUM(B554:H554)</f>
        <v>0</v>
      </c>
      <c r="K554" s="71" t="s">
        <v>8</v>
      </c>
      <c r="L554" s="431"/>
      <c r="M554" s="432"/>
      <c r="N554" s="432"/>
      <c r="O554" s="433"/>
      <c r="P554" s="84">
        <v>0</v>
      </c>
      <c r="Q554" s="431"/>
      <c r="R554" s="438"/>
      <c r="S554" s="86">
        <f t="shared" ref="S554:S573" si="252">SUM(L554:R554)</f>
        <v>0</v>
      </c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8"/>
    </row>
    <row r="555" spans="1:67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251"/>
        <v>0</v>
      </c>
      <c r="K555" s="72" t="s">
        <v>10</v>
      </c>
      <c r="L555" s="431"/>
      <c r="M555" s="432"/>
      <c r="N555" s="432"/>
      <c r="O555" s="433"/>
      <c r="P555" s="43">
        <v>0</v>
      </c>
      <c r="Q555" s="431"/>
      <c r="R555" s="438"/>
      <c r="S555" s="83">
        <f t="shared" si="252"/>
        <v>0</v>
      </c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8"/>
    </row>
    <row r="556" spans="1:67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251"/>
        <v>0</v>
      </c>
      <c r="K556" s="71" t="s">
        <v>56</v>
      </c>
      <c r="L556" s="431"/>
      <c r="M556" s="432"/>
      <c r="N556" s="432"/>
      <c r="O556" s="433"/>
      <c r="P556" s="84">
        <v>0</v>
      </c>
      <c r="Q556" s="431"/>
      <c r="R556" s="438"/>
      <c r="S556" s="86">
        <f t="shared" si="252"/>
        <v>0</v>
      </c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8"/>
    </row>
    <row r="557" spans="1:67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251"/>
        <v>0</v>
      </c>
      <c r="K557" s="72" t="s">
        <v>16</v>
      </c>
      <c r="L557" s="431"/>
      <c r="M557" s="432"/>
      <c r="N557" s="432"/>
      <c r="O557" s="433"/>
      <c r="P557" s="43">
        <v>0</v>
      </c>
      <c r="Q557" s="431"/>
      <c r="R557" s="438"/>
      <c r="S557" s="83">
        <f t="shared" si="252"/>
        <v>0</v>
      </c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8"/>
    </row>
    <row r="558" spans="1:67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251"/>
        <v>0</v>
      </c>
      <c r="K558" s="71" t="s">
        <v>68</v>
      </c>
      <c r="L558" s="431"/>
      <c r="M558" s="432"/>
      <c r="N558" s="432"/>
      <c r="O558" s="433"/>
      <c r="P558" s="84">
        <v>0</v>
      </c>
      <c r="Q558" s="431"/>
      <c r="R558" s="438"/>
      <c r="S558" s="86">
        <f t="shared" si="252"/>
        <v>0</v>
      </c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8"/>
    </row>
    <row r="559" spans="1:67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251"/>
        <v>0</v>
      </c>
      <c r="K559" s="72" t="s">
        <v>58</v>
      </c>
      <c r="L559" s="431"/>
      <c r="M559" s="432"/>
      <c r="N559" s="432"/>
      <c r="O559" s="433"/>
      <c r="P559" s="43">
        <v>0</v>
      </c>
      <c r="Q559" s="431"/>
      <c r="R559" s="438"/>
      <c r="S559" s="83">
        <f t="shared" si="252"/>
        <v>0</v>
      </c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8"/>
    </row>
    <row r="560" spans="1:67" ht="15">
      <c r="A560" s="28" t="s">
        <v>12</v>
      </c>
      <c r="B560" s="431"/>
      <c r="C560" s="432"/>
      <c r="D560" s="432"/>
      <c r="E560" s="433"/>
      <c r="F560" s="40">
        <v>41.331629279034232</v>
      </c>
      <c r="G560" s="431"/>
      <c r="H560" s="433"/>
      <c r="I560" s="42">
        <f t="shared" si="251"/>
        <v>41.331629279034232</v>
      </c>
      <c r="K560" s="71" t="s">
        <v>12</v>
      </c>
      <c r="L560" s="431"/>
      <c r="M560" s="432"/>
      <c r="N560" s="432"/>
      <c r="O560" s="433"/>
      <c r="P560" s="84">
        <v>0</v>
      </c>
      <c r="Q560" s="431"/>
      <c r="R560" s="438"/>
      <c r="S560" s="86">
        <f t="shared" si="252"/>
        <v>0</v>
      </c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8"/>
    </row>
    <row r="561" spans="1:67" ht="15">
      <c r="A561" s="29" t="s">
        <v>59</v>
      </c>
      <c r="B561" s="431"/>
      <c r="C561" s="432"/>
      <c r="D561" s="432"/>
      <c r="E561" s="433"/>
      <c r="F561" s="43">
        <v>22832.756334912479</v>
      </c>
      <c r="G561" s="431"/>
      <c r="H561" s="433"/>
      <c r="I561" s="39">
        <f t="shared" si="251"/>
        <v>22832.756334912479</v>
      </c>
      <c r="K561" s="72" t="s">
        <v>59</v>
      </c>
      <c r="L561" s="431"/>
      <c r="M561" s="432"/>
      <c r="N561" s="432"/>
      <c r="O561" s="433"/>
      <c r="P561" s="43">
        <v>0</v>
      </c>
      <c r="Q561" s="431"/>
      <c r="R561" s="438"/>
      <c r="S561" s="83">
        <f t="shared" si="252"/>
        <v>0</v>
      </c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8"/>
    </row>
    <row r="562" spans="1:67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251"/>
        <v>0</v>
      </c>
      <c r="K562" s="71" t="s">
        <v>17</v>
      </c>
      <c r="L562" s="431"/>
      <c r="M562" s="432"/>
      <c r="N562" s="432"/>
      <c r="O562" s="433"/>
      <c r="P562" s="84">
        <v>0</v>
      </c>
      <c r="Q562" s="431"/>
      <c r="R562" s="438"/>
      <c r="S562" s="86">
        <f t="shared" si="252"/>
        <v>0</v>
      </c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8"/>
    </row>
    <row r="563" spans="1:67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251"/>
        <v>0</v>
      </c>
      <c r="K563" s="72" t="s">
        <v>140</v>
      </c>
      <c r="L563" s="431"/>
      <c r="M563" s="432"/>
      <c r="N563" s="432"/>
      <c r="O563" s="433"/>
      <c r="P563" s="43">
        <v>0</v>
      </c>
      <c r="Q563" s="431"/>
      <c r="R563" s="438"/>
      <c r="S563" s="83">
        <f t="shared" si="252"/>
        <v>0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8"/>
    </row>
    <row r="564" spans="1:67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251"/>
        <v>0</v>
      </c>
      <c r="K564" s="71" t="s">
        <v>25</v>
      </c>
      <c r="L564" s="431"/>
      <c r="M564" s="432"/>
      <c r="N564" s="432"/>
      <c r="O564" s="433"/>
      <c r="P564" s="84">
        <v>0</v>
      </c>
      <c r="Q564" s="431"/>
      <c r="R564" s="438"/>
      <c r="S564" s="86">
        <f t="shared" si="252"/>
        <v>0</v>
      </c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8"/>
    </row>
    <row r="565" spans="1:67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251"/>
        <v>0</v>
      </c>
      <c r="K565" s="72" t="s">
        <v>24</v>
      </c>
      <c r="L565" s="431"/>
      <c r="M565" s="432"/>
      <c r="N565" s="432"/>
      <c r="O565" s="433"/>
      <c r="P565" s="43">
        <v>0</v>
      </c>
      <c r="Q565" s="431"/>
      <c r="R565" s="438"/>
      <c r="S565" s="83">
        <f t="shared" si="252"/>
        <v>0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8"/>
    </row>
    <row r="566" spans="1:67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251"/>
        <v>0</v>
      </c>
      <c r="K566" s="71" t="s">
        <v>60</v>
      </c>
      <c r="L566" s="431"/>
      <c r="M566" s="432"/>
      <c r="N566" s="432"/>
      <c r="O566" s="433"/>
      <c r="P566" s="84">
        <v>0</v>
      </c>
      <c r="Q566" s="431"/>
      <c r="R566" s="438"/>
      <c r="S566" s="86">
        <f t="shared" si="252"/>
        <v>0</v>
      </c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8"/>
    </row>
    <row r="567" spans="1:67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251"/>
        <v>0</v>
      </c>
      <c r="K567" s="72" t="s">
        <v>22</v>
      </c>
      <c r="L567" s="431"/>
      <c r="M567" s="432"/>
      <c r="N567" s="432"/>
      <c r="O567" s="433"/>
      <c r="P567" s="43">
        <v>0</v>
      </c>
      <c r="Q567" s="431"/>
      <c r="R567" s="438"/>
      <c r="S567" s="83">
        <f t="shared" si="252"/>
        <v>0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8"/>
    </row>
    <row r="568" spans="1:67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251"/>
        <v>0</v>
      </c>
      <c r="K568" s="71" t="s">
        <v>21</v>
      </c>
      <c r="L568" s="431"/>
      <c r="M568" s="432"/>
      <c r="N568" s="432"/>
      <c r="O568" s="433"/>
      <c r="P568" s="84">
        <v>0</v>
      </c>
      <c r="Q568" s="431"/>
      <c r="R568" s="438"/>
      <c r="S568" s="86">
        <f t="shared" si="252"/>
        <v>0</v>
      </c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8"/>
    </row>
    <row r="569" spans="1:67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251"/>
        <v>0</v>
      </c>
      <c r="K569" s="73" t="s">
        <v>64</v>
      </c>
      <c r="L569" s="431"/>
      <c r="M569" s="432"/>
      <c r="N569" s="432"/>
      <c r="O569" s="433"/>
      <c r="P569" s="43">
        <v>0</v>
      </c>
      <c r="Q569" s="431"/>
      <c r="R569" s="438"/>
      <c r="S569" s="83">
        <f t="shared" si="252"/>
        <v>0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8"/>
    </row>
    <row r="570" spans="1:67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251"/>
        <v>0</v>
      </c>
      <c r="K570" s="74" t="s">
        <v>23</v>
      </c>
      <c r="L570" s="431"/>
      <c r="M570" s="432"/>
      <c r="N570" s="432"/>
      <c r="O570" s="433"/>
      <c r="P570" s="87">
        <v>0</v>
      </c>
      <c r="Q570" s="431"/>
      <c r="R570" s="438"/>
      <c r="S570" s="89">
        <f t="shared" si="252"/>
        <v>0</v>
      </c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8"/>
    </row>
    <row r="571" spans="1:67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251"/>
        <v>0</v>
      </c>
      <c r="K571" s="75" t="s">
        <v>19</v>
      </c>
      <c r="L571" s="431"/>
      <c r="M571" s="432"/>
      <c r="N571" s="432"/>
      <c r="O571" s="433"/>
      <c r="P571" s="62">
        <v>0</v>
      </c>
      <c r="Q571" s="431"/>
      <c r="R571" s="438"/>
      <c r="S571" s="91">
        <f t="shared" si="252"/>
        <v>0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8"/>
    </row>
    <row r="572" spans="1:67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251"/>
        <v>0</v>
      </c>
      <c r="K572" s="74" t="s">
        <v>20</v>
      </c>
      <c r="L572" s="431"/>
      <c r="M572" s="432"/>
      <c r="N572" s="432"/>
      <c r="O572" s="433"/>
      <c r="P572" s="87">
        <v>0</v>
      </c>
      <c r="Q572" s="431"/>
      <c r="R572" s="438"/>
      <c r="S572" s="89">
        <f t="shared" si="252"/>
        <v>0</v>
      </c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8"/>
    </row>
    <row r="573" spans="1:67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251"/>
        <v>0</v>
      </c>
      <c r="K573" s="76" t="s">
        <v>11</v>
      </c>
      <c r="L573" s="434"/>
      <c r="M573" s="435"/>
      <c r="N573" s="435"/>
      <c r="O573" s="436"/>
      <c r="P573" s="52">
        <v>0</v>
      </c>
      <c r="Q573" s="434"/>
      <c r="R573" s="439"/>
      <c r="S573" s="93">
        <f t="shared" si="252"/>
        <v>0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8"/>
    </row>
    <row r="574" spans="1:67" ht="15">
      <c r="A574" s="34" t="s">
        <v>26</v>
      </c>
      <c r="B574" s="67">
        <f>SUM(B553:B569)</f>
        <v>0</v>
      </c>
      <c r="C574" s="67">
        <f t="shared" ref="C574:I574" si="253">SUM(C553:C569)</f>
        <v>0</v>
      </c>
      <c r="D574" s="67">
        <f t="shared" si="253"/>
        <v>0</v>
      </c>
      <c r="E574" s="67">
        <f t="shared" si="253"/>
        <v>0</v>
      </c>
      <c r="F574" s="67">
        <f t="shared" si="253"/>
        <v>22874.087964191513</v>
      </c>
      <c r="G574" s="67">
        <f t="shared" si="253"/>
        <v>0</v>
      </c>
      <c r="H574" s="68">
        <f t="shared" si="253"/>
        <v>0</v>
      </c>
      <c r="I574" s="39">
        <f t="shared" si="253"/>
        <v>22874.087964191513</v>
      </c>
      <c r="K574" s="77" t="s">
        <v>26</v>
      </c>
      <c r="L574" s="67">
        <f>SUM(L553:L569)</f>
        <v>0</v>
      </c>
      <c r="M574" s="67">
        <f t="shared" ref="M574:S574" si="254">SUM(M553:M569)</f>
        <v>0</v>
      </c>
      <c r="N574" s="67">
        <f t="shared" si="254"/>
        <v>0</v>
      </c>
      <c r="O574" s="67">
        <f t="shared" si="254"/>
        <v>0</v>
      </c>
      <c r="P574" s="67">
        <f t="shared" si="254"/>
        <v>0</v>
      </c>
      <c r="Q574" s="67">
        <f t="shared" si="254"/>
        <v>0</v>
      </c>
      <c r="R574" s="68">
        <f t="shared" si="254"/>
        <v>0</v>
      </c>
      <c r="S574" s="94">
        <f t="shared" si="254"/>
        <v>0</v>
      </c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8"/>
    </row>
    <row r="575" spans="1:67" s="8" customFormat="1" ht="15.75" thickBot="1">
      <c r="A575" s="32" t="s">
        <v>90</v>
      </c>
      <c r="B575" s="48">
        <f>IF($I574=0,"-",B574/$I574)</f>
        <v>0</v>
      </c>
      <c r="C575" s="48">
        <f t="shared" ref="C575:H575" si="255">IF($I574=0,"-",C574/$I574)</f>
        <v>0</v>
      </c>
      <c r="D575" s="48">
        <f t="shared" si="255"/>
        <v>0</v>
      </c>
      <c r="E575" s="48">
        <f t="shared" si="255"/>
        <v>0</v>
      </c>
      <c r="F575" s="48">
        <f t="shared" si="255"/>
        <v>1</v>
      </c>
      <c r="G575" s="48">
        <f t="shared" si="255"/>
        <v>0</v>
      </c>
      <c r="H575" s="69">
        <f t="shared" si="255"/>
        <v>0</v>
      </c>
      <c r="I575" s="49">
        <f>SUM(B575:H575)</f>
        <v>1</v>
      </c>
      <c r="J575" s="4"/>
      <c r="K575" s="78" t="s">
        <v>90</v>
      </c>
      <c r="L575" s="95" t="str">
        <f>IF($S574=0,"-",L574/$S574)</f>
        <v>-</v>
      </c>
      <c r="M575" s="95" t="str">
        <f t="shared" ref="M575:R575" si="256">IF($S574=0,"-",M574/$S574)</f>
        <v>-</v>
      </c>
      <c r="N575" s="95" t="str">
        <f t="shared" si="256"/>
        <v>-</v>
      </c>
      <c r="O575" s="95" t="str">
        <f t="shared" si="256"/>
        <v>-</v>
      </c>
      <c r="P575" s="95" t="str">
        <f t="shared" si="256"/>
        <v>-</v>
      </c>
      <c r="Q575" s="95" t="str">
        <f t="shared" si="256"/>
        <v>-</v>
      </c>
      <c r="R575" s="96" t="str">
        <f t="shared" si="256"/>
        <v>-</v>
      </c>
      <c r="S575" s="97">
        <f>SUM(L575:R575)</f>
        <v>0</v>
      </c>
      <c r="T575" s="4"/>
      <c r="U575" s="9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0"/>
      <c r="AK575" s="13"/>
      <c r="AL575" s="18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</row>
    <row r="576" spans="1:67" ht="15" thickBot="1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8"/>
    </row>
    <row r="577" spans="1:38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  <c r="K577" s="440" t="s">
        <v>49</v>
      </c>
      <c r="L577" s="80" t="s">
        <v>0</v>
      </c>
      <c r="M577" s="80" t="s">
        <v>1</v>
      </c>
      <c r="N577" s="80" t="s">
        <v>2</v>
      </c>
      <c r="O577" s="80" t="s">
        <v>3</v>
      </c>
      <c r="P577" s="80" t="s">
        <v>27</v>
      </c>
      <c r="Q577" s="80" t="s">
        <v>4</v>
      </c>
      <c r="R577" s="80" t="s">
        <v>5</v>
      </c>
      <c r="S577" s="81" t="s">
        <v>6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8"/>
    </row>
    <row r="578" spans="1:38" ht="15" customHeight="1">
      <c r="A578" s="449" t="s">
        <v>49</v>
      </c>
      <c r="B578" s="409" t="s">
        <v>119</v>
      </c>
      <c r="C578" s="410"/>
      <c r="D578" s="410"/>
      <c r="E578" s="410"/>
      <c r="F578" s="410"/>
      <c r="G578" s="410"/>
      <c r="H578" s="410"/>
      <c r="I578" s="411"/>
      <c r="K578" s="441" t="s">
        <v>49</v>
      </c>
      <c r="L578" s="412" t="s">
        <v>119</v>
      </c>
      <c r="M578" s="413"/>
      <c r="N578" s="413"/>
      <c r="O578" s="413"/>
      <c r="P578" s="413"/>
      <c r="Q578" s="413"/>
      <c r="R578" s="413"/>
      <c r="S578" s="414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8"/>
    </row>
    <row r="579" spans="1:38" ht="15">
      <c r="A579" s="27" t="s">
        <v>7</v>
      </c>
      <c r="B579" s="37">
        <v>25.422628143763376</v>
      </c>
      <c r="C579" s="37">
        <v>0</v>
      </c>
      <c r="D579" s="37">
        <v>4.8472251939870858</v>
      </c>
      <c r="E579" s="37">
        <v>0</v>
      </c>
      <c r="F579" s="421"/>
      <c r="G579" s="37">
        <v>0</v>
      </c>
      <c r="H579" s="38">
        <v>0</v>
      </c>
      <c r="I579" s="39">
        <f>SUM(B579:H579)</f>
        <v>30.269853337750462</v>
      </c>
      <c r="K579" s="79" t="s">
        <v>7</v>
      </c>
      <c r="L579" s="37">
        <v>25.422628143763376</v>
      </c>
      <c r="M579" s="37">
        <v>0</v>
      </c>
      <c r="N579" s="37">
        <v>4.8472251939870858</v>
      </c>
      <c r="O579" s="37">
        <v>0</v>
      </c>
      <c r="P579" s="37">
        <v>4.185252381122635</v>
      </c>
      <c r="Q579" s="37">
        <v>0</v>
      </c>
      <c r="R579" s="98">
        <v>0</v>
      </c>
      <c r="S579" s="99">
        <f>SUM(L579:R579)</f>
        <v>34.455105718873099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8"/>
    </row>
    <row r="580" spans="1:38" ht="15">
      <c r="A580" s="28" t="s">
        <v>8</v>
      </c>
      <c r="B580" s="40">
        <v>32.318105261629171</v>
      </c>
      <c r="C580" s="40">
        <v>0</v>
      </c>
      <c r="D580" s="40">
        <v>7.9004788980145468</v>
      </c>
      <c r="E580" s="40">
        <v>0</v>
      </c>
      <c r="F580" s="422"/>
      <c r="G580" s="40">
        <v>0</v>
      </c>
      <c r="H580" s="41">
        <v>0</v>
      </c>
      <c r="I580" s="42">
        <f t="shared" ref="I580:I599" si="257">SUM(B580:H580)</f>
        <v>40.218584159643719</v>
      </c>
      <c r="K580" s="71" t="s">
        <v>8</v>
      </c>
      <c r="L580" s="84">
        <v>32.318105261629171</v>
      </c>
      <c r="M580" s="84">
        <v>0</v>
      </c>
      <c r="N580" s="84">
        <v>7.9004788980145468</v>
      </c>
      <c r="O580" s="84">
        <v>0</v>
      </c>
      <c r="P580" s="84">
        <v>0</v>
      </c>
      <c r="Q580" s="84">
        <v>0</v>
      </c>
      <c r="R580" s="85">
        <v>0</v>
      </c>
      <c r="S580" s="86">
        <f t="shared" ref="S580:S599" si="258">SUM(L580:R580)</f>
        <v>40.218584159643719</v>
      </c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8"/>
    </row>
    <row r="581" spans="1:38" ht="15">
      <c r="A581" s="29" t="s">
        <v>10</v>
      </c>
      <c r="B581" s="43">
        <v>13.607731234066655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257"/>
        <v>13.607731234066655</v>
      </c>
      <c r="K581" s="72" t="s">
        <v>10</v>
      </c>
      <c r="L581" s="43">
        <v>13.607731234066655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82">
        <v>0</v>
      </c>
      <c r="S581" s="83">
        <f t="shared" si="258"/>
        <v>13.607731234066655</v>
      </c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8"/>
    </row>
    <row r="582" spans="1:38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257"/>
        <v>0</v>
      </c>
      <c r="K582" s="71" t="s">
        <v>56</v>
      </c>
      <c r="L582" s="84">
        <v>0</v>
      </c>
      <c r="M582" s="84">
        <v>0</v>
      </c>
      <c r="N582" s="84">
        <v>0</v>
      </c>
      <c r="O582" s="84">
        <v>0</v>
      </c>
      <c r="P582" s="84">
        <v>0</v>
      </c>
      <c r="Q582" s="84">
        <v>0</v>
      </c>
      <c r="R582" s="85">
        <v>0</v>
      </c>
      <c r="S582" s="86">
        <f t="shared" si="258"/>
        <v>0</v>
      </c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8"/>
    </row>
    <row r="583" spans="1:38" ht="15">
      <c r="A583" s="29" t="s">
        <v>16</v>
      </c>
      <c r="B583" s="43">
        <v>693.69419130680308</v>
      </c>
      <c r="C583" s="43">
        <v>84.023569494954572</v>
      </c>
      <c r="D583" s="43">
        <v>18.117323404911406</v>
      </c>
      <c r="E583" s="43">
        <v>40.406775541048809</v>
      </c>
      <c r="F583" s="422"/>
      <c r="G583" s="43">
        <v>0</v>
      </c>
      <c r="H583" s="44">
        <v>0</v>
      </c>
      <c r="I583" s="39">
        <f t="shared" si="257"/>
        <v>836.24185974771785</v>
      </c>
      <c r="K583" s="72" t="s">
        <v>16</v>
      </c>
      <c r="L583" s="43">
        <v>693.69419130680308</v>
      </c>
      <c r="M583" s="43">
        <v>84.023569494954572</v>
      </c>
      <c r="N583" s="43">
        <v>18.117323404911406</v>
      </c>
      <c r="O583" s="43">
        <v>40.406775541048809</v>
      </c>
      <c r="P583" s="43">
        <v>0</v>
      </c>
      <c r="Q583" s="43">
        <v>0</v>
      </c>
      <c r="R583" s="82">
        <v>0</v>
      </c>
      <c r="S583" s="83">
        <f t="shared" si="258"/>
        <v>836.24185974771785</v>
      </c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8"/>
    </row>
    <row r="584" spans="1:38" ht="15">
      <c r="A584" s="28" t="s">
        <v>68</v>
      </c>
      <c r="B584" s="40">
        <v>2418.8109577964169</v>
      </c>
      <c r="C584" s="40">
        <v>36.707499968165195</v>
      </c>
      <c r="D584" s="40">
        <v>43.402857938871442</v>
      </c>
      <c r="E584" s="40">
        <v>0</v>
      </c>
      <c r="F584" s="422"/>
      <c r="G584" s="40">
        <v>0</v>
      </c>
      <c r="H584" s="41">
        <v>0</v>
      </c>
      <c r="I584" s="42">
        <f t="shared" si="257"/>
        <v>2498.9213157034537</v>
      </c>
      <c r="K584" s="71" t="s">
        <v>68</v>
      </c>
      <c r="L584" s="84">
        <v>2418.8109577964169</v>
      </c>
      <c r="M584" s="84">
        <v>36.707499968165195</v>
      </c>
      <c r="N584" s="84">
        <v>43.402857938871442</v>
      </c>
      <c r="O584" s="84">
        <v>0</v>
      </c>
      <c r="P584" s="84">
        <v>0</v>
      </c>
      <c r="Q584" s="84">
        <v>0</v>
      </c>
      <c r="R584" s="85">
        <v>0</v>
      </c>
      <c r="S584" s="86">
        <f t="shared" si="258"/>
        <v>2498.9213157034537</v>
      </c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8"/>
    </row>
    <row r="585" spans="1:38" ht="15">
      <c r="A585" s="29" t="s">
        <v>58</v>
      </c>
      <c r="B585" s="43">
        <v>0</v>
      </c>
      <c r="C585" s="43">
        <v>0</v>
      </c>
      <c r="D585" s="43">
        <v>0.3833165621714556</v>
      </c>
      <c r="E585" s="43">
        <v>178.8112941896286</v>
      </c>
      <c r="F585" s="422"/>
      <c r="G585" s="43">
        <v>0</v>
      </c>
      <c r="H585" s="44">
        <v>0</v>
      </c>
      <c r="I585" s="39">
        <f t="shared" si="257"/>
        <v>179.19461075180004</v>
      </c>
      <c r="K585" s="72" t="s">
        <v>58</v>
      </c>
      <c r="L585" s="43">
        <v>0</v>
      </c>
      <c r="M585" s="43">
        <v>0</v>
      </c>
      <c r="N585" s="43">
        <v>0.3833165621714556</v>
      </c>
      <c r="O585" s="43">
        <v>178.8112941896286</v>
      </c>
      <c r="P585" s="43">
        <v>13555.545853296839</v>
      </c>
      <c r="Q585" s="43">
        <v>0</v>
      </c>
      <c r="R585" s="82">
        <v>0</v>
      </c>
      <c r="S585" s="83">
        <f t="shared" si="258"/>
        <v>13734.740464048638</v>
      </c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8"/>
    </row>
    <row r="586" spans="1:38" ht="15">
      <c r="A586" s="28" t="s">
        <v>12</v>
      </c>
      <c r="B586" s="40">
        <v>0</v>
      </c>
      <c r="C586" s="40">
        <v>0</v>
      </c>
      <c r="D586" s="40">
        <v>6.0318223125935856E-2</v>
      </c>
      <c r="E586" s="40">
        <v>1.7635545937855006</v>
      </c>
      <c r="F586" s="422"/>
      <c r="G586" s="40">
        <v>0</v>
      </c>
      <c r="H586" s="41">
        <v>0</v>
      </c>
      <c r="I586" s="42">
        <f t="shared" si="257"/>
        <v>1.8238728169114364</v>
      </c>
      <c r="K586" s="71" t="s">
        <v>12</v>
      </c>
      <c r="L586" s="84">
        <v>0</v>
      </c>
      <c r="M586" s="84">
        <v>0</v>
      </c>
      <c r="N586" s="84">
        <v>6.0318223125935856E-2</v>
      </c>
      <c r="O586" s="84">
        <v>1.7635545937855006</v>
      </c>
      <c r="P586" s="84">
        <v>458.94480830894378</v>
      </c>
      <c r="Q586" s="84">
        <v>0</v>
      </c>
      <c r="R586" s="85">
        <v>0</v>
      </c>
      <c r="S586" s="86">
        <f t="shared" si="258"/>
        <v>460.76868112585521</v>
      </c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8"/>
    </row>
    <row r="587" spans="1:38" ht="15">
      <c r="A587" s="29" t="s">
        <v>59</v>
      </c>
      <c r="B587" s="43">
        <v>0</v>
      </c>
      <c r="C587" s="43">
        <v>0</v>
      </c>
      <c r="D587" s="43">
        <v>0</v>
      </c>
      <c r="E587" s="43">
        <v>0</v>
      </c>
      <c r="F587" s="422"/>
      <c r="G587" s="43">
        <v>0</v>
      </c>
      <c r="H587" s="44">
        <v>0</v>
      </c>
      <c r="I587" s="39">
        <f t="shared" si="257"/>
        <v>0</v>
      </c>
      <c r="K587" s="72" t="s">
        <v>59</v>
      </c>
      <c r="L587" s="43">
        <v>0</v>
      </c>
      <c r="M587" s="43">
        <v>0</v>
      </c>
      <c r="N587" s="43">
        <v>0</v>
      </c>
      <c r="O587" s="43">
        <v>0</v>
      </c>
      <c r="P587" s="43">
        <v>22832.756334912479</v>
      </c>
      <c r="Q587" s="43">
        <v>0</v>
      </c>
      <c r="R587" s="82">
        <v>0</v>
      </c>
      <c r="S587" s="83">
        <f t="shared" si="258"/>
        <v>22832.756334912479</v>
      </c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8"/>
    </row>
    <row r="588" spans="1:38" ht="15">
      <c r="A588" s="28" t="s">
        <v>17</v>
      </c>
      <c r="B588" s="40">
        <v>740.97301762226675</v>
      </c>
      <c r="C588" s="40">
        <v>4.0148101772074947</v>
      </c>
      <c r="D588" s="40">
        <v>94.041635319645025</v>
      </c>
      <c r="E588" s="40">
        <v>12.819503820993909</v>
      </c>
      <c r="F588" s="422"/>
      <c r="G588" s="40">
        <v>0</v>
      </c>
      <c r="H588" s="41">
        <v>0</v>
      </c>
      <c r="I588" s="42">
        <f t="shared" si="257"/>
        <v>851.8489669401132</v>
      </c>
      <c r="K588" s="71" t="s">
        <v>17</v>
      </c>
      <c r="L588" s="84">
        <v>740.97301762226675</v>
      </c>
      <c r="M588" s="84">
        <v>4.0148101772074947</v>
      </c>
      <c r="N588" s="84">
        <v>94.041635319645025</v>
      </c>
      <c r="O588" s="84">
        <v>12.819503820993909</v>
      </c>
      <c r="P588" s="84">
        <v>0</v>
      </c>
      <c r="Q588" s="84">
        <v>0</v>
      </c>
      <c r="R588" s="85">
        <v>0</v>
      </c>
      <c r="S588" s="86">
        <f t="shared" si="258"/>
        <v>851.8489669401132</v>
      </c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8"/>
    </row>
    <row r="589" spans="1:38" ht="15">
      <c r="A589" s="29" t="s">
        <v>140</v>
      </c>
      <c r="B589" s="43">
        <v>4507.552937258406</v>
      </c>
      <c r="C589" s="43">
        <v>710.33076924393299</v>
      </c>
      <c r="D589" s="43">
        <v>138.53666037681452</v>
      </c>
      <c r="E589" s="43">
        <v>109.08645778322187</v>
      </c>
      <c r="F589" s="422"/>
      <c r="G589" s="43">
        <v>0</v>
      </c>
      <c r="H589" s="44">
        <v>0</v>
      </c>
      <c r="I589" s="39">
        <f t="shared" si="257"/>
        <v>5465.506824662375</v>
      </c>
      <c r="K589" s="72" t="s">
        <v>140</v>
      </c>
      <c r="L589" s="43">
        <v>4507.552937258406</v>
      </c>
      <c r="M589" s="43">
        <v>710.33076924393299</v>
      </c>
      <c r="N589" s="43">
        <v>138.53666037681452</v>
      </c>
      <c r="O589" s="43">
        <v>109.08645778322187</v>
      </c>
      <c r="P589" s="43">
        <v>5266.8652773900703</v>
      </c>
      <c r="Q589" s="43">
        <v>0</v>
      </c>
      <c r="R589" s="82">
        <v>0</v>
      </c>
      <c r="S589" s="83">
        <f t="shared" si="258"/>
        <v>10732.372102052446</v>
      </c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8"/>
    </row>
    <row r="590" spans="1:38" ht="15">
      <c r="A590" s="28" t="s">
        <v>25</v>
      </c>
      <c r="B590" s="40">
        <v>1251.3151157687728</v>
      </c>
      <c r="C590" s="40">
        <v>0</v>
      </c>
      <c r="D590" s="40">
        <v>2759.8124946201701</v>
      </c>
      <c r="E590" s="40">
        <v>608.16170242439705</v>
      </c>
      <c r="F590" s="422"/>
      <c r="G590" s="40">
        <v>1890.7842878836088</v>
      </c>
      <c r="H590" s="41">
        <v>0.49223363681700466</v>
      </c>
      <c r="I590" s="42">
        <f t="shared" si="257"/>
        <v>6510.5658343337664</v>
      </c>
      <c r="K590" s="71" t="s">
        <v>25</v>
      </c>
      <c r="L590" s="84">
        <v>1251.3151157687728</v>
      </c>
      <c r="M590" s="84">
        <v>0</v>
      </c>
      <c r="N590" s="84">
        <v>2759.8124946201701</v>
      </c>
      <c r="O590" s="84">
        <v>608.16170242439705</v>
      </c>
      <c r="P590" s="84">
        <v>1476.4120269932041</v>
      </c>
      <c r="Q590" s="84">
        <v>1890.7842878836088</v>
      </c>
      <c r="R590" s="85">
        <v>0.49223363681700466</v>
      </c>
      <c r="S590" s="86">
        <f t="shared" si="258"/>
        <v>7986.9778613269709</v>
      </c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8"/>
    </row>
    <row r="591" spans="1:38" ht="15">
      <c r="A591" s="29" t="s">
        <v>24</v>
      </c>
      <c r="B591" s="43">
        <v>3697.5354154569727</v>
      </c>
      <c r="C591" s="43">
        <v>23.441714693268263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 t="shared" si="257"/>
        <v>3720.977130150241</v>
      </c>
      <c r="K591" s="72" t="s">
        <v>24</v>
      </c>
      <c r="L591" s="43">
        <v>3697.5354154569727</v>
      </c>
      <c r="M591" s="43">
        <v>23.441714693268263</v>
      </c>
      <c r="N591" s="43">
        <v>0</v>
      </c>
      <c r="O591" s="43">
        <v>0</v>
      </c>
      <c r="P591" s="43">
        <v>0</v>
      </c>
      <c r="Q591" s="43">
        <v>0</v>
      </c>
      <c r="R591" s="82">
        <v>0</v>
      </c>
      <c r="S591" s="83">
        <f t="shared" si="258"/>
        <v>3720.977130150241</v>
      </c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8"/>
    </row>
    <row r="592" spans="1:38" ht="15">
      <c r="A592" s="28" t="s">
        <v>60</v>
      </c>
      <c r="B592" s="40">
        <v>60.4461614757669</v>
      </c>
      <c r="C592" s="40">
        <v>0</v>
      </c>
      <c r="D592" s="40">
        <v>10.745547500726898</v>
      </c>
      <c r="E592" s="40">
        <v>0</v>
      </c>
      <c r="F592" s="422"/>
      <c r="G592" s="40">
        <v>0</v>
      </c>
      <c r="H592" s="41">
        <v>0</v>
      </c>
      <c r="I592" s="42">
        <f t="shared" si="257"/>
        <v>71.1917089764938</v>
      </c>
      <c r="K592" s="71" t="s">
        <v>60</v>
      </c>
      <c r="L592" s="84">
        <v>60.4461614757669</v>
      </c>
      <c r="M592" s="84">
        <v>0</v>
      </c>
      <c r="N592" s="84">
        <v>10.745547500726898</v>
      </c>
      <c r="O592" s="84">
        <v>0</v>
      </c>
      <c r="P592" s="84">
        <v>6.0884886764705895E-2</v>
      </c>
      <c r="Q592" s="84">
        <v>0</v>
      </c>
      <c r="R592" s="85">
        <v>0</v>
      </c>
      <c r="S592" s="86">
        <f t="shared" si="258"/>
        <v>71.252593863258511</v>
      </c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8"/>
    </row>
    <row r="593" spans="1:67" ht="15">
      <c r="A593" s="29" t="s">
        <v>22</v>
      </c>
      <c r="B593" s="43">
        <v>265.85613273450809</v>
      </c>
      <c r="C593" s="43">
        <v>0</v>
      </c>
      <c r="D593" s="43">
        <v>16.397798414379306</v>
      </c>
      <c r="E593" s="43">
        <v>0</v>
      </c>
      <c r="F593" s="422"/>
      <c r="G593" s="43">
        <v>0</v>
      </c>
      <c r="H593" s="44">
        <v>0</v>
      </c>
      <c r="I593" s="39">
        <f t="shared" si="257"/>
        <v>282.25393114888738</v>
      </c>
      <c r="K593" s="72" t="s">
        <v>22</v>
      </c>
      <c r="L593" s="43">
        <v>265.85613273450809</v>
      </c>
      <c r="M593" s="43">
        <v>0</v>
      </c>
      <c r="N593" s="43">
        <v>16.397798414379306</v>
      </c>
      <c r="O593" s="43">
        <v>0</v>
      </c>
      <c r="P593" s="43">
        <v>554.89487168415019</v>
      </c>
      <c r="Q593" s="43">
        <v>0</v>
      </c>
      <c r="R593" s="82">
        <v>0</v>
      </c>
      <c r="S593" s="83">
        <f t="shared" si="258"/>
        <v>837.14880283303751</v>
      </c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8"/>
    </row>
    <row r="594" spans="1:67" ht="15">
      <c r="A594" s="28" t="s">
        <v>21</v>
      </c>
      <c r="B594" s="40">
        <v>117.06189914397039</v>
      </c>
      <c r="C594" s="40">
        <v>0</v>
      </c>
      <c r="D594" s="40">
        <v>2.1628657969514808</v>
      </c>
      <c r="E594" s="40">
        <v>0</v>
      </c>
      <c r="F594" s="422"/>
      <c r="G594" s="40">
        <v>0</v>
      </c>
      <c r="H594" s="41">
        <v>0</v>
      </c>
      <c r="I594" s="42">
        <f t="shared" si="257"/>
        <v>119.22476494092187</v>
      </c>
      <c r="K594" s="71" t="s">
        <v>21</v>
      </c>
      <c r="L594" s="84">
        <v>117.06189914397039</v>
      </c>
      <c r="M594" s="84">
        <v>0</v>
      </c>
      <c r="N594" s="84">
        <v>2.1628657969514808</v>
      </c>
      <c r="O594" s="84">
        <v>0</v>
      </c>
      <c r="P594" s="84">
        <v>0</v>
      </c>
      <c r="Q594" s="84">
        <v>0</v>
      </c>
      <c r="R594" s="85">
        <v>0</v>
      </c>
      <c r="S594" s="86">
        <f t="shared" si="258"/>
        <v>119.22476494092187</v>
      </c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8"/>
    </row>
    <row r="595" spans="1:67" ht="15">
      <c r="A595" s="30" t="s">
        <v>64</v>
      </c>
      <c r="B595" s="43">
        <v>711.74272113168377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257"/>
        <v>711.74272113168377</v>
      </c>
      <c r="K595" s="73" t="s">
        <v>64</v>
      </c>
      <c r="L595" s="43">
        <v>711.74272113168377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82">
        <v>0</v>
      </c>
      <c r="S595" s="83">
        <f t="shared" si="258"/>
        <v>711.74272113168377</v>
      </c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8"/>
    </row>
    <row r="596" spans="1:67">
      <c r="A596" s="55" t="s">
        <v>23</v>
      </c>
      <c r="B596" s="59">
        <v>711.74272113168377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f t="shared" si="257"/>
        <v>711.74272113168377</v>
      </c>
      <c r="K596" s="74" t="s">
        <v>23</v>
      </c>
      <c r="L596" s="87">
        <v>711.74272113168377</v>
      </c>
      <c r="M596" s="87">
        <v>0</v>
      </c>
      <c r="N596" s="87">
        <v>0</v>
      </c>
      <c r="O596" s="87">
        <v>0</v>
      </c>
      <c r="P596" s="87">
        <v>0</v>
      </c>
      <c r="Q596" s="87">
        <v>0</v>
      </c>
      <c r="R596" s="88">
        <v>0</v>
      </c>
      <c r="S596" s="89">
        <f t="shared" si="258"/>
        <v>711.74272113168377</v>
      </c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8"/>
    </row>
    <row r="597" spans="1:67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f t="shared" si="257"/>
        <v>0</v>
      </c>
      <c r="K597" s="75" t="s">
        <v>19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90">
        <v>0</v>
      </c>
      <c r="S597" s="91">
        <f t="shared" si="258"/>
        <v>0</v>
      </c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8"/>
    </row>
    <row r="598" spans="1:67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f t="shared" si="257"/>
        <v>0</v>
      </c>
      <c r="K598" s="74" t="s">
        <v>20</v>
      </c>
      <c r="L598" s="87">
        <v>0</v>
      </c>
      <c r="M598" s="87">
        <v>0</v>
      </c>
      <c r="N598" s="87">
        <v>0</v>
      </c>
      <c r="O598" s="87">
        <v>0</v>
      </c>
      <c r="P598" s="87">
        <v>0</v>
      </c>
      <c r="Q598" s="87">
        <v>0</v>
      </c>
      <c r="R598" s="88">
        <v>0</v>
      </c>
      <c r="S598" s="89">
        <f t="shared" si="258"/>
        <v>0</v>
      </c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8"/>
    </row>
    <row r="599" spans="1:67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f t="shared" si="257"/>
        <v>0</v>
      </c>
      <c r="K599" s="76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2">
        <v>0</v>
      </c>
      <c r="S599" s="93">
        <f t="shared" si="258"/>
        <v>0</v>
      </c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8"/>
    </row>
    <row r="600" spans="1:67" ht="15">
      <c r="A600" s="34" t="s">
        <v>26</v>
      </c>
      <c r="B600" s="67">
        <f>SUM(B579:B595)</f>
        <v>14536.337014335028</v>
      </c>
      <c r="C600" s="67">
        <f t="shared" ref="C600:I600" si="259">SUM(C579:C595)</f>
        <v>858.51836357752859</v>
      </c>
      <c r="D600" s="67">
        <f t="shared" si="259"/>
        <v>3096.4085222497692</v>
      </c>
      <c r="E600" s="67">
        <f t="shared" si="259"/>
        <v>951.04928835307578</v>
      </c>
      <c r="F600" s="67">
        <f t="shared" si="259"/>
        <v>0</v>
      </c>
      <c r="G600" s="67">
        <f t="shared" si="259"/>
        <v>1890.7842878836088</v>
      </c>
      <c r="H600" s="68">
        <f t="shared" si="259"/>
        <v>0.49223363681700466</v>
      </c>
      <c r="I600" s="39">
        <f t="shared" si="259"/>
        <v>21333.589710035823</v>
      </c>
      <c r="K600" s="77" t="s">
        <v>26</v>
      </c>
      <c r="L600" s="67">
        <f>SUM(L579:L595)</f>
        <v>14536.337014335028</v>
      </c>
      <c r="M600" s="67">
        <f t="shared" ref="M600:S600" si="260">SUM(M579:M595)</f>
        <v>858.51836357752859</v>
      </c>
      <c r="N600" s="67">
        <f t="shared" si="260"/>
        <v>3096.4085222497692</v>
      </c>
      <c r="O600" s="67">
        <f t="shared" si="260"/>
        <v>951.04928835307578</v>
      </c>
      <c r="P600" s="67">
        <f t="shared" si="260"/>
        <v>44149.665309853568</v>
      </c>
      <c r="Q600" s="67">
        <f t="shared" si="260"/>
        <v>1890.7842878836088</v>
      </c>
      <c r="R600" s="68">
        <f t="shared" si="260"/>
        <v>0.49223363681700466</v>
      </c>
      <c r="S600" s="94">
        <f t="shared" si="260"/>
        <v>65483.255019889388</v>
      </c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8"/>
    </row>
    <row r="601" spans="1:67" s="15" customFormat="1" ht="15.75" thickBot="1">
      <c r="A601" s="58" t="s">
        <v>90</v>
      </c>
      <c r="B601" s="48">
        <f>IF($I600=0,"-",B600/$I600)</f>
        <v>0.6813826089238415</v>
      </c>
      <c r="C601" s="48">
        <f t="shared" ref="C601:H601" si="261">IF($I600=0,"-",C600/$I600)</f>
        <v>4.0242564671320237E-2</v>
      </c>
      <c r="D601" s="48">
        <f t="shared" si="261"/>
        <v>0.1451424052086811</v>
      </c>
      <c r="E601" s="48">
        <f t="shared" si="261"/>
        <v>4.4579899645565968E-2</v>
      </c>
      <c r="F601" s="48">
        <f t="shared" si="261"/>
        <v>0</v>
      </c>
      <c r="G601" s="48">
        <f t="shared" si="261"/>
        <v>8.8629448376151124E-2</v>
      </c>
      <c r="H601" s="69">
        <f t="shared" si="261"/>
        <v>2.307317444027933E-5</v>
      </c>
      <c r="I601" s="49">
        <f>SUM(B601:H601)</f>
        <v>1.0000000000000002</v>
      </c>
      <c r="K601" s="78" t="s">
        <v>90</v>
      </c>
      <c r="L601" s="95">
        <f>IF($S600=0,"-",L600/$S600)</f>
        <v>0.22198555966590039</v>
      </c>
      <c r="M601" s="95">
        <f t="shared" ref="M601:R601" si="262">IF($S600=0,"-",M600/$S600)</f>
        <v>1.3110502269882106E-2</v>
      </c>
      <c r="N601" s="95">
        <f t="shared" si="262"/>
        <v>4.7285501023266015E-2</v>
      </c>
      <c r="O601" s="95">
        <f t="shared" si="262"/>
        <v>1.4523549387766557E-2</v>
      </c>
      <c r="P601" s="95">
        <f t="shared" si="262"/>
        <v>0.67421305334384929</v>
      </c>
      <c r="Q601" s="95">
        <f t="shared" si="262"/>
        <v>2.8874317370285219E-2</v>
      </c>
      <c r="R601" s="96">
        <f t="shared" si="262"/>
        <v>7.5169390505633438E-6</v>
      </c>
      <c r="S601" s="97">
        <f>SUM(L601:R601)</f>
        <v>1.0000000000000002</v>
      </c>
      <c r="U601" s="21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20"/>
      <c r="AK601" s="14"/>
      <c r="AL601" s="14"/>
    </row>
    <row r="602" spans="1:67" ht="15" thickBot="1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6"/>
      <c r="AG602" s="16"/>
      <c r="AH602" s="16"/>
      <c r="AI602" s="16"/>
      <c r="AJ602" s="16"/>
      <c r="AK602" s="16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5</v>
      </c>
      <c r="I603" s="36" t="s">
        <v>6</v>
      </c>
      <c r="K603" s="442" t="s">
        <v>50</v>
      </c>
      <c r="L603" s="80" t="s">
        <v>0</v>
      </c>
      <c r="M603" s="80" t="s">
        <v>28</v>
      </c>
      <c r="N603" s="80" t="s">
        <v>29</v>
      </c>
      <c r="O603" s="80" t="s">
        <v>30</v>
      </c>
      <c r="P603" s="80" t="s">
        <v>27</v>
      </c>
      <c r="Q603" s="80" t="s">
        <v>4</v>
      </c>
      <c r="R603" s="80" t="s">
        <v>5</v>
      </c>
      <c r="S603" s="81" t="s">
        <v>6</v>
      </c>
      <c r="U603" s="377" t="s">
        <v>50</v>
      </c>
      <c r="V603" s="112" t="s">
        <v>79</v>
      </c>
      <c r="W603" s="112" t="s">
        <v>80</v>
      </c>
      <c r="X603" s="112" t="s">
        <v>70</v>
      </c>
      <c r="Y603" s="112" t="s">
        <v>81</v>
      </c>
      <c r="Z603" s="112" t="s">
        <v>82</v>
      </c>
      <c r="AA603" s="112" t="s">
        <v>71</v>
      </c>
      <c r="AB603" s="112" t="s">
        <v>83</v>
      </c>
      <c r="AC603" s="112" t="s">
        <v>84</v>
      </c>
      <c r="AD603" s="112" t="s">
        <v>67</v>
      </c>
      <c r="AE603" s="138" t="s">
        <v>27</v>
      </c>
      <c r="AF603" s="139" t="s">
        <v>63</v>
      </c>
      <c r="AG603" s="16"/>
      <c r="AH603" s="16"/>
      <c r="AI603" s="16"/>
      <c r="AJ603" s="16"/>
      <c r="AK603" s="16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ht="15" customHeight="1">
      <c r="A604" s="453" t="s">
        <v>50</v>
      </c>
      <c r="B604" s="409" t="s">
        <v>119</v>
      </c>
      <c r="C604" s="410"/>
      <c r="D604" s="410"/>
      <c r="E604" s="410"/>
      <c r="F604" s="410"/>
      <c r="G604" s="410"/>
      <c r="H604" s="410"/>
      <c r="I604" s="411"/>
      <c r="K604" s="443" t="s">
        <v>50</v>
      </c>
      <c r="L604" s="412" t="s">
        <v>119</v>
      </c>
      <c r="M604" s="413"/>
      <c r="N604" s="413"/>
      <c r="O604" s="413"/>
      <c r="P604" s="413"/>
      <c r="Q604" s="413"/>
      <c r="R604" s="413"/>
      <c r="S604" s="414"/>
      <c r="U604" s="378" t="s">
        <v>50</v>
      </c>
      <c r="V604" s="379" t="s">
        <v>119</v>
      </c>
      <c r="W604" s="380"/>
      <c r="X604" s="380"/>
      <c r="Y604" s="380"/>
      <c r="Z604" s="380"/>
      <c r="AA604" s="380"/>
      <c r="AB604" s="380"/>
      <c r="AC604" s="380"/>
      <c r="AD604" s="380"/>
      <c r="AE604" s="380"/>
      <c r="AF604" s="381"/>
      <c r="AG604" s="16"/>
      <c r="AH604" s="16"/>
      <c r="AI604" s="16"/>
      <c r="AJ604" s="16"/>
      <c r="AK604" s="16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ht="15">
      <c r="A605" s="27" t="s">
        <v>7</v>
      </c>
      <c r="B605" s="37">
        <v>440.11103388129214</v>
      </c>
      <c r="C605" s="37">
        <v>0</v>
      </c>
      <c r="D605" s="37">
        <v>29.354196061375081</v>
      </c>
      <c r="E605" s="37">
        <v>0</v>
      </c>
      <c r="F605" s="421"/>
      <c r="G605" s="37">
        <v>0</v>
      </c>
      <c r="H605" s="38">
        <v>0</v>
      </c>
      <c r="I605" s="39">
        <f>SUM(B605:H605)</f>
        <v>469.46522994266724</v>
      </c>
      <c r="K605" s="79" t="s">
        <v>7</v>
      </c>
      <c r="L605" s="37">
        <v>440.11103388129214</v>
      </c>
      <c r="M605" s="37">
        <v>0</v>
      </c>
      <c r="N605" s="37">
        <v>29.354196061375081</v>
      </c>
      <c r="O605" s="37">
        <v>0</v>
      </c>
      <c r="P605" s="37">
        <v>0</v>
      </c>
      <c r="Q605" s="37">
        <v>0</v>
      </c>
      <c r="R605" s="98">
        <v>0</v>
      </c>
      <c r="S605" s="99">
        <f>SUM(L605:R605)</f>
        <v>469.46522994266724</v>
      </c>
      <c r="U605" s="101" t="s">
        <v>7</v>
      </c>
      <c r="V605" s="114">
        <v>440.11103388129214</v>
      </c>
      <c r="W605" s="114">
        <v>29.354196061375081</v>
      </c>
      <c r="X605" s="114">
        <v>0</v>
      </c>
      <c r="Y605" s="114">
        <v>0</v>
      </c>
      <c r="Z605" s="114">
        <v>0</v>
      </c>
      <c r="AA605" s="114">
        <v>0</v>
      </c>
      <c r="AB605" s="114">
        <v>0</v>
      </c>
      <c r="AC605" s="114">
        <v>0</v>
      </c>
      <c r="AD605" s="116">
        <v>0</v>
      </c>
      <c r="AE605" s="116">
        <f t="shared" ref="AE605:AE610" si="263">+P605</f>
        <v>0</v>
      </c>
      <c r="AF605" s="117">
        <f t="shared" ref="AF605:AF625" si="264">SUM(V605:AE605)</f>
        <v>469.46522994266724</v>
      </c>
      <c r="AG605" s="276" t="str">
        <f>+IF(ABS(S605-AF605)&gt;0.01,S605-AF605,"")</f>
        <v/>
      </c>
      <c r="AH605" s="16"/>
      <c r="AI605" s="16"/>
      <c r="AJ605" s="16"/>
      <c r="AK605" s="16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ht="15">
      <c r="A606" s="28" t="s">
        <v>8</v>
      </c>
      <c r="B606" s="40">
        <v>27.221774765020349</v>
      </c>
      <c r="C606" s="40">
        <v>0</v>
      </c>
      <c r="D606" s="40">
        <v>4.0504059769416374</v>
      </c>
      <c r="E606" s="40">
        <v>0</v>
      </c>
      <c r="F606" s="422"/>
      <c r="G606" s="40">
        <v>0</v>
      </c>
      <c r="H606" s="41">
        <v>0</v>
      </c>
      <c r="I606" s="42">
        <f t="shared" ref="I606:I625" si="265">SUM(B606:H606)</f>
        <v>31.272180741961986</v>
      </c>
      <c r="K606" s="71" t="s">
        <v>8</v>
      </c>
      <c r="L606" s="84">
        <v>27.221774765020349</v>
      </c>
      <c r="M606" s="84">
        <v>0</v>
      </c>
      <c r="N606" s="84">
        <v>4.0504059769416374</v>
      </c>
      <c r="O606" s="84">
        <v>0</v>
      </c>
      <c r="P606" s="84">
        <v>0</v>
      </c>
      <c r="Q606" s="84">
        <v>0</v>
      </c>
      <c r="R606" s="85">
        <v>0</v>
      </c>
      <c r="S606" s="86">
        <f t="shared" ref="S606:S625" si="266">SUM(L606:R606)</f>
        <v>31.272180741961986</v>
      </c>
      <c r="U606" s="102" t="s">
        <v>8</v>
      </c>
      <c r="V606" s="118">
        <v>27.221774765020349</v>
      </c>
      <c r="W606" s="118">
        <v>3.6034851748776004</v>
      </c>
      <c r="X606" s="118">
        <v>0.44692080206403728</v>
      </c>
      <c r="Y606" s="118">
        <v>0</v>
      </c>
      <c r="Z606" s="118">
        <v>0</v>
      </c>
      <c r="AA606" s="118">
        <v>0</v>
      </c>
      <c r="AB606" s="118">
        <v>0</v>
      </c>
      <c r="AC606" s="118">
        <v>0</v>
      </c>
      <c r="AD606" s="118">
        <v>0</v>
      </c>
      <c r="AE606" s="118">
        <f t="shared" si="263"/>
        <v>0</v>
      </c>
      <c r="AF606" s="120">
        <f t="shared" si="264"/>
        <v>31.272180741961989</v>
      </c>
      <c r="AG606" s="276" t="str">
        <f t="shared" ref="AG606:AG626" si="267">+IF(ABS(S606-AF606)&gt;0.01,S606-AF606,"")</f>
        <v/>
      </c>
      <c r="AH606" s="16"/>
      <c r="AI606" s="16"/>
      <c r="AJ606" s="16"/>
      <c r="AK606" s="16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ht="15">
      <c r="A607" s="29" t="s">
        <v>10</v>
      </c>
      <c r="B607" s="43">
        <v>656.28510074617202</v>
      </c>
      <c r="C607" s="43">
        <v>0</v>
      </c>
      <c r="D607" s="43">
        <v>69.85801555033045</v>
      </c>
      <c r="E607" s="43">
        <v>0</v>
      </c>
      <c r="F607" s="422"/>
      <c r="G607" s="43">
        <v>0</v>
      </c>
      <c r="H607" s="44">
        <v>0</v>
      </c>
      <c r="I607" s="39">
        <f t="shared" si="265"/>
        <v>726.14311629650251</v>
      </c>
      <c r="K607" s="72" t="s">
        <v>10</v>
      </c>
      <c r="L607" s="43">
        <v>656.28510074617202</v>
      </c>
      <c r="M607" s="43">
        <v>0</v>
      </c>
      <c r="N607" s="43">
        <v>69.85801555033045</v>
      </c>
      <c r="O607" s="43">
        <v>0</v>
      </c>
      <c r="P607" s="43">
        <v>0</v>
      </c>
      <c r="Q607" s="43">
        <v>0</v>
      </c>
      <c r="R607" s="82">
        <v>0</v>
      </c>
      <c r="S607" s="83">
        <f t="shared" si="266"/>
        <v>726.14311629650251</v>
      </c>
      <c r="U607" s="269" t="s">
        <v>10</v>
      </c>
      <c r="V607" s="114">
        <v>656.28510074617202</v>
      </c>
      <c r="W607" s="114">
        <v>69.790269620899466</v>
      </c>
      <c r="X607" s="114">
        <v>6.7745929430985286E-2</v>
      </c>
      <c r="Y607" s="114">
        <v>0</v>
      </c>
      <c r="Z607" s="114">
        <v>0</v>
      </c>
      <c r="AA607" s="114">
        <v>0</v>
      </c>
      <c r="AB607" s="114">
        <v>0</v>
      </c>
      <c r="AC607" s="114">
        <v>0</v>
      </c>
      <c r="AD607" s="116">
        <v>0</v>
      </c>
      <c r="AE607" s="116">
        <f t="shared" si="263"/>
        <v>0</v>
      </c>
      <c r="AF607" s="117">
        <f t="shared" si="264"/>
        <v>726.14311629650251</v>
      </c>
      <c r="AG607" s="276" t="str">
        <f t="shared" si="267"/>
        <v/>
      </c>
      <c r="AH607" s="16"/>
      <c r="AI607" s="16"/>
      <c r="AJ607" s="16"/>
      <c r="AK607" s="16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265"/>
        <v>0</v>
      </c>
      <c r="K608" s="71" t="s">
        <v>56</v>
      </c>
      <c r="L608" s="84">
        <v>0</v>
      </c>
      <c r="M608" s="84">
        <v>0</v>
      </c>
      <c r="N608" s="84">
        <v>0</v>
      </c>
      <c r="O608" s="84">
        <v>0</v>
      </c>
      <c r="P608" s="84">
        <v>0</v>
      </c>
      <c r="Q608" s="84">
        <v>0</v>
      </c>
      <c r="R608" s="85">
        <v>0</v>
      </c>
      <c r="S608" s="86">
        <f t="shared" si="266"/>
        <v>0</v>
      </c>
      <c r="U608" s="102" t="s">
        <v>56</v>
      </c>
      <c r="V608" s="118">
        <v>0</v>
      </c>
      <c r="W608" s="118">
        <v>0</v>
      </c>
      <c r="X608" s="118">
        <v>0</v>
      </c>
      <c r="Y608" s="118">
        <v>0</v>
      </c>
      <c r="Z608" s="118">
        <v>0</v>
      </c>
      <c r="AA608" s="118">
        <v>0</v>
      </c>
      <c r="AB608" s="118">
        <v>0</v>
      </c>
      <c r="AC608" s="118">
        <v>0</v>
      </c>
      <c r="AD608" s="118">
        <v>0</v>
      </c>
      <c r="AE608" s="118">
        <f t="shared" si="263"/>
        <v>0</v>
      </c>
      <c r="AF608" s="120">
        <f t="shared" si="264"/>
        <v>0</v>
      </c>
      <c r="AG608" s="276" t="str">
        <f t="shared" si="267"/>
        <v/>
      </c>
      <c r="AH608" s="16"/>
      <c r="AI608" s="16"/>
      <c r="AJ608" s="16"/>
      <c r="AK608" s="16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ht="15">
      <c r="A609" s="29" t="s">
        <v>16</v>
      </c>
      <c r="B609" s="43">
        <v>606.15253997739956</v>
      </c>
      <c r="C609" s="43">
        <v>0</v>
      </c>
      <c r="D609" s="43">
        <v>95.43624230040551</v>
      </c>
      <c r="E609" s="43">
        <v>0</v>
      </c>
      <c r="F609" s="422"/>
      <c r="G609" s="43">
        <v>0</v>
      </c>
      <c r="H609" s="44">
        <v>0</v>
      </c>
      <c r="I609" s="39">
        <f t="shared" si="265"/>
        <v>701.58878227780508</v>
      </c>
      <c r="K609" s="72" t="s">
        <v>16</v>
      </c>
      <c r="L609" s="43">
        <v>606.15253997739956</v>
      </c>
      <c r="M609" s="43">
        <v>0</v>
      </c>
      <c r="N609" s="43">
        <v>95.43624230040551</v>
      </c>
      <c r="O609" s="43">
        <v>0</v>
      </c>
      <c r="P609" s="43">
        <v>0</v>
      </c>
      <c r="Q609" s="43">
        <v>0</v>
      </c>
      <c r="R609" s="82">
        <v>0</v>
      </c>
      <c r="S609" s="83">
        <f t="shared" si="266"/>
        <v>701.58878227780508</v>
      </c>
      <c r="U609" s="269" t="s">
        <v>16</v>
      </c>
      <c r="V609" s="114">
        <v>606.15253997739956</v>
      </c>
      <c r="W609" s="114">
        <v>95.43624230040551</v>
      </c>
      <c r="X609" s="114">
        <v>0</v>
      </c>
      <c r="Y609" s="114">
        <v>0</v>
      </c>
      <c r="Z609" s="114">
        <v>0</v>
      </c>
      <c r="AA609" s="114">
        <v>0</v>
      </c>
      <c r="AB609" s="114">
        <v>0</v>
      </c>
      <c r="AC609" s="114">
        <v>0</v>
      </c>
      <c r="AD609" s="116">
        <v>0</v>
      </c>
      <c r="AE609" s="116">
        <f t="shared" si="263"/>
        <v>0</v>
      </c>
      <c r="AF609" s="117">
        <f t="shared" si="264"/>
        <v>701.58878227780508</v>
      </c>
      <c r="AG609" s="276" t="str">
        <f t="shared" si="267"/>
        <v/>
      </c>
      <c r="AH609" s="16"/>
      <c r="AI609" s="16"/>
      <c r="AJ609" s="16"/>
      <c r="AK609" s="16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ht="15">
      <c r="A610" s="28" t="s">
        <v>68</v>
      </c>
      <c r="B610" s="40">
        <v>7826.7526042527534</v>
      </c>
      <c r="C610" s="40">
        <v>0</v>
      </c>
      <c r="D610" s="40">
        <v>1232.2902383493206</v>
      </c>
      <c r="E610" s="40">
        <v>0</v>
      </c>
      <c r="F610" s="422"/>
      <c r="G610" s="40">
        <v>0</v>
      </c>
      <c r="H610" s="41">
        <v>0</v>
      </c>
      <c r="I610" s="42">
        <f t="shared" si="265"/>
        <v>9059.0428426020735</v>
      </c>
      <c r="K610" s="71" t="s">
        <v>68</v>
      </c>
      <c r="L610" s="84">
        <v>7826.7526042527534</v>
      </c>
      <c r="M610" s="84">
        <v>0</v>
      </c>
      <c r="N610" s="84">
        <v>1232.2902383493206</v>
      </c>
      <c r="O610" s="84">
        <v>0</v>
      </c>
      <c r="P610" s="84">
        <v>0</v>
      </c>
      <c r="Q610" s="84">
        <v>0</v>
      </c>
      <c r="R610" s="85">
        <v>0</v>
      </c>
      <c r="S610" s="86">
        <f t="shared" si="266"/>
        <v>9059.0428426020735</v>
      </c>
      <c r="U610" s="102" t="s">
        <v>15</v>
      </c>
      <c r="V610" s="118">
        <v>7826.7526042527534</v>
      </c>
      <c r="W610" s="118">
        <v>1232.2902383493206</v>
      </c>
      <c r="X610" s="118">
        <v>0</v>
      </c>
      <c r="Y610" s="118">
        <v>0</v>
      </c>
      <c r="Z610" s="118">
        <v>0</v>
      </c>
      <c r="AA610" s="118">
        <v>0</v>
      </c>
      <c r="AB610" s="118">
        <v>0</v>
      </c>
      <c r="AC610" s="118">
        <v>0</v>
      </c>
      <c r="AD610" s="118">
        <v>0</v>
      </c>
      <c r="AE610" s="118">
        <f t="shared" si="263"/>
        <v>0</v>
      </c>
      <c r="AF610" s="120">
        <f t="shared" si="264"/>
        <v>9059.0428426020735</v>
      </c>
      <c r="AG610" s="276" t="str">
        <f t="shared" si="267"/>
        <v/>
      </c>
      <c r="AH610" s="16"/>
      <c r="AI610" s="16"/>
      <c r="AJ610" s="16"/>
      <c r="AK610" s="16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265"/>
        <v>0</v>
      </c>
      <c r="K611" s="72" t="s">
        <v>58</v>
      </c>
      <c r="L611" s="43">
        <v>0</v>
      </c>
      <c r="M611" s="43">
        <v>0</v>
      </c>
      <c r="N611" s="43">
        <v>0</v>
      </c>
      <c r="O611" s="43">
        <v>0</v>
      </c>
      <c r="P611" s="43">
        <v>17136.995739707974</v>
      </c>
      <c r="Q611" s="43">
        <v>0</v>
      </c>
      <c r="R611" s="82">
        <v>0</v>
      </c>
      <c r="S611" s="83">
        <f t="shared" si="266"/>
        <v>17136.995739707974</v>
      </c>
      <c r="U611" s="270" t="s">
        <v>58</v>
      </c>
      <c r="V611" s="114">
        <v>0</v>
      </c>
      <c r="W611" s="114">
        <v>0</v>
      </c>
      <c r="X611" s="114">
        <v>0</v>
      </c>
      <c r="Y611" s="114">
        <v>0</v>
      </c>
      <c r="Z611" s="114">
        <v>0</v>
      </c>
      <c r="AA611" s="114">
        <v>0</v>
      </c>
      <c r="AB611" s="114">
        <v>0</v>
      </c>
      <c r="AC611" s="114">
        <v>0</v>
      </c>
      <c r="AD611" s="114">
        <v>0</v>
      </c>
      <c r="AE611" s="114">
        <f>+P611</f>
        <v>17136.995739707974</v>
      </c>
      <c r="AF611" s="140">
        <f t="shared" si="264"/>
        <v>17136.995739707974</v>
      </c>
      <c r="AG611" s="276" t="str">
        <f t="shared" si="267"/>
        <v/>
      </c>
      <c r="AH611" s="16"/>
      <c r="AI611" s="16"/>
      <c r="AJ611" s="16"/>
      <c r="AK611" s="16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265"/>
        <v>0</v>
      </c>
      <c r="K612" s="71" t="s">
        <v>12</v>
      </c>
      <c r="L612" s="84">
        <v>0</v>
      </c>
      <c r="M612" s="84">
        <v>0</v>
      </c>
      <c r="N612" s="84">
        <v>0</v>
      </c>
      <c r="O612" s="84">
        <v>0</v>
      </c>
      <c r="P612" s="84">
        <v>9562.9045491573906</v>
      </c>
      <c r="Q612" s="84">
        <v>0</v>
      </c>
      <c r="R612" s="85">
        <v>0</v>
      </c>
      <c r="S612" s="86">
        <f t="shared" si="266"/>
        <v>9562.9045491573906</v>
      </c>
      <c r="U612" s="102" t="s">
        <v>12</v>
      </c>
      <c r="V612" s="118">
        <v>0</v>
      </c>
      <c r="W612" s="118">
        <v>0</v>
      </c>
      <c r="X612" s="118">
        <v>0</v>
      </c>
      <c r="Y612" s="118">
        <v>0</v>
      </c>
      <c r="Z612" s="118">
        <v>0</v>
      </c>
      <c r="AA612" s="118">
        <v>0</v>
      </c>
      <c r="AB612" s="118">
        <v>0</v>
      </c>
      <c r="AC612" s="118">
        <v>0</v>
      </c>
      <c r="AD612" s="118">
        <v>0</v>
      </c>
      <c r="AE612" s="118">
        <f t="shared" ref="AE612:AE624" si="268">+P612</f>
        <v>9562.9045491573906</v>
      </c>
      <c r="AF612" s="120">
        <f t="shared" si="264"/>
        <v>9562.9045491573906</v>
      </c>
      <c r="AG612" s="276" t="str">
        <f t="shared" si="267"/>
        <v/>
      </c>
      <c r="AH612" s="16"/>
      <c r="AI612" s="16"/>
      <c r="AJ612" s="16"/>
      <c r="AK612" s="16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265"/>
        <v>0</v>
      </c>
      <c r="K613" s="72" t="s">
        <v>59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82">
        <v>0</v>
      </c>
      <c r="S613" s="83">
        <f t="shared" si="266"/>
        <v>0</v>
      </c>
      <c r="U613" s="271" t="s">
        <v>59</v>
      </c>
      <c r="V613" s="114">
        <v>0</v>
      </c>
      <c r="W613" s="114">
        <v>0</v>
      </c>
      <c r="X613" s="114">
        <v>0</v>
      </c>
      <c r="Y613" s="114">
        <v>0</v>
      </c>
      <c r="Z613" s="114">
        <v>0</v>
      </c>
      <c r="AA613" s="114">
        <v>0</v>
      </c>
      <c r="AB613" s="114">
        <v>0</v>
      </c>
      <c r="AC613" s="114">
        <v>0</v>
      </c>
      <c r="AD613" s="114">
        <v>0</v>
      </c>
      <c r="AE613" s="114">
        <f t="shared" si="268"/>
        <v>0</v>
      </c>
      <c r="AF613" s="140">
        <f t="shared" si="264"/>
        <v>0</v>
      </c>
      <c r="AG613" s="276" t="str">
        <f t="shared" si="267"/>
        <v/>
      </c>
      <c r="AH613" s="16"/>
      <c r="AI613" s="16"/>
      <c r="AJ613" s="16"/>
      <c r="AK613" s="16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ht="15">
      <c r="A614" s="28" t="s">
        <v>17</v>
      </c>
      <c r="B614" s="40">
        <v>595.98130687373612</v>
      </c>
      <c r="C614" s="40">
        <v>0</v>
      </c>
      <c r="D614" s="40">
        <v>89.291837417233836</v>
      </c>
      <c r="E614" s="40">
        <v>0</v>
      </c>
      <c r="F614" s="422"/>
      <c r="G614" s="40">
        <v>0</v>
      </c>
      <c r="H614" s="41">
        <v>0</v>
      </c>
      <c r="I614" s="42">
        <f t="shared" si="265"/>
        <v>685.27314429096998</v>
      </c>
      <c r="K614" s="71" t="s">
        <v>17</v>
      </c>
      <c r="L614" s="84">
        <v>595.98130687373612</v>
      </c>
      <c r="M614" s="84">
        <v>0</v>
      </c>
      <c r="N614" s="84">
        <v>89.291837417233836</v>
      </c>
      <c r="O614" s="84">
        <v>0</v>
      </c>
      <c r="P614" s="84">
        <v>0</v>
      </c>
      <c r="Q614" s="84">
        <v>0</v>
      </c>
      <c r="R614" s="85">
        <v>0</v>
      </c>
      <c r="S614" s="86">
        <f t="shared" si="266"/>
        <v>685.27314429096998</v>
      </c>
      <c r="U614" s="102" t="s">
        <v>17</v>
      </c>
      <c r="V614" s="118">
        <v>595.98130687373612</v>
      </c>
      <c r="W614" s="118">
        <v>77.176243749063488</v>
      </c>
      <c r="X614" s="118">
        <v>12.115593668170355</v>
      </c>
      <c r="Y614" s="118">
        <v>0</v>
      </c>
      <c r="Z614" s="118">
        <v>0</v>
      </c>
      <c r="AA614" s="118">
        <v>0</v>
      </c>
      <c r="AB614" s="118">
        <v>0</v>
      </c>
      <c r="AC614" s="118">
        <v>0</v>
      </c>
      <c r="AD614" s="118">
        <v>0</v>
      </c>
      <c r="AE614" s="118">
        <f t="shared" si="268"/>
        <v>0</v>
      </c>
      <c r="AF614" s="120">
        <f t="shared" si="264"/>
        <v>685.27314429096998</v>
      </c>
      <c r="AG614" s="276" t="str">
        <f t="shared" si="267"/>
        <v/>
      </c>
      <c r="AH614" s="16"/>
      <c r="AI614" s="16"/>
      <c r="AJ614" s="16"/>
      <c r="AK614" s="16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ht="15">
      <c r="A615" s="29" t="s">
        <v>140</v>
      </c>
      <c r="B615" s="43">
        <v>16459.196770372393</v>
      </c>
      <c r="C615" s="43">
        <v>0</v>
      </c>
      <c r="D615" s="43">
        <v>2380.3102126709668</v>
      </c>
      <c r="E615" s="43">
        <v>0</v>
      </c>
      <c r="F615" s="422"/>
      <c r="G615" s="43">
        <v>0</v>
      </c>
      <c r="H615" s="44">
        <v>0</v>
      </c>
      <c r="I615" s="39">
        <f t="shared" si="265"/>
        <v>18839.50698304336</v>
      </c>
      <c r="K615" s="72" t="s">
        <v>140</v>
      </c>
      <c r="L615" s="43">
        <v>16459.196770372393</v>
      </c>
      <c r="M615" s="43">
        <v>0</v>
      </c>
      <c r="N615" s="43">
        <v>2380.3102126709668</v>
      </c>
      <c r="O615" s="43">
        <v>0</v>
      </c>
      <c r="P615" s="43">
        <v>0</v>
      </c>
      <c r="Q615" s="43">
        <v>0</v>
      </c>
      <c r="R615" s="82">
        <v>0</v>
      </c>
      <c r="S615" s="83">
        <f t="shared" si="266"/>
        <v>18839.50698304336</v>
      </c>
      <c r="U615" s="103" t="s">
        <v>140</v>
      </c>
      <c r="V615" s="114">
        <v>16459.196770372393</v>
      </c>
      <c r="W615" s="114">
        <v>2321.8212966418787</v>
      </c>
      <c r="X615" s="114">
        <v>58.488916029088244</v>
      </c>
      <c r="Y615" s="114">
        <v>0</v>
      </c>
      <c r="Z615" s="114">
        <v>0</v>
      </c>
      <c r="AA615" s="114">
        <v>0</v>
      </c>
      <c r="AB615" s="114">
        <v>0</v>
      </c>
      <c r="AC615" s="114">
        <v>0</v>
      </c>
      <c r="AD615" s="114">
        <v>0</v>
      </c>
      <c r="AE615" s="114">
        <f t="shared" si="268"/>
        <v>0</v>
      </c>
      <c r="AF615" s="140">
        <f t="shared" si="264"/>
        <v>18839.50698304336</v>
      </c>
      <c r="AG615" s="276" t="str">
        <f t="shared" si="267"/>
        <v/>
      </c>
      <c r="AH615" s="16"/>
      <c r="AI615" s="16"/>
      <c r="AJ615" s="16"/>
      <c r="AK615" s="16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ht="15">
      <c r="A616" s="28" t="s">
        <v>25</v>
      </c>
      <c r="B616" s="40">
        <v>1158.0648836441972</v>
      </c>
      <c r="C616" s="40">
        <v>0</v>
      </c>
      <c r="D616" s="40">
        <v>2908.0476856873656</v>
      </c>
      <c r="E616" s="40">
        <v>4843.1436279449708</v>
      </c>
      <c r="F616" s="422"/>
      <c r="G616" s="40">
        <v>2074.2183074304357</v>
      </c>
      <c r="H616" s="41">
        <v>0</v>
      </c>
      <c r="I616" s="42">
        <f t="shared" si="265"/>
        <v>10983.474504706968</v>
      </c>
      <c r="K616" s="71" t="s">
        <v>25</v>
      </c>
      <c r="L616" s="84">
        <v>1158.0648836441972</v>
      </c>
      <c r="M616" s="84">
        <v>0</v>
      </c>
      <c r="N616" s="84">
        <v>2908.0476856873656</v>
      </c>
      <c r="O616" s="84">
        <v>4843.1436279449708</v>
      </c>
      <c r="P616" s="84">
        <v>0</v>
      </c>
      <c r="Q616" s="84">
        <v>2074.2183074304357</v>
      </c>
      <c r="R616" s="85">
        <v>0</v>
      </c>
      <c r="S616" s="86">
        <f t="shared" si="266"/>
        <v>10983.474504706968</v>
      </c>
      <c r="U616" s="102" t="s">
        <v>25</v>
      </c>
      <c r="V616" s="118">
        <v>1158.0648836441972</v>
      </c>
      <c r="W616" s="118">
        <v>1774.8975856233128</v>
      </c>
      <c r="X616" s="118">
        <v>1133.1501000640528</v>
      </c>
      <c r="Y616" s="118">
        <v>1511.482423897935</v>
      </c>
      <c r="Z616" s="118">
        <v>1356.4409800172627</v>
      </c>
      <c r="AA616" s="118">
        <v>632.97002639718687</v>
      </c>
      <c r="AB616" s="118">
        <v>1063.7882416146554</v>
      </c>
      <c r="AC616" s="118">
        <v>1010.4300658157805</v>
      </c>
      <c r="AD616" s="118">
        <v>1342.2501976325859</v>
      </c>
      <c r="AE616" s="118">
        <f t="shared" si="268"/>
        <v>0</v>
      </c>
      <c r="AF616" s="120">
        <f t="shared" si="264"/>
        <v>10983.474504706968</v>
      </c>
      <c r="AG616" s="276" t="str">
        <f t="shared" si="267"/>
        <v/>
      </c>
      <c r="AH616" s="16"/>
      <c r="AI616" s="16"/>
      <c r="AJ616" s="16"/>
      <c r="AK616" s="16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ht="15">
      <c r="A617" s="29" t="s">
        <v>24</v>
      </c>
      <c r="B617" s="43">
        <v>1535.0575527961844</v>
      </c>
      <c r="C617" s="43">
        <v>0</v>
      </c>
      <c r="D617" s="43">
        <v>254.45784015160598</v>
      </c>
      <c r="E617" s="43">
        <v>0</v>
      </c>
      <c r="F617" s="422"/>
      <c r="G617" s="43">
        <v>0</v>
      </c>
      <c r="H617" s="44">
        <v>0</v>
      </c>
      <c r="I617" s="39">
        <f t="shared" si="265"/>
        <v>1789.5153929477904</v>
      </c>
      <c r="K617" s="72" t="s">
        <v>24</v>
      </c>
      <c r="L617" s="43">
        <v>1535.0575527961844</v>
      </c>
      <c r="M617" s="43">
        <v>0</v>
      </c>
      <c r="N617" s="43">
        <v>254.45784015160598</v>
      </c>
      <c r="O617" s="43">
        <v>0</v>
      </c>
      <c r="P617" s="43">
        <v>0</v>
      </c>
      <c r="Q617" s="43">
        <v>0</v>
      </c>
      <c r="R617" s="82">
        <v>0</v>
      </c>
      <c r="S617" s="83">
        <f t="shared" si="266"/>
        <v>1789.5153929477904</v>
      </c>
      <c r="U617" s="271" t="s">
        <v>24</v>
      </c>
      <c r="V617" s="114">
        <v>1535.0575527961844</v>
      </c>
      <c r="W617" s="114">
        <v>254.45784015160598</v>
      </c>
      <c r="X617" s="114">
        <v>0</v>
      </c>
      <c r="Y617" s="114">
        <v>0</v>
      </c>
      <c r="Z617" s="114">
        <v>0</v>
      </c>
      <c r="AA617" s="114">
        <v>0</v>
      </c>
      <c r="AB617" s="114">
        <v>0</v>
      </c>
      <c r="AC617" s="114">
        <v>0</v>
      </c>
      <c r="AD617" s="114">
        <v>0</v>
      </c>
      <c r="AE617" s="114">
        <f t="shared" si="268"/>
        <v>0</v>
      </c>
      <c r="AF617" s="140">
        <f t="shared" si="264"/>
        <v>1789.5153929477904</v>
      </c>
      <c r="AG617" s="276" t="str">
        <f t="shared" si="267"/>
        <v/>
      </c>
      <c r="AH617" s="16"/>
      <c r="AI617" s="16"/>
      <c r="AJ617" s="16"/>
      <c r="AK617" s="16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ht="15">
      <c r="A618" s="28" t="s">
        <v>60</v>
      </c>
      <c r="B618" s="40">
        <v>12640.952255312002</v>
      </c>
      <c r="C618" s="40">
        <v>0</v>
      </c>
      <c r="D618" s="40">
        <v>1749.4076345303883</v>
      </c>
      <c r="E618" s="40">
        <v>0</v>
      </c>
      <c r="F618" s="422"/>
      <c r="G618" s="40">
        <v>0</v>
      </c>
      <c r="H618" s="41">
        <v>0</v>
      </c>
      <c r="I618" s="42">
        <f t="shared" si="265"/>
        <v>14390.359889842392</v>
      </c>
      <c r="K618" s="71" t="s">
        <v>60</v>
      </c>
      <c r="L618" s="84">
        <v>12640.952255312002</v>
      </c>
      <c r="M618" s="84">
        <v>0</v>
      </c>
      <c r="N618" s="84">
        <v>1749.4076345303883</v>
      </c>
      <c r="O618" s="84">
        <v>0</v>
      </c>
      <c r="P618" s="84">
        <v>0</v>
      </c>
      <c r="Q618" s="84">
        <v>0</v>
      </c>
      <c r="R618" s="85">
        <v>0</v>
      </c>
      <c r="S618" s="86">
        <f t="shared" si="266"/>
        <v>14390.359889842392</v>
      </c>
      <c r="U618" s="102" t="s">
        <v>60</v>
      </c>
      <c r="V618" s="118">
        <v>12640.952255312002</v>
      </c>
      <c r="W618" s="118">
        <v>1645.431875703423</v>
      </c>
      <c r="X618" s="118">
        <v>103.97575882696535</v>
      </c>
      <c r="Y618" s="118">
        <v>0</v>
      </c>
      <c r="Z618" s="118">
        <v>0</v>
      </c>
      <c r="AA618" s="118">
        <v>0</v>
      </c>
      <c r="AB618" s="118">
        <v>0</v>
      </c>
      <c r="AC618" s="118">
        <v>0</v>
      </c>
      <c r="AD618" s="118">
        <v>0</v>
      </c>
      <c r="AE618" s="118">
        <f t="shared" si="268"/>
        <v>0</v>
      </c>
      <c r="AF618" s="120">
        <f t="shared" si="264"/>
        <v>14390.359889842392</v>
      </c>
      <c r="AG618" s="276" t="str">
        <f t="shared" si="267"/>
        <v/>
      </c>
      <c r="AH618" s="16"/>
      <c r="AI618" s="16"/>
      <c r="AJ618" s="16"/>
      <c r="AK618" s="16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ht="15">
      <c r="A619" s="29" t="s">
        <v>22</v>
      </c>
      <c r="B619" s="43">
        <v>1183.6213433913438</v>
      </c>
      <c r="C619" s="43">
        <v>0</v>
      </c>
      <c r="D619" s="43">
        <v>402.9842470221601</v>
      </c>
      <c r="E619" s="43">
        <v>0</v>
      </c>
      <c r="F619" s="422"/>
      <c r="G619" s="43">
        <v>0</v>
      </c>
      <c r="H619" s="44">
        <v>0</v>
      </c>
      <c r="I619" s="39">
        <f t="shared" si="265"/>
        <v>1586.6055904135039</v>
      </c>
      <c r="K619" s="72" t="s">
        <v>22</v>
      </c>
      <c r="L619" s="43">
        <v>1183.6213433913438</v>
      </c>
      <c r="M619" s="43">
        <v>0</v>
      </c>
      <c r="N619" s="43">
        <v>402.9842470221601</v>
      </c>
      <c r="O619" s="43">
        <v>0</v>
      </c>
      <c r="P619" s="43">
        <v>701.50115347249914</v>
      </c>
      <c r="Q619" s="43">
        <v>0</v>
      </c>
      <c r="R619" s="82">
        <v>0</v>
      </c>
      <c r="S619" s="83">
        <f t="shared" si="266"/>
        <v>2288.1067438860032</v>
      </c>
      <c r="U619" s="271" t="s">
        <v>22</v>
      </c>
      <c r="V619" s="114">
        <v>1183.6213433913438</v>
      </c>
      <c r="W619" s="114">
        <v>400.46533281356608</v>
      </c>
      <c r="X619" s="114">
        <v>2.5189142085940173</v>
      </c>
      <c r="Y619" s="114">
        <v>0</v>
      </c>
      <c r="Z619" s="114">
        <v>0</v>
      </c>
      <c r="AA619" s="114">
        <v>0</v>
      </c>
      <c r="AB619" s="114">
        <v>0</v>
      </c>
      <c r="AC619" s="114">
        <v>0</v>
      </c>
      <c r="AD619" s="114">
        <v>0</v>
      </c>
      <c r="AE619" s="114">
        <f t="shared" si="268"/>
        <v>701.50115347249914</v>
      </c>
      <c r="AF619" s="140">
        <f t="shared" si="264"/>
        <v>2288.1067438860032</v>
      </c>
      <c r="AG619" s="276" t="str">
        <f t="shared" si="267"/>
        <v/>
      </c>
      <c r="AH619" s="16"/>
      <c r="AI619" s="16"/>
      <c r="AJ619" s="16"/>
      <c r="AK619" s="16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265"/>
        <v>0</v>
      </c>
      <c r="K620" s="71" t="s">
        <v>21</v>
      </c>
      <c r="L620" s="84">
        <v>0</v>
      </c>
      <c r="M620" s="84">
        <v>0</v>
      </c>
      <c r="N620" s="84">
        <v>0</v>
      </c>
      <c r="O620" s="84">
        <v>0</v>
      </c>
      <c r="P620" s="84">
        <v>0</v>
      </c>
      <c r="Q620" s="84">
        <v>0</v>
      </c>
      <c r="R620" s="85">
        <v>0</v>
      </c>
      <c r="S620" s="86">
        <f t="shared" si="266"/>
        <v>0</v>
      </c>
      <c r="U620" s="102" t="s">
        <v>21</v>
      </c>
      <c r="V620" s="118">
        <v>0</v>
      </c>
      <c r="W620" s="118">
        <v>0</v>
      </c>
      <c r="X620" s="118">
        <v>0</v>
      </c>
      <c r="Y620" s="118">
        <v>0</v>
      </c>
      <c r="Z620" s="118">
        <v>0</v>
      </c>
      <c r="AA620" s="118">
        <v>0</v>
      </c>
      <c r="AB620" s="118">
        <v>0</v>
      </c>
      <c r="AC620" s="118">
        <v>0</v>
      </c>
      <c r="AD620" s="118">
        <v>0</v>
      </c>
      <c r="AE620" s="118">
        <f t="shared" si="268"/>
        <v>0</v>
      </c>
      <c r="AF620" s="120">
        <f t="shared" si="264"/>
        <v>0</v>
      </c>
      <c r="AG620" s="276" t="str">
        <f t="shared" si="267"/>
        <v/>
      </c>
      <c r="AH620" s="16"/>
      <c r="AI620" s="16"/>
      <c r="AJ620" s="16"/>
      <c r="AK620" s="16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ht="15">
      <c r="A621" s="30" t="s">
        <v>64</v>
      </c>
      <c r="B621" s="43">
        <v>329.43300129961762</v>
      </c>
      <c r="C621" s="43">
        <v>0</v>
      </c>
      <c r="D621" s="43">
        <v>710.23494251241868</v>
      </c>
      <c r="E621" s="43">
        <v>0</v>
      </c>
      <c r="F621" s="422"/>
      <c r="G621" s="43">
        <v>0</v>
      </c>
      <c r="H621" s="44">
        <v>0</v>
      </c>
      <c r="I621" s="39">
        <f t="shared" si="265"/>
        <v>1039.6679438120364</v>
      </c>
      <c r="K621" s="73" t="s">
        <v>64</v>
      </c>
      <c r="L621" s="43">
        <v>329.43300129961762</v>
      </c>
      <c r="M621" s="43">
        <v>0</v>
      </c>
      <c r="N621" s="43">
        <v>710.23494251241868</v>
      </c>
      <c r="O621" s="43">
        <v>0</v>
      </c>
      <c r="P621" s="43">
        <v>0</v>
      </c>
      <c r="Q621" s="43">
        <v>0</v>
      </c>
      <c r="R621" s="82">
        <v>0</v>
      </c>
      <c r="S621" s="83">
        <f t="shared" si="266"/>
        <v>1039.6679438120364</v>
      </c>
      <c r="U621" s="272" t="s">
        <v>64</v>
      </c>
      <c r="V621" s="114">
        <v>329.43300129961762</v>
      </c>
      <c r="W621" s="114">
        <v>710.23494251241868</v>
      </c>
      <c r="X621" s="114">
        <v>0</v>
      </c>
      <c r="Y621" s="114">
        <v>0</v>
      </c>
      <c r="Z621" s="114">
        <v>0</v>
      </c>
      <c r="AA621" s="114">
        <v>0</v>
      </c>
      <c r="AB621" s="114">
        <v>0</v>
      </c>
      <c r="AC621" s="114">
        <v>0</v>
      </c>
      <c r="AD621" s="116">
        <v>0</v>
      </c>
      <c r="AE621" s="116">
        <f t="shared" si="268"/>
        <v>0</v>
      </c>
      <c r="AF621" s="117">
        <f t="shared" si="264"/>
        <v>1039.6679438120364</v>
      </c>
      <c r="AG621" s="276" t="str">
        <f t="shared" si="267"/>
        <v/>
      </c>
      <c r="AH621" s="16"/>
      <c r="AI621" s="16"/>
      <c r="AJ621" s="16"/>
      <c r="AK621" s="16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ht="15">
      <c r="A622" s="55" t="s">
        <v>23</v>
      </c>
      <c r="B622" s="59">
        <v>329.43300129961762</v>
      </c>
      <c r="C622" s="59">
        <v>0</v>
      </c>
      <c r="D622" s="59">
        <v>710.23494251241868</v>
      </c>
      <c r="E622" s="59">
        <v>0</v>
      </c>
      <c r="F622" s="422"/>
      <c r="G622" s="59">
        <v>0</v>
      </c>
      <c r="H622" s="60">
        <v>0</v>
      </c>
      <c r="I622" s="61">
        <f t="shared" si="265"/>
        <v>1039.6679438120364</v>
      </c>
      <c r="K622" s="74" t="s">
        <v>23</v>
      </c>
      <c r="L622" s="87">
        <v>329.43300129961762</v>
      </c>
      <c r="M622" s="87">
        <v>0</v>
      </c>
      <c r="N622" s="87">
        <v>710.23494251241868</v>
      </c>
      <c r="O622" s="87">
        <v>0</v>
      </c>
      <c r="P622" s="87">
        <v>0</v>
      </c>
      <c r="Q622" s="87">
        <v>0</v>
      </c>
      <c r="R622" s="88">
        <v>0</v>
      </c>
      <c r="S622" s="89">
        <f t="shared" si="266"/>
        <v>1039.6679438120364</v>
      </c>
      <c r="U622" s="273" t="s">
        <v>135</v>
      </c>
      <c r="V622" s="118">
        <v>329.43300129961762</v>
      </c>
      <c r="W622" s="118">
        <v>710.23494251241868</v>
      </c>
      <c r="X622" s="118">
        <v>0</v>
      </c>
      <c r="Y622" s="118">
        <v>0</v>
      </c>
      <c r="Z622" s="118">
        <v>0</v>
      </c>
      <c r="AA622" s="118">
        <v>0</v>
      </c>
      <c r="AB622" s="118">
        <v>0</v>
      </c>
      <c r="AC622" s="118">
        <v>0</v>
      </c>
      <c r="AD622" s="118">
        <v>0</v>
      </c>
      <c r="AE622" s="118">
        <f t="shared" si="268"/>
        <v>0</v>
      </c>
      <c r="AF622" s="120">
        <f t="shared" si="264"/>
        <v>1039.6679438120364</v>
      </c>
      <c r="AG622" s="277" t="str">
        <f t="shared" si="267"/>
        <v/>
      </c>
      <c r="AH622" s="16"/>
      <c r="AI622" s="16"/>
      <c r="AJ622" s="16"/>
      <c r="AK622" s="16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ht="15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f t="shared" si="265"/>
        <v>0</v>
      </c>
      <c r="K623" s="75" t="s">
        <v>19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90">
        <v>0</v>
      </c>
      <c r="S623" s="91">
        <f t="shared" si="266"/>
        <v>0</v>
      </c>
      <c r="U623" s="274" t="s">
        <v>19</v>
      </c>
      <c r="V623" s="114">
        <v>0</v>
      </c>
      <c r="W623" s="114">
        <v>0</v>
      </c>
      <c r="X623" s="114">
        <v>0</v>
      </c>
      <c r="Y623" s="114">
        <v>0</v>
      </c>
      <c r="Z623" s="114">
        <v>0</v>
      </c>
      <c r="AA623" s="114">
        <v>0</v>
      </c>
      <c r="AB623" s="114">
        <v>0</v>
      </c>
      <c r="AC623" s="114">
        <v>0</v>
      </c>
      <c r="AD623" s="114">
        <v>0</v>
      </c>
      <c r="AE623" s="114">
        <f t="shared" si="268"/>
        <v>0</v>
      </c>
      <c r="AF623" s="140">
        <f t="shared" si="264"/>
        <v>0</v>
      </c>
      <c r="AG623" s="277" t="str">
        <f t="shared" si="267"/>
        <v/>
      </c>
      <c r="AH623" s="16"/>
      <c r="AI623" s="16"/>
      <c r="AJ623" s="16"/>
      <c r="AK623" s="16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ht="15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f t="shared" si="265"/>
        <v>0</v>
      </c>
      <c r="K624" s="74" t="s">
        <v>20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s="87">
        <v>0</v>
      </c>
      <c r="R624" s="88">
        <v>0</v>
      </c>
      <c r="S624" s="89">
        <f t="shared" si="266"/>
        <v>0</v>
      </c>
      <c r="U624" s="273" t="s">
        <v>136</v>
      </c>
      <c r="V624" s="118">
        <v>0</v>
      </c>
      <c r="W624" s="118">
        <v>0</v>
      </c>
      <c r="X624" s="118">
        <v>0</v>
      </c>
      <c r="Y624" s="118">
        <v>0</v>
      </c>
      <c r="Z624" s="118">
        <v>0</v>
      </c>
      <c r="AA624" s="118">
        <v>0</v>
      </c>
      <c r="AB624" s="118">
        <v>0</v>
      </c>
      <c r="AC624" s="118">
        <v>0</v>
      </c>
      <c r="AD624" s="118">
        <v>0</v>
      </c>
      <c r="AE624" s="118">
        <f t="shared" si="268"/>
        <v>0</v>
      </c>
      <c r="AF624" s="120">
        <f t="shared" si="264"/>
        <v>0</v>
      </c>
      <c r="AG624" s="277" t="str">
        <f t="shared" si="267"/>
        <v/>
      </c>
      <c r="AH624" s="16"/>
      <c r="AI624" s="16"/>
      <c r="AJ624" s="16"/>
      <c r="AK624" s="16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ht="15.7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f t="shared" si="265"/>
        <v>0</v>
      </c>
      <c r="K625" s="76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2">
        <v>0</v>
      </c>
      <c r="S625" s="93">
        <f t="shared" si="266"/>
        <v>0</v>
      </c>
      <c r="U625" s="275" t="s">
        <v>11</v>
      </c>
      <c r="V625" s="114">
        <v>0</v>
      </c>
      <c r="W625" s="114">
        <v>0</v>
      </c>
      <c r="X625" s="114">
        <v>0</v>
      </c>
      <c r="Y625" s="114">
        <v>0</v>
      </c>
      <c r="Z625" s="114">
        <v>0</v>
      </c>
      <c r="AA625" s="114">
        <v>0</v>
      </c>
      <c r="AB625" s="114">
        <v>0</v>
      </c>
      <c r="AC625" s="114">
        <v>0</v>
      </c>
      <c r="AD625" s="114">
        <v>0</v>
      </c>
      <c r="AE625" s="114">
        <v>0</v>
      </c>
      <c r="AF625" s="140">
        <f t="shared" si="264"/>
        <v>0</v>
      </c>
      <c r="AG625" s="277" t="str">
        <f t="shared" si="267"/>
        <v/>
      </c>
      <c r="AH625" s="16"/>
      <c r="AI625" s="16"/>
      <c r="AJ625" s="16"/>
      <c r="AK625" s="16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ht="15">
      <c r="A626" s="34" t="s">
        <v>26</v>
      </c>
      <c r="B626" s="67">
        <f>SUM(B605:B621)</f>
        <v>43458.83016731211</v>
      </c>
      <c r="C626" s="67">
        <f t="shared" ref="C626:I626" si="269">SUM(C605:C621)</f>
        <v>0</v>
      </c>
      <c r="D626" s="67">
        <f t="shared" si="269"/>
        <v>9925.7234982305126</v>
      </c>
      <c r="E626" s="67">
        <f t="shared" si="269"/>
        <v>4843.1436279449708</v>
      </c>
      <c r="F626" s="67">
        <f t="shared" si="269"/>
        <v>0</v>
      </c>
      <c r="G626" s="67">
        <f t="shared" si="269"/>
        <v>2074.2183074304357</v>
      </c>
      <c r="H626" s="68">
        <f t="shared" si="269"/>
        <v>0</v>
      </c>
      <c r="I626" s="39">
        <f t="shared" si="269"/>
        <v>60301.915600918022</v>
      </c>
      <c r="K626" s="77" t="s">
        <v>26</v>
      </c>
      <c r="L626" s="67">
        <f>SUM(L605:L621)</f>
        <v>43458.83016731211</v>
      </c>
      <c r="M626" s="67">
        <f t="shared" ref="M626:S626" si="270">SUM(M605:M621)</f>
        <v>0</v>
      </c>
      <c r="N626" s="67">
        <f t="shared" si="270"/>
        <v>9925.7234982305126</v>
      </c>
      <c r="O626" s="67">
        <f t="shared" si="270"/>
        <v>4843.1436279449708</v>
      </c>
      <c r="P626" s="67">
        <f t="shared" si="270"/>
        <v>27401.401442337861</v>
      </c>
      <c r="Q626" s="67">
        <f t="shared" si="270"/>
        <v>2074.2183074304357</v>
      </c>
      <c r="R626" s="68">
        <f t="shared" si="270"/>
        <v>0</v>
      </c>
      <c r="S626" s="94">
        <f t="shared" si="270"/>
        <v>87703.317043255913</v>
      </c>
      <c r="U626" s="107" t="s">
        <v>63</v>
      </c>
      <c r="V626" s="127">
        <f>SUM(V605:V621)</f>
        <v>43458.83016731211</v>
      </c>
      <c r="W626" s="127">
        <f t="shared" ref="W626:AE626" si="271">SUM(W605:W621)</f>
        <v>8614.9595487021488</v>
      </c>
      <c r="X626" s="127">
        <f t="shared" si="271"/>
        <v>1310.7639495283659</v>
      </c>
      <c r="Y626" s="127">
        <f t="shared" si="271"/>
        <v>1511.482423897935</v>
      </c>
      <c r="Z626" s="127">
        <f t="shared" si="271"/>
        <v>1356.4409800172627</v>
      </c>
      <c r="AA626" s="127">
        <f t="shared" si="271"/>
        <v>632.97002639718687</v>
      </c>
      <c r="AB626" s="127">
        <f t="shared" si="271"/>
        <v>1063.7882416146554</v>
      </c>
      <c r="AC626" s="127">
        <f t="shared" si="271"/>
        <v>1010.4300658157805</v>
      </c>
      <c r="AD626" s="127">
        <f t="shared" si="271"/>
        <v>1342.2501976325859</v>
      </c>
      <c r="AE626" s="127">
        <f t="shared" si="271"/>
        <v>27401.401442337861</v>
      </c>
      <c r="AF626" s="129">
        <f>SUM(AF605:AF621)</f>
        <v>87703.317043255913</v>
      </c>
      <c r="AG626" s="278" t="str">
        <f t="shared" si="267"/>
        <v/>
      </c>
      <c r="AH626" s="16"/>
      <c r="AI626" s="16"/>
      <c r="AJ626" s="16"/>
      <c r="AK626" s="16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ht="15" thickBot="1">
      <c r="A627" s="58" t="s">
        <v>90</v>
      </c>
      <c r="B627" s="48">
        <f>IF($I626=0,"-",B626/$I626)</f>
        <v>0.72068739001469639</v>
      </c>
      <c r="C627" s="48">
        <f t="shared" ref="C627:H627" si="272">IF($I626=0,"-",C626/$I626)</f>
        <v>0</v>
      </c>
      <c r="D627" s="48">
        <f t="shared" si="272"/>
        <v>0.16460046748629997</v>
      </c>
      <c r="E627" s="48">
        <f t="shared" si="272"/>
        <v>8.0314921668445963E-2</v>
      </c>
      <c r="F627" s="48">
        <f t="shared" si="272"/>
        <v>0</v>
      </c>
      <c r="G627" s="48">
        <f t="shared" si="272"/>
        <v>3.4397220830557802E-2</v>
      </c>
      <c r="H627" s="69">
        <f t="shared" si="272"/>
        <v>0</v>
      </c>
      <c r="I627" s="49">
        <f>SUM(B627:H627)</f>
        <v>1.0000000000000002</v>
      </c>
      <c r="J627" s="15"/>
      <c r="K627" s="78" t="s">
        <v>90</v>
      </c>
      <c r="L627" s="95">
        <f>IF($S626=0,"-",L626/$S626)</f>
        <v>0.49552094074022196</v>
      </c>
      <c r="M627" s="95">
        <f t="shared" ref="M627:R627" si="273">IF($S626=0,"-",M626/$S626)</f>
        <v>0</v>
      </c>
      <c r="N627" s="95">
        <f t="shared" si="273"/>
        <v>0.1131738665407042</v>
      </c>
      <c r="O627" s="95">
        <f t="shared" si="273"/>
        <v>5.5221897999095028E-2</v>
      </c>
      <c r="P627" s="95">
        <f t="shared" si="273"/>
        <v>0.31243289725089063</v>
      </c>
      <c r="Q627" s="95">
        <f t="shared" si="273"/>
        <v>2.3650397469087928E-2</v>
      </c>
      <c r="R627" s="96">
        <f t="shared" si="273"/>
        <v>0</v>
      </c>
      <c r="S627" s="97">
        <f>SUM(L627:R627)</f>
        <v>0.99999999999999978</v>
      </c>
      <c r="T627" s="15"/>
      <c r="U627" s="108" t="s">
        <v>90</v>
      </c>
      <c r="V627" s="130">
        <f>V626/$AF626</f>
        <v>0.49552094074022196</v>
      </c>
      <c r="W627" s="130">
        <f t="shared" ref="W627:AF627" si="274">W626/$AF626</f>
        <v>9.8228434672011186E-2</v>
      </c>
      <c r="X627" s="130">
        <f t="shared" si="274"/>
        <v>1.4945431868693035E-2</v>
      </c>
      <c r="Y627" s="130">
        <f t="shared" si="274"/>
        <v>1.7234039428092107E-2</v>
      </c>
      <c r="Z627" s="130">
        <f t="shared" si="274"/>
        <v>1.5466244900956895E-2</v>
      </c>
      <c r="AA627" s="130">
        <f t="shared" si="274"/>
        <v>7.2171731667230038E-3</v>
      </c>
      <c r="AB627" s="130">
        <f t="shared" si="274"/>
        <v>1.2129395756947109E-2</v>
      </c>
      <c r="AC627" s="130">
        <f t="shared" si="274"/>
        <v>1.152100171214082E-2</v>
      </c>
      <c r="AD627" s="130">
        <f t="shared" si="274"/>
        <v>1.5304440503323019E-2</v>
      </c>
      <c r="AE627" s="130">
        <f t="shared" si="274"/>
        <v>0.31243289725089063</v>
      </c>
      <c r="AF627" s="131">
        <f t="shared" si="274"/>
        <v>1</v>
      </c>
      <c r="AG627" s="16"/>
      <c r="AH627" s="16"/>
      <c r="AI627" s="16"/>
      <c r="AJ627" s="16"/>
      <c r="AK627" s="16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s="15" customFormat="1" ht="15.75" thickBot="1">
      <c r="A628" s="2"/>
      <c r="B628" s="2"/>
      <c r="C628" s="2"/>
      <c r="D628" s="2"/>
      <c r="E628" s="2"/>
      <c r="F628" s="2"/>
      <c r="G628" s="2"/>
      <c r="H628" s="2"/>
      <c r="I628" s="2"/>
      <c r="J628" s="4"/>
      <c r="K628" s="2"/>
      <c r="L628" s="2"/>
      <c r="M628" s="2"/>
      <c r="N628" s="2"/>
      <c r="O628" s="2"/>
      <c r="P628" s="2"/>
      <c r="Q628" s="2"/>
      <c r="R628" s="2"/>
      <c r="S628" s="2"/>
      <c r="T628" s="4"/>
      <c r="U628" s="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4"/>
      <c r="AG628" s="14"/>
      <c r="AH628" s="14"/>
      <c r="AI628" s="14"/>
      <c r="AJ628" s="20"/>
      <c r="AK628" s="14"/>
      <c r="AL628" s="14"/>
    </row>
    <row r="629" spans="1:67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  <c r="K629" s="442" t="s">
        <v>51</v>
      </c>
      <c r="L629" s="80" t="s">
        <v>0</v>
      </c>
      <c r="M629" s="80" t="s">
        <v>1</v>
      </c>
      <c r="N629" s="80" t="s">
        <v>2</v>
      </c>
      <c r="O629" s="80" t="s">
        <v>3</v>
      </c>
      <c r="P629" s="80" t="s">
        <v>27</v>
      </c>
      <c r="Q629" s="80" t="s">
        <v>4</v>
      </c>
      <c r="R629" s="80" t="s">
        <v>5</v>
      </c>
      <c r="S629" s="81" t="s">
        <v>6</v>
      </c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8"/>
    </row>
    <row r="630" spans="1:67" ht="15" customHeight="1">
      <c r="A630" s="453" t="s">
        <v>51</v>
      </c>
      <c r="B630" s="409" t="s">
        <v>119</v>
      </c>
      <c r="C630" s="410"/>
      <c r="D630" s="410"/>
      <c r="E630" s="410"/>
      <c r="F630" s="410"/>
      <c r="G630" s="410"/>
      <c r="H630" s="410"/>
      <c r="I630" s="411"/>
      <c r="K630" s="443" t="s">
        <v>51</v>
      </c>
      <c r="L630" s="412" t="s">
        <v>119</v>
      </c>
      <c r="M630" s="413"/>
      <c r="N630" s="413"/>
      <c r="O630" s="413"/>
      <c r="P630" s="413"/>
      <c r="Q630" s="413"/>
      <c r="R630" s="413"/>
      <c r="S630" s="414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  <c r="AG630" s="11"/>
      <c r="AH630" s="11"/>
      <c r="AI630" s="11"/>
      <c r="AJ630" s="11"/>
      <c r="AK630" s="11"/>
      <c r="AL630" s="18"/>
    </row>
    <row r="631" spans="1:67" ht="15">
      <c r="A631" s="27" t="s">
        <v>7</v>
      </c>
      <c r="B631" s="37">
        <v>1.3992684055368145</v>
      </c>
      <c r="C631" s="37">
        <v>0</v>
      </c>
      <c r="D631" s="37">
        <v>2.1010955261285251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3.5003639316653397</v>
      </c>
      <c r="K631" s="79" t="s">
        <v>7</v>
      </c>
      <c r="L631" s="37">
        <v>1.3992684055368145</v>
      </c>
      <c r="M631" s="37">
        <v>0</v>
      </c>
      <c r="N631" s="37">
        <v>2.1010955261285251</v>
      </c>
      <c r="O631" s="37">
        <v>0</v>
      </c>
      <c r="P631" s="37">
        <v>0</v>
      </c>
      <c r="Q631" s="37">
        <v>0</v>
      </c>
      <c r="R631" s="98">
        <v>0</v>
      </c>
      <c r="S631" s="99">
        <f>SUM(L631:R631)</f>
        <v>3.5003639316653397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  <c r="AG631" s="11"/>
      <c r="AH631" s="11"/>
      <c r="AI631" s="11"/>
      <c r="AJ631" s="11"/>
      <c r="AK631" s="11"/>
      <c r="AL631" s="18"/>
    </row>
    <row r="632" spans="1:67" ht="15">
      <c r="A632" s="28" t="s">
        <v>8</v>
      </c>
      <c r="B632" s="40">
        <v>2.2330682861013647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275">SUM(B632:H632)</f>
        <v>2.2330682861013647</v>
      </c>
      <c r="K632" s="71" t="s">
        <v>8</v>
      </c>
      <c r="L632" s="84">
        <v>2.2330682861013647</v>
      </c>
      <c r="M632" s="84">
        <v>0</v>
      </c>
      <c r="N632" s="84">
        <v>0</v>
      </c>
      <c r="O632" s="84">
        <v>0</v>
      </c>
      <c r="P632" s="84">
        <v>0</v>
      </c>
      <c r="Q632" s="84">
        <v>0</v>
      </c>
      <c r="R632" s="85">
        <v>0</v>
      </c>
      <c r="S632" s="86">
        <f t="shared" ref="S632:S651" si="276">SUM(L632:R632)</f>
        <v>2.2330682861013647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8"/>
    </row>
    <row r="633" spans="1:67" ht="15">
      <c r="A633" s="29" t="s">
        <v>10</v>
      </c>
      <c r="B633" s="43">
        <v>16.7210350334312</v>
      </c>
      <c r="C633" s="43">
        <v>0</v>
      </c>
      <c r="D633" s="43">
        <v>5.3564923417307696E-2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275"/>
        <v>16.774599956848508</v>
      </c>
      <c r="K633" s="72" t="s">
        <v>10</v>
      </c>
      <c r="L633" s="43">
        <v>16.7210350334312</v>
      </c>
      <c r="M633" s="43">
        <v>0</v>
      </c>
      <c r="N633" s="43">
        <v>5.3564923417307696E-2</v>
      </c>
      <c r="O633" s="43">
        <v>0</v>
      </c>
      <c r="P633" s="43">
        <v>0</v>
      </c>
      <c r="Q633" s="43">
        <v>0</v>
      </c>
      <c r="R633" s="82">
        <v>0</v>
      </c>
      <c r="S633" s="83">
        <f t="shared" si="276"/>
        <v>16.774599956848508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8"/>
    </row>
    <row r="634" spans="1:67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275"/>
        <v>0</v>
      </c>
      <c r="K634" s="71" t="s">
        <v>56</v>
      </c>
      <c r="L634" s="84">
        <v>0</v>
      </c>
      <c r="M634" s="84">
        <v>0</v>
      </c>
      <c r="N634" s="84">
        <v>0</v>
      </c>
      <c r="O634" s="84">
        <v>0</v>
      </c>
      <c r="P634" s="84">
        <v>0</v>
      </c>
      <c r="Q634" s="84">
        <v>0</v>
      </c>
      <c r="R634" s="85">
        <v>0</v>
      </c>
      <c r="S634" s="86">
        <f t="shared" si="276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8"/>
    </row>
    <row r="635" spans="1:67" ht="15">
      <c r="A635" s="29" t="s">
        <v>16</v>
      </c>
      <c r="B635" s="43">
        <v>164.77830420555929</v>
      </c>
      <c r="C635" s="43">
        <v>0.71218215871380486</v>
      </c>
      <c r="D635" s="43">
        <v>13.277791233429662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275"/>
        <v>178.76827759770276</v>
      </c>
      <c r="K635" s="72" t="s">
        <v>16</v>
      </c>
      <c r="L635" s="43">
        <v>164.77830420555929</v>
      </c>
      <c r="M635" s="43">
        <v>0.71218215871380486</v>
      </c>
      <c r="N635" s="43">
        <v>13.277791233429662</v>
      </c>
      <c r="O635" s="43">
        <v>0</v>
      </c>
      <c r="P635" s="43">
        <v>0</v>
      </c>
      <c r="Q635" s="43">
        <v>0</v>
      </c>
      <c r="R635" s="82">
        <v>0</v>
      </c>
      <c r="S635" s="83">
        <f t="shared" si="276"/>
        <v>178.76827759770276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8"/>
    </row>
    <row r="636" spans="1:67" ht="15">
      <c r="A636" s="28" t="s">
        <v>68</v>
      </c>
      <c r="B636" s="40">
        <v>9.0742441420314179</v>
      </c>
      <c r="C636" s="40">
        <v>0.20478578485600044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275"/>
        <v>9.2790299268874179</v>
      </c>
      <c r="K636" s="71" t="s">
        <v>68</v>
      </c>
      <c r="L636" s="84">
        <v>9.0742441420314179</v>
      </c>
      <c r="M636" s="84">
        <v>0.20478578485600044</v>
      </c>
      <c r="N636" s="84">
        <v>0</v>
      </c>
      <c r="O636" s="84">
        <v>0</v>
      </c>
      <c r="P636" s="84">
        <v>0</v>
      </c>
      <c r="Q636" s="84">
        <v>0</v>
      </c>
      <c r="R636" s="85">
        <v>0</v>
      </c>
      <c r="S636" s="86">
        <f t="shared" si="276"/>
        <v>9.2790299268874179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8"/>
    </row>
    <row r="637" spans="1:67" ht="15">
      <c r="A637" s="29" t="s">
        <v>58</v>
      </c>
      <c r="B637" s="43">
        <v>0</v>
      </c>
      <c r="C637" s="43">
        <v>1.715402913571145</v>
      </c>
      <c r="D637" s="43">
        <v>0</v>
      </c>
      <c r="E637" s="43">
        <v>83.258213815582423</v>
      </c>
      <c r="F637" s="43">
        <v>3288.0982922675776</v>
      </c>
      <c r="G637" s="43">
        <v>0</v>
      </c>
      <c r="H637" s="44">
        <v>0</v>
      </c>
      <c r="I637" s="39">
        <f t="shared" si="275"/>
        <v>3373.0719089967311</v>
      </c>
      <c r="K637" s="72" t="s">
        <v>58</v>
      </c>
      <c r="L637" s="43">
        <v>0</v>
      </c>
      <c r="M637" s="43">
        <v>1.715402913571145</v>
      </c>
      <c r="N637" s="43">
        <v>0</v>
      </c>
      <c r="O637" s="43">
        <v>83.258213815582423</v>
      </c>
      <c r="P637" s="43">
        <v>3288.0982922675776</v>
      </c>
      <c r="Q637" s="43">
        <v>0</v>
      </c>
      <c r="R637" s="82">
        <v>0</v>
      </c>
      <c r="S637" s="83">
        <f t="shared" si="276"/>
        <v>3373.0719089967311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8"/>
    </row>
    <row r="638" spans="1:67" ht="15">
      <c r="A638" s="28" t="s">
        <v>12</v>
      </c>
      <c r="B638" s="40">
        <v>0</v>
      </c>
      <c r="C638" s="40">
        <v>0</v>
      </c>
      <c r="D638" s="40">
        <v>0</v>
      </c>
      <c r="E638" s="40">
        <v>41.984833157879699</v>
      </c>
      <c r="F638" s="40">
        <v>0</v>
      </c>
      <c r="G638" s="40">
        <v>0</v>
      </c>
      <c r="H638" s="41">
        <v>0</v>
      </c>
      <c r="I638" s="42">
        <f t="shared" si="275"/>
        <v>41.984833157879699</v>
      </c>
      <c r="K638" s="71" t="s">
        <v>12</v>
      </c>
      <c r="L638" s="84">
        <v>0</v>
      </c>
      <c r="M638" s="84">
        <v>0</v>
      </c>
      <c r="N638" s="84">
        <v>0</v>
      </c>
      <c r="O638" s="84">
        <v>41.984833157879699</v>
      </c>
      <c r="P638" s="84">
        <v>0</v>
      </c>
      <c r="Q638" s="84">
        <v>0</v>
      </c>
      <c r="R638" s="85">
        <v>0</v>
      </c>
      <c r="S638" s="86">
        <f t="shared" si="276"/>
        <v>41.984833157879699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8"/>
    </row>
    <row r="639" spans="1:67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275"/>
        <v>0</v>
      </c>
      <c r="K639" s="72" t="s">
        <v>59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82">
        <v>0</v>
      </c>
      <c r="S639" s="83">
        <f t="shared" si="276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8"/>
    </row>
    <row r="640" spans="1:67" ht="15">
      <c r="A640" s="28" t="s">
        <v>17</v>
      </c>
      <c r="B640" s="40">
        <v>67.790955024182352</v>
      </c>
      <c r="C640" s="40">
        <v>0</v>
      </c>
      <c r="D640" s="40">
        <v>0.32819172727598522</v>
      </c>
      <c r="E640" s="40">
        <v>1.996952545014379</v>
      </c>
      <c r="F640" s="40">
        <v>0</v>
      </c>
      <c r="G640" s="40">
        <v>0</v>
      </c>
      <c r="H640" s="41">
        <v>0</v>
      </c>
      <c r="I640" s="42">
        <f t="shared" si="275"/>
        <v>70.116099296472711</v>
      </c>
      <c r="K640" s="71" t="s">
        <v>17</v>
      </c>
      <c r="L640" s="84">
        <v>67.790955024182352</v>
      </c>
      <c r="M640" s="84">
        <v>0</v>
      </c>
      <c r="N640" s="84">
        <v>0.32819172727598522</v>
      </c>
      <c r="O640" s="84">
        <v>1.996952545014379</v>
      </c>
      <c r="P640" s="84">
        <v>0</v>
      </c>
      <c r="Q640" s="84">
        <v>0</v>
      </c>
      <c r="R640" s="85">
        <v>0</v>
      </c>
      <c r="S640" s="86">
        <f t="shared" si="276"/>
        <v>70.116099296472711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8"/>
    </row>
    <row r="641" spans="1:38" ht="15">
      <c r="A641" s="29" t="s">
        <v>140</v>
      </c>
      <c r="B641" s="43">
        <v>166.60606197736377</v>
      </c>
      <c r="C641" s="43">
        <v>0</v>
      </c>
      <c r="D641" s="43">
        <v>43.060392491023968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275"/>
        <v>209.66645446838774</v>
      </c>
      <c r="K641" s="72" t="s">
        <v>140</v>
      </c>
      <c r="L641" s="43">
        <v>166.60606197736377</v>
      </c>
      <c r="M641" s="43">
        <v>0</v>
      </c>
      <c r="N641" s="43">
        <v>43.060392491023968</v>
      </c>
      <c r="O641" s="43">
        <v>0</v>
      </c>
      <c r="P641" s="43">
        <v>0</v>
      </c>
      <c r="Q641" s="43">
        <v>0</v>
      </c>
      <c r="R641" s="82">
        <v>0</v>
      </c>
      <c r="S641" s="83">
        <f t="shared" si="276"/>
        <v>209.66645446838774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8"/>
    </row>
    <row r="642" spans="1:38" ht="15">
      <c r="A642" s="28" t="s">
        <v>25</v>
      </c>
      <c r="B642" s="40">
        <v>298.76981708441446</v>
      </c>
      <c r="C642" s="40">
        <v>0.38819863478219713</v>
      </c>
      <c r="D642" s="40">
        <v>6.1798448911314257</v>
      </c>
      <c r="E642" s="40">
        <v>496.46188326984998</v>
      </c>
      <c r="F642" s="40">
        <v>0</v>
      </c>
      <c r="G642" s="40">
        <v>167.41700209698448</v>
      </c>
      <c r="H642" s="41">
        <v>2.348859062194395</v>
      </c>
      <c r="I642" s="42">
        <f t="shared" si="275"/>
        <v>971.56560503935691</v>
      </c>
      <c r="K642" s="71" t="s">
        <v>25</v>
      </c>
      <c r="L642" s="84">
        <v>298.76981708441446</v>
      </c>
      <c r="M642" s="84">
        <v>0.38819863478219713</v>
      </c>
      <c r="N642" s="84">
        <v>6.1798448911314257</v>
      </c>
      <c r="O642" s="84">
        <v>496.46188326984998</v>
      </c>
      <c r="P642" s="84">
        <v>0</v>
      </c>
      <c r="Q642" s="84">
        <v>167.41700209698448</v>
      </c>
      <c r="R642" s="85">
        <v>2.348859062194395</v>
      </c>
      <c r="S642" s="86">
        <f t="shared" si="276"/>
        <v>971.56560503935691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8"/>
    </row>
    <row r="643" spans="1:38" ht="15">
      <c r="A643" s="29" t="s">
        <v>24</v>
      </c>
      <c r="B643" s="43">
        <v>25.296847145809959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275"/>
        <v>25.296847145809959</v>
      </c>
      <c r="K643" s="72" t="s">
        <v>24</v>
      </c>
      <c r="L643" s="43">
        <v>25.296847145809959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82">
        <v>0</v>
      </c>
      <c r="S643" s="83">
        <f t="shared" si="276"/>
        <v>25.296847145809959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8"/>
    </row>
    <row r="644" spans="1:38" ht="15">
      <c r="A644" s="28" t="s">
        <v>60</v>
      </c>
      <c r="B644" s="40">
        <v>656.87230340964527</v>
      </c>
      <c r="C644" s="40">
        <v>29.754085938701554</v>
      </c>
      <c r="D644" s="40">
        <v>374.02807976201996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275"/>
        <v>1060.6544691103668</v>
      </c>
      <c r="K644" s="71" t="s">
        <v>60</v>
      </c>
      <c r="L644" s="84">
        <v>656.87230340964527</v>
      </c>
      <c r="M644" s="84">
        <v>29.754085938701554</v>
      </c>
      <c r="N644" s="84">
        <v>374.02807976201996</v>
      </c>
      <c r="O644" s="84">
        <v>0</v>
      </c>
      <c r="P644" s="84">
        <v>0</v>
      </c>
      <c r="Q644" s="84">
        <v>0</v>
      </c>
      <c r="R644" s="85">
        <v>0</v>
      </c>
      <c r="S644" s="86">
        <f t="shared" si="276"/>
        <v>1060.6544691103668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8"/>
    </row>
    <row r="645" spans="1:38" ht="15">
      <c r="A645" s="29" t="s">
        <v>22</v>
      </c>
      <c r="B645" s="43">
        <v>445.12141979909762</v>
      </c>
      <c r="C645" s="43">
        <v>0</v>
      </c>
      <c r="D645" s="43">
        <v>0.63735408071696487</v>
      </c>
      <c r="E645" s="43">
        <v>3.4036120850233154</v>
      </c>
      <c r="F645" s="43">
        <v>183.7862426621038</v>
      </c>
      <c r="G645" s="43">
        <v>0</v>
      </c>
      <c r="H645" s="44">
        <v>0</v>
      </c>
      <c r="I645" s="39">
        <f t="shared" si="275"/>
        <v>632.94862862694174</v>
      </c>
      <c r="K645" s="72" t="s">
        <v>22</v>
      </c>
      <c r="L645" s="43">
        <v>445.12141979909762</v>
      </c>
      <c r="M645" s="43">
        <v>0</v>
      </c>
      <c r="N645" s="43">
        <v>0.63735408071696487</v>
      </c>
      <c r="O645" s="43">
        <v>3.4036120850233154</v>
      </c>
      <c r="P645" s="43">
        <v>183.7862426621038</v>
      </c>
      <c r="Q645" s="43">
        <v>0</v>
      </c>
      <c r="R645" s="82">
        <v>0</v>
      </c>
      <c r="S645" s="83">
        <f t="shared" si="276"/>
        <v>632.94862862694174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8"/>
    </row>
    <row r="646" spans="1:38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275"/>
        <v>0</v>
      </c>
      <c r="K646" s="71" t="s">
        <v>21</v>
      </c>
      <c r="L646" s="84">
        <v>0</v>
      </c>
      <c r="M646" s="84">
        <v>0</v>
      </c>
      <c r="N646" s="84">
        <v>0</v>
      </c>
      <c r="O646" s="84">
        <v>0</v>
      </c>
      <c r="P646" s="84">
        <v>0</v>
      </c>
      <c r="Q646" s="84">
        <v>0</v>
      </c>
      <c r="R646" s="85">
        <v>0</v>
      </c>
      <c r="S646" s="86">
        <f t="shared" si="276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8"/>
    </row>
    <row r="647" spans="1:38" ht="15">
      <c r="A647" s="30" t="s">
        <v>64</v>
      </c>
      <c r="B647" s="43">
        <v>14.038415840264065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275"/>
        <v>14.038415840264065</v>
      </c>
      <c r="K647" s="73" t="s">
        <v>64</v>
      </c>
      <c r="L647" s="43">
        <v>14.038415840264065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82">
        <v>0</v>
      </c>
      <c r="S647" s="83">
        <f t="shared" si="276"/>
        <v>14.038415840264065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8"/>
    </row>
    <row r="648" spans="1:38">
      <c r="A648" s="55" t="s">
        <v>23</v>
      </c>
      <c r="B648" s="59">
        <v>14.038415840264065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275"/>
        <v>14.038415840264065</v>
      </c>
      <c r="K648" s="74" t="s">
        <v>23</v>
      </c>
      <c r="L648" s="87">
        <v>14.038415840264065</v>
      </c>
      <c r="M648" s="87">
        <v>0</v>
      </c>
      <c r="N648" s="87">
        <v>0</v>
      </c>
      <c r="O648" s="87">
        <v>0</v>
      </c>
      <c r="P648" s="87">
        <v>0</v>
      </c>
      <c r="Q648" s="87">
        <v>0</v>
      </c>
      <c r="R648" s="88">
        <v>0</v>
      </c>
      <c r="S648" s="89">
        <f t="shared" si="276"/>
        <v>14.038415840264065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8"/>
    </row>
    <row r="649" spans="1:38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275"/>
        <v>0</v>
      </c>
      <c r="K649" s="75" t="s">
        <v>19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90">
        <v>0</v>
      </c>
      <c r="S649" s="91">
        <f t="shared" si="276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8"/>
    </row>
    <row r="650" spans="1:38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275"/>
        <v>0</v>
      </c>
      <c r="K650" s="74" t="s">
        <v>20</v>
      </c>
      <c r="L650" s="87">
        <v>0</v>
      </c>
      <c r="M650" s="87">
        <v>0</v>
      </c>
      <c r="N650" s="87">
        <v>0</v>
      </c>
      <c r="O650" s="87">
        <v>0</v>
      </c>
      <c r="P650" s="87">
        <v>0</v>
      </c>
      <c r="Q650" s="87">
        <v>0</v>
      </c>
      <c r="R650" s="88">
        <v>0</v>
      </c>
      <c r="S650" s="89">
        <f t="shared" si="276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8"/>
    </row>
    <row r="651" spans="1:38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275"/>
        <v>0</v>
      </c>
      <c r="K651" s="76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2">
        <v>0</v>
      </c>
      <c r="S651" s="93">
        <f t="shared" si="276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8"/>
    </row>
    <row r="652" spans="1:38" ht="15">
      <c r="A652" s="34" t="s">
        <v>26</v>
      </c>
      <c r="B652" s="67">
        <f>SUM(B631:B647)</f>
        <v>1868.7017403534373</v>
      </c>
      <c r="C652" s="67">
        <f t="shared" ref="C652:I652" si="277">SUM(C631:C647)</f>
        <v>32.774655430624698</v>
      </c>
      <c r="D652" s="67">
        <f t="shared" si="277"/>
        <v>439.66631463514381</v>
      </c>
      <c r="E652" s="67">
        <f t="shared" si="277"/>
        <v>627.1054948733497</v>
      </c>
      <c r="F652" s="67">
        <f t="shared" si="277"/>
        <v>3471.8845349296812</v>
      </c>
      <c r="G652" s="67">
        <f t="shared" si="277"/>
        <v>167.41700209698448</v>
      </c>
      <c r="H652" s="68">
        <f t="shared" si="277"/>
        <v>2.348859062194395</v>
      </c>
      <c r="I652" s="39">
        <f t="shared" si="277"/>
        <v>6609.8986013814165</v>
      </c>
      <c r="K652" s="77" t="s">
        <v>26</v>
      </c>
      <c r="L652" s="67">
        <f>SUM(L631:L647)</f>
        <v>1868.7017403534373</v>
      </c>
      <c r="M652" s="67">
        <f t="shared" ref="M652:S652" si="278">SUM(M631:M647)</f>
        <v>32.774655430624698</v>
      </c>
      <c r="N652" s="67">
        <f t="shared" si="278"/>
        <v>439.66631463514381</v>
      </c>
      <c r="O652" s="67">
        <f t="shared" si="278"/>
        <v>627.1054948733497</v>
      </c>
      <c r="P652" s="67">
        <f t="shared" si="278"/>
        <v>3471.8845349296812</v>
      </c>
      <c r="Q652" s="67">
        <f t="shared" si="278"/>
        <v>167.41700209698448</v>
      </c>
      <c r="R652" s="68">
        <f t="shared" si="278"/>
        <v>2.348859062194395</v>
      </c>
      <c r="S652" s="94">
        <f t="shared" si="278"/>
        <v>6609.8986013814165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8"/>
    </row>
    <row r="653" spans="1:38" ht="15" thickBot="1">
      <c r="A653" s="58" t="s">
        <v>90</v>
      </c>
      <c r="B653" s="48">
        <f>IF($I652=0,"-",B652/$I652)</f>
        <v>0.28271261830898486</v>
      </c>
      <c r="C653" s="48">
        <f t="shared" ref="C653:H653" si="279">IF($I652=0,"-",C652/$I652)</f>
        <v>4.9584203037207038E-3</v>
      </c>
      <c r="D653" s="48">
        <f t="shared" si="279"/>
        <v>6.6516347851880361E-2</v>
      </c>
      <c r="E653" s="48">
        <f t="shared" si="279"/>
        <v>9.4873693636130754E-2</v>
      </c>
      <c r="F653" s="48">
        <f t="shared" si="279"/>
        <v>0.52525533965136539</v>
      </c>
      <c r="G653" s="48">
        <f t="shared" si="279"/>
        <v>2.5328225468087461E-2</v>
      </c>
      <c r="H653" s="69">
        <f t="shared" si="279"/>
        <v>3.5535477983028395E-4</v>
      </c>
      <c r="I653" s="49">
        <f>SUM(B653:H653)</f>
        <v>0.99999999999999978</v>
      </c>
      <c r="J653" s="15"/>
      <c r="K653" s="78" t="s">
        <v>90</v>
      </c>
      <c r="L653" s="95">
        <f>IF($S652=0,"-",L652/$S652)</f>
        <v>0.28271261830898486</v>
      </c>
      <c r="M653" s="95">
        <f t="shared" ref="M653:R653" si="280">IF($S652=0,"-",M652/$S652)</f>
        <v>4.9584203037207038E-3</v>
      </c>
      <c r="N653" s="95">
        <f t="shared" si="280"/>
        <v>6.6516347851880361E-2</v>
      </c>
      <c r="O653" s="95">
        <f t="shared" si="280"/>
        <v>9.4873693636130754E-2</v>
      </c>
      <c r="P653" s="95">
        <f t="shared" si="280"/>
        <v>0.52525533965136539</v>
      </c>
      <c r="Q653" s="95">
        <f t="shared" si="280"/>
        <v>2.5328225468087461E-2</v>
      </c>
      <c r="R653" s="96">
        <f t="shared" si="280"/>
        <v>3.5535477983028395E-4</v>
      </c>
      <c r="S653" s="97">
        <f>SUM(L653:R653)</f>
        <v>0.99999999999999978</v>
      </c>
      <c r="T653" s="15"/>
      <c r="U653" s="21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1"/>
      <c r="AG653" s="11"/>
      <c r="AH653" s="11"/>
      <c r="AI653" s="11"/>
      <c r="AJ653" s="11"/>
      <c r="AK653" s="11"/>
      <c r="AL653" s="18"/>
    </row>
    <row r="654" spans="1:38" s="15" customFormat="1" ht="15">
      <c r="A654" s="1"/>
      <c r="B654" s="1"/>
      <c r="C654" s="1"/>
      <c r="D654" s="1"/>
      <c r="E654" s="1"/>
      <c r="F654" s="1"/>
      <c r="G654" s="1"/>
      <c r="H654" s="1"/>
      <c r="I654" s="1"/>
      <c r="J654" s="4"/>
      <c r="K654" s="1"/>
      <c r="L654" s="1"/>
      <c r="M654" s="1"/>
      <c r="N654" s="1"/>
      <c r="O654" s="1"/>
      <c r="P654" s="1"/>
      <c r="Q654" s="1"/>
      <c r="R654" s="1"/>
      <c r="S654" s="1"/>
      <c r="T654" s="4"/>
      <c r="U654" s="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4"/>
      <c r="AG654" s="14"/>
      <c r="AH654" s="14"/>
      <c r="AI654" s="14"/>
      <c r="AJ654" s="20"/>
      <c r="AK654" s="14"/>
      <c r="AL654" s="14"/>
    </row>
    <row r="655" spans="1:38">
      <c r="I655" s="11"/>
      <c r="AF655" s="11"/>
      <c r="AG655" s="11"/>
      <c r="AH655" s="11"/>
      <c r="AI655" s="11"/>
      <c r="AJ655" s="11"/>
      <c r="AK655" s="11"/>
      <c r="AL655" s="18"/>
    </row>
  </sheetData>
  <mergeCells count="173">
    <mergeCell ref="F605:F625"/>
    <mergeCell ref="L59:O79"/>
    <mergeCell ref="L449:O469"/>
    <mergeCell ref="L475:O495"/>
    <mergeCell ref="L553:O573"/>
    <mergeCell ref="B475:E495"/>
    <mergeCell ref="G475:H495"/>
    <mergeCell ref="B501:E521"/>
    <mergeCell ref="G501:H521"/>
    <mergeCell ref="B527:E547"/>
    <mergeCell ref="G527:H547"/>
    <mergeCell ref="L162:S162"/>
    <mergeCell ref="B292:I292"/>
    <mergeCell ref="L292:S292"/>
    <mergeCell ref="Q553:R573"/>
    <mergeCell ref="Q475:R495"/>
    <mergeCell ref="L501:O521"/>
    <mergeCell ref="Q501:R521"/>
    <mergeCell ref="L527:O547"/>
    <mergeCell ref="Q527:R547"/>
    <mergeCell ref="B553:E573"/>
    <mergeCell ref="G553:H573"/>
    <mergeCell ref="F579:F599"/>
    <mergeCell ref="K343:K344"/>
    <mergeCell ref="K629:K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K499:K500"/>
    <mergeCell ref="K525:K526"/>
    <mergeCell ref="K551:K552"/>
    <mergeCell ref="K577:K578"/>
    <mergeCell ref="K603:K604"/>
    <mergeCell ref="B162:I162"/>
    <mergeCell ref="K135:K136"/>
    <mergeCell ref="K161:K162"/>
    <mergeCell ref="A525:A526"/>
    <mergeCell ref="A551:A552"/>
    <mergeCell ref="A577:A578"/>
    <mergeCell ref="A603:A604"/>
    <mergeCell ref="A629:A630"/>
    <mergeCell ref="A395:A396"/>
    <mergeCell ref="A421:A422"/>
    <mergeCell ref="A447:A448"/>
    <mergeCell ref="A473:A474"/>
    <mergeCell ref="A499:A500"/>
    <mergeCell ref="A265:A266"/>
    <mergeCell ref="A291:A292"/>
    <mergeCell ref="A317:A318"/>
    <mergeCell ref="A343:A344"/>
    <mergeCell ref="A369:A370"/>
    <mergeCell ref="A135:A136"/>
    <mergeCell ref="A161:A162"/>
    <mergeCell ref="A187:A188"/>
    <mergeCell ref="A213:A214"/>
    <mergeCell ref="A239:A240"/>
    <mergeCell ref="A5:A6"/>
    <mergeCell ref="A31:A32"/>
    <mergeCell ref="A57:A58"/>
    <mergeCell ref="A83:A84"/>
    <mergeCell ref="A109:A110"/>
    <mergeCell ref="B6:I6"/>
    <mergeCell ref="L6:S6"/>
    <mergeCell ref="V32:AI32"/>
    <mergeCell ref="B58:I58"/>
    <mergeCell ref="L58:S58"/>
    <mergeCell ref="K5:K6"/>
    <mergeCell ref="K31:K32"/>
    <mergeCell ref="K57:K58"/>
    <mergeCell ref="B84:I84"/>
    <mergeCell ref="L84:S84"/>
    <mergeCell ref="B32:I32"/>
    <mergeCell ref="L32:S32"/>
    <mergeCell ref="B110:I110"/>
    <mergeCell ref="L110:S110"/>
    <mergeCell ref="K83:K84"/>
    <mergeCell ref="K109:K110"/>
    <mergeCell ref="Q59:R79"/>
    <mergeCell ref="V240:AI240"/>
    <mergeCell ref="B214:I214"/>
    <mergeCell ref="L214:S214"/>
    <mergeCell ref="K213:K214"/>
    <mergeCell ref="K239:K240"/>
    <mergeCell ref="V266:AI266"/>
    <mergeCell ref="U239:U240"/>
    <mergeCell ref="U213:U214"/>
    <mergeCell ref="U265:U266"/>
    <mergeCell ref="B266:I266"/>
    <mergeCell ref="L266:S266"/>
    <mergeCell ref="K265:K266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K187:K188"/>
    <mergeCell ref="U187:U188"/>
    <mergeCell ref="U161:U162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F423:F443"/>
    <mergeCell ref="B449:E469"/>
    <mergeCell ref="G449:H469"/>
    <mergeCell ref="Q449:R469"/>
    <mergeCell ref="U421:U422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V370:AI370"/>
    <mergeCell ref="K291:K292"/>
    <mergeCell ref="V318:AI318"/>
    <mergeCell ref="B344:I344"/>
    <mergeCell ref="L344:S344"/>
    <mergeCell ref="V344:AI344"/>
    <mergeCell ref="B318:I318"/>
    <mergeCell ref="U291:U292"/>
    <mergeCell ref="U317:U318"/>
    <mergeCell ref="U343:U344"/>
    <mergeCell ref="L318:S318"/>
    <mergeCell ref="K317:K318"/>
    <mergeCell ref="V292:AI292"/>
    <mergeCell ref="U603:U604"/>
    <mergeCell ref="V604:AF604"/>
    <mergeCell ref="A1:I3"/>
    <mergeCell ref="K1:S3"/>
    <mergeCell ref="U1:AI3"/>
    <mergeCell ref="B630:I630"/>
    <mergeCell ref="L630:S630"/>
    <mergeCell ref="L578:S578"/>
    <mergeCell ref="B604:I604"/>
    <mergeCell ref="L604:S604"/>
    <mergeCell ref="B578:I578"/>
    <mergeCell ref="B552:I552"/>
    <mergeCell ref="L552:S552"/>
    <mergeCell ref="B526:I526"/>
    <mergeCell ref="L526:S526"/>
    <mergeCell ref="B500:I500"/>
    <mergeCell ref="L500:S500"/>
    <mergeCell ref="B474:I474"/>
    <mergeCell ref="U31:U32"/>
    <mergeCell ref="U109:U110"/>
    <mergeCell ref="U135:U136"/>
    <mergeCell ref="V214:AI214"/>
    <mergeCell ref="B240:I240"/>
    <mergeCell ref="L240:S240"/>
  </mergeCells>
  <phoneticPr fontId="4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6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375" style="1" customWidth="1"/>
    <col min="2" max="9" width="16.625" style="1" customWidth="1"/>
    <col min="10" max="10" width="16.625" style="11" customWidth="1"/>
    <col min="11" max="11" width="41.25" style="1" customWidth="1"/>
    <col min="12" max="19" width="16.625" style="1" customWidth="1"/>
    <col min="20" max="20" width="16.625" style="4" customWidth="1"/>
    <col min="21" max="21" width="36.625" style="1" customWidth="1"/>
    <col min="22" max="42" width="16.625" style="1" customWidth="1"/>
    <col min="43" max="45" width="14.625" style="1" customWidth="1"/>
    <col min="46" max="51" width="11.125" style="1" bestFit="1" customWidth="1"/>
    <col min="52" max="52" width="11" style="1"/>
    <col min="53" max="68" width="11.125" style="1" bestFit="1" customWidth="1"/>
    <col min="69" max="70" width="11" style="1"/>
    <col min="71" max="71" width="11.125" style="1" bestFit="1" customWidth="1"/>
    <col min="72" max="16384" width="11" style="1"/>
  </cols>
  <sheetData>
    <row r="1" spans="1:85" customFormat="1" ht="15" customHeight="1" thickTop="1">
      <c r="A1" s="382" t="s">
        <v>125</v>
      </c>
      <c r="B1" s="383"/>
      <c r="C1" s="383"/>
      <c r="D1" s="383"/>
      <c r="E1" s="383"/>
      <c r="F1" s="383"/>
      <c r="G1" s="383"/>
      <c r="H1" s="383"/>
      <c r="I1" s="384"/>
      <c r="K1" s="391" t="s">
        <v>107</v>
      </c>
      <c r="L1" s="392"/>
      <c r="M1" s="392"/>
      <c r="N1" s="392"/>
      <c r="O1" s="392"/>
      <c r="P1" s="392"/>
      <c r="Q1" s="392"/>
      <c r="R1" s="392"/>
      <c r="S1" s="393"/>
      <c r="U1" s="400" t="s">
        <v>108</v>
      </c>
      <c r="V1" s="401"/>
      <c r="W1" s="401"/>
      <c r="X1" s="401"/>
      <c r="Y1" s="401"/>
      <c r="Z1" s="401"/>
      <c r="AA1" s="401"/>
      <c r="AB1" s="401"/>
      <c r="AC1" s="401"/>
      <c r="AD1" s="401"/>
      <c r="AE1" s="401"/>
      <c r="AF1" s="401"/>
      <c r="AG1" s="401"/>
      <c r="AH1" s="401"/>
      <c r="AI1" s="402"/>
      <c r="BA1" s="23"/>
      <c r="BR1" s="23"/>
      <c r="CG1" s="22"/>
    </row>
    <row r="2" spans="1:85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K2" s="394"/>
      <c r="L2" s="395"/>
      <c r="M2" s="395"/>
      <c r="N2" s="395"/>
      <c r="O2" s="395"/>
      <c r="P2" s="395"/>
      <c r="Q2" s="395"/>
      <c r="R2" s="395"/>
      <c r="S2" s="396"/>
      <c r="U2" s="403"/>
      <c r="V2" s="404"/>
      <c r="W2" s="404"/>
      <c r="X2" s="404"/>
      <c r="Y2" s="404"/>
      <c r="Z2" s="404"/>
      <c r="AA2" s="404"/>
      <c r="AB2" s="404"/>
      <c r="AC2" s="404"/>
      <c r="AD2" s="404"/>
      <c r="AE2" s="404"/>
      <c r="AF2" s="404"/>
      <c r="AG2" s="404"/>
      <c r="AH2" s="404"/>
      <c r="AI2" s="405"/>
      <c r="BA2" s="23"/>
      <c r="BR2" s="23"/>
      <c r="CG2" s="22"/>
    </row>
    <row r="3" spans="1:85" customFormat="1" ht="15" customHeight="1" thickBot="1">
      <c r="A3" s="388"/>
      <c r="B3" s="389"/>
      <c r="C3" s="389"/>
      <c r="D3" s="389"/>
      <c r="E3" s="389"/>
      <c r="F3" s="389"/>
      <c r="G3" s="389"/>
      <c r="H3" s="389"/>
      <c r="I3" s="390"/>
      <c r="K3" s="397"/>
      <c r="L3" s="398"/>
      <c r="M3" s="398"/>
      <c r="N3" s="398"/>
      <c r="O3" s="398"/>
      <c r="P3" s="398"/>
      <c r="Q3" s="398"/>
      <c r="R3" s="398"/>
      <c r="S3" s="399"/>
      <c r="U3" s="406"/>
      <c r="V3" s="407"/>
      <c r="W3" s="407"/>
      <c r="X3" s="407"/>
      <c r="Y3" s="407"/>
      <c r="Z3" s="407"/>
      <c r="AA3" s="407"/>
      <c r="AB3" s="407"/>
      <c r="AC3" s="407"/>
      <c r="AD3" s="407"/>
      <c r="AE3" s="407"/>
      <c r="AF3" s="407"/>
      <c r="AG3" s="407"/>
      <c r="AH3" s="407"/>
      <c r="AI3" s="408"/>
      <c r="BA3" s="23"/>
      <c r="BR3" s="23"/>
      <c r="CG3" s="22"/>
    </row>
    <row r="4" spans="1:85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K4" s="24"/>
      <c r="L4" s="24"/>
      <c r="M4" s="24"/>
      <c r="N4" s="24"/>
      <c r="O4" s="24"/>
      <c r="P4" s="24"/>
      <c r="Q4" s="24"/>
      <c r="R4" s="24"/>
      <c r="S4" s="24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BA4" s="23"/>
      <c r="BR4" s="23"/>
      <c r="CG4" s="22"/>
    </row>
    <row r="5" spans="1:85" ht="80.099999999999994" customHeight="1">
      <c r="A5" s="415" t="s">
        <v>124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  <c r="J5" s="4"/>
      <c r="K5" s="450" t="s">
        <v>124</v>
      </c>
      <c r="L5" s="80" t="s">
        <v>0</v>
      </c>
      <c r="M5" s="80" t="s">
        <v>1</v>
      </c>
      <c r="N5" s="80" t="s">
        <v>2</v>
      </c>
      <c r="O5" s="80" t="s">
        <v>3</v>
      </c>
      <c r="P5" s="80" t="s">
        <v>27</v>
      </c>
      <c r="Q5" s="80" t="s">
        <v>4</v>
      </c>
      <c r="R5" s="80" t="s">
        <v>5</v>
      </c>
      <c r="S5" s="81" t="s">
        <v>6</v>
      </c>
      <c r="V5" s="5"/>
      <c r="W5" s="6"/>
      <c r="X5" s="6"/>
      <c r="Y5" s="6"/>
      <c r="Z5" s="6"/>
      <c r="AA5" s="6"/>
      <c r="AB5" s="6"/>
      <c r="AC5" s="6"/>
      <c r="AD5" s="6"/>
      <c r="AE5" s="5"/>
      <c r="AF5" s="5"/>
      <c r="AG5" s="6"/>
      <c r="AH5" s="6"/>
      <c r="AI5" s="6"/>
      <c r="AJ5" s="6"/>
      <c r="AK5" s="6"/>
      <c r="AL5" s="6"/>
      <c r="AM5" s="6"/>
      <c r="AN5" s="6"/>
      <c r="AO5" s="6"/>
      <c r="AP5" s="5"/>
      <c r="AQ5" s="5"/>
    </row>
    <row r="6" spans="1:85" ht="15" customHeight="1">
      <c r="A6" s="416" t="s">
        <v>89</v>
      </c>
      <c r="B6" s="409" t="s">
        <v>119</v>
      </c>
      <c r="C6" s="410"/>
      <c r="D6" s="410"/>
      <c r="E6" s="410"/>
      <c r="F6" s="410"/>
      <c r="G6" s="410"/>
      <c r="H6" s="410"/>
      <c r="I6" s="411"/>
      <c r="J6" s="4"/>
      <c r="K6" s="451" t="s">
        <v>89</v>
      </c>
      <c r="L6" s="412" t="s">
        <v>119</v>
      </c>
      <c r="M6" s="413"/>
      <c r="N6" s="413"/>
      <c r="O6" s="413"/>
      <c r="P6" s="413"/>
      <c r="Q6" s="413"/>
      <c r="R6" s="413"/>
      <c r="S6" s="41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</row>
    <row r="7" spans="1:85" ht="15">
      <c r="A7" s="27" t="s">
        <v>7</v>
      </c>
      <c r="B7" s="37">
        <f>B33+B85</f>
        <v>509.50507625803147</v>
      </c>
      <c r="C7" s="37">
        <f t="shared" ref="C7:E7" si="0">C33+C85</f>
        <v>1102.6183809222919</v>
      </c>
      <c r="D7" s="37">
        <f t="shared" si="0"/>
        <v>748.31844689817376</v>
      </c>
      <c r="E7" s="37">
        <f t="shared" si="0"/>
        <v>0</v>
      </c>
      <c r="F7" s="37">
        <f>F59+F85</f>
        <v>4.7694256555663914</v>
      </c>
      <c r="G7" s="37">
        <f t="shared" ref="G7:H7" si="1">G33+G85</f>
        <v>0</v>
      </c>
      <c r="H7" s="37">
        <f t="shared" si="1"/>
        <v>0</v>
      </c>
      <c r="I7" s="39">
        <f>SUM(B7:H7)</f>
        <v>2365.2113297340634</v>
      </c>
      <c r="J7" s="4"/>
      <c r="K7" s="70" t="s">
        <v>7</v>
      </c>
      <c r="L7" s="37">
        <f>L33+L85</f>
        <v>509.50507625803147</v>
      </c>
      <c r="M7" s="37">
        <f t="shared" ref="M7:O7" si="2">M33+M85</f>
        <v>1102.6183809222919</v>
      </c>
      <c r="N7" s="37">
        <f t="shared" si="2"/>
        <v>748.31844689817376</v>
      </c>
      <c r="O7" s="37">
        <f t="shared" si="2"/>
        <v>0</v>
      </c>
      <c r="P7" s="43">
        <f>P33+P59+P85</f>
        <v>4.7694256555663914</v>
      </c>
      <c r="Q7" s="37">
        <f t="shared" ref="Q7:R7" si="3">Q33+Q85</f>
        <v>0</v>
      </c>
      <c r="R7" s="37">
        <f t="shared" si="3"/>
        <v>0</v>
      </c>
      <c r="S7" s="83">
        <f>SUM(L7:R7)</f>
        <v>2365.2113297340634</v>
      </c>
      <c r="T7" s="4" t="str">
        <f>IF(ABS(S7-I7)&gt;0.01,S7-I7,"")</f>
        <v/>
      </c>
      <c r="V7" s="5"/>
      <c r="W7" s="7"/>
      <c r="X7" s="7"/>
      <c r="Y7" s="7"/>
      <c r="Z7" s="7"/>
      <c r="AA7" s="7"/>
      <c r="AB7" s="7"/>
      <c r="AC7" s="7"/>
      <c r="AD7" s="7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</row>
    <row r="8" spans="1:85" ht="15">
      <c r="A8" s="28" t="s">
        <v>8</v>
      </c>
      <c r="B8" s="40">
        <f t="shared" ref="B8:E27" si="4">B34+B86</f>
        <v>83.533199303511523</v>
      </c>
      <c r="C8" s="40">
        <f t="shared" si="4"/>
        <v>0</v>
      </c>
      <c r="D8" s="40">
        <f t="shared" si="4"/>
        <v>553.7629942657702</v>
      </c>
      <c r="E8" s="40">
        <f t="shared" si="4"/>
        <v>0</v>
      </c>
      <c r="F8" s="40">
        <f t="shared" ref="F8:F27" si="5">F60+F86</f>
        <v>0</v>
      </c>
      <c r="G8" s="40">
        <f t="shared" ref="G8:H8" si="6">G34+G86</f>
        <v>0</v>
      </c>
      <c r="H8" s="40">
        <f t="shared" si="6"/>
        <v>0</v>
      </c>
      <c r="I8" s="42">
        <f t="shared" ref="I8:I27" si="7">SUM(B8:H8)</f>
        <v>637.29619356928174</v>
      </c>
      <c r="J8" s="4"/>
      <c r="K8" s="71" t="s">
        <v>8</v>
      </c>
      <c r="L8" s="84">
        <f t="shared" ref="L8:O27" si="8">L34+L86</f>
        <v>83.533199303511523</v>
      </c>
      <c r="M8" s="84">
        <f t="shared" si="8"/>
        <v>0</v>
      </c>
      <c r="N8" s="84">
        <f t="shared" si="8"/>
        <v>553.7629942657702</v>
      </c>
      <c r="O8" s="84">
        <f t="shared" si="8"/>
        <v>0</v>
      </c>
      <c r="P8" s="84">
        <f t="shared" ref="P8:P27" si="9">P34+P60+P86</f>
        <v>0</v>
      </c>
      <c r="Q8" s="84">
        <f t="shared" ref="Q8:R8" si="10">Q34+Q86</f>
        <v>0</v>
      </c>
      <c r="R8" s="84">
        <f t="shared" si="10"/>
        <v>0</v>
      </c>
      <c r="S8" s="86">
        <f t="shared" ref="S8:S27" si="11">SUM(L8:R8)</f>
        <v>637.29619356928174</v>
      </c>
      <c r="T8" s="4" t="str">
        <f t="shared" ref="T8:T24" si="12">IF(ABS(S8-I8)&gt;0.01,S8-I8,"")</f>
        <v/>
      </c>
      <c r="V8" s="5"/>
      <c r="W8" s="7"/>
      <c r="X8" s="7"/>
      <c r="Y8" s="7"/>
      <c r="Z8" s="7"/>
      <c r="AA8" s="7"/>
      <c r="AB8" s="7"/>
      <c r="AC8" s="7"/>
      <c r="AD8" s="7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</row>
    <row r="9" spans="1:85" ht="15">
      <c r="A9" s="29" t="s">
        <v>10</v>
      </c>
      <c r="B9" s="43">
        <f t="shared" si="4"/>
        <v>731.82125302630777</v>
      </c>
      <c r="C9" s="43">
        <f t="shared" si="4"/>
        <v>0</v>
      </c>
      <c r="D9" s="43">
        <f t="shared" si="4"/>
        <v>323.61641831983371</v>
      </c>
      <c r="E9" s="43">
        <f t="shared" si="4"/>
        <v>0</v>
      </c>
      <c r="F9" s="43">
        <f t="shared" si="5"/>
        <v>0</v>
      </c>
      <c r="G9" s="43">
        <f t="shared" ref="G9:H9" si="13">G35+G87</f>
        <v>0</v>
      </c>
      <c r="H9" s="43">
        <f t="shared" si="13"/>
        <v>0</v>
      </c>
      <c r="I9" s="39">
        <f t="shared" si="7"/>
        <v>1055.4376713461415</v>
      </c>
      <c r="J9" s="4"/>
      <c r="K9" s="70" t="s">
        <v>10</v>
      </c>
      <c r="L9" s="43">
        <f t="shared" si="8"/>
        <v>731.82125302630777</v>
      </c>
      <c r="M9" s="43">
        <f t="shared" si="8"/>
        <v>0</v>
      </c>
      <c r="N9" s="43">
        <f t="shared" si="8"/>
        <v>323.61641831983371</v>
      </c>
      <c r="O9" s="43">
        <f t="shared" si="8"/>
        <v>0</v>
      </c>
      <c r="P9" s="43">
        <f t="shared" si="9"/>
        <v>0</v>
      </c>
      <c r="Q9" s="43">
        <f t="shared" ref="Q9:R9" si="14">Q35+Q87</f>
        <v>0</v>
      </c>
      <c r="R9" s="43">
        <f t="shared" si="14"/>
        <v>0</v>
      </c>
      <c r="S9" s="83">
        <f t="shared" si="11"/>
        <v>1055.4376713461415</v>
      </c>
      <c r="T9" s="4" t="str">
        <f t="shared" si="12"/>
        <v/>
      </c>
      <c r="V9" s="5"/>
      <c r="W9" s="7"/>
      <c r="X9" s="7"/>
      <c r="Y9" s="7"/>
      <c r="Z9" s="7"/>
      <c r="AA9" s="7"/>
      <c r="AB9" s="7"/>
      <c r="AC9" s="7"/>
      <c r="AD9" s="7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</row>
    <row r="10" spans="1:85" ht="15">
      <c r="A10" s="28" t="s">
        <v>56</v>
      </c>
      <c r="B10" s="40">
        <f t="shared" si="4"/>
        <v>0</v>
      </c>
      <c r="C10" s="40">
        <f t="shared" si="4"/>
        <v>227.87646817252875</v>
      </c>
      <c r="D10" s="40">
        <f t="shared" si="4"/>
        <v>870.32228939485196</v>
      </c>
      <c r="E10" s="40">
        <f t="shared" si="4"/>
        <v>0</v>
      </c>
      <c r="F10" s="40">
        <f t="shared" si="5"/>
        <v>0</v>
      </c>
      <c r="G10" s="40">
        <f t="shared" ref="G10:H10" si="15">G36+G88</f>
        <v>0</v>
      </c>
      <c r="H10" s="40">
        <f t="shared" si="15"/>
        <v>0</v>
      </c>
      <c r="I10" s="42">
        <f t="shared" si="7"/>
        <v>1098.1987575673807</v>
      </c>
      <c r="J10" s="4"/>
      <c r="K10" s="71" t="s">
        <v>56</v>
      </c>
      <c r="L10" s="84">
        <f t="shared" si="8"/>
        <v>0</v>
      </c>
      <c r="M10" s="84">
        <f t="shared" si="8"/>
        <v>227.87646817252875</v>
      </c>
      <c r="N10" s="84">
        <f t="shared" si="8"/>
        <v>870.32228939485196</v>
      </c>
      <c r="O10" s="84">
        <f t="shared" si="8"/>
        <v>0</v>
      </c>
      <c r="P10" s="84">
        <f t="shared" si="9"/>
        <v>0</v>
      </c>
      <c r="Q10" s="84">
        <f t="shared" ref="Q10:R10" si="16">Q36+Q88</f>
        <v>0</v>
      </c>
      <c r="R10" s="84">
        <f t="shared" si="16"/>
        <v>0</v>
      </c>
      <c r="S10" s="86">
        <f t="shared" si="11"/>
        <v>1098.1987575673807</v>
      </c>
      <c r="T10" s="4" t="str">
        <f t="shared" si="12"/>
        <v/>
      </c>
      <c r="V10" s="5"/>
      <c r="W10" s="7"/>
      <c r="X10" s="7"/>
      <c r="Y10" s="7"/>
      <c r="Z10" s="7"/>
      <c r="AA10" s="7"/>
      <c r="AB10" s="7"/>
      <c r="AC10" s="7"/>
      <c r="AD10" s="7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</row>
    <row r="11" spans="1:85" ht="15">
      <c r="A11" s="29" t="s">
        <v>16</v>
      </c>
      <c r="B11" s="43">
        <f t="shared" si="4"/>
        <v>2058.5226404289006</v>
      </c>
      <c r="C11" s="43">
        <f t="shared" si="4"/>
        <v>426.56315480531083</v>
      </c>
      <c r="D11" s="43">
        <f t="shared" si="4"/>
        <v>370.12988543832523</v>
      </c>
      <c r="E11" s="43">
        <f t="shared" si="4"/>
        <v>27.747189265395338</v>
      </c>
      <c r="F11" s="43">
        <f t="shared" si="5"/>
        <v>0</v>
      </c>
      <c r="G11" s="43">
        <f t="shared" ref="G11:H11" si="17">G37+G89</f>
        <v>0</v>
      </c>
      <c r="H11" s="43">
        <f t="shared" si="17"/>
        <v>0</v>
      </c>
      <c r="I11" s="39">
        <f t="shared" si="7"/>
        <v>2882.9628699379318</v>
      </c>
      <c r="J11" s="4"/>
      <c r="K11" s="70" t="s">
        <v>16</v>
      </c>
      <c r="L11" s="43">
        <f t="shared" si="8"/>
        <v>2058.5226404289006</v>
      </c>
      <c r="M11" s="43">
        <f t="shared" si="8"/>
        <v>426.56315480531083</v>
      </c>
      <c r="N11" s="43">
        <f t="shared" si="8"/>
        <v>370.12988543832523</v>
      </c>
      <c r="O11" s="43">
        <f t="shared" si="8"/>
        <v>27.747189265395338</v>
      </c>
      <c r="P11" s="43">
        <f t="shared" si="9"/>
        <v>0</v>
      </c>
      <c r="Q11" s="43">
        <f t="shared" ref="Q11:R11" si="18">Q37+Q89</f>
        <v>0</v>
      </c>
      <c r="R11" s="43">
        <f t="shared" si="18"/>
        <v>0</v>
      </c>
      <c r="S11" s="83">
        <f t="shared" si="11"/>
        <v>2882.9628699379318</v>
      </c>
      <c r="T11" s="4" t="str">
        <f t="shared" si="12"/>
        <v/>
      </c>
      <c r="V11" s="5"/>
      <c r="W11" s="7"/>
      <c r="X11" s="7"/>
      <c r="Y11" s="7"/>
      <c r="Z11" s="7"/>
      <c r="AA11" s="7"/>
      <c r="AB11" s="7"/>
      <c r="AC11" s="7"/>
      <c r="AD11" s="7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</row>
    <row r="12" spans="1:85" ht="15">
      <c r="A12" s="28" t="s">
        <v>68</v>
      </c>
      <c r="B12" s="40">
        <f t="shared" si="4"/>
        <v>11464.347399282682</v>
      </c>
      <c r="C12" s="40">
        <f t="shared" si="4"/>
        <v>225.00276787731838</v>
      </c>
      <c r="D12" s="40">
        <f t="shared" si="4"/>
        <v>1328.2187880009037</v>
      </c>
      <c r="E12" s="40">
        <f t="shared" si="4"/>
        <v>5.0651098427240289</v>
      </c>
      <c r="F12" s="40">
        <f t="shared" si="5"/>
        <v>0</v>
      </c>
      <c r="G12" s="40">
        <f t="shared" ref="G12:H12" si="19">G38+G90</f>
        <v>0</v>
      </c>
      <c r="H12" s="40">
        <f t="shared" si="19"/>
        <v>0</v>
      </c>
      <c r="I12" s="42">
        <f t="shared" si="7"/>
        <v>13022.634065003629</v>
      </c>
      <c r="J12" s="4"/>
      <c r="K12" s="71" t="s">
        <v>68</v>
      </c>
      <c r="L12" s="84">
        <f t="shared" si="8"/>
        <v>11464.347399282682</v>
      </c>
      <c r="M12" s="84">
        <f t="shared" si="8"/>
        <v>225.00276787731838</v>
      </c>
      <c r="N12" s="84">
        <f t="shared" si="8"/>
        <v>1328.2187880009037</v>
      </c>
      <c r="O12" s="84">
        <f t="shared" si="8"/>
        <v>5.0651098427240289</v>
      </c>
      <c r="P12" s="84">
        <f t="shared" si="9"/>
        <v>0</v>
      </c>
      <c r="Q12" s="84">
        <f t="shared" ref="Q12:R12" si="20">Q38+Q90</f>
        <v>0</v>
      </c>
      <c r="R12" s="84">
        <f t="shared" si="20"/>
        <v>0</v>
      </c>
      <c r="S12" s="86">
        <f t="shared" si="11"/>
        <v>13022.634065003629</v>
      </c>
      <c r="T12" s="4" t="str">
        <f t="shared" si="12"/>
        <v/>
      </c>
      <c r="V12" s="5"/>
      <c r="W12" s="7"/>
      <c r="X12" s="7"/>
      <c r="Y12" s="7"/>
      <c r="Z12" s="7"/>
      <c r="AA12" s="7"/>
      <c r="AB12" s="7"/>
      <c r="AC12" s="7"/>
      <c r="AD12" s="7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</row>
    <row r="13" spans="1:85" ht="15">
      <c r="A13" s="29" t="s">
        <v>58</v>
      </c>
      <c r="B13" s="43">
        <f t="shared" si="4"/>
        <v>0</v>
      </c>
      <c r="C13" s="43">
        <f t="shared" si="4"/>
        <v>1.7801643482771825</v>
      </c>
      <c r="D13" s="43">
        <f t="shared" si="4"/>
        <v>7.2060105525707829</v>
      </c>
      <c r="E13" s="43">
        <f t="shared" si="4"/>
        <v>2898.1450656964794</v>
      </c>
      <c r="F13" s="43">
        <f t="shared" si="5"/>
        <v>54921.35831050072</v>
      </c>
      <c r="G13" s="43">
        <f t="shared" ref="G13:H13" si="21">G39+G91</f>
        <v>0</v>
      </c>
      <c r="H13" s="43">
        <f t="shared" si="21"/>
        <v>0</v>
      </c>
      <c r="I13" s="39">
        <f t="shared" si="7"/>
        <v>57828.48955109805</v>
      </c>
      <c r="J13" s="4"/>
      <c r="K13" s="72" t="s">
        <v>58</v>
      </c>
      <c r="L13" s="43">
        <f t="shared" si="8"/>
        <v>0</v>
      </c>
      <c r="M13" s="43">
        <f t="shared" si="8"/>
        <v>1.7801643482771825</v>
      </c>
      <c r="N13" s="43">
        <f t="shared" si="8"/>
        <v>7.2060105525707829</v>
      </c>
      <c r="O13" s="43">
        <f t="shared" si="8"/>
        <v>2898.1450656964794</v>
      </c>
      <c r="P13" s="43">
        <f t="shared" si="9"/>
        <v>54921.358310500727</v>
      </c>
      <c r="Q13" s="43">
        <f t="shared" ref="Q13:R13" si="22">Q39+Q91</f>
        <v>0</v>
      </c>
      <c r="R13" s="43">
        <f t="shared" si="22"/>
        <v>0</v>
      </c>
      <c r="S13" s="83">
        <f t="shared" si="11"/>
        <v>57828.489551098057</v>
      </c>
      <c r="T13" s="4" t="str">
        <f t="shared" si="12"/>
        <v/>
      </c>
      <c r="V13" s="5"/>
      <c r="W13" s="7"/>
      <c r="X13" s="7"/>
      <c r="Y13" s="7"/>
      <c r="Z13" s="7"/>
      <c r="AA13" s="7"/>
      <c r="AB13" s="7"/>
      <c r="AC13" s="7"/>
      <c r="AD13" s="7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</row>
    <row r="14" spans="1:85" ht="15">
      <c r="A14" s="28" t="s">
        <v>12</v>
      </c>
      <c r="B14" s="40">
        <f t="shared" si="4"/>
        <v>0</v>
      </c>
      <c r="C14" s="40">
        <f t="shared" si="4"/>
        <v>0.54851187093578757</v>
      </c>
      <c r="D14" s="40">
        <f t="shared" si="4"/>
        <v>6.2342672961957141E-2</v>
      </c>
      <c r="E14" s="40">
        <f t="shared" si="4"/>
        <v>57.178075259542425</v>
      </c>
      <c r="F14" s="40">
        <f t="shared" si="5"/>
        <v>19444.043845136883</v>
      </c>
      <c r="G14" s="40">
        <f t="shared" ref="G14:H14" si="23">G40+G92</f>
        <v>0</v>
      </c>
      <c r="H14" s="40">
        <f t="shared" si="23"/>
        <v>0</v>
      </c>
      <c r="I14" s="42">
        <f t="shared" si="7"/>
        <v>19501.832774940322</v>
      </c>
      <c r="J14" s="4"/>
      <c r="K14" s="71" t="s">
        <v>12</v>
      </c>
      <c r="L14" s="84">
        <f t="shared" si="8"/>
        <v>0</v>
      </c>
      <c r="M14" s="84">
        <f t="shared" si="8"/>
        <v>0.54851187093578757</v>
      </c>
      <c r="N14" s="84">
        <f t="shared" si="8"/>
        <v>6.2342672961957141E-2</v>
      </c>
      <c r="O14" s="84">
        <f t="shared" si="8"/>
        <v>57.178075259542425</v>
      </c>
      <c r="P14" s="84">
        <f t="shared" si="9"/>
        <v>19444.043845136883</v>
      </c>
      <c r="Q14" s="84">
        <f t="shared" ref="Q14:R14" si="24">Q40+Q92</f>
        <v>0</v>
      </c>
      <c r="R14" s="84">
        <f t="shared" si="24"/>
        <v>0</v>
      </c>
      <c r="S14" s="86">
        <f t="shared" si="11"/>
        <v>19501.832774940322</v>
      </c>
      <c r="T14" s="4" t="str">
        <f t="shared" si="12"/>
        <v/>
      </c>
      <c r="V14" s="5"/>
      <c r="W14" s="7"/>
      <c r="X14" s="7"/>
      <c r="Y14" s="7"/>
      <c r="Z14" s="7"/>
      <c r="AA14" s="7"/>
      <c r="AB14" s="7"/>
      <c r="AC14" s="7"/>
      <c r="AD14" s="7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</row>
    <row r="15" spans="1:85" ht="15">
      <c r="A15" s="29" t="s">
        <v>59</v>
      </c>
      <c r="B15" s="43">
        <f t="shared" si="4"/>
        <v>6.9947364626144648E-2</v>
      </c>
      <c r="C15" s="43">
        <f t="shared" si="4"/>
        <v>0</v>
      </c>
      <c r="D15" s="43">
        <f t="shared" si="4"/>
        <v>3.5609907547160704</v>
      </c>
      <c r="E15" s="43">
        <f t="shared" si="4"/>
        <v>0.40309322653099888</v>
      </c>
      <c r="F15" s="43">
        <f t="shared" si="5"/>
        <v>22721.517318045277</v>
      </c>
      <c r="G15" s="43">
        <f t="shared" ref="G15:H15" si="25">G41+G93</f>
        <v>0</v>
      </c>
      <c r="H15" s="43">
        <f t="shared" si="25"/>
        <v>0</v>
      </c>
      <c r="I15" s="39">
        <f t="shared" si="7"/>
        <v>22725.551349391149</v>
      </c>
      <c r="J15" s="4"/>
      <c r="K15" s="72" t="s">
        <v>59</v>
      </c>
      <c r="L15" s="43">
        <f t="shared" si="8"/>
        <v>6.9947364626144648E-2</v>
      </c>
      <c r="M15" s="43">
        <f t="shared" si="8"/>
        <v>0</v>
      </c>
      <c r="N15" s="43">
        <f t="shared" si="8"/>
        <v>3.5609907547160704</v>
      </c>
      <c r="O15" s="43">
        <f t="shared" si="8"/>
        <v>0.40309322653099888</v>
      </c>
      <c r="P15" s="43">
        <f t="shared" si="9"/>
        <v>22721.517318045277</v>
      </c>
      <c r="Q15" s="43">
        <f t="shared" ref="Q15:R15" si="26">Q41+Q93</f>
        <v>0</v>
      </c>
      <c r="R15" s="43">
        <f t="shared" si="26"/>
        <v>0</v>
      </c>
      <c r="S15" s="83">
        <f t="shared" si="11"/>
        <v>22725.551349391149</v>
      </c>
      <c r="T15" s="4" t="str">
        <f t="shared" si="12"/>
        <v/>
      </c>
      <c r="V15" s="5"/>
      <c r="W15" s="7"/>
      <c r="X15" s="7"/>
      <c r="Y15" s="7"/>
      <c r="Z15" s="7"/>
      <c r="AA15" s="7"/>
      <c r="AB15" s="7"/>
      <c r="AC15" s="7"/>
      <c r="AD15" s="7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</row>
    <row r="16" spans="1:85" ht="15">
      <c r="A16" s="28" t="s">
        <v>17</v>
      </c>
      <c r="B16" s="40">
        <f t="shared" si="4"/>
        <v>1608.3361715630963</v>
      </c>
      <c r="C16" s="40">
        <f t="shared" si="4"/>
        <v>10.844826070041606</v>
      </c>
      <c r="D16" s="40">
        <f t="shared" si="4"/>
        <v>306.09907520760493</v>
      </c>
      <c r="E16" s="40">
        <f t="shared" si="4"/>
        <v>48.339996601777415</v>
      </c>
      <c r="F16" s="40">
        <f t="shared" si="5"/>
        <v>38.303872048682692</v>
      </c>
      <c r="G16" s="40">
        <f t="shared" ref="G16:H16" si="27">G42+G94</f>
        <v>0</v>
      </c>
      <c r="H16" s="40">
        <f t="shared" si="27"/>
        <v>0</v>
      </c>
      <c r="I16" s="42">
        <f t="shared" si="7"/>
        <v>2011.9239414912029</v>
      </c>
      <c r="J16" s="4"/>
      <c r="K16" s="71" t="s">
        <v>17</v>
      </c>
      <c r="L16" s="84">
        <f t="shared" si="8"/>
        <v>1608.3361715630963</v>
      </c>
      <c r="M16" s="84">
        <f t="shared" si="8"/>
        <v>10.844826070041606</v>
      </c>
      <c r="N16" s="84">
        <f t="shared" si="8"/>
        <v>306.09907520760493</v>
      </c>
      <c r="O16" s="84">
        <f t="shared" si="8"/>
        <v>48.339996601777415</v>
      </c>
      <c r="P16" s="84">
        <f t="shared" si="9"/>
        <v>38.303872048682472</v>
      </c>
      <c r="Q16" s="84">
        <f t="shared" ref="Q16:R16" si="28">Q42+Q94</f>
        <v>0</v>
      </c>
      <c r="R16" s="84">
        <f t="shared" si="28"/>
        <v>0</v>
      </c>
      <c r="S16" s="86">
        <f t="shared" si="11"/>
        <v>2011.9239414912026</v>
      </c>
      <c r="T16" s="4" t="str">
        <f t="shared" si="12"/>
        <v/>
      </c>
      <c r="V16" s="5"/>
      <c r="W16" s="7"/>
      <c r="X16" s="7"/>
      <c r="Y16" s="7"/>
      <c r="Z16" s="7"/>
      <c r="AA16" s="7"/>
      <c r="AB16" s="7"/>
      <c r="AC16" s="7"/>
      <c r="AD16" s="7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</row>
    <row r="17" spans="1:43" ht="15">
      <c r="A17" s="29" t="s">
        <v>140</v>
      </c>
      <c r="B17" s="43">
        <f t="shared" si="4"/>
        <v>24408.754163238958</v>
      </c>
      <c r="C17" s="43">
        <f t="shared" si="4"/>
        <v>10571.917471212304</v>
      </c>
      <c r="D17" s="43">
        <f t="shared" si="4"/>
        <v>9305.4232241418431</v>
      </c>
      <c r="E17" s="43">
        <f t="shared" si="4"/>
        <v>109.68198185297973</v>
      </c>
      <c r="F17" s="43">
        <f t="shared" si="5"/>
        <v>4052.2490772170459</v>
      </c>
      <c r="G17" s="43">
        <f t="shared" ref="G17:H17" si="29">G43+G95</f>
        <v>0</v>
      </c>
      <c r="H17" s="43">
        <f t="shared" si="29"/>
        <v>0</v>
      </c>
      <c r="I17" s="39">
        <f t="shared" si="7"/>
        <v>48448.025917663123</v>
      </c>
      <c r="J17" s="4"/>
      <c r="K17" s="72" t="s">
        <v>140</v>
      </c>
      <c r="L17" s="43">
        <f t="shared" si="8"/>
        <v>24408.754163238958</v>
      </c>
      <c r="M17" s="43">
        <f t="shared" si="8"/>
        <v>10571.917471212304</v>
      </c>
      <c r="N17" s="43">
        <f t="shared" si="8"/>
        <v>9305.4232241418431</v>
      </c>
      <c r="O17" s="43">
        <f t="shared" si="8"/>
        <v>109.68198185297973</v>
      </c>
      <c r="P17" s="43">
        <f t="shared" si="9"/>
        <v>4052.2490772170413</v>
      </c>
      <c r="Q17" s="43">
        <f t="shared" ref="Q17:R17" si="30">Q43+Q95</f>
        <v>0</v>
      </c>
      <c r="R17" s="43">
        <f t="shared" si="30"/>
        <v>0</v>
      </c>
      <c r="S17" s="83">
        <f t="shared" si="11"/>
        <v>48448.025917663123</v>
      </c>
      <c r="T17" s="4" t="str">
        <f t="shared" si="12"/>
        <v/>
      </c>
      <c r="V17" s="5"/>
      <c r="W17" s="7"/>
      <c r="X17" s="7"/>
      <c r="Y17" s="7"/>
      <c r="Z17" s="7"/>
      <c r="AA17" s="7"/>
      <c r="AB17" s="7"/>
      <c r="AC17" s="7"/>
      <c r="AD17" s="7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</row>
    <row r="18" spans="1:43" ht="15">
      <c r="A18" s="28" t="s">
        <v>25</v>
      </c>
      <c r="B18" s="40">
        <f t="shared" si="4"/>
        <v>5017.9247926005864</v>
      </c>
      <c r="C18" s="40">
        <f t="shared" si="4"/>
        <v>78.276935460678004</v>
      </c>
      <c r="D18" s="40">
        <f t="shared" si="4"/>
        <v>7432.5074818759203</v>
      </c>
      <c r="E18" s="40">
        <f t="shared" si="4"/>
        <v>15938.380431666896</v>
      </c>
      <c r="F18" s="40">
        <f t="shared" si="5"/>
        <v>1600.0945227642376</v>
      </c>
      <c r="G18" s="40">
        <f t="shared" ref="G18:H18" si="31">G44+G96</f>
        <v>5505.0071586412241</v>
      </c>
      <c r="H18" s="40">
        <f t="shared" si="31"/>
        <v>38.361422825419183</v>
      </c>
      <c r="I18" s="42">
        <f t="shared" si="7"/>
        <v>35610.552745834961</v>
      </c>
      <c r="J18" s="4"/>
      <c r="K18" s="71" t="s">
        <v>25</v>
      </c>
      <c r="L18" s="84">
        <f t="shared" si="8"/>
        <v>5017.9247926005864</v>
      </c>
      <c r="M18" s="84">
        <f t="shared" si="8"/>
        <v>78.276935460678004</v>
      </c>
      <c r="N18" s="84">
        <f t="shared" si="8"/>
        <v>7432.5074818759203</v>
      </c>
      <c r="O18" s="84">
        <f t="shared" si="8"/>
        <v>15938.380431666896</v>
      </c>
      <c r="P18" s="84">
        <f t="shared" si="9"/>
        <v>1600.0945227642419</v>
      </c>
      <c r="Q18" s="84">
        <f t="shared" ref="Q18:R18" si="32">Q44+Q96</f>
        <v>5505.0071586412241</v>
      </c>
      <c r="R18" s="84">
        <f t="shared" si="32"/>
        <v>38.361422825419183</v>
      </c>
      <c r="S18" s="86">
        <f t="shared" si="11"/>
        <v>35610.552745834968</v>
      </c>
      <c r="T18" s="4" t="str">
        <f t="shared" si="12"/>
        <v/>
      </c>
      <c r="V18" s="5"/>
      <c r="W18" s="7"/>
      <c r="X18" s="7"/>
      <c r="Y18" s="7"/>
      <c r="Z18" s="7"/>
      <c r="AA18" s="7"/>
      <c r="AB18" s="7"/>
      <c r="AC18" s="7"/>
      <c r="AD18" s="7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</row>
    <row r="19" spans="1:43" ht="15">
      <c r="A19" s="29" t="s">
        <v>24</v>
      </c>
      <c r="B19" s="43">
        <f t="shared" si="4"/>
        <v>6089.8749120700122</v>
      </c>
      <c r="C19" s="43">
        <f t="shared" si="4"/>
        <v>25.791851220132365</v>
      </c>
      <c r="D19" s="43">
        <f t="shared" si="4"/>
        <v>1320.2276091996325</v>
      </c>
      <c r="E19" s="43">
        <f t="shared" si="4"/>
        <v>0</v>
      </c>
      <c r="F19" s="43">
        <f t="shared" si="5"/>
        <v>0</v>
      </c>
      <c r="G19" s="43">
        <f t="shared" ref="G19:H19" si="33">G45+G97</f>
        <v>0</v>
      </c>
      <c r="H19" s="43">
        <f t="shared" si="33"/>
        <v>0</v>
      </c>
      <c r="I19" s="39">
        <f t="shared" si="7"/>
        <v>7435.8943724897772</v>
      </c>
      <c r="J19" s="4"/>
      <c r="K19" s="72" t="s">
        <v>24</v>
      </c>
      <c r="L19" s="43">
        <f t="shared" si="8"/>
        <v>6089.8749120700122</v>
      </c>
      <c r="M19" s="43">
        <f t="shared" si="8"/>
        <v>25.791851220132365</v>
      </c>
      <c r="N19" s="43">
        <f t="shared" si="8"/>
        <v>1320.2276091996325</v>
      </c>
      <c r="O19" s="43">
        <f t="shared" si="8"/>
        <v>0</v>
      </c>
      <c r="P19" s="43">
        <f t="shared" si="9"/>
        <v>5.3557158707917552E-13</v>
      </c>
      <c r="Q19" s="43">
        <f t="shared" ref="Q19:R19" si="34">Q45+Q97</f>
        <v>0</v>
      </c>
      <c r="R19" s="43">
        <f t="shared" si="34"/>
        <v>0</v>
      </c>
      <c r="S19" s="83">
        <f t="shared" si="11"/>
        <v>7435.8943724897781</v>
      </c>
      <c r="T19" s="4" t="str">
        <f t="shared" si="12"/>
        <v/>
      </c>
      <c r="V19" s="5"/>
      <c r="W19" s="7"/>
      <c r="X19" s="7"/>
      <c r="Y19" s="7"/>
      <c r="Z19" s="7"/>
      <c r="AA19" s="7"/>
      <c r="AB19" s="7"/>
      <c r="AC19" s="7"/>
      <c r="AD19" s="7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</row>
    <row r="20" spans="1:43" ht="15">
      <c r="A20" s="28" t="s">
        <v>60</v>
      </c>
      <c r="B20" s="40">
        <f t="shared" si="4"/>
        <v>13061.663406565747</v>
      </c>
      <c r="C20" s="40">
        <f t="shared" si="4"/>
        <v>51.697909844480606</v>
      </c>
      <c r="D20" s="40">
        <f t="shared" si="4"/>
        <v>1642.2782499176142</v>
      </c>
      <c r="E20" s="40">
        <f t="shared" si="4"/>
        <v>0</v>
      </c>
      <c r="F20" s="40">
        <f t="shared" si="5"/>
        <v>6.0884886764705895E-2</v>
      </c>
      <c r="G20" s="40">
        <f t="shared" ref="G20:H20" si="35">G46+G98</f>
        <v>0</v>
      </c>
      <c r="H20" s="40">
        <f t="shared" si="35"/>
        <v>0</v>
      </c>
      <c r="I20" s="42">
        <f t="shared" si="7"/>
        <v>14755.700451214607</v>
      </c>
      <c r="J20" s="4"/>
      <c r="K20" s="71" t="s">
        <v>60</v>
      </c>
      <c r="L20" s="84">
        <f t="shared" si="8"/>
        <v>13061.663406565747</v>
      </c>
      <c r="M20" s="84">
        <f t="shared" si="8"/>
        <v>51.697909844480606</v>
      </c>
      <c r="N20" s="84">
        <f t="shared" si="8"/>
        <v>1642.2782499176142</v>
      </c>
      <c r="O20" s="84">
        <f t="shared" si="8"/>
        <v>0</v>
      </c>
      <c r="P20" s="84">
        <f t="shared" si="9"/>
        <v>6.0884886765252069E-2</v>
      </c>
      <c r="Q20" s="84">
        <f t="shared" ref="Q20:R20" si="36">Q46+Q98</f>
        <v>0</v>
      </c>
      <c r="R20" s="84">
        <f t="shared" si="36"/>
        <v>0</v>
      </c>
      <c r="S20" s="86">
        <f t="shared" si="11"/>
        <v>14755.700451214607</v>
      </c>
      <c r="T20" s="4" t="str">
        <f t="shared" si="12"/>
        <v/>
      </c>
      <c r="V20" s="5"/>
      <c r="W20" s="7"/>
      <c r="X20" s="7"/>
      <c r="Y20" s="7"/>
      <c r="Z20" s="7"/>
      <c r="AA20" s="7"/>
      <c r="AB20" s="7"/>
      <c r="AC20" s="7"/>
      <c r="AD20" s="7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</row>
    <row r="21" spans="1:43" ht="15">
      <c r="A21" s="29" t="s">
        <v>22</v>
      </c>
      <c r="B21" s="43">
        <f t="shared" si="4"/>
        <v>2065.5161788335809</v>
      </c>
      <c r="C21" s="43">
        <f t="shared" si="4"/>
        <v>2135.3152140108236</v>
      </c>
      <c r="D21" s="43">
        <f t="shared" si="4"/>
        <v>1303.2885027517138</v>
      </c>
      <c r="E21" s="43">
        <f t="shared" si="4"/>
        <v>0.47371387738400628</v>
      </c>
      <c r="F21" s="43">
        <f t="shared" si="5"/>
        <v>723.66500739675519</v>
      </c>
      <c r="G21" s="43">
        <f t="shared" ref="G21:H21" si="37">G47+G99</f>
        <v>0</v>
      </c>
      <c r="H21" s="43">
        <f t="shared" si="37"/>
        <v>0</v>
      </c>
      <c r="I21" s="39">
        <f t="shared" si="7"/>
        <v>6228.2586168702574</v>
      </c>
      <c r="J21" s="4"/>
      <c r="K21" s="72" t="s">
        <v>22</v>
      </c>
      <c r="L21" s="43">
        <f t="shared" si="8"/>
        <v>2065.5161788335809</v>
      </c>
      <c r="M21" s="43">
        <f t="shared" si="8"/>
        <v>2135.3152140108236</v>
      </c>
      <c r="N21" s="43">
        <f t="shared" si="8"/>
        <v>1303.2885027517138</v>
      </c>
      <c r="O21" s="43">
        <f t="shared" si="8"/>
        <v>0.47371387738400628</v>
      </c>
      <c r="P21" s="43">
        <f t="shared" si="9"/>
        <v>723.66500739675462</v>
      </c>
      <c r="Q21" s="43">
        <f t="shared" ref="Q21:R21" si="38">Q47+Q99</f>
        <v>0</v>
      </c>
      <c r="R21" s="43">
        <f t="shared" si="38"/>
        <v>0</v>
      </c>
      <c r="S21" s="83">
        <f t="shared" si="11"/>
        <v>6228.2586168702574</v>
      </c>
      <c r="T21" s="4" t="str">
        <f t="shared" si="12"/>
        <v/>
      </c>
      <c r="V21" s="5"/>
      <c r="W21" s="7"/>
      <c r="X21" s="7"/>
      <c r="Y21" s="7"/>
      <c r="Z21" s="7"/>
      <c r="AA21" s="7"/>
      <c r="AB21" s="7"/>
      <c r="AC21" s="7"/>
      <c r="AD21" s="7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</row>
    <row r="22" spans="1:43" ht="15">
      <c r="A22" s="28" t="s">
        <v>21</v>
      </c>
      <c r="B22" s="40">
        <f t="shared" si="4"/>
        <v>225.86547560715795</v>
      </c>
      <c r="C22" s="40">
        <f t="shared" si="4"/>
        <v>541.06874522875535</v>
      </c>
      <c r="D22" s="40">
        <f t="shared" si="4"/>
        <v>786.72651250676802</v>
      </c>
      <c r="E22" s="40">
        <f t="shared" si="4"/>
        <v>0</v>
      </c>
      <c r="F22" s="40">
        <f t="shared" si="5"/>
        <v>0</v>
      </c>
      <c r="G22" s="40">
        <f t="shared" ref="G22:H22" si="39">G48+G100</f>
        <v>0</v>
      </c>
      <c r="H22" s="40">
        <f t="shared" si="39"/>
        <v>0</v>
      </c>
      <c r="I22" s="42">
        <f t="shared" si="7"/>
        <v>1553.6607333426814</v>
      </c>
      <c r="J22" s="4"/>
      <c r="K22" s="71" t="s">
        <v>21</v>
      </c>
      <c r="L22" s="84">
        <f t="shared" si="8"/>
        <v>225.86547560715795</v>
      </c>
      <c r="M22" s="84">
        <f t="shared" si="8"/>
        <v>541.06874522875535</v>
      </c>
      <c r="N22" s="84">
        <f t="shared" si="8"/>
        <v>786.72651250676802</v>
      </c>
      <c r="O22" s="84">
        <f t="shared" si="8"/>
        <v>0</v>
      </c>
      <c r="P22" s="84">
        <f t="shared" si="9"/>
        <v>0</v>
      </c>
      <c r="Q22" s="84">
        <f t="shared" ref="Q22:R22" si="40">Q48+Q100</f>
        <v>0</v>
      </c>
      <c r="R22" s="84">
        <f t="shared" si="40"/>
        <v>0</v>
      </c>
      <c r="S22" s="86">
        <f t="shared" si="11"/>
        <v>1553.6607333426814</v>
      </c>
      <c r="T22" s="4" t="str">
        <f t="shared" si="12"/>
        <v/>
      </c>
      <c r="V22" s="5"/>
      <c r="W22" s="7"/>
      <c r="X22" s="7"/>
      <c r="Y22" s="7"/>
      <c r="Z22" s="7"/>
      <c r="AA22" s="7"/>
      <c r="AB22" s="7"/>
      <c r="AC22" s="7"/>
      <c r="AD22" s="7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</row>
    <row r="23" spans="1:43" ht="15">
      <c r="A23" s="30" t="s">
        <v>64</v>
      </c>
      <c r="B23" s="43">
        <f t="shared" si="4"/>
        <v>1072.1533244785523</v>
      </c>
      <c r="C23" s="43">
        <f t="shared" si="4"/>
        <v>0</v>
      </c>
      <c r="D23" s="43">
        <f t="shared" si="4"/>
        <v>550.28825592632529</v>
      </c>
      <c r="E23" s="43">
        <f t="shared" si="4"/>
        <v>0</v>
      </c>
      <c r="F23" s="43">
        <f t="shared" si="5"/>
        <v>0</v>
      </c>
      <c r="G23" s="43">
        <f t="shared" ref="G23:H23" si="41">G49+G101</f>
        <v>0</v>
      </c>
      <c r="H23" s="43">
        <f t="shared" si="41"/>
        <v>0</v>
      </c>
      <c r="I23" s="39">
        <f t="shared" si="7"/>
        <v>1622.4415804048776</v>
      </c>
      <c r="J23" s="4"/>
      <c r="K23" s="73" t="s">
        <v>64</v>
      </c>
      <c r="L23" s="43">
        <f t="shared" si="8"/>
        <v>1072.1533244785523</v>
      </c>
      <c r="M23" s="43">
        <f t="shared" si="8"/>
        <v>0</v>
      </c>
      <c r="N23" s="43">
        <f t="shared" si="8"/>
        <v>550.28825592632529</v>
      </c>
      <c r="O23" s="43">
        <f t="shared" si="8"/>
        <v>0</v>
      </c>
      <c r="P23" s="43">
        <f t="shared" si="9"/>
        <v>0</v>
      </c>
      <c r="Q23" s="43">
        <f t="shared" ref="Q23:R23" si="42">Q49+Q101</f>
        <v>0</v>
      </c>
      <c r="R23" s="43">
        <f t="shared" si="42"/>
        <v>0</v>
      </c>
      <c r="S23" s="83">
        <f t="shared" si="11"/>
        <v>1622.4415804048776</v>
      </c>
      <c r="T23" s="4" t="str">
        <f t="shared" si="12"/>
        <v/>
      </c>
      <c r="V23" s="5"/>
      <c r="W23" s="7"/>
      <c r="X23" s="7"/>
      <c r="Y23" s="7"/>
      <c r="Z23" s="7"/>
      <c r="AA23" s="7"/>
      <c r="AB23" s="7"/>
      <c r="AC23" s="7"/>
      <c r="AD23" s="7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</row>
    <row r="24" spans="1:43">
      <c r="A24" s="55" t="s">
        <v>23</v>
      </c>
      <c r="B24" s="59">
        <f t="shared" si="4"/>
        <v>1072.1533244785523</v>
      </c>
      <c r="C24" s="59">
        <f t="shared" si="4"/>
        <v>0</v>
      </c>
      <c r="D24" s="59">
        <f t="shared" si="4"/>
        <v>550.28825592632529</v>
      </c>
      <c r="E24" s="59">
        <f t="shared" si="4"/>
        <v>0</v>
      </c>
      <c r="F24" s="59">
        <f t="shared" si="5"/>
        <v>0</v>
      </c>
      <c r="G24" s="59">
        <f t="shared" ref="G24:H24" si="43">G50+G102</f>
        <v>0</v>
      </c>
      <c r="H24" s="59">
        <f t="shared" si="43"/>
        <v>0</v>
      </c>
      <c r="I24" s="61">
        <f t="shared" si="7"/>
        <v>1622.4415804048776</v>
      </c>
      <c r="J24" s="4"/>
      <c r="K24" s="74" t="s">
        <v>23</v>
      </c>
      <c r="L24" s="87">
        <f t="shared" si="8"/>
        <v>1072.1533244785523</v>
      </c>
      <c r="M24" s="87">
        <f t="shared" si="8"/>
        <v>0</v>
      </c>
      <c r="N24" s="87">
        <f t="shared" si="8"/>
        <v>550.28825592632529</v>
      </c>
      <c r="O24" s="87">
        <f t="shared" si="8"/>
        <v>0</v>
      </c>
      <c r="P24" s="87">
        <f t="shared" si="9"/>
        <v>0</v>
      </c>
      <c r="Q24" s="87">
        <f t="shared" ref="Q24:R24" si="44">Q50+Q102</f>
        <v>0</v>
      </c>
      <c r="R24" s="87">
        <f t="shared" si="44"/>
        <v>0</v>
      </c>
      <c r="S24" s="89">
        <f t="shared" si="11"/>
        <v>1622.4415804048776</v>
      </c>
      <c r="T24" s="4" t="str">
        <f t="shared" si="12"/>
        <v/>
      </c>
      <c r="V24" s="5"/>
      <c r="W24" s="7"/>
      <c r="X24" s="7"/>
      <c r="Y24" s="7"/>
      <c r="Z24" s="7"/>
      <c r="AA24" s="7"/>
      <c r="AB24" s="7"/>
      <c r="AC24" s="7"/>
      <c r="AD24" s="7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</row>
    <row r="25" spans="1:43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5"/>
        <v>0</v>
      </c>
      <c r="G25" s="62">
        <f t="shared" ref="G25:H25" si="45">G51+G103</f>
        <v>0</v>
      </c>
      <c r="H25" s="62">
        <f t="shared" si="45"/>
        <v>0</v>
      </c>
      <c r="I25" s="64">
        <f t="shared" si="7"/>
        <v>0</v>
      </c>
      <c r="J25" s="4"/>
      <c r="K25" s="75" t="s">
        <v>19</v>
      </c>
      <c r="L25" s="62">
        <f t="shared" si="8"/>
        <v>0</v>
      </c>
      <c r="M25" s="62">
        <f t="shared" si="8"/>
        <v>0</v>
      </c>
      <c r="N25" s="62">
        <f t="shared" si="8"/>
        <v>0</v>
      </c>
      <c r="O25" s="62">
        <f t="shared" si="8"/>
        <v>0</v>
      </c>
      <c r="P25" s="62">
        <f t="shared" si="9"/>
        <v>0</v>
      </c>
      <c r="Q25" s="62">
        <f t="shared" ref="Q25:R25" si="46">Q51+Q103</f>
        <v>0</v>
      </c>
      <c r="R25" s="62">
        <f t="shared" si="46"/>
        <v>0</v>
      </c>
      <c r="S25" s="91">
        <f t="shared" si="11"/>
        <v>0</v>
      </c>
      <c r="V25" s="5"/>
      <c r="W25" s="7"/>
      <c r="X25" s="7"/>
      <c r="Y25" s="7"/>
      <c r="Z25" s="7"/>
      <c r="AA25" s="7"/>
      <c r="AB25" s="7"/>
      <c r="AC25" s="7"/>
      <c r="AD25" s="7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</row>
    <row r="26" spans="1:43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5"/>
        <v>0</v>
      </c>
      <c r="G26" s="59">
        <f t="shared" ref="G26:H26" si="47">G52+G104</f>
        <v>0</v>
      </c>
      <c r="H26" s="59">
        <f t="shared" si="47"/>
        <v>0</v>
      </c>
      <c r="I26" s="61">
        <f t="shared" si="7"/>
        <v>0</v>
      </c>
      <c r="J26" s="4"/>
      <c r="K26" s="74" t="s">
        <v>20</v>
      </c>
      <c r="L26" s="87">
        <f t="shared" si="8"/>
        <v>0</v>
      </c>
      <c r="M26" s="87">
        <f t="shared" si="8"/>
        <v>0</v>
      </c>
      <c r="N26" s="87">
        <f t="shared" si="8"/>
        <v>0</v>
      </c>
      <c r="O26" s="87">
        <f t="shared" si="8"/>
        <v>0</v>
      </c>
      <c r="P26" s="87">
        <f t="shared" si="9"/>
        <v>0</v>
      </c>
      <c r="Q26" s="87">
        <f t="shared" ref="Q26:R26" si="48">Q52+Q104</f>
        <v>0</v>
      </c>
      <c r="R26" s="87">
        <f t="shared" si="48"/>
        <v>0</v>
      </c>
      <c r="S26" s="89">
        <f t="shared" si="11"/>
        <v>0</v>
      </c>
      <c r="V26" s="5"/>
      <c r="W26" s="7"/>
      <c r="X26" s="7"/>
      <c r="Y26" s="7"/>
      <c r="Z26" s="7"/>
      <c r="AA26" s="7"/>
      <c r="AB26" s="7"/>
      <c r="AC26" s="7"/>
      <c r="AD26" s="7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</row>
    <row r="27" spans="1:43" ht="15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5"/>
        <v>0</v>
      </c>
      <c r="G27" s="52">
        <f t="shared" ref="G27:H27" si="49">G53+G105</f>
        <v>0</v>
      </c>
      <c r="H27" s="52">
        <f t="shared" si="49"/>
        <v>0</v>
      </c>
      <c r="I27" s="66">
        <f t="shared" si="7"/>
        <v>0</v>
      </c>
      <c r="J27" s="4"/>
      <c r="K27" s="76" t="s">
        <v>66</v>
      </c>
      <c r="L27" s="52">
        <f t="shared" si="8"/>
        <v>0</v>
      </c>
      <c r="M27" s="52">
        <f t="shared" si="8"/>
        <v>0</v>
      </c>
      <c r="N27" s="52">
        <f t="shared" si="8"/>
        <v>0</v>
      </c>
      <c r="O27" s="52">
        <f t="shared" si="8"/>
        <v>0</v>
      </c>
      <c r="P27" s="52">
        <f t="shared" si="9"/>
        <v>0</v>
      </c>
      <c r="Q27" s="52">
        <f t="shared" ref="Q27:R27" si="50">Q53+Q105</f>
        <v>0</v>
      </c>
      <c r="R27" s="52">
        <f t="shared" si="50"/>
        <v>0</v>
      </c>
      <c r="S27" s="93">
        <f t="shared" si="11"/>
        <v>0</v>
      </c>
      <c r="V27" s="5"/>
      <c r="W27" s="7"/>
      <c r="X27" s="7"/>
      <c r="Y27" s="7"/>
      <c r="Z27" s="7"/>
      <c r="AA27" s="7"/>
      <c r="AB27" s="7"/>
      <c r="AC27" s="7"/>
      <c r="AD27" s="7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</row>
    <row r="28" spans="1:43" ht="15">
      <c r="A28" s="34" t="s">
        <v>26</v>
      </c>
      <c r="B28" s="67">
        <f>SUM(B7:B23)</f>
        <v>68397.88794062176</v>
      </c>
      <c r="C28" s="67">
        <f t="shared" ref="C28:I28" si="51">SUM(C7:C23)</f>
        <v>15399.302401043877</v>
      </c>
      <c r="D28" s="67">
        <f t="shared" si="51"/>
        <v>26852.037077825531</v>
      </c>
      <c r="E28" s="67">
        <f t="shared" si="51"/>
        <v>19085.414657289712</v>
      </c>
      <c r="F28" s="67">
        <f t="shared" si="51"/>
        <v>103506.06226365194</v>
      </c>
      <c r="G28" s="67">
        <f t="shared" si="51"/>
        <v>5505.0071586412241</v>
      </c>
      <c r="H28" s="68">
        <f t="shared" si="51"/>
        <v>38.361422825419183</v>
      </c>
      <c r="I28" s="39">
        <f t="shared" si="51"/>
        <v>238784.07292189944</v>
      </c>
      <c r="J28" s="281"/>
      <c r="K28" s="77" t="s">
        <v>26</v>
      </c>
      <c r="L28" s="67">
        <f>SUM(L7:L23)</f>
        <v>68397.88794062176</v>
      </c>
      <c r="M28" s="67">
        <f t="shared" ref="M28:S28" si="52">SUM(M7:M23)</f>
        <v>15399.302401043877</v>
      </c>
      <c r="N28" s="67">
        <f t="shared" si="52"/>
        <v>26852.037077825531</v>
      </c>
      <c r="O28" s="67">
        <f t="shared" si="52"/>
        <v>19085.414657289712</v>
      </c>
      <c r="P28" s="67">
        <f t="shared" si="52"/>
        <v>103506.06226365194</v>
      </c>
      <c r="Q28" s="67">
        <f t="shared" si="52"/>
        <v>5505.0071586412241</v>
      </c>
      <c r="R28" s="68">
        <f t="shared" si="52"/>
        <v>38.361422825419183</v>
      </c>
      <c r="S28" s="94">
        <f t="shared" si="52"/>
        <v>238784.07292189947</v>
      </c>
      <c r="T28" s="4" t="str">
        <f>IF(ABS(S28-S54-S80-S106)&gt;0.01,S28-S54-S80-S106,"")</f>
        <v/>
      </c>
      <c r="AJ28" s="5"/>
    </row>
    <row r="29" spans="1:43" s="15" customFormat="1" ht="15" thickBot="1">
      <c r="A29" s="32" t="s">
        <v>90</v>
      </c>
      <c r="B29" s="53">
        <f>IF($I28=0,"-",B28/$I28)</f>
        <v>0.28644242098589662</v>
      </c>
      <c r="C29" s="53">
        <f t="shared" ref="C29:H29" si="53">IF($I28=0,"-",C28/$I28)</f>
        <v>6.4490492236811039E-2</v>
      </c>
      <c r="D29" s="53">
        <f t="shared" si="53"/>
        <v>0.11245321662055824</v>
      </c>
      <c r="E29" s="53">
        <f t="shared" si="53"/>
        <v>7.9927502800959824E-2</v>
      </c>
      <c r="F29" s="53">
        <f t="shared" si="53"/>
        <v>0.43347138273123559</v>
      </c>
      <c r="G29" s="53">
        <f t="shared" si="53"/>
        <v>2.3054331435421075E-2</v>
      </c>
      <c r="H29" s="53">
        <f t="shared" si="53"/>
        <v>1.6065318911771091E-4</v>
      </c>
      <c r="I29" s="54">
        <f>SUM(B29:H29)</f>
        <v>1.0000000000000002</v>
      </c>
      <c r="K29" s="78" t="s">
        <v>90</v>
      </c>
      <c r="L29" s="95">
        <f>IF($S28=0,"-",L28/$S28)</f>
        <v>0.28644242098589662</v>
      </c>
      <c r="M29" s="95">
        <f t="shared" ref="M29:R29" si="54">IF($S28=0,"-",M28/$S28)</f>
        <v>6.4490492236811026E-2</v>
      </c>
      <c r="N29" s="95">
        <f t="shared" si="54"/>
        <v>0.11245321662055822</v>
      </c>
      <c r="O29" s="95">
        <f t="shared" si="54"/>
        <v>7.992750280095981E-2</v>
      </c>
      <c r="P29" s="95">
        <f t="shared" si="54"/>
        <v>0.43347138273123553</v>
      </c>
      <c r="Q29" s="95">
        <f t="shared" si="54"/>
        <v>2.3054331435421072E-2</v>
      </c>
      <c r="R29" s="96">
        <f t="shared" si="54"/>
        <v>1.6065318911771088E-4</v>
      </c>
      <c r="S29" s="97">
        <f>SUM(L29:R29)</f>
        <v>1</v>
      </c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J29" s="5"/>
    </row>
    <row r="30" spans="1:43" ht="15" thickBot="1">
      <c r="A30"/>
      <c r="B30" s="50"/>
      <c r="C30" s="50"/>
      <c r="D30" s="50"/>
      <c r="E30" s="50"/>
      <c r="F30" s="50"/>
      <c r="G30" s="50"/>
      <c r="H30" s="50"/>
      <c r="I30" s="50"/>
      <c r="J30" s="4"/>
      <c r="K30"/>
      <c r="L30" s="50"/>
      <c r="M30" s="50"/>
      <c r="N30" s="50"/>
      <c r="O30" s="50"/>
      <c r="P30" s="50"/>
      <c r="Q30" s="50"/>
      <c r="R30" s="50"/>
      <c r="S30" s="50"/>
      <c r="AJ30" s="5"/>
    </row>
    <row r="31" spans="1:43" ht="42.75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  <c r="J31" s="4"/>
      <c r="K31" s="424" t="s">
        <v>53</v>
      </c>
      <c r="L31" s="80" t="s">
        <v>0</v>
      </c>
      <c r="M31" s="80" t="s">
        <v>1</v>
      </c>
      <c r="N31" s="80" t="s">
        <v>2</v>
      </c>
      <c r="O31" s="80" t="s">
        <v>3</v>
      </c>
      <c r="P31" s="80" t="s">
        <v>27</v>
      </c>
      <c r="Q31" s="80" t="s">
        <v>4</v>
      </c>
      <c r="R31" s="80" t="s">
        <v>5</v>
      </c>
      <c r="S31" s="81" t="s">
        <v>6</v>
      </c>
      <c r="U31" s="417" t="s">
        <v>53</v>
      </c>
      <c r="V31" s="111" t="s">
        <v>72</v>
      </c>
      <c r="W31" s="111" t="s">
        <v>73</v>
      </c>
      <c r="X31" s="111" t="s">
        <v>4</v>
      </c>
      <c r="Y31" s="111" t="s">
        <v>1</v>
      </c>
      <c r="Z31" s="111" t="s">
        <v>2</v>
      </c>
      <c r="AA31" s="111" t="s">
        <v>3</v>
      </c>
      <c r="AB31" s="111" t="s">
        <v>55</v>
      </c>
      <c r="AC31" s="111" t="s">
        <v>67</v>
      </c>
      <c r="AD31" s="112" t="s">
        <v>74</v>
      </c>
      <c r="AE31" s="112" t="s">
        <v>75</v>
      </c>
      <c r="AF31" s="112" t="s">
        <v>76</v>
      </c>
      <c r="AG31" s="112" t="s">
        <v>77</v>
      </c>
      <c r="AH31" s="112" t="s">
        <v>78</v>
      </c>
      <c r="AI31" s="113" t="s">
        <v>63</v>
      </c>
      <c r="AJ31" s="5"/>
    </row>
    <row r="32" spans="1:43" ht="15" customHeight="1">
      <c r="A32" s="445" t="s">
        <v>53</v>
      </c>
      <c r="B32" s="409" t="s">
        <v>119</v>
      </c>
      <c r="C32" s="410"/>
      <c r="D32" s="410"/>
      <c r="E32" s="410"/>
      <c r="F32" s="410"/>
      <c r="G32" s="410"/>
      <c r="H32" s="410"/>
      <c r="I32" s="411"/>
      <c r="J32" s="4"/>
      <c r="K32" s="425" t="s">
        <v>53</v>
      </c>
      <c r="L32" s="412" t="s">
        <v>119</v>
      </c>
      <c r="M32" s="413"/>
      <c r="N32" s="413"/>
      <c r="O32" s="413"/>
      <c r="P32" s="413"/>
      <c r="Q32" s="413"/>
      <c r="R32" s="413"/>
      <c r="S32" s="414"/>
      <c r="U32" s="418" t="s">
        <v>53</v>
      </c>
      <c r="V32" s="419" t="s">
        <v>119</v>
      </c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20"/>
      <c r="AJ32" s="5"/>
    </row>
    <row r="33" spans="1:36" ht="15">
      <c r="A33" s="27" t="s">
        <v>7</v>
      </c>
      <c r="B33" s="37">
        <f>B111+B137+B163+B189+B215+B241+B267+B293+B319+B345+B371+B397+B423</f>
        <v>5.8206070476692115E-2</v>
      </c>
      <c r="C33" s="37">
        <f t="shared" ref="C33:E33" si="55">C111+C137+C163+C189+C215+C241+C267+C293+C319+C345+C371+C397+C423</f>
        <v>1102.6183809222919</v>
      </c>
      <c r="D33" s="37">
        <f t="shared" si="55"/>
        <v>711.94834794121653</v>
      </c>
      <c r="E33" s="37">
        <f t="shared" si="55"/>
        <v>0</v>
      </c>
      <c r="F33" s="421">
        <v>0</v>
      </c>
      <c r="G33" s="37">
        <f t="shared" ref="G33:H48" si="56">G111+G137+G163+G189+G215+G241+G267+G293+G319+G345+G371+G397+G423</f>
        <v>0</v>
      </c>
      <c r="H33" s="37">
        <f t="shared" si="56"/>
        <v>0</v>
      </c>
      <c r="I33" s="39">
        <f>SUM(B33:H33)</f>
        <v>1814.6249349339851</v>
      </c>
      <c r="J33" s="4"/>
      <c r="K33" s="79" t="s">
        <v>7</v>
      </c>
      <c r="L33" s="37">
        <f t="shared" ref="L33:R48" si="57">L111+L137+L163+L189+L215+L241+L267+L293+L319+L345+L371+L397+L423</f>
        <v>5.8206070476692115E-2</v>
      </c>
      <c r="M33" s="37">
        <f t="shared" si="57"/>
        <v>1102.6183809222919</v>
      </c>
      <c r="N33" s="37">
        <f t="shared" si="57"/>
        <v>711.94834794121653</v>
      </c>
      <c r="O33" s="37">
        <f t="shared" si="57"/>
        <v>0</v>
      </c>
      <c r="P33" s="37">
        <f t="shared" si="57"/>
        <v>0</v>
      </c>
      <c r="Q33" s="37">
        <f t="shared" si="57"/>
        <v>0</v>
      </c>
      <c r="R33" s="37">
        <f t="shared" si="57"/>
        <v>0</v>
      </c>
      <c r="S33" s="99">
        <f>SUM(L33:R33)</f>
        <v>1814.6249349339851</v>
      </c>
      <c r="U33" s="101" t="s">
        <v>7</v>
      </c>
      <c r="V33" s="114">
        <f t="shared" ref="V33:AH48" si="58">V111+V137+V163+V189+V215+V241+V267+V293+V319+V345+V371+V397+V423</f>
        <v>5.8206070476692115E-2</v>
      </c>
      <c r="W33" s="114">
        <f t="shared" si="58"/>
        <v>0</v>
      </c>
      <c r="X33" s="114">
        <f t="shared" si="58"/>
        <v>0</v>
      </c>
      <c r="Y33" s="114">
        <f t="shared" si="58"/>
        <v>1102.6183809222919</v>
      </c>
      <c r="Z33" s="114">
        <f t="shared" si="58"/>
        <v>711.94834794121653</v>
      </c>
      <c r="AA33" s="114">
        <f t="shared" si="58"/>
        <v>0</v>
      </c>
      <c r="AB33" s="114">
        <f t="shared" si="58"/>
        <v>0</v>
      </c>
      <c r="AC33" s="115">
        <f t="shared" si="58"/>
        <v>0</v>
      </c>
      <c r="AD33" s="114">
        <f t="shared" si="58"/>
        <v>0</v>
      </c>
      <c r="AE33" s="114">
        <f t="shared" si="58"/>
        <v>0</v>
      </c>
      <c r="AF33" s="114">
        <f t="shared" si="58"/>
        <v>0</v>
      </c>
      <c r="AG33" s="114">
        <f t="shared" si="58"/>
        <v>0</v>
      </c>
      <c r="AH33" s="114">
        <f t="shared" si="58"/>
        <v>0</v>
      </c>
      <c r="AI33" s="117">
        <f>SUM(V33:AC33)</f>
        <v>1814.6249349339851</v>
      </c>
      <c r="AJ33" s="5" t="str">
        <f>IF(ABS(S33-AI33)&gt;0.001,S33-AI33,"")</f>
        <v/>
      </c>
    </row>
    <row r="34" spans="1:36" ht="15">
      <c r="A34" s="28" t="s">
        <v>8</v>
      </c>
      <c r="B34" s="40">
        <f t="shared" ref="B34:E49" si="59">B112+B138+B164+B190+B216+B242+B268+B294+B320+B346+B372+B398+B424</f>
        <v>0</v>
      </c>
      <c r="C34" s="40">
        <f t="shared" si="59"/>
        <v>0</v>
      </c>
      <c r="D34" s="40">
        <f t="shared" si="59"/>
        <v>539.61345740000002</v>
      </c>
      <c r="E34" s="40">
        <f t="shared" si="59"/>
        <v>0</v>
      </c>
      <c r="F34" s="422">
        <v>0</v>
      </c>
      <c r="G34" s="40">
        <f t="shared" si="56"/>
        <v>0</v>
      </c>
      <c r="H34" s="40">
        <f t="shared" si="56"/>
        <v>0</v>
      </c>
      <c r="I34" s="42">
        <f t="shared" ref="I34:I53" si="60">SUM(B34:H34)</f>
        <v>539.61345740000002</v>
      </c>
      <c r="J34" s="4"/>
      <c r="K34" s="71" t="s">
        <v>8</v>
      </c>
      <c r="L34" s="84">
        <f t="shared" si="57"/>
        <v>0</v>
      </c>
      <c r="M34" s="84">
        <f t="shared" si="57"/>
        <v>0</v>
      </c>
      <c r="N34" s="84">
        <f t="shared" si="57"/>
        <v>539.61345740000002</v>
      </c>
      <c r="O34" s="84">
        <f t="shared" si="57"/>
        <v>0</v>
      </c>
      <c r="P34" s="84">
        <f t="shared" si="57"/>
        <v>0</v>
      </c>
      <c r="Q34" s="84">
        <f t="shared" si="57"/>
        <v>0</v>
      </c>
      <c r="R34" s="84">
        <f t="shared" si="57"/>
        <v>0</v>
      </c>
      <c r="S34" s="86">
        <f t="shared" ref="S34:S53" si="61">SUM(L34:R34)</f>
        <v>539.61345740000002</v>
      </c>
      <c r="U34" s="102" t="s">
        <v>8</v>
      </c>
      <c r="V34" s="118">
        <f t="shared" si="58"/>
        <v>0</v>
      </c>
      <c r="W34" s="118">
        <f t="shared" si="58"/>
        <v>0</v>
      </c>
      <c r="X34" s="118">
        <f t="shared" si="58"/>
        <v>0</v>
      </c>
      <c r="Y34" s="118">
        <f t="shared" si="58"/>
        <v>0</v>
      </c>
      <c r="Z34" s="118">
        <f t="shared" si="58"/>
        <v>539.61345740000002</v>
      </c>
      <c r="AA34" s="118">
        <f t="shared" si="58"/>
        <v>0</v>
      </c>
      <c r="AB34" s="118">
        <f t="shared" si="58"/>
        <v>0</v>
      </c>
      <c r="AC34" s="119">
        <f t="shared" si="58"/>
        <v>0</v>
      </c>
      <c r="AD34" s="118">
        <f t="shared" si="58"/>
        <v>0</v>
      </c>
      <c r="AE34" s="118">
        <f t="shared" si="58"/>
        <v>0</v>
      </c>
      <c r="AF34" s="118">
        <f t="shared" si="58"/>
        <v>0</v>
      </c>
      <c r="AG34" s="118">
        <f t="shared" si="58"/>
        <v>0</v>
      </c>
      <c r="AH34" s="118">
        <f t="shared" si="58"/>
        <v>0</v>
      </c>
      <c r="AI34" s="120">
        <f t="shared" ref="AI34:AI53" si="62">SUM(V34:AC34)</f>
        <v>539.61345740000002</v>
      </c>
      <c r="AJ34" s="5" t="str">
        <f t="shared" ref="AJ34:AJ55" si="63">IF(ABS(S34-AI34)&gt;0.001,S34-AI34,"")</f>
        <v/>
      </c>
    </row>
    <row r="35" spans="1:36" ht="15">
      <c r="A35" s="29" t="s">
        <v>10</v>
      </c>
      <c r="B35" s="43">
        <f t="shared" si="59"/>
        <v>3.4623732292903511E-2</v>
      </c>
      <c r="C35" s="43">
        <f t="shared" si="59"/>
        <v>0</v>
      </c>
      <c r="D35" s="43">
        <f t="shared" si="59"/>
        <v>256.95552664349123</v>
      </c>
      <c r="E35" s="43">
        <f t="shared" si="59"/>
        <v>0</v>
      </c>
      <c r="F35" s="422">
        <v>0</v>
      </c>
      <c r="G35" s="43">
        <f t="shared" si="56"/>
        <v>0</v>
      </c>
      <c r="H35" s="43">
        <f t="shared" si="56"/>
        <v>0</v>
      </c>
      <c r="I35" s="39">
        <f t="shared" si="60"/>
        <v>256.99015037578414</v>
      </c>
      <c r="J35" s="4"/>
      <c r="K35" s="72" t="s">
        <v>10</v>
      </c>
      <c r="L35" s="43">
        <f t="shared" si="57"/>
        <v>3.4623732292903511E-2</v>
      </c>
      <c r="M35" s="43">
        <f t="shared" si="57"/>
        <v>0</v>
      </c>
      <c r="N35" s="43">
        <f t="shared" si="57"/>
        <v>256.95552664349123</v>
      </c>
      <c r="O35" s="43">
        <f t="shared" si="57"/>
        <v>0</v>
      </c>
      <c r="P35" s="43">
        <f t="shared" si="57"/>
        <v>0</v>
      </c>
      <c r="Q35" s="43">
        <f t="shared" si="57"/>
        <v>0</v>
      </c>
      <c r="R35" s="43">
        <f t="shared" si="57"/>
        <v>0</v>
      </c>
      <c r="S35" s="83">
        <f t="shared" si="61"/>
        <v>256.99015037578414</v>
      </c>
      <c r="U35" s="103" t="s">
        <v>10</v>
      </c>
      <c r="V35" s="114">
        <f t="shared" si="58"/>
        <v>3.4623732292903511E-2</v>
      </c>
      <c r="W35" s="114">
        <f t="shared" si="58"/>
        <v>0</v>
      </c>
      <c r="X35" s="114">
        <f t="shared" si="58"/>
        <v>0</v>
      </c>
      <c r="Y35" s="114">
        <f t="shared" si="58"/>
        <v>0</v>
      </c>
      <c r="Z35" s="114">
        <f t="shared" si="58"/>
        <v>256.95552664349123</v>
      </c>
      <c r="AA35" s="114">
        <f t="shared" si="58"/>
        <v>0</v>
      </c>
      <c r="AB35" s="114">
        <f t="shared" si="58"/>
        <v>0</v>
      </c>
      <c r="AC35" s="115">
        <f t="shared" si="58"/>
        <v>0</v>
      </c>
      <c r="AD35" s="114">
        <f t="shared" si="58"/>
        <v>0</v>
      </c>
      <c r="AE35" s="114">
        <f t="shared" si="58"/>
        <v>0</v>
      </c>
      <c r="AF35" s="114">
        <f t="shared" si="58"/>
        <v>0</v>
      </c>
      <c r="AG35" s="114">
        <f t="shared" si="58"/>
        <v>0</v>
      </c>
      <c r="AH35" s="114">
        <f t="shared" si="58"/>
        <v>0</v>
      </c>
      <c r="AI35" s="117">
        <f t="shared" si="62"/>
        <v>256.99015037578414</v>
      </c>
      <c r="AJ35" s="5" t="str">
        <f t="shared" si="63"/>
        <v/>
      </c>
    </row>
    <row r="36" spans="1:36" ht="15">
      <c r="A36" s="28" t="s">
        <v>56</v>
      </c>
      <c r="B36" s="40">
        <f t="shared" si="59"/>
        <v>0</v>
      </c>
      <c r="C36" s="40">
        <f t="shared" si="59"/>
        <v>227.87646817252875</v>
      </c>
      <c r="D36" s="40">
        <f t="shared" si="59"/>
        <v>870.32228939485196</v>
      </c>
      <c r="E36" s="40">
        <f t="shared" si="59"/>
        <v>0</v>
      </c>
      <c r="F36" s="422">
        <v>0</v>
      </c>
      <c r="G36" s="40">
        <f t="shared" si="56"/>
        <v>0</v>
      </c>
      <c r="H36" s="40">
        <f t="shared" si="56"/>
        <v>0</v>
      </c>
      <c r="I36" s="42">
        <f t="shared" si="60"/>
        <v>1098.1987575673807</v>
      </c>
      <c r="J36" s="4"/>
      <c r="K36" s="71" t="s">
        <v>56</v>
      </c>
      <c r="L36" s="84">
        <f t="shared" si="57"/>
        <v>0</v>
      </c>
      <c r="M36" s="84">
        <f t="shared" si="57"/>
        <v>227.87646817252875</v>
      </c>
      <c r="N36" s="84">
        <f t="shared" si="57"/>
        <v>870.32228939485196</v>
      </c>
      <c r="O36" s="84">
        <f t="shared" si="57"/>
        <v>0</v>
      </c>
      <c r="P36" s="84">
        <f t="shared" si="57"/>
        <v>0</v>
      </c>
      <c r="Q36" s="84">
        <f t="shared" si="57"/>
        <v>0</v>
      </c>
      <c r="R36" s="84">
        <f t="shared" si="57"/>
        <v>0</v>
      </c>
      <c r="S36" s="86">
        <f t="shared" si="61"/>
        <v>1098.1987575673807</v>
      </c>
      <c r="U36" s="102" t="s">
        <v>56</v>
      </c>
      <c r="V36" s="118">
        <f t="shared" si="58"/>
        <v>0</v>
      </c>
      <c r="W36" s="118">
        <f t="shared" si="58"/>
        <v>0</v>
      </c>
      <c r="X36" s="118">
        <f t="shared" si="58"/>
        <v>0</v>
      </c>
      <c r="Y36" s="118">
        <f t="shared" si="58"/>
        <v>227.87646817252875</v>
      </c>
      <c r="Z36" s="118">
        <f t="shared" si="58"/>
        <v>869.84722264299887</v>
      </c>
      <c r="AA36" s="118">
        <f t="shared" si="58"/>
        <v>0</v>
      </c>
      <c r="AB36" s="118">
        <f t="shared" si="58"/>
        <v>0</v>
      </c>
      <c r="AC36" s="119">
        <f t="shared" si="58"/>
        <v>0.47506675185308522</v>
      </c>
      <c r="AD36" s="118">
        <f t="shared" si="58"/>
        <v>0</v>
      </c>
      <c r="AE36" s="118">
        <f t="shared" si="58"/>
        <v>0</v>
      </c>
      <c r="AF36" s="118">
        <f t="shared" si="58"/>
        <v>0</v>
      </c>
      <c r="AG36" s="118">
        <f t="shared" si="58"/>
        <v>0.47506675185308522</v>
      </c>
      <c r="AH36" s="118">
        <f t="shared" si="58"/>
        <v>0</v>
      </c>
      <c r="AI36" s="120">
        <f t="shared" si="62"/>
        <v>1098.1987575673807</v>
      </c>
      <c r="AJ36" s="5" t="str">
        <f t="shared" si="63"/>
        <v/>
      </c>
    </row>
    <row r="37" spans="1:36" ht="15">
      <c r="A37" s="29" t="s">
        <v>16</v>
      </c>
      <c r="B37" s="43">
        <f t="shared" si="59"/>
        <v>719.72443472708665</v>
      </c>
      <c r="C37" s="43">
        <f t="shared" si="59"/>
        <v>368.07723060688556</v>
      </c>
      <c r="D37" s="43">
        <f t="shared" si="59"/>
        <v>245.12776491297188</v>
      </c>
      <c r="E37" s="43">
        <f t="shared" si="59"/>
        <v>0</v>
      </c>
      <c r="F37" s="422">
        <v>0</v>
      </c>
      <c r="G37" s="43">
        <f t="shared" si="56"/>
        <v>0</v>
      </c>
      <c r="H37" s="43">
        <f t="shared" si="56"/>
        <v>0</v>
      </c>
      <c r="I37" s="39">
        <f t="shared" si="60"/>
        <v>1332.9294302469443</v>
      </c>
      <c r="J37" s="4"/>
      <c r="K37" s="72" t="s">
        <v>16</v>
      </c>
      <c r="L37" s="43">
        <f t="shared" si="57"/>
        <v>719.72443472708665</v>
      </c>
      <c r="M37" s="43">
        <f t="shared" si="57"/>
        <v>368.07723060688556</v>
      </c>
      <c r="N37" s="43">
        <f t="shared" si="57"/>
        <v>245.12776491297188</v>
      </c>
      <c r="O37" s="43">
        <f t="shared" si="57"/>
        <v>0</v>
      </c>
      <c r="P37" s="43">
        <f t="shared" si="57"/>
        <v>0</v>
      </c>
      <c r="Q37" s="43">
        <f t="shared" si="57"/>
        <v>0</v>
      </c>
      <c r="R37" s="43">
        <f t="shared" si="57"/>
        <v>0</v>
      </c>
      <c r="S37" s="83">
        <f t="shared" si="61"/>
        <v>1332.9294302469443</v>
      </c>
      <c r="U37" s="103" t="s">
        <v>16</v>
      </c>
      <c r="V37" s="114">
        <f t="shared" si="58"/>
        <v>690.91469791587269</v>
      </c>
      <c r="W37" s="114">
        <f t="shared" si="58"/>
        <v>0</v>
      </c>
      <c r="X37" s="114">
        <f t="shared" si="58"/>
        <v>0</v>
      </c>
      <c r="Y37" s="114">
        <f t="shared" si="58"/>
        <v>368.07723060688556</v>
      </c>
      <c r="Z37" s="114">
        <f t="shared" si="58"/>
        <v>173.69846988221573</v>
      </c>
      <c r="AA37" s="114">
        <f t="shared" si="58"/>
        <v>0</v>
      </c>
      <c r="AB37" s="114">
        <f t="shared" si="58"/>
        <v>0</v>
      </c>
      <c r="AC37" s="115">
        <f t="shared" si="58"/>
        <v>100.23903184197016</v>
      </c>
      <c r="AD37" s="114">
        <f t="shared" si="58"/>
        <v>28.809736811213995</v>
      </c>
      <c r="AE37" s="114">
        <f t="shared" si="58"/>
        <v>0</v>
      </c>
      <c r="AF37" s="114">
        <f t="shared" si="58"/>
        <v>0</v>
      </c>
      <c r="AG37" s="114">
        <f t="shared" si="58"/>
        <v>71.429295030756165</v>
      </c>
      <c r="AH37" s="114">
        <f t="shared" si="58"/>
        <v>0</v>
      </c>
      <c r="AI37" s="117">
        <f t="shared" si="62"/>
        <v>1332.9294302469443</v>
      </c>
      <c r="AJ37" s="5" t="str">
        <f t="shared" si="63"/>
        <v/>
      </c>
    </row>
    <row r="38" spans="1:36" ht="15">
      <c r="A38" s="28" t="s">
        <v>68</v>
      </c>
      <c r="B38" s="40">
        <f t="shared" si="59"/>
        <v>623.36742948214294</v>
      </c>
      <c r="C38" s="40">
        <f t="shared" si="59"/>
        <v>184.83429033819618</v>
      </c>
      <c r="D38" s="40">
        <f t="shared" si="59"/>
        <v>101.31174240207953</v>
      </c>
      <c r="E38" s="40">
        <f t="shared" si="59"/>
        <v>5.0651098427240289</v>
      </c>
      <c r="F38" s="422">
        <v>0</v>
      </c>
      <c r="G38" s="40">
        <f t="shared" si="56"/>
        <v>0</v>
      </c>
      <c r="H38" s="40">
        <f t="shared" si="56"/>
        <v>0</v>
      </c>
      <c r="I38" s="42">
        <f t="shared" si="60"/>
        <v>914.57857206514268</v>
      </c>
      <c r="J38" s="4"/>
      <c r="K38" s="71" t="s">
        <v>68</v>
      </c>
      <c r="L38" s="84">
        <f t="shared" si="57"/>
        <v>623.36742948214294</v>
      </c>
      <c r="M38" s="84">
        <f t="shared" si="57"/>
        <v>184.83429033819618</v>
      </c>
      <c r="N38" s="84">
        <f t="shared" si="57"/>
        <v>101.31174240207953</v>
      </c>
      <c r="O38" s="84">
        <f t="shared" si="57"/>
        <v>5.0651098427240289</v>
      </c>
      <c r="P38" s="84">
        <f t="shared" si="57"/>
        <v>0</v>
      </c>
      <c r="Q38" s="84">
        <f t="shared" si="57"/>
        <v>0</v>
      </c>
      <c r="R38" s="84">
        <f t="shared" si="57"/>
        <v>0</v>
      </c>
      <c r="S38" s="86">
        <f t="shared" si="61"/>
        <v>914.57857206514268</v>
      </c>
      <c r="U38" s="102" t="s">
        <v>57</v>
      </c>
      <c r="V38" s="118">
        <f t="shared" si="58"/>
        <v>614.47910907654693</v>
      </c>
      <c r="W38" s="118">
        <f t="shared" si="58"/>
        <v>4.105945196312657</v>
      </c>
      <c r="X38" s="118">
        <f t="shared" si="58"/>
        <v>0</v>
      </c>
      <c r="Y38" s="118">
        <f t="shared" si="58"/>
        <v>184.83429033819618</v>
      </c>
      <c r="Z38" s="118">
        <f t="shared" si="58"/>
        <v>88.809388053402031</v>
      </c>
      <c r="AA38" s="118">
        <f t="shared" si="58"/>
        <v>1.7425721831325447</v>
      </c>
      <c r="AB38" s="118">
        <f t="shared" si="58"/>
        <v>0</v>
      </c>
      <c r="AC38" s="119">
        <f t="shared" si="58"/>
        <v>20.607267217552454</v>
      </c>
      <c r="AD38" s="118">
        <f t="shared" si="58"/>
        <v>4.7823752092834502</v>
      </c>
      <c r="AE38" s="118">
        <f t="shared" si="58"/>
        <v>0</v>
      </c>
      <c r="AF38" s="118">
        <f t="shared" si="58"/>
        <v>0</v>
      </c>
      <c r="AG38" s="118">
        <f t="shared" si="58"/>
        <v>12.502354348677517</v>
      </c>
      <c r="AH38" s="118">
        <f t="shared" si="58"/>
        <v>3.3225376595914842</v>
      </c>
      <c r="AI38" s="120">
        <f t="shared" si="62"/>
        <v>914.57857206514279</v>
      </c>
      <c r="AJ38" s="5" t="str">
        <f t="shared" si="63"/>
        <v/>
      </c>
    </row>
    <row r="39" spans="1:36" ht="15">
      <c r="A39" s="29" t="s">
        <v>58</v>
      </c>
      <c r="B39" s="43">
        <f t="shared" si="59"/>
        <v>0</v>
      </c>
      <c r="C39" s="43">
        <f t="shared" si="59"/>
        <v>0</v>
      </c>
      <c r="D39" s="43">
        <f t="shared" si="59"/>
        <v>6.7986602788624246</v>
      </c>
      <c r="E39" s="43">
        <f t="shared" si="59"/>
        <v>2621.7209610382415</v>
      </c>
      <c r="F39" s="422">
        <v>0</v>
      </c>
      <c r="G39" s="43">
        <f t="shared" si="56"/>
        <v>0</v>
      </c>
      <c r="H39" s="43">
        <f t="shared" si="56"/>
        <v>0</v>
      </c>
      <c r="I39" s="39">
        <f t="shared" si="60"/>
        <v>2628.5196213171039</v>
      </c>
      <c r="J39" s="4"/>
      <c r="K39" s="72" t="s">
        <v>58</v>
      </c>
      <c r="L39" s="43">
        <f t="shared" si="57"/>
        <v>0</v>
      </c>
      <c r="M39" s="43">
        <f t="shared" si="57"/>
        <v>0</v>
      </c>
      <c r="N39" s="43">
        <f t="shared" si="57"/>
        <v>6.7986602788624246</v>
      </c>
      <c r="O39" s="43">
        <f t="shared" si="57"/>
        <v>2621.7209610382415</v>
      </c>
      <c r="P39" s="43">
        <f t="shared" si="57"/>
        <v>4751.0145854396851</v>
      </c>
      <c r="Q39" s="43">
        <f t="shared" si="57"/>
        <v>0</v>
      </c>
      <c r="R39" s="43">
        <f t="shared" si="57"/>
        <v>0</v>
      </c>
      <c r="S39" s="83">
        <f t="shared" si="61"/>
        <v>7379.534206756789</v>
      </c>
      <c r="U39" s="103" t="s">
        <v>58</v>
      </c>
      <c r="V39" s="114">
        <f t="shared" si="58"/>
        <v>0</v>
      </c>
      <c r="W39" s="114">
        <f t="shared" si="58"/>
        <v>0</v>
      </c>
      <c r="X39" s="114">
        <f t="shared" si="58"/>
        <v>0</v>
      </c>
      <c r="Y39" s="114">
        <f t="shared" si="58"/>
        <v>0</v>
      </c>
      <c r="Z39" s="114">
        <f t="shared" si="58"/>
        <v>0</v>
      </c>
      <c r="AA39" s="114">
        <f t="shared" si="58"/>
        <v>2617.8475265249913</v>
      </c>
      <c r="AB39" s="114">
        <f t="shared" si="58"/>
        <v>4751.0145854396851</v>
      </c>
      <c r="AC39" s="115">
        <f t="shared" si="58"/>
        <v>10.672094792112762</v>
      </c>
      <c r="AD39" s="114">
        <f t="shared" si="58"/>
        <v>0</v>
      </c>
      <c r="AE39" s="114">
        <f t="shared" si="58"/>
        <v>3.8734345132503387</v>
      </c>
      <c r="AF39" s="114">
        <f t="shared" si="58"/>
        <v>0</v>
      </c>
      <c r="AG39" s="114">
        <f t="shared" si="58"/>
        <v>6.7986602788624246</v>
      </c>
      <c r="AH39" s="114">
        <f t="shared" si="58"/>
        <v>0</v>
      </c>
      <c r="AI39" s="117">
        <f t="shared" si="62"/>
        <v>7379.534206756789</v>
      </c>
      <c r="AJ39" s="5" t="str">
        <f t="shared" si="63"/>
        <v/>
      </c>
    </row>
    <row r="40" spans="1:36" ht="15">
      <c r="A40" s="28" t="s">
        <v>12</v>
      </c>
      <c r="B40" s="40">
        <f t="shared" si="59"/>
        <v>0</v>
      </c>
      <c r="C40" s="40">
        <f t="shared" si="59"/>
        <v>0.54851187093578757</v>
      </c>
      <c r="D40" s="40">
        <f t="shared" si="59"/>
        <v>0</v>
      </c>
      <c r="E40" s="40">
        <f t="shared" si="59"/>
        <v>22.63283389353904</v>
      </c>
      <c r="F40" s="422">
        <v>0</v>
      </c>
      <c r="G40" s="40">
        <f t="shared" si="56"/>
        <v>0</v>
      </c>
      <c r="H40" s="40">
        <f t="shared" si="56"/>
        <v>0</v>
      </c>
      <c r="I40" s="42">
        <f t="shared" si="60"/>
        <v>23.181345764474827</v>
      </c>
      <c r="J40" s="4"/>
      <c r="K40" s="71" t="s">
        <v>12</v>
      </c>
      <c r="L40" s="84">
        <f t="shared" si="57"/>
        <v>0</v>
      </c>
      <c r="M40" s="84">
        <f t="shared" si="57"/>
        <v>0.54851187093578757</v>
      </c>
      <c r="N40" s="84">
        <f t="shared" si="57"/>
        <v>0</v>
      </c>
      <c r="O40" s="84">
        <f t="shared" si="57"/>
        <v>22.63283389353904</v>
      </c>
      <c r="P40" s="84">
        <f t="shared" si="57"/>
        <v>278.36659659277376</v>
      </c>
      <c r="Q40" s="84">
        <f t="shared" si="57"/>
        <v>0</v>
      </c>
      <c r="R40" s="84">
        <f t="shared" si="57"/>
        <v>0</v>
      </c>
      <c r="S40" s="86">
        <f t="shared" si="61"/>
        <v>301.54794235724859</v>
      </c>
      <c r="U40" s="102" t="s">
        <v>12</v>
      </c>
      <c r="V40" s="118">
        <f t="shared" si="58"/>
        <v>0</v>
      </c>
      <c r="W40" s="118">
        <f t="shared" si="58"/>
        <v>0</v>
      </c>
      <c r="X40" s="118">
        <f t="shared" si="58"/>
        <v>0</v>
      </c>
      <c r="Y40" s="118">
        <f t="shared" si="58"/>
        <v>0.54851187093578757</v>
      </c>
      <c r="Z40" s="118">
        <f t="shared" si="58"/>
        <v>0</v>
      </c>
      <c r="AA40" s="118">
        <f t="shared" si="58"/>
        <v>22.63283389353904</v>
      </c>
      <c r="AB40" s="118">
        <f t="shared" si="58"/>
        <v>278.36659659277376</v>
      </c>
      <c r="AC40" s="119">
        <f t="shared" si="58"/>
        <v>0</v>
      </c>
      <c r="AD40" s="118">
        <f t="shared" si="58"/>
        <v>0</v>
      </c>
      <c r="AE40" s="118">
        <f t="shared" si="58"/>
        <v>0</v>
      </c>
      <c r="AF40" s="118">
        <f t="shared" si="58"/>
        <v>0</v>
      </c>
      <c r="AG40" s="118">
        <f t="shared" si="58"/>
        <v>0</v>
      </c>
      <c r="AH40" s="118">
        <f t="shared" si="58"/>
        <v>0</v>
      </c>
      <c r="AI40" s="120">
        <f t="shared" si="62"/>
        <v>301.54794235724859</v>
      </c>
      <c r="AJ40" s="5" t="str">
        <f t="shared" si="63"/>
        <v/>
      </c>
    </row>
    <row r="41" spans="1:36" ht="15">
      <c r="A41" s="29" t="s">
        <v>59</v>
      </c>
      <c r="B41" s="43">
        <f t="shared" si="59"/>
        <v>6.9947364626144648E-2</v>
      </c>
      <c r="C41" s="43">
        <f t="shared" si="59"/>
        <v>0</v>
      </c>
      <c r="D41" s="43">
        <f t="shared" si="59"/>
        <v>3.5609907547160704</v>
      </c>
      <c r="E41" s="43">
        <f t="shared" si="59"/>
        <v>0.40309322653099888</v>
      </c>
      <c r="F41" s="422">
        <v>0</v>
      </c>
      <c r="G41" s="43">
        <f t="shared" si="56"/>
        <v>0</v>
      </c>
      <c r="H41" s="43">
        <f t="shared" si="56"/>
        <v>0</v>
      </c>
      <c r="I41" s="39">
        <f t="shared" si="60"/>
        <v>4.0340313458732142</v>
      </c>
      <c r="J41" s="4"/>
      <c r="K41" s="72" t="s">
        <v>59</v>
      </c>
      <c r="L41" s="43">
        <f t="shared" si="57"/>
        <v>6.9947364626144648E-2</v>
      </c>
      <c r="M41" s="43">
        <f t="shared" si="57"/>
        <v>0</v>
      </c>
      <c r="N41" s="43">
        <f t="shared" si="57"/>
        <v>3.5609907547160704</v>
      </c>
      <c r="O41" s="43">
        <f t="shared" si="57"/>
        <v>0.40309322653099888</v>
      </c>
      <c r="P41" s="43">
        <f t="shared" si="57"/>
        <v>0</v>
      </c>
      <c r="Q41" s="43">
        <f t="shared" si="57"/>
        <v>0</v>
      </c>
      <c r="R41" s="43">
        <f t="shared" si="57"/>
        <v>0</v>
      </c>
      <c r="S41" s="83">
        <f t="shared" si="61"/>
        <v>4.0340313458732142</v>
      </c>
      <c r="U41" s="103" t="s">
        <v>59</v>
      </c>
      <c r="V41" s="114">
        <f t="shared" si="58"/>
        <v>6.9947364626144648E-2</v>
      </c>
      <c r="W41" s="114">
        <f t="shared" si="58"/>
        <v>0</v>
      </c>
      <c r="X41" s="114">
        <f t="shared" si="58"/>
        <v>0</v>
      </c>
      <c r="Y41" s="114">
        <f t="shared" si="58"/>
        <v>0</v>
      </c>
      <c r="Z41" s="114">
        <f t="shared" si="58"/>
        <v>3.5609907547160704</v>
      </c>
      <c r="AA41" s="114">
        <f t="shared" si="58"/>
        <v>0</v>
      </c>
      <c r="AB41" s="114">
        <f t="shared" si="58"/>
        <v>0</v>
      </c>
      <c r="AC41" s="115">
        <f t="shared" si="58"/>
        <v>0.40309322653099888</v>
      </c>
      <c r="AD41" s="114">
        <f t="shared" si="58"/>
        <v>0</v>
      </c>
      <c r="AE41" s="114">
        <f t="shared" si="58"/>
        <v>0</v>
      </c>
      <c r="AF41" s="114">
        <f t="shared" si="58"/>
        <v>0</v>
      </c>
      <c r="AG41" s="114">
        <f t="shared" si="58"/>
        <v>0</v>
      </c>
      <c r="AH41" s="114">
        <f t="shared" si="58"/>
        <v>0.40309322653099888</v>
      </c>
      <c r="AI41" s="117">
        <f t="shared" si="62"/>
        <v>4.0340313458732142</v>
      </c>
      <c r="AJ41" s="5" t="str">
        <f t="shared" si="63"/>
        <v/>
      </c>
    </row>
    <row r="42" spans="1:36" ht="15">
      <c r="A42" s="28" t="s">
        <v>17</v>
      </c>
      <c r="B42" s="40">
        <f t="shared" si="59"/>
        <v>162.23312088023994</v>
      </c>
      <c r="C42" s="40">
        <f t="shared" si="59"/>
        <v>6.8163457352875358</v>
      </c>
      <c r="D42" s="40">
        <f t="shared" si="59"/>
        <v>121.51456866388112</v>
      </c>
      <c r="E42" s="40">
        <f t="shared" si="59"/>
        <v>33.375357227317615</v>
      </c>
      <c r="F42" s="422">
        <v>0</v>
      </c>
      <c r="G42" s="40">
        <f t="shared" si="56"/>
        <v>0</v>
      </c>
      <c r="H42" s="40">
        <f t="shared" si="56"/>
        <v>0</v>
      </c>
      <c r="I42" s="42">
        <f t="shared" si="60"/>
        <v>323.93939250672622</v>
      </c>
      <c r="J42" s="4"/>
      <c r="K42" s="71" t="s">
        <v>17</v>
      </c>
      <c r="L42" s="84">
        <f t="shared" si="57"/>
        <v>162.23312088023994</v>
      </c>
      <c r="M42" s="84">
        <f t="shared" si="57"/>
        <v>6.8163457352875358</v>
      </c>
      <c r="N42" s="84">
        <f t="shared" si="57"/>
        <v>121.51456866388112</v>
      </c>
      <c r="O42" s="84">
        <f t="shared" si="57"/>
        <v>33.375357227317615</v>
      </c>
      <c r="P42" s="84">
        <f t="shared" si="57"/>
        <v>0</v>
      </c>
      <c r="Q42" s="84">
        <f t="shared" si="57"/>
        <v>0</v>
      </c>
      <c r="R42" s="84">
        <f t="shared" si="57"/>
        <v>0</v>
      </c>
      <c r="S42" s="86">
        <f t="shared" si="61"/>
        <v>323.93939250672622</v>
      </c>
      <c r="U42" s="102" t="s">
        <v>17</v>
      </c>
      <c r="V42" s="118">
        <f t="shared" si="58"/>
        <v>155.42683741644038</v>
      </c>
      <c r="W42" s="118">
        <f t="shared" si="58"/>
        <v>3.9283583059068148</v>
      </c>
      <c r="X42" s="118">
        <f t="shared" si="58"/>
        <v>0</v>
      </c>
      <c r="Y42" s="118">
        <f t="shared" si="58"/>
        <v>6.8163457352875358</v>
      </c>
      <c r="Z42" s="118">
        <f t="shared" si="58"/>
        <v>113.22843034833009</v>
      </c>
      <c r="AA42" s="118">
        <f t="shared" si="58"/>
        <v>18.244039487375822</v>
      </c>
      <c r="AB42" s="118">
        <f t="shared" si="58"/>
        <v>0</v>
      </c>
      <c r="AC42" s="119">
        <f t="shared" si="58"/>
        <v>26.295381213385586</v>
      </c>
      <c r="AD42" s="118">
        <f t="shared" si="58"/>
        <v>2.8779251578927423</v>
      </c>
      <c r="AE42" s="118">
        <f t="shared" si="58"/>
        <v>0</v>
      </c>
      <c r="AF42" s="118">
        <f t="shared" si="58"/>
        <v>0</v>
      </c>
      <c r="AG42" s="118">
        <f t="shared" si="58"/>
        <v>8.2861383155510477</v>
      </c>
      <c r="AH42" s="118">
        <f t="shared" si="58"/>
        <v>15.131317739941794</v>
      </c>
      <c r="AI42" s="120">
        <f t="shared" si="62"/>
        <v>323.93939250672622</v>
      </c>
      <c r="AJ42" s="5" t="str">
        <f t="shared" si="63"/>
        <v/>
      </c>
    </row>
    <row r="43" spans="1:36" ht="15">
      <c r="A43" s="29" t="s">
        <v>140</v>
      </c>
      <c r="B43" s="43">
        <f t="shared" si="59"/>
        <v>2557.3206522388268</v>
      </c>
      <c r="C43" s="43">
        <f t="shared" si="59"/>
        <v>9877.2066728030859</v>
      </c>
      <c r="D43" s="43">
        <f t="shared" si="59"/>
        <v>6794.9294114323784</v>
      </c>
      <c r="E43" s="43">
        <f t="shared" si="59"/>
        <v>2.9943041350645441</v>
      </c>
      <c r="F43" s="422">
        <v>0</v>
      </c>
      <c r="G43" s="43">
        <f t="shared" si="56"/>
        <v>0</v>
      </c>
      <c r="H43" s="43">
        <f t="shared" si="56"/>
        <v>0</v>
      </c>
      <c r="I43" s="39">
        <f t="shared" si="60"/>
        <v>19232.451040609354</v>
      </c>
      <c r="J43" s="4"/>
      <c r="K43" s="72" t="s">
        <v>140</v>
      </c>
      <c r="L43" s="43">
        <f t="shared" si="57"/>
        <v>2557.3206522388268</v>
      </c>
      <c r="M43" s="43">
        <f t="shared" si="57"/>
        <v>9877.2066728030859</v>
      </c>
      <c r="N43" s="43">
        <f t="shared" si="57"/>
        <v>6794.9294114323784</v>
      </c>
      <c r="O43" s="43">
        <f t="shared" si="57"/>
        <v>2.9943041350645441</v>
      </c>
      <c r="P43" s="43">
        <f t="shared" si="57"/>
        <v>0</v>
      </c>
      <c r="Q43" s="43">
        <f t="shared" si="57"/>
        <v>0</v>
      </c>
      <c r="R43" s="43">
        <f t="shared" si="57"/>
        <v>0</v>
      </c>
      <c r="S43" s="83">
        <f t="shared" si="61"/>
        <v>19232.451040609354</v>
      </c>
      <c r="U43" s="103" t="s">
        <v>140</v>
      </c>
      <c r="V43" s="114">
        <f t="shared" si="58"/>
        <v>2413.1845889486494</v>
      </c>
      <c r="W43" s="114">
        <f t="shared" si="58"/>
        <v>0</v>
      </c>
      <c r="X43" s="114">
        <f t="shared" si="58"/>
        <v>0</v>
      </c>
      <c r="Y43" s="114">
        <f t="shared" si="58"/>
        <v>9877.2066728030859</v>
      </c>
      <c r="Z43" s="114">
        <f t="shared" si="58"/>
        <v>6137.2599434912381</v>
      </c>
      <c r="AA43" s="114">
        <f t="shared" si="58"/>
        <v>2.9943041350645441</v>
      </c>
      <c r="AB43" s="114">
        <f t="shared" si="58"/>
        <v>0</v>
      </c>
      <c r="AC43" s="115">
        <f t="shared" si="58"/>
        <v>801.80553123131631</v>
      </c>
      <c r="AD43" s="114">
        <f t="shared" si="58"/>
        <v>144.13606329017682</v>
      </c>
      <c r="AE43" s="114">
        <f t="shared" si="58"/>
        <v>0</v>
      </c>
      <c r="AF43" s="114">
        <f t="shared" si="58"/>
        <v>0</v>
      </c>
      <c r="AG43" s="114">
        <f t="shared" si="58"/>
        <v>657.6694679411396</v>
      </c>
      <c r="AH43" s="114">
        <f t="shared" si="58"/>
        <v>0</v>
      </c>
      <c r="AI43" s="117">
        <f t="shared" si="62"/>
        <v>19232.45104060935</v>
      </c>
      <c r="AJ43" s="5" t="str">
        <f t="shared" si="63"/>
        <v/>
      </c>
    </row>
    <row r="44" spans="1:36" ht="15">
      <c r="A44" s="28" t="s">
        <v>25</v>
      </c>
      <c r="B44" s="40">
        <f t="shared" si="59"/>
        <v>2266.3730286737014</v>
      </c>
      <c r="C44" s="40">
        <f t="shared" si="59"/>
        <v>77.908675044219791</v>
      </c>
      <c r="D44" s="40">
        <f t="shared" si="59"/>
        <v>1902.0724919968541</v>
      </c>
      <c r="E44" s="40">
        <f t="shared" si="59"/>
        <v>9791.2251015725687</v>
      </c>
      <c r="F44" s="422">
        <v>0</v>
      </c>
      <c r="G44" s="40">
        <f t="shared" si="56"/>
        <v>1336.5899310562181</v>
      </c>
      <c r="H44" s="40">
        <f t="shared" si="56"/>
        <v>35.646816373903114</v>
      </c>
      <c r="I44" s="42">
        <f t="shared" si="60"/>
        <v>15409.816044717465</v>
      </c>
      <c r="J44" s="4"/>
      <c r="K44" s="71" t="s">
        <v>25</v>
      </c>
      <c r="L44" s="84">
        <f t="shared" si="57"/>
        <v>2266.3730286737014</v>
      </c>
      <c r="M44" s="84">
        <f t="shared" si="57"/>
        <v>77.908675044219791</v>
      </c>
      <c r="N44" s="84">
        <f t="shared" si="57"/>
        <v>1902.0724919968541</v>
      </c>
      <c r="O44" s="84">
        <f t="shared" si="57"/>
        <v>9791.2251015725687</v>
      </c>
      <c r="P44" s="84">
        <f t="shared" si="57"/>
        <v>43.068839099421226</v>
      </c>
      <c r="Q44" s="84">
        <f t="shared" si="57"/>
        <v>1336.5899310562181</v>
      </c>
      <c r="R44" s="84">
        <f t="shared" si="57"/>
        <v>35.646816373903114</v>
      </c>
      <c r="S44" s="86">
        <f t="shared" si="61"/>
        <v>15452.884883816887</v>
      </c>
      <c r="U44" s="102" t="s">
        <v>25</v>
      </c>
      <c r="V44" s="118">
        <f t="shared" si="58"/>
        <v>71.301776318919281</v>
      </c>
      <c r="W44" s="118">
        <f t="shared" si="58"/>
        <v>1446.6410327191486</v>
      </c>
      <c r="X44" s="118">
        <f t="shared" si="58"/>
        <v>1336.5899310562181</v>
      </c>
      <c r="Y44" s="118">
        <f t="shared" si="58"/>
        <v>77.908675044219791</v>
      </c>
      <c r="Z44" s="118">
        <f t="shared" si="58"/>
        <v>1843.0688780441205</v>
      </c>
      <c r="AA44" s="118">
        <f t="shared" si="58"/>
        <v>8572.7012246932372</v>
      </c>
      <c r="AB44" s="118">
        <f t="shared" si="58"/>
        <v>43.068839099421226</v>
      </c>
      <c r="AC44" s="119">
        <f t="shared" si="58"/>
        <v>2061.6045268416001</v>
      </c>
      <c r="AD44" s="118">
        <f t="shared" si="58"/>
        <v>748.43021963563399</v>
      </c>
      <c r="AE44" s="118">
        <f t="shared" si="58"/>
        <v>1204.088314123092</v>
      </c>
      <c r="AF44" s="118">
        <f t="shared" si="58"/>
        <v>35.646816373903114</v>
      </c>
      <c r="AG44" s="118">
        <f t="shared" si="58"/>
        <v>59.003613952733247</v>
      </c>
      <c r="AH44" s="118">
        <f t="shared" si="58"/>
        <v>14.435562756237658</v>
      </c>
      <c r="AI44" s="120">
        <f t="shared" si="62"/>
        <v>15452.884883816885</v>
      </c>
      <c r="AJ44" s="5" t="str">
        <f t="shared" si="63"/>
        <v/>
      </c>
    </row>
    <row r="45" spans="1:36" ht="15">
      <c r="A45" s="29" t="s">
        <v>24</v>
      </c>
      <c r="B45" s="43">
        <f t="shared" si="59"/>
        <v>757.52791702722504</v>
      </c>
      <c r="C45" s="43">
        <f t="shared" si="59"/>
        <v>2.4937197513458518</v>
      </c>
      <c r="D45" s="43">
        <f t="shared" si="59"/>
        <v>1036.183534703016</v>
      </c>
      <c r="E45" s="43">
        <f t="shared" si="59"/>
        <v>0</v>
      </c>
      <c r="F45" s="422">
        <v>0</v>
      </c>
      <c r="G45" s="43">
        <f t="shared" si="56"/>
        <v>0</v>
      </c>
      <c r="H45" s="43">
        <f t="shared" si="56"/>
        <v>0</v>
      </c>
      <c r="I45" s="39">
        <f t="shared" si="60"/>
        <v>1796.2051714815871</v>
      </c>
      <c r="J45" s="4"/>
      <c r="K45" s="72" t="s">
        <v>24</v>
      </c>
      <c r="L45" s="43">
        <f t="shared" si="57"/>
        <v>757.52791702722504</v>
      </c>
      <c r="M45" s="43">
        <f t="shared" si="57"/>
        <v>2.4937197513458518</v>
      </c>
      <c r="N45" s="43">
        <f t="shared" si="57"/>
        <v>1036.183534703016</v>
      </c>
      <c r="O45" s="43">
        <f t="shared" si="57"/>
        <v>0</v>
      </c>
      <c r="P45" s="43">
        <f t="shared" si="57"/>
        <v>0</v>
      </c>
      <c r="Q45" s="43">
        <f t="shared" si="57"/>
        <v>0</v>
      </c>
      <c r="R45" s="43">
        <f t="shared" si="57"/>
        <v>0</v>
      </c>
      <c r="S45" s="83">
        <f t="shared" si="61"/>
        <v>1796.2051714815871</v>
      </c>
      <c r="U45" s="103" t="s">
        <v>24</v>
      </c>
      <c r="V45" s="114">
        <f t="shared" si="58"/>
        <v>576.20093981859816</v>
      </c>
      <c r="W45" s="114">
        <f t="shared" si="58"/>
        <v>0</v>
      </c>
      <c r="X45" s="114">
        <f t="shared" si="58"/>
        <v>0</v>
      </c>
      <c r="Y45" s="114">
        <f t="shared" si="58"/>
        <v>2.4937197513458518</v>
      </c>
      <c r="Z45" s="114">
        <f t="shared" si="58"/>
        <v>13.321130613084531</v>
      </c>
      <c r="AA45" s="114">
        <f t="shared" si="58"/>
        <v>0</v>
      </c>
      <c r="AB45" s="114">
        <f t="shared" si="58"/>
        <v>0</v>
      </c>
      <c r="AC45" s="115">
        <f t="shared" si="58"/>
        <v>1204.1893812985581</v>
      </c>
      <c r="AD45" s="114">
        <f t="shared" si="58"/>
        <v>181.32697720862703</v>
      </c>
      <c r="AE45" s="114">
        <f t="shared" si="58"/>
        <v>0</v>
      </c>
      <c r="AF45" s="114">
        <f t="shared" si="58"/>
        <v>0</v>
      </c>
      <c r="AG45" s="114">
        <f t="shared" si="58"/>
        <v>1022.8624040899313</v>
      </c>
      <c r="AH45" s="114">
        <f t="shared" si="58"/>
        <v>0</v>
      </c>
      <c r="AI45" s="117">
        <f t="shared" si="62"/>
        <v>1796.2051714815866</v>
      </c>
      <c r="AJ45" s="5" t="str">
        <f t="shared" si="63"/>
        <v/>
      </c>
    </row>
    <row r="46" spans="1:36" ht="15">
      <c r="A46" s="28" t="s">
        <v>60</v>
      </c>
      <c r="B46" s="40">
        <f t="shared" si="59"/>
        <v>110.03587450691462</v>
      </c>
      <c r="C46" s="40">
        <f t="shared" si="59"/>
        <v>21.52537186448787</v>
      </c>
      <c r="D46" s="40">
        <f t="shared" si="59"/>
        <v>66.359286214200694</v>
      </c>
      <c r="E46" s="40">
        <f t="shared" si="59"/>
        <v>0</v>
      </c>
      <c r="F46" s="422">
        <v>0</v>
      </c>
      <c r="G46" s="40">
        <f t="shared" si="56"/>
        <v>0</v>
      </c>
      <c r="H46" s="40">
        <f t="shared" si="56"/>
        <v>0</v>
      </c>
      <c r="I46" s="42">
        <f t="shared" si="60"/>
        <v>197.92053258560318</v>
      </c>
      <c r="J46" s="4"/>
      <c r="K46" s="71" t="s">
        <v>60</v>
      </c>
      <c r="L46" s="84">
        <f t="shared" si="57"/>
        <v>110.03587450691462</v>
      </c>
      <c r="M46" s="84">
        <f t="shared" si="57"/>
        <v>21.52537186448787</v>
      </c>
      <c r="N46" s="84">
        <f t="shared" si="57"/>
        <v>66.359286214200694</v>
      </c>
      <c r="O46" s="84">
        <f t="shared" si="57"/>
        <v>0</v>
      </c>
      <c r="P46" s="84">
        <f t="shared" si="57"/>
        <v>0</v>
      </c>
      <c r="Q46" s="84">
        <f t="shared" si="57"/>
        <v>0</v>
      </c>
      <c r="R46" s="84">
        <f t="shared" si="57"/>
        <v>0</v>
      </c>
      <c r="S46" s="86">
        <f t="shared" si="61"/>
        <v>197.92053258560318</v>
      </c>
      <c r="U46" s="102" t="s">
        <v>60</v>
      </c>
      <c r="V46" s="118">
        <f t="shared" si="58"/>
        <v>105.54138149809751</v>
      </c>
      <c r="W46" s="118">
        <f t="shared" si="58"/>
        <v>0</v>
      </c>
      <c r="X46" s="118">
        <f t="shared" si="58"/>
        <v>0</v>
      </c>
      <c r="Y46" s="118">
        <f t="shared" si="58"/>
        <v>21.52537186448787</v>
      </c>
      <c r="Z46" s="118">
        <f t="shared" si="58"/>
        <v>66.359286214200694</v>
      </c>
      <c r="AA46" s="118">
        <f t="shared" si="58"/>
        <v>0</v>
      </c>
      <c r="AB46" s="118">
        <f t="shared" si="58"/>
        <v>0</v>
      </c>
      <c r="AC46" s="119">
        <f t="shared" si="58"/>
        <v>4.4944930088171047</v>
      </c>
      <c r="AD46" s="118">
        <f t="shared" si="58"/>
        <v>4.4944930088171047</v>
      </c>
      <c r="AE46" s="118">
        <f t="shared" si="58"/>
        <v>0</v>
      </c>
      <c r="AF46" s="118">
        <f t="shared" si="58"/>
        <v>0</v>
      </c>
      <c r="AG46" s="118">
        <f t="shared" si="58"/>
        <v>0</v>
      </c>
      <c r="AH46" s="118">
        <f t="shared" si="58"/>
        <v>0</v>
      </c>
      <c r="AI46" s="120">
        <f t="shared" si="62"/>
        <v>197.92053258560318</v>
      </c>
      <c r="AJ46" s="5" t="str">
        <f t="shared" si="63"/>
        <v/>
      </c>
    </row>
    <row r="47" spans="1:36" ht="15">
      <c r="A47" s="29" t="s">
        <v>22</v>
      </c>
      <c r="B47" s="43">
        <f t="shared" si="59"/>
        <v>171.21125265588037</v>
      </c>
      <c r="C47" s="43">
        <f t="shared" si="59"/>
        <v>2135.3152140108236</v>
      </c>
      <c r="D47" s="43">
        <f t="shared" si="59"/>
        <v>1018.130564973354</v>
      </c>
      <c r="E47" s="43">
        <f t="shared" si="59"/>
        <v>0</v>
      </c>
      <c r="F47" s="422">
        <v>0</v>
      </c>
      <c r="G47" s="43">
        <f t="shared" si="56"/>
        <v>0</v>
      </c>
      <c r="H47" s="43">
        <f t="shared" si="56"/>
        <v>0</v>
      </c>
      <c r="I47" s="39">
        <f t="shared" si="60"/>
        <v>3324.657031640058</v>
      </c>
      <c r="J47" s="4"/>
      <c r="K47" s="72" t="s">
        <v>22</v>
      </c>
      <c r="L47" s="43">
        <f t="shared" si="57"/>
        <v>171.21125265588037</v>
      </c>
      <c r="M47" s="43">
        <f t="shared" si="57"/>
        <v>2135.3152140108236</v>
      </c>
      <c r="N47" s="43">
        <f t="shared" si="57"/>
        <v>1018.130564973354</v>
      </c>
      <c r="O47" s="43">
        <f t="shared" si="57"/>
        <v>0</v>
      </c>
      <c r="P47" s="43">
        <f t="shared" si="57"/>
        <v>34.296933137082036</v>
      </c>
      <c r="Q47" s="43">
        <f t="shared" si="57"/>
        <v>0</v>
      </c>
      <c r="R47" s="43">
        <f t="shared" si="57"/>
        <v>0</v>
      </c>
      <c r="S47" s="83">
        <f t="shared" si="61"/>
        <v>3358.9539647771398</v>
      </c>
      <c r="U47" s="103" t="s">
        <v>22</v>
      </c>
      <c r="V47" s="114">
        <f t="shared" si="58"/>
        <v>168.54087687865251</v>
      </c>
      <c r="W47" s="114">
        <f t="shared" si="58"/>
        <v>0</v>
      </c>
      <c r="X47" s="114">
        <f t="shared" si="58"/>
        <v>0</v>
      </c>
      <c r="Y47" s="114">
        <f t="shared" si="58"/>
        <v>2135.3152140108236</v>
      </c>
      <c r="Z47" s="114">
        <f t="shared" si="58"/>
        <v>685.99262775183593</v>
      </c>
      <c r="AA47" s="114">
        <f t="shared" si="58"/>
        <v>0</v>
      </c>
      <c r="AB47" s="114">
        <f t="shared" si="58"/>
        <v>34.296933137082036</v>
      </c>
      <c r="AC47" s="115">
        <f t="shared" si="58"/>
        <v>334.80831299874598</v>
      </c>
      <c r="AD47" s="114">
        <f t="shared" si="58"/>
        <v>2.6703757772278394</v>
      </c>
      <c r="AE47" s="114">
        <f t="shared" si="58"/>
        <v>0</v>
      </c>
      <c r="AF47" s="114">
        <f t="shared" si="58"/>
        <v>0</v>
      </c>
      <c r="AG47" s="114">
        <f t="shared" si="58"/>
        <v>332.13793722151809</v>
      </c>
      <c r="AH47" s="114">
        <f t="shared" si="58"/>
        <v>0</v>
      </c>
      <c r="AI47" s="117">
        <f t="shared" si="62"/>
        <v>3358.9539647771398</v>
      </c>
      <c r="AJ47" s="5" t="str">
        <f t="shared" si="63"/>
        <v/>
      </c>
    </row>
    <row r="48" spans="1:36" ht="15">
      <c r="A48" s="28" t="s">
        <v>21</v>
      </c>
      <c r="B48" s="40">
        <f t="shared" si="59"/>
        <v>52.649914892286553</v>
      </c>
      <c r="C48" s="40">
        <f t="shared" si="59"/>
        <v>541.06874522875535</v>
      </c>
      <c r="D48" s="40">
        <f t="shared" si="59"/>
        <v>783.52613719670057</v>
      </c>
      <c r="E48" s="40">
        <f t="shared" si="59"/>
        <v>0</v>
      </c>
      <c r="F48" s="422">
        <v>0</v>
      </c>
      <c r="G48" s="40">
        <f t="shared" si="56"/>
        <v>0</v>
      </c>
      <c r="H48" s="40">
        <f t="shared" si="56"/>
        <v>0</v>
      </c>
      <c r="I48" s="42">
        <f t="shared" si="60"/>
        <v>1377.2447973177425</v>
      </c>
      <c r="J48" s="4"/>
      <c r="K48" s="71" t="s">
        <v>21</v>
      </c>
      <c r="L48" s="84">
        <f t="shared" si="57"/>
        <v>52.649914892286553</v>
      </c>
      <c r="M48" s="84">
        <f t="shared" si="57"/>
        <v>541.06874522875535</v>
      </c>
      <c r="N48" s="84">
        <f t="shared" si="57"/>
        <v>783.52613719670057</v>
      </c>
      <c r="O48" s="84">
        <f t="shared" si="57"/>
        <v>0</v>
      </c>
      <c r="P48" s="84">
        <f t="shared" si="57"/>
        <v>0</v>
      </c>
      <c r="Q48" s="84">
        <f t="shared" si="57"/>
        <v>0</v>
      </c>
      <c r="R48" s="84">
        <f t="shared" si="57"/>
        <v>0</v>
      </c>
      <c r="S48" s="86">
        <f t="shared" si="61"/>
        <v>1377.2447973177425</v>
      </c>
      <c r="U48" s="102" t="s">
        <v>61</v>
      </c>
      <c r="V48" s="118">
        <f t="shared" si="58"/>
        <v>52.649914892286553</v>
      </c>
      <c r="W48" s="118">
        <f t="shared" si="58"/>
        <v>0</v>
      </c>
      <c r="X48" s="118">
        <f t="shared" si="58"/>
        <v>0</v>
      </c>
      <c r="Y48" s="118">
        <f t="shared" si="58"/>
        <v>541.06874522875535</v>
      </c>
      <c r="Z48" s="118">
        <f t="shared" si="58"/>
        <v>783.52613719670057</v>
      </c>
      <c r="AA48" s="118">
        <f t="shared" si="58"/>
        <v>0</v>
      </c>
      <c r="AB48" s="118">
        <f t="shared" si="58"/>
        <v>0</v>
      </c>
      <c r="AC48" s="119">
        <f t="shared" si="58"/>
        <v>0</v>
      </c>
      <c r="AD48" s="118">
        <f t="shared" si="58"/>
        <v>0</v>
      </c>
      <c r="AE48" s="118">
        <f t="shared" si="58"/>
        <v>0</v>
      </c>
      <c r="AF48" s="118">
        <f t="shared" si="58"/>
        <v>0</v>
      </c>
      <c r="AG48" s="118">
        <f t="shared" si="58"/>
        <v>0</v>
      </c>
      <c r="AH48" s="118">
        <f t="shared" si="58"/>
        <v>0</v>
      </c>
      <c r="AI48" s="120">
        <f t="shared" si="62"/>
        <v>1377.2447973177425</v>
      </c>
      <c r="AJ48" s="5" t="str">
        <f t="shared" si="63"/>
        <v/>
      </c>
    </row>
    <row r="49" spans="1:36" ht="15">
      <c r="A49" s="30" t="s">
        <v>64</v>
      </c>
      <c r="B49" s="43">
        <f t="shared" si="59"/>
        <v>0.73439999999999994</v>
      </c>
      <c r="C49" s="43">
        <f t="shared" si="59"/>
        <v>0</v>
      </c>
      <c r="D49" s="43">
        <f t="shared" si="59"/>
        <v>0</v>
      </c>
      <c r="E49" s="43">
        <f t="shared" si="59"/>
        <v>0</v>
      </c>
      <c r="F49" s="422">
        <v>0</v>
      </c>
      <c r="G49" s="43">
        <f t="shared" ref="G49:H53" si="64">G127+G153+G179+G205+G231+G257+G283+G309+G335+G361+G387+G413+G439</f>
        <v>0</v>
      </c>
      <c r="H49" s="43">
        <f t="shared" si="64"/>
        <v>0</v>
      </c>
      <c r="I49" s="39">
        <f t="shared" si="60"/>
        <v>0.73439999999999994</v>
      </c>
      <c r="J49" s="4"/>
      <c r="K49" s="73" t="s">
        <v>64</v>
      </c>
      <c r="L49" s="43">
        <f t="shared" ref="L49:R53" si="65">L127+L153+L179+L205+L231+L257+L283+L309+L335+L361+L387+L413+L439</f>
        <v>0.73439999999999994</v>
      </c>
      <c r="M49" s="43">
        <f t="shared" si="65"/>
        <v>0</v>
      </c>
      <c r="N49" s="43">
        <f t="shared" si="65"/>
        <v>0</v>
      </c>
      <c r="O49" s="43">
        <f t="shared" si="65"/>
        <v>0</v>
      </c>
      <c r="P49" s="43">
        <f t="shared" si="65"/>
        <v>0</v>
      </c>
      <c r="Q49" s="43">
        <f t="shared" si="65"/>
        <v>0</v>
      </c>
      <c r="R49" s="43">
        <f t="shared" si="65"/>
        <v>0</v>
      </c>
      <c r="S49" s="83">
        <f t="shared" si="61"/>
        <v>0.73439999999999994</v>
      </c>
      <c r="U49" s="104" t="s">
        <v>62</v>
      </c>
      <c r="V49" s="114">
        <f t="shared" ref="V49:AH53" si="66">V127+V153+V179+V205+V231+V257+V283+V309+V335+V361+V387+V413+V439</f>
        <v>0.73439999999999994</v>
      </c>
      <c r="W49" s="114">
        <f t="shared" si="66"/>
        <v>0</v>
      </c>
      <c r="X49" s="114">
        <f t="shared" si="66"/>
        <v>0</v>
      </c>
      <c r="Y49" s="114">
        <f t="shared" si="66"/>
        <v>0</v>
      </c>
      <c r="Z49" s="114">
        <f t="shared" si="66"/>
        <v>0</v>
      </c>
      <c r="AA49" s="114">
        <f t="shared" si="66"/>
        <v>0</v>
      </c>
      <c r="AB49" s="114">
        <f t="shared" si="66"/>
        <v>0</v>
      </c>
      <c r="AC49" s="115">
        <f t="shared" si="66"/>
        <v>0</v>
      </c>
      <c r="AD49" s="114">
        <f t="shared" si="66"/>
        <v>0</v>
      </c>
      <c r="AE49" s="114">
        <f t="shared" si="66"/>
        <v>0</v>
      </c>
      <c r="AF49" s="114">
        <f t="shared" si="66"/>
        <v>0</v>
      </c>
      <c r="AG49" s="114">
        <f t="shared" si="66"/>
        <v>0</v>
      </c>
      <c r="AH49" s="114">
        <f t="shared" si="66"/>
        <v>0</v>
      </c>
      <c r="AI49" s="117">
        <f t="shared" si="62"/>
        <v>0.73439999999999994</v>
      </c>
      <c r="AJ49" s="5" t="str">
        <f t="shared" si="63"/>
        <v/>
      </c>
    </row>
    <row r="50" spans="1:36">
      <c r="A50" s="55" t="s">
        <v>23</v>
      </c>
      <c r="B50" s="59">
        <f t="shared" ref="B50:E53" si="67">B128+B154+B180+B206+B232+B258+B284+B310+B336+B362+B388+B414+B440</f>
        <v>0.73439999999999994</v>
      </c>
      <c r="C50" s="59">
        <f t="shared" si="67"/>
        <v>0</v>
      </c>
      <c r="D50" s="59">
        <f t="shared" si="67"/>
        <v>0</v>
      </c>
      <c r="E50" s="59">
        <f t="shared" si="67"/>
        <v>0</v>
      </c>
      <c r="F50" s="422">
        <v>0</v>
      </c>
      <c r="G50" s="59">
        <f t="shared" si="64"/>
        <v>0</v>
      </c>
      <c r="H50" s="59">
        <f t="shared" si="64"/>
        <v>0</v>
      </c>
      <c r="I50" s="61">
        <f t="shared" si="60"/>
        <v>0.73439999999999994</v>
      </c>
      <c r="J50" s="4"/>
      <c r="K50" s="74" t="s">
        <v>23</v>
      </c>
      <c r="L50" s="87">
        <f t="shared" si="65"/>
        <v>0.73439999999999994</v>
      </c>
      <c r="M50" s="87">
        <f t="shared" si="65"/>
        <v>0</v>
      </c>
      <c r="N50" s="87">
        <f t="shared" si="65"/>
        <v>0</v>
      </c>
      <c r="O50" s="87">
        <f t="shared" si="65"/>
        <v>0</v>
      </c>
      <c r="P50" s="87">
        <f t="shared" si="65"/>
        <v>0</v>
      </c>
      <c r="Q50" s="87">
        <f t="shared" si="65"/>
        <v>0</v>
      </c>
      <c r="R50" s="87">
        <f t="shared" si="65"/>
        <v>0</v>
      </c>
      <c r="S50" s="89">
        <f t="shared" si="61"/>
        <v>0.73439999999999994</v>
      </c>
      <c r="U50" s="105" t="s">
        <v>65</v>
      </c>
      <c r="V50" s="121">
        <f t="shared" si="66"/>
        <v>0.73439999999999994</v>
      </c>
      <c r="W50" s="121">
        <f t="shared" si="66"/>
        <v>0</v>
      </c>
      <c r="X50" s="121">
        <f t="shared" si="66"/>
        <v>0</v>
      </c>
      <c r="Y50" s="121">
        <f t="shared" si="66"/>
        <v>0</v>
      </c>
      <c r="Z50" s="121">
        <f t="shared" si="66"/>
        <v>0</v>
      </c>
      <c r="AA50" s="121">
        <f t="shared" si="66"/>
        <v>0</v>
      </c>
      <c r="AB50" s="121">
        <f t="shared" si="66"/>
        <v>0</v>
      </c>
      <c r="AC50" s="283">
        <f t="shared" si="66"/>
        <v>0</v>
      </c>
      <c r="AD50" s="121">
        <f t="shared" si="66"/>
        <v>0</v>
      </c>
      <c r="AE50" s="121">
        <f t="shared" si="66"/>
        <v>0</v>
      </c>
      <c r="AF50" s="121">
        <f t="shared" si="66"/>
        <v>0</v>
      </c>
      <c r="AG50" s="121">
        <f t="shared" si="66"/>
        <v>0</v>
      </c>
      <c r="AH50" s="121">
        <f t="shared" si="66"/>
        <v>0</v>
      </c>
      <c r="AI50" s="123">
        <f t="shared" si="62"/>
        <v>0.73439999999999994</v>
      </c>
      <c r="AJ50" s="5" t="str">
        <f t="shared" si="63"/>
        <v/>
      </c>
    </row>
    <row r="51" spans="1:36">
      <c r="A51" s="56" t="s">
        <v>19</v>
      </c>
      <c r="B51" s="62">
        <f t="shared" si="67"/>
        <v>0</v>
      </c>
      <c r="C51" s="62">
        <f t="shared" si="67"/>
        <v>0</v>
      </c>
      <c r="D51" s="62">
        <f t="shared" si="67"/>
        <v>0</v>
      </c>
      <c r="E51" s="62">
        <f t="shared" si="67"/>
        <v>0</v>
      </c>
      <c r="F51" s="422">
        <v>0</v>
      </c>
      <c r="G51" s="62">
        <f t="shared" si="64"/>
        <v>0</v>
      </c>
      <c r="H51" s="62">
        <f t="shared" si="64"/>
        <v>0</v>
      </c>
      <c r="I51" s="64">
        <f t="shared" si="60"/>
        <v>0</v>
      </c>
      <c r="J51" s="4"/>
      <c r="K51" s="75" t="s">
        <v>19</v>
      </c>
      <c r="L51" s="62">
        <f t="shared" si="65"/>
        <v>0</v>
      </c>
      <c r="M51" s="62">
        <f t="shared" si="65"/>
        <v>0</v>
      </c>
      <c r="N51" s="62">
        <f t="shared" si="65"/>
        <v>0</v>
      </c>
      <c r="O51" s="62">
        <f t="shared" si="65"/>
        <v>0</v>
      </c>
      <c r="P51" s="62">
        <f t="shared" si="65"/>
        <v>0</v>
      </c>
      <c r="Q51" s="62">
        <f t="shared" si="65"/>
        <v>0</v>
      </c>
      <c r="R51" s="62">
        <f t="shared" si="65"/>
        <v>0</v>
      </c>
      <c r="S51" s="91">
        <f t="shared" si="61"/>
        <v>0</v>
      </c>
      <c r="U51" s="106" t="s">
        <v>19</v>
      </c>
      <c r="V51" s="124">
        <f t="shared" si="66"/>
        <v>0</v>
      </c>
      <c r="W51" s="124">
        <f t="shared" si="66"/>
        <v>0</v>
      </c>
      <c r="X51" s="124">
        <f t="shared" si="66"/>
        <v>0</v>
      </c>
      <c r="Y51" s="124">
        <f t="shared" si="66"/>
        <v>0</v>
      </c>
      <c r="Z51" s="124">
        <f t="shared" si="66"/>
        <v>0</v>
      </c>
      <c r="AA51" s="124">
        <f t="shared" si="66"/>
        <v>0</v>
      </c>
      <c r="AB51" s="124">
        <f t="shared" si="66"/>
        <v>0</v>
      </c>
      <c r="AC51" s="284">
        <f t="shared" si="66"/>
        <v>0</v>
      </c>
      <c r="AD51" s="124">
        <f t="shared" si="66"/>
        <v>0</v>
      </c>
      <c r="AE51" s="124">
        <f t="shared" si="66"/>
        <v>0</v>
      </c>
      <c r="AF51" s="124">
        <f t="shared" si="66"/>
        <v>0</v>
      </c>
      <c r="AG51" s="124">
        <f t="shared" si="66"/>
        <v>0</v>
      </c>
      <c r="AH51" s="124">
        <f t="shared" si="66"/>
        <v>0</v>
      </c>
      <c r="AI51" s="126">
        <f t="shared" si="62"/>
        <v>0</v>
      </c>
      <c r="AJ51" s="5" t="str">
        <f t="shared" si="63"/>
        <v/>
      </c>
    </row>
    <row r="52" spans="1:36">
      <c r="A52" s="55" t="s">
        <v>20</v>
      </c>
      <c r="B52" s="59">
        <f t="shared" si="67"/>
        <v>0</v>
      </c>
      <c r="C52" s="59">
        <f t="shared" si="67"/>
        <v>0</v>
      </c>
      <c r="D52" s="59">
        <f t="shared" si="67"/>
        <v>0</v>
      </c>
      <c r="E52" s="59">
        <f t="shared" si="67"/>
        <v>0</v>
      </c>
      <c r="F52" s="422">
        <v>0</v>
      </c>
      <c r="G52" s="59">
        <f t="shared" si="64"/>
        <v>0</v>
      </c>
      <c r="H52" s="59">
        <f t="shared" si="64"/>
        <v>0</v>
      </c>
      <c r="I52" s="61">
        <f t="shared" si="60"/>
        <v>0</v>
      </c>
      <c r="J52" s="4"/>
      <c r="K52" s="74" t="s">
        <v>20</v>
      </c>
      <c r="L52" s="87">
        <f t="shared" si="65"/>
        <v>0</v>
      </c>
      <c r="M52" s="87">
        <f t="shared" si="65"/>
        <v>0</v>
      </c>
      <c r="N52" s="87">
        <f t="shared" si="65"/>
        <v>0</v>
      </c>
      <c r="O52" s="87">
        <f t="shared" si="65"/>
        <v>0</v>
      </c>
      <c r="P52" s="87">
        <f t="shared" si="65"/>
        <v>0</v>
      </c>
      <c r="Q52" s="87">
        <f t="shared" si="65"/>
        <v>0</v>
      </c>
      <c r="R52" s="87">
        <f t="shared" si="65"/>
        <v>0</v>
      </c>
      <c r="S52" s="89">
        <f t="shared" si="61"/>
        <v>0</v>
      </c>
      <c r="U52" s="105" t="s">
        <v>20</v>
      </c>
      <c r="V52" s="121">
        <f t="shared" si="66"/>
        <v>0</v>
      </c>
      <c r="W52" s="121">
        <f t="shared" si="66"/>
        <v>0</v>
      </c>
      <c r="X52" s="121">
        <f t="shared" si="66"/>
        <v>0</v>
      </c>
      <c r="Y52" s="121">
        <f t="shared" si="66"/>
        <v>0</v>
      </c>
      <c r="Z52" s="121">
        <f t="shared" si="66"/>
        <v>0</v>
      </c>
      <c r="AA52" s="121">
        <f t="shared" si="66"/>
        <v>0</v>
      </c>
      <c r="AB52" s="121">
        <f t="shared" si="66"/>
        <v>0</v>
      </c>
      <c r="AC52" s="283">
        <f t="shared" si="66"/>
        <v>0</v>
      </c>
      <c r="AD52" s="121">
        <f t="shared" si="66"/>
        <v>0</v>
      </c>
      <c r="AE52" s="121">
        <f t="shared" si="66"/>
        <v>0</v>
      </c>
      <c r="AF52" s="121">
        <f t="shared" si="66"/>
        <v>0</v>
      </c>
      <c r="AG52" s="121">
        <f t="shared" si="66"/>
        <v>0</v>
      </c>
      <c r="AH52" s="121">
        <f t="shared" si="66"/>
        <v>0</v>
      </c>
      <c r="AI52" s="123">
        <f t="shared" si="62"/>
        <v>0</v>
      </c>
      <c r="AJ52" s="5" t="str">
        <f t="shared" si="63"/>
        <v/>
      </c>
    </row>
    <row r="53" spans="1:36" ht="15" thickBot="1">
      <c r="A53" s="57" t="s">
        <v>11</v>
      </c>
      <c r="B53" s="52">
        <f t="shared" si="67"/>
        <v>0</v>
      </c>
      <c r="C53" s="52">
        <f t="shared" si="67"/>
        <v>0</v>
      </c>
      <c r="D53" s="52">
        <f t="shared" si="67"/>
        <v>0</v>
      </c>
      <c r="E53" s="52">
        <f t="shared" si="67"/>
        <v>0</v>
      </c>
      <c r="F53" s="423">
        <v>0</v>
      </c>
      <c r="G53" s="52">
        <f t="shared" si="64"/>
        <v>0</v>
      </c>
      <c r="H53" s="52">
        <f t="shared" si="64"/>
        <v>0</v>
      </c>
      <c r="I53" s="66">
        <f t="shared" si="60"/>
        <v>0</v>
      </c>
      <c r="J53" s="4"/>
      <c r="K53" s="76" t="s">
        <v>11</v>
      </c>
      <c r="L53" s="52">
        <f t="shared" si="65"/>
        <v>0</v>
      </c>
      <c r="M53" s="52">
        <f t="shared" si="65"/>
        <v>0</v>
      </c>
      <c r="N53" s="52">
        <f t="shared" si="65"/>
        <v>0</v>
      </c>
      <c r="O53" s="52">
        <f t="shared" si="65"/>
        <v>0</v>
      </c>
      <c r="P53" s="52">
        <f t="shared" si="65"/>
        <v>0</v>
      </c>
      <c r="Q53" s="52">
        <f t="shared" si="65"/>
        <v>0</v>
      </c>
      <c r="R53" s="52">
        <f t="shared" si="65"/>
        <v>0</v>
      </c>
      <c r="S53" s="93">
        <f t="shared" si="61"/>
        <v>0</v>
      </c>
      <c r="U53" s="106" t="s">
        <v>11</v>
      </c>
      <c r="V53" s="124">
        <f t="shared" si="66"/>
        <v>0</v>
      </c>
      <c r="W53" s="124">
        <f t="shared" si="66"/>
        <v>0</v>
      </c>
      <c r="X53" s="124">
        <f t="shared" si="66"/>
        <v>0</v>
      </c>
      <c r="Y53" s="124">
        <f t="shared" si="66"/>
        <v>0</v>
      </c>
      <c r="Z53" s="124">
        <f t="shared" si="66"/>
        <v>0</v>
      </c>
      <c r="AA53" s="124">
        <f t="shared" si="66"/>
        <v>0</v>
      </c>
      <c r="AB53" s="124">
        <f t="shared" si="66"/>
        <v>0</v>
      </c>
      <c r="AC53" s="284">
        <f t="shared" si="66"/>
        <v>0</v>
      </c>
      <c r="AD53" s="124">
        <f t="shared" si="66"/>
        <v>0</v>
      </c>
      <c r="AE53" s="124">
        <f t="shared" si="66"/>
        <v>0</v>
      </c>
      <c r="AF53" s="124">
        <f t="shared" si="66"/>
        <v>0</v>
      </c>
      <c r="AG53" s="124">
        <f t="shared" si="66"/>
        <v>0</v>
      </c>
      <c r="AH53" s="124">
        <f t="shared" si="66"/>
        <v>0</v>
      </c>
      <c r="AI53" s="126">
        <f t="shared" si="62"/>
        <v>0</v>
      </c>
      <c r="AJ53" s="5" t="str">
        <f t="shared" si="63"/>
        <v/>
      </c>
    </row>
    <row r="54" spans="1:36" ht="15">
      <c r="A54" s="34" t="s">
        <v>26</v>
      </c>
      <c r="B54" s="67">
        <f>SUM(B33:B49)</f>
        <v>7421.3408022516996</v>
      </c>
      <c r="C54" s="67">
        <f t="shared" ref="C54:I54" si="68">SUM(C33:C49)</f>
        <v>14546.289626348844</v>
      </c>
      <c r="D54" s="67">
        <f t="shared" si="68"/>
        <v>14458.354774908576</v>
      </c>
      <c r="E54" s="67">
        <f t="shared" si="68"/>
        <v>12477.416760935987</v>
      </c>
      <c r="F54" s="67">
        <f t="shared" si="68"/>
        <v>0</v>
      </c>
      <c r="G54" s="67">
        <f t="shared" si="68"/>
        <v>1336.5899310562181</v>
      </c>
      <c r="H54" s="68">
        <f t="shared" si="68"/>
        <v>35.646816373903114</v>
      </c>
      <c r="I54" s="39">
        <f t="shared" si="68"/>
        <v>50275.638711875232</v>
      </c>
      <c r="J54" s="4"/>
      <c r="K54" s="77" t="s">
        <v>26</v>
      </c>
      <c r="L54" s="67">
        <f>SUM(L33:L49)</f>
        <v>7421.3408022516996</v>
      </c>
      <c r="M54" s="67">
        <f t="shared" ref="M54:S54" si="69">SUM(M33:M49)</f>
        <v>14546.289626348844</v>
      </c>
      <c r="N54" s="67">
        <f t="shared" si="69"/>
        <v>14458.354774908576</v>
      </c>
      <c r="O54" s="67">
        <f t="shared" si="69"/>
        <v>12477.416760935987</v>
      </c>
      <c r="P54" s="67">
        <f t="shared" si="69"/>
        <v>5106.7469542689623</v>
      </c>
      <c r="Q54" s="67">
        <f t="shared" si="69"/>
        <v>1336.5899310562181</v>
      </c>
      <c r="R54" s="68">
        <f t="shared" si="69"/>
        <v>35.646816373903114</v>
      </c>
      <c r="S54" s="94">
        <f t="shared" si="69"/>
        <v>55382.385666144182</v>
      </c>
      <c r="U54" s="107" t="s">
        <v>63</v>
      </c>
      <c r="V54" s="127">
        <f>SUM(V33:V49)</f>
        <v>4849.1372999314599</v>
      </c>
      <c r="W54" s="127">
        <f t="shared" ref="W54:AH54" si="70">SUM(W33:W49)</f>
        <v>1454.6753362213681</v>
      </c>
      <c r="X54" s="127">
        <f t="shared" si="70"/>
        <v>1336.5899310562181</v>
      </c>
      <c r="Y54" s="127">
        <f t="shared" si="70"/>
        <v>14546.289626348844</v>
      </c>
      <c r="Z54" s="127">
        <f t="shared" si="70"/>
        <v>12287.18983697755</v>
      </c>
      <c r="AA54" s="127">
        <f t="shared" si="70"/>
        <v>11236.16250091734</v>
      </c>
      <c r="AB54" s="127">
        <f t="shared" si="70"/>
        <v>5106.7469542689623</v>
      </c>
      <c r="AC54" s="127">
        <f t="shared" si="70"/>
        <v>4565.5941804224422</v>
      </c>
      <c r="AD54" s="128">
        <f t="shared" si="70"/>
        <v>1117.528166098873</v>
      </c>
      <c r="AE54" s="128">
        <f t="shared" si="70"/>
        <v>1207.9617486363422</v>
      </c>
      <c r="AF54" s="128">
        <f t="shared" si="70"/>
        <v>35.646816373903114</v>
      </c>
      <c r="AG54" s="128">
        <f t="shared" si="70"/>
        <v>2171.1649379310225</v>
      </c>
      <c r="AH54" s="128">
        <f t="shared" si="70"/>
        <v>33.292511382301939</v>
      </c>
      <c r="AI54" s="129">
        <f>SUM(V54:AC54)</f>
        <v>55382.385666144182</v>
      </c>
      <c r="AJ54" s="5" t="str">
        <f t="shared" si="63"/>
        <v/>
      </c>
    </row>
    <row r="55" spans="1:36" s="15" customFormat="1" ht="15" thickBot="1">
      <c r="A55" s="32" t="s">
        <v>90</v>
      </c>
      <c r="B55" s="48">
        <f>IF($I54=0,"-",B54/$I54)</f>
        <v>0.14761305857858273</v>
      </c>
      <c r="C55" s="48">
        <f t="shared" ref="C55:H55" si="71">IF($I54=0,"-",C54/$I54)</f>
        <v>0.28933077727191508</v>
      </c>
      <c r="D55" s="48">
        <f t="shared" si="71"/>
        <v>0.28758172238781476</v>
      </c>
      <c r="E55" s="48">
        <f t="shared" si="71"/>
        <v>0.24818017394951145</v>
      </c>
      <c r="F55" s="48">
        <f t="shared" si="71"/>
        <v>0</v>
      </c>
      <c r="G55" s="48">
        <f t="shared" si="71"/>
        <v>2.6585240193885636E-2</v>
      </c>
      <c r="H55" s="69">
        <f t="shared" si="71"/>
        <v>7.0902761829027237E-4</v>
      </c>
      <c r="I55" s="49">
        <f>SUM(B55:H55)</f>
        <v>0.99999999999999989</v>
      </c>
      <c r="K55" s="78" t="s">
        <v>90</v>
      </c>
      <c r="L55" s="95">
        <f>IF($S54=0,"-",L54/$S54)</f>
        <v>0.1340018259052434</v>
      </c>
      <c r="M55" s="95">
        <f t="shared" ref="M55:R55" si="72">IF($S54=0,"-",M54/$S54)</f>
        <v>0.26265191452814463</v>
      </c>
      <c r="N55" s="95">
        <f t="shared" si="72"/>
        <v>0.26106413801070899</v>
      </c>
      <c r="O55" s="95">
        <f t="shared" si="72"/>
        <v>0.22529576165520004</v>
      </c>
      <c r="P55" s="95">
        <f t="shared" si="72"/>
        <v>9.2208865559772535E-2</v>
      </c>
      <c r="Q55" s="95">
        <f t="shared" si="72"/>
        <v>2.4133845354973382E-2</v>
      </c>
      <c r="R55" s="96">
        <f t="shared" si="72"/>
        <v>6.436489859571791E-4</v>
      </c>
      <c r="S55" s="97">
        <f>SUM(L55:R55)</f>
        <v>1.0000000000000002</v>
      </c>
      <c r="U55" s="108" t="s">
        <v>90</v>
      </c>
      <c r="V55" s="130">
        <f>+V54/$AI54</f>
        <v>8.7557392871498982E-2</v>
      </c>
      <c r="W55" s="130">
        <f t="shared" ref="W55:AH55" si="73">+W54/$AI54</f>
        <v>2.6266028787391617E-2</v>
      </c>
      <c r="X55" s="130">
        <f t="shared" si="73"/>
        <v>2.4133845354973382E-2</v>
      </c>
      <c r="Y55" s="130">
        <f t="shared" si="73"/>
        <v>0.26265191452814463</v>
      </c>
      <c r="Z55" s="130">
        <f t="shared" si="73"/>
        <v>0.22186097058091947</v>
      </c>
      <c r="AA55" s="130">
        <f t="shared" si="73"/>
        <v>0.20288332410689416</v>
      </c>
      <c r="AB55" s="130">
        <f t="shared" si="73"/>
        <v>9.2208865559772535E-2</v>
      </c>
      <c r="AC55" s="130">
        <f t="shared" si="73"/>
        <v>8.2437658210405274E-2</v>
      </c>
      <c r="AD55" s="130">
        <f t="shared" si="73"/>
        <v>2.0178404246352814E-2</v>
      </c>
      <c r="AE55" s="130">
        <f t="shared" si="73"/>
        <v>2.1811298558320893E-2</v>
      </c>
      <c r="AF55" s="130">
        <f t="shared" si="73"/>
        <v>6.436489859571791E-4</v>
      </c>
      <c r="AG55" s="130">
        <f t="shared" si="73"/>
        <v>3.9203167429789465E-2</v>
      </c>
      <c r="AH55" s="130">
        <f t="shared" si="73"/>
        <v>6.0113898998493287E-4</v>
      </c>
      <c r="AI55" s="131">
        <f>SUM(V55:AC55)</f>
        <v>1</v>
      </c>
      <c r="AJ55" s="5" t="str">
        <f t="shared" si="63"/>
        <v/>
      </c>
    </row>
    <row r="56" spans="1:36" ht="15" thickBot="1">
      <c r="A56"/>
      <c r="B56" s="50"/>
      <c r="C56" s="50"/>
      <c r="D56" s="50"/>
      <c r="E56" s="50"/>
      <c r="F56" s="50"/>
      <c r="G56" s="50"/>
      <c r="H56" s="50"/>
      <c r="I56" s="50"/>
      <c r="J56" s="4"/>
      <c r="K56"/>
      <c r="L56" s="50"/>
      <c r="M56" s="50"/>
      <c r="N56" s="50"/>
      <c r="O56" s="50"/>
      <c r="P56" s="50"/>
      <c r="Q56" s="50"/>
      <c r="R56" s="50"/>
      <c r="S56" s="50"/>
      <c r="U56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132"/>
      <c r="AJ56" s="5"/>
    </row>
    <row r="57" spans="1:36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  <c r="J57" s="4"/>
      <c r="K57" s="426" t="s">
        <v>52</v>
      </c>
      <c r="L57" s="80" t="s">
        <v>0</v>
      </c>
      <c r="M57" s="80" t="s">
        <v>1</v>
      </c>
      <c r="N57" s="80" t="s">
        <v>2</v>
      </c>
      <c r="O57" s="80" t="s">
        <v>3</v>
      </c>
      <c r="P57" s="80" t="s">
        <v>27</v>
      </c>
      <c r="Q57" s="80" t="s">
        <v>4</v>
      </c>
      <c r="R57" s="80" t="s">
        <v>5</v>
      </c>
      <c r="S57" s="81" t="s">
        <v>6</v>
      </c>
      <c r="U57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132"/>
    </row>
    <row r="58" spans="1:36" ht="15" customHeight="1">
      <c r="A58" s="447" t="s">
        <v>52</v>
      </c>
      <c r="B58" s="409" t="s">
        <v>119</v>
      </c>
      <c r="C58" s="410"/>
      <c r="D58" s="410"/>
      <c r="E58" s="410"/>
      <c r="F58" s="410"/>
      <c r="G58" s="410"/>
      <c r="H58" s="410"/>
      <c r="I58" s="411"/>
      <c r="J58" s="4"/>
      <c r="K58" s="427" t="s">
        <v>52</v>
      </c>
      <c r="L58" s="412" t="s">
        <v>119</v>
      </c>
      <c r="M58" s="413"/>
      <c r="N58" s="413"/>
      <c r="O58" s="413"/>
      <c r="P58" s="413"/>
      <c r="Q58" s="413"/>
      <c r="R58" s="413"/>
      <c r="S58" s="414"/>
      <c r="U58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132"/>
    </row>
    <row r="59" spans="1:36" ht="15">
      <c r="A59" s="27" t="s">
        <v>7</v>
      </c>
      <c r="B59" s="428"/>
      <c r="C59" s="429"/>
      <c r="D59" s="429"/>
      <c r="E59" s="430"/>
      <c r="F59" s="37">
        <f>F449+F475+F501+F527+F553</f>
        <v>4.7694256555663914</v>
      </c>
      <c r="G59" s="428"/>
      <c r="H59" s="430"/>
      <c r="I59" s="39">
        <f>SUM(B59:H59)</f>
        <v>4.7694256555663914</v>
      </c>
      <c r="J59" s="4"/>
      <c r="K59" s="79" t="s">
        <v>7</v>
      </c>
      <c r="L59" s="428"/>
      <c r="M59" s="429"/>
      <c r="N59" s="429"/>
      <c r="O59" s="430"/>
      <c r="P59" s="37">
        <f>P449+P475+P501+P527+P553</f>
        <v>0</v>
      </c>
      <c r="Q59" s="428"/>
      <c r="R59" s="437"/>
      <c r="S59" s="99">
        <f>SUM(L59:R59)</f>
        <v>0</v>
      </c>
      <c r="U59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132"/>
    </row>
    <row r="60" spans="1:36" ht="15">
      <c r="A60" s="28" t="s">
        <v>8</v>
      </c>
      <c r="B60" s="431"/>
      <c r="C60" s="432"/>
      <c r="D60" s="432"/>
      <c r="E60" s="433"/>
      <c r="F60" s="40">
        <f t="shared" ref="F60:F79" si="74">F450+F476+F502+F528+F554</f>
        <v>0</v>
      </c>
      <c r="G60" s="431"/>
      <c r="H60" s="433"/>
      <c r="I60" s="42">
        <f t="shared" ref="I60:I79" si="75">SUM(B60:H60)</f>
        <v>0</v>
      </c>
      <c r="J60" s="4"/>
      <c r="K60" s="71" t="s">
        <v>8</v>
      </c>
      <c r="L60" s="431"/>
      <c r="M60" s="432"/>
      <c r="N60" s="432"/>
      <c r="O60" s="433"/>
      <c r="P60" s="84">
        <f t="shared" ref="P60:P79" si="76">P450+P476+P502+P528+P554</f>
        <v>0</v>
      </c>
      <c r="Q60" s="431"/>
      <c r="R60" s="438"/>
      <c r="S60" s="86">
        <f t="shared" ref="S60:S79" si="77">SUM(L60:R60)</f>
        <v>0</v>
      </c>
      <c r="U6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132"/>
    </row>
    <row r="61" spans="1:36" ht="15">
      <c r="A61" s="29" t="s">
        <v>10</v>
      </c>
      <c r="B61" s="431"/>
      <c r="C61" s="432"/>
      <c r="D61" s="432"/>
      <c r="E61" s="433"/>
      <c r="F61" s="43">
        <f t="shared" si="74"/>
        <v>0</v>
      </c>
      <c r="G61" s="431"/>
      <c r="H61" s="433"/>
      <c r="I61" s="39">
        <f t="shared" si="75"/>
        <v>0</v>
      </c>
      <c r="J61" s="4"/>
      <c r="K61" s="72" t="s">
        <v>10</v>
      </c>
      <c r="L61" s="431"/>
      <c r="M61" s="432"/>
      <c r="N61" s="432"/>
      <c r="O61" s="433"/>
      <c r="P61" s="43">
        <f t="shared" si="76"/>
        <v>0</v>
      </c>
      <c r="Q61" s="431"/>
      <c r="R61" s="438"/>
      <c r="S61" s="83">
        <f t="shared" si="77"/>
        <v>0</v>
      </c>
      <c r="U61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132"/>
    </row>
    <row r="62" spans="1:36" ht="15">
      <c r="A62" s="28" t="s">
        <v>56</v>
      </c>
      <c r="B62" s="431"/>
      <c r="C62" s="432"/>
      <c r="D62" s="432"/>
      <c r="E62" s="433"/>
      <c r="F62" s="40">
        <f t="shared" si="74"/>
        <v>0</v>
      </c>
      <c r="G62" s="431"/>
      <c r="H62" s="433"/>
      <c r="I62" s="42">
        <f t="shared" si="75"/>
        <v>0</v>
      </c>
      <c r="J62" s="4"/>
      <c r="K62" s="71" t="s">
        <v>56</v>
      </c>
      <c r="L62" s="431"/>
      <c r="M62" s="432"/>
      <c r="N62" s="432"/>
      <c r="O62" s="433"/>
      <c r="P62" s="84">
        <f t="shared" si="76"/>
        <v>0</v>
      </c>
      <c r="Q62" s="431"/>
      <c r="R62" s="438"/>
      <c r="S62" s="86">
        <f t="shared" si="77"/>
        <v>0</v>
      </c>
      <c r="U62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132"/>
    </row>
    <row r="63" spans="1:36" ht="15">
      <c r="A63" s="29" t="s">
        <v>16</v>
      </c>
      <c r="B63" s="431"/>
      <c r="C63" s="432"/>
      <c r="D63" s="432"/>
      <c r="E63" s="433"/>
      <c r="F63" s="43">
        <f t="shared" si="74"/>
        <v>0</v>
      </c>
      <c r="G63" s="431"/>
      <c r="H63" s="433"/>
      <c r="I63" s="39">
        <f t="shared" si="75"/>
        <v>0</v>
      </c>
      <c r="J63" s="4"/>
      <c r="K63" s="72" t="s">
        <v>16</v>
      </c>
      <c r="L63" s="431"/>
      <c r="M63" s="432"/>
      <c r="N63" s="432"/>
      <c r="O63" s="433"/>
      <c r="P63" s="43">
        <f t="shared" si="76"/>
        <v>0</v>
      </c>
      <c r="Q63" s="431"/>
      <c r="R63" s="438"/>
      <c r="S63" s="83">
        <f t="shared" si="77"/>
        <v>0</v>
      </c>
      <c r="U63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132"/>
    </row>
    <row r="64" spans="1:36" ht="15">
      <c r="A64" s="28" t="s">
        <v>68</v>
      </c>
      <c r="B64" s="431"/>
      <c r="C64" s="432"/>
      <c r="D64" s="432"/>
      <c r="E64" s="433"/>
      <c r="F64" s="40">
        <f t="shared" si="74"/>
        <v>0</v>
      </c>
      <c r="G64" s="431"/>
      <c r="H64" s="433"/>
      <c r="I64" s="42">
        <f t="shared" si="75"/>
        <v>0</v>
      </c>
      <c r="J64" s="4"/>
      <c r="K64" s="71" t="s">
        <v>68</v>
      </c>
      <c r="L64" s="431"/>
      <c r="M64" s="432"/>
      <c r="N64" s="432"/>
      <c r="O64" s="433"/>
      <c r="P64" s="84">
        <f t="shared" si="76"/>
        <v>0</v>
      </c>
      <c r="Q64" s="431"/>
      <c r="R64" s="438"/>
      <c r="S64" s="86">
        <f t="shared" si="77"/>
        <v>0</v>
      </c>
      <c r="U64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132"/>
    </row>
    <row r="65" spans="1:35" ht="15">
      <c r="A65" s="29" t="s">
        <v>58</v>
      </c>
      <c r="B65" s="431"/>
      <c r="C65" s="432"/>
      <c r="D65" s="432"/>
      <c r="E65" s="433"/>
      <c r="F65" s="43">
        <f t="shared" si="74"/>
        <v>51509.124772118623</v>
      </c>
      <c r="G65" s="431"/>
      <c r="H65" s="433"/>
      <c r="I65" s="39">
        <f t="shared" si="75"/>
        <v>51509.124772118623</v>
      </c>
      <c r="J65" s="4"/>
      <c r="K65" s="72" t="s">
        <v>58</v>
      </c>
      <c r="L65" s="431"/>
      <c r="M65" s="432"/>
      <c r="N65" s="432"/>
      <c r="O65" s="433"/>
      <c r="P65" s="43">
        <f t="shared" si="76"/>
        <v>16083.960251118764</v>
      </c>
      <c r="Q65" s="431"/>
      <c r="R65" s="438"/>
      <c r="S65" s="83">
        <f t="shared" si="77"/>
        <v>16083.960251118764</v>
      </c>
      <c r="U65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132"/>
    </row>
    <row r="66" spans="1:35" ht="15">
      <c r="A66" s="28" t="s">
        <v>12</v>
      </c>
      <c r="B66" s="431"/>
      <c r="C66" s="432"/>
      <c r="D66" s="432"/>
      <c r="E66" s="433"/>
      <c r="F66" s="40">
        <f t="shared" si="74"/>
        <v>19444.043845136883</v>
      </c>
      <c r="G66" s="431"/>
      <c r="H66" s="433"/>
      <c r="I66" s="42">
        <f t="shared" si="75"/>
        <v>19444.043845136883</v>
      </c>
      <c r="J66" s="4"/>
      <c r="K66" s="71" t="s">
        <v>12</v>
      </c>
      <c r="L66" s="431"/>
      <c r="M66" s="432"/>
      <c r="N66" s="432"/>
      <c r="O66" s="433"/>
      <c r="P66" s="84">
        <f t="shared" si="76"/>
        <v>8117.3955796609571</v>
      </c>
      <c r="Q66" s="431"/>
      <c r="R66" s="438"/>
      <c r="S66" s="86">
        <f t="shared" si="77"/>
        <v>8117.3955796609571</v>
      </c>
      <c r="U66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132"/>
    </row>
    <row r="67" spans="1:35" ht="15">
      <c r="A67" s="29" t="s">
        <v>59</v>
      </c>
      <c r="B67" s="431"/>
      <c r="C67" s="432"/>
      <c r="D67" s="432"/>
      <c r="E67" s="433"/>
      <c r="F67" s="43">
        <f t="shared" si="74"/>
        <v>22721.517318045277</v>
      </c>
      <c r="G67" s="431"/>
      <c r="H67" s="433"/>
      <c r="I67" s="39">
        <f t="shared" si="75"/>
        <v>22721.517318045277</v>
      </c>
      <c r="J67" s="4"/>
      <c r="K67" s="72" t="s">
        <v>59</v>
      </c>
      <c r="L67" s="431"/>
      <c r="M67" s="432"/>
      <c r="N67" s="432"/>
      <c r="O67" s="433"/>
      <c r="P67" s="43">
        <f t="shared" si="76"/>
        <v>-4.2366110619695974E-13</v>
      </c>
      <c r="Q67" s="431"/>
      <c r="R67" s="438"/>
      <c r="S67" s="83">
        <f t="shared" si="77"/>
        <v>-4.2366110619695974E-13</v>
      </c>
      <c r="U67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132"/>
    </row>
    <row r="68" spans="1:35" ht="15">
      <c r="A68" s="28" t="s">
        <v>17</v>
      </c>
      <c r="B68" s="431"/>
      <c r="C68" s="432"/>
      <c r="D68" s="432"/>
      <c r="E68" s="433"/>
      <c r="F68" s="40">
        <f t="shared" si="74"/>
        <v>38.303872048682692</v>
      </c>
      <c r="G68" s="431"/>
      <c r="H68" s="433"/>
      <c r="I68" s="42">
        <f t="shared" si="75"/>
        <v>38.303872048682692</v>
      </c>
      <c r="J68" s="4"/>
      <c r="K68" s="71" t="s">
        <v>17</v>
      </c>
      <c r="L68" s="431"/>
      <c r="M68" s="432"/>
      <c r="N68" s="432"/>
      <c r="O68" s="433"/>
      <c r="P68" s="84">
        <f t="shared" si="76"/>
        <v>38.303872048682472</v>
      </c>
      <c r="Q68" s="431"/>
      <c r="R68" s="438"/>
      <c r="S68" s="86">
        <f t="shared" si="77"/>
        <v>38.303872048682472</v>
      </c>
      <c r="U68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132"/>
    </row>
    <row r="69" spans="1:35" ht="15">
      <c r="A69" s="29" t="s">
        <v>140</v>
      </c>
      <c r="B69" s="431"/>
      <c r="C69" s="432"/>
      <c r="D69" s="432"/>
      <c r="E69" s="433"/>
      <c r="F69" s="43">
        <f t="shared" si="74"/>
        <v>4052.2490772170459</v>
      </c>
      <c r="G69" s="431"/>
      <c r="H69" s="433"/>
      <c r="I69" s="39">
        <f t="shared" si="75"/>
        <v>4052.2490772170459</v>
      </c>
      <c r="J69" s="4"/>
      <c r="K69" s="72" t="s">
        <v>140</v>
      </c>
      <c r="L69" s="431"/>
      <c r="M69" s="432"/>
      <c r="N69" s="432"/>
      <c r="O69" s="433"/>
      <c r="P69" s="43">
        <f t="shared" si="76"/>
        <v>3.8989306151713663</v>
      </c>
      <c r="Q69" s="431"/>
      <c r="R69" s="438"/>
      <c r="S69" s="83">
        <f t="shared" si="77"/>
        <v>3.8989306151713663</v>
      </c>
      <c r="U69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132"/>
    </row>
    <row r="70" spans="1:35" ht="15">
      <c r="A70" s="28" t="s">
        <v>25</v>
      </c>
      <c r="B70" s="431"/>
      <c r="C70" s="432"/>
      <c r="D70" s="432"/>
      <c r="E70" s="433"/>
      <c r="F70" s="40">
        <f t="shared" si="74"/>
        <v>1600.0945227642376</v>
      </c>
      <c r="G70" s="431"/>
      <c r="H70" s="433"/>
      <c r="I70" s="42">
        <f t="shared" si="75"/>
        <v>1600.0945227642376</v>
      </c>
      <c r="J70" s="4"/>
      <c r="K70" s="71" t="s">
        <v>25</v>
      </c>
      <c r="L70" s="431"/>
      <c r="M70" s="432"/>
      <c r="N70" s="432"/>
      <c r="O70" s="433"/>
      <c r="P70" s="84">
        <f t="shared" si="76"/>
        <v>4.2064129956997931E-12</v>
      </c>
      <c r="Q70" s="431"/>
      <c r="R70" s="438"/>
      <c r="S70" s="86">
        <f t="shared" si="77"/>
        <v>4.2064129956997931E-12</v>
      </c>
      <c r="U7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132"/>
    </row>
    <row r="71" spans="1:35" ht="15">
      <c r="A71" s="29" t="s">
        <v>24</v>
      </c>
      <c r="B71" s="431"/>
      <c r="C71" s="432"/>
      <c r="D71" s="432"/>
      <c r="E71" s="433"/>
      <c r="F71" s="43">
        <f t="shared" si="74"/>
        <v>0</v>
      </c>
      <c r="G71" s="431"/>
      <c r="H71" s="433"/>
      <c r="I71" s="39">
        <f t="shared" si="75"/>
        <v>0</v>
      </c>
      <c r="J71" s="4"/>
      <c r="K71" s="72" t="s">
        <v>24</v>
      </c>
      <c r="L71" s="431"/>
      <c r="M71" s="432"/>
      <c r="N71" s="432"/>
      <c r="O71" s="433"/>
      <c r="P71" s="43">
        <f t="shared" si="76"/>
        <v>5.3557158707917552E-13</v>
      </c>
      <c r="Q71" s="431"/>
      <c r="R71" s="438"/>
      <c r="S71" s="83">
        <f t="shared" si="77"/>
        <v>5.3557158707917552E-13</v>
      </c>
      <c r="U71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132"/>
    </row>
    <row r="72" spans="1:35" ht="15">
      <c r="A72" s="28" t="s">
        <v>60</v>
      </c>
      <c r="B72" s="431"/>
      <c r="C72" s="432"/>
      <c r="D72" s="432"/>
      <c r="E72" s="433"/>
      <c r="F72" s="40">
        <f t="shared" si="74"/>
        <v>6.0884886764705895E-2</v>
      </c>
      <c r="G72" s="431"/>
      <c r="H72" s="433"/>
      <c r="I72" s="42">
        <f t="shared" si="75"/>
        <v>6.0884886764705895E-2</v>
      </c>
      <c r="J72" s="4"/>
      <c r="K72" s="71" t="s">
        <v>60</v>
      </c>
      <c r="L72" s="431"/>
      <c r="M72" s="432"/>
      <c r="N72" s="432"/>
      <c r="O72" s="433"/>
      <c r="P72" s="84">
        <f t="shared" si="76"/>
        <v>5.4617074751739381E-13</v>
      </c>
      <c r="Q72" s="431"/>
      <c r="R72" s="438"/>
      <c r="S72" s="86">
        <f t="shared" si="77"/>
        <v>5.4617074751739381E-13</v>
      </c>
      <c r="U72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132"/>
    </row>
    <row r="73" spans="1:35" ht="15">
      <c r="A73" s="29" t="s">
        <v>22</v>
      </c>
      <c r="B73" s="431"/>
      <c r="C73" s="432"/>
      <c r="D73" s="432"/>
      <c r="E73" s="433"/>
      <c r="F73" s="51">
        <f t="shared" si="74"/>
        <v>657.32183561809916</v>
      </c>
      <c r="G73" s="431"/>
      <c r="H73" s="433"/>
      <c r="I73" s="39">
        <f t="shared" si="75"/>
        <v>657.32183561809916</v>
      </c>
      <c r="J73" s="4"/>
      <c r="K73" s="72" t="s">
        <v>22</v>
      </c>
      <c r="L73" s="431"/>
      <c r="M73" s="432"/>
      <c r="N73" s="432"/>
      <c r="O73" s="433"/>
      <c r="P73" s="43">
        <f t="shared" si="76"/>
        <v>456.17134799861418</v>
      </c>
      <c r="Q73" s="431"/>
      <c r="R73" s="438"/>
      <c r="S73" s="83">
        <f t="shared" si="77"/>
        <v>456.17134799861418</v>
      </c>
      <c r="U73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132"/>
    </row>
    <row r="74" spans="1:35" ht="15">
      <c r="A74" s="28" t="s">
        <v>21</v>
      </c>
      <c r="B74" s="431"/>
      <c r="C74" s="432"/>
      <c r="D74" s="432"/>
      <c r="E74" s="433"/>
      <c r="F74" s="40">
        <f t="shared" si="74"/>
        <v>0</v>
      </c>
      <c r="G74" s="431"/>
      <c r="H74" s="433"/>
      <c r="I74" s="42">
        <f t="shared" si="75"/>
        <v>0</v>
      </c>
      <c r="J74" s="4"/>
      <c r="K74" s="71" t="s">
        <v>21</v>
      </c>
      <c r="L74" s="431"/>
      <c r="M74" s="432"/>
      <c r="N74" s="432"/>
      <c r="O74" s="433"/>
      <c r="P74" s="84">
        <f t="shared" si="76"/>
        <v>0</v>
      </c>
      <c r="Q74" s="431"/>
      <c r="R74" s="438"/>
      <c r="S74" s="86">
        <f t="shared" si="77"/>
        <v>0</v>
      </c>
      <c r="U74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132"/>
    </row>
    <row r="75" spans="1:35" ht="15">
      <c r="A75" s="30" t="s">
        <v>64</v>
      </c>
      <c r="B75" s="431"/>
      <c r="C75" s="432"/>
      <c r="D75" s="432"/>
      <c r="E75" s="433"/>
      <c r="F75" s="43">
        <f t="shared" si="74"/>
        <v>0</v>
      </c>
      <c r="G75" s="431"/>
      <c r="H75" s="433"/>
      <c r="I75" s="39">
        <f t="shared" si="75"/>
        <v>0</v>
      </c>
      <c r="J75" s="4"/>
      <c r="K75" s="73" t="s">
        <v>64</v>
      </c>
      <c r="L75" s="431"/>
      <c r="M75" s="432"/>
      <c r="N75" s="432"/>
      <c r="O75" s="433"/>
      <c r="P75" s="43">
        <f t="shared" si="76"/>
        <v>0</v>
      </c>
      <c r="Q75" s="431"/>
      <c r="R75" s="438"/>
      <c r="S75" s="83">
        <f t="shared" si="77"/>
        <v>0</v>
      </c>
      <c r="U75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132"/>
    </row>
    <row r="76" spans="1:35">
      <c r="A76" s="55" t="s">
        <v>23</v>
      </c>
      <c r="B76" s="431"/>
      <c r="C76" s="432"/>
      <c r="D76" s="432"/>
      <c r="E76" s="433"/>
      <c r="F76" s="59">
        <f t="shared" si="74"/>
        <v>0</v>
      </c>
      <c r="G76" s="431"/>
      <c r="H76" s="433"/>
      <c r="I76" s="61">
        <f t="shared" si="75"/>
        <v>0</v>
      </c>
      <c r="J76" s="4"/>
      <c r="K76" s="74" t="s">
        <v>23</v>
      </c>
      <c r="L76" s="431"/>
      <c r="M76" s="432"/>
      <c r="N76" s="432"/>
      <c r="O76" s="433"/>
      <c r="P76" s="87">
        <f t="shared" si="76"/>
        <v>0</v>
      </c>
      <c r="Q76" s="431"/>
      <c r="R76" s="438"/>
      <c r="S76" s="89">
        <f t="shared" si="77"/>
        <v>0</v>
      </c>
      <c r="U76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132"/>
    </row>
    <row r="77" spans="1:35">
      <c r="A77" s="56" t="s">
        <v>19</v>
      </c>
      <c r="B77" s="431"/>
      <c r="C77" s="432"/>
      <c r="D77" s="432"/>
      <c r="E77" s="433"/>
      <c r="F77" s="62">
        <f t="shared" si="74"/>
        <v>0</v>
      </c>
      <c r="G77" s="431"/>
      <c r="H77" s="433"/>
      <c r="I77" s="64">
        <f t="shared" si="75"/>
        <v>0</v>
      </c>
      <c r="J77" s="4"/>
      <c r="K77" s="75" t="s">
        <v>19</v>
      </c>
      <c r="L77" s="431"/>
      <c r="M77" s="432"/>
      <c r="N77" s="432"/>
      <c r="O77" s="433"/>
      <c r="P77" s="62">
        <f t="shared" si="76"/>
        <v>0</v>
      </c>
      <c r="Q77" s="431"/>
      <c r="R77" s="438"/>
      <c r="S77" s="91">
        <f t="shared" si="77"/>
        <v>0</v>
      </c>
      <c r="U77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132"/>
    </row>
    <row r="78" spans="1:35">
      <c r="A78" s="55" t="s">
        <v>20</v>
      </c>
      <c r="B78" s="431"/>
      <c r="C78" s="432"/>
      <c r="D78" s="432"/>
      <c r="E78" s="433"/>
      <c r="F78" s="59">
        <f t="shared" si="74"/>
        <v>0</v>
      </c>
      <c r="G78" s="431"/>
      <c r="H78" s="433"/>
      <c r="I78" s="61">
        <f t="shared" si="75"/>
        <v>0</v>
      </c>
      <c r="J78" s="4"/>
      <c r="K78" s="74" t="s">
        <v>20</v>
      </c>
      <c r="L78" s="431"/>
      <c r="M78" s="432"/>
      <c r="N78" s="432"/>
      <c r="O78" s="433"/>
      <c r="P78" s="87">
        <f t="shared" si="76"/>
        <v>0</v>
      </c>
      <c r="Q78" s="431"/>
      <c r="R78" s="438"/>
      <c r="S78" s="89">
        <f t="shared" si="77"/>
        <v>0</v>
      </c>
      <c r="U78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132"/>
    </row>
    <row r="79" spans="1:35" ht="15" thickBot="1">
      <c r="A79" s="57" t="s">
        <v>11</v>
      </c>
      <c r="B79" s="434"/>
      <c r="C79" s="435"/>
      <c r="D79" s="435"/>
      <c r="E79" s="436"/>
      <c r="F79" s="52">
        <f t="shared" si="74"/>
        <v>0</v>
      </c>
      <c r="G79" s="434"/>
      <c r="H79" s="436"/>
      <c r="I79" s="66">
        <f t="shared" si="75"/>
        <v>0</v>
      </c>
      <c r="J79" s="4"/>
      <c r="K79" s="76" t="s">
        <v>11</v>
      </c>
      <c r="L79" s="434"/>
      <c r="M79" s="435"/>
      <c r="N79" s="435"/>
      <c r="O79" s="436"/>
      <c r="P79" s="52">
        <f t="shared" si="76"/>
        <v>0</v>
      </c>
      <c r="Q79" s="434"/>
      <c r="R79" s="439"/>
      <c r="S79" s="93">
        <f t="shared" si="77"/>
        <v>0</v>
      </c>
      <c r="U79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132"/>
    </row>
    <row r="80" spans="1:35" ht="15">
      <c r="A80" s="34" t="s">
        <v>26</v>
      </c>
      <c r="B80" s="67">
        <f>SUM(B59:B75)</f>
        <v>0</v>
      </c>
      <c r="C80" s="67">
        <f t="shared" ref="C80:I80" si="78">SUM(C59:C75)</f>
        <v>0</v>
      </c>
      <c r="D80" s="67">
        <f t="shared" si="78"/>
        <v>0</v>
      </c>
      <c r="E80" s="67">
        <f t="shared" si="78"/>
        <v>0</v>
      </c>
      <c r="F80" s="67">
        <f t="shared" si="78"/>
        <v>100027.48555349118</v>
      </c>
      <c r="G80" s="67">
        <f t="shared" si="78"/>
        <v>0</v>
      </c>
      <c r="H80" s="68">
        <f t="shared" si="78"/>
        <v>0</v>
      </c>
      <c r="I80" s="39">
        <f t="shared" si="78"/>
        <v>100027.48555349118</v>
      </c>
      <c r="J80" s="4"/>
      <c r="K80" s="77" t="s">
        <v>26</v>
      </c>
      <c r="L80" s="67">
        <f>SUM(L59:L75)</f>
        <v>0</v>
      </c>
      <c r="M80" s="67">
        <f t="shared" ref="M80:S80" si="79">SUM(M59:M75)</f>
        <v>0</v>
      </c>
      <c r="N80" s="67">
        <f t="shared" si="79"/>
        <v>0</v>
      </c>
      <c r="O80" s="67">
        <f t="shared" si="79"/>
        <v>0</v>
      </c>
      <c r="P80" s="67">
        <f t="shared" si="79"/>
        <v>24699.729981442193</v>
      </c>
      <c r="Q80" s="67">
        <f t="shared" si="79"/>
        <v>0</v>
      </c>
      <c r="R80" s="68">
        <f t="shared" si="79"/>
        <v>0</v>
      </c>
      <c r="S80" s="94">
        <f t="shared" si="79"/>
        <v>24699.729981442193</v>
      </c>
      <c r="U8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132"/>
    </row>
    <row r="81" spans="1:36" s="8" customFormat="1" ht="15" thickBot="1">
      <c r="A81" s="32" t="s">
        <v>90</v>
      </c>
      <c r="B81" s="48">
        <f>IF($I80=0,"-",B80/$I80)</f>
        <v>0</v>
      </c>
      <c r="C81" s="48">
        <f t="shared" ref="C81:H81" si="80">IF($I80=0,"-",C80/$I80)</f>
        <v>0</v>
      </c>
      <c r="D81" s="48">
        <f t="shared" si="80"/>
        <v>0</v>
      </c>
      <c r="E81" s="48">
        <f t="shared" si="80"/>
        <v>0</v>
      </c>
      <c r="F81" s="48">
        <f t="shared" si="80"/>
        <v>1</v>
      </c>
      <c r="G81" s="48">
        <f t="shared" si="80"/>
        <v>0</v>
      </c>
      <c r="H81" s="48">
        <f t="shared" si="80"/>
        <v>0</v>
      </c>
      <c r="I81" s="48">
        <f>SUM(B81:H81)</f>
        <v>1</v>
      </c>
      <c r="J81" s="4"/>
      <c r="K81" s="78" t="s">
        <v>90</v>
      </c>
      <c r="L81" s="95">
        <f>IF($S80=0,"-",L80/$S80)</f>
        <v>0</v>
      </c>
      <c r="M81" s="95">
        <f t="shared" ref="M81:R81" si="81">IF($S80=0,"-",M80/$S80)</f>
        <v>0</v>
      </c>
      <c r="N81" s="95">
        <f t="shared" si="81"/>
        <v>0</v>
      </c>
      <c r="O81" s="95">
        <f t="shared" si="81"/>
        <v>0</v>
      </c>
      <c r="P81" s="95">
        <f t="shared" si="81"/>
        <v>1</v>
      </c>
      <c r="Q81" s="95">
        <f t="shared" si="81"/>
        <v>0</v>
      </c>
      <c r="R81" s="96">
        <f t="shared" si="81"/>
        <v>0</v>
      </c>
      <c r="S81" s="97">
        <f>SUM(L81:R81)</f>
        <v>1</v>
      </c>
      <c r="T81" s="4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4"/>
    </row>
    <row r="82" spans="1:36" ht="15" thickBot="1">
      <c r="A82" s="2"/>
      <c r="B82" s="2"/>
      <c r="C82" s="2"/>
      <c r="D82" s="2"/>
      <c r="E82" s="2"/>
      <c r="F82" s="2"/>
      <c r="G82" s="2"/>
      <c r="H82" s="2"/>
      <c r="I82" s="2"/>
      <c r="J82" s="4"/>
      <c r="K82" s="2"/>
      <c r="L82" s="50"/>
      <c r="M82" s="50"/>
      <c r="N82" s="50"/>
      <c r="O82" s="50"/>
      <c r="P82" s="50"/>
      <c r="Q82" s="50"/>
      <c r="R82" s="50"/>
      <c r="S82" s="50"/>
      <c r="U82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132"/>
    </row>
    <row r="83" spans="1:36" ht="28.5" customHeight="1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  <c r="J83" s="6"/>
      <c r="K83" s="440" t="s">
        <v>54</v>
      </c>
      <c r="L83" s="80" t="s">
        <v>0</v>
      </c>
      <c r="M83" s="80" t="s">
        <v>1</v>
      </c>
      <c r="N83" s="80" t="s">
        <v>2</v>
      </c>
      <c r="O83" s="80" t="s">
        <v>3</v>
      </c>
      <c r="P83" s="80" t="s">
        <v>27</v>
      </c>
      <c r="Q83" s="80" t="s">
        <v>4</v>
      </c>
      <c r="R83" s="80" t="s">
        <v>5</v>
      </c>
      <c r="S83" s="81" t="s">
        <v>6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s="133"/>
    </row>
    <row r="84" spans="1:36" ht="26.25" customHeight="1">
      <c r="A84" s="449" t="s">
        <v>54</v>
      </c>
      <c r="B84" s="409" t="s">
        <v>119</v>
      </c>
      <c r="C84" s="410"/>
      <c r="D84" s="410"/>
      <c r="E84" s="410"/>
      <c r="F84" s="410"/>
      <c r="G84" s="410"/>
      <c r="H84" s="410"/>
      <c r="I84" s="411"/>
      <c r="K84" s="441" t="s">
        <v>54</v>
      </c>
      <c r="L84" s="412" t="s">
        <v>119</v>
      </c>
      <c r="M84" s="413"/>
      <c r="N84" s="413"/>
      <c r="O84" s="413"/>
      <c r="P84" s="413"/>
      <c r="Q84" s="413"/>
      <c r="R84" s="413"/>
      <c r="S84" s="41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34"/>
    </row>
    <row r="85" spans="1:36" ht="15">
      <c r="A85" s="27" t="s">
        <v>7</v>
      </c>
      <c r="B85" s="37">
        <f t="shared" ref="B85:F105" si="82">B579+B605+B631</f>
        <v>509.44687018755479</v>
      </c>
      <c r="C85" s="37">
        <f t="shared" si="82"/>
        <v>0</v>
      </c>
      <c r="D85" s="37">
        <f t="shared" si="82"/>
        <v>36.370098956957193</v>
      </c>
      <c r="E85" s="37">
        <f t="shared" si="82"/>
        <v>0</v>
      </c>
      <c r="F85" s="37">
        <f t="shared" si="82"/>
        <v>0</v>
      </c>
      <c r="G85" s="37">
        <f t="shared" ref="G85:H85" si="83">G579+G605+G631</f>
        <v>0</v>
      </c>
      <c r="H85" s="37">
        <f t="shared" si="83"/>
        <v>0</v>
      </c>
      <c r="I85" s="39">
        <f>SUM(B85:H85)</f>
        <v>545.81696914451197</v>
      </c>
      <c r="K85" s="79" t="s">
        <v>7</v>
      </c>
      <c r="L85" s="37">
        <f t="shared" ref="L85:R105" si="84">L579+L605+L631</f>
        <v>509.44687018755479</v>
      </c>
      <c r="M85" s="37">
        <f t="shared" si="84"/>
        <v>0</v>
      </c>
      <c r="N85" s="37">
        <f t="shared" si="84"/>
        <v>36.370098956957193</v>
      </c>
      <c r="O85" s="37">
        <f t="shared" si="84"/>
        <v>0</v>
      </c>
      <c r="P85" s="37">
        <f t="shared" si="84"/>
        <v>4.7694256555663914</v>
      </c>
      <c r="Q85" s="37">
        <f t="shared" si="84"/>
        <v>0</v>
      </c>
      <c r="R85" s="37">
        <f t="shared" si="84"/>
        <v>0</v>
      </c>
      <c r="S85" s="99">
        <f>SUM(L85:R85)</f>
        <v>550.58639480007832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35"/>
    </row>
    <row r="86" spans="1:36" ht="15">
      <c r="A86" s="28" t="s">
        <v>8</v>
      </c>
      <c r="B86" s="40">
        <f t="shared" si="82"/>
        <v>83.533199303511523</v>
      </c>
      <c r="C86" s="40">
        <f t="shared" si="82"/>
        <v>0</v>
      </c>
      <c r="D86" s="40">
        <f t="shared" si="82"/>
        <v>14.149536865770177</v>
      </c>
      <c r="E86" s="40">
        <f t="shared" si="82"/>
        <v>0</v>
      </c>
      <c r="F86" s="40">
        <f t="shared" si="82"/>
        <v>0</v>
      </c>
      <c r="G86" s="40">
        <f t="shared" ref="G86:H86" si="85">G580+G606+G632</f>
        <v>0</v>
      </c>
      <c r="H86" s="40">
        <f t="shared" si="85"/>
        <v>0</v>
      </c>
      <c r="I86" s="42">
        <f t="shared" ref="I86:I105" si="86">SUM(B86:H86)</f>
        <v>97.682736169281696</v>
      </c>
      <c r="K86" s="71" t="s">
        <v>8</v>
      </c>
      <c r="L86" s="84">
        <f t="shared" si="84"/>
        <v>83.533199303511523</v>
      </c>
      <c r="M86" s="84">
        <f t="shared" si="84"/>
        <v>0</v>
      </c>
      <c r="N86" s="84">
        <f t="shared" si="84"/>
        <v>14.149536865770177</v>
      </c>
      <c r="O86" s="84">
        <f t="shared" si="84"/>
        <v>0</v>
      </c>
      <c r="P86" s="84">
        <f t="shared" si="84"/>
        <v>0</v>
      </c>
      <c r="Q86" s="84">
        <f t="shared" si="84"/>
        <v>0</v>
      </c>
      <c r="R86" s="84">
        <f t="shared" si="84"/>
        <v>0</v>
      </c>
      <c r="S86" s="86">
        <f t="shared" ref="S86:S105" si="87">SUM(L86:R86)</f>
        <v>97.682736169281696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35"/>
    </row>
    <row r="87" spans="1:36" ht="15">
      <c r="A87" s="29" t="s">
        <v>10</v>
      </c>
      <c r="B87" s="43">
        <f t="shared" si="82"/>
        <v>731.78662929401492</v>
      </c>
      <c r="C87" s="43">
        <f t="shared" si="82"/>
        <v>0</v>
      </c>
      <c r="D87" s="43">
        <f t="shared" si="82"/>
        <v>66.660891676342501</v>
      </c>
      <c r="E87" s="43">
        <f t="shared" si="82"/>
        <v>0</v>
      </c>
      <c r="F87" s="43">
        <f t="shared" si="82"/>
        <v>0</v>
      </c>
      <c r="G87" s="43">
        <f t="shared" ref="G87:H87" si="88">G581+G607+G633</f>
        <v>0</v>
      </c>
      <c r="H87" s="43">
        <f t="shared" si="88"/>
        <v>0</v>
      </c>
      <c r="I87" s="39">
        <f t="shared" si="86"/>
        <v>798.44752097035746</v>
      </c>
      <c r="K87" s="72" t="s">
        <v>10</v>
      </c>
      <c r="L87" s="43">
        <f t="shared" si="84"/>
        <v>731.78662929401492</v>
      </c>
      <c r="M87" s="43">
        <f t="shared" si="84"/>
        <v>0</v>
      </c>
      <c r="N87" s="43">
        <f t="shared" si="84"/>
        <v>66.660891676342501</v>
      </c>
      <c r="O87" s="43">
        <f t="shared" si="84"/>
        <v>0</v>
      </c>
      <c r="P87" s="43">
        <f t="shared" si="84"/>
        <v>0</v>
      </c>
      <c r="Q87" s="43">
        <f t="shared" si="84"/>
        <v>0</v>
      </c>
      <c r="R87" s="43">
        <f t="shared" si="84"/>
        <v>0</v>
      </c>
      <c r="S87" s="83">
        <f t="shared" si="87"/>
        <v>798.44752097035746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35"/>
    </row>
    <row r="88" spans="1:36" ht="15">
      <c r="A88" s="28" t="s">
        <v>56</v>
      </c>
      <c r="B88" s="40">
        <f t="shared" si="82"/>
        <v>0</v>
      </c>
      <c r="C88" s="40">
        <f t="shared" si="82"/>
        <v>0</v>
      </c>
      <c r="D88" s="40">
        <f t="shared" si="82"/>
        <v>0</v>
      </c>
      <c r="E88" s="40">
        <f t="shared" si="82"/>
        <v>0</v>
      </c>
      <c r="F88" s="40">
        <f t="shared" si="82"/>
        <v>0</v>
      </c>
      <c r="G88" s="40">
        <f t="shared" ref="G88:H88" si="89">G582+G608+G634</f>
        <v>0</v>
      </c>
      <c r="H88" s="40">
        <f t="shared" si="89"/>
        <v>0</v>
      </c>
      <c r="I88" s="42">
        <f t="shared" si="86"/>
        <v>0</v>
      </c>
      <c r="K88" s="71" t="s">
        <v>56</v>
      </c>
      <c r="L88" s="84">
        <f t="shared" si="84"/>
        <v>0</v>
      </c>
      <c r="M88" s="84">
        <f t="shared" si="84"/>
        <v>0</v>
      </c>
      <c r="N88" s="84">
        <f t="shared" si="84"/>
        <v>0</v>
      </c>
      <c r="O88" s="84">
        <f t="shared" si="84"/>
        <v>0</v>
      </c>
      <c r="P88" s="84">
        <f t="shared" si="84"/>
        <v>0</v>
      </c>
      <c r="Q88" s="84">
        <f t="shared" si="84"/>
        <v>0</v>
      </c>
      <c r="R88" s="84">
        <f t="shared" si="84"/>
        <v>0</v>
      </c>
      <c r="S88" s="86">
        <f t="shared" si="87"/>
        <v>0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35"/>
    </row>
    <row r="89" spans="1:36" ht="15">
      <c r="A89" s="29" t="s">
        <v>16</v>
      </c>
      <c r="B89" s="43">
        <f t="shared" si="82"/>
        <v>1338.7982057018139</v>
      </c>
      <c r="C89" s="43">
        <f t="shared" si="82"/>
        <v>58.485924198425288</v>
      </c>
      <c r="D89" s="43">
        <f t="shared" si="82"/>
        <v>125.00212052535338</v>
      </c>
      <c r="E89" s="43">
        <f t="shared" si="82"/>
        <v>27.747189265395338</v>
      </c>
      <c r="F89" s="43">
        <f t="shared" si="82"/>
        <v>0</v>
      </c>
      <c r="G89" s="43">
        <f t="shared" ref="G89:H89" si="90">G583+G609+G635</f>
        <v>0</v>
      </c>
      <c r="H89" s="43">
        <f t="shared" si="90"/>
        <v>0</v>
      </c>
      <c r="I89" s="39">
        <f t="shared" si="86"/>
        <v>1550.0334396909877</v>
      </c>
      <c r="K89" s="72" t="s">
        <v>16</v>
      </c>
      <c r="L89" s="43">
        <f t="shared" si="84"/>
        <v>1338.7982057018139</v>
      </c>
      <c r="M89" s="43">
        <f t="shared" si="84"/>
        <v>58.485924198425288</v>
      </c>
      <c r="N89" s="43">
        <f t="shared" si="84"/>
        <v>125.00212052535338</v>
      </c>
      <c r="O89" s="43">
        <f t="shared" si="84"/>
        <v>27.747189265395338</v>
      </c>
      <c r="P89" s="43">
        <f t="shared" si="84"/>
        <v>0</v>
      </c>
      <c r="Q89" s="43">
        <f t="shared" si="84"/>
        <v>0</v>
      </c>
      <c r="R89" s="43">
        <f t="shared" si="84"/>
        <v>0</v>
      </c>
      <c r="S89" s="83">
        <f t="shared" si="87"/>
        <v>1550.0334396909877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35"/>
    </row>
    <row r="90" spans="1:36" ht="15">
      <c r="A90" s="28" t="s">
        <v>68</v>
      </c>
      <c r="B90" s="40">
        <f t="shared" si="82"/>
        <v>10840.979969800539</v>
      </c>
      <c r="C90" s="40">
        <f t="shared" si="82"/>
        <v>40.168477539122186</v>
      </c>
      <c r="D90" s="40">
        <f t="shared" si="82"/>
        <v>1226.9070455988242</v>
      </c>
      <c r="E90" s="40">
        <f t="shared" si="82"/>
        <v>0</v>
      </c>
      <c r="F90" s="40">
        <f t="shared" si="82"/>
        <v>0</v>
      </c>
      <c r="G90" s="40">
        <f t="shared" ref="G90:H90" si="91">G584+G610+G636</f>
        <v>0</v>
      </c>
      <c r="H90" s="40">
        <f t="shared" si="91"/>
        <v>0</v>
      </c>
      <c r="I90" s="42">
        <f t="shared" si="86"/>
        <v>12108.055492938485</v>
      </c>
      <c r="K90" s="71" t="s">
        <v>68</v>
      </c>
      <c r="L90" s="84">
        <f t="shared" si="84"/>
        <v>10840.979969800539</v>
      </c>
      <c r="M90" s="84">
        <f t="shared" si="84"/>
        <v>40.168477539122186</v>
      </c>
      <c r="N90" s="84">
        <f t="shared" si="84"/>
        <v>1226.9070455988242</v>
      </c>
      <c r="O90" s="84">
        <f t="shared" si="84"/>
        <v>0</v>
      </c>
      <c r="P90" s="84">
        <f t="shared" si="84"/>
        <v>0</v>
      </c>
      <c r="Q90" s="84">
        <f t="shared" si="84"/>
        <v>0</v>
      </c>
      <c r="R90" s="84">
        <f t="shared" si="84"/>
        <v>0</v>
      </c>
      <c r="S90" s="86">
        <f t="shared" si="87"/>
        <v>12108.055492938485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35"/>
    </row>
    <row r="91" spans="1:36" ht="15">
      <c r="A91" s="29" t="s">
        <v>58</v>
      </c>
      <c r="B91" s="43">
        <f t="shared" si="82"/>
        <v>0</v>
      </c>
      <c r="C91" s="43">
        <f t="shared" si="82"/>
        <v>1.7801643482771825</v>
      </c>
      <c r="D91" s="43">
        <f t="shared" si="82"/>
        <v>0.40735027370835819</v>
      </c>
      <c r="E91" s="43">
        <f t="shared" si="82"/>
        <v>276.4241046582377</v>
      </c>
      <c r="F91" s="43">
        <f t="shared" si="82"/>
        <v>3412.2335383820982</v>
      </c>
      <c r="G91" s="43">
        <f t="shared" ref="G91:H91" si="92">G585+G611+G637</f>
        <v>0</v>
      </c>
      <c r="H91" s="43">
        <f t="shared" si="92"/>
        <v>0</v>
      </c>
      <c r="I91" s="39">
        <f t="shared" si="86"/>
        <v>3690.8451576623215</v>
      </c>
      <c r="K91" s="72" t="s">
        <v>58</v>
      </c>
      <c r="L91" s="43">
        <f t="shared" si="84"/>
        <v>0</v>
      </c>
      <c r="M91" s="43">
        <f t="shared" si="84"/>
        <v>1.7801643482771825</v>
      </c>
      <c r="N91" s="43">
        <f t="shared" si="84"/>
        <v>0.40735027370835819</v>
      </c>
      <c r="O91" s="43">
        <f t="shared" si="84"/>
        <v>276.4241046582377</v>
      </c>
      <c r="P91" s="43">
        <f t="shared" si="84"/>
        <v>34086.383473942275</v>
      </c>
      <c r="Q91" s="43">
        <f t="shared" si="84"/>
        <v>0</v>
      </c>
      <c r="R91" s="43">
        <f t="shared" si="84"/>
        <v>0</v>
      </c>
      <c r="S91" s="83">
        <f t="shared" si="87"/>
        <v>34364.995093222497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35"/>
    </row>
    <row r="92" spans="1:36" ht="15">
      <c r="A92" s="28" t="s">
        <v>12</v>
      </c>
      <c r="B92" s="40">
        <f t="shared" si="82"/>
        <v>0</v>
      </c>
      <c r="C92" s="40">
        <f t="shared" si="82"/>
        <v>0</v>
      </c>
      <c r="D92" s="40">
        <f t="shared" si="82"/>
        <v>6.2342672961957141E-2</v>
      </c>
      <c r="E92" s="40">
        <f t="shared" si="82"/>
        <v>34.545241366003388</v>
      </c>
      <c r="F92" s="40">
        <f t="shared" si="82"/>
        <v>0</v>
      </c>
      <c r="G92" s="40">
        <f t="shared" ref="G92:H92" si="93">G586+G612+G638</f>
        <v>0</v>
      </c>
      <c r="H92" s="40">
        <f t="shared" si="93"/>
        <v>0</v>
      </c>
      <c r="I92" s="42">
        <f t="shared" si="86"/>
        <v>34.607584038965342</v>
      </c>
      <c r="K92" s="71" t="s">
        <v>12</v>
      </c>
      <c r="L92" s="84">
        <f t="shared" si="84"/>
        <v>0</v>
      </c>
      <c r="M92" s="84">
        <f t="shared" si="84"/>
        <v>0</v>
      </c>
      <c r="N92" s="84">
        <f t="shared" si="84"/>
        <v>6.2342672961957141E-2</v>
      </c>
      <c r="O92" s="84">
        <f t="shared" si="84"/>
        <v>34.545241366003388</v>
      </c>
      <c r="P92" s="84">
        <f t="shared" si="84"/>
        <v>11048.281668883152</v>
      </c>
      <c r="Q92" s="84">
        <f t="shared" si="84"/>
        <v>0</v>
      </c>
      <c r="R92" s="84">
        <f t="shared" si="84"/>
        <v>0</v>
      </c>
      <c r="S92" s="86">
        <f t="shared" si="87"/>
        <v>11082.889252922118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35"/>
    </row>
    <row r="93" spans="1:36" ht="15">
      <c r="A93" s="29" t="s">
        <v>59</v>
      </c>
      <c r="B93" s="43">
        <f t="shared" si="82"/>
        <v>0</v>
      </c>
      <c r="C93" s="43">
        <f t="shared" si="82"/>
        <v>0</v>
      </c>
      <c r="D93" s="43">
        <f t="shared" si="82"/>
        <v>0</v>
      </c>
      <c r="E93" s="43">
        <f t="shared" si="82"/>
        <v>0</v>
      </c>
      <c r="F93" s="43">
        <f t="shared" si="82"/>
        <v>0</v>
      </c>
      <c r="G93" s="43">
        <f t="shared" ref="G93:H93" si="94">G587+G613+G639</f>
        <v>0</v>
      </c>
      <c r="H93" s="43">
        <f t="shared" si="94"/>
        <v>0</v>
      </c>
      <c r="I93" s="39">
        <f t="shared" si="86"/>
        <v>0</v>
      </c>
      <c r="K93" s="72" t="s">
        <v>59</v>
      </c>
      <c r="L93" s="43">
        <f t="shared" si="84"/>
        <v>0</v>
      </c>
      <c r="M93" s="43">
        <f t="shared" si="84"/>
        <v>0</v>
      </c>
      <c r="N93" s="43">
        <f t="shared" si="84"/>
        <v>0</v>
      </c>
      <c r="O93" s="43">
        <f t="shared" si="84"/>
        <v>0</v>
      </c>
      <c r="P93" s="43">
        <f t="shared" si="84"/>
        <v>22721.517318045277</v>
      </c>
      <c r="Q93" s="43">
        <f t="shared" si="84"/>
        <v>0</v>
      </c>
      <c r="R93" s="43">
        <f t="shared" si="84"/>
        <v>0</v>
      </c>
      <c r="S93" s="83">
        <f t="shared" si="87"/>
        <v>22721.517318045277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35"/>
    </row>
    <row r="94" spans="1:36" ht="15">
      <c r="A94" s="28" t="s">
        <v>17</v>
      </c>
      <c r="B94" s="40">
        <f t="shared" si="82"/>
        <v>1446.1030506828563</v>
      </c>
      <c r="C94" s="40">
        <f t="shared" si="82"/>
        <v>4.028480334754069</v>
      </c>
      <c r="D94" s="40">
        <f t="shared" si="82"/>
        <v>184.58450654372382</v>
      </c>
      <c r="E94" s="40">
        <f t="shared" si="82"/>
        <v>14.964639374459797</v>
      </c>
      <c r="F94" s="40">
        <f t="shared" si="82"/>
        <v>0</v>
      </c>
      <c r="G94" s="40">
        <f t="shared" ref="G94:H94" si="95">G588+G614+G640</f>
        <v>0</v>
      </c>
      <c r="H94" s="40">
        <f t="shared" si="95"/>
        <v>0</v>
      </c>
      <c r="I94" s="42">
        <f t="shared" si="86"/>
        <v>1649.6806769357938</v>
      </c>
      <c r="K94" s="71" t="s">
        <v>17</v>
      </c>
      <c r="L94" s="84">
        <f t="shared" si="84"/>
        <v>1446.1030506828563</v>
      </c>
      <c r="M94" s="84">
        <f t="shared" si="84"/>
        <v>4.028480334754069</v>
      </c>
      <c r="N94" s="84">
        <f t="shared" si="84"/>
        <v>184.58450654372382</v>
      </c>
      <c r="O94" s="84">
        <f t="shared" si="84"/>
        <v>14.964639374459797</v>
      </c>
      <c r="P94" s="84">
        <f t="shared" si="84"/>
        <v>0</v>
      </c>
      <c r="Q94" s="84">
        <f t="shared" si="84"/>
        <v>0</v>
      </c>
      <c r="R94" s="84">
        <f t="shared" si="84"/>
        <v>0</v>
      </c>
      <c r="S94" s="86">
        <f t="shared" si="87"/>
        <v>1649.6806769357938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35"/>
    </row>
    <row r="95" spans="1:36" ht="15">
      <c r="A95" s="29" t="s">
        <v>140</v>
      </c>
      <c r="B95" s="43">
        <f t="shared" si="82"/>
        <v>21851.43351100013</v>
      </c>
      <c r="C95" s="43">
        <f t="shared" si="82"/>
        <v>694.71079840921789</v>
      </c>
      <c r="D95" s="43">
        <f t="shared" si="82"/>
        <v>2510.4938127094647</v>
      </c>
      <c r="E95" s="43">
        <f t="shared" si="82"/>
        <v>106.68767771791519</v>
      </c>
      <c r="F95" s="43">
        <f t="shared" si="82"/>
        <v>0</v>
      </c>
      <c r="G95" s="43">
        <f t="shared" ref="G95:H95" si="96">G589+G615+G641</f>
        <v>0</v>
      </c>
      <c r="H95" s="43">
        <f t="shared" si="96"/>
        <v>0</v>
      </c>
      <c r="I95" s="39">
        <f t="shared" si="86"/>
        <v>25163.32579983673</v>
      </c>
      <c r="K95" s="72" t="s">
        <v>140</v>
      </c>
      <c r="L95" s="43">
        <f t="shared" si="84"/>
        <v>21851.43351100013</v>
      </c>
      <c r="M95" s="43">
        <f t="shared" si="84"/>
        <v>694.71079840921789</v>
      </c>
      <c r="N95" s="43">
        <f t="shared" si="84"/>
        <v>2510.4938127094647</v>
      </c>
      <c r="O95" s="43">
        <f t="shared" si="84"/>
        <v>106.68767771791519</v>
      </c>
      <c r="P95" s="43">
        <f t="shared" si="84"/>
        <v>4048.3501466018697</v>
      </c>
      <c r="Q95" s="43">
        <f t="shared" si="84"/>
        <v>0</v>
      </c>
      <c r="R95" s="43">
        <f t="shared" si="84"/>
        <v>0</v>
      </c>
      <c r="S95" s="83">
        <f t="shared" si="87"/>
        <v>29211.675946438598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35"/>
    </row>
    <row r="96" spans="1:36" ht="15">
      <c r="A96" s="28" t="s">
        <v>25</v>
      </c>
      <c r="B96" s="40">
        <f t="shared" si="82"/>
        <v>2751.5517639268851</v>
      </c>
      <c r="C96" s="40">
        <f t="shared" si="82"/>
        <v>0.36826041645820734</v>
      </c>
      <c r="D96" s="40">
        <f t="shared" si="82"/>
        <v>5530.4349898790661</v>
      </c>
      <c r="E96" s="40">
        <f t="shared" si="82"/>
        <v>6147.1553300943269</v>
      </c>
      <c r="F96" s="40">
        <f t="shared" si="82"/>
        <v>0</v>
      </c>
      <c r="G96" s="40">
        <f t="shared" ref="G96:H96" si="97">G590+G616+G642</f>
        <v>4168.417227585006</v>
      </c>
      <c r="H96" s="40">
        <f t="shared" si="97"/>
        <v>2.7146064515160679</v>
      </c>
      <c r="I96" s="42">
        <f t="shared" si="86"/>
        <v>18600.642178353257</v>
      </c>
      <c r="K96" s="71" t="s">
        <v>25</v>
      </c>
      <c r="L96" s="84">
        <f t="shared" si="84"/>
        <v>2751.5517639268851</v>
      </c>
      <c r="M96" s="84">
        <f t="shared" si="84"/>
        <v>0.36826041645820734</v>
      </c>
      <c r="N96" s="84">
        <f t="shared" si="84"/>
        <v>5530.4349898790661</v>
      </c>
      <c r="O96" s="84">
        <f t="shared" si="84"/>
        <v>6147.1553300943269</v>
      </c>
      <c r="P96" s="84">
        <f t="shared" si="84"/>
        <v>1557.0256836648164</v>
      </c>
      <c r="Q96" s="84">
        <f t="shared" si="84"/>
        <v>4168.417227585006</v>
      </c>
      <c r="R96" s="84">
        <f t="shared" si="84"/>
        <v>2.7146064515160679</v>
      </c>
      <c r="S96" s="86">
        <f t="shared" si="87"/>
        <v>20157.667862018072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35"/>
    </row>
    <row r="97" spans="1:81" ht="15">
      <c r="A97" s="29" t="s">
        <v>24</v>
      </c>
      <c r="B97" s="43">
        <f t="shared" si="82"/>
        <v>5332.3469950427871</v>
      </c>
      <c r="C97" s="43">
        <f t="shared" si="82"/>
        <v>23.298131468786512</v>
      </c>
      <c r="D97" s="43">
        <f t="shared" si="82"/>
        <v>284.04407449661653</v>
      </c>
      <c r="E97" s="43">
        <f t="shared" si="82"/>
        <v>0</v>
      </c>
      <c r="F97" s="43">
        <f t="shared" si="82"/>
        <v>0</v>
      </c>
      <c r="G97" s="43">
        <f t="shared" ref="G97:H97" si="98">G591+G617+G643</f>
        <v>0</v>
      </c>
      <c r="H97" s="43">
        <f t="shared" si="98"/>
        <v>0</v>
      </c>
      <c r="I97" s="39">
        <f t="shared" si="86"/>
        <v>5639.6892010081901</v>
      </c>
      <c r="K97" s="72" t="s">
        <v>24</v>
      </c>
      <c r="L97" s="43">
        <f t="shared" si="84"/>
        <v>5332.3469950427871</v>
      </c>
      <c r="M97" s="43">
        <f t="shared" si="84"/>
        <v>23.298131468786512</v>
      </c>
      <c r="N97" s="43">
        <f t="shared" si="84"/>
        <v>284.04407449661653</v>
      </c>
      <c r="O97" s="43">
        <f t="shared" si="84"/>
        <v>0</v>
      </c>
      <c r="P97" s="43">
        <f t="shared" si="84"/>
        <v>0</v>
      </c>
      <c r="Q97" s="43">
        <f t="shared" si="84"/>
        <v>0</v>
      </c>
      <c r="R97" s="43">
        <f t="shared" si="84"/>
        <v>0</v>
      </c>
      <c r="S97" s="83">
        <f t="shared" si="87"/>
        <v>5639.6892010081901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35"/>
    </row>
    <row r="98" spans="1:81" ht="15">
      <c r="A98" s="28" t="s">
        <v>60</v>
      </c>
      <c r="B98" s="40">
        <f t="shared" si="82"/>
        <v>12951.627532058832</v>
      </c>
      <c r="C98" s="40">
        <f t="shared" si="82"/>
        <v>30.172537979992732</v>
      </c>
      <c r="D98" s="40">
        <f t="shared" si="82"/>
        <v>1575.9189637034135</v>
      </c>
      <c r="E98" s="40">
        <f t="shared" si="82"/>
        <v>0</v>
      </c>
      <c r="F98" s="40">
        <f t="shared" si="82"/>
        <v>0</v>
      </c>
      <c r="G98" s="40">
        <f t="shared" ref="G98:H98" si="99">G592+G618+G644</f>
        <v>0</v>
      </c>
      <c r="H98" s="40">
        <f t="shared" si="99"/>
        <v>0</v>
      </c>
      <c r="I98" s="42">
        <f t="shared" si="86"/>
        <v>14557.719033742238</v>
      </c>
      <c r="K98" s="71" t="s">
        <v>60</v>
      </c>
      <c r="L98" s="84">
        <f t="shared" si="84"/>
        <v>12951.627532058832</v>
      </c>
      <c r="M98" s="84">
        <f t="shared" si="84"/>
        <v>30.172537979992732</v>
      </c>
      <c r="N98" s="84">
        <f t="shared" si="84"/>
        <v>1575.9189637034135</v>
      </c>
      <c r="O98" s="84">
        <f t="shared" si="84"/>
        <v>0</v>
      </c>
      <c r="P98" s="84">
        <f t="shared" si="84"/>
        <v>6.0884886764705895E-2</v>
      </c>
      <c r="Q98" s="84">
        <f t="shared" si="84"/>
        <v>0</v>
      </c>
      <c r="R98" s="84">
        <f t="shared" si="84"/>
        <v>0</v>
      </c>
      <c r="S98" s="86">
        <f t="shared" si="87"/>
        <v>14557.779918629003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35"/>
    </row>
    <row r="99" spans="1:81" ht="15">
      <c r="A99" s="29" t="s">
        <v>22</v>
      </c>
      <c r="B99" s="43">
        <f t="shared" si="82"/>
        <v>1894.3049261777005</v>
      </c>
      <c r="C99" s="43">
        <f t="shared" si="82"/>
        <v>0</v>
      </c>
      <c r="D99" s="43">
        <f t="shared" si="82"/>
        <v>285.15793777835989</v>
      </c>
      <c r="E99" s="43">
        <f t="shared" si="82"/>
        <v>0.47371387738400628</v>
      </c>
      <c r="F99" s="43">
        <f t="shared" si="82"/>
        <v>66.343171778656057</v>
      </c>
      <c r="G99" s="43">
        <f t="shared" ref="G99:H99" si="100">G593+G619+G645</f>
        <v>0</v>
      </c>
      <c r="H99" s="43">
        <f t="shared" si="100"/>
        <v>0</v>
      </c>
      <c r="I99" s="39">
        <f t="shared" si="86"/>
        <v>2246.2797496121007</v>
      </c>
      <c r="K99" s="72" t="s">
        <v>22</v>
      </c>
      <c r="L99" s="43">
        <f t="shared" si="84"/>
        <v>1894.3049261777005</v>
      </c>
      <c r="M99" s="43">
        <f t="shared" si="84"/>
        <v>0</v>
      </c>
      <c r="N99" s="43">
        <f t="shared" si="84"/>
        <v>285.15793777835989</v>
      </c>
      <c r="O99" s="43">
        <f t="shared" si="84"/>
        <v>0.47371387738400628</v>
      </c>
      <c r="P99" s="43">
        <f t="shared" si="84"/>
        <v>233.19672626105847</v>
      </c>
      <c r="Q99" s="43">
        <f t="shared" si="84"/>
        <v>0</v>
      </c>
      <c r="R99" s="43">
        <f t="shared" si="84"/>
        <v>0</v>
      </c>
      <c r="S99" s="83">
        <f t="shared" si="87"/>
        <v>2413.1333040945028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35"/>
    </row>
    <row r="100" spans="1:81" ht="15">
      <c r="A100" s="28" t="s">
        <v>21</v>
      </c>
      <c r="B100" s="40">
        <f t="shared" si="82"/>
        <v>173.2155607148714</v>
      </c>
      <c r="C100" s="40">
        <f t="shared" si="82"/>
        <v>0</v>
      </c>
      <c r="D100" s="40">
        <f t="shared" si="82"/>
        <v>3.2003753100674426</v>
      </c>
      <c r="E100" s="40">
        <f t="shared" si="82"/>
        <v>0</v>
      </c>
      <c r="F100" s="40">
        <f t="shared" si="82"/>
        <v>0</v>
      </c>
      <c r="G100" s="40">
        <f t="shared" ref="G100:H100" si="101">G594+G620+G646</f>
        <v>0</v>
      </c>
      <c r="H100" s="40">
        <f t="shared" si="101"/>
        <v>0</v>
      </c>
      <c r="I100" s="42">
        <f t="shared" si="86"/>
        <v>176.41593602493884</v>
      </c>
      <c r="K100" s="71" t="s">
        <v>21</v>
      </c>
      <c r="L100" s="84">
        <f t="shared" si="84"/>
        <v>173.2155607148714</v>
      </c>
      <c r="M100" s="84">
        <f t="shared" si="84"/>
        <v>0</v>
      </c>
      <c r="N100" s="84">
        <f t="shared" si="84"/>
        <v>3.2003753100674426</v>
      </c>
      <c r="O100" s="84">
        <f t="shared" si="84"/>
        <v>0</v>
      </c>
      <c r="P100" s="84">
        <f t="shared" si="84"/>
        <v>0</v>
      </c>
      <c r="Q100" s="84">
        <f t="shared" si="84"/>
        <v>0</v>
      </c>
      <c r="R100" s="84">
        <f t="shared" si="84"/>
        <v>0</v>
      </c>
      <c r="S100" s="86">
        <f t="shared" si="87"/>
        <v>176.41593602493884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35"/>
    </row>
    <row r="101" spans="1:81" ht="15">
      <c r="A101" s="30" t="s">
        <v>64</v>
      </c>
      <c r="B101" s="43">
        <f t="shared" si="82"/>
        <v>1071.4189244785523</v>
      </c>
      <c r="C101" s="43">
        <f t="shared" si="82"/>
        <v>0</v>
      </c>
      <c r="D101" s="43">
        <f t="shared" si="82"/>
        <v>550.28825592632529</v>
      </c>
      <c r="E101" s="43">
        <f t="shared" si="82"/>
        <v>0</v>
      </c>
      <c r="F101" s="43">
        <f t="shared" si="82"/>
        <v>0</v>
      </c>
      <c r="G101" s="43">
        <f t="shared" ref="G101:H101" si="102">G595+G621+G647</f>
        <v>0</v>
      </c>
      <c r="H101" s="43">
        <f t="shared" si="102"/>
        <v>0</v>
      </c>
      <c r="I101" s="39">
        <f t="shared" si="86"/>
        <v>1621.7071804048776</v>
      </c>
      <c r="K101" s="73" t="s">
        <v>64</v>
      </c>
      <c r="L101" s="43">
        <f t="shared" si="84"/>
        <v>1071.4189244785523</v>
      </c>
      <c r="M101" s="43">
        <f t="shared" si="84"/>
        <v>0</v>
      </c>
      <c r="N101" s="43">
        <f t="shared" si="84"/>
        <v>550.28825592632529</v>
      </c>
      <c r="O101" s="43">
        <f t="shared" si="84"/>
        <v>0</v>
      </c>
      <c r="P101" s="43">
        <f t="shared" si="84"/>
        <v>0</v>
      </c>
      <c r="Q101" s="43">
        <f t="shared" si="84"/>
        <v>0</v>
      </c>
      <c r="R101" s="43">
        <f t="shared" si="84"/>
        <v>0</v>
      </c>
      <c r="S101" s="83">
        <f t="shared" si="87"/>
        <v>1621.7071804048776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35"/>
    </row>
    <row r="102" spans="1:81">
      <c r="A102" s="55" t="s">
        <v>23</v>
      </c>
      <c r="B102" s="59">
        <f t="shared" si="82"/>
        <v>1071.4189244785523</v>
      </c>
      <c r="C102" s="59">
        <f t="shared" si="82"/>
        <v>0</v>
      </c>
      <c r="D102" s="59">
        <f t="shared" si="82"/>
        <v>550.28825592632529</v>
      </c>
      <c r="E102" s="59">
        <f t="shared" si="82"/>
        <v>0</v>
      </c>
      <c r="F102" s="59">
        <f t="shared" si="82"/>
        <v>0</v>
      </c>
      <c r="G102" s="59">
        <f t="shared" ref="G102:H102" si="103">G596+G622+G648</f>
        <v>0</v>
      </c>
      <c r="H102" s="59">
        <f t="shared" si="103"/>
        <v>0</v>
      </c>
      <c r="I102" s="61">
        <f t="shared" si="86"/>
        <v>1621.7071804048776</v>
      </c>
      <c r="K102" s="74" t="s">
        <v>23</v>
      </c>
      <c r="L102" s="87">
        <f t="shared" si="84"/>
        <v>1071.4189244785523</v>
      </c>
      <c r="M102" s="87">
        <f t="shared" si="84"/>
        <v>0</v>
      </c>
      <c r="N102" s="87">
        <f t="shared" si="84"/>
        <v>550.28825592632529</v>
      </c>
      <c r="O102" s="87">
        <f t="shared" si="84"/>
        <v>0</v>
      </c>
      <c r="P102" s="87">
        <f t="shared" si="84"/>
        <v>0</v>
      </c>
      <c r="Q102" s="87">
        <f t="shared" si="84"/>
        <v>0</v>
      </c>
      <c r="R102" s="87">
        <f t="shared" si="84"/>
        <v>0</v>
      </c>
      <c r="S102" s="89">
        <f t="shared" si="87"/>
        <v>1621.7071804048776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6"/>
    </row>
    <row r="103" spans="1:81">
      <c r="A103" s="56" t="s">
        <v>19</v>
      </c>
      <c r="B103" s="62">
        <f t="shared" si="82"/>
        <v>0</v>
      </c>
      <c r="C103" s="62">
        <f t="shared" si="82"/>
        <v>0</v>
      </c>
      <c r="D103" s="62">
        <f t="shared" si="82"/>
        <v>0</v>
      </c>
      <c r="E103" s="62">
        <f t="shared" si="82"/>
        <v>0</v>
      </c>
      <c r="F103" s="62">
        <f t="shared" si="82"/>
        <v>0</v>
      </c>
      <c r="G103" s="62">
        <f t="shared" ref="G103:H103" si="104">G597+G623+G649</f>
        <v>0</v>
      </c>
      <c r="H103" s="62">
        <f t="shared" si="104"/>
        <v>0</v>
      </c>
      <c r="I103" s="64">
        <f t="shared" si="86"/>
        <v>0</v>
      </c>
      <c r="K103" s="75" t="s">
        <v>19</v>
      </c>
      <c r="L103" s="62">
        <f t="shared" si="84"/>
        <v>0</v>
      </c>
      <c r="M103" s="62">
        <f t="shared" si="84"/>
        <v>0</v>
      </c>
      <c r="N103" s="62">
        <f t="shared" si="84"/>
        <v>0</v>
      </c>
      <c r="O103" s="62">
        <f t="shared" si="84"/>
        <v>0</v>
      </c>
      <c r="P103" s="62">
        <f t="shared" si="84"/>
        <v>0</v>
      </c>
      <c r="Q103" s="62">
        <f t="shared" si="84"/>
        <v>0</v>
      </c>
      <c r="R103" s="62">
        <f t="shared" si="84"/>
        <v>0</v>
      </c>
      <c r="S103" s="91">
        <f t="shared" si="87"/>
        <v>0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6"/>
    </row>
    <row r="104" spans="1:81">
      <c r="A104" s="55" t="s">
        <v>20</v>
      </c>
      <c r="B104" s="59">
        <f t="shared" si="82"/>
        <v>0</v>
      </c>
      <c r="C104" s="59">
        <f t="shared" si="82"/>
        <v>0</v>
      </c>
      <c r="D104" s="59">
        <f t="shared" si="82"/>
        <v>0</v>
      </c>
      <c r="E104" s="59">
        <f t="shared" si="82"/>
        <v>0</v>
      </c>
      <c r="F104" s="59">
        <f t="shared" si="82"/>
        <v>0</v>
      </c>
      <c r="G104" s="59">
        <f t="shared" ref="G104:H104" si="105">G598+G624+G650</f>
        <v>0</v>
      </c>
      <c r="H104" s="59">
        <f t="shared" si="105"/>
        <v>0</v>
      </c>
      <c r="I104" s="61">
        <f t="shared" si="86"/>
        <v>0</v>
      </c>
      <c r="K104" s="74" t="s">
        <v>20</v>
      </c>
      <c r="L104" s="87">
        <f t="shared" si="84"/>
        <v>0</v>
      </c>
      <c r="M104" s="87">
        <f t="shared" si="84"/>
        <v>0</v>
      </c>
      <c r="N104" s="87">
        <f t="shared" si="84"/>
        <v>0</v>
      </c>
      <c r="O104" s="87">
        <f t="shared" si="84"/>
        <v>0</v>
      </c>
      <c r="P104" s="87">
        <f t="shared" si="84"/>
        <v>0</v>
      </c>
      <c r="Q104" s="87">
        <f t="shared" si="84"/>
        <v>0</v>
      </c>
      <c r="R104" s="87">
        <f t="shared" si="84"/>
        <v>0</v>
      </c>
      <c r="S104" s="89">
        <f t="shared" si="87"/>
        <v>0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6"/>
    </row>
    <row r="105" spans="1:81" ht="15" thickBot="1">
      <c r="A105" s="57" t="s">
        <v>11</v>
      </c>
      <c r="B105" s="52">
        <f t="shared" si="82"/>
        <v>0</v>
      </c>
      <c r="C105" s="52">
        <f t="shared" si="82"/>
        <v>0</v>
      </c>
      <c r="D105" s="52">
        <f t="shared" si="82"/>
        <v>0</v>
      </c>
      <c r="E105" s="52">
        <f t="shared" si="82"/>
        <v>0</v>
      </c>
      <c r="F105" s="52">
        <f t="shared" si="82"/>
        <v>0</v>
      </c>
      <c r="G105" s="52">
        <f t="shared" ref="G105:H105" si="106">G599+G625+G651</f>
        <v>0</v>
      </c>
      <c r="H105" s="52">
        <f t="shared" si="106"/>
        <v>0</v>
      </c>
      <c r="I105" s="66">
        <f t="shared" si="86"/>
        <v>0</v>
      </c>
      <c r="K105" s="76" t="s">
        <v>11</v>
      </c>
      <c r="L105" s="52">
        <f t="shared" si="84"/>
        <v>0</v>
      </c>
      <c r="M105" s="52">
        <f t="shared" si="84"/>
        <v>0</v>
      </c>
      <c r="N105" s="52">
        <f t="shared" si="84"/>
        <v>0</v>
      </c>
      <c r="O105" s="52">
        <f t="shared" si="84"/>
        <v>0</v>
      </c>
      <c r="P105" s="52">
        <f t="shared" si="84"/>
        <v>0</v>
      </c>
      <c r="Q105" s="52">
        <f t="shared" si="84"/>
        <v>0</v>
      </c>
      <c r="R105" s="52">
        <f t="shared" si="84"/>
        <v>0</v>
      </c>
      <c r="S105" s="93">
        <f t="shared" si="87"/>
        <v>0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6"/>
    </row>
    <row r="106" spans="1:81" ht="15">
      <c r="A106" s="34" t="s">
        <v>26</v>
      </c>
      <c r="B106" s="67">
        <f>SUM(B85:B101)</f>
        <v>60976.547138370057</v>
      </c>
      <c r="C106" s="67">
        <f t="shared" ref="C106:I106" si="107">SUM(C85:C101)</f>
        <v>853.01277469503407</v>
      </c>
      <c r="D106" s="67">
        <f t="shared" si="107"/>
        <v>12393.682302916955</v>
      </c>
      <c r="E106" s="67">
        <f t="shared" si="107"/>
        <v>6607.9978963537224</v>
      </c>
      <c r="F106" s="67">
        <f t="shared" si="107"/>
        <v>3478.5767101607544</v>
      </c>
      <c r="G106" s="67">
        <f t="shared" si="107"/>
        <v>4168.417227585006</v>
      </c>
      <c r="H106" s="68">
        <f t="shared" si="107"/>
        <v>2.7146064515160679</v>
      </c>
      <c r="I106" s="39">
        <f t="shared" si="107"/>
        <v>88480.94865653303</v>
      </c>
      <c r="K106" s="77" t="s">
        <v>26</v>
      </c>
      <c r="L106" s="67">
        <f>SUM(L85:L101)</f>
        <v>60976.547138370057</v>
      </c>
      <c r="M106" s="67">
        <f t="shared" ref="M106:S106" si="108">SUM(M85:M101)</f>
        <v>853.01277469503407</v>
      </c>
      <c r="N106" s="67">
        <f t="shared" si="108"/>
        <v>12393.682302916955</v>
      </c>
      <c r="O106" s="67">
        <f t="shared" si="108"/>
        <v>6607.9978963537224</v>
      </c>
      <c r="P106" s="67">
        <f t="shared" si="108"/>
        <v>73699.585327940789</v>
      </c>
      <c r="Q106" s="67">
        <f t="shared" si="108"/>
        <v>4168.417227585006</v>
      </c>
      <c r="R106" s="68">
        <f t="shared" si="108"/>
        <v>2.7146064515160679</v>
      </c>
      <c r="S106" s="94">
        <f t="shared" si="108"/>
        <v>158701.95727431308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35"/>
      <c r="AJ106" s="12"/>
      <c r="AK106" s="12"/>
      <c r="AL106" s="12"/>
      <c r="AM106" s="12"/>
    </row>
    <row r="107" spans="1:81" s="8" customFormat="1" ht="15.75" thickBot="1">
      <c r="A107" s="58" t="s">
        <v>90</v>
      </c>
      <c r="B107" s="48">
        <f>IF($I106=0,"-",B106/$I106)</f>
        <v>0.68914888531620444</v>
      </c>
      <c r="C107" s="48">
        <f t="shared" ref="C107:H107" si="109">IF($I106=0,"-",C106/$I106)</f>
        <v>9.6406377604095848E-3</v>
      </c>
      <c r="D107" s="48">
        <f t="shared" si="109"/>
        <v>0.14007176110901545</v>
      </c>
      <c r="E107" s="48">
        <f t="shared" si="109"/>
        <v>7.4682719802256756E-2</v>
      </c>
      <c r="F107" s="48">
        <f t="shared" si="109"/>
        <v>3.9314414718404044E-2</v>
      </c>
      <c r="G107" s="48">
        <f t="shared" si="109"/>
        <v>4.7110901169991344E-2</v>
      </c>
      <c r="H107" s="69">
        <f t="shared" si="109"/>
        <v>3.0680123718538294E-5</v>
      </c>
      <c r="I107" s="49">
        <f>SUM(B107:H107)</f>
        <v>1</v>
      </c>
      <c r="J107" s="13"/>
      <c r="K107" s="78" t="s">
        <v>90</v>
      </c>
      <c r="L107" s="95">
        <f>IF($S106=0,"-",L106/$S106)</f>
        <v>0.38422051111173977</v>
      </c>
      <c r="M107" s="95">
        <f t="shared" ref="M107:R107" si="110">IF($S106=0,"-",M106/$S106)</f>
        <v>5.3749354409071276E-3</v>
      </c>
      <c r="N107" s="95">
        <f t="shared" si="110"/>
        <v>7.809407341772559E-2</v>
      </c>
      <c r="O107" s="95">
        <f t="shared" si="110"/>
        <v>4.1637784497716893E-2</v>
      </c>
      <c r="P107" s="95">
        <f t="shared" si="110"/>
        <v>0.4643898953341361</v>
      </c>
      <c r="Q107" s="95">
        <f t="shared" si="110"/>
        <v>2.6265695138088196E-2</v>
      </c>
      <c r="R107" s="96">
        <f t="shared" si="110"/>
        <v>1.710505968633976E-5</v>
      </c>
      <c r="S107" s="97">
        <f>SUM(L107:R107)</f>
        <v>1</v>
      </c>
      <c r="T107" s="4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137"/>
      <c r="AJ107" s="12"/>
      <c r="AK107" s="12"/>
      <c r="AL107" s="12"/>
      <c r="AM107" s="12"/>
    </row>
    <row r="108" spans="1:81" ht="15.75" thickBot="1">
      <c r="A108" s="33"/>
      <c r="B108" s="3"/>
      <c r="C108" s="3"/>
      <c r="D108" s="3"/>
      <c r="E108" s="3"/>
      <c r="F108" s="3"/>
      <c r="G108" s="3"/>
      <c r="H108" s="3"/>
      <c r="I108" s="3"/>
      <c r="K108" s="33"/>
      <c r="L108" s="50"/>
      <c r="M108" s="50"/>
      <c r="N108" s="50"/>
      <c r="O108" s="50"/>
      <c r="P108" s="50"/>
      <c r="Q108" s="50"/>
      <c r="R108" s="50"/>
      <c r="S108" s="50"/>
      <c r="U108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12"/>
      <c r="AK108" s="12"/>
      <c r="AL108" s="12"/>
      <c r="AM108" s="12"/>
    </row>
    <row r="109" spans="1:81" ht="30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  <c r="J109" s="6"/>
      <c r="K109" s="424" t="s">
        <v>32</v>
      </c>
      <c r="L109" s="80" t="s">
        <v>0</v>
      </c>
      <c r="M109" s="80" t="s">
        <v>1</v>
      </c>
      <c r="N109" s="80" t="s">
        <v>2</v>
      </c>
      <c r="O109" s="80" t="s">
        <v>3</v>
      </c>
      <c r="P109" s="80" t="s">
        <v>27</v>
      </c>
      <c r="Q109" s="80" t="s">
        <v>4</v>
      </c>
      <c r="R109" s="80" t="s">
        <v>5</v>
      </c>
      <c r="S109" s="81" t="s">
        <v>6</v>
      </c>
      <c r="U109" s="417" t="s">
        <v>32</v>
      </c>
      <c r="V109" s="111" t="s">
        <v>72</v>
      </c>
      <c r="W109" s="111" t="s">
        <v>73</v>
      </c>
      <c r="X109" s="111" t="s">
        <v>4</v>
      </c>
      <c r="Y109" s="111" t="s">
        <v>1</v>
      </c>
      <c r="Z109" s="111" t="s">
        <v>2</v>
      </c>
      <c r="AA109" s="111" t="s">
        <v>3</v>
      </c>
      <c r="AB109" s="111" t="s">
        <v>55</v>
      </c>
      <c r="AC109" s="111" t="s">
        <v>67</v>
      </c>
      <c r="AD109" s="112" t="s">
        <v>74</v>
      </c>
      <c r="AE109" s="112" t="s">
        <v>75</v>
      </c>
      <c r="AF109" s="112" t="s">
        <v>76</v>
      </c>
      <c r="AG109" s="112" t="s">
        <v>77</v>
      </c>
      <c r="AH109" s="112" t="s">
        <v>78</v>
      </c>
      <c r="AI109" s="113" t="s">
        <v>63</v>
      </c>
      <c r="AJ109" s="12"/>
      <c r="AK109" s="12"/>
      <c r="AL109" s="12"/>
      <c r="AM109" s="12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</row>
    <row r="110" spans="1:81" ht="15" customHeight="1">
      <c r="A110" s="445" t="s">
        <v>32</v>
      </c>
      <c r="B110" s="409" t="s">
        <v>119</v>
      </c>
      <c r="C110" s="410"/>
      <c r="D110" s="410"/>
      <c r="E110" s="410"/>
      <c r="F110" s="410"/>
      <c r="G110" s="410"/>
      <c r="H110" s="410"/>
      <c r="I110" s="411"/>
      <c r="J110" s="4"/>
      <c r="K110" s="425" t="s">
        <v>32</v>
      </c>
      <c r="L110" s="412" t="s">
        <v>119</v>
      </c>
      <c r="M110" s="413"/>
      <c r="N110" s="413"/>
      <c r="O110" s="413"/>
      <c r="P110" s="413"/>
      <c r="Q110" s="413"/>
      <c r="R110" s="413"/>
      <c r="S110" s="414"/>
      <c r="U110" s="418" t="s">
        <v>32</v>
      </c>
      <c r="V110" s="419" t="s">
        <v>119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20"/>
      <c r="AJ110" s="12"/>
      <c r="AK110" s="12"/>
      <c r="AL110" s="12"/>
      <c r="AM110" s="12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</row>
    <row r="111" spans="1:81" ht="15">
      <c r="A111" s="27" t="s">
        <v>7</v>
      </c>
      <c r="B111" s="37">
        <v>5.8206070476692115E-2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5.8206070476692115E-2</v>
      </c>
      <c r="J111" s="4"/>
      <c r="K111" s="79" t="s">
        <v>7</v>
      </c>
      <c r="L111" s="37">
        <v>5.8206070476692115E-2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98">
        <v>0</v>
      </c>
      <c r="S111" s="99">
        <f>SUM(L111:R111)</f>
        <v>5.8206070476692115E-2</v>
      </c>
      <c r="U111" s="101" t="s">
        <v>7</v>
      </c>
      <c r="V111" s="114">
        <v>5.8206070476692115E-2</v>
      </c>
      <c r="W111" s="114">
        <v>0</v>
      </c>
      <c r="X111" s="114">
        <v>0</v>
      </c>
      <c r="Y111" s="114">
        <v>0</v>
      </c>
      <c r="Z111" s="114">
        <v>0</v>
      </c>
      <c r="AA111" s="114">
        <v>0</v>
      </c>
      <c r="AB111" s="114">
        <v>0</v>
      </c>
      <c r="AC111" s="115">
        <v>0</v>
      </c>
      <c r="AD111" s="116">
        <v>0</v>
      </c>
      <c r="AE111" s="116">
        <v>0</v>
      </c>
      <c r="AF111" s="116">
        <v>0</v>
      </c>
      <c r="AG111" s="116">
        <v>0</v>
      </c>
      <c r="AH111" s="116">
        <v>0</v>
      </c>
      <c r="AI111" s="117">
        <f>SUM(V111:AC111)</f>
        <v>5.8206070476692115E-2</v>
      </c>
      <c r="AJ111" s="12"/>
      <c r="AK111" s="12"/>
      <c r="AL111" s="12"/>
      <c r="AM111" s="12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</row>
    <row r="112" spans="1:8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111">SUM(B112:H112)</f>
        <v>0</v>
      </c>
      <c r="J112" s="4"/>
      <c r="K112" s="71" t="s">
        <v>8</v>
      </c>
      <c r="L112" s="84">
        <v>0</v>
      </c>
      <c r="M112" s="84">
        <v>0</v>
      </c>
      <c r="N112" s="84">
        <v>0</v>
      </c>
      <c r="O112" s="84">
        <v>0</v>
      </c>
      <c r="P112" s="84">
        <v>0</v>
      </c>
      <c r="Q112" s="84">
        <v>0</v>
      </c>
      <c r="R112" s="85">
        <v>0</v>
      </c>
      <c r="S112" s="86">
        <f t="shared" ref="S112:S131" si="112">SUM(L112:R112)</f>
        <v>0</v>
      </c>
      <c r="U112" s="102" t="s">
        <v>8</v>
      </c>
      <c r="V112" s="118">
        <v>0</v>
      </c>
      <c r="W112" s="118">
        <v>0</v>
      </c>
      <c r="X112" s="118">
        <v>0</v>
      </c>
      <c r="Y112" s="118">
        <v>0</v>
      </c>
      <c r="Z112" s="118">
        <v>0</v>
      </c>
      <c r="AA112" s="118">
        <v>0</v>
      </c>
      <c r="AB112" s="118">
        <v>0</v>
      </c>
      <c r="AC112" s="119">
        <v>0</v>
      </c>
      <c r="AD112" s="118">
        <v>0</v>
      </c>
      <c r="AE112" s="118">
        <v>0</v>
      </c>
      <c r="AF112" s="118">
        <v>0</v>
      </c>
      <c r="AG112" s="118">
        <v>0</v>
      </c>
      <c r="AH112" s="118">
        <v>0</v>
      </c>
      <c r="AI112" s="120">
        <f t="shared" ref="AI112:AI131" si="113">SUM(V112:AC112)</f>
        <v>0</v>
      </c>
      <c r="AJ112" s="12"/>
      <c r="AK112" s="12"/>
      <c r="AL112" s="12"/>
      <c r="AM112" s="12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</row>
    <row r="113" spans="1:81" ht="15">
      <c r="A113" s="29" t="s">
        <v>10</v>
      </c>
      <c r="B113" s="43">
        <v>0</v>
      </c>
      <c r="C113" s="43">
        <v>0</v>
      </c>
      <c r="D113" s="43">
        <v>95.378109276608129</v>
      </c>
      <c r="E113" s="43">
        <v>0</v>
      </c>
      <c r="F113" s="422"/>
      <c r="G113" s="43">
        <v>0</v>
      </c>
      <c r="H113" s="44">
        <v>0</v>
      </c>
      <c r="I113" s="39">
        <f t="shared" si="111"/>
        <v>95.378109276608129</v>
      </c>
      <c r="J113" s="4"/>
      <c r="K113" s="72" t="s">
        <v>10</v>
      </c>
      <c r="L113" s="43">
        <v>0</v>
      </c>
      <c r="M113" s="43">
        <v>0</v>
      </c>
      <c r="N113" s="43">
        <v>95.378109276608129</v>
      </c>
      <c r="O113" s="43">
        <v>0</v>
      </c>
      <c r="P113" s="43">
        <v>0</v>
      </c>
      <c r="Q113" s="43">
        <v>0</v>
      </c>
      <c r="R113" s="82">
        <v>0</v>
      </c>
      <c r="S113" s="83">
        <f t="shared" si="112"/>
        <v>95.378109276608129</v>
      </c>
      <c r="U113" s="103" t="s">
        <v>10</v>
      </c>
      <c r="V113" s="114">
        <v>0</v>
      </c>
      <c r="W113" s="114">
        <v>0</v>
      </c>
      <c r="X113" s="114">
        <v>0</v>
      </c>
      <c r="Y113" s="114">
        <v>0</v>
      </c>
      <c r="Z113" s="114">
        <v>95.378109276608129</v>
      </c>
      <c r="AA113" s="114">
        <v>0</v>
      </c>
      <c r="AB113" s="114">
        <v>0</v>
      </c>
      <c r="AC113" s="115">
        <v>0</v>
      </c>
      <c r="AD113" s="116">
        <v>0</v>
      </c>
      <c r="AE113" s="116">
        <v>0</v>
      </c>
      <c r="AF113" s="116">
        <v>0</v>
      </c>
      <c r="AG113" s="116">
        <v>0</v>
      </c>
      <c r="AH113" s="116">
        <v>0</v>
      </c>
      <c r="AI113" s="117">
        <f t="shared" si="113"/>
        <v>95.378109276608129</v>
      </c>
      <c r="AJ113" s="12"/>
      <c r="AK113" s="12"/>
      <c r="AL113" s="12"/>
      <c r="AM113" s="12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</row>
    <row r="114" spans="1:81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111"/>
        <v>0</v>
      </c>
      <c r="J114" s="4"/>
      <c r="K114" s="71" t="s">
        <v>56</v>
      </c>
      <c r="L114" s="84">
        <v>0</v>
      </c>
      <c r="M114" s="84">
        <v>0</v>
      </c>
      <c r="N114" s="84">
        <v>0</v>
      </c>
      <c r="O114" s="84">
        <v>0</v>
      </c>
      <c r="P114" s="84">
        <v>0</v>
      </c>
      <c r="Q114" s="84">
        <v>0</v>
      </c>
      <c r="R114" s="85">
        <v>0</v>
      </c>
      <c r="S114" s="86">
        <f t="shared" si="112"/>
        <v>0</v>
      </c>
      <c r="U114" s="102" t="s">
        <v>56</v>
      </c>
      <c r="V114" s="118">
        <v>0</v>
      </c>
      <c r="W114" s="118">
        <v>0</v>
      </c>
      <c r="X114" s="118">
        <v>0</v>
      </c>
      <c r="Y114" s="118">
        <v>0</v>
      </c>
      <c r="Z114" s="118">
        <v>0</v>
      </c>
      <c r="AA114" s="118">
        <v>0</v>
      </c>
      <c r="AB114" s="118">
        <v>0</v>
      </c>
      <c r="AC114" s="119">
        <v>0</v>
      </c>
      <c r="AD114" s="118">
        <v>0</v>
      </c>
      <c r="AE114" s="118">
        <v>0</v>
      </c>
      <c r="AF114" s="118">
        <v>0</v>
      </c>
      <c r="AG114" s="118">
        <v>0</v>
      </c>
      <c r="AH114" s="118">
        <v>0</v>
      </c>
      <c r="AI114" s="120">
        <f t="shared" si="113"/>
        <v>0</v>
      </c>
      <c r="AJ114" s="12"/>
      <c r="AK114" s="12"/>
      <c r="AL114" s="12"/>
      <c r="AM114" s="12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</row>
    <row r="115" spans="1:81" ht="15">
      <c r="A115" s="29" t="s">
        <v>16</v>
      </c>
      <c r="B115" s="43">
        <v>0.40761134834595852</v>
      </c>
      <c r="C115" s="43">
        <v>0</v>
      </c>
      <c r="D115" s="43">
        <v>61.141702251893783</v>
      </c>
      <c r="E115" s="43">
        <v>0</v>
      </c>
      <c r="F115" s="422"/>
      <c r="G115" s="43">
        <v>0</v>
      </c>
      <c r="H115" s="44">
        <v>0</v>
      </c>
      <c r="I115" s="39">
        <f t="shared" si="111"/>
        <v>61.549313600239742</v>
      </c>
      <c r="J115" s="4"/>
      <c r="K115" s="72" t="s">
        <v>16</v>
      </c>
      <c r="L115" s="43">
        <v>0.40761134834595852</v>
      </c>
      <c r="M115" s="43">
        <v>0</v>
      </c>
      <c r="N115" s="43">
        <v>61.141702251893783</v>
      </c>
      <c r="O115" s="43">
        <v>0</v>
      </c>
      <c r="P115" s="43">
        <v>0</v>
      </c>
      <c r="Q115" s="43">
        <v>0</v>
      </c>
      <c r="R115" s="82">
        <v>0</v>
      </c>
      <c r="S115" s="83">
        <f t="shared" si="112"/>
        <v>61.549313600239742</v>
      </c>
      <c r="U115" s="103" t="s">
        <v>16</v>
      </c>
      <c r="V115" s="114">
        <v>0.40761134834595852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5">
        <v>61.141702251893783</v>
      </c>
      <c r="AD115" s="116">
        <v>0</v>
      </c>
      <c r="AE115" s="116">
        <v>0</v>
      </c>
      <c r="AF115" s="116">
        <v>0</v>
      </c>
      <c r="AG115" s="116">
        <v>61.141702251893783</v>
      </c>
      <c r="AH115" s="116">
        <v>0</v>
      </c>
      <c r="AI115" s="117">
        <f t="shared" si="113"/>
        <v>61.549313600239742</v>
      </c>
      <c r="AJ115" s="12"/>
      <c r="AK115" s="12"/>
      <c r="AL115" s="12"/>
      <c r="AM115" s="12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</row>
    <row r="116" spans="1:81" ht="15">
      <c r="A116" s="28" t="s">
        <v>68</v>
      </c>
      <c r="B116" s="40">
        <v>0</v>
      </c>
      <c r="C116" s="40">
        <v>0</v>
      </c>
      <c r="D116" s="40">
        <v>0.79023797067428048</v>
      </c>
      <c r="E116" s="40">
        <v>0</v>
      </c>
      <c r="F116" s="422"/>
      <c r="G116" s="40">
        <v>0</v>
      </c>
      <c r="H116" s="41">
        <v>0</v>
      </c>
      <c r="I116" s="42">
        <f t="shared" si="111"/>
        <v>0.79023797067428048</v>
      </c>
      <c r="J116" s="4"/>
      <c r="K116" s="71" t="s">
        <v>68</v>
      </c>
      <c r="L116" s="84">
        <v>0</v>
      </c>
      <c r="M116" s="84">
        <v>0</v>
      </c>
      <c r="N116" s="84">
        <v>0.79023797067428048</v>
      </c>
      <c r="O116" s="84">
        <v>0</v>
      </c>
      <c r="P116" s="84">
        <v>0</v>
      </c>
      <c r="Q116" s="84">
        <v>0</v>
      </c>
      <c r="R116" s="85">
        <v>0</v>
      </c>
      <c r="S116" s="86">
        <f t="shared" si="112"/>
        <v>0.79023797067428048</v>
      </c>
      <c r="U116" s="102" t="s">
        <v>57</v>
      </c>
      <c r="V116" s="118">
        <v>0</v>
      </c>
      <c r="W116" s="118">
        <v>0</v>
      </c>
      <c r="X116" s="118">
        <v>0</v>
      </c>
      <c r="Y116" s="118">
        <v>0</v>
      </c>
      <c r="Z116" s="118">
        <v>0.79023797067428048</v>
      </c>
      <c r="AA116" s="118">
        <v>0</v>
      </c>
      <c r="AB116" s="118">
        <v>0</v>
      </c>
      <c r="AC116" s="119">
        <v>0</v>
      </c>
      <c r="AD116" s="118">
        <v>0</v>
      </c>
      <c r="AE116" s="118">
        <v>0</v>
      </c>
      <c r="AF116" s="118">
        <v>0</v>
      </c>
      <c r="AG116" s="118">
        <v>0</v>
      </c>
      <c r="AH116" s="118">
        <v>0</v>
      </c>
      <c r="AI116" s="120">
        <f t="shared" si="113"/>
        <v>0.79023797067428048</v>
      </c>
      <c r="AJ116" s="12"/>
      <c r="AK116" s="12"/>
      <c r="AL116" s="12"/>
      <c r="AM116" s="12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</row>
    <row r="117" spans="1:81" ht="15">
      <c r="A117" s="29" t="s">
        <v>58</v>
      </c>
      <c r="B117" s="43">
        <v>0</v>
      </c>
      <c r="C117" s="43">
        <v>0</v>
      </c>
      <c r="D117" s="43">
        <v>0</v>
      </c>
      <c r="E117" s="43">
        <v>0.26970340087843092</v>
      </c>
      <c r="F117" s="422"/>
      <c r="G117" s="43">
        <v>0</v>
      </c>
      <c r="H117" s="44">
        <v>0</v>
      </c>
      <c r="I117" s="39">
        <f t="shared" si="111"/>
        <v>0.26970340087843092</v>
      </c>
      <c r="J117" s="4"/>
      <c r="K117" s="72" t="s">
        <v>58</v>
      </c>
      <c r="L117" s="43">
        <v>0</v>
      </c>
      <c r="M117" s="43">
        <v>0</v>
      </c>
      <c r="N117" s="43">
        <v>0</v>
      </c>
      <c r="O117" s="43">
        <v>0.26970340087843092</v>
      </c>
      <c r="P117" s="43">
        <v>21.858125876150034</v>
      </c>
      <c r="Q117" s="43">
        <v>0</v>
      </c>
      <c r="R117" s="82">
        <v>0</v>
      </c>
      <c r="S117" s="83">
        <f t="shared" si="112"/>
        <v>22.127829277028464</v>
      </c>
      <c r="U117" s="103" t="s">
        <v>58</v>
      </c>
      <c r="V117" s="114">
        <v>0</v>
      </c>
      <c r="W117" s="114">
        <v>0</v>
      </c>
      <c r="X117" s="114">
        <v>0</v>
      </c>
      <c r="Y117" s="114">
        <v>0</v>
      </c>
      <c r="Z117" s="114">
        <v>0</v>
      </c>
      <c r="AA117" s="114">
        <v>0.26970340087843092</v>
      </c>
      <c r="AB117" s="114">
        <v>21.858125876150034</v>
      </c>
      <c r="AC117" s="115">
        <v>0</v>
      </c>
      <c r="AD117" s="114">
        <v>0</v>
      </c>
      <c r="AE117" s="114">
        <v>0</v>
      </c>
      <c r="AF117" s="114">
        <v>0</v>
      </c>
      <c r="AG117" s="114">
        <v>0</v>
      </c>
      <c r="AH117" s="114">
        <v>0</v>
      </c>
      <c r="AI117" s="117">
        <f t="shared" si="113"/>
        <v>22.127829277028464</v>
      </c>
      <c r="AJ117" s="12"/>
      <c r="AK117" s="12"/>
      <c r="AL117" s="12"/>
      <c r="AM117" s="12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</row>
    <row r="118" spans="1:81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 t="shared" si="111"/>
        <v>0</v>
      </c>
      <c r="J118" s="4"/>
      <c r="K118" s="71" t="s">
        <v>12</v>
      </c>
      <c r="L118" s="84">
        <v>0</v>
      </c>
      <c r="M118" s="84">
        <v>0</v>
      </c>
      <c r="N118" s="84">
        <v>0</v>
      </c>
      <c r="O118" s="84">
        <v>0</v>
      </c>
      <c r="P118" s="84">
        <v>0.90748269277424531</v>
      </c>
      <c r="Q118" s="84">
        <v>0</v>
      </c>
      <c r="R118" s="85">
        <v>0</v>
      </c>
      <c r="S118" s="86">
        <f t="shared" si="112"/>
        <v>0.90748269277424531</v>
      </c>
      <c r="U118" s="102" t="s">
        <v>12</v>
      </c>
      <c r="V118" s="118">
        <v>0</v>
      </c>
      <c r="W118" s="118">
        <v>0</v>
      </c>
      <c r="X118" s="118">
        <v>0</v>
      </c>
      <c r="Y118" s="118">
        <v>0</v>
      </c>
      <c r="Z118" s="118">
        <v>0</v>
      </c>
      <c r="AA118" s="118">
        <v>0</v>
      </c>
      <c r="AB118" s="118">
        <v>0.90748269277424531</v>
      </c>
      <c r="AC118" s="119">
        <v>0</v>
      </c>
      <c r="AD118" s="118">
        <v>0</v>
      </c>
      <c r="AE118" s="118">
        <v>0</v>
      </c>
      <c r="AF118" s="118">
        <v>0</v>
      </c>
      <c r="AG118" s="118">
        <v>0</v>
      </c>
      <c r="AH118" s="118">
        <v>0</v>
      </c>
      <c r="AI118" s="120">
        <f t="shared" si="113"/>
        <v>0.90748269277424531</v>
      </c>
      <c r="AJ118" s="12"/>
      <c r="AK118" s="12"/>
      <c r="AL118" s="12"/>
      <c r="AM118" s="12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</row>
    <row r="119" spans="1:81" ht="15">
      <c r="A119" s="29" t="s">
        <v>59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111"/>
        <v>0</v>
      </c>
      <c r="J119" s="4"/>
      <c r="K119" s="72" t="s">
        <v>59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82">
        <v>0</v>
      </c>
      <c r="S119" s="83">
        <f t="shared" si="112"/>
        <v>0</v>
      </c>
      <c r="U119" s="103" t="s">
        <v>59</v>
      </c>
      <c r="V119" s="114">
        <v>0</v>
      </c>
      <c r="W119" s="114">
        <v>0</v>
      </c>
      <c r="X119" s="114">
        <v>0</v>
      </c>
      <c r="Y119" s="114">
        <v>0</v>
      </c>
      <c r="Z119" s="114">
        <v>0</v>
      </c>
      <c r="AA119" s="114">
        <v>0</v>
      </c>
      <c r="AB119" s="114">
        <v>0</v>
      </c>
      <c r="AC119" s="115">
        <v>0</v>
      </c>
      <c r="AD119" s="114">
        <v>0</v>
      </c>
      <c r="AE119" s="114">
        <v>0</v>
      </c>
      <c r="AF119" s="114">
        <v>0</v>
      </c>
      <c r="AG119" s="114">
        <v>0</v>
      </c>
      <c r="AH119" s="114">
        <v>0</v>
      </c>
      <c r="AI119" s="117">
        <f t="shared" si="113"/>
        <v>0</v>
      </c>
      <c r="AJ119" s="12"/>
      <c r="AK119" s="12"/>
      <c r="AL119" s="12"/>
      <c r="AM119" s="12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</row>
    <row r="120" spans="1:81" ht="15">
      <c r="A120" s="28" t="s">
        <v>17</v>
      </c>
      <c r="B120" s="40">
        <v>1.3055937587567679E-2</v>
      </c>
      <c r="C120" s="40">
        <v>0</v>
      </c>
      <c r="D120" s="40">
        <v>0.41783448970061232</v>
      </c>
      <c r="E120" s="40">
        <v>0</v>
      </c>
      <c r="F120" s="422"/>
      <c r="G120" s="40">
        <v>0</v>
      </c>
      <c r="H120" s="41">
        <v>0</v>
      </c>
      <c r="I120" s="42">
        <f t="shared" si="111"/>
        <v>0.43089042728818</v>
      </c>
      <c r="J120" s="4"/>
      <c r="K120" s="71" t="s">
        <v>17</v>
      </c>
      <c r="L120" s="84">
        <v>1.3055937587567679E-2</v>
      </c>
      <c r="M120" s="84">
        <v>0</v>
      </c>
      <c r="N120" s="84">
        <v>0.41783448970061232</v>
      </c>
      <c r="O120" s="84">
        <v>0</v>
      </c>
      <c r="P120" s="84">
        <v>0</v>
      </c>
      <c r="Q120" s="84">
        <v>0</v>
      </c>
      <c r="R120" s="85">
        <v>0</v>
      </c>
      <c r="S120" s="86">
        <f t="shared" si="112"/>
        <v>0.43089042728818</v>
      </c>
      <c r="U120" s="102" t="s">
        <v>17</v>
      </c>
      <c r="V120" s="118">
        <v>1.3055937587567679E-2</v>
      </c>
      <c r="W120" s="118">
        <v>0</v>
      </c>
      <c r="X120" s="118">
        <v>0</v>
      </c>
      <c r="Y120" s="118">
        <v>0</v>
      </c>
      <c r="Z120" s="118">
        <v>0.41783448970061232</v>
      </c>
      <c r="AA120" s="118">
        <v>0</v>
      </c>
      <c r="AB120" s="118">
        <v>0</v>
      </c>
      <c r="AC120" s="119">
        <v>0</v>
      </c>
      <c r="AD120" s="118">
        <v>0</v>
      </c>
      <c r="AE120" s="118">
        <v>0</v>
      </c>
      <c r="AF120" s="118">
        <v>0</v>
      </c>
      <c r="AG120" s="118">
        <v>0</v>
      </c>
      <c r="AH120" s="118">
        <v>0</v>
      </c>
      <c r="AI120" s="120">
        <f t="shared" si="113"/>
        <v>0.43089042728818</v>
      </c>
      <c r="AJ120" s="12"/>
      <c r="AK120" s="12"/>
      <c r="AL120" s="12"/>
      <c r="AM120" s="12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</row>
    <row r="121" spans="1:81" ht="15">
      <c r="A121" s="29" t="s">
        <v>140</v>
      </c>
      <c r="B121" s="43">
        <v>33.266713726918006</v>
      </c>
      <c r="C121" s="43">
        <v>25.739214190870353</v>
      </c>
      <c r="D121" s="43">
        <v>659.07095122997089</v>
      </c>
      <c r="E121" s="43">
        <v>0</v>
      </c>
      <c r="F121" s="422"/>
      <c r="G121" s="43">
        <v>0</v>
      </c>
      <c r="H121" s="44">
        <v>0</v>
      </c>
      <c r="I121" s="39">
        <f t="shared" si="111"/>
        <v>718.0768791477592</v>
      </c>
      <c r="J121" s="4"/>
      <c r="K121" s="72" t="s">
        <v>140</v>
      </c>
      <c r="L121" s="43">
        <v>33.266713726918006</v>
      </c>
      <c r="M121" s="43">
        <v>25.739214190870353</v>
      </c>
      <c r="N121" s="43">
        <v>659.07095122997089</v>
      </c>
      <c r="O121" s="43">
        <v>0</v>
      </c>
      <c r="P121" s="43">
        <v>0</v>
      </c>
      <c r="Q121" s="43">
        <v>0</v>
      </c>
      <c r="R121" s="82">
        <v>0</v>
      </c>
      <c r="S121" s="83">
        <f t="shared" si="112"/>
        <v>718.0768791477592</v>
      </c>
      <c r="U121" s="103" t="s">
        <v>140</v>
      </c>
      <c r="V121" s="114">
        <v>31.207177364983796</v>
      </c>
      <c r="W121" s="114">
        <v>0</v>
      </c>
      <c r="X121" s="114">
        <v>0</v>
      </c>
      <c r="Y121" s="114">
        <v>25.739214190870353</v>
      </c>
      <c r="Z121" s="114">
        <v>643.35767821632078</v>
      </c>
      <c r="AA121" s="114">
        <v>0</v>
      </c>
      <c r="AB121" s="114">
        <v>0</v>
      </c>
      <c r="AC121" s="115">
        <v>17.772809375584291</v>
      </c>
      <c r="AD121" s="114">
        <v>2.0595363619342106</v>
      </c>
      <c r="AE121" s="114">
        <v>0</v>
      </c>
      <c r="AF121" s="114">
        <v>0</v>
      </c>
      <c r="AG121" s="114">
        <v>15.713273013650079</v>
      </c>
      <c r="AH121" s="114">
        <v>0</v>
      </c>
      <c r="AI121" s="117">
        <f t="shared" si="113"/>
        <v>718.0768791477592</v>
      </c>
      <c r="AJ121" s="12"/>
      <c r="AK121" s="12"/>
      <c r="AL121" s="12"/>
      <c r="AM121" s="12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</row>
    <row r="122" spans="1:81" ht="15">
      <c r="A122" s="28" t="s">
        <v>25</v>
      </c>
      <c r="B122" s="40">
        <v>21.683754229965984</v>
      </c>
      <c r="C122" s="40">
        <v>0.36701396239462725</v>
      </c>
      <c r="D122" s="40">
        <v>267.73441989603964</v>
      </c>
      <c r="E122" s="40">
        <v>384.37505630857243</v>
      </c>
      <c r="F122" s="422"/>
      <c r="G122" s="40">
        <v>31.024340316669427</v>
      </c>
      <c r="H122" s="41">
        <v>0.92216458112127853</v>
      </c>
      <c r="I122" s="42">
        <f t="shared" si="111"/>
        <v>706.1067492947634</v>
      </c>
      <c r="J122" s="4"/>
      <c r="K122" s="71" t="s">
        <v>25</v>
      </c>
      <c r="L122" s="84">
        <v>21.683754229965984</v>
      </c>
      <c r="M122" s="84">
        <v>0.36701396239462725</v>
      </c>
      <c r="N122" s="84">
        <v>267.73441989603964</v>
      </c>
      <c r="O122" s="84">
        <v>384.37505630857243</v>
      </c>
      <c r="P122" s="84">
        <v>3.3129876230324022</v>
      </c>
      <c r="Q122" s="84">
        <v>31.024340316669427</v>
      </c>
      <c r="R122" s="85">
        <v>0.92216458112127853</v>
      </c>
      <c r="S122" s="86">
        <f t="shared" si="112"/>
        <v>709.41973691779583</v>
      </c>
      <c r="U122" s="102" t="s">
        <v>25</v>
      </c>
      <c r="V122" s="118">
        <v>0.45244470193729447</v>
      </c>
      <c r="W122" s="118">
        <v>10.607763858500284</v>
      </c>
      <c r="X122" s="118">
        <v>31.024340316669427</v>
      </c>
      <c r="Y122" s="118">
        <v>0.36701396239462725</v>
      </c>
      <c r="Z122" s="118">
        <v>267.73441989603964</v>
      </c>
      <c r="AA122" s="118">
        <v>383.78541981507112</v>
      </c>
      <c r="AB122" s="118">
        <v>3.3129876230324022</v>
      </c>
      <c r="AC122" s="119">
        <v>12.135346744150977</v>
      </c>
      <c r="AD122" s="118">
        <v>10.623545669528408</v>
      </c>
      <c r="AE122" s="118">
        <v>0.58963649350129121</v>
      </c>
      <c r="AF122" s="118">
        <v>0.92216458112127853</v>
      </c>
      <c r="AG122" s="118">
        <v>0</v>
      </c>
      <c r="AH122" s="118">
        <v>0</v>
      </c>
      <c r="AI122" s="120">
        <f t="shared" si="113"/>
        <v>709.41973691779583</v>
      </c>
      <c r="AJ122" s="12"/>
      <c r="AK122" s="12"/>
      <c r="AL122" s="12"/>
      <c r="AM122" s="12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</row>
    <row r="123" spans="1:81" ht="15">
      <c r="A123" s="29" t="s">
        <v>24</v>
      </c>
      <c r="B123" s="43">
        <v>5.6052000000000008</v>
      </c>
      <c r="C123" s="43">
        <v>0</v>
      </c>
      <c r="D123" s="43">
        <v>0</v>
      </c>
      <c r="E123" s="43">
        <v>0</v>
      </c>
      <c r="F123" s="422"/>
      <c r="G123" s="43">
        <v>0</v>
      </c>
      <c r="H123" s="44">
        <v>0</v>
      </c>
      <c r="I123" s="39">
        <f t="shared" si="111"/>
        <v>5.6052000000000008</v>
      </c>
      <c r="J123" s="4"/>
      <c r="K123" s="72" t="s">
        <v>24</v>
      </c>
      <c r="L123" s="43">
        <v>5.6052000000000008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82">
        <v>0</v>
      </c>
      <c r="S123" s="83">
        <f t="shared" si="112"/>
        <v>5.6052000000000008</v>
      </c>
      <c r="U123" s="103" t="s">
        <v>24</v>
      </c>
      <c r="V123" s="114">
        <v>4.4970474042615516</v>
      </c>
      <c r="W123" s="114">
        <v>0</v>
      </c>
      <c r="X123" s="114">
        <v>0</v>
      </c>
      <c r="Y123" s="114">
        <v>0</v>
      </c>
      <c r="Z123" s="114">
        <v>0</v>
      </c>
      <c r="AA123" s="114">
        <v>0</v>
      </c>
      <c r="AB123" s="114">
        <v>0</v>
      </c>
      <c r="AC123" s="115">
        <v>1.108152595738449</v>
      </c>
      <c r="AD123" s="114">
        <v>1.108152595738449</v>
      </c>
      <c r="AE123" s="114">
        <v>0</v>
      </c>
      <c r="AF123" s="114">
        <v>0</v>
      </c>
      <c r="AG123" s="114">
        <v>0</v>
      </c>
      <c r="AH123" s="114">
        <v>0</v>
      </c>
      <c r="AI123" s="117">
        <f t="shared" si="113"/>
        <v>5.6052000000000008</v>
      </c>
      <c r="AJ123" s="12"/>
      <c r="AK123" s="12"/>
      <c r="AL123" s="12"/>
      <c r="AM123" s="12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</row>
    <row r="124" spans="1:81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 t="shared" si="111"/>
        <v>0</v>
      </c>
      <c r="J124" s="4"/>
      <c r="K124" s="71" t="s">
        <v>60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5">
        <v>0</v>
      </c>
      <c r="S124" s="86">
        <f t="shared" si="112"/>
        <v>0</v>
      </c>
      <c r="U124" s="102" t="s">
        <v>60</v>
      </c>
      <c r="V124" s="118">
        <v>0</v>
      </c>
      <c r="W124" s="118">
        <v>0</v>
      </c>
      <c r="X124" s="118">
        <v>0</v>
      </c>
      <c r="Y124" s="118">
        <v>0</v>
      </c>
      <c r="Z124" s="118">
        <v>0</v>
      </c>
      <c r="AA124" s="118">
        <v>0</v>
      </c>
      <c r="AB124" s="118">
        <v>0</v>
      </c>
      <c r="AC124" s="119">
        <v>0</v>
      </c>
      <c r="AD124" s="118">
        <v>0</v>
      </c>
      <c r="AE124" s="118">
        <v>0</v>
      </c>
      <c r="AF124" s="118">
        <v>0</v>
      </c>
      <c r="AG124" s="118">
        <v>0</v>
      </c>
      <c r="AH124" s="118">
        <v>0</v>
      </c>
      <c r="AI124" s="120">
        <f t="shared" si="113"/>
        <v>0</v>
      </c>
      <c r="AJ124" s="12"/>
      <c r="AK124" s="12"/>
      <c r="AL124" s="12"/>
      <c r="AM124" s="12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</row>
    <row r="125" spans="1:81" ht="15">
      <c r="A125" s="29" t="s">
        <v>22</v>
      </c>
      <c r="B125" s="43">
        <v>0</v>
      </c>
      <c r="C125" s="43">
        <v>2.6174208160860053E-3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111"/>
        <v>2.6174208160860053E-3</v>
      </c>
      <c r="J125" s="4"/>
      <c r="K125" s="72" t="s">
        <v>22</v>
      </c>
      <c r="L125" s="43">
        <v>0</v>
      </c>
      <c r="M125" s="43">
        <v>2.6174208160860053E-3</v>
      </c>
      <c r="N125" s="43">
        <v>0</v>
      </c>
      <c r="O125" s="43">
        <v>0</v>
      </c>
      <c r="P125" s="43">
        <v>0.1022356684269817</v>
      </c>
      <c r="Q125" s="43">
        <v>0</v>
      </c>
      <c r="R125" s="82">
        <v>0</v>
      </c>
      <c r="S125" s="83">
        <f t="shared" si="112"/>
        <v>0.1048530892430677</v>
      </c>
      <c r="U125" s="103" t="s">
        <v>22</v>
      </c>
      <c r="V125" s="114">
        <v>0</v>
      </c>
      <c r="W125" s="114">
        <v>0</v>
      </c>
      <c r="X125" s="114">
        <v>0</v>
      </c>
      <c r="Y125" s="114">
        <v>2.6174208160860053E-3</v>
      </c>
      <c r="Z125" s="114">
        <v>0</v>
      </c>
      <c r="AA125" s="114">
        <v>0</v>
      </c>
      <c r="AB125" s="114">
        <v>0.1022356684269817</v>
      </c>
      <c r="AC125" s="115">
        <v>0</v>
      </c>
      <c r="AD125" s="114">
        <v>0</v>
      </c>
      <c r="AE125" s="114">
        <v>0</v>
      </c>
      <c r="AF125" s="114">
        <v>0</v>
      </c>
      <c r="AG125" s="114">
        <v>0</v>
      </c>
      <c r="AH125" s="114">
        <v>0</v>
      </c>
      <c r="AI125" s="117">
        <f t="shared" si="113"/>
        <v>0.1048530892430677</v>
      </c>
      <c r="AJ125" s="12"/>
      <c r="AK125" s="12"/>
      <c r="AL125" s="12"/>
      <c r="AM125" s="12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</row>
    <row r="126" spans="1:81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111"/>
        <v>0</v>
      </c>
      <c r="J126" s="4"/>
      <c r="K126" s="71" t="s">
        <v>21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5">
        <v>0</v>
      </c>
      <c r="S126" s="86">
        <f t="shared" si="112"/>
        <v>0</v>
      </c>
      <c r="U126" s="102" t="s">
        <v>61</v>
      </c>
      <c r="V126" s="118">
        <v>0</v>
      </c>
      <c r="W126" s="118">
        <v>0</v>
      </c>
      <c r="X126" s="118">
        <v>0</v>
      </c>
      <c r="Y126" s="118">
        <v>0</v>
      </c>
      <c r="Z126" s="118">
        <v>0</v>
      </c>
      <c r="AA126" s="118">
        <v>0</v>
      </c>
      <c r="AB126" s="118">
        <v>0</v>
      </c>
      <c r="AC126" s="119">
        <v>0</v>
      </c>
      <c r="AD126" s="118">
        <v>0</v>
      </c>
      <c r="AE126" s="118">
        <v>0</v>
      </c>
      <c r="AF126" s="118">
        <v>0</v>
      </c>
      <c r="AG126" s="118">
        <v>0</v>
      </c>
      <c r="AH126" s="118">
        <v>0</v>
      </c>
      <c r="AI126" s="120">
        <f t="shared" si="113"/>
        <v>0</v>
      </c>
      <c r="AJ126" s="12"/>
      <c r="AK126" s="12"/>
      <c r="AL126" s="12"/>
      <c r="AM126" s="12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</row>
    <row r="127" spans="1:81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111"/>
        <v>0</v>
      </c>
      <c r="J127" s="4"/>
      <c r="K127" s="73" t="s">
        <v>64</v>
      </c>
      <c r="L127" s="43">
        <v>0</v>
      </c>
      <c r="M127" s="43">
        <v>0</v>
      </c>
      <c r="N127" s="43">
        <v>0</v>
      </c>
      <c r="O127" s="43">
        <v>0</v>
      </c>
      <c r="P127" s="43">
        <v>0</v>
      </c>
      <c r="Q127" s="43">
        <v>0</v>
      </c>
      <c r="R127" s="82">
        <v>0</v>
      </c>
      <c r="S127" s="83">
        <f t="shared" si="112"/>
        <v>0</v>
      </c>
      <c r="U127" s="104" t="s">
        <v>62</v>
      </c>
      <c r="V127" s="114">
        <v>0</v>
      </c>
      <c r="W127" s="114">
        <v>0</v>
      </c>
      <c r="X127" s="114">
        <v>0</v>
      </c>
      <c r="Y127" s="114">
        <v>0</v>
      </c>
      <c r="Z127" s="114">
        <v>0</v>
      </c>
      <c r="AA127" s="114">
        <v>0</v>
      </c>
      <c r="AB127" s="114">
        <v>0</v>
      </c>
      <c r="AC127" s="115">
        <v>0</v>
      </c>
      <c r="AD127" s="116">
        <v>0</v>
      </c>
      <c r="AE127" s="116">
        <v>0</v>
      </c>
      <c r="AF127" s="116">
        <v>0</v>
      </c>
      <c r="AG127" s="116">
        <v>0</v>
      </c>
      <c r="AH127" s="116">
        <v>0</v>
      </c>
      <c r="AI127" s="117">
        <f t="shared" si="113"/>
        <v>0</v>
      </c>
      <c r="AJ127" s="12"/>
      <c r="AK127" s="12"/>
      <c r="AL127" s="12"/>
      <c r="AM127" s="12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</row>
    <row r="128" spans="1:81" ht="15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/>
      <c r="G128" s="59">
        <v>0</v>
      </c>
      <c r="H128" s="60">
        <v>0</v>
      </c>
      <c r="I128" s="61">
        <f t="shared" si="111"/>
        <v>0</v>
      </c>
      <c r="J128" s="4"/>
      <c r="K128" s="74" t="s">
        <v>23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  <c r="R128" s="88">
        <v>0</v>
      </c>
      <c r="S128" s="89">
        <f t="shared" si="112"/>
        <v>0</v>
      </c>
      <c r="U128" s="105" t="s">
        <v>65</v>
      </c>
      <c r="V128" s="121">
        <v>0</v>
      </c>
      <c r="W128" s="121">
        <v>0</v>
      </c>
      <c r="X128" s="121">
        <v>0</v>
      </c>
      <c r="Y128" s="121">
        <v>0</v>
      </c>
      <c r="Z128" s="121">
        <v>0</v>
      </c>
      <c r="AA128" s="121">
        <v>0</v>
      </c>
      <c r="AB128" s="121">
        <v>0</v>
      </c>
      <c r="AC128" s="121">
        <v>0</v>
      </c>
      <c r="AD128" s="121">
        <v>0</v>
      </c>
      <c r="AE128" s="121">
        <v>0</v>
      </c>
      <c r="AF128" s="121">
        <v>0</v>
      </c>
      <c r="AG128" s="121">
        <v>0</v>
      </c>
      <c r="AH128" s="122">
        <v>0</v>
      </c>
      <c r="AI128" s="123">
        <f t="shared" si="113"/>
        <v>0</v>
      </c>
      <c r="AJ128" s="12"/>
      <c r="AK128" s="12"/>
      <c r="AL128" s="12"/>
      <c r="AM128" s="12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</row>
    <row r="129" spans="1:81" ht="15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/>
      <c r="G129" s="62">
        <v>0</v>
      </c>
      <c r="H129" s="63">
        <v>0</v>
      </c>
      <c r="I129" s="64">
        <f t="shared" si="111"/>
        <v>0</v>
      </c>
      <c r="J129" s="4"/>
      <c r="K129" s="75" t="s">
        <v>19</v>
      </c>
      <c r="L129" s="62">
        <v>0</v>
      </c>
      <c r="M129" s="62">
        <v>0</v>
      </c>
      <c r="N129" s="62">
        <v>0</v>
      </c>
      <c r="O129" s="62">
        <v>0</v>
      </c>
      <c r="P129" s="62">
        <v>0</v>
      </c>
      <c r="Q129" s="62">
        <v>0</v>
      </c>
      <c r="R129" s="90">
        <v>0</v>
      </c>
      <c r="S129" s="91">
        <f t="shared" si="112"/>
        <v>0</v>
      </c>
      <c r="U129" s="106" t="s">
        <v>19</v>
      </c>
      <c r="V129" s="124">
        <v>0</v>
      </c>
      <c r="W129" s="124">
        <v>0</v>
      </c>
      <c r="X129" s="124">
        <v>0</v>
      </c>
      <c r="Y129" s="124">
        <v>0</v>
      </c>
      <c r="Z129" s="124">
        <v>0</v>
      </c>
      <c r="AA129" s="124">
        <v>0</v>
      </c>
      <c r="AB129" s="124">
        <v>0</v>
      </c>
      <c r="AC129" s="124">
        <v>0</v>
      </c>
      <c r="AD129" s="125">
        <v>0</v>
      </c>
      <c r="AE129" s="125">
        <v>0</v>
      </c>
      <c r="AF129" s="125">
        <v>0</v>
      </c>
      <c r="AG129" s="125">
        <v>0</v>
      </c>
      <c r="AH129" s="125">
        <v>0</v>
      </c>
      <c r="AI129" s="126">
        <f t="shared" si="113"/>
        <v>0</v>
      </c>
      <c r="AJ129" s="12"/>
      <c r="AK129" s="12"/>
      <c r="AL129" s="12"/>
      <c r="AM129" s="12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</row>
    <row r="130" spans="1:81" ht="15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/>
      <c r="G130" s="59">
        <v>0</v>
      </c>
      <c r="H130" s="60">
        <v>0</v>
      </c>
      <c r="I130" s="61">
        <f t="shared" si="111"/>
        <v>0</v>
      </c>
      <c r="J130" s="4"/>
      <c r="K130" s="74" t="s">
        <v>20</v>
      </c>
      <c r="L130" s="87">
        <v>0</v>
      </c>
      <c r="M130" s="87">
        <v>0</v>
      </c>
      <c r="N130" s="87">
        <v>0</v>
      </c>
      <c r="O130" s="87">
        <v>0</v>
      </c>
      <c r="P130" s="87">
        <v>0</v>
      </c>
      <c r="Q130" s="87">
        <v>0</v>
      </c>
      <c r="R130" s="88">
        <v>0</v>
      </c>
      <c r="S130" s="89">
        <f t="shared" si="112"/>
        <v>0</v>
      </c>
      <c r="U130" s="105" t="s">
        <v>20</v>
      </c>
      <c r="V130" s="121">
        <v>0</v>
      </c>
      <c r="W130" s="121">
        <v>0</v>
      </c>
      <c r="X130" s="121">
        <v>0</v>
      </c>
      <c r="Y130" s="121">
        <v>0</v>
      </c>
      <c r="Z130" s="121">
        <v>0</v>
      </c>
      <c r="AA130" s="121">
        <v>0</v>
      </c>
      <c r="AB130" s="121">
        <v>0</v>
      </c>
      <c r="AC130" s="121">
        <v>0</v>
      </c>
      <c r="AD130" s="121">
        <v>0</v>
      </c>
      <c r="AE130" s="121">
        <v>0</v>
      </c>
      <c r="AF130" s="121">
        <v>0</v>
      </c>
      <c r="AG130" s="121">
        <v>0</v>
      </c>
      <c r="AH130" s="122">
        <v>0</v>
      </c>
      <c r="AI130" s="123">
        <f t="shared" si="113"/>
        <v>0</v>
      </c>
      <c r="AJ130" s="12"/>
      <c r="AK130" s="12"/>
      <c r="AL130" s="12"/>
      <c r="AM130" s="12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</row>
    <row r="131" spans="1:81" ht="15.75" thickBot="1">
      <c r="A131" s="57" t="s">
        <v>11</v>
      </c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111"/>
        <v>0</v>
      </c>
      <c r="J131" s="4"/>
      <c r="K131" s="76" t="s">
        <v>11</v>
      </c>
      <c r="L131" s="52">
        <v>0</v>
      </c>
      <c r="M131" s="52">
        <v>0</v>
      </c>
      <c r="N131" s="52">
        <v>0</v>
      </c>
      <c r="O131" s="52">
        <v>0</v>
      </c>
      <c r="P131" s="52">
        <v>0</v>
      </c>
      <c r="Q131" s="52">
        <v>0</v>
      </c>
      <c r="R131" s="92">
        <v>0</v>
      </c>
      <c r="S131" s="93">
        <f t="shared" si="112"/>
        <v>0</v>
      </c>
      <c r="U131" s="106" t="s">
        <v>11</v>
      </c>
      <c r="V131" s="124">
        <v>0</v>
      </c>
      <c r="W131" s="124">
        <v>0</v>
      </c>
      <c r="X131" s="124">
        <v>0</v>
      </c>
      <c r="Y131" s="124">
        <v>0</v>
      </c>
      <c r="Z131" s="124">
        <v>0</v>
      </c>
      <c r="AA131" s="124">
        <v>0</v>
      </c>
      <c r="AB131" s="124">
        <v>0</v>
      </c>
      <c r="AC131" s="124">
        <v>0</v>
      </c>
      <c r="AD131" s="125">
        <v>0</v>
      </c>
      <c r="AE131" s="125">
        <v>0</v>
      </c>
      <c r="AF131" s="125">
        <v>0</v>
      </c>
      <c r="AG131" s="125">
        <v>0</v>
      </c>
      <c r="AH131" s="125">
        <v>0</v>
      </c>
      <c r="AI131" s="126">
        <f t="shared" si="113"/>
        <v>0</v>
      </c>
      <c r="AJ131" s="12"/>
      <c r="AK131" s="12"/>
      <c r="AL131" s="12"/>
      <c r="AM131" s="12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</row>
    <row r="132" spans="1:81" ht="15">
      <c r="A132" s="34" t="s">
        <v>26</v>
      </c>
      <c r="B132" s="67">
        <f>SUM(B111:B127)</f>
        <v>61.034541313294213</v>
      </c>
      <c r="C132" s="67">
        <f t="shared" ref="C132:I132" si="114">SUM(C111:C127)</f>
        <v>26.108845574081066</v>
      </c>
      <c r="D132" s="67">
        <f t="shared" si="114"/>
        <v>1084.5332551148872</v>
      </c>
      <c r="E132" s="67">
        <f t="shared" si="114"/>
        <v>384.64475970945085</v>
      </c>
      <c r="F132" s="67">
        <f t="shared" si="114"/>
        <v>0</v>
      </c>
      <c r="G132" s="67">
        <f t="shared" si="114"/>
        <v>31.024340316669427</v>
      </c>
      <c r="H132" s="68">
        <f t="shared" si="114"/>
        <v>0.92216458112127853</v>
      </c>
      <c r="I132" s="39">
        <f t="shared" si="114"/>
        <v>1588.2679066095041</v>
      </c>
      <c r="J132" s="4"/>
      <c r="K132" s="77" t="s">
        <v>26</v>
      </c>
      <c r="L132" s="67">
        <f>SUM(L111:L127)</f>
        <v>61.034541313294213</v>
      </c>
      <c r="M132" s="67">
        <f t="shared" ref="M132:S132" si="115">SUM(M111:M127)</f>
        <v>26.108845574081066</v>
      </c>
      <c r="N132" s="67">
        <f t="shared" si="115"/>
        <v>1084.5332551148872</v>
      </c>
      <c r="O132" s="67">
        <f t="shared" si="115"/>
        <v>384.64475970945085</v>
      </c>
      <c r="P132" s="67">
        <f t="shared" si="115"/>
        <v>26.180831860383663</v>
      </c>
      <c r="Q132" s="67">
        <f t="shared" si="115"/>
        <v>31.024340316669427</v>
      </c>
      <c r="R132" s="68">
        <f t="shared" si="115"/>
        <v>0.92216458112127853</v>
      </c>
      <c r="S132" s="94">
        <f t="shared" si="115"/>
        <v>1614.4487384698878</v>
      </c>
      <c r="U132" s="107" t="s">
        <v>63</v>
      </c>
      <c r="V132" s="127">
        <f>SUM(V111:V127)</f>
        <v>36.635542827592857</v>
      </c>
      <c r="W132" s="127">
        <f t="shared" ref="W132:AH132" si="116">SUM(W111:W127)</f>
        <v>10.607763858500284</v>
      </c>
      <c r="X132" s="127">
        <f t="shared" si="116"/>
        <v>31.024340316669427</v>
      </c>
      <c r="Y132" s="127">
        <f t="shared" si="116"/>
        <v>26.108845574081066</v>
      </c>
      <c r="Z132" s="127">
        <f t="shared" si="116"/>
        <v>1007.6782798493434</v>
      </c>
      <c r="AA132" s="127">
        <f t="shared" si="116"/>
        <v>384.05512321594955</v>
      </c>
      <c r="AB132" s="127">
        <f t="shared" si="116"/>
        <v>26.180831860383663</v>
      </c>
      <c r="AC132" s="127">
        <f t="shared" si="116"/>
        <v>92.158010967367503</v>
      </c>
      <c r="AD132" s="128">
        <f t="shared" si="116"/>
        <v>13.791234627201067</v>
      </c>
      <c r="AE132" s="128">
        <f t="shared" si="116"/>
        <v>0.58963649350129121</v>
      </c>
      <c r="AF132" s="128">
        <f t="shared" si="116"/>
        <v>0.92216458112127853</v>
      </c>
      <c r="AG132" s="128">
        <f t="shared" si="116"/>
        <v>76.854975265543857</v>
      </c>
      <c r="AH132" s="128">
        <f t="shared" si="116"/>
        <v>0</v>
      </c>
      <c r="AI132" s="129">
        <f>SUM(V132:AC132)</f>
        <v>1614.448738469888</v>
      </c>
      <c r="AJ132" s="12"/>
      <c r="AK132" s="12"/>
      <c r="AL132" s="12"/>
      <c r="AM132" s="12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</row>
    <row r="133" spans="1:81" s="15" customFormat="1" ht="15.75" thickBot="1">
      <c r="A133" s="32" t="s">
        <v>90</v>
      </c>
      <c r="B133" s="48">
        <f>IF($I132=0,"-",B132/$I132)</f>
        <v>3.8428366561649815E-2</v>
      </c>
      <c r="C133" s="48">
        <f t="shared" ref="C133:H133" si="117">IF($I132=0,"-",C132/$I132)</f>
        <v>1.643856522280045E-2</v>
      </c>
      <c r="D133" s="48">
        <f t="shared" si="117"/>
        <v>0.6828402504398986</v>
      </c>
      <c r="E133" s="48">
        <f t="shared" si="117"/>
        <v>0.2421787647466585</v>
      </c>
      <c r="F133" s="48">
        <f t="shared" si="117"/>
        <v>0</v>
      </c>
      <c r="G133" s="48">
        <f t="shared" si="117"/>
        <v>1.9533442807452735E-2</v>
      </c>
      <c r="H133" s="69">
        <f t="shared" si="117"/>
        <v>5.8061022153991333E-4</v>
      </c>
      <c r="I133" s="49">
        <f>SUM(B133:H133)</f>
        <v>0.99999999999999989</v>
      </c>
      <c r="K133" s="78" t="s">
        <v>90</v>
      </c>
      <c r="L133" s="95">
        <f>IF($S132=0,"-",L132/$S132)</f>
        <v>3.7805190006305431E-2</v>
      </c>
      <c r="M133" s="95">
        <f t="shared" ref="M133:R133" si="118">IF($S132=0,"-",M132/$S132)</f>
        <v>1.6171987968367472E-2</v>
      </c>
      <c r="N133" s="95">
        <f t="shared" si="118"/>
        <v>0.6717669191173985</v>
      </c>
      <c r="O133" s="95">
        <f t="shared" si="118"/>
        <v>0.23825145422331731</v>
      </c>
      <c r="P133" s="95">
        <f t="shared" si="118"/>
        <v>1.6216576740118019E-2</v>
      </c>
      <c r="Q133" s="95">
        <f t="shared" si="118"/>
        <v>1.921667723316697E-2</v>
      </c>
      <c r="R133" s="96">
        <f t="shared" si="118"/>
        <v>5.7119471132621442E-4</v>
      </c>
      <c r="S133" s="97">
        <f>SUM(L133:R133)</f>
        <v>0.99999999999999989</v>
      </c>
      <c r="U133" s="108" t="s">
        <v>90</v>
      </c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1"/>
      <c r="AJ133" s="12"/>
      <c r="AK133" s="12"/>
      <c r="AL133" s="12"/>
      <c r="AM133" s="12"/>
    </row>
    <row r="134" spans="1:81" ht="15.75" thickBot="1">
      <c r="A134" s="33"/>
      <c r="B134" s="2"/>
      <c r="C134" s="2"/>
      <c r="D134" s="2"/>
      <c r="E134" s="2"/>
      <c r="F134" s="2"/>
      <c r="G134" s="2"/>
      <c r="H134" s="2"/>
      <c r="I134" s="2"/>
      <c r="J134" s="4"/>
      <c r="K134" s="33"/>
      <c r="L134" s="2"/>
      <c r="M134" s="2"/>
      <c r="N134" s="2"/>
      <c r="O134" s="2"/>
      <c r="P134" s="2"/>
      <c r="Q134" s="2"/>
      <c r="R134" s="2"/>
      <c r="S134" s="2"/>
      <c r="U134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12"/>
      <c r="AK134" s="12"/>
      <c r="AL134" s="12"/>
      <c r="AM134" s="12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</row>
    <row r="135" spans="1:81" ht="30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  <c r="J135" s="4"/>
      <c r="K135" s="424" t="s">
        <v>33</v>
      </c>
      <c r="L135" s="80" t="s">
        <v>0</v>
      </c>
      <c r="M135" s="80" t="s">
        <v>1</v>
      </c>
      <c r="N135" s="80" t="s">
        <v>2</v>
      </c>
      <c r="O135" s="80" t="s">
        <v>3</v>
      </c>
      <c r="P135" s="80" t="s">
        <v>27</v>
      </c>
      <c r="Q135" s="80" t="s">
        <v>4</v>
      </c>
      <c r="R135" s="80" t="s">
        <v>5</v>
      </c>
      <c r="S135" s="81" t="s">
        <v>6</v>
      </c>
      <c r="U135" s="417" t="s">
        <v>33</v>
      </c>
      <c r="V135" s="111" t="s">
        <v>72</v>
      </c>
      <c r="W135" s="111" t="s">
        <v>73</v>
      </c>
      <c r="X135" s="111" t="s">
        <v>4</v>
      </c>
      <c r="Y135" s="111" t="s">
        <v>1</v>
      </c>
      <c r="Z135" s="111" t="s">
        <v>2</v>
      </c>
      <c r="AA135" s="111" t="s">
        <v>3</v>
      </c>
      <c r="AB135" s="111" t="s">
        <v>55</v>
      </c>
      <c r="AC135" s="111" t="s">
        <v>67</v>
      </c>
      <c r="AD135" s="112" t="s">
        <v>74</v>
      </c>
      <c r="AE135" s="112" t="s">
        <v>75</v>
      </c>
      <c r="AF135" s="112" t="s">
        <v>76</v>
      </c>
      <c r="AG135" s="112" t="s">
        <v>77</v>
      </c>
      <c r="AH135" s="112" t="s">
        <v>78</v>
      </c>
      <c r="AI135" s="113" t="s">
        <v>63</v>
      </c>
      <c r="AJ135" s="12"/>
      <c r="AK135" s="12"/>
      <c r="AL135" s="12"/>
      <c r="AM135" s="12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</row>
    <row r="136" spans="1:81" ht="15" customHeight="1">
      <c r="A136" s="445" t="s">
        <v>33</v>
      </c>
      <c r="B136" s="409" t="s">
        <v>119</v>
      </c>
      <c r="C136" s="410"/>
      <c r="D136" s="410"/>
      <c r="E136" s="410"/>
      <c r="F136" s="410"/>
      <c r="G136" s="410"/>
      <c r="H136" s="410"/>
      <c r="I136" s="411"/>
      <c r="J136" s="4"/>
      <c r="K136" s="425" t="s">
        <v>33</v>
      </c>
      <c r="L136" s="412" t="s">
        <v>119</v>
      </c>
      <c r="M136" s="413"/>
      <c r="N136" s="413"/>
      <c r="O136" s="413"/>
      <c r="P136" s="413"/>
      <c r="Q136" s="413"/>
      <c r="R136" s="413"/>
      <c r="S136" s="414"/>
      <c r="U136" s="418" t="s">
        <v>33</v>
      </c>
      <c r="V136" s="419" t="s">
        <v>119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20"/>
      <c r="AJ136" s="12"/>
      <c r="AK136" s="12"/>
      <c r="AL136" s="12"/>
      <c r="AM136" s="12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</row>
    <row r="137" spans="1:8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  <c r="J137" s="4"/>
      <c r="K137" s="79" t="s">
        <v>7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98">
        <v>0</v>
      </c>
      <c r="S137" s="99">
        <f>SUM(L137:R137)</f>
        <v>0</v>
      </c>
      <c r="U137" s="101" t="s">
        <v>7</v>
      </c>
      <c r="V137" s="114">
        <v>0</v>
      </c>
      <c r="W137" s="114">
        <v>0</v>
      </c>
      <c r="X137" s="114">
        <v>0</v>
      </c>
      <c r="Y137" s="114">
        <v>0</v>
      </c>
      <c r="Z137" s="114">
        <v>0</v>
      </c>
      <c r="AA137" s="114">
        <v>0</v>
      </c>
      <c r="AB137" s="114">
        <v>0</v>
      </c>
      <c r="AC137" s="115">
        <v>0</v>
      </c>
      <c r="AD137" s="116">
        <v>0</v>
      </c>
      <c r="AE137" s="116">
        <v>0</v>
      </c>
      <c r="AF137" s="116">
        <v>0</v>
      </c>
      <c r="AG137" s="116">
        <v>0</v>
      </c>
      <c r="AH137" s="116">
        <v>0</v>
      </c>
      <c r="AI137" s="117">
        <f>SUM(V137:AC137)</f>
        <v>0</v>
      </c>
      <c r="AJ137" s="12"/>
      <c r="AK137" s="12"/>
      <c r="AL137" s="12"/>
      <c r="AM137" s="12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</row>
    <row r="138" spans="1:8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119">SUM(B138:H138)</f>
        <v>0</v>
      </c>
      <c r="J138" s="4"/>
      <c r="K138" s="71" t="s">
        <v>8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5">
        <v>0</v>
      </c>
      <c r="S138" s="86">
        <f t="shared" ref="S138:S157" si="120">SUM(L138:R138)</f>
        <v>0</v>
      </c>
      <c r="U138" s="102" t="s">
        <v>8</v>
      </c>
      <c r="V138" s="118">
        <v>0</v>
      </c>
      <c r="W138" s="118">
        <v>0</v>
      </c>
      <c r="X138" s="118">
        <v>0</v>
      </c>
      <c r="Y138" s="118">
        <v>0</v>
      </c>
      <c r="Z138" s="118">
        <v>0</v>
      </c>
      <c r="AA138" s="118">
        <v>0</v>
      </c>
      <c r="AB138" s="118">
        <v>0</v>
      </c>
      <c r="AC138" s="119">
        <v>0</v>
      </c>
      <c r="AD138" s="118">
        <v>0</v>
      </c>
      <c r="AE138" s="118">
        <v>0</v>
      </c>
      <c r="AF138" s="118">
        <v>0</v>
      </c>
      <c r="AG138" s="118">
        <v>0</v>
      </c>
      <c r="AH138" s="118">
        <v>0</v>
      </c>
      <c r="AI138" s="120">
        <f t="shared" ref="AI138:AI157" si="121">SUM(V138:AC138)</f>
        <v>0</v>
      </c>
      <c r="AJ138" s="12"/>
      <c r="AK138" s="12"/>
      <c r="AL138" s="12"/>
      <c r="AM138" s="12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</row>
    <row r="139" spans="1:8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119"/>
        <v>0</v>
      </c>
      <c r="J139" s="4"/>
      <c r="K139" s="72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82">
        <v>0</v>
      </c>
      <c r="S139" s="83">
        <f t="shared" si="120"/>
        <v>0</v>
      </c>
      <c r="U139" s="103" t="s">
        <v>10</v>
      </c>
      <c r="V139" s="114">
        <v>0</v>
      </c>
      <c r="W139" s="114">
        <v>0</v>
      </c>
      <c r="X139" s="114">
        <v>0</v>
      </c>
      <c r="Y139" s="114">
        <v>0</v>
      </c>
      <c r="Z139" s="114">
        <v>0</v>
      </c>
      <c r="AA139" s="114">
        <v>0</v>
      </c>
      <c r="AB139" s="114">
        <v>0</v>
      </c>
      <c r="AC139" s="115">
        <v>0</v>
      </c>
      <c r="AD139" s="116">
        <v>0</v>
      </c>
      <c r="AE139" s="116">
        <v>0</v>
      </c>
      <c r="AF139" s="116">
        <v>0</v>
      </c>
      <c r="AG139" s="116">
        <v>0</v>
      </c>
      <c r="AH139" s="116">
        <v>0</v>
      </c>
      <c r="AI139" s="117">
        <f t="shared" si="121"/>
        <v>0</v>
      </c>
      <c r="AJ139" s="12"/>
      <c r="AK139" s="12"/>
      <c r="AL139" s="12"/>
      <c r="AM139" s="12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</row>
    <row r="140" spans="1:81" ht="15">
      <c r="A140" s="28" t="s">
        <v>56</v>
      </c>
      <c r="B140" s="40">
        <v>0</v>
      </c>
      <c r="C140" s="40">
        <v>227.87646817252875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119"/>
        <v>227.87646817252875</v>
      </c>
      <c r="J140" s="4"/>
      <c r="K140" s="71" t="s">
        <v>56</v>
      </c>
      <c r="L140" s="84">
        <v>0</v>
      </c>
      <c r="M140" s="84">
        <v>227.87646817252875</v>
      </c>
      <c r="N140" s="84">
        <v>0</v>
      </c>
      <c r="O140" s="84">
        <v>0</v>
      </c>
      <c r="P140" s="84">
        <v>0</v>
      </c>
      <c r="Q140" s="84">
        <v>0</v>
      </c>
      <c r="R140" s="85">
        <v>0</v>
      </c>
      <c r="S140" s="86">
        <f t="shared" si="120"/>
        <v>227.87646817252875</v>
      </c>
      <c r="U140" s="102" t="s">
        <v>56</v>
      </c>
      <c r="V140" s="118">
        <v>0</v>
      </c>
      <c r="W140" s="118">
        <v>0</v>
      </c>
      <c r="X140" s="118">
        <v>0</v>
      </c>
      <c r="Y140" s="118">
        <v>227.87646817252875</v>
      </c>
      <c r="Z140" s="118">
        <v>0</v>
      </c>
      <c r="AA140" s="118">
        <v>0</v>
      </c>
      <c r="AB140" s="118">
        <v>0</v>
      </c>
      <c r="AC140" s="119">
        <v>0</v>
      </c>
      <c r="AD140" s="118">
        <v>0</v>
      </c>
      <c r="AE140" s="118">
        <v>0</v>
      </c>
      <c r="AF140" s="118">
        <v>0</v>
      </c>
      <c r="AG140" s="118">
        <v>0</v>
      </c>
      <c r="AH140" s="118">
        <v>0</v>
      </c>
      <c r="AI140" s="120">
        <f t="shared" si="121"/>
        <v>227.87646817252875</v>
      </c>
      <c r="AJ140" s="12"/>
      <c r="AK140" s="12"/>
      <c r="AL140" s="12"/>
      <c r="AM140" s="12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</row>
    <row r="141" spans="1:81" ht="15">
      <c r="A141" s="29" t="s">
        <v>16</v>
      </c>
      <c r="B141" s="43">
        <v>3.8089897399564849</v>
      </c>
      <c r="C141" s="43">
        <v>47.379074727741823</v>
      </c>
      <c r="D141" s="43">
        <v>4.8309796724644709</v>
      </c>
      <c r="E141" s="43">
        <v>0</v>
      </c>
      <c r="F141" s="422"/>
      <c r="G141" s="43">
        <v>0</v>
      </c>
      <c r="H141" s="44">
        <v>0</v>
      </c>
      <c r="I141" s="39">
        <f t="shared" si="119"/>
        <v>56.019044140162784</v>
      </c>
      <c r="J141" s="4"/>
      <c r="K141" s="72" t="s">
        <v>16</v>
      </c>
      <c r="L141" s="43">
        <v>3.8089897399564849</v>
      </c>
      <c r="M141" s="43">
        <v>47.379074727741823</v>
      </c>
      <c r="N141" s="43">
        <v>4.8309796724644709</v>
      </c>
      <c r="O141" s="43">
        <v>0</v>
      </c>
      <c r="P141" s="43">
        <v>0</v>
      </c>
      <c r="Q141" s="43">
        <v>0</v>
      </c>
      <c r="R141" s="82">
        <v>0</v>
      </c>
      <c r="S141" s="83">
        <f t="shared" si="120"/>
        <v>56.019044140162784</v>
      </c>
      <c r="U141" s="103" t="s">
        <v>16</v>
      </c>
      <c r="V141" s="114">
        <v>3.8089897399564849</v>
      </c>
      <c r="W141" s="114">
        <v>0</v>
      </c>
      <c r="X141" s="114">
        <v>0</v>
      </c>
      <c r="Y141" s="114">
        <v>47.379074727741823</v>
      </c>
      <c r="Z141" s="114">
        <v>0.29590712191991125</v>
      </c>
      <c r="AA141" s="114">
        <v>0</v>
      </c>
      <c r="AB141" s="114">
        <v>0</v>
      </c>
      <c r="AC141" s="115">
        <v>4.5350725505445597</v>
      </c>
      <c r="AD141" s="116">
        <v>0</v>
      </c>
      <c r="AE141" s="116">
        <v>0</v>
      </c>
      <c r="AF141" s="116">
        <v>0</v>
      </c>
      <c r="AG141" s="116">
        <v>4.5350725505445597</v>
      </c>
      <c r="AH141" s="116">
        <v>0</v>
      </c>
      <c r="AI141" s="117">
        <f t="shared" si="121"/>
        <v>56.019044140162784</v>
      </c>
      <c r="AJ141" s="12"/>
      <c r="AK141" s="12"/>
      <c r="AL141" s="12"/>
      <c r="AM141" s="12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</row>
    <row r="142" spans="1:81" ht="15">
      <c r="A142" s="28" t="s">
        <v>68</v>
      </c>
      <c r="B142" s="40">
        <v>3.805231395711596</v>
      </c>
      <c r="C142" s="40">
        <v>0.55015393672938739</v>
      </c>
      <c r="D142" s="40">
        <v>1.9897234045046179</v>
      </c>
      <c r="E142" s="40">
        <v>0</v>
      </c>
      <c r="F142" s="422"/>
      <c r="G142" s="40">
        <v>0</v>
      </c>
      <c r="H142" s="41">
        <v>0</v>
      </c>
      <c r="I142" s="42">
        <f t="shared" si="119"/>
        <v>6.3451087369456012</v>
      </c>
      <c r="J142" s="4"/>
      <c r="K142" s="71" t="s">
        <v>68</v>
      </c>
      <c r="L142" s="84">
        <v>3.805231395711596</v>
      </c>
      <c r="M142" s="84">
        <v>0.55015393672938739</v>
      </c>
      <c r="N142" s="84">
        <v>1.9897234045046179</v>
      </c>
      <c r="O142" s="84">
        <v>0</v>
      </c>
      <c r="P142" s="84">
        <v>0</v>
      </c>
      <c r="Q142" s="84">
        <v>0</v>
      </c>
      <c r="R142" s="85">
        <v>0</v>
      </c>
      <c r="S142" s="86">
        <f t="shared" si="120"/>
        <v>6.3451087369456012</v>
      </c>
      <c r="U142" s="102" t="s">
        <v>57</v>
      </c>
      <c r="V142" s="118">
        <v>3.805231395711596</v>
      </c>
      <c r="W142" s="118">
        <v>0</v>
      </c>
      <c r="X142" s="118">
        <v>0</v>
      </c>
      <c r="Y142" s="118">
        <v>0.55015393672938739</v>
      </c>
      <c r="Z142" s="118">
        <v>0.76410268990192687</v>
      </c>
      <c r="AA142" s="118">
        <v>0</v>
      </c>
      <c r="AB142" s="118">
        <v>0</v>
      </c>
      <c r="AC142" s="119">
        <v>1.225620714602691</v>
      </c>
      <c r="AD142" s="118">
        <v>0</v>
      </c>
      <c r="AE142" s="118">
        <v>0</v>
      </c>
      <c r="AF142" s="118">
        <v>0</v>
      </c>
      <c r="AG142" s="118">
        <v>1.225620714602691</v>
      </c>
      <c r="AH142" s="118">
        <v>0</v>
      </c>
      <c r="AI142" s="120">
        <f t="shared" si="121"/>
        <v>6.3451087369456012</v>
      </c>
      <c r="AJ142" s="12"/>
      <c r="AK142" s="12"/>
      <c r="AL142" s="12"/>
      <c r="AM142" s="12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</row>
    <row r="143" spans="1:81" ht="15">
      <c r="A143" s="29" t="s">
        <v>58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119"/>
        <v>0</v>
      </c>
      <c r="J143" s="4"/>
      <c r="K143" s="72" t="s">
        <v>58</v>
      </c>
      <c r="L143" s="43">
        <v>0</v>
      </c>
      <c r="M143" s="43">
        <v>0</v>
      </c>
      <c r="N143" s="43">
        <v>0</v>
      </c>
      <c r="O143" s="43">
        <v>0</v>
      </c>
      <c r="P143" s="43">
        <v>49.201096833447224</v>
      </c>
      <c r="Q143" s="43">
        <v>0</v>
      </c>
      <c r="R143" s="82">
        <v>0</v>
      </c>
      <c r="S143" s="83">
        <f t="shared" si="120"/>
        <v>49.201096833447224</v>
      </c>
      <c r="U143" s="103" t="s">
        <v>58</v>
      </c>
      <c r="V143" s="114">
        <v>0</v>
      </c>
      <c r="W143" s="114">
        <v>0</v>
      </c>
      <c r="X143" s="114">
        <v>0</v>
      </c>
      <c r="Y143" s="114">
        <v>0</v>
      </c>
      <c r="Z143" s="114">
        <v>0</v>
      </c>
      <c r="AA143" s="114">
        <v>0</v>
      </c>
      <c r="AB143" s="114">
        <v>49.201096833447224</v>
      </c>
      <c r="AC143" s="115">
        <v>0</v>
      </c>
      <c r="AD143" s="114">
        <v>0</v>
      </c>
      <c r="AE143" s="114">
        <v>0</v>
      </c>
      <c r="AF143" s="114">
        <v>0</v>
      </c>
      <c r="AG143" s="114">
        <v>0</v>
      </c>
      <c r="AH143" s="114">
        <v>0</v>
      </c>
      <c r="AI143" s="117">
        <f t="shared" si="121"/>
        <v>49.201096833447224</v>
      </c>
      <c r="AJ143" s="12"/>
      <c r="AK143" s="12"/>
      <c r="AL143" s="12"/>
      <c r="AM143" s="12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</row>
    <row r="144" spans="1:8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119"/>
        <v>0</v>
      </c>
      <c r="J144" s="4"/>
      <c r="K144" s="71" t="s">
        <v>12</v>
      </c>
      <c r="L144" s="84">
        <v>0</v>
      </c>
      <c r="M144" s="84">
        <v>0</v>
      </c>
      <c r="N144" s="84">
        <v>0</v>
      </c>
      <c r="O144" s="84">
        <v>0</v>
      </c>
      <c r="P144" s="84">
        <v>4.9320880194989885</v>
      </c>
      <c r="Q144" s="84">
        <v>0</v>
      </c>
      <c r="R144" s="85">
        <v>0</v>
      </c>
      <c r="S144" s="86">
        <f t="shared" si="120"/>
        <v>4.9320880194989885</v>
      </c>
      <c r="U144" s="102" t="s">
        <v>12</v>
      </c>
      <c r="V144" s="118">
        <v>0</v>
      </c>
      <c r="W144" s="118">
        <v>0</v>
      </c>
      <c r="X144" s="118">
        <v>0</v>
      </c>
      <c r="Y144" s="118">
        <v>0</v>
      </c>
      <c r="Z144" s="118">
        <v>0</v>
      </c>
      <c r="AA144" s="118">
        <v>0</v>
      </c>
      <c r="AB144" s="118">
        <v>4.9320880194989885</v>
      </c>
      <c r="AC144" s="119">
        <v>0</v>
      </c>
      <c r="AD144" s="118">
        <v>0</v>
      </c>
      <c r="AE144" s="118">
        <v>0</v>
      </c>
      <c r="AF144" s="118">
        <v>0</v>
      </c>
      <c r="AG144" s="118">
        <v>0</v>
      </c>
      <c r="AH144" s="118">
        <v>0</v>
      </c>
      <c r="AI144" s="120">
        <f t="shared" si="121"/>
        <v>4.9320880194989885</v>
      </c>
      <c r="AJ144" s="12"/>
      <c r="AK144" s="12"/>
      <c r="AL144" s="12"/>
      <c r="AM144" s="12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</row>
    <row r="145" spans="1:8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119"/>
        <v>0</v>
      </c>
      <c r="J145" s="4"/>
      <c r="K145" s="72" t="s">
        <v>59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82">
        <v>0</v>
      </c>
      <c r="S145" s="83">
        <f t="shared" si="120"/>
        <v>0</v>
      </c>
      <c r="U145" s="103" t="s">
        <v>59</v>
      </c>
      <c r="V145" s="114">
        <v>0</v>
      </c>
      <c r="W145" s="114">
        <v>0</v>
      </c>
      <c r="X145" s="114">
        <v>0</v>
      </c>
      <c r="Y145" s="114">
        <v>0</v>
      </c>
      <c r="Z145" s="114">
        <v>0</v>
      </c>
      <c r="AA145" s="114">
        <v>0</v>
      </c>
      <c r="AB145" s="114">
        <v>0</v>
      </c>
      <c r="AC145" s="115">
        <v>0</v>
      </c>
      <c r="AD145" s="114">
        <v>0</v>
      </c>
      <c r="AE145" s="114">
        <v>0</v>
      </c>
      <c r="AF145" s="114">
        <v>0</v>
      </c>
      <c r="AG145" s="114">
        <v>0</v>
      </c>
      <c r="AH145" s="114">
        <v>0</v>
      </c>
      <c r="AI145" s="117">
        <f t="shared" si="121"/>
        <v>0</v>
      </c>
      <c r="AJ145" s="12"/>
      <c r="AK145" s="12"/>
      <c r="AL145" s="12"/>
      <c r="AM145" s="12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</row>
    <row r="146" spans="1:81" ht="15">
      <c r="A146" s="28" t="s">
        <v>17</v>
      </c>
      <c r="B146" s="40">
        <v>0</v>
      </c>
      <c r="C146" s="40">
        <v>0</v>
      </c>
      <c r="D146" s="40">
        <v>5.7858004229762443</v>
      </c>
      <c r="E146" s="40">
        <v>0</v>
      </c>
      <c r="F146" s="422"/>
      <c r="G146" s="40">
        <v>0</v>
      </c>
      <c r="H146" s="41">
        <v>0</v>
      </c>
      <c r="I146" s="42">
        <f t="shared" si="119"/>
        <v>5.7858004229762443</v>
      </c>
      <c r="J146" s="4"/>
      <c r="K146" s="71" t="s">
        <v>17</v>
      </c>
      <c r="L146" s="84">
        <v>0</v>
      </c>
      <c r="M146" s="84">
        <v>0</v>
      </c>
      <c r="N146" s="84">
        <v>5.7858004229762443</v>
      </c>
      <c r="O146" s="84">
        <v>0</v>
      </c>
      <c r="P146" s="84">
        <v>0</v>
      </c>
      <c r="Q146" s="84">
        <v>0</v>
      </c>
      <c r="R146" s="85">
        <v>0</v>
      </c>
      <c r="S146" s="86">
        <f t="shared" si="120"/>
        <v>5.7858004229762443</v>
      </c>
      <c r="U146" s="102" t="s">
        <v>17</v>
      </c>
      <c r="V146" s="118">
        <v>0</v>
      </c>
      <c r="W146" s="118">
        <v>0</v>
      </c>
      <c r="X146" s="118">
        <v>0</v>
      </c>
      <c r="Y146" s="118">
        <v>0</v>
      </c>
      <c r="Z146" s="118">
        <v>5.7858004229762443</v>
      </c>
      <c r="AA146" s="118">
        <v>0</v>
      </c>
      <c r="AB146" s="118">
        <v>0</v>
      </c>
      <c r="AC146" s="119">
        <v>0</v>
      </c>
      <c r="AD146" s="118">
        <v>0</v>
      </c>
      <c r="AE146" s="118">
        <v>0</v>
      </c>
      <c r="AF146" s="118">
        <v>0</v>
      </c>
      <c r="AG146" s="118">
        <v>0</v>
      </c>
      <c r="AH146" s="118">
        <v>0</v>
      </c>
      <c r="AI146" s="120">
        <f t="shared" si="121"/>
        <v>5.7858004229762443</v>
      </c>
      <c r="AJ146" s="12"/>
      <c r="AK146" s="12"/>
      <c r="AL146" s="12"/>
      <c r="AM146" s="12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</row>
    <row r="147" spans="1:81" ht="15">
      <c r="A147" s="29" t="s">
        <v>140</v>
      </c>
      <c r="B147" s="43">
        <v>595.31615954814106</v>
      </c>
      <c r="C147" s="43">
        <v>2414.3263453965023</v>
      </c>
      <c r="D147" s="43">
        <v>541.86128238123047</v>
      </c>
      <c r="E147" s="43">
        <v>0</v>
      </c>
      <c r="F147" s="422"/>
      <c r="G147" s="43">
        <v>0</v>
      </c>
      <c r="H147" s="44">
        <v>0</v>
      </c>
      <c r="I147" s="39">
        <f t="shared" si="119"/>
        <v>3551.5037873258739</v>
      </c>
      <c r="J147" s="4"/>
      <c r="K147" s="72" t="s">
        <v>140</v>
      </c>
      <c r="L147" s="43">
        <v>595.31615954814106</v>
      </c>
      <c r="M147" s="43">
        <v>2414.3263453965023</v>
      </c>
      <c r="N147" s="43">
        <v>541.86128238123047</v>
      </c>
      <c r="O147" s="43">
        <v>0</v>
      </c>
      <c r="P147" s="43">
        <v>0</v>
      </c>
      <c r="Q147" s="43">
        <v>0</v>
      </c>
      <c r="R147" s="82">
        <v>0</v>
      </c>
      <c r="S147" s="83">
        <f t="shared" si="120"/>
        <v>3551.5037873258739</v>
      </c>
      <c r="U147" s="103" t="s">
        <v>140</v>
      </c>
      <c r="V147" s="114">
        <v>584.85955433044069</v>
      </c>
      <c r="W147" s="114">
        <v>0</v>
      </c>
      <c r="X147" s="114">
        <v>0</v>
      </c>
      <c r="Y147" s="114">
        <v>2414.3263453965023</v>
      </c>
      <c r="Z147" s="114">
        <v>541.86128238123047</v>
      </c>
      <c r="AA147" s="114">
        <v>0</v>
      </c>
      <c r="AB147" s="114">
        <v>0</v>
      </c>
      <c r="AC147" s="115">
        <v>10.45660521770032</v>
      </c>
      <c r="AD147" s="114">
        <v>10.45660521770032</v>
      </c>
      <c r="AE147" s="114">
        <v>0</v>
      </c>
      <c r="AF147" s="114">
        <v>0</v>
      </c>
      <c r="AG147" s="114">
        <v>0</v>
      </c>
      <c r="AH147" s="114">
        <v>0</v>
      </c>
      <c r="AI147" s="117">
        <f t="shared" si="121"/>
        <v>3551.5037873258734</v>
      </c>
      <c r="AJ147" s="12"/>
      <c r="AK147" s="12"/>
      <c r="AL147" s="12"/>
      <c r="AM147" s="12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</row>
    <row r="148" spans="1:81" ht="15">
      <c r="A148" s="28" t="s">
        <v>25</v>
      </c>
      <c r="B148" s="40">
        <v>1056.375130852156</v>
      </c>
      <c r="C148" s="40">
        <v>44.656582175817121</v>
      </c>
      <c r="D148" s="40">
        <v>14.318059048237091</v>
      </c>
      <c r="E148" s="40">
        <v>2108.8067923000499</v>
      </c>
      <c r="F148" s="422"/>
      <c r="G148" s="40">
        <v>396.34501858821619</v>
      </c>
      <c r="H148" s="41">
        <v>0</v>
      </c>
      <c r="I148" s="42">
        <f t="shared" si="119"/>
        <v>3620.5015829644763</v>
      </c>
      <c r="J148" s="4"/>
      <c r="K148" s="71" t="s">
        <v>25</v>
      </c>
      <c r="L148" s="84">
        <v>1056.375130852156</v>
      </c>
      <c r="M148" s="84">
        <v>44.656582175817121</v>
      </c>
      <c r="N148" s="84">
        <v>14.318059048237091</v>
      </c>
      <c r="O148" s="84">
        <v>2108.8067923000499</v>
      </c>
      <c r="P148" s="84">
        <v>3.3129876230324022</v>
      </c>
      <c r="Q148" s="84">
        <v>396.34501858821619</v>
      </c>
      <c r="R148" s="85">
        <v>0</v>
      </c>
      <c r="S148" s="86">
        <f t="shared" si="120"/>
        <v>3623.8145705875086</v>
      </c>
      <c r="U148" s="102" t="s">
        <v>25</v>
      </c>
      <c r="V148" s="118">
        <v>29.544522351016166</v>
      </c>
      <c r="W148" s="118">
        <v>731.19208353274655</v>
      </c>
      <c r="X148" s="118">
        <v>396.34501858821619</v>
      </c>
      <c r="Y148" s="118">
        <v>44.656582175817121</v>
      </c>
      <c r="Z148" s="118">
        <v>14.163702532198466</v>
      </c>
      <c r="AA148" s="118">
        <v>1203.8626301640195</v>
      </c>
      <c r="AB148" s="118">
        <v>3.3129876230324022</v>
      </c>
      <c r="AC148" s="119">
        <v>1200.7370436204624</v>
      </c>
      <c r="AD148" s="118">
        <v>295.63852496839326</v>
      </c>
      <c r="AE148" s="118">
        <v>904.94416213603029</v>
      </c>
      <c r="AF148" s="118">
        <v>0</v>
      </c>
      <c r="AG148" s="118">
        <v>0.1543565160386251</v>
      </c>
      <c r="AH148" s="118">
        <v>0</v>
      </c>
      <c r="AI148" s="120">
        <f t="shared" si="121"/>
        <v>3623.814570587509</v>
      </c>
      <c r="AJ148" s="12"/>
      <c r="AK148" s="12"/>
      <c r="AL148" s="12"/>
      <c r="AM148" s="12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</row>
    <row r="149" spans="1:81" ht="15">
      <c r="A149" s="29" t="s">
        <v>24</v>
      </c>
      <c r="B149" s="43">
        <v>205.07184542027264</v>
      </c>
      <c r="C149" s="43">
        <v>0</v>
      </c>
      <c r="D149" s="43">
        <v>0</v>
      </c>
      <c r="E149" s="43">
        <v>0</v>
      </c>
      <c r="F149" s="422"/>
      <c r="G149" s="43">
        <v>0</v>
      </c>
      <c r="H149" s="44">
        <v>0</v>
      </c>
      <c r="I149" s="39">
        <f t="shared" si="119"/>
        <v>205.07184542027264</v>
      </c>
      <c r="J149" s="4"/>
      <c r="K149" s="72" t="s">
        <v>24</v>
      </c>
      <c r="L149" s="43">
        <v>205.07184542027264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82">
        <v>0</v>
      </c>
      <c r="S149" s="83">
        <f t="shared" si="120"/>
        <v>205.07184542027264</v>
      </c>
      <c r="U149" s="103" t="s">
        <v>24</v>
      </c>
      <c r="V149" s="114">
        <v>41.014369084054529</v>
      </c>
      <c r="W149" s="114">
        <v>0</v>
      </c>
      <c r="X149" s="114">
        <v>0</v>
      </c>
      <c r="Y149" s="114">
        <v>0</v>
      </c>
      <c r="Z149" s="114">
        <v>0</v>
      </c>
      <c r="AA149" s="114">
        <v>0</v>
      </c>
      <c r="AB149" s="114">
        <v>0</v>
      </c>
      <c r="AC149" s="115">
        <v>164.05747633621812</v>
      </c>
      <c r="AD149" s="114">
        <v>164.05747633621812</v>
      </c>
      <c r="AE149" s="114">
        <v>0</v>
      </c>
      <c r="AF149" s="114">
        <v>0</v>
      </c>
      <c r="AG149" s="114">
        <v>0</v>
      </c>
      <c r="AH149" s="114">
        <v>0</v>
      </c>
      <c r="AI149" s="117">
        <f t="shared" si="121"/>
        <v>205.07184542027264</v>
      </c>
      <c r="AJ149" s="12"/>
      <c r="AK149" s="12"/>
      <c r="AL149" s="12"/>
      <c r="AM149" s="12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</row>
    <row r="150" spans="1:81" ht="15">
      <c r="A150" s="28" t="s">
        <v>60</v>
      </c>
      <c r="B150" s="40">
        <v>2.4178631623843986E-2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119"/>
        <v>2.4178631623843986E-2</v>
      </c>
      <c r="J150" s="4"/>
      <c r="K150" s="71" t="s">
        <v>60</v>
      </c>
      <c r="L150" s="84">
        <v>2.4178631623843986E-2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5">
        <v>0</v>
      </c>
      <c r="S150" s="86">
        <f t="shared" si="120"/>
        <v>2.4178631623843986E-2</v>
      </c>
      <c r="U150" s="102" t="s">
        <v>60</v>
      </c>
      <c r="V150" s="118">
        <v>2.4178631623843986E-2</v>
      </c>
      <c r="W150" s="118">
        <v>0</v>
      </c>
      <c r="X150" s="118">
        <v>0</v>
      </c>
      <c r="Y150" s="118">
        <v>0</v>
      </c>
      <c r="Z150" s="118">
        <v>0</v>
      </c>
      <c r="AA150" s="118">
        <v>0</v>
      </c>
      <c r="AB150" s="118">
        <v>0</v>
      </c>
      <c r="AC150" s="119">
        <v>0</v>
      </c>
      <c r="AD150" s="118">
        <v>0</v>
      </c>
      <c r="AE150" s="118">
        <v>0</v>
      </c>
      <c r="AF150" s="118">
        <v>0</v>
      </c>
      <c r="AG150" s="118">
        <v>0</v>
      </c>
      <c r="AH150" s="118">
        <v>0</v>
      </c>
      <c r="AI150" s="120">
        <f t="shared" si="121"/>
        <v>2.4178631623843986E-2</v>
      </c>
      <c r="AJ150" s="12"/>
      <c r="AK150" s="12"/>
      <c r="AL150" s="12"/>
      <c r="AM150" s="12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</row>
    <row r="151" spans="1:81" ht="15">
      <c r="A151" s="29" t="s">
        <v>22</v>
      </c>
      <c r="B151" s="43">
        <v>0</v>
      </c>
      <c r="C151" s="43">
        <v>288.61341636363636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119"/>
        <v>288.61341636363636</v>
      </c>
      <c r="J151" s="4"/>
      <c r="K151" s="72" t="s">
        <v>22</v>
      </c>
      <c r="L151" s="43">
        <v>0</v>
      </c>
      <c r="M151" s="43">
        <v>288.61341636363636</v>
      </c>
      <c r="N151" s="43">
        <v>0</v>
      </c>
      <c r="O151" s="43">
        <v>0</v>
      </c>
      <c r="P151" s="43">
        <v>0.23014130791198686</v>
      </c>
      <c r="Q151" s="43">
        <v>0</v>
      </c>
      <c r="R151" s="82">
        <v>0</v>
      </c>
      <c r="S151" s="83">
        <f t="shared" si="120"/>
        <v>288.84355767154835</v>
      </c>
      <c r="U151" s="103" t="s">
        <v>22</v>
      </c>
      <c r="V151" s="114">
        <v>0</v>
      </c>
      <c r="W151" s="114">
        <v>0</v>
      </c>
      <c r="X151" s="114">
        <v>0</v>
      </c>
      <c r="Y151" s="114">
        <v>288.61341636363636</v>
      </c>
      <c r="Z151" s="114">
        <v>0</v>
      </c>
      <c r="AA151" s="114">
        <v>0</v>
      </c>
      <c r="AB151" s="114">
        <v>0.23014130791198686</v>
      </c>
      <c r="AC151" s="115">
        <v>0</v>
      </c>
      <c r="AD151" s="114">
        <v>0</v>
      </c>
      <c r="AE151" s="114">
        <v>0</v>
      </c>
      <c r="AF151" s="114">
        <v>0</v>
      </c>
      <c r="AG151" s="114">
        <v>0</v>
      </c>
      <c r="AH151" s="114">
        <v>0</v>
      </c>
      <c r="AI151" s="117">
        <f t="shared" si="121"/>
        <v>288.84355767154835</v>
      </c>
      <c r="AJ151" s="12"/>
      <c r="AK151" s="12"/>
      <c r="AL151" s="12"/>
      <c r="AM151" s="12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</row>
    <row r="152" spans="1:81" ht="15">
      <c r="A152" s="28" t="s">
        <v>21</v>
      </c>
      <c r="B152" s="40">
        <v>0</v>
      </c>
      <c r="C152" s="40">
        <v>485.452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119"/>
        <v>485.452</v>
      </c>
      <c r="J152" s="4"/>
      <c r="K152" s="71" t="s">
        <v>21</v>
      </c>
      <c r="L152" s="84">
        <v>0</v>
      </c>
      <c r="M152" s="84">
        <v>485.452</v>
      </c>
      <c r="N152" s="84">
        <v>0</v>
      </c>
      <c r="O152" s="84">
        <v>0</v>
      </c>
      <c r="P152" s="84">
        <v>0</v>
      </c>
      <c r="Q152" s="84">
        <v>0</v>
      </c>
      <c r="R152" s="85">
        <v>0</v>
      </c>
      <c r="S152" s="86">
        <f t="shared" si="120"/>
        <v>485.452</v>
      </c>
      <c r="U152" s="102" t="s">
        <v>61</v>
      </c>
      <c r="V152" s="118">
        <v>0</v>
      </c>
      <c r="W152" s="118">
        <v>0</v>
      </c>
      <c r="X152" s="118">
        <v>0</v>
      </c>
      <c r="Y152" s="118">
        <v>485.452</v>
      </c>
      <c r="Z152" s="118">
        <v>0</v>
      </c>
      <c r="AA152" s="118">
        <v>0</v>
      </c>
      <c r="AB152" s="118">
        <v>0</v>
      </c>
      <c r="AC152" s="119">
        <v>0</v>
      </c>
      <c r="AD152" s="118">
        <v>0</v>
      </c>
      <c r="AE152" s="118">
        <v>0</v>
      </c>
      <c r="AF152" s="118">
        <v>0</v>
      </c>
      <c r="AG152" s="118">
        <v>0</v>
      </c>
      <c r="AH152" s="118">
        <v>0</v>
      </c>
      <c r="AI152" s="120">
        <f t="shared" si="121"/>
        <v>485.452</v>
      </c>
      <c r="AJ152" s="12"/>
      <c r="AK152" s="12"/>
      <c r="AL152" s="12"/>
      <c r="AM152" s="12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</row>
    <row r="153" spans="1:8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119"/>
        <v>0</v>
      </c>
      <c r="J153" s="4"/>
      <c r="K153" s="73" t="s">
        <v>64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82">
        <v>0</v>
      </c>
      <c r="S153" s="83">
        <f t="shared" si="120"/>
        <v>0</v>
      </c>
      <c r="U153" s="104" t="s">
        <v>62</v>
      </c>
      <c r="V153" s="114">
        <v>0</v>
      </c>
      <c r="W153" s="114">
        <v>0</v>
      </c>
      <c r="X153" s="114">
        <v>0</v>
      </c>
      <c r="Y153" s="114">
        <v>0</v>
      </c>
      <c r="Z153" s="114">
        <v>0</v>
      </c>
      <c r="AA153" s="114">
        <v>0</v>
      </c>
      <c r="AB153" s="114">
        <v>0</v>
      </c>
      <c r="AC153" s="115">
        <v>0</v>
      </c>
      <c r="AD153" s="116">
        <v>0</v>
      </c>
      <c r="AE153" s="116">
        <v>0</v>
      </c>
      <c r="AF153" s="116">
        <v>0</v>
      </c>
      <c r="AG153" s="116">
        <v>0</v>
      </c>
      <c r="AH153" s="116">
        <v>0</v>
      </c>
      <c r="AI153" s="117">
        <f t="shared" si="121"/>
        <v>0</v>
      </c>
      <c r="AJ153" s="12"/>
      <c r="AK153" s="12"/>
      <c r="AL153" s="12"/>
      <c r="AM153" s="12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</row>
    <row r="154" spans="1:81" ht="15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f t="shared" si="119"/>
        <v>0</v>
      </c>
      <c r="J154" s="4"/>
      <c r="K154" s="74" t="s">
        <v>23</v>
      </c>
      <c r="L154" s="87">
        <v>0</v>
      </c>
      <c r="M154" s="87">
        <v>0</v>
      </c>
      <c r="N154" s="87">
        <v>0</v>
      </c>
      <c r="O154" s="87">
        <v>0</v>
      </c>
      <c r="P154" s="87">
        <v>0</v>
      </c>
      <c r="Q154" s="87">
        <v>0</v>
      </c>
      <c r="R154" s="88">
        <v>0</v>
      </c>
      <c r="S154" s="89">
        <f t="shared" si="120"/>
        <v>0</v>
      </c>
      <c r="U154" s="105" t="s">
        <v>65</v>
      </c>
      <c r="V154" s="121">
        <v>0</v>
      </c>
      <c r="W154" s="121">
        <v>0</v>
      </c>
      <c r="X154" s="121">
        <v>0</v>
      </c>
      <c r="Y154" s="121">
        <v>0</v>
      </c>
      <c r="Z154" s="121">
        <v>0</v>
      </c>
      <c r="AA154" s="121">
        <v>0</v>
      </c>
      <c r="AB154" s="121">
        <v>0</v>
      </c>
      <c r="AC154" s="121">
        <v>0</v>
      </c>
      <c r="AD154" s="121">
        <v>0</v>
      </c>
      <c r="AE154" s="121">
        <v>0</v>
      </c>
      <c r="AF154" s="121">
        <v>0</v>
      </c>
      <c r="AG154" s="121">
        <v>0</v>
      </c>
      <c r="AH154" s="122">
        <v>0</v>
      </c>
      <c r="AI154" s="123">
        <f t="shared" si="121"/>
        <v>0</v>
      </c>
      <c r="AJ154" s="12"/>
      <c r="AK154" s="12"/>
      <c r="AL154" s="12"/>
      <c r="AM154" s="12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</row>
    <row r="155" spans="1:81" ht="15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f t="shared" si="119"/>
        <v>0</v>
      </c>
      <c r="J155" s="4"/>
      <c r="K155" s="75" t="s">
        <v>19</v>
      </c>
      <c r="L155" s="62">
        <v>0</v>
      </c>
      <c r="M155" s="62">
        <v>0</v>
      </c>
      <c r="N155" s="62">
        <v>0</v>
      </c>
      <c r="O155" s="62">
        <v>0</v>
      </c>
      <c r="P155" s="62">
        <v>0</v>
      </c>
      <c r="Q155" s="62">
        <v>0</v>
      </c>
      <c r="R155" s="90">
        <v>0</v>
      </c>
      <c r="S155" s="91">
        <f t="shared" si="120"/>
        <v>0</v>
      </c>
      <c r="U155" s="106" t="s">
        <v>19</v>
      </c>
      <c r="V155" s="124">
        <v>0</v>
      </c>
      <c r="W155" s="124">
        <v>0</v>
      </c>
      <c r="X155" s="124">
        <v>0</v>
      </c>
      <c r="Y155" s="124">
        <v>0</v>
      </c>
      <c r="Z155" s="124">
        <v>0</v>
      </c>
      <c r="AA155" s="124">
        <v>0</v>
      </c>
      <c r="AB155" s="124">
        <v>0</v>
      </c>
      <c r="AC155" s="124">
        <v>0</v>
      </c>
      <c r="AD155" s="125">
        <v>0</v>
      </c>
      <c r="AE155" s="125">
        <v>0</v>
      </c>
      <c r="AF155" s="125">
        <v>0</v>
      </c>
      <c r="AG155" s="125">
        <v>0</v>
      </c>
      <c r="AH155" s="125">
        <v>0</v>
      </c>
      <c r="AI155" s="126">
        <f t="shared" si="121"/>
        <v>0</v>
      </c>
      <c r="AJ155" s="12"/>
      <c r="AK155" s="12"/>
      <c r="AL155" s="12"/>
      <c r="AM155" s="12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</row>
    <row r="156" spans="1:81" ht="15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f t="shared" si="119"/>
        <v>0</v>
      </c>
      <c r="J156" s="4"/>
      <c r="K156" s="74" t="s">
        <v>20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s="87">
        <v>0</v>
      </c>
      <c r="R156" s="88">
        <v>0</v>
      </c>
      <c r="S156" s="89">
        <f t="shared" si="120"/>
        <v>0</v>
      </c>
      <c r="U156" s="105" t="s">
        <v>20</v>
      </c>
      <c r="V156" s="121">
        <v>0</v>
      </c>
      <c r="W156" s="121">
        <v>0</v>
      </c>
      <c r="X156" s="121">
        <v>0</v>
      </c>
      <c r="Y156" s="121">
        <v>0</v>
      </c>
      <c r="Z156" s="121">
        <v>0</v>
      </c>
      <c r="AA156" s="121">
        <v>0</v>
      </c>
      <c r="AB156" s="121">
        <v>0</v>
      </c>
      <c r="AC156" s="121">
        <v>0</v>
      </c>
      <c r="AD156" s="121">
        <v>0</v>
      </c>
      <c r="AE156" s="121">
        <v>0</v>
      </c>
      <c r="AF156" s="121">
        <v>0</v>
      </c>
      <c r="AG156" s="121">
        <v>0</v>
      </c>
      <c r="AH156" s="122">
        <v>0</v>
      </c>
      <c r="AI156" s="123">
        <f t="shared" si="121"/>
        <v>0</v>
      </c>
      <c r="AJ156" s="12"/>
      <c r="AK156" s="12"/>
      <c r="AL156" s="12"/>
      <c r="AM156" s="12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</row>
    <row r="157" spans="1:81" ht="15.7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f t="shared" si="119"/>
        <v>0</v>
      </c>
      <c r="J157" s="4"/>
      <c r="K157" s="76" t="s">
        <v>11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92">
        <v>0</v>
      </c>
      <c r="S157" s="93">
        <f t="shared" si="120"/>
        <v>0</v>
      </c>
      <c r="U157" s="106" t="s">
        <v>11</v>
      </c>
      <c r="V157" s="124">
        <v>0</v>
      </c>
      <c r="W157" s="124">
        <v>0</v>
      </c>
      <c r="X157" s="124">
        <v>0</v>
      </c>
      <c r="Y157" s="124">
        <v>0</v>
      </c>
      <c r="Z157" s="124">
        <v>0</v>
      </c>
      <c r="AA157" s="124">
        <v>0</v>
      </c>
      <c r="AB157" s="124">
        <v>0</v>
      </c>
      <c r="AC157" s="124">
        <v>0</v>
      </c>
      <c r="AD157" s="125">
        <v>0</v>
      </c>
      <c r="AE157" s="125">
        <v>0</v>
      </c>
      <c r="AF157" s="125">
        <v>0</v>
      </c>
      <c r="AG157" s="125">
        <v>0</v>
      </c>
      <c r="AH157" s="125">
        <v>0</v>
      </c>
      <c r="AI157" s="126">
        <f t="shared" si="121"/>
        <v>0</v>
      </c>
      <c r="AJ157" s="12"/>
      <c r="AK157" s="12"/>
      <c r="AL157" s="12"/>
      <c r="AM157" s="12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</row>
    <row r="158" spans="1:81" ht="15">
      <c r="A158" s="34" t="s">
        <v>26</v>
      </c>
      <c r="B158" s="67">
        <f>SUM(B137:B153)</f>
        <v>1864.4015355878619</v>
      </c>
      <c r="C158" s="67">
        <f t="shared" ref="C158:I158" si="122">SUM(C137:C153)</f>
        <v>3508.8540407729561</v>
      </c>
      <c r="D158" s="67">
        <f t="shared" si="122"/>
        <v>568.78584492941286</v>
      </c>
      <c r="E158" s="67">
        <f t="shared" si="122"/>
        <v>2108.8067923000499</v>
      </c>
      <c r="F158" s="67">
        <f t="shared" si="122"/>
        <v>0</v>
      </c>
      <c r="G158" s="67">
        <f t="shared" si="122"/>
        <v>396.34501858821619</v>
      </c>
      <c r="H158" s="68">
        <f t="shared" si="122"/>
        <v>0</v>
      </c>
      <c r="I158" s="39">
        <f t="shared" si="122"/>
        <v>8447.1932321784952</v>
      </c>
      <c r="J158" s="4"/>
      <c r="K158" s="77" t="s">
        <v>26</v>
      </c>
      <c r="L158" s="67">
        <f>SUM(L137:L153)</f>
        <v>1864.4015355878619</v>
      </c>
      <c r="M158" s="67">
        <f t="shared" ref="M158:S158" si="123">SUM(M137:M153)</f>
        <v>3508.8540407729561</v>
      </c>
      <c r="N158" s="67">
        <f t="shared" si="123"/>
        <v>568.78584492941286</v>
      </c>
      <c r="O158" s="67">
        <f t="shared" si="123"/>
        <v>2108.8067923000499</v>
      </c>
      <c r="P158" s="67">
        <f t="shared" si="123"/>
        <v>57.676313783890599</v>
      </c>
      <c r="Q158" s="67">
        <f t="shared" si="123"/>
        <v>396.34501858821619</v>
      </c>
      <c r="R158" s="68">
        <f t="shared" si="123"/>
        <v>0</v>
      </c>
      <c r="S158" s="94">
        <f t="shared" si="123"/>
        <v>8504.8695459623868</v>
      </c>
      <c r="U158" s="107" t="s">
        <v>63</v>
      </c>
      <c r="V158" s="127">
        <f>SUM(V137:V153)</f>
        <v>663.05684553280344</v>
      </c>
      <c r="W158" s="127">
        <f t="shared" ref="W158:AH158" si="124">SUM(W137:W153)</f>
        <v>731.19208353274655</v>
      </c>
      <c r="X158" s="127">
        <f t="shared" si="124"/>
        <v>396.34501858821619</v>
      </c>
      <c r="Y158" s="127">
        <f t="shared" si="124"/>
        <v>3508.8540407729561</v>
      </c>
      <c r="Z158" s="127">
        <f t="shared" si="124"/>
        <v>562.8707951482271</v>
      </c>
      <c r="AA158" s="127">
        <f t="shared" si="124"/>
        <v>1203.8626301640195</v>
      </c>
      <c r="AB158" s="127">
        <f t="shared" si="124"/>
        <v>57.676313783890599</v>
      </c>
      <c r="AC158" s="127">
        <f t="shared" si="124"/>
        <v>1381.011818439528</v>
      </c>
      <c r="AD158" s="128">
        <f t="shared" si="124"/>
        <v>470.15260652231166</v>
      </c>
      <c r="AE158" s="128">
        <f t="shared" si="124"/>
        <v>904.94416213603029</v>
      </c>
      <c r="AF158" s="128">
        <f t="shared" si="124"/>
        <v>0</v>
      </c>
      <c r="AG158" s="128">
        <f t="shared" si="124"/>
        <v>5.9150497811858758</v>
      </c>
      <c r="AH158" s="128">
        <f t="shared" si="124"/>
        <v>0</v>
      </c>
      <c r="AI158" s="129">
        <f>SUM(V158:AC158)</f>
        <v>8504.8695459623887</v>
      </c>
      <c r="AJ158" s="12"/>
      <c r="AK158" s="12"/>
      <c r="AL158" s="12"/>
      <c r="AM158" s="12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</row>
    <row r="159" spans="1:81" s="15" customFormat="1" ht="15.75" thickBot="1">
      <c r="A159" s="32" t="s">
        <v>90</v>
      </c>
      <c r="B159" s="48">
        <f>IF($I158=0,"-",B158/$I158)</f>
        <v>0.22071254727376949</v>
      </c>
      <c r="C159" s="48">
        <f t="shared" ref="C159:H159" si="125">IF($I158=0,"-",C158/$I158)</f>
        <v>0.41538697462329005</v>
      </c>
      <c r="D159" s="48">
        <f t="shared" si="125"/>
        <v>6.7334300198401573E-2</v>
      </c>
      <c r="E159" s="48">
        <f t="shared" si="125"/>
        <v>0.24964585683524107</v>
      </c>
      <c r="F159" s="48">
        <f t="shared" si="125"/>
        <v>0</v>
      </c>
      <c r="G159" s="48">
        <f t="shared" si="125"/>
        <v>4.6920321069298006E-2</v>
      </c>
      <c r="H159" s="69">
        <f t="shared" si="125"/>
        <v>0</v>
      </c>
      <c r="I159" s="49">
        <f>SUM(B159:H159)</f>
        <v>1.0000000000000002</v>
      </c>
      <c r="K159" s="78" t="s">
        <v>90</v>
      </c>
      <c r="L159" s="95">
        <f>IF($S158=0,"-",L158/$S158)</f>
        <v>0.21921577109586241</v>
      </c>
      <c r="M159" s="95">
        <f t="shared" ref="M159:R159" si="126">IF($S158=0,"-",M158/$S158)</f>
        <v>0.41257000143391431</v>
      </c>
      <c r="N159" s="95">
        <f t="shared" si="126"/>
        <v>6.687766835876266E-2</v>
      </c>
      <c r="O159" s="95">
        <f t="shared" si="126"/>
        <v>0.24795286757822024</v>
      </c>
      <c r="P159" s="95">
        <f t="shared" si="126"/>
        <v>6.7815636056724618E-3</v>
      </c>
      <c r="Q159" s="95">
        <f t="shared" si="126"/>
        <v>4.6602127927567988E-2</v>
      </c>
      <c r="R159" s="96">
        <f t="shared" si="126"/>
        <v>0</v>
      </c>
      <c r="S159" s="97">
        <f>SUM(L159:R159)</f>
        <v>1</v>
      </c>
      <c r="U159" s="108" t="s">
        <v>90</v>
      </c>
      <c r="V159" s="130">
        <f>+V158/$AI158</f>
        <v>7.7962024220299034E-2</v>
      </c>
      <c r="W159" s="130">
        <f t="shared" ref="W159:AH159" si="127">+W158/$AI158</f>
        <v>8.5973344985623382E-2</v>
      </c>
      <c r="X159" s="130">
        <f t="shared" si="127"/>
        <v>4.6602127927567974E-2</v>
      </c>
      <c r="Y159" s="130">
        <f t="shared" si="127"/>
        <v>0.4125700014339142</v>
      </c>
      <c r="Z159" s="130">
        <f t="shared" si="127"/>
        <v>6.6182178586789139E-2</v>
      </c>
      <c r="AA159" s="130">
        <f t="shared" si="127"/>
        <v>0.14154980551530535</v>
      </c>
      <c r="AB159" s="130">
        <f t="shared" si="127"/>
        <v>6.781563605672461E-3</v>
      </c>
      <c r="AC159" s="130">
        <f t="shared" si="127"/>
        <v>0.16237895372482827</v>
      </c>
      <c r="AD159" s="130">
        <f t="shared" si="127"/>
        <v>5.5280401889939913E-2</v>
      </c>
      <c r="AE159" s="130">
        <f t="shared" si="127"/>
        <v>0.10640306206291483</v>
      </c>
      <c r="AF159" s="130">
        <f t="shared" si="127"/>
        <v>0</v>
      </c>
      <c r="AG159" s="130">
        <f t="shared" si="127"/>
        <v>6.9548977197351526E-4</v>
      </c>
      <c r="AH159" s="130">
        <f t="shared" si="127"/>
        <v>0</v>
      </c>
      <c r="AI159" s="131">
        <f>SUM(V159:AC159)</f>
        <v>0.99999999999999978</v>
      </c>
      <c r="AJ159" s="12"/>
      <c r="AK159" s="12"/>
      <c r="AL159" s="12"/>
      <c r="AM159" s="12"/>
    </row>
    <row r="160" spans="1:81" ht="15.75" thickBot="1">
      <c r="A160" s="2"/>
      <c r="B160" s="2"/>
      <c r="C160" s="2"/>
      <c r="D160" s="2"/>
      <c r="E160" s="2"/>
      <c r="F160" s="2"/>
      <c r="G160" s="2"/>
      <c r="H160" s="2"/>
      <c r="I160" s="2"/>
      <c r="K160" s="2"/>
      <c r="L160" s="50"/>
      <c r="M160" s="50"/>
      <c r="N160" s="50"/>
      <c r="O160" s="50"/>
      <c r="P160" s="50"/>
      <c r="Q160" s="50"/>
      <c r="R160" s="50"/>
      <c r="S160" s="50"/>
      <c r="U16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12"/>
      <c r="AK160" s="12"/>
      <c r="AL160" s="12"/>
      <c r="AM160" s="12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</row>
    <row r="161" spans="1:81" ht="30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  <c r="J161" s="6"/>
      <c r="K161" s="424" t="s">
        <v>34</v>
      </c>
      <c r="L161" s="80" t="s">
        <v>0</v>
      </c>
      <c r="M161" s="80" t="s">
        <v>1</v>
      </c>
      <c r="N161" s="80" t="s">
        <v>2</v>
      </c>
      <c r="O161" s="80" t="s">
        <v>3</v>
      </c>
      <c r="P161" s="80" t="s">
        <v>27</v>
      </c>
      <c r="Q161" s="80" t="s">
        <v>4</v>
      </c>
      <c r="R161" s="80" t="s">
        <v>5</v>
      </c>
      <c r="S161" s="81" t="s">
        <v>6</v>
      </c>
      <c r="U161" s="417" t="s">
        <v>34</v>
      </c>
      <c r="V161" s="111" t="s">
        <v>72</v>
      </c>
      <c r="W161" s="111" t="s">
        <v>73</v>
      </c>
      <c r="X161" s="111" t="s">
        <v>4</v>
      </c>
      <c r="Y161" s="111" t="s">
        <v>1</v>
      </c>
      <c r="Z161" s="111" t="s">
        <v>2</v>
      </c>
      <c r="AA161" s="111" t="s">
        <v>3</v>
      </c>
      <c r="AB161" s="111" t="s">
        <v>55</v>
      </c>
      <c r="AC161" s="111" t="s">
        <v>67</v>
      </c>
      <c r="AD161" s="112" t="s">
        <v>74</v>
      </c>
      <c r="AE161" s="112" t="s">
        <v>75</v>
      </c>
      <c r="AF161" s="112" t="s">
        <v>76</v>
      </c>
      <c r="AG161" s="112" t="s">
        <v>77</v>
      </c>
      <c r="AH161" s="112" t="s">
        <v>78</v>
      </c>
      <c r="AI161" s="113" t="s">
        <v>63</v>
      </c>
      <c r="AJ161" s="12"/>
      <c r="AK161" s="12"/>
      <c r="AL161" s="12"/>
      <c r="AM161" s="12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</row>
    <row r="162" spans="1:81" ht="15" customHeight="1">
      <c r="A162" s="445" t="s">
        <v>34</v>
      </c>
      <c r="B162" s="409" t="s">
        <v>119</v>
      </c>
      <c r="C162" s="410"/>
      <c r="D162" s="410"/>
      <c r="E162" s="410"/>
      <c r="F162" s="410"/>
      <c r="G162" s="410"/>
      <c r="H162" s="410"/>
      <c r="I162" s="411"/>
      <c r="J162" s="4"/>
      <c r="K162" s="425" t="s">
        <v>34</v>
      </c>
      <c r="L162" s="412" t="s">
        <v>119</v>
      </c>
      <c r="M162" s="413"/>
      <c r="N162" s="413"/>
      <c r="O162" s="413"/>
      <c r="P162" s="413"/>
      <c r="Q162" s="413"/>
      <c r="R162" s="413"/>
      <c r="S162" s="414"/>
      <c r="U162" s="418" t="s">
        <v>34</v>
      </c>
      <c r="V162" s="419" t="s">
        <v>119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20"/>
      <c r="AJ162" s="12"/>
      <c r="AK162" s="12"/>
      <c r="AL162" s="12"/>
      <c r="AM162" s="12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</row>
    <row r="163" spans="1:81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  <c r="J163" s="4"/>
      <c r="K163" s="79" t="s">
        <v>7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98">
        <v>0</v>
      </c>
      <c r="S163" s="99">
        <f>SUM(L163:R163)</f>
        <v>0</v>
      </c>
      <c r="U163" s="101" t="s">
        <v>7</v>
      </c>
      <c r="V163" s="114">
        <v>0</v>
      </c>
      <c r="W163" s="114">
        <v>0</v>
      </c>
      <c r="X163" s="114">
        <v>0</v>
      </c>
      <c r="Y163" s="114">
        <v>0</v>
      </c>
      <c r="Z163" s="114">
        <v>0</v>
      </c>
      <c r="AA163" s="114">
        <v>0</v>
      </c>
      <c r="AB163" s="114">
        <v>0</v>
      </c>
      <c r="AC163" s="115">
        <v>0</v>
      </c>
      <c r="AD163" s="116">
        <v>0</v>
      </c>
      <c r="AE163" s="116">
        <v>0</v>
      </c>
      <c r="AF163" s="116">
        <v>0</v>
      </c>
      <c r="AG163" s="116">
        <v>0</v>
      </c>
      <c r="AH163" s="116">
        <v>0</v>
      </c>
      <c r="AI163" s="117">
        <f>SUM(V163:AC163)</f>
        <v>0</v>
      </c>
      <c r="AJ163" s="12"/>
      <c r="AK163" s="12"/>
      <c r="AL163" s="12"/>
      <c r="AM163" s="12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</row>
    <row r="164" spans="1:81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128">SUM(B164:H164)</f>
        <v>0</v>
      </c>
      <c r="J164" s="4"/>
      <c r="K164" s="71" t="s">
        <v>8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0</v>
      </c>
      <c r="R164" s="85">
        <v>0</v>
      </c>
      <c r="S164" s="86">
        <f t="shared" ref="S164:S183" si="129">SUM(L164:R164)</f>
        <v>0</v>
      </c>
      <c r="U164" s="102" t="s">
        <v>8</v>
      </c>
      <c r="V164" s="118">
        <v>0</v>
      </c>
      <c r="W164" s="118">
        <v>0</v>
      </c>
      <c r="X164" s="118">
        <v>0</v>
      </c>
      <c r="Y164" s="118">
        <v>0</v>
      </c>
      <c r="Z164" s="118">
        <v>0</v>
      </c>
      <c r="AA164" s="118">
        <v>0</v>
      </c>
      <c r="AB164" s="118">
        <v>0</v>
      </c>
      <c r="AC164" s="119">
        <v>0</v>
      </c>
      <c r="AD164" s="118">
        <v>0</v>
      </c>
      <c r="AE164" s="118">
        <v>0</v>
      </c>
      <c r="AF164" s="118">
        <v>0</v>
      </c>
      <c r="AG164" s="118">
        <v>0</v>
      </c>
      <c r="AH164" s="118">
        <v>0</v>
      </c>
      <c r="AI164" s="120">
        <f t="shared" ref="AI164:AI183" si="130">SUM(V164:AC164)</f>
        <v>0</v>
      </c>
      <c r="AJ164" s="12"/>
      <c r="AK164" s="12"/>
      <c r="AL164" s="12"/>
      <c r="AM164" s="12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</row>
    <row r="165" spans="1:81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128"/>
        <v>0</v>
      </c>
      <c r="J165" s="4"/>
      <c r="K165" s="72" t="s">
        <v>10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82">
        <v>0</v>
      </c>
      <c r="S165" s="83">
        <f t="shared" si="129"/>
        <v>0</v>
      </c>
      <c r="U165" s="103" t="s">
        <v>10</v>
      </c>
      <c r="V165" s="114">
        <v>0</v>
      </c>
      <c r="W165" s="114">
        <v>0</v>
      </c>
      <c r="X165" s="114">
        <v>0</v>
      </c>
      <c r="Y165" s="114">
        <v>0</v>
      </c>
      <c r="Z165" s="114">
        <v>0</v>
      </c>
      <c r="AA165" s="114">
        <v>0</v>
      </c>
      <c r="AB165" s="114">
        <v>0</v>
      </c>
      <c r="AC165" s="115">
        <v>0</v>
      </c>
      <c r="AD165" s="116">
        <v>0</v>
      </c>
      <c r="AE165" s="116">
        <v>0</v>
      </c>
      <c r="AF165" s="116">
        <v>0</v>
      </c>
      <c r="AG165" s="116">
        <v>0</v>
      </c>
      <c r="AH165" s="116">
        <v>0</v>
      </c>
      <c r="AI165" s="117">
        <f t="shared" si="130"/>
        <v>0</v>
      </c>
      <c r="AJ165" s="12"/>
      <c r="AK165" s="12"/>
      <c r="AL165" s="12"/>
      <c r="AM165" s="12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</row>
    <row r="166" spans="1:81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128"/>
        <v>0</v>
      </c>
      <c r="J166" s="4"/>
      <c r="K166" s="71" t="s">
        <v>56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5">
        <v>0</v>
      </c>
      <c r="S166" s="86">
        <f t="shared" si="129"/>
        <v>0</v>
      </c>
      <c r="U166" s="102" t="s">
        <v>56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9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20">
        <f t="shared" si="130"/>
        <v>0</v>
      </c>
      <c r="AJ166" s="12"/>
      <c r="AK166" s="12"/>
      <c r="AL166" s="12"/>
      <c r="AM166" s="12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</row>
    <row r="167" spans="1:81" ht="15">
      <c r="A167" s="29" t="s">
        <v>16</v>
      </c>
      <c r="B167" s="43">
        <v>0.55091642514697459</v>
      </c>
      <c r="C167" s="43">
        <v>0</v>
      </c>
      <c r="D167" s="43">
        <v>3.4028194549334789</v>
      </c>
      <c r="E167" s="43">
        <v>0</v>
      </c>
      <c r="F167" s="422"/>
      <c r="G167" s="43">
        <v>0</v>
      </c>
      <c r="H167" s="44">
        <v>0</v>
      </c>
      <c r="I167" s="39">
        <f t="shared" si="128"/>
        <v>3.9537358800804534</v>
      </c>
      <c r="J167" s="4"/>
      <c r="K167" s="72" t="s">
        <v>16</v>
      </c>
      <c r="L167" s="43">
        <v>0.55091642514697459</v>
      </c>
      <c r="M167" s="43">
        <v>0</v>
      </c>
      <c r="N167" s="43">
        <v>3.4028194549334789</v>
      </c>
      <c r="O167" s="43">
        <v>0</v>
      </c>
      <c r="P167" s="43">
        <v>0</v>
      </c>
      <c r="Q167" s="43">
        <v>0</v>
      </c>
      <c r="R167" s="82">
        <v>0</v>
      </c>
      <c r="S167" s="83">
        <f t="shared" si="129"/>
        <v>3.9537358800804534</v>
      </c>
      <c r="U167" s="103" t="s">
        <v>16</v>
      </c>
      <c r="V167" s="114">
        <v>0.55091642514697459</v>
      </c>
      <c r="W167" s="114">
        <v>0</v>
      </c>
      <c r="X167" s="114">
        <v>0</v>
      </c>
      <c r="Y167" s="114">
        <v>0</v>
      </c>
      <c r="Z167" s="114">
        <v>3.4028194549334789</v>
      </c>
      <c r="AA167" s="114">
        <v>0</v>
      </c>
      <c r="AB167" s="114">
        <v>0</v>
      </c>
      <c r="AC167" s="115">
        <v>0</v>
      </c>
      <c r="AD167" s="116">
        <v>0</v>
      </c>
      <c r="AE167" s="116">
        <v>0</v>
      </c>
      <c r="AF167" s="116">
        <v>0</v>
      </c>
      <c r="AG167" s="116">
        <v>0</v>
      </c>
      <c r="AH167" s="116">
        <v>0</v>
      </c>
      <c r="AI167" s="117">
        <f t="shared" si="130"/>
        <v>3.9537358800804534</v>
      </c>
      <c r="AJ167" s="12"/>
      <c r="AK167" s="12"/>
      <c r="AL167" s="12"/>
      <c r="AM167" s="12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</row>
    <row r="168" spans="1:81" ht="15">
      <c r="A168" s="28" t="s">
        <v>68</v>
      </c>
      <c r="B168" s="40">
        <v>7.4730171607584781</v>
      </c>
      <c r="C168" s="40">
        <v>0</v>
      </c>
      <c r="D168" s="40">
        <v>0.31697626729895462</v>
      </c>
      <c r="E168" s="40">
        <v>0</v>
      </c>
      <c r="F168" s="422"/>
      <c r="G168" s="40">
        <v>0</v>
      </c>
      <c r="H168" s="41">
        <v>0</v>
      </c>
      <c r="I168" s="42">
        <f t="shared" si="128"/>
        <v>7.789993428057433</v>
      </c>
      <c r="J168" s="4"/>
      <c r="K168" s="71" t="s">
        <v>68</v>
      </c>
      <c r="L168" s="84">
        <v>7.4730171607584781</v>
      </c>
      <c r="M168" s="84">
        <v>0</v>
      </c>
      <c r="N168" s="84">
        <v>0.31697626729895462</v>
      </c>
      <c r="O168" s="84">
        <v>0</v>
      </c>
      <c r="P168" s="84">
        <v>0</v>
      </c>
      <c r="Q168" s="84">
        <v>0</v>
      </c>
      <c r="R168" s="85">
        <v>0</v>
      </c>
      <c r="S168" s="86">
        <f t="shared" si="129"/>
        <v>7.789993428057433</v>
      </c>
      <c r="U168" s="102" t="s">
        <v>57</v>
      </c>
      <c r="V168" s="118">
        <v>7.4730171607584781</v>
      </c>
      <c r="W168" s="118">
        <v>0</v>
      </c>
      <c r="X168" s="118">
        <v>0</v>
      </c>
      <c r="Y168" s="118">
        <v>0</v>
      </c>
      <c r="Z168" s="118">
        <v>0.31697626729895462</v>
      </c>
      <c r="AA168" s="118">
        <v>0</v>
      </c>
      <c r="AB168" s="118">
        <v>0</v>
      </c>
      <c r="AC168" s="119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20">
        <f t="shared" si="130"/>
        <v>7.789993428057433</v>
      </c>
      <c r="AJ168" s="12"/>
      <c r="AK168" s="12"/>
      <c r="AL168" s="12"/>
      <c r="AM168" s="12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</row>
    <row r="169" spans="1:81" ht="15">
      <c r="A169" s="29" t="s">
        <v>58</v>
      </c>
      <c r="B169" s="43">
        <v>0</v>
      </c>
      <c r="C169" s="43">
        <v>0</v>
      </c>
      <c r="D169" s="43">
        <v>0</v>
      </c>
      <c r="E169" s="43">
        <v>0.8967685153930065</v>
      </c>
      <c r="F169" s="422"/>
      <c r="G169" s="43">
        <v>0</v>
      </c>
      <c r="H169" s="44">
        <v>0</v>
      </c>
      <c r="I169" s="39">
        <f t="shared" si="128"/>
        <v>0.8967685153930065</v>
      </c>
      <c r="J169" s="4"/>
      <c r="K169" s="72" t="s">
        <v>58</v>
      </c>
      <c r="L169" s="43">
        <v>0</v>
      </c>
      <c r="M169" s="43">
        <v>0</v>
      </c>
      <c r="N169" s="43">
        <v>0</v>
      </c>
      <c r="O169" s="43">
        <v>0.8967685153930065</v>
      </c>
      <c r="P169" s="43">
        <v>13.136683258335303</v>
      </c>
      <c r="Q169" s="43">
        <v>0</v>
      </c>
      <c r="R169" s="82">
        <v>0</v>
      </c>
      <c r="S169" s="83">
        <f t="shared" si="129"/>
        <v>14.033451773728309</v>
      </c>
      <c r="U169" s="103" t="s">
        <v>58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0.8967685153930065</v>
      </c>
      <c r="AB169" s="114">
        <v>13.136683258335303</v>
      </c>
      <c r="AC169" s="115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7">
        <f t="shared" si="130"/>
        <v>14.033451773728309</v>
      </c>
      <c r="AJ169" s="12"/>
      <c r="AK169" s="12"/>
      <c r="AL169" s="12"/>
      <c r="AM169" s="12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</row>
    <row r="170" spans="1:81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128"/>
        <v>0</v>
      </c>
      <c r="J170" s="4"/>
      <c r="K170" s="71" t="s">
        <v>12</v>
      </c>
      <c r="L170" s="84">
        <v>0</v>
      </c>
      <c r="M170" s="84">
        <v>0</v>
      </c>
      <c r="N170" s="84">
        <v>0</v>
      </c>
      <c r="O170" s="84">
        <v>0</v>
      </c>
      <c r="P170" s="84">
        <v>1.8968023551320667</v>
      </c>
      <c r="Q170" s="84">
        <v>0</v>
      </c>
      <c r="R170" s="85">
        <v>0</v>
      </c>
      <c r="S170" s="86">
        <f t="shared" si="129"/>
        <v>1.8968023551320667</v>
      </c>
      <c r="U170" s="102" t="s">
        <v>12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1.8968023551320667</v>
      </c>
      <c r="AC170" s="119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20">
        <f t="shared" si="130"/>
        <v>1.8968023551320667</v>
      </c>
      <c r="AJ170" s="12"/>
      <c r="AK170" s="12"/>
      <c r="AL170" s="12"/>
      <c r="AM170" s="12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</row>
    <row r="171" spans="1:81" ht="15">
      <c r="A171" s="29" t="s">
        <v>59</v>
      </c>
      <c r="B171" s="43">
        <v>0</v>
      </c>
      <c r="C171" s="43">
        <v>0</v>
      </c>
      <c r="D171" s="43">
        <v>2.4416000000000002</v>
      </c>
      <c r="E171" s="43">
        <v>0</v>
      </c>
      <c r="F171" s="422"/>
      <c r="G171" s="43">
        <v>0</v>
      </c>
      <c r="H171" s="44">
        <v>0</v>
      </c>
      <c r="I171" s="39">
        <f t="shared" si="128"/>
        <v>2.4416000000000002</v>
      </c>
      <c r="J171" s="4"/>
      <c r="K171" s="72" t="s">
        <v>59</v>
      </c>
      <c r="L171" s="43">
        <v>0</v>
      </c>
      <c r="M171" s="43">
        <v>0</v>
      </c>
      <c r="N171" s="43">
        <v>2.4416000000000002</v>
      </c>
      <c r="O171" s="43">
        <v>0</v>
      </c>
      <c r="P171" s="43">
        <v>0</v>
      </c>
      <c r="Q171" s="43">
        <v>0</v>
      </c>
      <c r="R171" s="82">
        <v>0</v>
      </c>
      <c r="S171" s="83">
        <f t="shared" si="129"/>
        <v>2.4416000000000002</v>
      </c>
      <c r="U171" s="103" t="s">
        <v>59</v>
      </c>
      <c r="V171" s="114">
        <v>0</v>
      </c>
      <c r="W171" s="114">
        <v>0</v>
      </c>
      <c r="X171" s="114">
        <v>0</v>
      </c>
      <c r="Y171" s="114">
        <v>0</v>
      </c>
      <c r="Z171" s="114">
        <v>2.4416000000000002</v>
      </c>
      <c r="AA171" s="114">
        <v>0</v>
      </c>
      <c r="AB171" s="114">
        <v>0</v>
      </c>
      <c r="AC171" s="115">
        <v>0</v>
      </c>
      <c r="AD171" s="114">
        <v>0</v>
      </c>
      <c r="AE171" s="114">
        <v>0</v>
      </c>
      <c r="AF171" s="114">
        <v>0</v>
      </c>
      <c r="AG171" s="114">
        <v>0</v>
      </c>
      <c r="AH171" s="114">
        <v>0</v>
      </c>
      <c r="AI171" s="117">
        <f t="shared" si="130"/>
        <v>2.4416000000000002</v>
      </c>
      <c r="AJ171" s="12"/>
      <c r="AK171" s="12"/>
      <c r="AL171" s="12"/>
      <c r="AM171" s="12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</row>
    <row r="172" spans="1:81" ht="15">
      <c r="A172" s="28" t="s">
        <v>17</v>
      </c>
      <c r="B172" s="40">
        <v>2.0676504009240346E-2</v>
      </c>
      <c r="C172" s="40">
        <v>0</v>
      </c>
      <c r="D172" s="40">
        <v>1.1595383448381986</v>
      </c>
      <c r="E172" s="40">
        <v>7.9149657347372046E-3</v>
      </c>
      <c r="F172" s="422"/>
      <c r="G172" s="40">
        <v>0</v>
      </c>
      <c r="H172" s="41">
        <v>0</v>
      </c>
      <c r="I172" s="42">
        <f t="shared" si="128"/>
        <v>1.1881298145821761</v>
      </c>
      <c r="J172" s="4"/>
      <c r="K172" s="71" t="s">
        <v>17</v>
      </c>
      <c r="L172" s="84">
        <v>2.0676504009240346E-2</v>
      </c>
      <c r="M172" s="84">
        <v>0</v>
      </c>
      <c r="N172" s="84">
        <v>1.1595383448381986</v>
      </c>
      <c r="O172" s="84">
        <v>7.9149657347372046E-3</v>
      </c>
      <c r="P172" s="84">
        <v>0</v>
      </c>
      <c r="Q172" s="84">
        <v>0</v>
      </c>
      <c r="R172" s="85">
        <v>0</v>
      </c>
      <c r="S172" s="86">
        <f t="shared" si="129"/>
        <v>1.1881298145821761</v>
      </c>
      <c r="U172" s="102" t="s">
        <v>17</v>
      </c>
      <c r="V172" s="118">
        <v>2.0676504009240346E-2</v>
      </c>
      <c r="W172" s="118">
        <v>0</v>
      </c>
      <c r="X172" s="118">
        <v>0</v>
      </c>
      <c r="Y172" s="118">
        <v>0</v>
      </c>
      <c r="Z172" s="118">
        <v>1.1595383448381986</v>
      </c>
      <c r="AA172" s="118">
        <v>0</v>
      </c>
      <c r="AB172" s="118">
        <v>0</v>
      </c>
      <c r="AC172" s="119">
        <v>7.9149657347372046E-3</v>
      </c>
      <c r="AD172" s="118">
        <v>0</v>
      </c>
      <c r="AE172" s="118">
        <v>0</v>
      </c>
      <c r="AF172" s="118">
        <v>0</v>
      </c>
      <c r="AG172" s="118">
        <v>0</v>
      </c>
      <c r="AH172" s="118">
        <v>7.9149657347372046E-3</v>
      </c>
      <c r="AI172" s="120">
        <f t="shared" si="130"/>
        <v>1.1881298145821761</v>
      </c>
      <c r="AJ172" s="12"/>
      <c r="AK172" s="12"/>
      <c r="AL172" s="12"/>
      <c r="AM172" s="12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</row>
    <row r="173" spans="1:81" ht="15">
      <c r="A173" s="29" t="s">
        <v>140</v>
      </c>
      <c r="B173" s="43">
        <v>18.216357267118831</v>
      </c>
      <c r="C173" s="43">
        <v>46.423854176557185</v>
      </c>
      <c r="D173" s="43">
        <v>575.67907739720386</v>
      </c>
      <c r="E173" s="43">
        <v>0</v>
      </c>
      <c r="F173" s="422"/>
      <c r="G173" s="43">
        <v>0</v>
      </c>
      <c r="H173" s="44">
        <v>0</v>
      </c>
      <c r="I173" s="39">
        <f t="shared" si="128"/>
        <v>640.31928884087984</v>
      </c>
      <c r="J173" s="4"/>
      <c r="K173" s="72" t="s">
        <v>140</v>
      </c>
      <c r="L173" s="43">
        <v>18.216357267118831</v>
      </c>
      <c r="M173" s="43">
        <v>46.423854176557185</v>
      </c>
      <c r="N173" s="43">
        <v>575.67907739720386</v>
      </c>
      <c r="O173" s="43">
        <v>0</v>
      </c>
      <c r="P173" s="43">
        <v>0</v>
      </c>
      <c r="Q173" s="43">
        <v>0</v>
      </c>
      <c r="R173" s="82">
        <v>0</v>
      </c>
      <c r="S173" s="83">
        <f t="shared" si="129"/>
        <v>640.31928884087984</v>
      </c>
      <c r="U173" s="103" t="s">
        <v>140</v>
      </c>
      <c r="V173" s="114">
        <v>18.216357267118831</v>
      </c>
      <c r="W173" s="114">
        <v>0</v>
      </c>
      <c r="X173" s="114">
        <v>0</v>
      </c>
      <c r="Y173" s="114">
        <v>46.423854176557185</v>
      </c>
      <c r="Z173" s="114">
        <v>575.67907739720386</v>
      </c>
      <c r="AA173" s="114">
        <v>0</v>
      </c>
      <c r="AB173" s="114">
        <v>0</v>
      </c>
      <c r="AC173" s="115">
        <v>0</v>
      </c>
      <c r="AD173" s="114">
        <v>0</v>
      </c>
      <c r="AE173" s="114">
        <v>0</v>
      </c>
      <c r="AF173" s="114">
        <v>0</v>
      </c>
      <c r="AG173" s="114">
        <v>0</v>
      </c>
      <c r="AH173" s="114">
        <v>0</v>
      </c>
      <c r="AI173" s="117">
        <f t="shared" si="130"/>
        <v>640.31928884087984</v>
      </c>
      <c r="AJ173" s="12"/>
      <c r="AK173" s="12"/>
      <c r="AL173" s="12"/>
      <c r="AM173" s="12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</row>
    <row r="174" spans="1:81" ht="15">
      <c r="A174" s="28" t="s">
        <v>25</v>
      </c>
      <c r="B174" s="40">
        <v>6.5932832319397487</v>
      </c>
      <c r="C174" s="40">
        <v>3.0436518772005399</v>
      </c>
      <c r="D174" s="40">
        <v>575.08514056447075</v>
      </c>
      <c r="E174" s="40">
        <v>56.642550026359388</v>
      </c>
      <c r="F174" s="422"/>
      <c r="G174" s="40">
        <v>9.4209141297208934</v>
      </c>
      <c r="H174" s="41">
        <v>6.1750766138912292</v>
      </c>
      <c r="I174" s="42">
        <f t="shared" si="128"/>
        <v>656.96061644358247</v>
      </c>
      <c r="J174" s="4"/>
      <c r="K174" s="71" t="s">
        <v>25</v>
      </c>
      <c r="L174" s="84">
        <v>6.5932832319397487</v>
      </c>
      <c r="M174" s="84">
        <v>3.0436518772005399</v>
      </c>
      <c r="N174" s="84">
        <v>575.08514056447075</v>
      </c>
      <c r="O174" s="84">
        <v>56.642550026359388</v>
      </c>
      <c r="P174" s="84">
        <v>3.3129876230324022</v>
      </c>
      <c r="Q174" s="84">
        <v>9.4209141297208934</v>
      </c>
      <c r="R174" s="85">
        <v>6.1750766138912292</v>
      </c>
      <c r="S174" s="86">
        <f t="shared" si="129"/>
        <v>660.27360406661489</v>
      </c>
      <c r="U174" s="102" t="s">
        <v>25</v>
      </c>
      <c r="V174" s="118">
        <v>1.6365631004180921</v>
      </c>
      <c r="W174" s="118">
        <v>2.4654202908533041</v>
      </c>
      <c r="X174" s="118">
        <v>9.4209141297208934</v>
      </c>
      <c r="Y174" s="118">
        <v>3.0436518772005399</v>
      </c>
      <c r="Z174" s="118">
        <v>572.43173847214439</v>
      </c>
      <c r="AA174" s="118">
        <v>56.631118560900134</v>
      </c>
      <c r="AB174" s="118">
        <v>3.3129876230324022</v>
      </c>
      <c r="AC174" s="119">
        <v>11.33121001234522</v>
      </c>
      <c r="AD174" s="118">
        <v>2.4912998406683524</v>
      </c>
      <c r="AE174" s="118">
        <v>1.143146545925426E-2</v>
      </c>
      <c r="AF174" s="118">
        <v>6.1750766138912292</v>
      </c>
      <c r="AG174" s="118">
        <v>2.6534020923263855</v>
      </c>
      <c r="AH174" s="118">
        <v>0</v>
      </c>
      <c r="AI174" s="120">
        <f t="shared" si="130"/>
        <v>660.27360406661501</v>
      </c>
      <c r="AJ174" s="12"/>
      <c r="AK174" s="12"/>
      <c r="AL174" s="12"/>
      <c r="AM174" s="12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</row>
    <row r="175" spans="1:81" ht="15">
      <c r="A175" s="29" t="s">
        <v>24</v>
      </c>
      <c r="B175" s="43">
        <v>12.327976464364779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128"/>
        <v>12.327976464364779</v>
      </c>
      <c r="J175" s="4"/>
      <c r="K175" s="72" t="s">
        <v>24</v>
      </c>
      <c r="L175" s="43">
        <v>12.327976464364779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82">
        <v>0</v>
      </c>
      <c r="S175" s="83">
        <f t="shared" si="129"/>
        <v>12.327976464364779</v>
      </c>
      <c r="U175" s="103" t="s">
        <v>24</v>
      </c>
      <c r="V175" s="114">
        <v>12.327976464364779</v>
      </c>
      <c r="W175" s="114">
        <v>0</v>
      </c>
      <c r="X175" s="114">
        <v>0</v>
      </c>
      <c r="Y175" s="114">
        <v>0</v>
      </c>
      <c r="Z175" s="114">
        <v>0</v>
      </c>
      <c r="AA175" s="114">
        <v>0</v>
      </c>
      <c r="AB175" s="114">
        <v>0</v>
      </c>
      <c r="AC175" s="115">
        <v>0</v>
      </c>
      <c r="AD175" s="114">
        <v>0</v>
      </c>
      <c r="AE175" s="114">
        <v>0</v>
      </c>
      <c r="AF175" s="114">
        <v>0</v>
      </c>
      <c r="AG175" s="114">
        <v>0</v>
      </c>
      <c r="AH175" s="114">
        <v>0</v>
      </c>
      <c r="AI175" s="117">
        <f t="shared" si="130"/>
        <v>12.327976464364779</v>
      </c>
      <c r="AJ175" s="12"/>
      <c r="AK175" s="12"/>
      <c r="AL175" s="12"/>
      <c r="AM175" s="12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</row>
    <row r="176" spans="1:81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128"/>
        <v>0</v>
      </c>
      <c r="J176" s="4"/>
      <c r="K176" s="71" t="s">
        <v>60</v>
      </c>
      <c r="L176" s="84">
        <v>0</v>
      </c>
      <c r="M176" s="84">
        <v>0</v>
      </c>
      <c r="N176" s="84">
        <v>0</v>
      </c>
      <c r="O176" s="84">
        <v>0</v>
      </c>
      <c r="P176" s="84">
        <v>0</v>
      </c>
      <c r="Q176" s="84">
        <v>0</v>
      </c>
      <c r="R176" s="85">
        <v>0</v>
      </c>
      <c r="S176" s="86">
        <f t="shared" si="129"/>
        <v>0</v>
      </c>
      <c r="U176" s="102" t="s">
        <v>60</v>
      </c>
      <c r="V176" s="118">
        <v>0</v>
      </c>
      <c r="W176" s="118">
        <v>0</v>
      </c>
      <c r="X176" s="118">
        <v>0</v>
      </c>
      <c r="Y176" s="118">
        <v>0</v>
      </c>
      <c r="Z176" s="118">
        <v>0</v>
      </c>
      <c r="AA176" s="118">
        <v>0</v>
      </c>
      <c r="AB176" s="118">
        <v>0</v>
      </c>
      <c r="AC176" s="119">
        <v>0</v>
      </c>
      <c r="AD176" s="118">
        <v>0</v>
      </c>
      <c r="AE176" s="118">
        <v>0</v>
      </c>
      <c r="AF176" s="118">
        <v>0</v>
      </c>
      <c r="AG176" s="118">
        <v>0</v>
      </c>
      <c r="AH176" s="118">
        <v>0</v>
      </c>
      <c r="AI176" s="120">
        <f t="shared" si="130"/>
        <v>0</v>
      </c>
      <c r="AJ176" s="12"/>
      <c r="AK176" s="12"/>
      <c r="AL176" s="12"/>
      <c r="AM176" s="12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</row>
    <row r="177" spans="1:81" ht="15">
      <c r="A177" s="29" t="s">
        <v>22</v>
      </c>
      <c r="B177" s="43">
        <v>8.7029698986191527E-3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128"/>
        <v>8.7029698986191527E-3</v>
      </c>
      <c r="J177" s="4"/>
      <c r="K177" s="72" t="s">
        <v>22</v>
      </c>
      <c r="L177" s="43">
        <v>8.7029698986191527E-3</v>
      </c>
      <c r="M177" s="43">
        <v>0</v>
      </c>
      <c r="N177" s="43">
        <v>0</v>
      </c>
      <c r="O177" s="43">
        <v>0</v>
      </c>
      <c r="P177" s="43">
        <v>6.1423986972455775E-2</v>
      </c>
      <c r="Q177" s="43">
        <v>0</v>
      </c>
      <c r="R177" s="82">
        <v>0</v>
      </c>
      <c r="S177" s="83">
        <f t="shared" si="129"/>
        <v>7.0126956871074925E-2</v>
      </c>
      <c r="U177" s="103" t="s">
        <v>22</v>
      </c>
      <c r="V177" s="114">
        <v>8.7029698986191527E-3</v>
      </c>
      <c r="W177" s="114">
        <v>0</v>
      </c>
      <c r="X177" s="114">
        <v>0</v>
      </c>
      <c r="Y177" s="114">
        <v>0</v>
      </c>
      <c r="Z177" s="114">
        <v>0</v>
      </c>
      <c r="AA177" s="114">
        <v>0</v>
      </c>
      <c r="AB177" s="114">
        <v>6.1423986972455775E-2</v>
      </c>
      <c r="AC177" s="115">
        <v>0</v>
      </c>
      <c r="AD177" s="114">
        <v>0</v>
      </c>
      <c r="AE177" s="114">
        <v>0</v>
      </c>
      <c r="AF177" s="114">
        <v>0</v>
      </c>
      <c r="AG177" s="114">
        <v>0</v>
      </c>
      <c r="AH177" s="114">
        <v>0</v>
      </c>
      <c r="AI177" s="117">
        <f t="shared" si="130"/>
        <v>7.0126956871074925E-2</v>
      </c>
      <c r="AJ177" s="12"/>
      <c r="AK177" s="12"/>
      <c r="AL177" s="12"/>
      <c r="AM177" s="12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</row>
    <row r="178" spans="1:8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128"/>
        <v>0</v>
      </c>
      <c r="J178" s="4"/>
      <c r="K178" s="71" t="s">
        <v>21</v>
      </c>
      <c r="L178" s="84">
        <v>0</v>
      </c>
      <c r="M178" s="84">
        <v>0</v>
      </c>
      <c r="N178" s="84">
        <v>0</v>
      </c>
      <c r="O178" s="84">
        <v>0</v>
      </c>
      <c r="P178" s="84">
        <v>0</v>
      </c>
      <c r="Q178" s="84">
        <v>0</v>
      </c>
      <c r="R178" s="85">
        <v>0</v>
      </c>
      <c r="S178" s="86">
        <f t="shared" si="129"/>
        <v>0</v>
      </c>
      <c r="U178" s="102" t="s">
        <v>61</v>
      </c>
      <c r="V178" s="118">
        <v>0</v>
      </c>
      <c r="W178" s="118">
        <v>0</v>
      </c>
      <c r="X178" s="118">
        <v>0</v>
      </c>
      <c r="Y178" s="118">
        <v>0</v>
      </c>
      <c r="Z178" s="118">
        <v>0</v>
      </c>
      <c r="AA178" s="118">
        <v>0</v>
      </c>
      <c r="AB178" s="118">
        <v>0</v>
      </c>
      <c r="AC178" s="119">
        <v>0</v>
      </c>
      <c r="AD178" s="118">
        <v>0</v>
      </c>
      <c r="AE178" s="118">
        <v>0</v>
      </c>
      <c r="AF178" s="118">
        <v>0</v>
      </c>
      <c r="AG178" s="118">
        <v>0</v>
      </c>
      <c r="AH178" s="118">
        <v>0</v>
      </c>
      <c r="AI178" s="120">
        <f t="shared" si="130"/>
        <v>0</v>
      </c>
      <c r="AJ178" s="12"/>
      <c r="AK178" s="12"/>
      <c r="AL178" s="12"/>
      <c r="AM178" s="12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</row>
    <row r="179" spans="1:8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128"/>
        <v>0</v>
      </c>
      <c r="J179" s="4"/>
      <c r="K179" s="73" t="s">
        <v>64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82">
        <v>0</v>
      </c>
      <c r="S179" s="83">
        <f t="shared" si="129"/>
        <v>0</v>
      </c>
      <c r="U179" s="104" t="s">
        <v>62</v>
      </c>
      <c r="V179" s="114">
        <v>0</v>
      </c>
      <c r="W179" s="114">
        <v>0</v>
      </c>
      <c r="X179" s="114">
        <v>0</v>
      </c>
      <c r="Y179" s="114">
        <v>0</v>
      </c>
      <c r="Z179" s="114">
        <v>0</v>
      </c>
      <c r="AA179" s="114">
        <v>0</v>
      </c>
      <c r="AB179" s="114">
        <v>0</v>
      </c>
      <c r="AC179" s="115">
        <v>0</v>
      </c>
      <c r="AD179" s="116">
        <v>0</v>
      </c>
      <c r="AE179" s="116">
        <v>0</v>
      </c>
      <c r="AF179" s="116">
        <v>0</v>
      </c>
      <c r="AG179" s="116">
        <v>0</v>
      </c>
      <c r="AH179" s="116">
        <v>0</v>
      </c>
      <c r="AI179" s="117">
        <f t="shared" si="130"/>
        <v>0</v>
      </c>
      <c r="AJ179" s="12"/>
      <c r="AK179" s="12"/>
      <c r="AL179" s="12"/>
      <c r="AM179" s="12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</row>
    <row r="180" spans="1:81" ht="15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f t="shared" si="128"/>
        <v>0</v>
      </c>
      <c r="J180" s="4"/>
      <c r="K180" s="74" t="s">
        <v>23</v>
      </c>
      <c r="L180" s="87">
        <v>0</v>
      </c>
      <c r="M180" s="87">
        <v>0</v>
      </c>
      <c r="N180" s="87">
        <v>0</v>
      </c>
      <c r="O180" s="87">
        <v>0</v>
      </c>
      <c r="P180" s="87">
        <v>0</v>
      </c>
      <c r="Q180" s="87">
        <v>0</v>
      </c>
      <c r="R180" s="88">
        <v>0</v>
      </c>
      <c r="S180" s="89">
        <f t="shared" si="129"/>
        <v>0</v>
      </c>
      <c r="U180" s="105" t="s">
        <v>65</v>
      </c>
      <c r="V180" s="121">
        <v>0</v>
      </c>
      <c r="W180" s="121">
        <v>0</v>
      </c>
      <c r="X180" s="121">
        <v>0</v>
      </c>
      <c r="Y180" s="121">
        <v>0</v>
      </c>
      <c r="Z180" s="121">
        <v>0</v>
      </c>
      <c r="AA180" s="121">
        <v>0</v>
      </c>
      <c r="AB180" s="121">
        <v>0</v>
      </c>
      <c r="AC180" s="121">
        <v>0</v>
      </c>
      <c r="AD180" s="121">
        <v>0</v>
      </c>
      <c r="AE180" s="121">
        <v>0</v>
      </c>
      <c r="AF180" s="121">
        <v>0</v>
      </c>
      <c r="AG180" s="121">
        <v>0</v>
      </c>
      <c r="AH180" s="122">
        <v>0</v>
      </c>
      <c r="AI180" s="123">
        <f t="shared" si="130"/>
        <v>0</v>
      </c>
      <c r="AJ180" s="12"/>
      <c r="AK180" s="12"/>
      <c r="AL180" s="12"/>
      <c r="AM180" s="12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</row>
    <row r="181" spans="1:81" ht="15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f t="shared" si="128"/>
        <v>0</v>
      </c>
      <c r="J181" s="4"/>
      <c r="K181" s="75" t="s">
        <v>19</v>
      </c>
      <c r="L181" s="62">
        <v>0</v>
      </c>
      <c r="M181" s="62">
        <v>0</v>
      </c>
      <c r="N181" s="62">
        <v>0</v>
      </c>
      <c r="O181" s="62">
        <v>0</v>
      </c>
      <c r="P181" s="62">
        <v>0</v>
      </c>
      <c r="Q181" s="62">
        <v>0</v>
      </c>
      <c r="R181" s="90">
        <v>0</v>
      </c>
      <c r="S181" s="91">
        <f t="shared" si="129"/>
        <v>0</v>
      </c>
      <c r="U181" s="106" t="s">
        <v>19</v>
      </c>
      <c r="V181" s="124">
        <v>0</v>
      </c>
      <c r="W181" s="124">
        <v>0</v>
      </c>
      <c r="X181" s="124">
        <v>0</v>
      </c>
      <c r="Y181" s="124">
        <v>0</v>
      </c>
      <c r="Z181" s="124">
        <v>0</v>
      </c>
      <c r="AA181" s="124">
        <v>0</v>
      </c>
      <c r="AB181" s="124">
        <v>0</v>
      </c>
      <c r="AC181" s="124">
        <v>0</v>
      </c>
      <c r="AD181" s="125">
        <v>0</v>
      </c>
      <c r="AE181" s="125">
        <v>0</v>
      </c>
      <c r="AF181" s="125">
        <v>0</v>
      </c>
      <c r="AG181" s="125">
        <v>0</v>
      </c>
      <c r="AH181" s="125">
        <v>0</v>
      </c>
      <c r="AI181" s="126">
        <f t="shared" si="130"/>
        <v>0</v>
      </c>
      <c r="AJ181" s="12"/>
      <c r="AK181" s="12"/>
      <c r="AL181" s="12"/>
      <c r="AM181" s="12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</row>
    <row r="182" spans="1:81" ht="15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f t="shared" si="128"/>
        <v>0</v>
      </c>
      <c r="J182" s="4"/>
      <c r="K182" s="74" t="s">
        <v>20</v>
      </c>
      <c r="L182" s="87">
        <v>0</v>
      </c>
      <c r="M182" s="87">
        <v>0</v>
      </c>
      <c r="N182" s="87">
        <v>0</v>
      </c>
      <c r="O182" s="87">
        <v>0</v>
      </c>
      <c r="P182" s="87">
        <v>0</v>
      </c>
      <c r="Q182" s="87">
        <v>0</v>
      </c>
      <c r="R182" s="88">
        <v>0</v>
      </c>
      <c r="S182" s="89">
        <f t="shared" si="129"/>
        <v>0</v>
      </c>
      <c r="U182" s="105" t="s">
        <v>20</v>
      </c>
      <c r="V182" s="121">
        <v>0</v>
      </c>
      <c r="W182" s="121">
        <v>0</v>
      </c>
      <c r="X182" s="121">
        <v>0</v>
      </c>
      <c r="Y182" s="121">
        <v>0</v>
      </c>
      <c r="Z182" s="121">
        <v>0</v>
      </c>
      <c r="AA182" s="121">
        <v>0</v>
      </c>
      <c r="AB182" s="121">
        <v>0</v>
      </c>
      <c r="AC182" s="121">
        <v>0</v>
      </c>
      <c r="AD182" s="121">
        <v>0</v>
      </c>
      <c r="AE182" s="121">
        <v>0</v>
      </c>
      <c r="AF182" s="121">
        <v>0</v>
      </c>
      <c r="AG182" s="121">
        <v>0</v>
      </c>
      <c r="AH182" s="122">
        <v>0</v>
      </c>
      <c r="AI182" s="123">
        <f t="shared" si="130"/>
        <v>0</v>
      </c>
      <c r="AJ182" s="12"/>
      <c r="AK182" s="12"/>
      <c r="AL182" s="12"/>
      <c r="AM182" s="12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</row>
    <row r="183" spans="1:81" ht="15.7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f t="shared" si="128"/>
        <v>0</v>
      </c>
      <c r="J183" s="4"/>
      <c r="K183" s="76" t="s">
        <v>11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92">
        <v>0</v>
      </c>
      <c r="S183" s="93">
        <f t="shared" si="129"/>
        <v>0</v>
      </c>
      <c r="U183" s="106" t="s">
        <v>11</v>
      </c>
      <c r="V183" s="124">
        <v>0</v>
      </c>
      <c r="W183" s="124">
        <v>0</v>
      </c>
      <c r="X183" s="124">
        <v>0</v>
      </c>
      <c r="Y183" s="124">
        <v>0</v>
      </c>
      <c r="Z183" s="124">
        <v>0</v>
      </c>
      <c r="AA183" s="124">
        <v>0</v>
      </c>
      <c r="AB183" s="124">
        <v>0</v>
      </c>
      <c r="AC183" s="124">
        <v>0</v>
      </c>
      <c r="AD183" s="125">
        <v>0</v>
      </c>
      <c r="AE183" s="125">
        <v>0</v>
      </c>
      <c r="AF183" s="125">
        <v>0</v>
      </c>
      <c r="AG183" s="125">
        <v>0</v>
      </c>
      <c r="AH183" s="125">
        <v>0</v>
      </c>
      <c r="AI183" s="126">
        <f t="shared" si="130"/>
        <v>0</v>
      </c>
      <c r="AJ183" s="12"/>
      <c r="AK183" s="12"/>
      <c r="AL183" s="12"/>
      <c r="AM183" s="12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</row>
    <row r="184" spans="1:81" ht="15">
      <c r="A184" s="34" t="s">
        <v>26</v>
      </c>
      <c r="B184" s="67">
        <f>SUM(B163:B179)</f>
        <v>45.190930023236675</v>
      </c>
      <c r="C184" s="67">
        <f t="shared" ref="C184:I184" si="131">SUM(C163:C179)</f>
        <v>49.467506053757724</v>
      </c>
      <c r="D184" s="67">
        <f t="shared" si="131"/>
        <v>1158.0851520287451</v>
      </c>
      <c r="E184" s="67">
        <f t="shared" si="131"/>
        <v>57.547233507487128</v>
      </c>
      <c r="F184" s="67">
        <f t="shared" si="131"/>
        <v>0</v>
      </c>
      <c r="G184" s="67">
        <f t="shared" si="131"/>
        <v>9.4209141297208934</v>
      </c>
      <c r="H184" s="68">
        <f t="shared" si="131"/>
        <v>6.1750766138912292</v>
      </c>
      <c r="I184" s="39">
        <f t="shared" si="131"/>
        <v>1325.8868123568388</v>
      </c>
      <c r="J184" s="4"/>
      <c r="K184" s="77" t="s">
        <v>26</v>
      </c>
      <c r="L184" s="67">
        <f>SUM(L163:L179)</f>
        <v>45.190930023236675</v>
      </c>
      <c r="M184" s="67">
        <f t="shared" ref="M184:S184" si="132">SUM(M163:M179)</f>
        <v>49.467506053757724</v>
      </c>
      <c r="N184" s="67">
        <f t="shared" si="132"/>
        <v>1158.0851520287451</v>
      </c>
      <c r="O184" s="67">
        <f t="shared" si="132"/>
        <v>57.547233507487128</v>
      </c>
      <c r="P184" s="67">
        <f t="shared" si="132"/>
        <v>18.407897223472229</v>
      </c>
      <c r="Q184" s="67">
        <f t="shared" si="132"/>
        <v>9.4209141297208934</v>
      </c>
      <c r="R184" s="68">
        <f t="shared" si="132"/>
        <v>6.1750766138912292</v>
      </c>
      <c r="S184" s="94">
        <f t="shared" si="132"/>
        <v>1344.2947095803111</v>
      </c>
      <c r="U184" s="107" t="s">
        <v>63</v>
      </c>
      <c r="V184" s="127">
        <f>SUM(V163:V179)</f>
        <v>40.234209891715011</v>
      </c>
      <c r="W184" s="127">
        <f t="shared" ref="W184:AH184" si="133">SUM(W163:W179)</f>
        <v>2.4654202908533041</v>
      </c>
      <c r="X184" s="127">
        <f t="shared" si="133"/>
        <v>9.4209141297208934</v>
      </c>
      <c r="Y184" s="127">
        <f t="shared" si="133"/>
        <v>49.467506053757724</v>
      </c>
      <c r="Z184" s="127">
        <f t="shared" si="133"/>
        <v>1155.4317499364188</v>
      </c>
      <c r="AA184" s="127">
        <f t="shared" si="133"/>
        <v>57.52788707629314</v>
      </c>
      <c r="AB184" s="127">
        <f t="shared" si="133"/>
        <v>18.407897223472229</v>
      </c>
      <c r="AC184" s="127">
        <f t="shared" si="133"/>
        <v>11.339124978079958</v>
      </c>
      <c r="AD184" s="128">
        <f t="shared" si="133"/>
        <v>2.4912998406683524</v>
      </c>
      <c r="AE184" s="128">
        <f t="shared" si="133"/>
        <v>1.143146545925426E-2</v>
      </c>
      <c r="AF184" s="128">
        <f t="shared" si="133"/>
        <v>6.1750766138912292</v>
      </c>
      <c r="AG184" s="128">
        <f t="shared" si="133"/>
        <v>2.6534020923263855</v>
      </c>
      <c r="AH184" s="128">
        <f t="shared" si="133"/>
        <v>7.9149657347372046E-3</v>
      </c>
      <c r="AI184" s="129">
        <f>SUM(V184:AC184)</f>
        <v>1344.2947095803111</v>
      </c>
      <c r="AJ184" s="12"/>
      <c r="AK184" s="12"/>
      <c r="AL184" s="12"/>
      <c r="AM184" s="12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</row>
    <row r="185" spans="1:81" s="15" customFormat="1" ht="15.75" thickBot="1">
      <c r="A185" s="32" t="s">
        <v>90</v>
      </c>
      <c r="B185" s="48">
        <f>IF($I184=0,"-",B184/$I184)</f>
        <v>3.4083550422307346E-2</v>
      </c>
      <c r="C185" s="48">
        <f t="shared" ref="C185:H185" si="134">IF($I184=0,"-",C184/$I184)</f>
        <v>3.7308996207471461E-2</v>
      </c>
      <c r="D185" s="48">
        <f t="shared" si="134"/>
        <v>0.8734419418277366</v>
      </c>
      <c r="E185" s="48">
        <f t="shared" si="134"/>
        <v>4.3402825166647264E-2</v>
      </c>
      <c r="F185" s="48">
        <f t="shared" si="134"/>
        <v>0</v>
      </c>
      <c r="G185" s="48">
        <f t="shared" si="134"/>
        <v>7.1053683028754807E-3</v>
      </c>
      <c r="H185" s="69">
        <f t="shared" si="134"/>
        <v>4.6573180729618099E-3</v>
      </c>
      <c r="I185" s="49">
        <f>SUM(B185:H185)</f>
        <v>0.99999999999999989</v>
      </c>
      <c r="K185" s="78" t="s">
        <v>90</v>
      </c>
      <c r="L185" s="95">
        <f>IF($S184=0,"-",L184/$S184)</f>
        <v>3.3616832455842433E-2</v>
      </c>
      <c r="M185" s="95">
        <f t="shared" ref="M185:R185" si="135">IF($S184=0,"-",M184/$S184)</f>
        <v>3.6798111084734894E-2</v>
      </c>
      <c r="N185" s="95">
        <f t="shared" si="135"/>
        <v>0.86148159609309138</v>
      </c>
      <c r="O185" s="95">
        <f t="shared" si="135"/>
        <v>4.2808495114477825E-2</v>
      </c>
      <c r="P185" s="95">
        <f t="shared" si="135"/>
        <v>1.3693349451043496E-2</v>
      </c>
      <c r="Q185" s="95">
        <f t="shared" si="135"/>
        <v>7.0080720117258397E-3</v>
      </c>
      <c r="R185" s="96">
        <f t="shared" si="135"/>
        <v>4.5935437890840831E-3</v>
      </c>
      <c r="S185" s="97">
        <f>SUM(L185:R185)</f>
        <v>0.99999999999999989</v>
      </c>
      <c r="U185" s="108" t="s">
        <v>90</v>
      </c>
      <c r="V185" s="130">
        <f>+V184/$AI184</f>
        <v>2.9929605171381012E-2</v>
      </c>
      <c r="W185" s="130">
        <f t="shared" ref="W185:AH185" si="136">+W184/$AI184</f>
        <v>1.8339879442231893E-3</v>
      </c>
      <c r="X185" s="130">
        <f t="shared" si="136"/>
        <v>7.0080720117258397E-3</v>
      </c>
      <c r="Y185" s="130">
        <f t="shared" si="136"/>
        <v>3.6798111084734894E-2</v>
      </c>
      <c r="Z185" s="130">
        <f t="shared" si="136"/>
        <v>0.85950777140017509</v>
      </c>
      <c r="AA185" s="130">
        <f t="shared" si="136"/>
        <v>4.2794103604151916E-2</v>
      </c>
      <c r="AB185" s="130">
        <f t="shared" si="136"/>
        <v>1.3693349451043496E-2</v>
      </c>
      <c r="AC185" s="130">
        <f t="shared" si="136"/>
        <v>8.4349993325645335E-3</v>
      </c>
      <c r="AD185" s="130">
        <f t="shared" si="136"/>
        <v>1.8532393402382254E-3</v>
      </c>
      <c r="AE185" s="130">
        <f t="shared" si="136"/>
        <v>8.5036899853776589E-6</v>
      </c>
      <c r="AF185" s="130">
        <f t="shared" si="136"/>
        <v>4.5935437890840831E-3</v>
      </c>
      <c r="AG185" s="130">
        <f t="shared" si="136"/>
        <v>1.9738246929163158E-3</v>
      </c>
      <c r="AH185" s="130">
        <f t="shared" si="136"/>
        <v>5.8878203405325147E-6</v>
      </c>
      <c r="AI185" s="131">
        <f>SUM(V185:AC185)</f>
        <v>1</v>
      </c>
      <c r="AJ185" s="12"/>
      <c r="AK185" s="12"/>
      <c r="AL185" s="12"/>
      <c r="AM185" s="12"/>
    </row>
    <row r="186" spans="1:81" ht="15.75" thickBot="1">
      <c r="A186" s="2"/>
      <c r="B186" s="2"/>
      <c r="C186" s="2"/>
      <c r="D186" s="2"/>
      <c r="E186" s="2"/>
      <c r="F186" s="2"/>
      <c r="G186" s="2"/>
      <c r="H186" s="2"/>
      <c r="I186" s="2"/>
      <c r="J186" s="4"/>
      <c r="K186" s="2"/>
      <c r="L186" s="2"/>
      <c r="M186" s="2"/>
      <c r="N186" s="2"/>
      <c r="O186" s="2"/>
      <c r="P186" s="2"/>
      <c r="Q186" s="2"/>
      <c r="R186" s="2"/>
      <c r="S186" s="2"/>
      <c r="U186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12"/>
      <c r="AK186" s="12"/>
      <c r="AL186" s="12"/>
      <c r="AM186" s="12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</row>
    <row r="187" spans="1:81" ht="30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  <c r="J187" s="4"/>
      <c r="K187" s="424" t="s">
        <v>35</v>
      </c>
      <c r="L187" s="80" t="s">
        <v>0</v>
      </c>
      <c r="M187" s="80" t="s">
        <v>1</v>
      </c>
      <c r="N187" s="80" t="s">
        <v>2</v>
      </c>
      <c r="O187" s="80" t="s">
        <v>3</v>
      </c>
      <c r="P187" s="80" t="s">
        <v>27</v>
      </c>
      <c r="Q187" s="80" t="s">
        <v>4</v>
      </c>
      <c r="R187" s="80" t="s">
        <v>5</v>
      </c>
      <c r="S187" s="81" t="s">
        <v>6</v>
      </c>
      <c r="U187" s="417" t="s">
        <v>35</v>
      </c>
      <c r="V187" s="111" t="s">
        <v>72</v>
      </c>
      <c r="W187" s="111" t="s">
        <v>73</v>
      </c>
      <c r="X187" s="111" t="s">
        <v>4</v>
      </c>
      <c r="Y187" s="111" t="s">
        <v>1</v>
      </c>
      <c r="Z187" s="111" t="s">
        <v>2</v>
      </c>
      <c r="AA187" s="111" t="s">
        <v>3</v>
      </c>
      <c r="AB187" s="111" t="s">
        <v>55</v>
      </c>
      <c r="AC187" s="111" t="s">
        <v>67</v>
      </c>
      <c r="AD187" s="112" t="s">
        <v>74</v>
      </c>
      <c r="AE187" s="112" t="s">
        <v>75</v>
      </c>
      <c r="AF187" s="112" t="s">
        <v>76</v>
      </c>
      <c r="AG187" s="112" t="s">
        <v>77</v>
      </c>
      <c r="AH187" s="112" t="s">
        <v>78</v>
      </c>
      <c r="AI187" s="113" t="s">
        <v>63</v>
      </c>
      <c r="AJ187" s="12"/>
      <c r="AK187" s="12"/>
      <c r="AL187" s="12"/>
      <c r="AM187" s="12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</row>
    <row r="188" spans="1:81" ht="15" customHeight="1">
      <c r="A188" s="445" t="s">
        <v>35</v>
      </c>
      <c r="B188" s="409" t="s">
        <v>119</v>
      </c>
      <c r="C188" s="410"/>
      <c r="D188" s="410"/>
      <c r="E188" s="410"/>
      <c r="F188" s="410"/>
      <c r="G188" s="410"/>
      <c r="H188" s="410"/>
      <c r="I188" s="411"/>
      <c r="J188" s="4"/>
      <c r="K188" s="425" t="s">
        <v>35</v>
      </c>
      <c r="L188" s="412" t="s">
        <v>119</v>
      </c>
      <c r="M188" s="413"/>
      <c r="N188" s="413"/>
      <c r="O188" s="413"/>
      <c r="P188" s="413"/>
      <c r="Q188" s="413"/>
      <c r="R188" s="413"/>
      <c r="S188" s="414"/>
      <c r="U188" s="418" t="s">
        <v>35</v>
      </c>
      <c r="V188" s="419" t="s">
        <v>119</v>
      </c>
      <c r="W188" s="419"/>
      <c r="X188" s="419"/>
      <c r="Y188" s="419"/>
      <c r="Z188" s="419"/>
      <c r="AA188" s="419"/>
      <c r="AB188" s="419"/>
      <c r="AC188" s="419"/>
      <c r="AD188" s="419"/>
      <c r="AE188" s="419"/>
      <c r="AF188" s="419"/>
      <c r="AG188" s="419"/>
      <c r="AH188" s="419"/>
      <c r="AI188" s="420"/>
      <c r="AJ188" s="12"/>
      <c r="AK188" s="12"/>
      <c r="AL188" s="12"/>
      <c r="AM188" s="12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</row>
    <row r="189" spans="1:81" ht="15">
      <c r="A189" s="27" t="s">
        <v>7</v>
      </c>
      <c r="B189" s="37">
        <v>0</v>
      </c>
      <c r="C189" s="37">
        <v>0</v>
      </c>
      <c r="D189" s="37">
        <v>692.91416598978128</v>
      </c>
      <c r="E189" s="37">
        <v>0</v>
      </c>
      <c r="F189" s="421"/>
      <c r="G189" s="37">
        <v>0</v>
      </c>
      <c r="H189" s="38">
        <v>0</v>
      </c>
      <c r="I189" s="39">
        <f>SUM(B189:H189)</f>
        <v>692.91416598978128</v>
      </c>
      <c r="J189" s="4"/>
      <c r="K189" s="79" t="s">
        <v>7</v>
      </c>
      <c r="L189" s="37">
        <v>0</v>
      </c>
      <c r="M189" s="37">
        <v>0</v>
      </c>
      <c r="N189" s="37">
        <v>692.91416598978128</v>
      </c>
      <c r="O189" s="37">
        <v>0</v>
      </c>
      <c r="P189" s="37">
        <v>0</v>
      </c>
      <c r="Q189" s="37">
        <v>0</v>
      </c>
      <c r="R189" s="98">
        <v>0</v>
      </c>
      <c r="S189" s="99">
        <f>SUM(L189:R189)</f>
        <v>692.91416598978128</v>
      </c>
      <c r="U189" s="101" t="s">
        <v>7</v>
      </c>
      <c r="V189" s="114">
        <v>0</v>
      </c>
      <c r="W189" s="114">
        <v>0</v>
      </c>
      <c r="X189" s="114">
        <v>0</v>
      </c>
      <c r="Y189" s="114">
        <v>0</v>
      </c>
      <c r="Z189" s="114">
        <v>692.91416598978128</v>
      </c>
      <c r="AA189" s="114">
        <v>0</v>
      </c>
      <c r="AB189" s="114">
        <v>0</v>
      </c>
      <c r="AC189" s="115">
        <v>0</v>
      </c>
      <c r="AD189" s="116">
        <v>0</v>
      </c>
      <c r="AE189" s="116">
        <v>0</v>
      </c>
      <c r="AF189" s="116">
        <v>0</v>
      </c>
      <c r="AG189" s="116">
        <v>0</v>
      </c>
      <c r="AH189" s="116">
        <v>0</v>
      </c>
      <c r="AI189" s="117">
        <f>SUM(V189:AC189)</f>
        <v>692.91416598978128</v>
      </c>
      <c r="AJ189" s="12"/>
      <c r="AK189" s="12"/>
      <c r="AL189" s="12"/>
      <c r="AM189" s="12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</row>
    <row r="190" spans="1:81" ht="15">
      <c r="A190" s="28" t="s">
        <v>8</v>
      </c>
      <c r="B190" s="40">
        <v>0</v>
      </c>
      <c r="C190" s="40">
        <v>0</v>
      </c>
      <c r="D190" s="40">
        <v>539.61345740000002</v>
      </c>
      <c r="E190" s="40">
        <v>0</v>
      </c>
      <c r="F190" s="422"/>
      <c r="G190" s="40">
        <v>0</v>
      </c>
      <c r="H190" s="41">
        <v>0</v>
      </c>
      <c r="I190" s="42">
        <f t="shared" ref="I190:I209" si="137">SUM(B190:H190)</f>
        <v>539.61345740000002</v>
      </c>
      <c r="J190" s="4"/>
      <c r="K190" s="71" t="s">
        <v>8</v>
      </c>
      <c r="L190" s="84">
        <v>0</v>
      </c>
      <c r="M190" s="84">
        <v>0</v>
      </c>
      <c r="N190" s="84">
        <v>539.61345740000002</v>
      </c>
      <c r="O190" s="84">
        <v>0</v>
      </c>
      <c r="P190" s="84">
        <v>0</v>
      </c>
      <c r="Q190" s="84">
        <v>0</v>
      </c>
      <c r="R190" s="85">
        <v>0</v>
      </c>
      <c r="S190" s="86">
        <f t="shared" ref="S190:S209" si="138">SUM(L190:R190)</f>
        <v>539.61345740000002</v>
      </c>
      <c r="U190" s="102" t="s">
        <v>8</v>
      </c>
      <c r="V190" s="118">
        <v>0</v>
      </c>
      <c r="W190" s="118">
        <v>0</v>
      </c>
      <c r="X190" s="118">
        <v>0</v>
      </c>
      <c r="Y190" s="118">
        <v>0</v>
      </c>
      <c r="Z190" s="118">
        <v>539.61345740000002</v>
      </c>
      <c r="AA190" s="118">
        <v>0</v>
      </c>
      <c r="AB190" s="118">
        <v>0</v>
      </c>
      <c r="AC190" s="119">
        <v>0</v>
      </c>
      <c r="AD190" s="118">
        <v>0</v>
      </c>
      <c r="AE190" s="118">
        <v>0</v>
      </c>
      <c r="AF190" s="118">
        <v>0</v>
      </c>
      <c r="AG190" s="118">
        <v>0</v>
      </c>
      <c r="AH190" s="118">
        <v>0</v>
      </c>
      <c r="AI190" s="120">
        <f t="shared" ref="AI190:AI209" si="139">SUM(V190:AC190)</f>
        <v>539.61345740000002</v>
      </c>
      <c r="AJ190" s="12"/>
      <c r="AK190" s="12"/>
      <c r="AL190" s="12"/>
      <c r="AM190" s="12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</row>
    <row r="191" spans="1:81" ht="15">
      <c r="A191" s="29" t="s">
        <v>10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137"/>
        <v>0</v>
      </c>
      <c r="J191" s="4"/>
      <c r="K191" s="72" t="s">
        <v>10</v>
      </c>
      <c r="L191" s="43">
        <v>0</v>
      </c>
      <c r="M191" s="43">
        <v>0</v>
      </c>
      <c r="N191" s="43">
        <v>0</v>
      </c>
      <c r="O191" s="43">
        <v>0</v>
      </c>
      <c r="P191" s="43">
        <v>0</v>
      </c>
      <c r="Q191" s="43">
        <v>0</v>
      </c>
      <c r="R191" s="82">
        <v>0</v>
      </c>
      <c r="S191" s="83">
        <f t="shared" si="138"/>
        <v>0</v>
      </c>
      <c r="U191" s="103" t="s">
        <v>10</v>
      </c>
      <c r="V191" s="114">
        <v>0</v>
      </c>
      <c r="W191" s="114">
        <v>0</v>
      </c>
      <c r="X191" s="114">
        <v>0</v>
      </c>
      <c r="Y191" s="114">
        <v>0</v>
      </c>
      <c r="Z191" s="114">
        <v>0</v>
      </c>
      <c r="AA191" s="114">
        <v>0</v>
      </c>
      <c r="AB191" s="114">
        <v>0</v>
      </c>
      <c r="AC191" s="115">
        <v>0</v>
      </c>
      <c r="AD191" s="116">
        <v>0</v>
      </c>
      <c r="AE191" s="116">
        <v>0</v>
      </c>
      <c r="AF191" s="116">
        <v>0</v>
      </c>
      <c r="AG191" s="116">
        <v>0</v>
      </c>
      <c r="AH191" s="116">
        <v>0</v>
      </c>
      <c r="AI191" s="117">
        <f t="shared" si="139"/>
        <v>0</v>
      </c>
      <c r="AJ191" s="12"/>
      <c r="AK191" s="12"/>
      <c r="AL191" s="12"/>
      <c r="AM191" s="12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</row>
    <row r="192" spans="1:81" ht="15">
      <c r="A192" s="28" t="s">
        <v>56</v>
      </c>
      <c r="B192" s="40">
        <v>0</v>
      </c>
      <c r="C192" s="40">
        <v>0</v>
      </c>
      <c r="D192" s="40">
        <v>870.32228939485196</v>
      </c>
      <c r="E192" s="40">
        <v>0</v>
      </c>
      <c r="F192" s="422"/>
      <c r="G192" s="40">
        <v>0</v>
      </c>
      <c r="H192" s="41">
        <v>0</v>
      </c>
      <c r="I192" s="42">
        <f t="shared" si="137"/>
        <v>870.32228939485196</v>
      </c>
      <c r="J192" s="4"/>
      <c r="K192" s="71" t="s">
        <v>56</v>
      </c>
      <c r="L192" s="84">
        <v>0</v>
      </c>
      <c r="M192" s="84">
        <v>0</v>
      </c>
      <c r="N192" s="84">
        <v>870.32228939485196</v>
      </c>
      <c r="O192" s="84">
        <v>0</v>
      </c>
      <c r="P192" s="84">
        <v>0</v>
      </c>
      <c r="Q192" s="84">
        <v>0</v>
      </c>
      <c r="R192" s="85">
        <v>0</v>
      </c>
      <c r="S192" s="86">
        <f t="shared" si="138"/>
        <v>870.32228939485196</v>
      </c>
      <c r="U192" s="102" t="s">
        <v>56</v>
      </c>
      <c r="V192" s="118">
        <v>0</v>
      </c>
      <c r="W192" s="118">
        <v>0</v>
      </c>
      <c r="X192" s="118">
        <v>0</v>
      </c>
      <c r="Y192" s="118">
        <v>0</v>
      </c>
      <c r="Z192" s="118">
        <v>869.84722264299887</v>
      </c>
      <c r="AA192" s="118">
        <v>0</v>
      </c>
      <c r="AB192" s="118">
        <v>0</v>
      </c>
      <c r="AC192" s="119">
        <v>0.47506675185308522</v>
      </c>
      <c r="AD192" s="118">
        <v>0</v>
      </c>
      <c r="AE192" s="118">
        <v>0</v>
      </c>
      <c r="AF192" s="118">
        <v>0</v>
      </c>
      <c r="AG192" s="118">
        <v>0.47506675185308522</v>
      </c>
      <c r="AH192" s="118">
        <v>0</v>
      </c>
      <c r="AI192" s="120">
        <f t="shared" si="139"/>
        <v>870.32228939485196</v>
      </c>
      <c r="AJ192" s="12"/>
      <c r="AK192" s="12"/>
      <c r="AL192" s="12"/>
      <c r="AM192" s="12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</row>
    <row r="193" spans="1:81" ht="15">
      <c r="A193" s="29" t="s">
        <v>16</v>
      </c>
      <c r="B193" s="43">
        <v>76.822944022872804</v>
      </c>
      <c r="C193" s="43">
        <v>0</v>
      </c>
      <c r="D193" s="43">
        <v>95.133812839426767</v>
      </c>
      <c r="E193" s="43">
        <v>0</v>
      </c>
      <c r="F193" s="422"/>
      <c r="G193" s="43">
        <v>0</v>
      </c>
      <c r="H193" s="44">
        <v>0</v>
      </c>
      <c r="I193" s="39">
        <f t="shared" si="137"/>
        <v>171.95675686229959</v>
      </c>
      <c r="J193" s="4"/>
      <c r="K193" s="72" t="s">
        <v>16</v>
      </c>
      <c r="L193" s="43">
        <v>76.822944022872804</v>
      </c>
      <c r="M193" s="43">
        <v>0</v>
      </c>
      <c r="N193" s="43">
        <v>95.133812839426767</v>
      </c>
      <c r="O193" s="43">
        <v>0</v>
      </c>
      <c r="P193" s="43">
        <v>0</v>
      </c>
      <c r="Q193" s="43">
        <v>0</v>
      </c>
      <c r="R193" s="82">
        <v>0</v>
      </c>
      <c r="S193" s="83">
        <f t="shared" si="138"/>
        <v>171.95675686229959</v>
      </c>
      <c r="U193" s="103" t="s">
        <v>16</v>
      </c>
      <c r="V193" s="114">
        <v>76.822944022872804</v>
      </c>
      <c r="W193" s="114">
        <v>0</v>
      </c>
      <c r="X193" s="114">
        <v>0</v>
      </c>
      <c r="Y193" s="114">
        <v>0</v>
      </c>
      <c r="Z193" s="114">
        <v>95.133812839426767</v>
      </c>
      <c r="AA193" s="114">
        <v>0</v>
      </c>
      <c r="AB193" s="114">
        <v>0</v>
      </c>
      <c r="AC193" s="115">
        <v>0</v>
      </c>
      <c r="AD193" s="116">
        <v>0</v>
      </c>
      <c r="AE193" s="116">
        <v>0</v>
      </c>
      <c r="AF193" s="116">
        <v>0</v>
      </c>
      <c r="AG193" s="116">
        <v>0</v>
      </c>
      <c r="AH193" s="116">
        <v>0</v>
      </c>
      <c r="AI193" s="117">
        <f t="shared" si="139"/>
        <v>171.95675686229959</v>
      </c>
      <c r="AJ193" s="12"/>
      <c r="AK193" s="12"/>
      <c r="AL193" s="12"/>
      <c r="AM193" s="12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</row>
    <row r="194" spans="1:81" ht="15">
      <c r="A194" s="28" t="s">
        <v>68</v>
      </c>
      <c r="B194" s="40">
        <v>8.935746293008016</v>
      </c>
      <c r="C194" s="40">
        <v>5.6446904861328422</v>
      </c>
      <c r="D194" s="40">
        <v>25.777793580772659</v>
      </c>
      <c r="E194" s="40">
        <v>0</v>
      </c>
      <c r="F194" s="422"/>
      <c r="G194" s="40">
        <v>0</v>
      </c>
      <c r="H194" s="41">
        <v>0</v>
      </c>
      <c r="I194" s="42">
        <f t="shared" si="137"/>
        <v>40.35823035991352</v>
      </c>
      <c r="J194" s="4"/>
      <c r="K194" s="71" t="s">
        <v>68</v>
      </c>
      <c r="L194" s="84">
        <v>8.935746293008016</v>
      </c>
      <c r="M194" s="84">
        <v>5.6446904861328422</v>
      </c>
      <c r="N194" s="84">
        <v>25.777793580772659</v>
      </c>
      <c r="O194" s="84">
        <v>0</v>
      </c>
      <c r="P194" s="84">
        <v>0</v>
      </c>
      <c r="Q194" s="84">
        <v>0</v>
      </c>
      <c r="R194" s="85">
        <v>0</v>
      </c>
      <c r="S194" s="86">
        <f t="shared" si="138"/>
        <v>40.35823035991352</v>
      </c>
      <c r="U194" s="102" t="s">
        <v>57</v>
      </c>
      <c r="V194" s="118">
        <v>8.7093623619393785</v>
      </c>
      <c r="W194" s="118">
        <v>0</v>
      </c>
      <c r="X194" s="118">
        <v>0</v>
      </c>
      <c r="Y194" s="118">
        <v>5.6446904861328422</v>
      </c>
      <c r="Z194" s="118">
        <v>17.640353306165444</v>
      </c>
      <c r="AA194" s="118">
        <v>0</v>
      </c>
      <c r="AB194" s="118">
        <v>0</v>
      </c>
      <c r="AC194" s="119">
        <v>8.3638242056758525</v>
      </c>
      <c r="AD194" s="118">
        <v>0.22638393106863694</v>
      </c>
      <c r="AE194" s="118">
        <v>0</v>
      </c>
      <c r="AF194" s="118">
        <v>0</v>
      </c>
      <c r="AG194" s="118">
        <v>8.137440274607215</v>
      </c>
      <c r="AH194" s="118">
        <v>0</v>
      </c>
      <c r="AI194" s="120">
        <f t="shared" si="139"/>
        <v>40.35823035991352</v>
      </c>
      <c r="AJ194" s="12"/>
      <c r="AK194" s="12"/>
      <c r="AL194" s="12"/>
      <c r="AM194" s="12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</row>
    <row r="195" spans="1:81" ht="15">
      <c r="A195" s="29" t="s">
        <v>58</v>
      </c>
      <c r="B195" s="43">
        <v>0</v>
      </c>
      <c r="C195" s="43">
        <v>0</v>
      </c>
      <c r="D195" s="43">
        <v>0.31698184092936627</v>
      </c>
      <c r="E195" s="43">
        <v>4.4433179667789631</v>
      </c>
      <c r="F195" s="422"/>
      <c r="G195" s="43">
        <v>0</v>
      </c>
      <c r="H195" s="44">
        <v>0</v>
      </c>
      <c r="I195" s="39">
        <f t="shared" si="137"/>
        <v>4.7602998077083294</v>
      </c>
      <c r="J195" s="4"/>
      <c r="K195" s="72" t="s">
        <v>58</v>
      </c>
      <c r="L195" s="43">
        <v>0</v>
      </c>
      <c r="M195" s="43">
        <v>0</v>
      </c>
      <c r="N195" s="43">
        <v>0.31698184092936627</v>
      </c>
      <c r="O195" s="43">
        <v>4.4433179667789631</v>
      </c>
      <c r="P195" s="43">
        <v>724.31280458053936</v>
      </c>
      <c r="Q195" s="43">
        <v>0</v>
      </c>
      <c r="R195" s="82">
        <v>0</v>
      </c>
      <c r="S195" s="83">
        <f t="shared" si="138"/>
        <v>729.07310438824766</v>
      </c>
      <c r="U195" s="103" t="s">
        <v>58</v>
      </c>
      <c r="V195" s="114">
        <v>0</v>
      </c>
      <c r="W195" s="114">
        <v>0</v>
      </c>
      <c r="X195" s="114">
        <v>0</v>
      </c>
      <c r="Y195" s="114">
        <v>0</v>
      </c>
      <c r="Z195" s="114">
        <v>0</v>
      </c>
      <c r="AA195" s="114">
        <v>0.56988345352862479</v>
      </c>
      <c r="AB195" s="114">
        <v>724.31280458053936</v>
      </c>
      <c r="AC195" s="115">
        <v>4.190416354179705</v>
      </c>
      <c r="AD195" s="114">
        <v>0</v>
      </c>
      <c r="AE195" s="114">
        <v>3.8734345132503387</v>
      </c>
      <c r="AF195" s="114">
        <v>0</v>
      </c>
      <c r="AG195" s="114">
        <v>0.31698184092936627</v>
      </c>
      <c r="AH195" s="114">
        <v>0</v>
      </c>
      <c r="AI195" s="117">
        <f t="shared" si="139"/>
        <v>729.07310438824766</v>
      </c>
      <c r="AJ195" s="12"/>
      <c r="AK195" s="12"/>
      <c r="AL195" s="12"/>
      <c r="AM195" s="12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</row>
    <row r="196" spans="1:81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137"/>
        <v>0</v>
      </c>
      <c r="J196" s="4"/>
      <c r="K196" s="71" t="s">
        <v>12</v>
      </c>
      <c r="L196" s="84">
        <v>0</v>
      </c>
      <c r="M196" s="84">
        <v>0</v>
      </c>
      <c r="N196" s="84">
        <v>0</v>
      </c>
      <c r="O196" s="84">
        <v>0</v>
      </c>
      <c r="P196" s="84">
        <v>2.7857502495975592</v>
      </c>
      <c r="Q196" s="84">
        <v>0</v>
      </c>
      <c r="R196" s="85">
        <v>0</v>
      </c>
      <c r="S196" s="86">
        <f t="shared" si="138"/>
        <v>2.7857502495975592</v>
      </c>
      <c r="U196" s="102" t="s">
        <v>12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2.7857502495975592</v>
      </c>
      <c r="AC196" s="119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20">
        <f t="shared" si="139"/>
        <v>2.7857502495975592</v>
      </c>
      <c r="AJ196" s="12"/>
      <c r="AK196" s="12"/>
      <c r="AL196" s="12"/>
      <c r="AM196" s="12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</row>
    <row r="197" spans="1:81" ht="15">
      <c r="A197" s="29" t="s">
        <v>59</v>
      </c>
      <c r="B197" s="43">
        <v>0</v>
      </c>
      <c r="C197" s="43">
        <v>0</v>
      </c>
      <c r="D197" s="43">
        <v>2.7450481041312969E-2</v>
      </c>
      <c r="E197" s="43">
        <v>0</v>
      </c>
      <c r="F197" s="422"/>
      <c r="G197" s="43">
        <v>0</v>
      </c>
      <c r="H197" s="44">
        <v>0</v>
      </c>
      <c r="I197" s="39">
        <f t="shared" si="137"/>
        <v>2.7450481041312969E-2</v>
      </c>
      <c r="J197" s="4"/>
      <c r="K197" s="72" t="s">
        <v>59</v>
      </c>
      <c r="L197" s="43">
        <v>0</v>
      </c>
      <c r="M197" s="43">
        <v>0</v>
      </c>
      <c r="N197" s="43">
        <v>2.7450481041312969E-2</v>
      </c>
      <c r="O197" s="43">
        <v>0</v>
      </c>
      <c r="P197" s="43">
        <v>0</v>
      </c>
      <c r="Q197" s="43">
        <v>0</v>
      </c>
      <c r="R197" s="82">
        <v>0</v>
      </c>
      <c r="S197" s="83">
        <f t="shared" si="138"/>
        <v>2.7450481041312969E-2</v>
      </c>
      <c r="U197" s="103" t="s">
        <v>59</v>
      </c>
      <c r="V197" s="114">
        <v>0</v>
      </c>
      <c r="W197" s="114">
        <v>0</v>
      </c>
      <c r="X197" s="114">
        <v>0</v>
      </c>
      <c r="Y197" s="114">
        <v>0</v>
      </c>
      <c r="Z197" s="114">
        <v>2.7450481041312969E-2</v>
      </c>
      <c r="AA197" s="114">
        <v>0</v>
      </c>
      <c r="AB197" s="114">
        <v>0</v>
      </c>
      <c r="AC197" s="115">
        <v>0</v>
      </c>
      <c r="AD197" s="114">
        <v>0</v>
      </c>
      <c r="AE197" s="114">
        <v>0</v>
      </c>
      <c r="AF197" s="114">
        <v>0</v>
      </c>
      <c r="AG197" s="114">
        <v>0</v>
      </c>
      <c r="AH197" s="114">
        <v>0</v>
      </c>
      <c r="AI197" s="117">
        <f t="shared" si="139"/>
        <v>2.7450481041312969E-2</v>
      </c>
      <c r="AJ197" s="12"/>
      <c r="AK197" s="12"/>
      <c r="AL197" s="12"/>
      <c r="AM197" s="12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</row>
    <row r="198" spans="1:81" ht="15">
      <c r="A198" s="28" t="s">
        <v>17</v>
      </c>
      <c r="B198" s="40">
        <v>19.071013506388553</v>
      </c>
      <c r="C198" s="40">
        <v>0</v>
      </c>
      <c r="D198" s="40">
        <v>11.355377459095394</v>
      </c>
      <c r="E198" s="40">
        <v>0</v>
      </c>
      <c r="F198" s="422"/>
      <c r="G198" s="40">
        <v>0</v>
      </c>
      <c r="H198" s="41">
        <v>0</v>
      </c>
      <c r="I198" s="42">
        <f t="shared" si="137"/>
        <v>30.426390965483947</v>
      </c>
      <c r="J198" s="4"/>
      <c r="K198" s="71" t="s">
        <v>17</v>
      </c>
      <c r="L198" s="84">
        <v>19.071013506388553</v>
      </c>
      <c r="M198" s="84">
        <v>0</v>
      </c>
      <c r="N198" s="84">
        <v>11.355377459095394</v>
      </c>
      <c r="O198" s="84">
        <v>0</v>
      </c>
      <c r="P198" s="84">
        <v>0</v>
      </c>
      <c r="Q198" s="84">
        <v>0</v>
      </c>
      <c r="R198" s="85">
        <v>0</v>
      </c>
      <c r="S198" s="86">
        <f t="shared" si="138"/>
        <v>30.426390965483947</v>
      </c>
      <c r="U198" s="102" t="s">
        <v>17</v>
      </c>
      <c r="V198" s="118">
        <v>19.071013506388553</v>
      </c>
      <c r="W198" s="118">
        <v>0</v>
      </c>
      <c r="X198" s="118">
        <v>0</v>
      </c>
      <c r="Y198" s="118">
        <v>0</v>
      </c>
      <c r="Z198" s="118">
        <v>4.2409486985731331</v>
      </c>
      <c r="AA198" s="118">
        <v>0</v>
      </c>
      <c r="AB198" s="118">
        <v>0</v>
      </c>
      <c r="AC198" s="119">
        <v>7.1144287605222596</v>
      </c>
      <c r="AD198" s="118">
        <v>0</v>
      </c>
      <c r="AE198" s="118">
        <v>0</v>
      </c>
      <c r="AF198" s="118">
        <v>0</v>
      </c>
      <c r="AG198" s="118">
        <v>7.1144287605222596</v>
      </c>
      <c r="AH198" s="118">
        <v>0</v>
      </c>
      <c r="AI198" s="120">
        <f t="shared" si="139"/>
        <v>30.426390965483947</v>
      </c>
      <c r="AJ198" s="12"/>
      <c r="AK198" s="12"/>
      <c r="AL198" s="12"/>
      <c r="AM198" s="12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</row>
    <row r="199" spans="1:81" ht="15">
      <c r="A199" s="29" t="s">
        <v>140</v>
      </c>
      <c r="B199" s="43">
        <v>246.19281243554718</v>
      </c>
      <c r="C199" s="43">
        <v>348.48317945103571</v>
      </c>
      <c r="D199" s="43">
        <v>2726.8199002976771</v>
      </c>
      <c r="E199" s="43">
        <v>0</v>
      </c>
      <c r="F199" s="422"/>
      <c r="G199" s="43">
        <v>0</v>
      </c>
      <c r="H199" s="44">
        <v>0</v>
      </c>
      <c r="I199" s="39">
        <f t="shared" si="137"/>
        <v>3321.4958921842599</v>
      </c>
      <c r="J199" s="4"/>
      <c r="K199" s="72" t="s">
        <v>140</v>
      </c>
      <c r="L199" s="43">
        <v>246.19281243554718</v>
      </c>
      <c r="M199" s="43">
        <v>348.48317945103571</v>
      </c>
      <c r="N199" s="43">
        <v>2726.8199002976771</v>
      </c>
      <c r="O199" s="43">
        <v>0</v>
      </c>
      <c r="P199" s="43">
        <v>0</v>
      </c>
      <c r="Q199" s="43">
        <v>0</v>
      </c>
      <c r="R199" s="82">
        <v>0</v>
      </c>
      <c r="S199" s="83">
        <f t="shared" si="138"/>
        <v>3321.4958921842599</v>
      </c>
      <c r="U199" s="103" t="s">
        <v>140</v>
      </c>
      <c r="V199" s="114">
        <v>183.59012826162899</v>
      </c>
      <c r="W199" s="114">
        <v>0</v>
      </c>
      <c r="X199" s="114">
        <v>0</v>
      </c>
      <c r="Y199" s="114">
        <v>348.48317945103571</v>
      </c>
      <c r="Z199" s="114">
        <v>2654.7177335680594</v>
      </c>
      <c r="AA199" s="114">
        <v>0</v>
      </c>
      <c r="AB199" s="114">
        <v>0</v>
      </c>
      <c r="AC199" s="115">
        <v>134.70485090353569</v>
      </c>
      <c r="AD199" s="114">
        <v>62.602684173918192</v>
      </c>
      <c r="AE199" s="114">
        <v>0</v>
      </c>
      <c r="AF199" s="114">
        <v>0</v>
      </c>
      <c r="AG199" s="114">
        <v>72.102166729617494</v>
      </c>
      <c r="AH199" s="114">
        <v>0</v>
      </c>
      <c r="AI199" s="117">
        <f t="shared" si="139"/>
        <v>3321.4958921842599</v>
      </c>
      <c r="AJ199" s="12"/>
      <c r="AK199" s="12"/>
      <c r="AL199" s="12"/>
      <c r="AM199" s="12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</row>
    <row r="200" spans="1:81" ht="15">
      <c r="A200" s="28" t="s">
        <v>25</v>
      </c>
      <c r="B200" s="40">
        <v>72.567971067817126</v>
      </c>
      <c r="C200" s="40">
        <v>0.72156385302370096</v>
      </c>
      <c r="D200" s="40">
        <v>753.24500132219282</v>
      </c>
      <c r="E200" s="40">
        <v>556.76538444677931</v>
      </c>
      <c r="F200" s="422"/>
      <c r="G200" s="40">
        <v>62.819067961142423</v>
      </c>
      <c r="H200" s="41">
        <v>0</v>
      </c>
      <c r="I200" s="42">
        <f t="shared" si="137"/>
        <v>1446.1189886509555</v>
      </c>
      <c r="J200" s="4"/>
      <c r="K200" s="71" t="s">
        <v>25</v>
      </c>
      <c r="L200" s="84">
        <v>72.567971067817126</v>
      </c>
      <c r="M200" s="84">
        <v>0.72156385302370096</v>
      </c>
      <c r="N200" s="84">
        <v>753.24500132219282</v>
      </c>
      <c r="O200" s="84">
        <v>556.76538444677931</v>
      </c>
      <c r="P200" s="84">
        <v>3.3129876230324022</v>
      </c>
      <c r="Q200" s="84">
        <v>62.819067961142423</v>
      </c>
      <c r="R200" s="85">
        <v>0</v>
      </c>
      <c r="S200" s="86">
        <f t="shared" si="138"/>
        <v>1449.4319762739879</v>
      </c>
      <c r="U200" s="102" t="s">
        <v>25</v>
      </c>
      <c r="V200" s="118">
        <v>6.8654309964021696</v>
      </c>
      <c r="W200" s="118">
        <v>12.723935615130939</v>
      </c>
      <c r="X200" s="118">
        <v>62.819067961142423</v>
      </c>
      <c r="Y200" s="118">
        <v>0.72156385302370096</v>
      </c>
      <c r="Z200" s="118">
        <v>741.23256270807599</v>
      </c>
      <c r="AA200" s="118">
        <v>556.0176981801286</v>
      </c>
      <c r="AB200" s="118">
        <v>3.3129876230324022</v>
      </c>
      <c r="AC200" s="119">
        <v>65.738729337051595</v>
      </c>
      <c r="AD200" s="118">
        <v>52.978604456284025</v>
      </c>
      <c r="AE200" s="118">
        <v>0.58000629106012036</v>
      </c>
      <c r="AF200" s="118">
        <v>0</v>
      </c>
      <c r="AG200" s="118">
        <v>12.012438614116887</v>
      </c>
      <c r="AH200" s="118">
        <v>0.16767997559055767</v>
      </c>
      <c r="AI200" s="120">
        <f t="shared" si="139"/>
        <v>1449.4319762739879</v>
      </c>
      <c r="AJ200" s="12"/>
      <c r="AK200" s="12"/>
      <c r="AL200" s="12"/>
      <c r="AM200" s="12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</row>
    <row r="201" spans="1:81" ht="15">
      <c r="A201" s="29" t="s">
        <v>24</v>
      </c>
      <c r="B201" s="43">
        <v>15.214576687949492</v>
      </c>
      <c r="C201" s="43">
        <v>2.4937197513458518</v>
      </c>
      <c r="D201" s="43">
        <v>0</v>
      </c>
      <c r="E201" s="43">
        <v>0</v>
      </c>
      <c r="F201" s="422"/>
      <c r="G201" s="43">
        <v>0</v>
      </c>
      <c r="H201" s="44">
        <v>0</v>
      </c>
      <c r="I201" s="39">
        <f t="shared" si="137"/>
        <v>17.708296439295346</v>
      </c>
      <c r="J201" s="4"/>
      <c r="K201" s="72" t="s">
        <v>24</v>
      </c>
      <c r="L201" s="43">
        <v>15.214576687949492</v>
      </c>
      <c r="M201" s="43">
        <v>2.4937197513458518</v>
      </c>
      <c r="N201" s="43">
        <v>0</v>
      </c>
      <c r="O201" s="43">
        <v>0</v>
      </c>
      <c r="P201" s="43">
        <v>0</v>
      </c>
      <c r="Q201" s="43">
        <v>0</v>
      </c>
      <c r="R201" s="82">
        <v>0</v>
      </c>
      <c r="S201" s="83">
        <f t="shared" si="138"/>
        <v>17.708296439295346</v>
      </c>
      <c r="U201" s="103" t="s">
        <v>24</v>
      </c>
      <c r="V201" s="114">
        <v>15.213148156086953</v>
      </c>
      <c r="W201" s="114">
        <v>0</v>
      </c>
      <c r="X201" s="114">
        <v>0</v>
      </c>
      <c r="Y201" s="114">
        <v>2.4937197513458518</v>
      </c>
      <c r="Z201" s="114">
        <v>0</v>
      </c>
      <c r="AA201" s="114">
        <v>0</v>
      </c>
      <c r="AB201" s="114">
        <v>0</v>
      </c>
      <c r="AC201" s="115">
        <v>1.4285318625393423E-3</v>
      </c>
      <c r="AD201" s="114">
        <v>1.4285318625393423E-3</v>
      </c>
      <c r="AE201" s="114">
        <v>0</v>
      </c>
      <c r="AF201" s="114">
        <v>0</v>
      </c>
      <c r="AG201" s="114">
        <v>0</v>
      </c>
      <c r="AH201" s="114">
        <v>0</v>
      </c>
      <c r="AI201" s="117">
        <f t="shared" si="139"/>
        <v>17.708296439295346</v>
      </c>
      <c r="AJ201" s="12"/>
      <c r="AK201" s="12"/>
      <c r="AL201" s="12"/>
      <c r="AM201" s="12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</row>
    <row r="202" spans="1:81" ht="15">
      <c r="A202" s="28" t="s">
        <v>60</v>
      </c>
      <c r="B202" s="40">
        <v>0.54235203865956427</v>
      </c>
      <c r="C202" s="40">
        <v>0.91976196246905484</v>
      </c>
      <c r="D202" s="40">
        <v>1.6773774391532914</v>
      </c>
      <c r="E202" s="40">
        <v>0</v>
      </c>
      <c r="F202" s="422"/>
      <c r="G202" s="40">
        <v>0</v>
      </c>
      <c r="H202" s="41">
        <v>0</v>
      </c>
      <c r="I202" s="42">
        <f t="shared" si="137"/>
        <v>3.1394914402819105</v>
      </c>
      <c r="J202" s="4"/>
      <c r="K202" s="71" t="s">
        <v>60</v>
      </c>
      <c r="L202" s="84">
        <v>0.54235203865956427</v>
      </c>
      <c r="M202" s="84">
        <v>0.91976196246905484</v>
      </c>
      <c r="N202" s="84">
        <v>1.6773774391532914</v>
      </c>
      <c r="O202" s="84">
        <v>0</v>
      </c>
      <c r="P202" s="84">
        <v>0</v>
      </c>
      <c r="Q202" s="84">
        <v>0</v>
      </c>
      <c r="R202" s="85">
        <v>0</v>
      </c>
      <c r="S202" s="86">
        <f t="shared" si="138"/>
        <v>3.1394914402819105</v>
      </c>
      <c r="U202" s="102" t="s">
        <v>60</v>
      </c>
      <c r="V202" s="118">
        <v>0.54235203865956427</v>
      </c>
      <c r="W202" s="118">
        <v>0</v>
      </c>
      <c r="X202" s="118">
        <v>0</v>
      </c>
      <c r="Y202" s="118">
        <v>0.91976196246905484</v>
      </c>
      <c r="Z202" s="118">
        <v>1.6773774391532914</v>
      </c>
      <c r="AA202" s="118">
        <v>0</v>
      </c>
      <c r="AB202" s="118">
        <v>0</v>
      </c>
      <c r="AC202" s="119">
        <v>0</v>
      </c>
      <c r="AD202" s="118">
        <v>0</v>
      </c>
      <c r="AE202" s="118">
        <v>0</v>
      </c>
      <c r="AF202" s="118">
        <v>0</v>
      </c>
      <c r="AG202" s="118">
        <v>0</v>
      </c>
      <c r="AH202" s="118">
        <v>0</v>
      </c>
      <c r="AI202" s="120">
        <f t="shared" si="139"/>
        <v>3.1394914402819105</v>
      </c>
      <c r="AJ202" s="12"/>
      <c r="AK202" s="12"/>
      <c r="AL202" s="12"/>
      <c r="AM202" s="12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</row>
    <row r="203" spans="1:81" ht="15">
      <c r="A203" s="29" t="s">
        <v>22</v>
      </c>
      <c r="B203" s="43">
        <v>0</v>
      </c>
      <c r="C203" s="43">
        <v>0</v>
      </c>
      <c r="D203" s="43">
        <v>411.82061408830543</v>
      </c>
      <c r="E203" s="43">
        <v>0</v>
      </c>
      <c r="F203" s="422"/>
      <c r="G203" s="43">
        <v>0</v>
      </c>
      <c r="H203" s="44">
        <v>0</v>
      </c>
      <c r="I203" s="39">
        <f t="shared" si="137"/>
        <v>411.82061408830543</v>
      </c>
      <c r="J203" s="4"/>
      <c r="K203" s="72" t="s">
        <v>22</v>
      </c>
      <c r="L203" s="43">
        <v>0</v>
      </c>
      <c r="M203" s="43">
        <v>0</v>
      </c>
      <c r="N203" s="43">
        <v>411.82061408830543</v>
      </c>
      <c r="O203" s="43">
        <v>0</v>
      </c>
      <c r="P203" s="43">
        <v>3.3878941283043473</v>
      </c>
      <c r="Q203" s="43">
        <v>0</v>
      </c>
      <c r="R203" s="82">
        <v>0</v>
      </c>
      <c r="S203" s="83">
        <f t="shared" si="138"/>
        <v>415.2085082166098</v>
      </c>
      <c r="U203" s="103" t="s">
        <v>22</v>
      </c>
      <c r="V203" s="114">
        <v>0</v>
      </c>
      <c r="W203" s="114">
        <v>0</v>
      </c>
      <c r="X203" s="114">
        <v>0</v>
      </c>
      <c r="Y203" s="114">
        <v>0</v>
      </c>
      <c r="Z203" s="114">
        <v>411.82061408830543</v>
      </c>
      <c r="AA203" s="114">
        <v>0</v>
      </c>
      <c r="AB203" s="114">
        <v>3.3878941283043473</v>
      </c>
      <c r="AC203" s="115">
        <v>0</v>
      </c>
      <c r="AD203" s="114">
        <v>0</v>
      </c>
      <c r="AE203" s="114">
        <v>0</v>
      </c>
      <c r="AF203" s="114">
        <v>0</v>
      </c>
      <c r="AG203" s="114">
        <v>0</v>
      </c>
      <c r="AH203" s="114">
        <v>0</v>
      </c>
      <c r="AI203" s="117">
        <f t="shared" si="139"/>
        <v>415.2085082166098</v>
      </c>
      <c r="AJ203" s="12"/>
      <c r="AK203" s="12"/>
      <c r="AL203" s="12"/>
      <c r="AM203" s="12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</row>
    <row r="204" spans="1:81" ht="15">
      <c r="A204" s="28" t="s">
        <v>21</v>
      </c>
      <c r="B204" s="40">
        <v>0</v>
      </c>
      <c r="C204" s="40">
        <v>0</v>
      </c>
      <c r="D204" s="40">
        <v>765.70033059999992</v>
      </c>
      <c r="E204" s="40">
        <v>0</v>
      </c>
      <c r="F204" s="422"/>
      <c r="G204" s="40">
        <v>0</v>
      </c>
      <c r="H204" s="41">
        <v>0</v>
      </c>
      <c r="I204" s="42">
        <f t="shared" si="137"/>
        <v>765.70033059999992</v>
      </c>
      <c r="J204" s="4"/>
      <c r="K204" s="71" t="s">
        <v>21</v>
      </c>
      <c r="L204" s="84">
        <v>0</v>
      </c>
      <c r="M204" s="84">
        <v>0</v>
      </c>
      <c r="N204" s="84">
        <v>765.70033059999992</v>
      </c>
      <c r="O204" s="84">
        <v>0</v>
      </c>
      <c r="P204" s="84">
        <v>0</v>
      </c>
      <c r="Q204" s="84">
        <v>0</v>
      </c>
      <c r="R204" s="85">
        <v>0</v>
      </c>
      <c r="S204" s="86">
        <f t="shared" si="138"/>
        <v>765.70033059999992</v>
      </c>
      <c r="U204" s="102" t="s">
        <v>61</v>
      </c>
      <c r="V204" s="118">
        <v>0</v>
      </c>
      <c r="W204" s="118">
        <v>0</v>
      </c>
      <c r="X204" s="118">
        <v>0</v>
      </c>
      <c r="Y204" s="118">
        <v>0</v>
      </c>
      <c r="Z204" s="118">
        <v>765.70033059999992</v>
      </c>
      <c r="AA204" s="118">
        <v>0</v>
      </c>
      <c r="AB204" s="118">
        <v>0</v>
      </c>
      <c r="AC204" s="119">
        <v>0</v>
      </c>
      <c r="AD204" s="118">
        <v>0</v>
      </c>
      <c r="AE204" s="118">
        <v>0</v>
      </c>
      <c r="AF204" s="118">
        <v>0</v>
      </c>
      <c r="AG204" s="118">
        <v>0</v>
      </c>
      <c r="AH204" s="118">
        <v>0</v>
      </c>
      <c r="AI204" s="120">
        <f t="shared" si="139"/>
        <v>765.70033059999992</v>
      </c>
      <c r="AJ204" s="12"/>
      <c r="AK204" s="12"/>
      <c r="AL204" s="12"/>
      <c r="AM204" s="12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</row>
    <row r="205" spans="1:81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137"/>
        <v>0</v>
      </c>
      <c r="J205" s="4"/>
      <c r="K205" s="73" t="s">
        <v>64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82">
        <v>0</v>
      </c>
      <c r="S205" s="83">
        <f t="shared" si="138"/>
        <v>0</v>
      </c>
      <c r="U205" s="104" t="s">
        <v>62</v>
      </c>
      <c r="V205" s="114">
        <v>0</v>
      </c>
      <c r="W205" s="114">
        <v>0</v>
      </c>
      <c r="X205" s="114">
        <v>0</v>
      </c>
      <c r="Y205" s="114">
        <v>0</v>
      </c>
      <c r="Z205" s="114">
        <v>0</v>
      </c>
      <c r="AA205" s="114">
        <v>0</v>
      </c>
      <c r="AB205" s="114">
        <v>0</v>
      </c>
      <c r="AC205" s="115">
        <v>0</v>
      </c>
      <c r="AD205" s="116">
        <v>0</v>
      </c>
      <c r="AE205" s="116">
        <v>0</v>
      </c>
      <c r="AF205" s="116">
        <v>0</v>
      </c>
      <c r="AG205" s="116">
        <v>0</v>
      </c>
      <c r="AH205" s="116">
        <v>0</v>
      </c>
      <c r="AI205" s="117">
        <f t="shared" si="139"/>
        <v>0</v>
      </c>
      <c r="AJ205" s="12"/>
      <c r="AK205" s="12"/>
      <c r="AL205" s="12"/>
      <c r="AM205" s="12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</row>
    <row r="206" spans="1:81" ht="15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f t="shared" si="137"/>
        <v>0</v>
      </c>
      <c r="J206" s="4"/>
      <c r="K206" s="74" t="s">
        <v>23</v>
      </c>
      <c r="L206" s="87">
        <v>0</v>
      </c>
      <c r="M206" s="87">
        <v>0</v>
      </c>
      <c r="N206" s="87">
        <v>0</v>
      </c>
      <c r="O206" s="87">
        <v>0</v>
      </c>
      <c r="P206" s="87">
        <v>0</v>
      </c>
      <c r="Q206" s="87">
        <v>0</v>
      </c>
      <c r="R206" s="88">
        <v>0</v>
      </c>
      <c r="S206" s="89">
        <f t="shared" si="138"/>
        <v>0</v>
      </c>
      <c r="U206" s="105" t="s">
        <v>65</v>
      </c>
      <c r="V206" s="121">
        <v>0</v>
      </c>
      <c r="W206" s="121">
        <v>0</v>
      </c>
      <c r="X206" s="121">
        <v>0</v>
      </c>
      <c r="Y206" s="121">
        <v>0</v>
      </c>
      <c r="Z206" s="121">
        <v>0</v>
      </c>
      <c r="AA206" s="121">
        <v>0</v>
      </c>
      <c r="AB206" s="121">
        <v>0</v>
      </c>
      <c r="AC206" s="121">
        <v>0</v>
      </c>
      <c r="AD206" s="121">
        <v>0</v>
      </c>
      <c r="AE206" s="121">
        <v>0</v>
      </c>
      <c r="AF206" s="121">
        <v>0</v>
      </c>
      <c r="AG206" s="121">
        <v>0</v>
      </c>
      <c r="AH206" s="122">
        <v>0</v>
      </c>
      <c r="AI206" s="123">
        <f t="shared" si="139"/>
        <v>0</v>
      </c>
      <c r="AJ206" s="12"/>
      <c r="AK206" s="12"/>
      <c r="AL206" s="12"/>
      <c r="AM206" s="12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</row>
    <row r="207" spans="1:81" ht="15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f t="shared" si="137"/>
        <v>0</v>
      </c>
      <c r="J207" s="4"/>
      <c r="K207" s="75" t="s">
        <v>19</v>
      </c>
      <c r="L207" s="62">
        <v>0</v>
      </c>
      <c r="M207" s="62">
        <v>0</v>
      </c>
      <c r="N207" s="62">
        <v>0</v>
      </c>
      <c r="O207" s="62">
        <v>0</v>
      </c>
      <c r="P207" s="62">
        <v>0</v>
      </c>
      <c r="Q207" s="62">
        <v>0</v>
      </c>
      <c r="R207" s="90">
        <v>0</v>
      </c>
      <c r="S207" s="91">
        <f t="shared" si="138"/>
        <v>0</v>
      </c>
      <c r="U207" s="106" t="s">
        <v>19</v>
      </c>
      <c r="V207" s="124">
        <v>0</v>
      </c>
      <c r="W207" s="124">
        <v>0</v>
      </c>
      <c r="X207" s="124">
        <v>0</v>
      </c>
      <c r="Y207" s="124">
        <v>0</v>
      </c>
      <c r="Z207" s="124">
        <v>0</v>
      </c>
      <c r="AA207" s="124">
        <v>0</v>
      </c>
      <c r="AB207" s="124">
        <v>0</v>
      </c>
      <c r="AC207" s="124">
        <v>0</v>
      </c>
      <c r="AD207" s="125">
        <v>0</v>
      </c>
      <c r="AE207" s="125">
        <v>0</v>
      </c>
      <c r="AF207" s="125">
        <v>0</v>
      </c>
      <c r="AG207" s="125">
        <v>0</v>
      </c>
      <c r="AH207" s="125">
        <v>0</v>
      </c>
      <c r="AI207" s="126">
        <f t="shared" si="139"/>
        <v>0</v>
      </c>
      <c r="AJ207" s="12"/>
      <c r="AK207" s="12"/>
      <c r="AL207" s="12"/>
      <c r="AM207" s="12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</row>
    <row r="208" spans="1:81" ht="15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f t="shared" si="137"/>
        <v>0</v>
      </c>
      <c r="J208" s="4"/>
      <c r="K208" s="74" t="s">
        <v>20</v>
      </c>
      <c r="L208" s="87">
        <v>0</v>
      </c>
      <c r="M208" s="87">
        <v>0</v>
      </c>
      <c r="N208" s="87">
        <v>0</v>
      </c>
      <c r="O208" s="87">
        <v>0</v>
      </c>
      <c r="P208" s="87">
        <v>0</v>
      </c>
      <c r="Q208" s="87">
        <v>0</v>
      </c>
      <c r="R208" s="88">
        <v>0</v>
      </c>
      <c r="S208" s="89">
        <f t="shared" si="138"/>
        <v>0</v>
      </c>
      <c r="U208" s="105" t="s">
        <v>20</v>
      </c>
      <c r="V208" s="121">
        <v>0</v>
      </c>
      <c r="W208" s="121">
        <v>0</v>
      </c>
      <c r="X208" s="121">
        <v>0</v>
      </c>
      <c r="Y208" s="121">
        <v>0</v>
      </c>
      <c r="Z208" s="121">
        <v>0</v>
      </c>
      <c r="AA208" s="121">
        <v>0</v>
      </c>
      <c r="AB208" s="121">
        <v>0</v>
      </c>
      <c r="AC208" s="121">
        <v>0</v>
      </c>
      <c r="AD208" s="121">
        <v>0</v>
      </c>
      <c r="AE208" s="121">
        <v>0</v>
      </c>
      <c r="AF208" s="121">
        <v>0</v>
      </c>
      <c r="AG208" s="121">
        <v>0</v>
      </c>
      <c r="AH208" s="122">
        <v>0</v>
      </c>
      <c r="AI208" s="123">
        <f t="shared" si="139"/>
        <v>0</v>
      </c>
      <c r="AJ208" s="12"/>
      <c r="AK208" s="12"/>
      <c r="AL208" s="12"/>
      <c r="AM208" s="12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</row>
    <row r="209" spans="1:81" ht="15.7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f t="shared" si="137"/>
        <v>0</v>
      </c>
      <c r="J209" s="4"/>
      <c r="K209" s="76" t="s">
        <v>11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92">
        <v>0</v>
      </c>
      <c r="S209" s="93">
        <f t="shared" si="138"/>
        <v>0</v>
      </c>
      <c r="U209" s="106" t="s">
        <v>11</v>
      </c>
      <c r="V209" s="124">
        <v>0</v>
      </c>
      <c r="W209" s="124">
        <v>0</v>
      </c>
      <c r="X209" s="124">
        <v>0</v>
      </c>
      <c r="Y209" s="124">
        <v>0</v>
      </c>
      <c r="Z209" s="124">
        <v>0</v>
      </c>
      <c r="AA209" s="124">
        <v>0</v>
      </c>
      <c r="AB209" s="124">
        <v>0</v>
      </c>
      <c r="AC209" s="124">
        <v>0</v>
      </c>
      <c r="AD209" s="125">
        <v>0</v>
      </c>
      <c r="AE209" s="125">
        <v>0</v>
      </c>
      <c r="AF209" s="125">
        <v>0</v>
      </c>
      <c r="AG209" s="125">
        <v>0</v>
      </c>
      <c r="AH209" s="125">
        <v>0</v>
      </c>
      <c r="AI209" s="126">
        <f t="shared" si="139"/>
        <v>0</v>
      </c>
      <c r="AJ209" s="12"/>
      <c r="AK209" s="12"/>
      <c r="AL209" s="12"/>
      <c r="AM209" s="12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</row>
    <row r="210" spans="1:81" ht="15">
      <c r="A210" s="34" t="s">
        <v>26</v>
      </c>
      <c r="B210" s="67">
        <f>SUM(B189:B205)</f>
        <v>439.34741605224275</v>
      </c>
      <c r="C210" s="67">
        <f t="shared" ref="C210:I210" si="140">SUM(C189:C205)</f>
        <v>358.2629155040072</v>
      </c>
      <c r="D210" s="67">
        <f t="shared" si="140"/>
        <v>6894.724552733227</v>
      </c>
      <c r="E210" s="67">
        <f t="shared" si="140"/>
        <v>561.20870241355829</v>
      </c>
      <c r="F210" s="67">
        <f t="shared" si="140"/>
        <v>0</v>
      </c>
      <c r="G210" s="67">
        <f t="shared" si="140"/>
        <v>62.819067961142423</v>
      </c>
      <c r="H210" s="68">
        <f t="shared" si="140"/>
        <v>0</v>
      </c>
      <c r="I210" s="39">
        <f t="shared" si="140"/>
        <v>8316.362654664179</v>
      </c>
      <c r="J210" s="4"/>
      <c r="K210" s="77" t="s">
        <v>26</v>
      </c>
      <c r="L210" s="67">
        <f>SUM(L189:L205)</f>
        <v>439.34741605224275</v>
      </c>
      <c r="M210" s="67">
        <f t="shared" ref="M210:S210" si="141">SUM(M189:M205)</f>
        <v>358.2629155040072</v>
      </c>
      <c r="N210" s="67">
        <f t="shared" si="141"/>
        <v>6894.724552733227</v>
      </c>
      <c r="O210" s="67">
        <f t="shared" si="141"/>
        <v>561.20870241355829</v>
      </c>
      <c r="P210" s="67">
        <f t="shared" si="141"/>
        <v>733.79943658147363</v>
      </c>
      <c r="Q210" s="67">
        <f t="shared" si="141"/>
        <v>62.819067961142423</v>
      </c>
      <c r="R210" s="68">
        <f t="shared" si="141"/>
        <v>0</v>
      </c>
      <c r="S210" s="94">
        <f t="shared" si="141"/>
        <v>9050.1620912456528</v>
      </c>
      <c r="U210" s="107" t="s">
        <v>63</v>
      </c>
      <c r="V210" s="127">
        <f>SUM(V189:V205)</f>
        <v>310.81437934397837</v>
      </c>
      <c r="W210" s="127">
        <f t="shared" ref="W210:AH210" si="142">SUM(W189:W205)</f>
        <v>12.723935615130939</v>
      </c>
      <c r="X210" s="127">
        <f t="shared" si="142"/>
        <v>62.819067961142423</v>
      </c>
      <c r="Y210" s="127">
        <f t="shared" si="142"/>
        <v>358.2629155040072</v>
      </c>
      <c r="Z210" s="127">
        <f t="shared" si="142"/>
        <v>6794.5660297615805</v>
      </c>
      <c r="AA210" s="127">
        <f t="shared" si="142"/>
        <v>556.58758163365724</v>
      </c>
      <c r="AB210" s="127">
        <f t="shared" si="142"/>
        <v>733.79943658147363</v>
      </c>
      <c r="AC210" s="127">
        <f t="shared" si="142"/>
        <v>220.58874484468072</v>
      </c>
      <c r="AD210" s="128">
        <f t="shared" si="142"/>
        <v>115.80910109313341</v>
      </c>
      <c r="AE210" s="128">
        <f t="shared" si="142"/>
        <v>4.4534408043104587</v>
      </c>
      <c r="AF210" s="128">
        <f t="shared" si="142"/>
        <v>0</v>
      </c>
      <c r="AG210" s="128">
        <f t="shared" si="142"/>
        <v>100.15852297164631</v>
      </c>
      <c r="AH210" s="128">
        <f t="shared" si="142"/>
        <v>0.16767997559055767</v>
      </c>
      <c r="AI210" s="129">
        <f>SUM(V210:AC210)</f>
        <v>9050.162091245651</v>
      </c>
      <c r="AJ210" s="12"/>
      <c r="AK210" s="12"/>
      <c r="AL210" s="12"/>
      <c r="AM210" s="12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</row>
    <row r="211" spans="1:81" s="15" customFormat="1" ht="15.75" thickBot="1">
      <c r="A211" s="32" t="s">
        <v>90</v>
      </c>
      <c r="B211" s="48">
        <f>IF($I210=0,"-",B210/$I210)</f>
        <v>5.2829275765870737E-2</v>
      </c>
      <c r="C211" s="48">
        <f t="shared" ref="C211:H211" si="143">IF($I210=0,"-",C210/$I210)</f>
        <v>4.307928001469221E-2</v>
      </c>
      <c r="D211" s="48">
        <f t="shared" si="143"/>
        <v>0.82905530206362088</v>
      </c>
      <c r="E211" s="48">
        <f t="shared" si="143"/>
        <v>6.7482471089546331E-2</v>
      </c>
      <c r="F211" s="48">
        <f t="shared" si="143"/>
        <v>0</v>
      </c>
      <c r="G211" s="48">
        <f t="shared" si="143"/>
        <v>7.5536710662696691E-3</v>
      </c>
      <c r="H211" s="69">
        <f t="shared" si="143"/>
        <v>0</v>
      </c>
      <c r="I211" s="49">
        <f>SUM(B211:H211)</f>
        <v>0.99999999999999989</v>
      </c>
      <c r="K211" s="78" t="s">
        <v>90</v>
      </c>
      <c r="L211" s="95">
        <f>IF($S210=0,"-",L210/$S210)</f>
        <v>4.8545806320665748E-2</v>
      </c>
      <c r="M211" s="95">
        <f t="shared" ref="M211:R211" si="144">IF($S210=0,"-",M210/$S210)</f>
        <v>3.9586353469907451E-2</v>
      </c>
      <c r="N211" s="95">
        <f t="shared" si="144"/>
        <v>0.76183437193932579</v>
      </c>
      <c r="O211" s="95">
        <f t="shared" si="144"/>
        <v>6.201090066181502E-2</v>
      </c>
      <c r="P211" s="95">
        <f t="shared" si="144"/>
        <v>8.1081358453379299E-2</v>
      </c>
      <c r="Q211" s="95">
        <f t="shared" si="144"/>
        <v>6.9412091549065375E-3</v>
      </c>
      <c r="R211" s="96">
        <f t="shared" si="144"/>
        <v>0</v>
      </c>
      <c r="S211" s="97">
        <f>SUM(L211:R211)</f>
        <v>0.99999999999999989</v>
      </c>
      <c r="U211" s="108" t="s">
        <v>90</v>
      </c>
      <c r="V211" s="130">
        <f>+V210/$AI210</f>
        <v>3.434351520009056E-2</v>
      </c>
      <c r="W211" s="130">
        <f t="shared" ref="W211:AH211" si="145">+W210/$AI210</f>
        <v>1.4059345552980738E-3</v>
      </c>
      <c r="X211" s="130">
        <f t="shared" si="145"/>
        <v>6.9412091549065393E-3</v>
      </c>
      <c r="Y211" s="130">
        <f t="shared" si="145"/>
        <v>3.9586353469907458E-2</v>
      </c>
      <c r="Z211" s="130">
        <f t="shared" si="145"/>
        <v>0.75076733004970808</v>
      </c>
      <c r="AA211" s="130">
        <f t="shared" si="145"/>
        <v>6.150028872654692E-2</v>
      </c>
      <c r="AB211" s="130">
        <f t="shared" si="145"/>
        <v>8.1081358453379326E-2</v>
      </c>
      <c r="AC211" s="130">
        <f t="shared" si="145"/>
        <v>2.437401039016299E-2</v>
      </c>
      <c r="AD211" s="130">
        <f t="shared" si="145"/>
        <v>1.279635656527712E-2</v>
      </c>
      <c r="AE211" s="130">
        <f t="shared" si="145"/>
        <v>4.9208409301512235E-4</v>
      </c>
      <c r="AF211" s="130">
        <f t="shared" si="145"/>
        <v>0</v>
      </c>
      <c r="AG211" s="130">
        <f t="shared" si="145"/>
        <v>1.1067041889617763E-2</v>
      </c>
      <c r="AH211" s="130">
        <f t="shared" si="145"/>
        <v>1.8527842252986482E-5</v>
      </c>
      <c r="AI211" s="131">
        <f>SUM(V211:AC211)</f>
        <v>0.99999999999999989</v>
      </c>
      <c r="AJ211" s="12"/>
      <c r="AK211" s="12"/>
      <c r="AL211" s="12"/>
      <c r="AM211" s="12"/>
    </row>
    <row r="212" spans="1:81" ht="15.75" thickBot="1">
      <c r="A212" s="2"/>
      <c r="B212" s="2"/>
      <c r="C212" s="2"/>
      <c r="D212" s="2"/>
      <c r="E212" s="2"/>
      <c r="F212" s="2"/>
      <c r="G212" s="2"/>
      <c r="H212" s="2"/>
      <c r="I212" s="2"/>
      <c r="J212" s="4"/>
      <c r="K212" s="2"/>
      <c r="L212" s="2"/>
      <c r="M212" s="2"/>
      <c r="N212" s="2"/>
      <c r="O212" s="2"/>
      <c r="P212" s="2"/>
      <c r="Q212" s="2"/>
      <c r="R212" s="2"/>
      <c r="S212" s="2"/>
      <c r="U212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12"/>
      <c r="AK212" s="12"/>
      <c r="AL212" s="12"/>
      <c r="AM212" s="12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</row>
    <row r="213" spans="1:81" ht="30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  <c r="J213" s="4"/>
      <c r="K213" s="424" t="s">
        <v>36</v>
      </c>
      <c r="L213" s="80" t="s">
        <v>0</v>
      </c>
      <c r="M213" s="80" t="s">
        <v>1</v>
      </c>
      <c r="N213" s="80" t="s">
        <v>2</v>
      </c>
      <c r="O213" s="80" t="s">
        <v>3</v>
      </c>
      <c r="P213" s="80" t="s">
        <v>27</v>
      </c>
      <c r="Q213" s="80" t="s">
        <v>4</v>
      </c>
      <c r="R213" s="80" t="s">
        <v>5</v>
      </c>
      <c r="S213" s="81" t="s">
        <v>6</v>
      </c>
      <c r="U213" s="417" t="s">
        <v>36</v>
      </c>
      <c r="V213" s="111" t="s">
        <v>72</v>
      </c>
      <c r="W213" s="111" t="s">
        <v>73</v>
      </c>
      <c r="X213" s="111" t="s">
        <v>4</v>
      </c>
      <c r="Y213" s="111" t="s">
        <v>1</v>
      </c>
      <c r="Z213" s="111" t="s">
        <v>2</v>
      </c>
      <c r="AA213" s="111" t="s">
        <v>3</v>
      </c>
      <c r="AB213" s="111" t="s">
        <v>55</v>
      </c>
      <c r="AC213" s="111" t="s">
        <v>67</v>
      </c>
      <c r="AD213" s="112" t="s">
        <v>74</v>
      </c>
      <c r="AE213" s="112" t="s">
        <v>75</v>
      </c>
      <c r="AF213" s="112" t="s">
        <v>76</v>
      </c>
      <c r="AG213" s="112" t="s">
        <v>77</v>
      </c>
      <c r="AH213" s="112" t="s">
        <v>78</v>
      </c>
      <c r="AI213" s="113" t="s">
        <v>63</v>
      </c>
      <c r="AJ213" s="12"/>
      <c r="AK213" s="12"/>
      <c r="AL213" s="12"/>
      <c r="AM213" s="12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</row>
    <row r="214" spans="1:81" ht="15" customHeight="1">
      <c r="A214" s="445" t="s">
        <v>36</v>
      </c>
      <c r="B214" s="409" t="s">
        <v>119</v>
      </c>
      <c r="C214" s="410"/>
      <c r="D214" s="410"/>
      <c r="E214" s="410"/>
      <c r="F214" s="410"/>
      <c r="G214" s="410"/>
      <c r="H214" s="410"/>
      <c r="I214" s="411"/>
      <c r="J214" s="4"/>
      <c r="K214" s="425" t="s">
        <v>36</v>
      </c>
      <c r="L214" s="412" t="s">
        <v>119</v>
      </c>
      <c r="M214" s="413"/>
      <c r="N214" s="413"/>
      <c r="O214" s="413"/>
      <c r="P214" s="413"/>
      <c r="Q214" s="413"/>
      <c r="R214" s="413"/>
      <c r="S214" s="414"/>
      <c r="U214" s="418" t="s">
        <v>36</v>
      </c>
      <c r="V214" s="419" t="s">
        <v>119</v>
      </c>
      <c r="W214" s="419"/>
      <c r="X214" s="419"/>
      <c r="Y214" s="419"/>
      <c r="Z214" s="419"/>
      <c r="AA214" s="419"/>
      <c r="AB214" s="419"/>
      <c r="AC214" s="419"/>
      <c r="AD214" s="419"/>
      <c r="AE214" s="419"/>
      <c r="AF214" s="419"/>
      <c r="AG214" s="419"/>
      <c r="AH214" s="419"/>
      <c r="AI214" s="420"/>
      <c r="AJ214" s="12"/>
      <c r="AK214" s="12"/>
      <c r="AL214" s="12"/>
      <c r="AM214" s="12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</row>
    <row r="215" spans="1:8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  <c r="J215" s="4"/>
      <c r="K215" s="79" t="s">
        <v>7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98">
        <v>0</v>
      </c>
      <c r="S215" s="99">
        <f>SUM(L215:R215)</f>
        <v>0</v>
      </c>
      <c r="U215" s="101" t="s">
        <v>7</v>
      </c>
      <c r="V215" s="114">
        <v>0</v>
      </c>
      <c r="W215" s="114">
        <v>0</v>
      </c>
      <c r="X215" s="114">
        <v>0</v>
      </c>
      <c r="Y215" s="114">
        <v>0</v>
      </c>
      <c r="Z215" s="114">
        <v>0</v>
      </c>
      <c r="AA215" s="114">
        <v>0</v>
      </c>
      <c r="AB215" s="114">
        <v>0</v>
      </c>
      <c r="AC215" s="115">
        <v>0</v>
      </c>
      <c r="AD215" s="116">
        <v>0</v>
      </c>
      <c r="AE215" s="116">
        <v>0</v>
      </c>
      <c r="AF215" s="116">
        <v>0</v>
      </c>
      <c r="AG215" s="116">
        <v>0</v>
      </c>
      <c r="AH215" s="116">
        <v>0</v>
      </c>
      <c r="AI215" s="117">
        <f>SUM(V215:AC215)</f>
        <v>0</v>
      </c>
      <c r="AJ215" s="12"/>
      <c r="AK215" s="12"/>
      <c r="AL215" s="12"/>
      <c r="AM215" s="12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</row>
    <row r="216" spans="1:8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146">SUM(B216:H216)</f>
        <v>0</v>
      </c>
      <c r="J216" s="4"/>
      <c r="K216" s="71" t="s">
        <v>8</v>
      </c>
      <c r="L216" s="84">
        <v>0</v>
      </c>
      <c r="M216" s="84">
        <v>0</v>
      </c>
      <c r="N216" s="84">
        <v>0</v>
      </c>
      <c r="O216" s="84">
        <v>0</v>
      </c>
      <c r="P216" s="84">
        <v>0</v>
      </c>
      <c r="Q216" s="84">
        <v>0</v>
      </c>
      <c r="R216" s="85">
        <v>0</v>
      </c>
      <c r="S216" s="86">
        <f t="shared" ref="S216:S235" si="147">SUM(L216:R216)</f>
        <v>0</v>
      </c>
      <c r="U216" s="102" t="s">
        <v>8</v>
      </c>
      <c r="V216" s="118">
        <v>0</v>
      </c>
      <c r="W216" s="118">
        <v>0</v>
      </c>
      <c r="X216" s="118">
        <v>0</v>
      </c>
      <c r="Y216" s="118">
        <v>0</v>
      </c>
      <c r="Z216" s="118">
        <v>0</v>
      </c>
      <c r="AA216" s="118">
        <v>0</v>
      </c>
      <c r="AB216" s="118">
        <v>0</v>
      </c>
      <c r="AC216" s="119">
        <v>0</v>
      </c>
      <c r="AD216" s="118">
        <v>0</v>
      </c>
      <c r="AE216" s="118">
        <v>0</v>
      </c>
      <c r="AF216" s="118">
        <v>0</v>
      </c>
      <c r="AG216" s="118">
        <v>0</v>
      </c>
      <c r="AH216" s="118">
        <v>0</v>
      </c>
      <c r="AI216" s="120">
        <f t="shared" ref="AI216:AI235" si="148">SUM(V216:AC216)</f>
        <v>0</v>
      </c>
      <c r="AJ216" s="12"/>
      <c r="AK216" s="12"/>
      <c r="AL216" s="12"/>
      <c r="AM216" s="12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</row>
    <row r="217" spans="1:8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146"/>
        <v>0</v>
      </c>
      <c r="J217" s="4"/>
      <c r="K217" s="72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82">
        <v>0</v>
      </c>
      <c r="S217" s="83">
        <f t="shared" si="147"/>
        <v>0</v>
      </c>
      <c r="U217" s="103" t="s">
        <v>10</v>
      </c>
      <c r="V217" s="114">
        <v>0</v>
      </c>
      <c r="W217" s="114">
        <v>0</v>
      </c>
      <c r="X217" s="114">
        <v>0</v>
      </c>
      <c r="Y217" s="114">
        <v>0</v>
      </c>
      <c r="Z217" s="114">
        <v>0</v>
      </c>
      <c r="AA217" s="114">
        <v>0</v>
      </c>
      <c r="AB217" s="114">
        <v>0</v>
      </c>
      <c r="AC217" s="115">
        <v>0</v>
      </c>
      <c r="AD217" s="116">
        <v>0</v>
      </c>
      <c r="AE217" s="116">
        <v>0</v>
      </c>
      <c r="AF217" s="116">
        <v>0</v>
      </c>
      <c r="AG217" s="116">
        <v>0</v>
      </c>
      <c r="AH217" s="116">
        <v>0</v>
      </c>
      <c r="AI217" s="117">
        <f t="shared" si="148"/>
        <v>0</v>
      </c>
      <c r="AJ217" s="12"/>
      <c r="AK217" s="12"/>
      <c r="AL217" s="12"/>
      <c r="AM217" s="12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</row>
    <row r="218" spans="1:8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146"/>
        <v>0</v>
      </c>
      <c r="J218" s="4"/>
      <c r="K218" s="71" t="s">
        <v>56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5">
        <v>0</v>
      </c>
      <c r="S218" s="86">
        <f t="shared" si="147"/>
        <v>0</v>
      </c>
      <c r="U218" s="102" t="s">
        <v>56</v>
      </c>
      <c r="V218" s="118">
        <v>0</v>
      </c>
      <c r="W218" s="118">
        <v>0</v>
      </c>
      <c r="X218" s="118">
        <v>0</v>
      </c>
      <c r="Y218" s="118">
        <v>0</v>
      </c>
      <c r="Z218" s="118">
        <v>0</v>
      </c>
      <c r="AA218" s="118">
        <v>0</v>
      </c>
      <c r="AB218" s="118">
        <v>0</v>
      </c>
      <c r="AC218" s="119">
        <v>0</v>
      </c>
      <c r="AD218" s="118">
        <v>0</v>
      </c>
      <c r="AE218" s="118">
        <v>0</v>
      </c>
      <c r="AF218" s="118">
        <v>0</v>
      </c>
      <c r="AG218" s="118">
        <v>0</v>
      </c>
      <c r="AH218" s="118">
        <v>0</v>
      </c>
      <c r="AI218" s="120">
        <f t="shared" si="148"/>
        <v>0</v>
      </c>
      <c r="AJ218" s="12"/>
      <c r="AK218" s="12"/>
      <c r="AL218" s="12"/>
      <c r="AM218" s="12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</row>
    <row r="219" spans="1:81" ht="15">
      <c r="A219" s="29" t="s">
        <v>16</v>
      </c>
      <c r="B219" s="43">
        <v>13.091587633540138</v>
      </c>
      <c r="C219" s="43">
        <v>6.7084822893851879</v>
      </c>
      <c r="D219" s="43">
        <v>1.7723374691094091</v>
      </c>
      <c r="E219" s="43">
        <v>0</v>
      </c>
      <c r="F219" s="422"/>
      <c r="G219" s="43">
        <v>0</v>
      </c>
      <c r="H219" s="44">
        <v>0</v>
      </c>
      <c r="I219" s="39">
        <f t="shared" si="146"/>
        <v>21.572407392034734</v>
      </c>
      <c r="J219" s="4"/>
      <c r="K219" s="72" t="s">
        <v>16</v>
      </c>
      <c r="L219" s="43">
        <v>13.091587633540138</v>
      </c>
      <c r="M219" s="43">
        <v>6.7084822893851879</v>
      </c>
      <c r="N219" s="43">
        <v>1.7723374691094091</v>
      </c>
      <c r="O219" s="43">
        <v>0</v>
      </c>
      <c r="P219" s="43">
        <v>0</v>
      </c>
      <c r="Q219" s="43">
        <v>0</v>
      </c>
      <c r="R219" s="82">
        <v>0</v>
      </c>
      <c r="S219" s="83">
        <f t="shared" si="147"/>
        <v>21.572407392034734</v>
      </c>
      <c r="U219" s="103" t="s">
        <v>16</v>
      </c>
      <c r="V219" s="114">
        <v>13.091587633540138</v>
      </c>
      <c r="W219" s="114">
        <v>0</v>
      </c>
      <c r="X219" s="114">
        <v>0</v>
      </c>
      <c r="Y219" s="114">
        <v>6.7084822893851879</v>
      </c>
      <c r="Z219" s="114">
        <v>1.2510617429007593</v>
      </c>
      <c r="AA219" s="114">
        <v>0</v>
      </c>
      <c r="AB219" s="114">
        <v>0</v>
      </c>
      <c r="AC219" s="115">
        <v>0.52127572620864981</v>
      </c>
      <c r="AD219" s="116">
        <v>0</v>
      </c>
      <c r="AE219" s="116">
        <v>0</v>
      </c>
      <c r="AF219" s="116">
        <v>0</v>
      </c>
      <c r="AG219" s="116">
        <v>0.52127572620864981</v>
      </c>
      <c r="AH219" s="116">
        <v>0</v>
      </c>
      <c r="AI219" s="117">
        <f t="shared" si="148"/>
        <v>21.572407392034734</v>
      </c>
      <c r="AJ219" s="12"/>
      <c r="AK219" s="12"/>
      <c r="AL219" s="12"/>
      <c r="AM219" s="12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</row>
    <row r="220" spans="1:81" ht="15">
      <c r="A220" s="28" t="s">
        <v>68</v>
      </c>
      <c r="B220" s="40">
        <v>4.2084355538319276</v>
      </c>
      <c r="C220" s="40">
        <v>0</v>
      </c>
      <c r="D220" s="40">
        <v>4.1432326394098231</v>
      </c>
      <c r="E220" s="40">
        <v>0</v>
      </c>
      <c r="F220" s="422"/>
      <c r="G220" s="40">
        <v>0</v>
      </c>
      <c r="H220" s="41">
        <v>0</v>
      </c>
      <c r="I220" s="42">
        <f t="shared" si="146"/>
        <v>8.3516681932417498</v>
      </c>
      <c r="J220" s="4"/>
      <c r="K220" s="71" t="s">
        <v>68</v>
      </c>
      <c r="L220" s="84">
        <v>4.2084355538319276</v>
      </c>
      <c r="M220" s="84">
        <v>0</v>
      </c>
      <c r="N220" s="84">
        <v>4.1432326394098231</v>
      </c>
      <c r="O220" s="84">
        <v>0</v>
      </c>
      <c r="P220" s="84">
        <v>0</v>
      </c>
      <c r="Q220" s="84">
        <v>0</v>
      </c>
      <c r="R220" s="85">
        <v>0</v>
      </c>
      <c r="S220" s="86">
        <f t="shared" si="147"/>
        <v>8.3516681932417498</v>
      </c>
      <c r="U220" s="102" t="s">
        <v>57</v>
      </c>
      <c r="V220" s="118">
        <v>4.2084355538319276</v>
      </c>
      <c r="W220" s="118">
        <v>0</v>
      </c>
      <c r="X220" s="118">
        <v>0</v>
      </c>
      <c r="Y220" s="118">
        <v>0</v>
      </c>
      <c r="Z220" s="118">
        <v>4.1432326394098231</v>
      </c>
      <c r="AA220" s="118">
        <v>0</v>
      </c>
      <c r="AB220" s="118">
        <v>0</v>
      </c>
      <c r="AC220" s="119">
        <v>0</v>
      </c>
      <c r="AD220" s="118">
        <v>0</v>
      </c>
      <c r="AE220" s="118">
        <v>0</v>
      </c>
      <c r="AF220" s="118">
        <v>0</v>
      </c>
      <c r="AG220" s="118">
        <v>0</v>
      </c>
      <c r="AH220" s="118">
        <v>0</v>
      </c>
      <c r="AI220" s="120">
        <f t="shared" si="148"/>
        <v>8.3516681932417498</v>
      </c>
      <c r="AJ220" s="12"/>
      <c r="AK220" s="12"/>
      <c r="AL220" s="12"/>
      <c r="AM220" s="12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</row>
    <row r="221" spans="1:81" ht="15">
      <c r="A221" s="29" t="s">
        <v>58</v>
      </c>
      <c r="B221" s="43">
        <v>0</v>
      </c>
      <c r="C221" s="43">
        <v>0</v>
      </c>
      <c r="D221" s="43">
        <v>0</v>
      </c>
      <c r="E221" s="43">
        <v>1.3780974265656047E-2</v>
      </c>
      <c r="F221" s="422"/>
      <c r="G221" s="43">
        <v>0</v>
      </c>
      <c r="H221" s="44">
        <v>0</v>
      </c>
      <c r="I221" s="39">
        <f t="shared" si="146"/>
        <v>1.3780974265656047E-2</v>
      </c>
      <c r="J221" s="4"/>
      <c r="K221" s="72" t="s">
        <v>58</v>
      </c>
      <c r="L221" s="43">
        <v>0</v>
      </c>
      <c r="M221" s="43">
        <v>0</v>
      </c>
      <c r="N221" s="43">
        <v>0</v>
      </c>
      <c r="O221" s="43">
        <v>1.3780974265656047E-2</v>
      </c>
      <c r="P221" s="43">
        <v>20.589031984365207</v>
      </c>
      <c r="Q221" s="43">
        <v>0</v>
      </c>
      <c r="R221" s="82">
        <v>0</v>
      </c>
      <c r="S221" s="83">
        <f t="shared" si="147"/>
        <v>20.602812958630864</v>
      </c>
      <c r="U221" s="103" t="s">
        <v>58</v>
      </c>
      <c r="V221" s="114">
        <v>0</v>
      </c>
      <c r="W221" s="114">
        <v>0</v>
      </c>
      <c r="X221" s="114">
        <v>0</v>
      </c>
      <c r="Y221" s="114">
        <v>0</v>
      </c>
      <c r="Z221" s="114">
        <v>0</v>
      </c>
      <c r="AA221" s="114">
        <v>1.3780974265656047E-2</v>
      </c>
      <c r="AB221" s="114">
        <v>20.589031984365207</v>
      </c>
      <c r="AC221" s="115">
        <v>0</v>
      </c>
      <c r="AD221" s="114">
        <v>0</v>
      </c>
      <c r="AE221" s="114">
        <v>0</v>
      </c>
      <c r="AF221" s="114">
        <v>0</v>
      </c>
      <c r="AG221" s="114">
        <v>0</v>
      </c>
      <c r="AH221" s="114">
        <v>0</v>
      </c>
      <c r="AI221" s="117">
        <f t="shared" si="148"/>
        <v>20.602812958630864</v>
      </c>
      <c r="AJ221" s="12"/>
      <c r="AK221" s="12"/>
      <c r="AL221" s="12"/>
      <c r="AM221" s="12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</row>
    <row r="222" spans="1:81" ht="15">
      <c r="A222" s="28" t="s">
        <v>12</v>
      </c>
      <c r="B222" s="40">
        <v>0</v>
      </c>
      <c r="C222" s="40">
        <v>0</v>
      </c>
      <c r="D222" s="40">
        <v>0</v>
      </c>
      <c r="E222" s="40">
        <v>1.3110466236038788E-15</v>
      </c>
      <c r="F222" s="422"/>
      <c r="G222" s="40">
        <v>0</v>
      </c>
      <c r="H222" s="41">
        <v>0</v>
      </c>
      <c r="I222" s="42">
        <f t="shared" si="146"/>
        <v>1.3110466236038788E-15</v>
      </c>
      <c r="J222" s="4"/>
      <c r="K222" s="71" t="s">
        <v>12</v>
      </c>
      <c r="L222" s="84">
        <v>0</v>
      </c>
      <c r="M222" s="84">
        <v>0</v>
      </c>
      <c r="N222" s="84">
        <v>0</v>
      </c>
      <c r="O222" s="84">
        <v>1.3110466236038788E-15</v>
      </c>
      <c r="P222" s="84">
        <v>3.5518895811608893</v>
      </c>
      <c r="Q222" s="84">
        <v>0</v>
      </c>
      <c r="R222" s="85">
        <v>0</v>
      </c>
      <c r="S222" s="86">
        <f t="shared" si="147"/>
        <v>3.5518895811608906</v>
      </c>
      <c r="U222" s="102" t="s">
        <v>12</v>
      </c>
      <c r="V222" s="118">
        <v>0</v>
      </c>
      <c r="W222" s="118">
        <v>0</v>
      </c>
      <c r="X222" s="118">
        <v>0</v>
      </c>
      <c r="Y222" s="118">
        <v>0</v>
      </c>
      <c r="Z222" s="118">
        <v>0</v>
      </c>
      <c r="AA222" s="118">
        <v>1.3110466236038788E-15</v>
      </c>
      <c r="AB222" s="118">
        <v>3.5518895811608893</v>
      </c>
      <c r="AC222" s="119">
        <v>0</v>
      </c>
      <c r="AD222" s="118">
        <v>0</v>
      </c>
      <c r="AE222" s="118">
        <v>0</v>
      </c>
      <c r="AF222" s="118">
        <v>0</v>
      </c>
      <c r="AG222" s="118">
        <v>0</v>
      </c>
      <c r="AH222" s="118">
        <v>0</v>
      </c>
      <c r="AI222" s="120">
        <f t="shared" si="148"/>
        <v>3.5518895811608906</v>
      </c>
      <c r="AJ222" s="12"/>
      <c r="AK222" s="12"/>
      <c r="AL222" s="12"/>
      <c r="AM222" s="12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</row>
    <row r="223" spans="1:8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146"/>
        <v>0</v>
      </c>
      <c r="J223" s="4"/>
      <c r="K223" s="72" t="s">
        <v>59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82">
        <v>0</v>
      </c>
      <c r="S223" s="83">
        <f t="shared" si="147"/>
        <v>0</v>
      </c>
      <c r="U223" s="103" t="s">
        <v>59</v>
      </c>
      <c r="V223" s="114">
        <v>0</v>
      </c>
      <c r="W223" s="114">
        <v>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5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7">
        <f t="shared" si="148"/>
        <v>0</v>
      </c>
      <c r="AJ223" s="12"/>
      <c r="AK223" s="12"/>
      <c r="AL223" s="12"/>
      <c r="AM223" s="12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</row>
    <row r="224" spans="1:81" ht="15">
      <c r="A224" s="28" t="s">
        <v>17</v>
      </c>
      <c r="B224" s="40">
        <v>1.7289293307715975E-2</v>
      </c>
      <c r="C224" s="40">
        <v>0</v>
      </c>
      <c r="D224" s="40">
        <v>6.8482283640268204E-2</v>
      </c>
      <c r="E224" s="40">
        <v>3.6193340897875707E-3</v>
      </c>
      <c r="F224" s="422"/>
      <c r="G224" s="40">
        <v>0</v>
      </c>
      <c r="H224" s="41">
        <v>0</v>
      </c>
      <c r="I224" s="42">
        <f t="shared" si="146"/>
        <v>8.9390911037771748E-2</v>
      </c>
      <c r="J224" s="4"/>
      <c r="K224" s="71" t="s">
        <v>17</v>
      </c>
      <c r="L224" s="84">
        <v>1.7289293307715975E-2</v>
      </c>
      <c r="M224" s="84">
        <v>0</v>
      </c>
      <c r="N224" s="84">
        <v>6.8482283640268204E-2</v>
      </c>
      <c r="O224" s="84">
        <v>3.6193340897875707E-3</v>
      </c>
      <c r="P224" s="84">
        <v>0</v>
      </c>
      <c r="Q224" s="84">
        <v>0</v>
      </c>
      <c r="R224" s="85">
        <v>0</v>
      </c>
      <c r="S224" s="86">
        <f t="shared" si="147"/>
        <v>8.9390911037771748E-2</v>
      </c>
      <c r="U224" s="102" t="s">
        <v>17</v>
      </c>
      <c r="V224" s="118">
        <v>1.7289293307715975E-2</v>
      </c>
      <c r="W224" s="118">
        <v>0</v>
      </c>
      <c r="X224" s="118">
        <v>0</v>
      </c>
      <c r="Y224" s="118">
        <v>0</v>
      </c>
      <c r="Z224" s="118">
        <v>6.8482283640268204E-2</v>
      </c>
      <c r="AA224" s="118">
        <v>3.6193340897875707E-3</v>
      </c>
      <c r="AB224" s="118">
        <v>0</v>
      </c>
      <c r="AC224" s="119">
        <v>0</v>
      </c>
      <c r="AD224" s="118">
        <v>0</v>
      </c>
      <c r="AE224" s="118">
        <v>0</v>
      </c>
      <c r="AF224" s="118">
        <v>0</v>
      </c>
      <c r="AG224" s="118">
        <v>0</v>
      </c>
      <c r="AH224" s="118">
        <v>0</v>
      </c>
      <c r="AI224" s="120">
        <f t="shared" si="148"/>
        <v>8.9390911037771748E-2</v>
      </c>
      <c r="AJ224" s="12"/>
      <c r="AK224" s="12"/>
      <c r="AL224" s="12"/>
      <c r="AM224" s="12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</row>
    <row r="225" spans="1:81" ht="15">
      <c r="A225" s="29" t="s">
        <v>140</v>
      </c>
      <c r="B225" s="43">
        <v>7.9591330539450205</v>
      </c>
      <c r="C225" s="43">
        <v>0.31407837286901152</v>
      </c>
      <c r="D225" s="43">
        <v>68.331187484827637</v>
      </c>
      <c r="E225" s="43">
        <v>8.6975549409880115E-2</v>
      </c>
      <c r="F225" s="422"/>
      <c r="G225" s="43">
        <v>0</v>
      </c>
      <c r="H225" s="44">
        <v>0</v>
      </c>
      <c r="I225" s="39">
        <f t="shared" si="146"/>
        <v>76.691374461051552</v>
      </c>
      <c r="J225" s="4"/>
      <c r="K225" s="72" t="s">
        <v>140</v>
      </c>
      <c r="L225" s="43">
        <v>7.9591330539450205</v>
      </c>
      <c r="M225" s="43">
        <v>0.31407837286901152</v>
      </c>
      <c r="N225" s="43">
        <v>68.331187484827637</v>
      </c>
      <c r="O225" s="43">
        <v>8.6975549409880115E-2</v>
      </c>
      <c r="P225" s="43">
        <v>0</v>
      </c>
      <c r="Q225" s="43">
        <v>0</v>
      </c>
      <c r="R225" s="82">
        <v>0</v>
      </c>
      <c r="S225" s="83">
        <f t="shared" si="147"/>
        <v>76.691374461051552</v>
      </c>
      <c r="U225" s="103" t="s">
        <v>140</v>
      </c>
      <c r="V225" s="114">
        <v>7.3114914930178543</v>
      </c>
      <c r="W225" s="114">
        <v>0</v>
      </c>
      <c r="X225" s="114">
        <v>0</v>
      </c>
      <c r="Y225" s="114">
        <v>0.31407837286901152</v>
      </c>
      <c r="Z225" s="114">
        <v>22.85596639117469</v>
      </c>
      <c r="AA225" s="114">
        <v>8.6975549409880115E-2</v>
      </c>
      <c r="AB225" s="114">
        <v>0</v>
      </c>
      <c r="AC225" s="115">
        <v>46.122862654580118</v>
      </c>
      <c r="AD225" s="114">
        <v>0.6476415609271664</v>
      </c>
      <c r="AE225" s="114">
        <v>0</v>
      </c>
      <c r="AF225" s="114">
        <v>0</v>
      </c>
      <c r="AG225" s="114">
        <v>45.475221093652948</v>
      </c>
      <c r="AH225" s="114">
        <v>0</v>
      </c>
      <c r="AI225" s="117">
        <f t="shared" si="148"/>
        <v>76.691374461051552</v>
      </c>
      <c r="AJ225" s="12"/>
      <c r="AK225" s="12"/>
      <c r="AL225" s="12"/>
      <c r="AM225" s="12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</row>
    <row r="226" spans="1:81" ht="15">
      <c r="A226" s="28" t="s">
        <v>25</v>
      </c>
      <c r="B226" s="40">
        <v>5.6559077476652151</v>
      </c>
      <c r="C226" s="40">
        <v>0.23793834283328821</v>
      </c>
      <c r="D226" s="40">
        <v>7.2111631036067587</v>
      </c>
      <c r="E226" s="40">
        <v>69.667829705310666</v>
      </c>
      <c r="F226" s="422"/>
      <c r="G226" s="40">
        <v>13.335259164136092</v>
      </c>
      <c r="H226" s="41">
        <v>1.468755202674618</v>
      </c>
      <c r="I226" s="42">
        <f t="shared" si="146"/>
        <v>97.576853266226635</v>
      </c>
      <c r="J226" s="4"/>
      <c r="K226" s="71" t="s">
        <v>25</v>
      </c>
      <c r="L226" s="84">
        <v>5.6559077476652151</v>
      </c>
      <c r="M226" s="84">
        <v>0.23793834283328821</v>
      </c>
      <c r="N226" s="84">
        <v>7.2111631036067587</v>
      </c>
      <c r="O226" s="84">
        <v>69.667829705310666</v>
      </c>
      <c r="P226" s="84">
        <v>3.3129876230324022</v>
      </c>
      <c r="Q226" s="84">
        <v>13.335259164136092</v>
      </c>
      <c r="R226" s="85">
        <v>1.468755202674618</v>
      </c>
      <c r="S226" s="86">
        <f t="shared" si="147"/>
        <v>100.88984088925903</v>
      </c>
      <c r="U226" s="102" t="s">
        <v>25</v>
      </c>
      <c r="V226" s="118">
        <v>0</v>
      </c>
      <c r="W226" s="118">
        <v>5.0735177025620333</v>
      </c>
      <c r="X226" s="118">
        <v>13.335259164136092</v>
      </c>
      <c r="Y226" s="118">
        <v>0.23793834283328821</v>
      </c>
      <c r="Z226" s="118">
        <v>7.1207927672194931</v>
      </c>
      <c r="AA226" s="118">
        <v>68.985518256258118</v>
      </c>
      <c r="AB226" s="118">
        <v>3.3129876230324022</v>
      </c>
      <c r="AC226" s="119">
        <v>2.823827033217603</v>
      </c>
      <c r="AD226" s="118">
        <v>0.5823900451031816</v>
      </c>
      <c r="AE226" s="118">
        <v>0.37857287313942706</v>
      </c>
      <c r="AF226" s="118">
        <v>1.468755202674618</v>
      </c>
      <c r="AG226" s="118">
        <v>9.037033638726541E-2</v>
      </c>
      <c r="AH226" s="118">
        <v>0.3037385759131111</v>
      </c>
      <c r="AI226" s="120">
        <f t="shared" si="148"/>
        <v>100.88984088925902</v>
      </c>
      <c r="AJ226" s="12"/>
      <c r="AK226" s="12"/>
      <c r="AL226" s="12"/>
      <c r="AM226" s="12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</row>
    <row r="227" spans="1:81" ht="15">
      <c r="A227" s="29" t="s">
        <v>24</v>
      </c>
      <c r="B227" s="43">
        <v>38.437322890575871</v>
      </c>
      <c r="C227" s="43">
        <v>0</v>
      </c>
      <c r="D227" s="43">
        <v>10.582384277223918</v>
      </c>
      <c r="E227" s="43">
        <v>0</v>
      </c>
      <c r="F227" s="422"/>
      <c r="G227" s="43">
        <v>0</v>
      </c>
      <c r="H227" s="44">
        <v>0</v>
      </c>
      <c r="I227" s="39">
        <f t="shared" si="146"/>
        <v>49.019707167799787</v>
      </c>
      <c r="J227" s="4"/>
      <c r="K227" s="72" t="s">
        <v>24</v>
      </c>
      <c r="L227" s="43">
        <v>38.437322890575871</v>
      </c>
      <c r="M227" s="43">
        <v>0</v>
      </c>
      <c r="N227" s="43">
        <v>10.582384277223918</v>
      </c>
      <c r="O227" s="43">
        <v>0</v>
      </c>
      <c r="P227" s="43">
        <v>0</v>
      </c>
      <c r="Q227" s="43">
        <v>0</v>
      </c>
      <c r="R227" s="82">
        <v>0</v>
      </c>
      <c r="S227" s="83">
        <f t="shared" si="147"/>
        <v>49.019707167799787</v>
      </c>
      <c r="U227" s="103" t="s">
        <v>24</v>
      </c>
      <c r="V227" s="114">
        <v>38.437322890575871</v>
      </c>
      <c r="W227" s="114">
        <v>0</v>
      </c>
      <c r="X227" s="114">
        <v>0</v>
      </c>
      <c r="Y227" s="114">
        <v>0</v>
      </c>
      <c r="Z227" s="114">
        <v>0</v>
      </c>
      <c r="AA227" s="114">
        <v>0</v>
      </c>
      <c r="AB227" s="114">
        <v>0</v>
      </c>
      <c r="AC227" s="115">
        <v>10.582384277223918</v>
      </c>
      <c r="AD227" s="114">
        <v>0</v>
      </c>
      <c r="AE227" s="114">
        <v>0</v>
      </c>
      <c r="AF227" s="114">
        <v>0</v>
      </c>
      <c r="AG227" s="114">
        <v>10.582384277223918</v>
      </c>
      <c r="AH227" s="114">
        <v>0</v>
      </c>
      <c r="AI227" s="117">
        <f t="shared" si="148"/>
        <v>49.019707167799787</v>
      </c>
      <c r="AJ227" s="12"/>
      <c r="AK227" s="12"/>
      <c r="AL227" s="12"/>
      <c r="AM227" s="12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</row>
    <row r="228" spans="1:81" ht="15">
      <c r="A228" s="28" t="s">
        <v>60</v>
      </c>
      <c r="B228" s="40">
        <v>0.39251119230205639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146"/>
        <v>0.39251119230205639</v>
      </c>
      <c r="J228" s="4"/>
      <c r="K228" s="71" t="s">
        <v>60</v>
      </c>
      <c r="L228" s="84">
        <v>0.39251119230205639</v>
      </c>
      <c r="M228" s="84">
        <v>0</v>
      </c>
      <c r="N228" s="84">
        <v>0</v>
      </c>
      <c r="O228" s="84">
        <v>0</v>
      </c>
      <c r="P228" s="84">
        <v>0</v>
      </c>
      <c r="Q228" s="84">
        <v>0</v>
      </c>
      <c r="R228" s="85">
        <v>0</v>
      </c>
      <c r="S228" s="86">
        <f t="shared" si="147"/>
        <v>0.39251119230205639</v>
      </c>
      <c r="U228" s="102" t="s">
        <v>60</v>
      </c>
      <c r="V228" s="118">
        <v>0.39251119230205639</v>
      </c>
      <c r="W228" s="118">
        <v>0</v>
      </c>
      <c r="X228" s="118">
        <v>0</v>
      </c>
      <c r="Y228" s="118">
        <v>0</v>
      </c>
      <c r="Z228" s="118">
        <v>0</v>
      </c>
      <c r="AA228" s="118">
        <v>0</v>
      </c>
      <c r="AB228" s="118">
        <v>0</v>
      </c>
      <c r="AC228" s="119">
        <v>0</v>
      </c>
      <c r="AD228" s="118">
        <v>0</v>
      </c>
      <c r="AE228" s="118">
        <v>0</v>
      </c>
      <c r="AF228" s="118">
        <v>0</v>
      </c>
      <c r="AG228" s="118">
        <v>0</v>
      </c>
      <c r="AH228" s="118">
        <v>0</v>
      </c>
      <c r="AI228" s="120">
        <f t="shared" si="148"/>
        <v>0.39251119230205639</v>
      </c>
      <c r="AJ228" s="12"/>
      <c r="AK228" s="12"/>
      <c r="AL228" s="12"/>
      <c r="AM228" s="12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</row>
    <row r="229" spans="1:81" ht="15">
      <c r="A229" s="29" t="s">
        <v>22</v>
      </c>
      <c r="B229" s="43">
        <v>8.0215513682463949E-2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 t="shared" si="146"/>
        <v>8.0215513682463949E-2</v>
      </c>
      <c r="J229" s="4"/>
      <c r="K229" s="72" t="s">
        <v>22</v>
      </c>
      <c r="L229" s="43">
        <v>8.0215513682463949E-2</v>
      </c>
      <c r="M229" s="43">
        <v>0</v>
      </c>
      <c r="N229" s="43">
        <v>0</v>
      </c>
      <c r="O229" s="43">
        <v>0</v>
      </c>
      <c r="P229" s="43">
        <v>9.6306162608454093E-2</v>
      </c>
      <c r="Q229" s="43">
        <v>0</v>
      </c>
      <c r="R229" s="82">
        <v>0</v>
      </c>
      <c r="S229" s="83">
        <f t="shared" si="147"/>
        <v>0.17652167629091803</v>
      </c>
      <c r="U229" s="103" t="s">
        <v>22</v>
      </c>
      <c r="V229" s="114">
        <v>8.0215513682463949E-2</v>
      </c>
      <c r="W229" s="114">
        <v>0</v>
      </c>
      <c r="X229" s="114">
        <v>0</v>
      </c>
      <c r="Y229" s="114">
        <v>0</v>
      </c>
      <c r="Z229" s="114">
        <v>0</v>
      </c>
      <c r="AA229" s="114">
        <v>0</v>
      </c>
      <c r="AB229" s="114">
        <v>9.6306162608454093E-2</v>
      </c>
      <c r="AC229" s="115">
        <v>0</v>
      </c>
      <c r="AD229" s="114">
        <v>0</v>
      </c>
      <c r="AE229" s="114">
        <v>0</v>
      </c>
      <c r="AF229" s="114">
        <v>0</v>
      </c>
      <c r="AG229" s="114">
        <v>0</v>
      </c>
      <c r="AH229" s="114">
        <v>0</v>
      </c>
      <c r="AI229" s="117">
        <f t="shared" si="148"/>
        <v>0.17652167629091803</v>
      </c>
      <c r="AJ229" s="12"/>
      <c r="AK229" s="12"/>
      <c r="AL229" s="12"/>
      <c r="AM229" s="12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</row>
    <row r="230" spans="1:8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146"/>
        <v>0</v>
      </c>
      <c r="J230" s="4"/>
      <c r="K230" s="71" t="s">
        <v>21</v>
      </c>
      <c r="L230" s="84">
        <v>0</v>
      </c>
      <c r="M230" s="84">
        <v>0</v>
      </c>
      <c r="N230" s="84">
        <v>0</v>
      </c>
      <c r="O230" s="84">
        <v>0</v>
      </c>
      <c r="P230" s="84">
        <v>0</v>
      </c>
      <c r="Q230" s="84">
        <v>0</v>
      </c>
      <c r="R230" s="85">
        <v>0</v>
      </c>
      <c r="S230" s="86">
        <f t="shared" si="147"/>
        <v>0</v>
      </c>
      <c r="U230" s="102" t="s">
        <v>61</v>
      </c>
      <c r="V230" s="118">
        <v>0</v>
      </c>
      <c r="W230" s="118">
        <v>0</v>
      </c>
      <c r="X230" s="118">
        <v>0</v>
      </c>
      <c r="Y230" s="118">
        <v>0</v>
      </c>
      <c r="Z230" s="118">
        <v>0</v>
      </c>
      <c r="AA230" s="118">
        <v>0</v>
      </c>
      <c r="AB230" s="118">
        <v>0</v>
      </c>
      <c r="AC230" s="119">
        <v>0</v>
      </c>
      <c r="AD230" s="118">
        <v>0</v>
      </c>
      <c r="AE230" s="118">
        <v>0</v>
      </c>
      <c r="AF230" s="118">
        <v>0</v>
      </c>
      <c r="AG230" s="118">
        <v>0</v>
      </c>
      <c r="AH230" s="118">
        <v>0</v>
      </c>
      <c r="AI230" s="120">
        <f t="shared" si="148"/>
        <v>0</v>
      </c>
      <c r="AJ230" s="12"/>
      <c r="AK230" s="12"/>
      <c r="AL230" s="12"/>
      <c r="AM230" s="12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</row>
    <row r="231" spans="1:8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146"/>
        <v>0</v>
      </c>
      <c r="J231" s="4"/>
      <c r="K231" s="73" t="s">
        <v>64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82">
        <v>0</v>
      </c>
      <c r="S231" s="83">
        <f t="shared" si="147"/>
        <v>0</v>
      </c>
      <c r="U231" s="104" t="s">
        <v>62</v>
      </c>
      <c r="V231" s="114">
        <v>0</v>
      </c>
      <c r="W231" s="114">
        <v>0</v>
      </c>
      <c r="X231" s="114">
        <v>0</v>
      </c>
      <c r="Y231" s="114">
        <v>0</v>
      </c>
      <c r="Z231" s="114">
        <v>0</v>
      </c>
      <c r="AA231" s="114">
        <v>0</v>
      </c>
      <c r="AB231" s="114">
        <v>0</v>
      </c>
      <c r="AC231" s="115">
        <v>0</v>
      </c>
      <c r="AD231" s="116">
        <v>0</v>
      </c>
      <c r="AE231" s="116">
        <v>0</v>
      </c>
      <c r="AF231" s="116">
        <v>0</v>
      </c>
      <c r="AG231" s="116">
        <v>0</v>
      </c>
      <c r="AH231" s="116">
        <v>0</v>
      </c>
      <c r="AI231" s="117">
        <f t="shared" si="148"/>
        <v>0</v>
      </c>
      <c r="AJ231" s="12"/>
      <c r="AK231" s="12"/>
      <c r="AL231" s="12"/>
      <c r="AM231" s="12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</row>
    <row r="232" spans="1:81" ht="15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f t="shared" si="146"/>
        <v>0</v>
      </c>
      <c r="J232" s="4"/>
      <c r="K232" s="74" t="s">
        <v>23</v>
      </c>
      <c r="L232" s="87">
        <v>0</v>
      </c>
      <c r="M232" s="87">
        <v>0</v>
      </c>
      <c r="N232" s="87">
        <v>0</v>
      </c>
      <c r="O232" s="87">
        <v>0</v>
      </c>
      <c r="P232" s="87">
        <v>0</v>
      </c>
      <c r="Q232" s="87">
        <v>0</v>
      </c>
      <c r="R232" s="88">
        <v>0</v>
      </c>
      <c r="S232" s="89">
        <f t="shared" si="147"/>
        <v>0</v>
      </c>
      <c r="U232" s="105" t="s">
        <v>65</v>
      </c>
      <c r="V232" s="121">
        <v>0</v>
      </c>
      <c r="W232" s="121">
        <v>0</v>
      </c>
      <c r="X232" s="121">
        <v>0</v>
      </c>
      <c r="Y232" s="121">
        <v>0</v>
      </c>
      <c r="Z232" s="121">
        <v>0</v>
      </c>
      <c r="AA232" s="121">
        <v>0</v>
      </c>
      <c r="AB232" s="121">
        <v>0</v>
      </c>
      <c r="AC232" s="121">
        <v>0</v>
      </c>
      <c r="AD232" s="121">
        <v>0</v>
      </c>
      <c r="AE232" s="121">
        <v>0</v>
      </c>
      <c r="AF232" s="121">
        <v>0</v>
      </c>
      <c r="AG232" s="121">
        <v>0</v>
      </c>
      <c r="AH232" s="122">
        <v>0</v>
      </c>
      <c r="AI232" s="123">
        <f t="shared" si="148"/>
        <v>0</v>
      </c>
      <c r="AJ232" s="12"/>
      <c r="AK232" s="12"/>
      <c r="AL232" s="12"/>
      <c r="AM232" s="12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</row>
    <row r="233" spans="1:81" ht="15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f t="shared" si="146"/>
        <v>0</v>
      </c>
      <c r="J233" s="4"/>
      <c r="K233" s="75" t="s">
        <v>19</v>
      </c>
      <c r="L233" s="62">
        <v>0</v>
      </c>
      <c r="M233" s="62">
        <v>0</v>
      </c>
      <c r="N233" s="62">
        <v>0</v>
      </c>
      <c r="O233" s="62">
        <v>0</v>
      </c>
      <c r="P233" s="62">
        <v>0</v>
      </c>
      <c r="Q233" s="62">
        <v>0</v>
      </c>
      <c r="R233" s="90">
        <v>0</v>
      </c>
      <c r="S233" s="91">
        <f t="shared" si="147"/>
        <v>0</v>
      </c>
      <c r="U233" s="106" t="s">
        <v>19</v>
      </c>
      <c r="V233" s="124">
        <v>0</v>
      </c>
      <c r="W233" s="124">
        <v>0</v>
      </c>
      <c r="X233" s="124">
        <v>0</v>
      </c>
      <c r="Y233" s="124">
        <v>0</v>
      </c>
      <c r="Z233" s="124">
        <v>0</v>
      </c>
      <c r="AA233" s="124">
        <v>0</v>
      </c>
      <c r="AB233" s="124">
        <v>0</v>
      </c>
      <c r="AC233" s="124">
        <v>0</v>
      </c>
      <c r="AD233" s="125">
        <v>0</v>
      </c>
      <c r="AE233" s="125">
        <v>0</v>
      </c>
      <c r="AF233" s="125">
        <v>0</v>
      </c>
      <c r="AG233" s="125">
        <v>0</v>
      </c>
      <c r="AH233" s="125">
        <v>0</v>
      </c>
      <c r="AI233" s="126">
        <f t="shared" si="148"/>
        <v>0</v>
      </c>
      <c r="AJ233" s="12"/>
      <c r="AK233" s="12"/>
      <c r="AL233" s="12"/>
      <c r="AM233" s="12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</row>
    <row r="234" spans="1:81" ht="15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f t="shared" si="146"/>
        <v>0</v>
      </c>
      <c r="J234" s="4"/>
      <c r="K234" s="74" t="s">
        <v>20</v>
      </c>
      <c r="L234" s="87">
        <v>0</v>
      </c>
      <c r="M234" s="87">
        <v>0</v>
      </c>
      <c r="N234" s="87">
        <v>0</v>
      </c>
      <c r="O234" s="87">
        <v>0</v>
      </c>
      <c r="P234" s="87">
        <v>0</v>
      </c>
      <c r="Q234" s="87">
        <v>0</v>
      </c>
      <c r="R234" s="88">
        <v>0</v>
      </c>
      <c r="S234" s="89">
        <f t="shared" si="147"/>
        <v>0</v>
      </c>
      <c r="U234" s="105" t="s">
        <v>20</v>
      </c>
      <c r="V234" s="121">
        <v>0</v>
      </c>
      <c r="W234" s="121">
        <v>0</v>
      </c>
      <c r="X234" s="121">
        <v>0</v>
      </c>
      <c r="Y234" s="121">
        <v>0</v>
      </c>
      <c r="Z234" s="121">
        <v>0</v>
      </c>
      <c r="AA234" s="121">
        <v>0</v>
      </c>
      <c r="AB234" s="121">
        <v>0</v>
      </c>
      <c r="AC234" s="121">
        <v>0</v>
      </c>
      <c r="AD234" s="121">
        <v>0</v>
      </c>
      <c r="AE234" s="121">
        <v>0</v>
      </c>
      <c r="AF234" s="121">
        <v>0</v>
      </c>
      <c r="AG234" s="121">
        <v>0</v>
      </c>
      <c r="AH234" s="122">
        <v>0</v>
      </c>
      <c r="AI234" s="123">
        <f t="shared" si="148"/>
        <v>0</v>
      </c>
      <c r="AJ234" s="12"/>
      <c r="AK234" s="12"/>
      <c r="AL234" s="12"/>
      <c r="AM234" s="12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</row>
    <row r="235" spans="1:81" ht="15.7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f t="shared" si="146"/>
        <v>0</v>
      </c>
      <c r="J235" s="4"/>
      <c r="K235" s="76" t="s">
        <v>11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92">
        <v>0</v>
      </c>
      <c r="S235" s="93">
        <f t="shared" si="147"/>
        <v>0</v>
      </c>
      <c r="U235" s="106" t="s">
        <v>11</v>
      </c>
      <c r="V235" s="124">
        <v>0</v>
      </c>
      <c r="W235" s="124">
        <v>0</v>
      </c>
      <c r="X235" s="124">
        <v>0</v>
      </c>
      <c r="Y235" s="124">
        <v>0</v>
      </c>
      <c r="Z235" s="124">
        <v>0</v>
      </c>
      <c r="AA235" s="124">
        <v>0</v>
      </c>
      <c r="AB235" s="124">
        <v>0</v>
      </c>
      <c r="AC235" s="124">
        <v>0</v>
      </c>
      <c r="AD235" s="125">
        <v>0</v>
      </c>
      <c r="AE235" s="125">
        <v>0</v>
      </c>
      <c r="AF235" s="125">
        <v>0</v>
      </c>
      <c r="AG235" s="125">
        <v>0</v>
      </c>
      <c r="AH235" s="125">
        <v>0</v>
      </c>
      <c r="AI235" s="126">
        <f t="shared" si="148"/>
        <v>0</v>
      </c>
      <c r="AJ235" s="12"/>
      <c r="AK235" s="12"/>
      <c r="AL235" s="12"/>
      <c r="AM235" s="12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</row>
    <row r="236" spans="1:81" ht="15">
      <c r="A236" s="34" t="s">
        <v>26</v>
      </c>
      <c r="B236" s="67">
        <f>SUM(B215:B231)</f>
        <v>69.842402878850407</v>
      </c>
      <c r="C236" s="67">
        <f t="shared" ref="C236:I236" si="149">SUM(C215:C231)</f>
        <v>7.260499005087488</v>
      </c>
      <c r="D236" s="67">
        <f t="shared" si="149"/>
        <v>92.108787257817824</v>
      </c>
      <c r="E236" s="67">
        <f t="shared" si="149"/>
        <v>69.772205563075985</v>
      </c>
      <c r="F236" s="67">
        <f t="shared" si="149"/>
        <v>0</v>
      </c>
      <c r="G236" s="67">
        <f t="shared" si="149"/>
        <v>13.335259164136092</v>
      </c>
      <c r="H236" s="68">
        <f t="shared" si="149"/>
        <v>1.468755202674618</v>
      </c>
      <c r="I236" s="39">
        <f t="shared" si="149"/>
        <v>253.78790907164242</v>
      </c>
      <c r="J236" s="4"/>
      <c r="K236" s="77" t="s">
        <v>26</v>
      </c>
      <c r="L236" s="67">
        <f>SUM(L215:L231)</f>
        <v>69.842402878850407</v>
      </c>
      <c r="M236" s="67">
        <f t="shared" ref="M236:S236" si="150">SUM(M215:M231)</f>
        <v>7.260499005087488</v>
      </c>
      <c r="N236" s="67">
        <f t="shared" si="150"/>
        <v>92.108787257817824</v>
      </c>
      <c r="O236" s="67">
        <f t="shared" si="150"/>
        <v>69.772205563075985</v>
      </c>
      <c r="P236" s="67">
        <f t="shared" si="150"/>
        <v>27.550215351166951</v>
      </c>
      <c r="Q236" s="67">
        <f t="shared" si="150"/>
        <v>13.335259164136092</v>
      </c>
      <c r="R236" s="68">
        <f t="shared" si="150"/>
        <v>1.468755202674618</v>
      </c>
      <c r="S236" s="94">
        <f t="shared" si="150"/>
        <v>281.33812442280936</v>
      </c>
      <c r="U236" s="107" t="s">
        <v>63</v>
      </c>
      <c r="V236" s="127">
        <f>SUM(V215:V231)</f>
        <v>63.538853570258027</v>
      </c>
      <c r="W236" s="127">
        <f t="shared" ref="W236:AH236" si="151">SUM(W215:W231)</f>
        <v>5.0735177025620333</v>
      </c>
      <c r="X236" s="127">
        <f t="shared" si="151"/>
        <v>13.335259164136092</v>
      </c>
      <c r="Y236" s="127">
        <f t="shared" si="151"/>
        <v>7.260499005087488</v>
      </c>
      <c r="Z236" s="127">
        <f t="shared" si="151"/>
        <v>35.439535824345036</v>
      </c>
      <c r="AA236" s="127">
        <f t="shared" si="151"/>
        <v>69.089894114023437</v>
      </c>
      <c r="AB236" s="127">
        <f t="shared" si="151"/>
        <v>27.550215351166951</v>
      </c>
      <c r="AC236" s="127">
        <f t="shared" si="151"/>
        <v>60.050349691230288</v>
      </c>
      <c r="AD236" s="128">
        <f t="shared" si="151"/>
        <v>1.230031606030348</v>
      </c>
      <c r="AE236" s="128">
        <f t="shared" si="151"/>
        <v>0.37857287313942706</v>
      </c>
      <c r="AF236" s="128">
        <f t="shared" si="151"/>
        <v>1.468755202674618</v>
      </c>
      <c r="AG236" s="128">
        <f t="shared" si="151"/>
        <v>56.66925143347278</v>
      </c>
      <c r="AH236" s="128">
        <f t="shared" si="151"/>
        <v>0.3037385759131111</v>
      </c>
      <c r="AI236" s="129">
        <f>SUM(V236:AC236)</f>
        <v>281.33812442280936</v>
      </c>
      <c r="AJ236" s="12"/>
      <c r="AK236" s="12"/>
      <c r="AL236" s="12"/>
      <c r="AM236" s="12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</row>
    <row r="237" spans="1:81" s="15" customFormat="1" ht="15.75" thickBot="1">
      <c r="A237" s="32" t="s">
        <v>90</v>
      </c>
      <c r="B237" s="48">
        <f>IF($I236=0,"-",B236/$I236)</f>
        <v>0.2751998829823466</v>
      </c>
      <c r="C237" s="48">
        <f t="shared" ref="C237:H237" si="152">IF($I236=0,"-",C236/$I236)</f>
        <v>2.8608529979408531E-2</v>
      </c>
      <c r="D237" s="48">
        <f t="shared" si="152"/>
        <v>0.36293607364807995</v>
      </c>
      <c r="E237" s="48">
        <f t="shared" si="152"/>
        <v>0.2749232846367784</v>
      </c>
      <c r="F237" s="48">
        <f t="shared" si="152"/>
        <v>0</v>
      </c>
      <c r="G237" s="48">
        <f t="shared" si="152"/>
        <v>5.25448955110452E-2</v>
      </c>
      <c r="H237" s="69">
        <f t="shared" si="152"/>
        <v>5.7873332423413418E-3</v>
      </c>
      <c r="I237" s="49">
        <f>SUM(B237:H237)</f>
        <v>1</v>
      </c>
      <c r="J237" s="14"/>
      <c r="K237" s="78" t="s">
        <v>90</v>
      </c>
      <c r="L237" s="95">
        <f>IF($S236=0,"-",L236/$S236)</f>
        <v>0.24825075884094422</v>
      </c>
      <c r="M237" s="95">
        <f t="shared" ref="M237:R237" si="153">IF($S236=0,"-",M236/$S236)</f>
        <v>2.5807021426559443E-2</v>
      </c>
      <c r="N237" s="95">
        <f t="shared" si="153"/>
        <v>0.32739532705276736</v>
      </c>
      <c r="O237" s="95">
        <f t="shared" si="153"/>
        <v>0.2480012465648585</v>
      </c>
      <c r="P237" s="95">
        <f t="shared" si="153"/>
        <v>9.7925638082960537E-2</v>
      </c>
      <c r="Q237" s="95">
        <f t="shared" si="153"/>
        <v>4.7399403090123617E-2</v>
      </c>
      <c r="R237" s="96">
        <f t="shared" si="153"/>
        <v>5.2206049417863375E-3</v>
      </c>
      <c r="S237" s="97">
        <f>SUM(L237:R237)</f>
        <v>1</v>
      </c>
      <c r="U237" s="108" t="s">
        <v>90</v>
      </c>
      <c r="V237" s="130">
        <f>+V236/$AI236</f>
        <v>0.2258451594522205</v>
      </c>
      <c r="W237" s="130">
        <f t="shared" ref="W237:AH237" si="154">+W236/$AI236</f>
        <v>1.8033523586505791E-2</v>
      </c>
      <c r="X237" s="130">
        <f t="shared" si="154"/>
        <v>4.7399403090123617E-2</v>
      </c>
      <c r="Y237" s="130">
        <f t="shared" si="154"/>
        <v>2.5807021426559443E-2</v>
      </c>
      <c r="Z237" s="130">
        <f t="shared" si="154"/>
        <v>0.12596776884417088</v>
      </c>
      <c r="AA237" s="130">
        <f t="shared" si="154"/>
        <v>0.24557601020397649</v>
      </c>
      <c r="AB237" s="130">
        <f t="shared" si="154"/>
        <v>9.7925638082960537E-2</v>
      </c>
      <c r="AC237" s="130">
        <f t="shared" si="154"/>
        <v>0.21344547531348274</v>
      </c>
      <c r="AD237" s="130">
        <f t="shared" si="154"/>
        <v>4.3720758022179514E-3</v>
      </c>
      <c r="AE237" s="130">
        <f t="shared" si="154"/>
        <v>1.3456152589205732E-3</v>
      </c>
      <c r="AF237" s="130">
        <f t="shared" si="154"/>
        <v>5.2206049417863375E-3</v>
      </c>
      <c r="AG237" s="130">
        <f t="shared" si="154"/>
        <v>0.20142755820859645</v>
      </c>
      <c r="AH237" s="130">
        <f t="shared" si="154"/>
        <v>1.079621101961415E-3</v>
      </c>
      <c r="AI237" s="131">
        <f>SUM(V237:AC237)</f>
        <v>1</v>
      </c>
      <c r="AJ237" s="12"/>
      <c r="AK237" s="12"/>
      <c r="AL237" s="12"/>
      <c r="AM237" s="12"/>
    </row>
    <row r="238" spans="1:81" ht="15.75" thickBot="1">
      <c r="A238" s="2"/>
      <c r="B238" s="2"/>
      <c r="C238" s="2"/>
      <c r="D238" s="2"/>
      <c r="E238" s="2"/>
      <c r="F238" s="2"/>
      <c r="G238" s="2"/>
      <c r="H238" s="2"/>
      <c r="I238" s="2"/>
      <c r="K238" s="2"/>
      <c r="L238" s="2"/>
      <c r="M238" s="2"/>
      <c r="N238" s="2"/>
      <c r="O238" s="2"/>
      <c r="P238" s="2"/>
      <c r="Q238" s="2"/>
      <c r="R238" s="2"/>
      <c r="S238" s="2"/>
      <c r="U238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12"/>
      <c r="AK238" s="12"/>
      <c r="AL238" s="12"/>
      <c r="AM238" s="12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</row>
    <row r="239" spans="1:81" ht="30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  <c r="J239" s="6"/>
      <c r="K239" s="424" t="s">
        <v>69</v>
      </c>
      <c r="L239" s="80" t="s">
        <v>0</v>
      </c>
      <c r="M239" s="80" t="s">
        <v>1</v>
      </c>
      <c r="N239" s="80" t="s">
        <v>2</v>
      </c>
      <c r="O239" s="80" t="s">
        <v>3</v>
      </c>
      <c r="P239" s="80" t="s">
        <v>27</v>
      </c>
      <c r="Q239" s="80" t="s">
        <v>4</v>
      </c>
      <c r="R239" s="80" t="s">
        <v>5</v>
      </c>
      <c r="S239" s="81" t="s">
        <v>6</v>
      </c>
      <c r="U239" s="417" t="s">
        <v>69</v>
      </c>
      <c r="V239" s="111" t="s">
        <v>72</v>
      </c>
      <c r="W239" s="111" t="s">
        <v>73</v>
      </c>
      <c r="X239" s="111" t="s">
        <v>4</v>
      </c>
      <c r="Y239" s="111" t="s">
        <v>1</v>
      </c>
      <c r="Z239" s="111" t="s">
        <v>2</v>
      </c>
      <c r="AA239" s="111" t="s">
        <v>3</v>
      </c>
      <c r="AB239" s="111" t="s">
        <v>55</v>
      </c>
      <c r="AC239" s="111" t="s">
        <v>67</v>
      </c>
      <c r="AD239" s="112" t="s">
        <v>74</v>
      </c>
      <c r="AE239" s="112" t="s">
        <v>75</v>
      </c>
      <c r="AF239" s="112" t="s">
        <v>76</v>
      </c>
      <c r="AG239" s="112" t="s">
        <v>77</v>
      </c>
      <c r="AH239" s="112" t="s">
        <v>78</v>
      </c>
      <c r="AI239" s="113" t="s">
        <v>63</v>
      </c>
      <c r="AJ239" s="12"/>
      <c r="AK239" s="12"/>
      <c r="AL239" s="12"/>
      <c r="AM239" s="12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</row>
    <row r="240" spans="1:81" ht="15" customHeight="1">
      <c r="A240" s="445" t="s">
        <v>69</v>
      </c>
      <c r="B240" s="409" t="s">
        <v>119</v>
      </c>
      <c r="C240" s="410"/>
      <c r="D240" s="410"/>
      <c r="E240" s="410"/>
      <c r="F240" s="410"/>
      <c r="G240" s="410"/>
      <c r="H240" s="410"/>
      <c r="I240" s="411"/>
      <c r="J240" s="4"/>
      <c r="K240" s="425" t="s">
        <v>69</v>
      </c>
      <c r="L240" s="412" t="s">
        <v>119</v>
      </c>
      <c r="M240" s="413"/>
      <c r="N240" s="413"/>
      <c r="O240" s="413"/>
      <c r="P240" s="413"/>
      <c r="Q240" s="413"/>
      <c r="R240" s="413"/>
      <c r="S240" s="414"/>
      <c r="U240" s="418" t="s">
        <v>69</v>
      </c>
      <c r="V240" s="419" t="s">
        <v>119</v>
      </c>
      <c r="W240" s="419"/>
      <c r="X240" s="419"/>
      <c r="Y240" s="419"/>
      <c r="Z240" s="419"/>
      <c r="AA240" s="419"/>
      <c r="AB240" s="419"/>
      <c r="AC240" s="419"/>
      <c r="AD240" s="419"/>
      <c r="AE240" s="419"/>
      <c r="AF240" s="419"/>
      <c r="AG240" s="419"/>
      <c r="AH240" s="419"/>
      <c r="AI240" s="420"/>
      <c r="AJ240" s="12"/>
      <c r="AK240" s="12"/>
      <c r="AL240" s="12"/>
      <c r="AM240" s="12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</row>
    <row r="241" spans="1:81" ht="15">
      <c r="A241" s="27" t="s">
        <v>7</v>
      </c>
      <c r="B241" s="37">
        <v>0</v>
      </c>
      <c r="C241" s="37">
        <v>0</v>
      </c>
      <c r="D241" s="37">
        <v>0.78578195143534357</v>
      </c>
      <c r="E241" s="37">
        <v>0</v>
      </c>
      <c r="F241" s="421"/>
      <c r="G241" s="37">
        <v>0</v>
      </c>
      <c r="H241" s="38">
        <v>0</v>
      </c>
      <c r="I241" s="39">
        <f>SUM(B241:H241)</f>
        <v>0.78578195143534357</v>
      </c>
      <c r="J241" s="4"/>
      <c r="K241" s="79" t="s">
        <v>7</v>
      </c>
      <c r="L241" s="37">
        <v>0</v>
      </c>
      <c r="M241" s="37">
        <v>0</v>
      </c>
      <c r="N241" s="37">
        <v>0.78578195143534357</v>
      </c>
      <c r="O241" s="37">
        <v>0</v>
      </c>
      <c r="P241" s="37">
        <v>0</v>
      </c>
      <c r="Q241" s="37">
        <v>0</v>
      </c>
      <c r="R241" s="98">
        <v>0</v>
      </c>
      <c r="S241" s="99">
        <f>SUM(L241:R241)</f>
        <v>0.78578195143534357</v>
      </c>
      <c r="U241" s="101" t="s">
        <v>7</v>
      </c>
      <c r="V241" s="114">
        <v>0</v>
      </c>
      <c r="W241" s="114">
        <v>0</v>
      </c>
      <c r="X241" s="114">
        <v>0</v>
      </c>
      <c r="Y241" s="114">
        <v>0</v>
      </c>
      <c r="Z241" s="114">
        <v>0.78578195143534357</v>
      </c>
      <c r="AA241" s="114">
        <v>0</v>
      </c>
      <c r="AB241" s="114">
        <v>0</v>
      </c>
      <c r="AC241" s="115">
        <v>0</v>
      </c>
      <c r="AD241" s="116">
        <v>0</v>
      </c>
      <c r="AE241" s="116">
        <v>0</v>
      </c>
      <c r="AF241" s="116">
        <v>0</v>
      </c>
      <c r="AG241" s="116">
        <v>0</v>
      </c>
      <c r="AH241" s="116">
        <v>0</v>
      </c>
      <c r="AI241" s="117">
        <f>SUM(V241:AC241)</f>
        <v>0.78578195143534357</v>
      </c>
      <c r="AJ241" s="12"/>
      <c r="AK241" s="12"/>
      <c r="AL241" s="12"/>
      <c r="AM241" s="12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</row>
    <row r="242" spans="1:81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155">SUM(B242:H242)</f>
        <v>0</v>
      </c>
      <c r="J242" s="4"/>
      <c r="K242" s="71" t="s">
        <v>8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5">
        <v>0</v>
      </c>
      <c r="S242" s="86">
        <f t="shared" ref="S242:S261" si="156">SUM(L242:R242)</f>
        <v>0</v>
      </c>
      <c r="U242" s="102" t="s">
        <v>8</v>
      </c>
      <c r="V242" s="118">
        <v>0</v>
      </c>
      <c r="W242" s="118">
        <v>0</v>
      </c>
      <c r="X242" s="118">
        <v>0</v>
      </c>
      <c r="Y242" s="118">
        <v>0</v>
      </c>
      <c r="Z242" s="118">
        <v>0</v>
      </c>
      <c r="AA242" s="118">
        <v>0</v>
      </c>
      <c r="AB242" s="118">
        <v>0</v>
      </c>
      <c r="AC242" s="119">
        <v>0</v>
      </c>
      <c r="AD242" s="118">
        <v>0</v>
      </c>
      <c r="AE242" s="118">
        <v>0</v>
      </c>
      <c r="AF242" s="118">
        <v>0</v>
      </c>
      <c r="AG242" s="118">
        <v>0</v>
      </c>
      <c r="AH242" s="118">
        <v>0</v>
      </c>
      <c r="AI242" s="120">
        <f t="shared" ref="AI242:AI261" si="157">SUM(V242:AC242)</f>
        <v>0</v>
      </c>
      <c r="AJ242" s="12"/>
      <c r="AK242" s="12"/>
      <c r="AL242" s="12"/>
      <c r="AM242" s="12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</row>
    <row r="243" spans="1:81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155"/>
        <v>0</v>
      </c>
      <c r="J243" s="4"/>
      <c r="K243" s="72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82">
        <v>0</v>
      </c>
      <c r="S243" s="83">
        <f t="shared" si="156"/>
        <v>0</v>
      </c>
      <c r="U243" s="103" t="s">
        <v>10</v>
      </c>
      <c r="V243" s="114">
        <v>0</v>
      </c>
      <c r="W243" s="114">
        <v>0</v>
      </c>
      <c r="X243" s="114">
        <v>0</v>
      </c>
      <c r="Y243" s="114">
        <v>0</v>
      </c>
      <c r="Z243" s="114">
        <v>0</v>
      </c>
      <c r="AA243" s="114">
        <v>0</v>
      </c>
      <c r="AB243" s="114">
        <v>0</v>
      </c>
      <c r="AC243" s="115">
        <v>0</v>
      </c>
      <c r="AD243" s="116">
        <v>0</v>
      </c>
      <c r="AE243" s="116">
        <v>0</v>
      </c>
      <c r="AF243" s="116">
        <v>0</v>
      </c>
      <c r="AG243" s="116">
        <v>0</v>
      </c>
      <c r="AH243" s="116">
        <v>0</v>
      </c>
      <c r="AI243" s="117">
        <f t="shared" si="157"/>
        <v>0</v>
      </c>
      <c r="AJ243" s="12"/>
      <c r="AK243" s="12"/>
      <c r="AL243" s="12"/>
      <c r="AM243" s="12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</row>
    <row r="244" spans="1:81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155"/>
        <v>0</v>
      </c>
      <c r="J244" s="4"/>
      <c r="K244" s="71" t="s">
        <v>56</v>
      </c>
      <c r="L244" s="84">
        <v>0</v>
      </c>
      <c r="M244" s="84">
        <v>0</v>
      </c>
      <c r="N244" s="84">
        <v>0</v>
      </c>
      <c r="O244" s="84">
        <v>0</v>
      </c>
      <c r="P244" s="84">
        <v>0</v>
      </c>
      <c r="Q244" s="84">
        <v>0</v>
      </c>
      <c r="R244" s="85">
        <v>0</v>
      </c>
      <c r="S244" s="86">
        <f t="shared" si="156"/>
        <v>0</v>
      </c>
      <c r="U244" s="102" t="s">
        <v>56</v>
      </c>
      <c r="V244" s="118">
        <v>0</v>
      </c>
      <c r="W244" s="118">
        <v>0</v>
      </c>
      <c r="X244" s="118">
        <v>0</v>
      </c>
      <c r="Y244" s="118">
        <v>0</v>
      </c>
      <c r="Z244" s="118">
        <v>0</v>
      </c>
      <c r="AA244" s="118">
        <v>0</v>
      </c>
      <c r="AB244" s="118">
        <v>0</v>
      </c>
      <c r="AC244" s="119">
        <v>0</v>
      </c>
      <c r="AD244" s="118">
        <v>0</v>
      </c>
      <c r="AE244" s="118">
        <v>0</v>
      </c>
      <c r="AF244" s="118">
        <v>0</v>
      </c>
      <c r="AG244" s="118">
        <v>0</v>
      </c>
      <c r="AH244" s="118">
        <v>0</v>
      </c>
      <c r="AI244" s="120">
        <f t="shared" si="157"/>
        <v>0</v>
      </c>
      <c r="AJ244" s="12"/>
      <c r="AK244" s="12"/>
      <c r="AL244" s="12"/>
      <c r="AM244" s="12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</row>
    <row r="245" spans="1:81" ht="15">
      <c r="A245" s="29" t="s">
        <v>16</v>
      </c>
      <c r="B245" s="43">
        <v>279.05762171460003</v>
      </c>
      <c r="C245" s="43">
        <v>1.6466508436311518</v>
      </c>
      <c r="D245" s="43">
        <v>5.9600787085704514</v>
      </c>
      <c r="E245" s="43">
        <v>0</v>
      </c>
      <c r="F245" s="422"/>
      <c r="G245" s="43">
        <v>0</v>
      </c>
      <c r="H245" s="44">
        <v>0</v>
      </c>
      <c r="I245" s="39">
        <f t="shared" si="155"/>
        <v>286.66435126680165</v>
      </c>
      <c r="J245" s="4"/>
      <c r="K245" s="72" t="s">
        <v>16</v>
      </c>
      <c r="L245" s="43">
        <v>279.05762171460003</v>
      </c>
      <c r="M245" s="43">
        <v>1.6466508436311518</v>
      </c>
      <c r="N245" s="43">
        <v>5.9600787085704514</v>
      </c>
      <c r="O245" s="43">
        <v>0</v>
      </c>
      <c r="P245" s="43">
        <v>0</v>
      </c>
      <c r="Q245" s="43">
        <v>0</v>
      </c>
      <c r="R245" s="82">
        <v>0</v>
      </c>
      <c r="S245" s="83">
        <f t="shared" si="156"/>
        <v>286.66435126680165</v>
      </c>
      <c r="U245" s="103" t="s">
        <v>16</v>
      </c>
      <c r="V245" s="114">
        <v>278.58864691311658</v>
      </c>
      <c r="W245" s="114">
        <v>0</v>
      </c>
      <c r="X245" s="114">
        <v>0</v>
      </c>
      <c r="Y245" s="114">
        <v>1.6466508436311518</v>
      </c>
      <c r="Z245" s="114">
        <v>5.720109499158454</v>
      </c>
      <c r="AA245" s="114">
        <v>0</v>
      </c>
      <c r="AB245" s="114">
        <v>0</v>
      </c>
      <c r="AC245" s="115">
        <v>0.70894401089544568</v>
      </c>
      <c r="AD245" s="116">
        <v>0.46897480148344828</v>
      </c>
      <c r="AE245" s="116">
        <v>0</v>
      </c>
      <c r="AF245" s="116">
        <v>0</v>
      </c>
      <c r="AG245" s="116">
        <v>0.23996920941199754</v>
      </c>
      <c r="AH245" s="116">
        <v>0</v>
      </c>
      <c r="AI245" s="117">
        <f t="shared" si="157"/>
        <v>286.66435126680165</v>
      </c>
      <c r="AJ245" s="12"/>
      <c r="AK245" s="12"/>
      <c r="AL245" s="12"/>
      <c r="AM245" s="12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</row>
    <row r="246" spans="1:81" ht="15">
      <c r="A246" s="28" t="s">
        <v>68</v>
      </c>
      <c r="B246" s="40">
        <v>90.905796654389519</v>
      </c>
      <c r="C246" s="40">
        <v>0.44259394497495341</v>
      </c>
      <c r="D246" s="40">
        <v>1.5243314406443516</v>
      </c>
      <c r="E246" s="40">
        <v>0</v>
      </c>
      <c r="F246" s="422"/>
      <c r="G246" s="40">
        <v>0</v>
      </c>
      <c r="H246" s="41">
        <v>0</v>
      </c>
      <c r="I246" s="42">
        <f t="shared" si="155"/>
        <v>92.872722040008824</v>
      </c>
      <c r="J246" s="4"/>
      <c r="K246" s="71" t="s">
        <v>68</v>
      </c>
      <c r="L246" s="84">
        <v>90.905796654389519</v>
      </c>
      <c r="M246" s="84">
        <v>0.44259394497495341</v>
      </c>
      <c r="N246" s="84">
        <v>1.5243314406443516</v>
      </c>
      <c r="O246" s="84">
        <v>0</v>
      </c>
      <c r="P246" s="84">
        <v>0</v>
      </c>
      <c r="Q246" s="84">
        <v>0</v>
      </c>
      <c r="R246" s="85">
        <v>0</v>
      </c>
      <c r="S246" s="86">
        <f t="shared" si="156"/>
        <v>92.872722040008824</v>
      </c>
      <c r="U246" s="102" t="s">
        <v>57</v>
      </c>
      <c r="V246" s="118">
        <v>90.896214846917687</v>
      </c>
      <c r="W246" s="118">
        <v>0</v>
      </c>
      <c r="X246" s="118">
        <v>0</v>
      </c>
      <c r="Y246" s="118">
        <v>0.44259394497495341</v>
      </c>
      <c r="Z246" s="118">
        <v>1.5165868740437261</v>
      </c>
      <c r="AA246" s="118">
        <v>0</v>
      </c>
      <c r="AB246" s="118">
        <v>0</v>
      </c>
      <c r="AC246" s="119">
        <v>1.7326374072461067E-2</v>
      </c>
      <c r="AD246" s="118">
        <v>9.5818074718355059E-3</v>
      </c>
      <c r="AE246" s="118">
        <v>0</v>
      </c>
      <c r="AF246" s="118">
        <v>0</v>
      </c>
      <c r="AG246" s="118">
        <v>7.7445666006255602E-3</v>
      </c>
      <c r="AH246" s="118">
        <v>0</v>
      </c>
      <c r="AI246" s="120">
        <f t="shared" si="157"/>
        <v>92.872722040008838</v>
      </c>
      <c r="AJ246" s="12"/>
      <c r="AK246" s="12"/>
      <c r="AL246" s="12"/>
      <c r="AM246" s="12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</row>
    <row r="247" spans="1:81" ht="15">
      <c r="A247" s="29" t="s">
        <v>58</v>
      </c>
      <c r="B247" s="43">
        <v>0</v>
      </c>
      <c r="C247" s="43">
        <v>0</v>
      </c>
      <c r="D247" s="43">
        <v>0</v>
      </c>
      <c r="E247" s="43">
        <v>2.4933771689626152</v>
      </c>
      <c r="F247" s="422"/>
      <c r="G247" s="43">
        <v>0</v>
      </c>
      <c r="H247" s="44">
        <v>0</v>
      </c>
      <c r="I247" s="39">
        <f t="shared" si="155"/>
        <v>2.4933771689626152</v>
      </c>
      <c r="J247" s="4"/>
      <c r="K247" s="72" t="s">
        <v>58</v>
      </c>
      <c r="L247" s="43">
        <v>0</v>
      </c>
      <c r="M247" s="43">
        <v>0</v>
      </c>
      <c r="N247" s="43">
        <v>0</v>
      </c>
      <c r="O247" s="43">
        <v>2.4933771689626152</v>
      </c>
      <c r="P247" s="43">
        <v>464.29809210692929</v>
      </c>
      <c r="Q247" s="43">
        <v>0</v>
      </c>
      <c r="R247" s="82">
        <v>0</v>
      </c>
      <c r="S247" s="83">
        <f t="shared" si="156"/>
        <v>466.79146927589193</v>
      </c>
      <c r="U247" s="103" t="s">
        <v>58</v>
      </c>
      <c r="V247" s="114">
        <v>0</v>
      </c>
      <c r="W247" s="114">
        <v>0</v>
      </c>
      <c r="X247" s="114">
        <v>0</v>
      </c>
      <c r="Y247" s="114">
        <v>0</v>
      </c>
      <c r="Z247" s="114">
        <v>0</v>
      </c>
      <c r="AA247" s="114">
        <v>2.4933771689626152</v>
      </c>
      <c r="AB247" s="114">
        <v>464.29809210692929</v>
      </c>
      <c r="AC247" s="115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7">
        <f t="shared" si="157"/>
        <v>466.79146927589193</v>
      </c>
      <c r="AJ247" s="12"/>
      <c r="AK247" s="12"/>
      <c r="AL247" s="12"/>
      <c r="AM247" s="12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</row>
    <row r="248" spans="1:81" ht="15">
      <c r="A248" s="28" t="s">
        <v>12</v>
      </c>
      <c r="B248" s="40">
        <v>0</v>
      </c>
      <c r="C248" s="40">
        <v>0</v>
      </c>
      <c r="D248" s="40">
        <v>0</v>
      </c>
      <c r="E248" s="40">
        <v>0.18303502287180057</v>
      </c>
      <c r="F248" s="422"/>
      <c r="G248" s="40">
        <v>0</v>
      </c>
      <c r="H248" s="41">
        <v>0</v>
      </c>
      <c r="I248" s="42">
        <f t="shared" si="155"/>
        <v>0.18303502287180057</v>
      </c>
      <c r="J248" s="4"/>
      <c r="K248" s="71" t="s">
        <v>12</v>
      </c>
      <c r="L248" s="84">
        <v>0</v>
      </c>
      <c r="M248" s="84">
        <v>0</v>
      </c>
      <c r="N248" s="84">
        <v>0</v>
      </c>
      <c r="O248" s="84">
        <v>0.18303502287180057</v>
      </c>
      <c r="P248" s="84">
        <v>39.466015065721137</v>
      </c>
      <c r="Q248" s="84">
        <v>0</v>
      </c>
      <c r="R248" s="85">
        <v>0</v>
      </c>
      <c r="S248" s="86">
        <f t="shared" si="156"/>
        <v>39.649050088592936</v>
      </c>
      <c r="U248" s="102" t="s">
        <v>12</v>
      </c>
      <c r="V248" s="118">
        <v>0</v>
      </c>
      <c r="W248" s="118">
        <v>0</v>
      </c>
      <c r="X248" s="118">
        <v>0</v>
      </c>
      <c r="Y248" s="118">
        <v>0</v>
      </c>
      <c r="Z248" s="118">
        <v>0</v>
      </c>
      <c r="AA248" s="118">
        <v>0.18303502287180057</v>
      </c>
      <c r="AB248" s="118">
        <v>39.466015065721137</v>
      </c>
      <c r="AC248" s="119">
        <v>0</v>
      </c>
      <c r="AD248" s="118">
        <v>0</v>
      </c>
      <c r="AE248" s="118">
        <v>0</v>
      </c>
      <c r="AF248" s="118">
        <v>0</v>
      </c>
      <c r="AG248" s="118">
        <v>0</v>
      </c>
      <c r="AH248" s="118">
        <v>0</v>
      </c>
      <c r="AI248" s="120">
        <f t="shared" si="157"/>
        <v>39.649050088592936</v>
      </c>
      <c r="AJ248" s="12"/>
      <c r="AK248" s="12"/>
      <c r="AL248" s="12"/>
      <c r="AM248" s="12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</row>
    <row r="249" spans="1:81" ht="15">
      <c r="A249" s="29" t="s">
        <v>59</v>
      </c>
      <c r="B249" s="43">
        <v>0</v>
      </c>
      <c r="C249" s="43">
        <v>0</v>
      </c>
      <c r="D249" s="43">
        <v>1.0919402736747572</v>
      </c>
      <c r="E249" s="43">
        <v>0</v>
      </c>
      <c r="F249" s="422"/>
      <c r="G249" s="43">
        <v>0</v>
      </c>
      <c r="H249" s="44">
        <v>0</v>
      </c>
      <c r="I249" s="39">
        <f t="shared" si="155"/>
        <v>1.0919402736747572</v>
      </c>
      <c r="J249" s="4"/>
      <c r="K249" s="72" t="s">
        <v>59</v>
      </c>
      <c r="L249" s="43">
        <v>0</v>
      </c>
      <c r="M249" s="43">
        <v>0</v>
      </c>
      <c r="N249" s="43">
        <v>1.0919402736747572</v>
      </c>
      <c r="O249" s="43">
        <v>0</v>
      </c>
      <c r="P249" s="43">
        <v>0</v>
      </c>
      <c r="Q249" s="43">
        <v>0</v>
      </c>
      <c r="R249" s="82">
        <v>0</v>
      </c>
      <c r="S249" s="83">
        <f t="shared" si="156"/>
        <v>1.0919402736747572</v>
      </c>
      <c r="U249" s="103" t="s">
        <v>59</v>
      </c>
      <c r="V249" s="114">
        <v>0</v>
      </c>
      <c r="W249" s="114">
        <v>0</v>
      </c>
      <c r="X249" s="114">
        <v>0</v>
      </c>
      <c r="Y249" s="114">
        <v>0</v>
      </c>
      <c r="Z249" s="114">
        <v>1.0919402736747572</v>
      </c>
      <c r="AA249" s="114">
        <v>0</v>
      </c>
      <c r="AB249" s="114">
        <v>0</v>
      </c>
      <c r="AC249" s="115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0</v>
      </c>
      <c r="AI249" s="117">
        <f t="shared" si="157"/>
        <v>1.0919402736747572</v>
      </c>
      <c r="AJ249" s="12"/>
      <c r="AK249" s="12"/>
      <c r="AL249" s="12"/>
      <c r="AM249" s="12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</row>
    <row r="250" spans="1:81" ht="15">
      <c r="A250" s="28" t="s">
        <v>17</v>
      </c>
      <c r="B250" s="40">
        <v>105.44833842693879</v>
      </c>
      <c r="C250" s="40">
        <v>5.050776648801703</v>
      </c>
      <c r="D250" s="40">
        <v>51.768337483490228</v>
      </c>
      <c r="E250" s="40">
        <v>0.19651427662906726</v>
      </c>
      <c r="F250" s="422"/>
      <c r="G250" s="40">
        <v>0</v>
      </c>
      <c r="H250" s="41">
        <v>0</v>
      </c>
      <c r="I250" s="42">
        <f t="shared" si="155"/>
        <v>162.46396683585979</v>
      </c>
      <c r="J250" s="4"/>
      <c r="K250" s="71" t="s">
        <v>17</v>
      </c>
      <c r="L250" s="84">
        <v>105.44833842693879</v>
      </c>
      <c r="M250" s="84">
        <v>5.050776648801703</v>
      </c>
      <c r="N250" s="84">
        <v>51.768337483490228</v>
      </c>
      <c r="O250" s="84">
        <v>0.19651427662906726</v>
      </c>
      <c r="P250" s="84">
        <v>0</v>
      </c>
      <c r="Q250" s="84">
        <v>0</v>
      </c>
      <c r="R250" s="85">
        <v>0</v>
      </c>
      <c r="S250" s="86">
        <f t="shared" si="156"/>
        <v>162.46396683585979</v>
      </c>
      <c r="U250" s="102" t="s">
        <v>17</v>
      </c>
      <c r="V250" s="118">
        <v>105.3569865469797</v>
      </c>
      <c r="W250" s="118">
        <v>0</v>
      </c>
      <c r="X250" s="118">
        <v>0</v>
      </c>
      <c r="Y250" s="118">
        <v>5.050776648801703</v>
      </c>
      <c r="Z250" s="118">
        <v>51.768337483490228</v>
      </c>
      <c r="AA250" s="118">
        <v>0</v>
      </c>
      <c r="AB250" s="118">
        <v>0</v>
      </c>
      <c r="AC250" s="119">
        <v>0.2878661565881579</v>
      </c>
      <c r="AD250" s="118">
        <v>9.1351879959090568E-2</v>
      </c>
      <c r="AE250" s="118">
        <v>0</v>
      </c>
      <c r="AF250" s="118">
        <v>0</v>
      </c>
      <c r="AG250" s="118">
        <v>0</v>
      </c>
      <c r="AH250" s="118">
        <v>0.19651427662906726</v>
      </c>
      <c r="AI250" s="120">
        <f t="shared" si="157"/>
        <v>162.46396683585979</v>
      </c>
      <c r="AJ250" s="12"/>
      <c r="AK250" s="12"/>
      <c r="AL250" s="12"/>
      <c r="AM250" s="12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</row>
    <row r="251" spans="1:81" ht="15">
      <c r="A251" s="29" t="s">
        <v>140</v>
      </c>
      <c r="B251" s="43">
        <v>702.07831221581614</v>
      </c>
      <c r="C251" s="43">
        <v>20.590688108437803</v>
      </c>
      <c r="D251" s="43">
        <v>484.06366866258224</v>
      </c>
      <c r="E251" s="43">
        <v>2.8384423133975871</v>
      </c>
      <c r="F251" s="422"/>
      <c r="G251" s="43">
        <v>0</v>
      </c>
      <c r="H251" s="44">
        <v>0</v>
      </c>
      <c r="I251" s="39">
        <f t="shared" si="155"/>
        <v>1209.5711113002337</v>
      </c>
      <c r="J251" s="4"/>
      <c r="K251" s="72" t="s">
        <v>140</v>
      </c>
      <c r="L251" s="43">
        <v>702.07831221581614</v>
      </c>
      <c r="M251" s="43">
        <v>20.590688108437803</v>
      </c>
      <c r="N251" s="43">
        <v>484.06366866258224</v>
      </c>
      <c r="O251" s="43">
        <v>2.8384423133975871</v>
      </c>
      <c r="P251" s="43">
        <v>0</v>
      </c>
      <c r="Q251" s="43">
        <v>0</v>
      </c>
      <c r="R251" s="82">
        <v>0</v>
      </c>
      <c r="S251" s="83">
        <f t="shared" si="156"/>
        <v>1209.5711113002337</v>
      </c>
      <c r="U251" s="103" t="s">
        <v>140</v>
      </c>
      <c r="V251" s="114">
        <v>682.51633003144798</v>
      </c>
      <c r="W251" s="114">
        <v>0</v>
      </c>
      <c r="X251" s="114">
        <v>0</v>
      </c>
      <c r="Y251" s="114">
        <v>20.590688108437803</v>
      </c>
      <c r="Z251" s="114">
        <v>483.56486572336541</v>
      </c>
      <c r="AA251" s="114">
        <v>2.8384423133975871</v>
      </c>
      <c r="AB251" s="114">
        <v>0</v>
      </c>
      <c r="AC251" s="115">
        <v>20.060785123584964</v>
      </c>
      <c r="AD251" s="114">
        <v>19.561982184368116</v>
      </c>
      <c r="AE251" s="114">
        <v>0</v>
      </c>
      <c r="AF251" s="114">
        <v>0</v>
      </c>
      <c r="AG251" s="114">
        <v>0.49880293921684821</v>
      </c>
      <c r="AH251" s="114">
        <v>0</v>
      </c>
      <c r="AI251" s="117">
        <f t="shared" si="157"/>
        <v>1209.5711113002337</v>
      </c>
      <c r="AJ251" s="12"/>
      <c r="AK251" s="12"/>
      <c r="AL251" s="12"/>
      <c r="AM251" s="12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</row>
    <row r="252" spans="1:81" ht="15">
      <c r="A252" s="28" t="s">
        <v>25</v>
      </c>
      <c r="B252" s="40">
        <v>241.43885250431327</v>
      </c>
      <c r="C252" s="40">
        <v>10.618200082705831</v>
      </c>
      <c r="D252" s="40">
        <v>173.43396411236213</v>
      </c>
      <c r="E252" s="40">
        <v>1155.4058410843547</v>
      </c>
      <c r="F252" s="422"/>
      <c r="G252" s="40">
        <v>180.62126404665591</v>
      </c>
      <c r="H252" s="41">
        <v>27.080819976215988</v>
      </c>
      <c r="I252" s="42">
        <f t="shared" si="155"/>
        <v>1788.5989418066076</v>
      </c>
      <c r="J252" s="4"/>
      <c r="K252" s="71" t="s">
        <v>25</v>
      </c>
      <c r="L252" s="84">
        <v>241.43885250431327</v>
      </c>
      <c r="M252" s="84">
        <v>10.618200082705831</v>
      </c>
      <c r="N252" s="84">
        <v>173.43396411236213</v>
      </c>
      <c r="O252" s="84">
        <v>1155.4058410843547</v>
      </c>
      <c r="P252" s="84">
        <v>3.3129876230324022</v>
      </c>
      <c r="Q252" s="84">
        <v>180.62126404665591</v>
      </c>
      <c r="R252" s="85">
        <v>27.080819976215988</v>
      </c>
      <c r="S252" s="86">
        <f t="shared" si="156"/>
        <v>1791.9119294296399</v>
      </c>
      <c r="U252" s="102" t="s">
        <v>25</v>
      </c>
      <c r="V252" s="118">
        <v>8.9399746455558002</v>
      </c>
      <c r="W252" s="118">
        <v>89.818066331375249</v>
      </c>
      <c r="X252" s="118">
        <v>180.62126404665591</v>
      </c>
      <c r="Y252" s="118">
        <v>10.618200082705831</v>
      </c>
      <c r="Z252" s="118">
        <v>171.45782886654484</v>
      </c>
      <c r="AA252" s="118">
        <v>1071.6394196669821</v>
      </c>
      <c r="AB252" s="118">
        <v>3.3129876230324022</v>
      </c>
      <c r="AC252" s="119">
        <v>255.50418816678823</v>
      </c>
      <c r="AD252" s="118">
        <v>142.68081152738222</v>
      </c>
      <c r="AE252" s="118">
        <v>79.975749421130175</v>
      </c>
      <c r="AF252" s="118">
        <v>27.080819976215988</v>
      </c>
      <c r="AG252" s="118">
        <v>1.9761352458172869</v>
      </c>
      <c r="AH252" s="118">
        <v>3.7906719962424749</v>
      </c>
      <c r="AI252" s="120">
        <f t="shared" si="157"/>
        <v>1791.9119294296404</v>
      </c>
      <c r="AJ252" s="12"/>
      <c r="AK252" s="12"/>
      <c r="AL252" s="12"/>
      <c r="AM252" s="12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</row>
    <row r="253" spans="1:81" ht="15">
      <c r="A253" s="29" t="s">
        <v>24</v>
      </c>
      <c r="B253" s="43">
        <v>114.896832472459</v>
      </c>
      <c r="C253" s="43">
        <v>0</v>
      </c>
      <c r="D253" s="43">
        <v>2.1113383995475941</v>
      </c>
      <c r="E253" s="43">
        <v>0</v>
      </c>
      <c r="F253" s="422"/>
      <c r="G253" s="43">
        <v>0</v>
      </c>
      <c r="H253" s="44">
        <v>0</v>
      </c>
      <c r="I253" s="39">
        <f t="shared" si="155"/>
        <v>117.00817087200659</v>
      </c>
      <c r="J253" s="4"/>
      <c r="K253" s="72" t="s">
        <v>24</v>
      </c>
      <c r="L253" s="43">
        <v>114.896832472459</v>
      </c>
      <c r="M253" s="43">
        <v>0</v>
      </c>
      <c r="N253" s="43">
        <v>2.1113383995475941</v>
      </c>
      <c r="O253" s="43">
        <v>0</v>
      </c>
      <c r="P253" s="43">
        <v>0</v>
      </c>
      <c r="Q253" s="43">
        <v>0</v>
      </c>
      <c r="R253" s="82">
        <v>0</v>
      </c>
      <c r="S253" s="83">
        <f t="shared" si="156"/>
        <v>117.00817087200659</v>
      </c>
      <c r="U253" s="103" t="s">
        <v>24</v>
      </c>
      <c r="V253" s="114">
        <v>113.97514114188039</v>
      </c>
      <c r="W253" s="114">
        <v>0</v>
      </c>
      <c r="X253" s="114">
        <v>0</v>
      </c>
      <c r="Y253" s="114">
        <v>0</v>
      </c>
      <c r="Z253" s="114">
        <v>2.1113383995475941</v>
      </c>
      <c r="AA253" s="114">
        <v>0</v>
      </c>
      <c r="AB253" s="114">
        <v>0</v>
      </c>
      <c r="AC253" s="115">
        <v>0.9216913305786143</v>
      </c>
      <c r="AD253" s="114">
        <v>0.9216913305786143</v>
      </c>
      <c r="AE253" s="114">
        <v>0</v>
      </c>
      <c r="AF253" s="114">
        <v>0</v>
      </c>
      <c r="AG253" s="114">
        <v>0</v>
      </c>
      <c r="AH253" s="114">
        <v>0</v>
      </c>
      <c r="AI253" s="117">
        <f t="shared" si="157"/>
        <v>117.00817087200659</v>
      </c>
      <c r="AJ253" s="12"/>
      <c r="AK253" s="12"/>
      <c r="AL253" s="12"/>
      <c r="AM253" s="12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</row>
    <row r="254" spans="1:81" ht="15">
      <c r="A254" s="28" t="s">
        <v>60</v>
      </c>
      <c r="B254" s="40">
        <v>1.6353101666249152</v>
      </c>
      <c r="C254" s="40">
        <v>2.7732837361834903</v>
      </c>
      <c r="D254" s="40">
        <v>5.057660309149222</v>
      </c>
      <c r="E254" s="40">
        <v>0</v>
      </c>
      <c r="F254" s="422"/>
      <c r="G254" s="40">
        <v>0</v>
      </c>
      <c r="H254" s="41">
        <v>0</v>
      </c>
      <c r="I254" s="42">
        <f t="shared" si="155"/>
        <v>9.4662542119576276</v>
      </c>
      <c r="J254" s="4"/>
      <c r="K254" s="71" t="s">
        <v>60</v>
      </c>
      <c r="L254" s="84">
        <v>1.6353101666249152</v>
      </c>
      <c r="M254" s="84">
        <v>2.7732837361834903</v>
      </c>
      <c r="N254" s="84">
        <v>5.057660309149222</v>
      </c>
      <c r="O254" s="84">
        <v>0</v>
      </c>
      <c r="P254" s="84">
        <v>0</v>
      </c>
      <c r="Q254" s="84">
        <v>0</v>
      </c>
      <c r="R254" s="85">
        <v>0</v>
      </c>
      <c r="S254" s="86">
        <f t="shared" si="156"/>
        <v>9.4662542119576276</v>
      </c>
      <c r="U254" s="102" t="s">
        <v>60</v>
      </c>
      <c r="V254" s="118">
        <v>1.6353101666249152</v>
      </c>
      <c r="W254" s="118">
        <v>0</v>
      </c>
      <c r="X254" s="118">
        <v>0</v>
      </c>
      <c r="Y254" s="118">
        <v>2.7732837361834903</v>
      </c>
      <c r="Z254" s="118">
        <v>5.057660309149222</v>
      </c>
      <c r="AA254" s="118">
        <v>0</v>
      </c>
      <c r="AB254" s="118">
        <v>0</v>
      </c>
      <c r="AC254" s="119">
        <v>0</v>
      </c>
      <c r="AD254" s="118">
        <v>0</v>
      </c>
      <c r="AE254" s="118">
        <v>0</v>
      </c>
      <c r="AF254" s="118">
        <v>0</v>
      </c>
      <c r="AG254" s="118">
        <v>0</v>
      </c>
      <c r="AH254" s="118">
        <v>0</v>
      </c>
      <c r="AI254" s="120">
        <f t="shared" si="157"/>
        <v>9.4662542119576276</v>
      </c>
      <c r="AJ254" s="12"/>
      <c r="AK254" s="12"/>
      <c r="AL254" s="12"/>
      <c r="AM254" s="12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</row>
    <row r="255" spans="1:81" ht="15">
      <c r="A255" s="29" t="s">
        <v>22</v>
      </c>
      <c r="B255" s="43">
        <v>3.2609002556671021</v>
      </c>
      <c r="C255" s="43">
        <v>0</v>
      </c>
      <c r="D255" s="43">
        <v>122.737232284302</v>
      </c>
      <c r="E255" s="43">
        <v>0</v>
      </c>
      <c r="F255" s="422"/>
      <c r="G255" s="43">
        <v>0</v>
      </c>
      <c r="H255" s="44">
        <v>0</v>
      </c>
      <c r="I255" s="39">
        <f t="shared" si="155"/>
        <v>125.99813253996909</v>
      </c>
      <c r="J255" s="4"/>
      <c r="K255" s="72" t="s">
        <v>22</v>
      </c>
      <c r="L255" s="43">
        <v>3.2609002556671021</v>
      </c>
      <c r="M255" s="43">
        <v>0</v>
      </c>
      <c r="N255" s="43">
        <v>122.737232284302</v>
      </c>
      <c r="O255" s="43">
        <v>0</v>
      </c>
      <c r="P255" s="43">
        <v>2.1717184226569652</v>
      </c>
      <c r="Q255" s="43">
        <v>0</v>
      </c>
      <c r="R255" s="82">
        <v>0</v>
      </c>
      <c r="S255" s="83">
        <f t="shared" si="156"/>
        <v>128.16985096262604</v>
      </c>
      <c r="U255" s="103" t="s">
        <v>22</v>
      </c>
      <c r="V255" s="114">
        <v>3.2609002556671021</v>
      </c>
      <c r="W255" s="114">
        <v>0</v>
      </c>
      <c r="X255" s="114">
        <v>0</v>
      </c>
      <c r="Y255" s="114">
        <v>0</v>
      </c>
      <c r="Z255" s="114">
        <v>122.69531291423574</v>
      </c>
      <c r="AA255" s="114">
        <v>0</v>
      </c>
      <c r="AB255" s="114">
        <v>2.1717184226569652</v>
      </c>
      <c r="AC255" s="115">
        <v>4.1919370066256963E-2</v>
      </c>
      <c r="AD255" s="114">
        <v>0</v>
      </c>
      <c r="AE255" s="114">
        <v>0</v>
      </c>
      <c r="AF255" s="114">
        <v>0</v>
      </c>
      <c r="AG255" s="114">
        <v>4.1919370066256963E-2</v>
      </c>
      <c r="AH255" s="114">
        <v>0</v>
      </c>
      <c r="AI255" s="117">
        <f t="shared" si="157"/>
        <v>128.16985096262607</v>
      </c>
      <c r="AJ255" s="12"/>
      <c r="AK255" s="12"/>
      <c r="AL255" s="12"/>
      <c r="AM255" s="12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</row>
    <row r="256" spans="1:81" ht="15">
      <c r="A256" s="28" t="s">
        <v>21</v>
      </c>
      <c r="B256" s="40">
        <v>2.0398080000000003</v>
      </c>
      <c r="C256" s="40">
        <v>0</v>
      </c>
      <c r="D256" s="40">
        <v>0.50995200000000007</v>
      </c>
      <c r="E256" s="40">
        <v>0</v>
      </c>
      <c r="F256" s="422"/>
      <c r="G256" s="40">
        <v>0</v>
      </c>
      <c r="H256" s="41">
        <v>0</v>
      </c>
      <c r="I256" s="42">
        <f t="shared" si="155"/>
        <v>2.5497600000000005</v>
      </c>
      <c r="J256" s="4"/>
      <c r="K256" s="71" t="s">
        <v>21</v>
      </c>
      <c r="L256" s="84">
        <v>2.0398080000000003</v>
      </c>
      <c r="M256" s="84">
        <v>0</v>
      </c>
      <c r="N256" s="84">
        <v>0.50995200000000007</v>
      </c>
      <c r="O256" s="84">
        <v>0</v>
      </c>
      <c r="P256" s="84">
        <v>0</v>
      </c>
      <c r="Q256" s="84">
        <v>0</v>
      </c>
      <c r="R256" s="85">
        <v>0</v>
      </c>
      <c r="S256" s="86">
        <f t="shared" si="156"/>
        <v>2.5497600000000005</v>
      </c>
      <c r="U256" s="102" t="s">
        <v>61</v>
      </c>
      <c r="V256" s="118">
        <v>2.0398080000000003</v>
      </c>
      <c r="W256" s="118">
        <v>0</v>
      </c>
      <c r="X256" s="118">
        <v>0</v>
      </c>
      <c r="Y256" s="118">
        <v>0</v>
      </c>
      <c r="Z256" s="118">
        <v>0.50995200000000007</v>
      </c>
      <c r="AA256" s="118">
        <v>0</v>
      </c>
      <c r="AB256" s="118">
        <v>0</v>
      </c>
      <c r="AC256" s="119">
        <v>0</v>
      </c>
      <c r="AD256" s="118">
        <v>0</v>
      </c>
      <c r="AE256" s="118">
        <v>0</v>
      </c>
      <c r="AF256" s="118">
        <v>0</v>
      </c>
      <c r="AG256" s="118">
        <v>0</v>
      </c>
      <c r="AH256" s="118">
        <v>0</v>
      </c>
      <c r="AI256" s="120">
        <f t="shared" si="157"/>
        <v>2.5497600000000005</v>
      </c>
      <c r="AJ256" s="12"/>
      <c r="AK256" s="12"/>
      <c r="AL256" s="12"/>
      <c r="AM256" s="12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</row>
    <row r="257" spans="1:8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155"/>
        <v>0</v>
      </c>
      <c r="J257" s="4"/>
      <c r="K257" s="73" t="s">
        <v>64</v>
      </c>
      <c r="L257" s="43">
        <v>0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82">
        <v>0</v>
      </c>
      <c r="S257" s="83">
        <f t="shared" si="156"/>
        <v>0</v>
      </c>
      <c r="U257" s="104" t="s">
        <v>62</v>
      </c>
      <c r="V257" s="114">
        <v>0</v>
      </c>
      <c r="W257" s="114">
        <v>0</v>
      </c>
      <c r="X257" s="114">
        <v>0</v>
      </c>
      <c r="Y257" s="114">
        <v>0</v>
      </c>
      <c r="Z257" s="114">
        <v>0</v>
      </c>
      <c r="AA257" s="114">
        <v>0</v>
      </c>
      <c r="AB257" s="114">
        <v>0</v>
      </c>
      <c r="AC257" s="115">
        <v>0</v>
      </c>
      <c r="AD257" s="116">
        <v>0</v>
      </c>
      <c r="AE257" s="116">
        <v>0</v>
      </c>
      <c r="AF257" s="116">
        <v>0</v>
      </c>
      <c r="AG257" s="116">
        <v>0</v>
      </c>
      <c r="AH257" s="116">
        <v>0</v>
      </c>
      <c r="AI257" s="117">
        <f t="shared" si="157"/>
        <v>0</v>
      </c>
      <c r="AJ257" s="12"/>
      <c r="AK257" s="12"/>
      <c r="AL257" s="12"/>
      <c r="AM257" s="12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</row>
    <row r="258" spans="1:81" ht="15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f t="shared" si="155"/>
        <v>0</v>
      </c>
      <c r="J258" s="4"/>
      <c r="K258" s="74" t="s">
        <v>23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s="87">
        <v>0</v>
      </c>
      <c r="R258" s="88">
        <v>0</v>
      </c>
      <c r="S258" s="89">
        <f t="shared" si="156"/>
        <v>0</v>
      </c>
      <c r="U258" s="105" t="s">
        <v>65</v>
      </c>
      <c r="V258" s="121">
        <v>0</v>
      </c>
      <c r="W258" s="121">
        <v>0</v>
      </c>
      <c r="X258" s="121">
        <v>0</v>
      </c>
      <c r="Y258" s="121">
        <v>0</v>
      </c>
      <c r="Z258" s="121">
        <v>0</v>
      </c>
      <c r="AA258" s="121">
        <v>0</v>
      </c>
      <c r="AB258" s="121">
        <v>0</v>
      </c>
      <c r="AC258" s="121">
        <v>0</v>
      </c>
      <c r="AD258" s="121">
        <v>0</v>
      </c>
      <c r="AE258" s="121">
        <v>0</v>
      </c>
      <c r="AF258" s="121">
        <v>0</v>
      </c>
      <c r="AG258" s="121">
        <v>0</v>
      </c>
      <c r="AH258" s="122">
        <v>0</v>
      </c>
      <c r="AI258" s="123">
        <f t="shared" si="157"/>
        <v>0</v>
      </c>
      <c r="AJ258" s="12"/>
      <c r="AK258" s="12"/>
      <c r="AL258" s="12"/>
      <c r="AM258" s="12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</row>
    <row r="259" spans="1:81" ht="15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f t="shared" si="155"/>
        <v>0</v>
      </c>
      <c r="J259" s="4"/>
      <c r="K259" s="75" t="s">
        <v>19</v>
      </c>
      <c r="L259" s="62">
        <v>0</v>
      </c>
      <c r="M259" s="62">
        <v>0</v>
      </c>
      <c r="N259" s="62">
        <v>0</v>
      </c>
      <c r="O259" s="62">
        <v>0</v>
      </c>
      <c r="P259" s="62">
        <v>0</v>
      </c>
      <c r="Q259" s="62">
        <v>0</v>
      </c>
      <c r="R259" s="90">
        <v>0</v>
      </c>
      <c r="S259" s="91">
        <f t="shared" si="156"/>
        <v>0</v>
      </c>
      <c r="U259" s="106" t="s">
        <v>19</v>
      </c>
      <c r="V259" s="124">
        <v>0</v>
      </c>
      <c r="W259" s="124">
        <v>0</v>
      </c>
      <c r="X259" s="124">
        <v>0</v>
      </c>
      <c r="Y259" s="124">
        <v>0</v>
      </c>
      <c r="Z259" s="124">
        <v>0</v>
      </c>
      <c r="AA259" s="124">
        <v>0</v>
      </c>
      <c r="AB259" s="124">
        <v>0</v>
      </c>
      <c r="AC259" s="124">
        <v>0</v>
      </c>
      <c r="AD259" s="125">
        <v>0</v>
      </c>
      <c r="AE259" s="125">
        <v>0</v>
      </c>
      <c r="AF259" s="125">
        <v>0</v>
      </c>
      <c r="AG259" s="125">
        <v>0</v>
      </c>
      <c r="AH259" s="125">
        <v>0</v>
      </c>
      <c r="AI259" s="126">
        <f t="shared" si="157"/>
        <v>0</v>
      </c>
      <c r="AJ259" s="12"/>
      <c r="AK259" s="12"/>
      <c r="AL259" s="12"/>
      <c r="AM259" s="12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</row>
    <row r="260" spans="1:81" ht="15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f t="shared" si="155"/>
        <v>0</v>
      </c>
      <c r="J260" s="4"/>
      <c r="K260" s="74" t="s">
        <v>20</v>
      </c>
      <c r="L260" s="87">
        <v>0</v>
      </c>
      <c r="M260" s="87">
        <v>0</v>
      </c>
      <c r="N260" s="87">
        <v>0</v>
      </c>
      <c r="O260" s="87">
        <v>0</v>
      </c>
      <c r="P260" s="87">
        <v>0</v>
      </c>
      <c r="Q260" s="87">
        <v>0</v>
      </c>
      <c r="R260" s="88">
        <v>0</v>
      </c>
      <c r="S260" s="89">
        <f t="shared" si="156"/>
        <v>0</v>
      </c>
      <c r="U260" s="105" t="s">
        <v>20</v>
      </c>
      <c r="V260" s="121">
        <v>0</v>
      </c>
      <c r="W260" s="121">
        <v>0</v>
      </c>
      <c r="X260" s="121">
        <v>0</v>
      </c>
      <c r="Y260" s="121">
        <v>0</v>
      </c>
      <c r="Z260" s="121">
        <v>0</v>
      </c>
      <c r="AA260" s="121">
        <v>0</v>
      </c>
      <c r="AB260" s="121">
        <v>0</v>
      </c>
      <c r="AC260" s="121">
        <v>0</v>
      </c>
      <c r="AD260" s="121">
        <v>0</v>
      </c>
      <c r="AE260" s="121">
        <v>0</v>
      </c>
      <c r="AF260" s="121">
        <v>0</v>
      </c>
      <c r="AG260" s="121">
        <v>0</v>
      </c>
      <c r="AH260" s="122">
        <v>0</v>
      </c>
      <c r="AI260" s="123">
        <f t="shared" si="157"/>
        <v>0</v>
      </c>
      <c r="AJ260" s="12"/>
      <c r="AK260" s="12"/>
      <c r="AL260" s="12"/>
      <c r="AM260" s="12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</row>
    <row r="261" spans="1:81" ht="15.7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f t="shared" si="155"/>
        <v>0</v>
      </c>
      <c r="J261" s="4"/>
      <c r="K261" s="76" t="s">
        <v>11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92">
        <v>0</v>
      </c>
      <c r="S261" s="93">
        <f t="shared" si="156"/>
        <v>0</v>
      </c>
      <c r="U261" s="106" t="s">
        <v>11</v>
      </c>
      <c r="V261" s="124">
        <v>0</v>
      </c>
      <c r="W261" s="124">
        <v>0</v>
      </c>
      <c r="X261" s="124">
        <v>0</v>
      </c>
      <c r="Y261" s="124">
        <v>0</v>
      </c>
      <c r="Z261" s="124">
        <v>0</v>
      </c>
      <c r="AA261" s="124">
        <v>0</v>
      </c>
      <c r="AB261" s="124">
        <v>0</v>
      </c>
      <c r="AC261" s="124">
        <v>0</v>
      </c>
      <c r="AD261" s="125">
        <v>0</v>
      </c>
      <c r="AE261" s="125">
        <v>0</v>
      </c>
      <c r="AF261" s="125">
        <v>0</v>
      </c>
      <c r="AG261" s="125">
        <v>0</v>
      </c>
      <c r="AH261" s="125">
        <v>0</v>
      </c>
      <c r="AI261" s="126">
        <f t="shared" si="157"/>
        <v>0</v>
      </c>
      <c r="AJ261" s="12"/>
      <c r="AK261" s="12"/>
      <c r="AL261" s="12"/>
      <c r="AM261" s="12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</row>
    <row r="262" spans="1:81" ht="15">
      <c r="A262" s="34" t="s">
        <v>26</v>
      </c>
      <c r="B262" s="67">
        <f>SUM(B241:B257)</f>
        <v>1540.7617724108088</v>
      </c>
      <c r="C262" s="67">
        <f t="shared" ref="C262:I262" si="158">SUM(C241:C257)</f>
        <v>41.12219336473494</v>
      </c>
      <c r="D262" s="67">
        <f t="shared" si="158"/>
        <v>849.04428562575822</v>
      </c>
      <c r="E262" s="67">
        <f t="shared" si="158"/>
        <v>1161.1172098662157</v>
      </c>
      <c r="F262" s="67">
        <f t="shared" si="158"/>
        <v>0</v>
      </c>
      <c r="G262" s="67">
        <f t="shared" si="158"/>
        <v>180.62126404665591</v>
      </c>
      <c r="H262" s="68">
        <f t="shared" si="158"/>
        <v>27.080819976215988</v>
      </c>
      <c r="I262" s="39">
        <f t="shared" si="158"/>
        <v>3799.7475452903891</v>
      </c>
      <c r="J262" s="4"/>
      <c r="K262" s="77" t="s">
        <v>26</v>
      </c>
      <c r="L262" s="67">
        <f>SUM(L241:L257)</f>
        <v>1540.7617724108088</v>
      </c>
      <c r="M262" s="67">
        <f t="shared" ref="M262:S262" si="159">SUM(M241:M257)</f>
        <v>41.12219336473494</v>
      </c>
      <c r="N262" s="67">
        <f t="shared" si="159"/>
        <v>849.04428562575822</v>
      </c>
      <c r="O262" s="67">
        <f t="shared" si="159"/>
        <v>1161.1172098662157</v>
      </c>
      <c r="P262" s="67">
        <f t="shared" si="159"/>
        <v>509.24881321833982</v>
      </c>
      <c r="Q262" s="67">
        <f t="shared" si="159"/>
        <v>180.62126404665591</v>
      </c>
      <c r="R262" s="68">
        <f t="shared" si="159"/>
        <v>27.080819976215988</v>
      </c>
      <c r="S262" s="94">
        <f t="shared" si="159"/>
        <v>4308.996358508728</v>
      </c>
      <c r="U262" s="107" t="s">
        <v>63</v>
      </c>
      <c r="V262" s="127">
        <f>SUM(V241:V257)</f>
        <v>1287.2093125481904</v>
      </c>
      <c r="W262" s="127">
        <f t="shared" ref="W262:AH262" si="160">SUM(W241:W257)</f>
        <v>89.818066331375249</v>
      </c>
      <c r="X262" s="127">
        <f t="shared" si="160"/>
        <v>180.62126404665591</v>
      </c>
      <c r="Y262" s="127">
        <f t="shared" si="160"/>
        <v>41.12219336473494</v>
      </c>
      <c r="Z262" s="127">
        <f t="shared" si="160"/>
        <v>846.27971429464526</v>
      </c>
      <c r="AA262" s="127">
        <f t="shared" si="160"/>
        <v>1077.1542741722142</v>
      </c>
      <c r="AB262" s="127">
        <f t="shared" si="160"/>
        <v>509.24881321833982</v>
      </c>
      <c r="AC262" s="127">
        <f t="shared" si="160"/>
        <v>277.54272053257409</v>
      </c>
      <c r="AD262" s="128">
        <f t="shared" si="160"/>
        <v>163.73439353124334</v>
      </c>
      <c r="AE262" s="128">
        <f t="shared" si="160"/>
        <v>79.975749421130175</v>
      </c>
      <c r="AF262" s="128">
        <f t="shared" si="160"/>
        <v>27.080819976215988</v>
      </c>
      <c r="AG262" s="128">
        <f t="shared" si="160"/>
        <v>2.7645713311130149</v>
      </c>
      <c r="AH262" s="128">
        <f t="shared" si="160"/>
        <v>3.9871862728715421</v>
      </c>
      <c r="AI262" s="129">
        <f>SUM(V262:AC262)</f>
        <v>4308.9963585087298</v>
      </c>
      <c r="AJ262" s="12"/>
      <c r="AK262" s="12"/>
      <c r="AL262" s="12"/>
      <c r="AM262" s="12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</row>
    <row r="263" spans="1:81" s="15" customFormat="1" ht="15.75" thickBot="1">
      <c r="A263" s="32" t="s">
        <v>90</v>
      </c>
      <c r="B263" s="48">
        <f>IF($I262=0,"-",B262/$I262)</f>
        <v>0.40549056326663374</v>
      </c>
      <c r="C263" s="48">
        <f t="shared" ref="C263:H263" si="161">IF($I262=0,"-",C262/$I262)</f>
        <v>1.0822348820437819E-2</v>
      </c>
      <c r="D263" s="48">
        <f t="shared" si="161"/>
        <v>0.22344755158223847</v>
      </c>
      <c r="E263" s="48">
        <f t="shared" si="161"/>
        <v>0.30557746166725386</v>
      </c>
      <c r="F263" s="48">
        <f t="shared" si="161"/>
        <v>0</v>
      </c>
      <c r="G263" s="48">
        <f t="shared" si="161"/>
        <v>4.7535069604960359E-2</v>
      </c>
      <c r="H263" s="69">
        <f t="shared" si="161"/>
        <v>7.1270050584759E-3</v>
      </c>
      <c r="I263" s="49">
        <f>SUM(B263:H263)</f>
        <v>1.0000000000000002</v>
      </c>
      <c r="K263" s="78" t="s">
        <v>90</v>
      </c>
      <c r="L263" s="95">
        <f>IF($S262=0,"-",L262/$S262)</f>
        <v>0.35756859468408575</v>
      </c>
      <c r="M263" s="95">
        <f t="shared" ref="M263:R263" si="162">IF($S262=0,"-",M262/$S262)</f>
        <v>9.5433344434216801E-3</v>
      </c>
      <c r="N263" s="95">
        <f t="shared" si="162"/>
        <v>0.19703991718377742</v>
      </c>
      <c r="O263" s="95">
        <f t="shared" si="162"/>
        <v>0.26946349294852018</v>
      </c>
      <c r="P263" s="95">
        <f t="shared" si="162"/>
        <v>0.11818269751209128</v>
      </c>
      <c r="Q263" s="95">
        <f t="shared" si="162"/>
        <v>4.1917246852621132E-2</v>
      </c>
      <c r="R263" s="96">
        <f t="shared" si="162"/>
        <v>6.2847163754829001E-3</v>
      </c>
      <c r="S263" s="97">
        <f>SUM(L263:R263)</f>
        <v>1.0000000000000004</v>
      </c>
      <c r="U263" s="108" t="s">
        <v>90</v>
      </c>
      <c r="V263" s="130">
        <f>+V262/$AI262</f>
        <v>0.2987260153994819</v>
      </c>
      <c r="W263" s="130">
        <f t="shared" ref="W263:AH263" si="163">+W262/$AI262</f>
        <v>2.0844312424171958E-2</v>
      </c>
      <c r="X263" s="130">
        <f t="shared" si="163"/>
        <v>4.1917246852621118E-2</v>
      </c>
      <c r="Y263" s="130">
        <f t="shared" si="163"/>
        <v>9.5433344434216767E-3</v>
      </c>
      <c r="Z263" s="130">
        <f t="shared" si="163"/>
        <v>0.19639833591958017</v>
      </c>
      <c r="AA263" s="130">
        <f t="shared" si="163"/>
        <v>0.24997799593058809</v>
      </c>
      <c r="AB263" s="130">
        <f t="shared" si="163"/>
        <v>0.11818269751209122</v>
      </c>
      <c r="AC263" s="130">
        <f t="shared" si="163"/>
        <v>6.4410061518043821E-2</v>
      </c>
      <c r="AD263" s="130">
        <f t="shared" si="163"/>
        <v>3.7998266860431749E-2</v>
      </c>
      <c r="AE263" s="130">
        <f t="shared" si="163"/>
        <v>1.8560180322085122E-2</v>
      </c>
      <c r="AF263" s="130">
        <f t="shared" si="163"/>
        <v>6.2847163754828975E-3</v>
      </c>
      <c r="AG263" s="130">
        <f t="shared" si="163"/>
        <v>6.4158126419716578E-4</v>
      </c>
      <c r="AH263" s="130">
        <f t="shared" si="163"/>
        <v>9.2531669584688145E-4</v>
      </c>
      <c r="AI263" s="131">
        <f>SUM(V263:AC263)</f>
        <v>1</v>
      </c>
      <c r="AJ263" s="12"/>
      <c r="AK263" s="12"/>
      <c r="AL263" s="12"/>
      <c r="AM263" s="12"/>
    </row>
    <row r="264" spans="1:81" ht="15.75" thickBot="1">
      <c r="A264" s="2"/>
      <c r="B264" s="2"/>
      <c r="C264" s="2"/>
      <c r="D264" s="2"/>
      <c r="E264" s="2"/>
      <c r="F264" s="2"/>
      <c r="G264" s="2"/>
      <c r="H264" s="2"/>
      <c r="I264" s="2"/>
      <c r="J264" s="4"/>
      <c r="K264" s="2"/>
      <c r="L264" s="2"/>
      <c r="M264" s="2"/>
      <c r="N264" s="2"/>
      <c r="O264" s="2"/>
      <c r="P264" s="2"/>
      <c r="Q264" s="2"/>
      <c r="R264" s="2"/>
      <c r="S264" s="2"/>
      <c r="U264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12"/>
      <c r="AK264" s="12"/>
      <c r="AL264" s="12"/>
      <c r="AM264" s="12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</row>
    <row r="265" spans="1:81" ht="30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  <c r="J265" s="4"/>
      <c r="K265" s="424" t="s">
        <v>37</v>
      </c>
      <c r="L265" s="80" t="s">
        <v>0</v>
      </c>
      <c r="M265" s="80" t="s">
        <v>1</v>
      </c>
      <c r="N265" s="80" t="s">
        <v>2</v>
      </c>
      <c r="O265" s="80" t="s">
        <v>3</v>
      </c>
      <c r="P265" s="80" t="s">
        <v>27</v>
      </c>
      <c r="Q265" s="80" t="s">
        <v>4</v>
      </c>
      <c r="R265" s="80" t="s">
        <v>5</v>
      </c>
      <c r="S265" s="81" t="s">
        <v>6</v>
      </c>
      <c r="U265" s="417" t="s">
        <v>37</v>
      </c>
      <c r="V265" s="111" t="s">
        <v>72</v>
      </c>
      <c r="W265" s="111" t="s">
        <v>73</v>
      </c>
      <c r="X265" s="111" t="s">
        <v>4</v>
      </c>
      <c r="Y265" s="111" t="s">
        <v>1</v>
      </c>
      <c r="Z265" s="111" t="s">
        <v>2</v>
      </c>
      <c r="AA265" s="111" t="s">
        <v>3</v>
      </c>
      <c r="AB265" s="111" t="s">
        <v>55</v>
      </c>
      <c r="AC265" s="111" t="s">
        <v>67</v>
      </c>
      <c r="AD265" s="112" t="s">
        <v>74</v>
      </c>
      <c r="AE265" s="112" t="s">
        <v>75</v>
      </c>
      <c r="AF265" s="112" t="s">
        <v>76</v>
      </c>
      <c r="AG265" s="112" t="s">
        <v>77</v>
      </c>
      <c r="AH265" s="112" t="s">
        <v>78</v>
      </c>
      <c r="AI265" s="113" t="s">
        <v>63</v>
      </c>
      <c r="AJ265" s="12"/>
      <c r="AK265" s="12"/>
      <c r="AL265" s="12"/>
      <c r="AM265" s="12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</row>
    <row r="266" spans="1:81" ht="15" customHeight="1">
      <c r="A266" s="445" t="s">
        <v>37</v>
      </c>
      <c r="B266" s="409" t="s">
        <v>119</v>
      </c>
      <c r="C266" s="410"/>
      <c r="D266" s="410"/>
      <c r="E266" s="410"/>
      <c r="F266" s="410"/>
      <c r="G266" s="410"/>
      <c r="H266" s="410"/>
      <c r="I266" s="411"/>
      <c r="J266" s="4"/>
      <c r="K266" s="425" t="s">
        <v>37</v>
      </c>
      <c r="L266" s="412" t="s">
        <v>119</v>
      </c>
      <c r="M266" s="413"/>
      <c r="N266" s="413"/>
      <c r="O266" s="413"/>
      <c r="P266" s="413"/>
      <c r="Q266" s="413"/>
      <c r="R266" s="413"/>
      <c r="S266" s="414"/>
      <c r="U266" s="418" t="s">
        <v>37</v>
      </c>
      <c r="V266" s="419" t="s">
        <v>119</v>
      </c>
      <c r="W266" s="419"/>
      <c r="X266" s="419"/>
      <c r="Y266" s="419"/>
      <c r="Z266" s="419"/>
      <c r="AA266" s="419"/>
      <c r="AB266" s="419"/>
      <c r="AC266" s="419"/>
      <c r="AD266" s="419"/>
      <c r="AE266" s="419"/>
      <c r="AF266" s="419"/>
      <c r="AG266" s="419"/>
      <c r="AH266" s="419"/>
      <c r="AI266" s="420"/>
      <c r="AJ266" s="12"/>
      <c r="AK266" s="12"/>
      <c r="AL266" s="12"/>
      <c r="AM266" s="12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</row>
    <row r="267" spans="1:8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  <c r="J267" s="4"/>
      <c r="K267" s="79" t="s">
        <v>7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98">
        <v>0</v>
      </c>
      <c r="S267" s="99">
        <f>SUM(L267:R267)</f>
        <v>0</v>
      </c>
      <c r="U267" s="101" t="s">
        <v>7</v>
      </c>
      <c r="V267" s="114">
        <v>0</v>
      </c>
      <c r="W267" s="114">
        <v>0</v>
      </c>
      <c r="X267" s="114">
        <v>0</v>
      </c>
      <c r="Y267" s="114">
        <v>0</v>
      </c>
      <c r="Z267" s="114">
        <v>0</v>
      </c>
      <c r="AA267" s="114">
        <v>0</v>
      </c>
      <c r="AB267" s="114">
        <v>0</v>
      </c>
      <c r="AC267" s="115">
        <v>0</v>
      </c>
      <c r="AD267" s="116">
        <v>0</v>
      </c>
      <c r="AE267" s="116">
        <v>0</v>
      </c>
      <c r="AF267" s="116">
        <v>0</v>
      </c>
      <c r="AG267" s="116">
        <v>0</v>
      </c>
      <c r="AH267" s="116">
        <v>0</v>
      </c>
      <c r="AI267" s="117">
        <f>SUM(V267:AC267)</f>
        <v>0</v>
      </c>
      <c r="AJ267" s="12"/>
      <c r="AK267" s="12"/>
      <c r="AL267" s="12"/>
      <c r="AM267" s="12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</row>
    <row r="268" spans="1:8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164">SUM(B268:H268)</f>
        <v>0</v>
      </c>
      <c r="J268" s="4"/>
      <c r="K268" s="71" t="s">
        <v>8</v>
      </c>
      <c r="L268" s="84">
        <v>0</v>
      </c>
      <c r="M268" s="84">
        <v>0</v>
      </c>
      <c r="N268" s="84">
        <v>0</v>
      </c>
      <c r="O268" s="84">
        <v>0</v>
      </c>
      <c r="P268" s="84">
        <v>0</v>
      </c>
      <c r="Q268" s="84">
        <v>0</v>
      </c>
      <c r="R268" s="85">
        <v>0</v>
      </c>
      <c r="S268" s="86">
        <f t="shared" ref="S268:S287" si="165">SUM(L268:R268)</f>
        <v>0</v>
      </c>
      <c r="U268" s="102" t="s">
        <v>8</v>
      </c>
      <c r="V268" s="118">
        <v>0</v>
      </c>
      <c r="W268" s="118">
        <v>0</v>
      </c>
      <c r="X268" s="118">
        <v>0</v>
      </c>
      <c r="Y268" s="118">
        <v>0</v>
      </c>
      <c r="Z268" s="118">
        <v>0</v>
      </c>
      <c r="AA268" s="118">
        <v>0</v>
      </c>
      <c r="AB268" s="118">
        <v>0</v>
      </c>
      <c r="AC268" s="119">
        <v>0</v>
      </c>
      <c r="AD268" s="118">
        <v>0</v>
      </c>
      <c r="AE268" s="118">
        <v>0</v>
      </c>
      <c r="AF268" s="118">
        <v>0</v>
      </c>
      <c r="AG268" s="118">
        <v>0</v>
      </c>
      <c r="AH268" s="118">
        <v>0</v>
      </c>
      <c r="AI268" s="120">
        <f t="shared" ref="AI268:AI287" si="166">SUM(V268:AC268)</f>
        <v>0</v>
      </c>
      <c r="AJ268" s="12"/>
      <c r="AK268" s="12">
        <v>466.9</v>
      </c>
      <c r="AL268" s="12"/>
      <c r="AM268" s="12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</row>
    <row r="269" spans="1:8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164"/>
        <v>0</v>
      </c>
      <c r="J269" s="4"/>
      <c r="K269" s="72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82">
        <v>0</v>
      </c>
      <c r="S269" s="83">
        <f t="shared" si="165"/>
        <v>0</v>
      </c>
      <c r="U269" s="103" t="s">
        <v>10</v>
      </c>
      <c r="V269" s="114">
        <v>0</v>
      </c>
      <c r="W269" s="114">
        <v>0</v>
      </c>
      <c r="X269" s="114">
        <v>0</v>
      </c>
      <c r="Y269" s="114">
        <v>0</v>
      </c>
      <c r="Z269" s="114">
        <v>0</v>
      </c>
      <c r="AA269" s="114">
        <v>0</v>
      </c>
      <c r="AB269" s="114">
        <v>0</v>
      </c>
      <c r="AC269" s="115">
        <v>0</v>
      </c>
      <c r="AD269" s="116">
        <v>0</v>
      </c>
      <c r="AE269" s="116">
        <v>0</v>
      </c>
      <c r="AF269" s="116">
        <v>0</v>
      </c>
      <c r="AG269" s="116">
        <v>0</v>
      </c>
      <c r="AH269" s="116">
        <v>0</v>
      </c>
      <c r="AI269" s="117">
        <f t="shared" si="166"/>
        <v>0</v>
      </c>
      <c r="AJ269" s="12"/>
      <c r="AK269" s="12"/>
      <c r="AL269" s="12"/>
      <c r="AM269" s="12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</row>
    <row r="270" spans="1:8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164"/>
        <v>0</v>
      </c>
      <c r="J270" s="4"/>
      <c r="K270" s="71" t="s">
        <v>56</v>
      </c>
      <c r="L270" s="84">
        <v>0</v>
      </c>
      <c r="M270" s="84">
        <v>0</v>
      </c>
      <c r="N270" s="84">
        <v>0</v>
      </c>
      <c r="O270" s="84">
        <v>0</v>
      </c>
      <c r="P270" s="84">
        <v>0</v>
      </c>
      <c r="Q270" s="84">
        <v>0</v>
      </c>
      <c r="R270" s="85">
        <v>0</v>
      </c>
      <c r="S270" s="86">
        <f t="shared" si="165"/>
        <v>0</v>
      </c>
      <c r="U270" s="102" t="s">
        <v>56</v>
      </c>
      <c r="V270" s="118">
        <v>0</v>
      </c>
      <c r="W270" s="118">
        <v>0</v>
      </c>
      <c r="X270" s="118">
        <v>0</v>
      </c>
      <c r="Y270" s="118">
        <v>0</v>
      </c>
      <c r="Z270" s="118">
        <v>0</v>
      </c>
      <c r="AA270" s="118">
        <v>0</v>
      </c>
      <c r="AB270" s="118">
        <v>0</v>
      </c>
      <c r="AC270" s="119">
        <v>0</v>
      </c>
      <c r="AD270" s="118">
        <v>0</v>
      </c>
      <c r="AE270" s="118">
        <v>0</v>
      </c>
      <c r="AF270" s="118">
        <v>0</v>
      </c>
      <c r="AG270" s="118">
        <v>0</v>
      </c>
      <c r="AH270" s="118">
        <v>0</v>
      </c>
      <c r="AI270" s="120">
        <f t="shared" si="166"/>
        <v>0</v>
      </c>
      <c r="AJ270" s="12"/>
      <c r="AK270" s="12"/>
      <c r="AL270" s="12"/>
      <c r="AM270" s="12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</row>
    <row r="271" spans="1:81" ht="15">
      <c r="A271" s="29" t="s">
        <v>16</v>
      </c>
      <c r="B271" s="43">
        <v>11.144457149589812</v>
      </c>
      <c r="C271" s="43">
        <v>60.377902262912571</v>
      </c>
      <c r="D271" s="43">
        <v>21.686169364415978</v>
      </c>
      <c r="E271" s="43">
        <v>0</v>
      </c>
      <c r="F271" s="422"/>
      <c r="G271" s="43">
        <v>0</v>
      </c>
      <c r="H271" s="44">
        <v>0</v>
      </c>
      <c r="I271" s="39">
        <f t="shared" si="164"/>
        <v>93.208528776918357</v>
      </c>
      <c r="J271" s="4"/>
      <c r="K271" s="72" t="s">
        <v>16</v>
      </c>
      <c r="L271" s="43">
        <v>11.144457149589812</v>
      </c>
      <c r="M271" s="43">
        <v>60.377902262912571</v>
      </c>
      <c r="N271" s="43">
        <v>21.686169364415978</v>
      </c>
      <c r="O271" s="43">
        <v>0</v>
      </c>
      <c r="P271" s="43">
        <v>0</v>
      </c>
      <c r="Q271" s="43">
        <v>0</v>
      </c>
      <c r="R271" s="82">
        <v>0</v>
      </c>
      <c r="S271" s="83">
        <f t="shared" si="165"/>
        <v>93.208528776918357</v>
      </c>
      <c r="U271" s="103" t="s">
        <v>16</v>
      </c>
      <c r="V271" s="114">
        <v>11.144457149589812</v>
      </c>
      <c r="W271" s="114">
        <v>0</v>
      </c>
      <c r="X271" s="114">
        <v>0</v>
      </c>
      <c r="Y271" s="114">
        <v>60.377902262912571</v>
      </c>
      <c r="Z271" s="114">
        <v>21.686169364415978</v>
      </c>
      <c r="AA271" s="114">
        <v>0</v>
      </c>
      <c r="AB271" s="114">
        <v>0</v>
      </c>
      <c r="AC271" s="115">
        <v>0</v>
      </c>
      <c r="AD271" s="116">
        <v>0</v>
      </c>
      <c r="AE271" s="116">
        <v>0</v>
      </c>
      <c r="AF271" s="116">
        <v>0</v>
      </c>
      <c r="AG271" s="116">
        <v>0</v>
      </c>
      <c r="AH271" s="116">
        <v>0</v>
      </c>
      <c r="AI271" s="117">
        <f t="shared" si="166"/>
        <v>93.208528776918357</v>
      </c>
      <c r="AJ271" s="12"/>
      <c r="AK271" s="12"/>
      <c r="AL271" s="12"/>
      <c r="AM271" s="12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</row>
    <row r="272" spans="1:81" ht="15">
      <c r="A272" s="28" t="s">
        <v>68</v>
      </c>
      <c r="B272" s="40">
        <v>7.4808433518426671</v>
      </c>
      <c r="C272" s="40">
        <v>1.1828879970749284</v>
      </c>
      <c r="D272" s="40">
        <v>20.91692189949568</v>
      </c>
      <c r="E272" s="40">
        <v>1.0703693827190206</v>
      </c>
      <c r="F272" s="422"/>
      <c r="G272" s="40">
        <v>0</v>
      </c>
      <c r="H272" s="41">
        <v>0</v>
      </c>
      <c r="I272" s="42">
        <f t="shared" si="164"/>
        <v>30.6510226311323</v>
      </c>
      <c r="J272" s="4"/>
      <c r="K272" s="71" t="s">
        <v>68</v>
      </c>
      <c r="L272" s="84">
        <v>7.4808433518426671</v>
      </c>
      <c r="M272" s="84">
        <v>1.1828879970749284</v>
      </c>
      <c r="N272" s="84">
        <v>20.91692189949568</v>
      </c>
      <c r="O272" s="84">
        <v>1.0703693827190206</v>
      </c>
      <c r="P272" s="84">
        <v>0</v>
      </c>
      <c r="Q272" s="84">
        <v>0</v>
      </c>
      <c r="R272" s="85">
        <v>0</v>
      </c>
      <c r="S272" s="86">
        <f t="shared" si="165"/>
        <v>30.6510226311323</v>
      </c>
      <c r="U272" s="102" t="s">
        <v>57</v>
      </c>
      <c r="V272" s="118">
        <v>7.4808433518426671</v>
      </c>
      <c r="W272" s="118">
        <v>0</v>
      </c>
      <c r="X272" s="118">
        <v>0</v>
      </c>
      <c r="Y272" s="118">
        <v>1.1828879970749284</v>
      </c>
      <c r="Z272" s="118">
        <v>20.91692189949568</v>
      </c>
      <c r="AA272" s="118">
        <v>1.0703693827190206</v>
      </c>
      <c r="AB272" s="118">
        <v>0</v>
      </c>
      <c r="AC272" s="119">
        <v>0</v>
      </c>
      <c r="AD272" s="118">
        <v>0</v>
      </c>
      <c r="AE272" s="118">
        <v>0</v>
      </c>
      <c r="AF272" s="118">
        <v>0</v>
      </c>
      <c r="AG272" s="118">
        <v>0</v>
      </c>
      <c r="AH272" s="118">
        <v>0</v>
      </c>
      <c r="AI272" s="120">
        <f t="shared" si="166"/>
        <v>30.6510226311323</v>
      </c>
      <c r="AJ272" s="12"/>
      <c r="AK272" s="12"/>
      <c r="AL272" s="12"/>
      <c r="AM272" s="12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</row>
    <row r="273" spans="1:81" ht="15">
      <c r="A273" s="29" t="s">
        <v>58</v>
      </c>
      <c r="B273" s="43">
        <v>0</v>
      </c>
      <c r="C273" s="43">
        <v>0</v>
      </c>
      <c r="D273" s="43">
        <v>0</v>
      </c>
      <c r="E273" s="43">
        <v>41.367044600128757</v>
      </c>
      <c r="F273" s="422"/>
      <c r="G273" s="43">
        <v>0</v>
      </c>
      <c r="H273" s="44">
        <v>0</v>
      </c>
      <c r="I273" s="39">
        <f t="shared" si="164"/>
        <v>41.367044600128757</v>
      </c>
      <c r="J273" s="4"/>
      <c r="K273" s="72" t="s">
        <v>58</v>
      </c>
      <c r="L273" s="43">
        <v>0</v>
      </c>
      <c r="M273" s="43">
        <v>0</v>
      </c>
      <c r="N273" s="43">
        <v>0</v>
      </c>
      <c r="O273" s="43">
        <v>41.367044600128757</v>
      </c>
      <c r="P273" s="43">
        <v>564.05958562035926</v>
      </c>
      <c r="Q273" s="43">
        <v>0</v>
      </c>
      <c r="R273" s="82">
        <v>0</v>
      </c>
      <c r="S273" s="83">
        <f t="shared" si="165"/>
        <v>605.42663022048805</v>
      </c>
      <c r="U273" s="103" t="s">
        <v>58</v>
      </c>
      <c r="V273" s="114">
        <v>0</v>
      </c>
      <c r="W273" s="114">
        <v>0</v>
      </c>
      <c r="X273" s="114">
        <v>0</v>
      </c>
      <c r="Y273" s="114">
        <v>0</v>
      </c>
      <c r="Z273" s="114">
        <v>0</v>
      </c>
      <c r="AA273" s="114">
        <v>41.367044600128757</v>
      </c>
      <c r="AB273" s="114">
        <v>564.05958562035926</v>
      </c>
      <c r="AC273" s="115">
        <v>0</v>
      </c>
      <c r="AD273" s="114">
        <v>0</v>
      </c>
      <c r="AE273" s="114">
        <v>0</v>
      </c>
      <c r="AF273" s="114">
        <v>0</v>
      </c>
      <c r="AG273" s="114">
        <v>0</v>
      </c>
      <c r="AH273" s="114">
        <v>0</v>
      </c>
      <c r="AI273" s="117">
        <f t="shared" si="166"/>
        <v>605.42663022048805</v>
      </c>
      <c r="AJ273" s="12"/>
      <c r="AK273" s="12"/>
      <c r="AL273" s="12"/>
      <c r="AM273" s="12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</row>
    <row r="274" spans="1:81" ht="15">
      <c r="A274" s="28" t="s">
        <v>12</v>
      </c>
      <c r="B274" s="40">
        <v>0</v>
      </c>
      <c r="C274" s="40">
        <v>0</v>
      </c>
      <c r="D274" s="40">
        <v>0</v>
      </c>
      <c r="E274" s="40">
        <v>1.0200607466216193E-2</v>
      </c>
      <c r="F274" s="422"/>
      <c r="G274" s="40">
        <v>0</v>
      </c>
      <c r="H274" s="41">
        <v>0</v>
      </c>
      <c r="I274" s="42">
        <f t="shared" si="164"/>
        <v>1.0200607466216193E-2</v>
      </c>
      <c r="J274" s="4"/>
      <c r="K274" s="71" t="s">
        <v>12</v>
      </c>
      <c r="L274" s="84">
        <v>0</v>
      </c>
      <c r="M274" s="84">
        <v>0</v>
      </c>
      <c r="N274" s="84">
        <v>0</v>
      </c>
      <c r="O274" s="84">
        <v>1.0200607466216193E-2</v>
      </c>
      <c r="P274" s="84">
        <v>1.1593556267097429</v>
      </c>
      <c r="Q274" s="84">
        <v>0</v>
      </c>
      <c r="R274" s="85">
        <v>0</v>
      </c>
      <c r="S274" s="86">
        <f t="shared" si="165"/>
        <v>1.1695562341759591</v>
      </c>
      <c r="U274" s="102" t="s">
        <v>12</v>
      </c>
      <c r="V274" s="118">
        <v>0</v>
      </c>
      <c r="W274" s="118">
        <v>0</v>
      </c>
      <c r="X274" s="118">
        <v>0</v>
      </c>
      <c r="Y274" s="118">
        <v>0</v>
      </c>
      <c r="Z274" s="118">
        <v>0</v>
      </c>
      <c r="AA274" s="118">
        <v>1.0200607466216193E-2</v>
      </c>
      <c r="AB274" s="118">
        <v>1.1593556267097429</v>
      </c>
      <c r="AC274" s="119">
        <v>0</v>
      </c>
      <c r="AD274" s="118">
        <v>0</v>
      </c>
      <c r="AE274" s="118">
        <v>0</v>
      </c>
      <c r="AF274" s="118">
        <v>0</v>
      </c>
      <c r="AG274" s="118">
        <v>0</v>
      </c>
      <c r="AH274" s="118">
        <v>0</v>
      </c>
      <c r="AI274" s="120">
        <f t="shared" si="166"/>
        <v>1.1695562341759591</v>
      </c>
      <c r="AJ274" s="12"/>
      <c r="AK274" s="12"/>
      <c r="AL274" s="12"/>
      <c r="AM274" s="12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</row>
    <row r="275" spans="1:81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164"/>
        <v>0</v>
      </c>
      <c r="J275" s="4"/>
      <c r="K275" s="72" t="s">
        <v>59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82">
        <v>0</v>
      </c>
      <c r="S275" s="83">
        <f t="shared" si="165"/>
        <v>0</v>
      </c>
      <c r="U275" s="103" t="s">
        <v>59</v>
      </c>
      <c r="V275" s="114">
        <v>0</v>
      </c>
      <c r="W275" s="114">
        <v>0</v>
      </c>
      <c r="X275" s="114">
        <v>0</v>
      </c>
      <c r="Y275" s="114">
        <v>0</v>
      </c>
      <c r="Z275" s="114">
        <v>0</v>
      </c>
      <c r="AA275" s="114">
        <v>0</v>
      </c>
      <c r="AB275" s="114">
        <v>0</v>
      </c>
      <c r="AC275" s="115">
        <v>0</v>
      </c>
      <c r="AD275" s="114">
        <v>0</v>
      </c>
      <c r="AE275" s="114">
        <v>0</v>
      </c>
      <c r="AF275" s="114">
        <v>0</v>
      </c>
      <c r="AG275" s="114">
        <v>0</v>
      </c>
      <c r="AH275" s="114">
        <v>0</v>
      </c>
      <c r="AI275" s="117">
        <f t="shared" si="166"/>
        <v>0</v>
      </c>
      <c r="AJ275" s="12"/>
      <c r="AK275" s="12"/>
      <c r="AL275" s="12"/>
      <c r="AM275" s="12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</row>
    <row r="276" spans="1:81" ht="15">
      <c r="A276" s="28" t="s">
        <v>17</v>
      </c>
      <c r="B276" s="40">
        <v>2.992935774173084</v>
      </c>
      <c r="C276" s="40">
        <v>0</v>
      </c>
      <c r="D276" s="40">
        <v>40.445078029365995</v>
      </c>
      <c r="E276" s="40">
        <v>0</v>
      </c>
      <c r="F276" s="422"/>
      <c r="G276" s="40">
        <v>0</v>
      </c>
      <c r="H276" s="41">
        <v>0</v>
      </c>
      <c r="I276" s="42">
        <f t="shared" si="164"/>
        <v>43.438013803539079</v>
      </c>
      <c r="J276" s="4"/>
      <c r="K276" s="71" t="s">
        <v>17</v>
      </c>
      <c r="L276" s="84">
        <v>2.992935774173084</v>
      </c>
      <c r="M276" s="84">
        <v>0</v>
      </c>
      <c r="N276" s="84">
        <v>40.445078029365995</v>
      </c>
      <c r="O276" s="84">
        <v>0</v>
      </c>
      <c r="P276" s="84">
        <v>0</v>
      </c>
      <c r="Q276" s="84">
        <v>0</v>
      </c>
      <c r="R276" s="85">
        <v>0</v>
      </c>
      <c r="S276" s="86">
        <f t="shared" si="165"/>
        <v>43.438013803539079</v>
      </c>
      <c r="U276" s="102" t="s">
        <v>17</v>
      </c>
      <c r="V276" s="118">
        <v>2.992935774173084</v>
      </c>
      <c r="W276" s="118">
        <v>0</v>
      </c>
      <c r="X276" s="118">
        <v>0</v>
      </c>
      <c r="Y276" s="118">
        <v>0</v>
      </c>
      <c r="Z276" s="118">
        <v>40.445078029365995</v>
      </c>
      <c r="AA276" s="118">
        <v>0</v>
      </c>
      <c r="AB276" s="118">
        <v>0</v>
      </c>
      <c r="AC276" s="119">
        <v>0</v>
      </c>
      <c r="AD276" s="118">
        <v>0</v>
      </c>
      <c r="AE276" s="118">
        <v>0</v>
      </c>
      <c r="AF276" s="118">
        <v>0</v>
      </c>
      <c r="AG276" s="118">
        <v>0</v>
      </c>
      <c r="AH276" s="118">
        <v>0</v>
      </c>
      <c r="AI276" s="120">
        <f t="shared" si="166"/>
        <v>43.438013803539079</v>
      </c>
      <c r="AJ276" s="12"/>
      <c r="AK276" s="12"/>
      <c r="AL276" s="12"/>
      <c r="AM276" s="12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</row>
    <row r="277" spans="1:81" ht="15">
      <c r="A277" s="29" t="s">
        <v>140</v>
      </c>
      <c r="B277" s="43">
        <v>1.3918372030043211</v>
      </c>
      <c r="C277" s="43">
        <v>16.164557200478022</v>
      </c>
      <c r="D277" s="43">
        <v>60.678223533474039</v>
      </c>
      <c r="E277" s="43">
        <v>0</v>
      </c>
      <c r="F277" s="422"/>
      <c r="G277" s="43">
        <v>0</v>
      </c>
      <c r="H277" s="44">
        <v>0</v>
      </c>
      <c r="I277" s="39">
        <f t="shared" si="164"/>
        <v>78.234617936956383</v>
      </c>
      <c r="J277" s="4"/>
      <c r="K277" s="72" t="s">
        <v>140</v>
      </c>
      <c r="L277" s="43">
        <v>1.3918372030043211</v>
      </c>
      <c r="M277" s="43">
        <v>16.164557200478022</v>
      </c>
      <c r="N277" s="43">
        <v>60.678223533474039</v>
      </c>
      <c r="O277" s="43">
        <v>0</v>
      </c>
      <c r="P277" s="43">
        <v>0</v>
      </c>
      <c r="Q277" s="43">
        <v>0</v>
      </c>
      <c r="R277" s="82">
        <v>0</v>
      </c>
      <c r="S277" s="83">
        <f t="shared" si="165"/>
        <v>78.234617936956383</v>
      </c>
      <c r="U277" s="103" t="s">
        <v>140</v>
      </c>
      <c r="V277" s="114">
        <v>1.3738566054509529</v>
      </c>
      <c r="W277" s="114">
        <v>0</v>
      </c>
      <c r="X277" s="114">
        <v>0</v>
      </c>
      <c r="Y277" s="114">
        <v>16.164557200478022</v>
      </c>
      <c r="Z277" s="114">
        <v>48.057642110764895</v>
      </c>
      <c r="AA277" s="114">
        <v>0</v>
      </c>
      <c r="AB277" s="114">
        <v>0</v>
      </c>
      <c r="AC277" s="115">
        <v>12.638562020262514</v>
      </c>
      <c r="AD277" s="114">
        <v>1.7980597553368213E-2</v>
      </c>
      <c r="AE277" s="114">
        <v>0</v>
      </c>
      <c r="AF277" s="114">
        <v>0</v>
      </c>
      <c r="AG277" s="114">
        <v>12.620581422709147</v>
      </c>
      <c r="AH277" s="114">
        <v>0</v>
      </c>
      <c r="AI277" s="117">
        <f t="shared" si="166"/>
        <v>78.234617936956383</v>
      </c>
      <c r="AJ277" s="12"/>
      <c r="AK277" s="12"/>
      <c r="AL277" s="12"/>
      <c r="AM277" s="12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</row>
    <row r="278" spans="1:81" ht="15">
      <c r="A278" s="28" t="s">
        <v>25</v>
      </c>
      <c r="B278" s="40">
        <v>1.6781414053086148</v>
      </c>
      <c r="C278" s="40">
        <v>0</v>
      </c>
      <c r="D278" s="40">
        <v>0.25181145472930433</v>
      </c>
      <c r="E278" s="40">
        <v>146.03033749694328</v>
      </c>
      <c r="F278" s="422"/>
      <c r="G278" s="40">
        <v>1.4582231875717553</v>
      </c>
      <c r="H278" s="41">
        <v>0</v>
      </c>
      <c r="I278" s="42">
        <f t="shared" si="164"/>
        <v>149.41851354455295</v>
      </c>
      <c r="J278" s="4"/>
      <c r="K278" s="71" t="s">
        <v>25</v>
      </c>
      <c r="L278" s="84">
        <v>1.6781414053086148</v>
      </c>
      <c r="M278" s="84">
        <v>0</v>
      </c>
      <c r="N278" s="84">
        <v>0.25181145472930433</v>
      </c>
      <c r="O278" s="84">
        <v>146.03033749694328</v>
      </c>
      <c r="P278" s="84">
        <v>3.3129876230324022</v>
      </c>
      <c r="Q278" s="84">
        <v>1.4582231875717553</v>
      </c>
      <c r="R278" s="85">
        <v>0</v>
      </c>
      <c r="S278" s="86">
        <f t="shared" si="165"/>
        <v>152.73150116758535</v>
      </c>
      <c r="U278" s="102" t="s">
        <v>25</v>
      </c>
      <c r="V278" s="118">
        <v>0.87045005180190826</v>
      </c>
      <c r="W278" s="118">
        <v>0.45128952305444942</v>
      </c>
      <c r="X278" s="118">
        <v>1.4582231875717553</v>
      </c>
      <c r="Y278" s="118">
        <v>0</v>
      </c>
      <c r="Z278" s="118">
        <v>0</v>
      </c>
      <c r="AA278" s="118">
        <v>145.77852604221397</v>
      </c>
      <c r="AB278" s="118">
        <v>3.3129876230324022</v>
      </c>
      <c r="AC278" s="119">
        <v>0.8600247399108657</v>
      </c>
      <c r="AD278" s="118">
        <v>0.35640183045225704</v>
      </c>
      <c r="AE278" s="118">
        <v>0.25181145472930433</v>
      </c>
      <c r="AF278" s="118">
        <v>0</v>
      </c>
      <c r="AG278" s="118">
        <v>0.25181145472930433</v>
      </c>
      <c r="AH278" s="118">
        <v>0</v>
      </c>
      <c r="AI278" s="120">
        <f t="shared" si="166"/>
        <v>152.73150116758535</v>
      </c>
      <c r="AJ278" s="12"/>
      <c r="AK278" s="12"/>
      <c r="AL278" s="12"/>
      <c r="AM278" s="12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</row>
    <row r="279" spans="1:81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164"/>
        <v>0</v>
      </c>
      <c r="J279" s="4"/>
      <c r="K279" s="72" t="s">
        <v>24</v>
      </c>
      <c r="L279" s="43">
        <v>0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82">
        <v>0</v>
      </c>
      <c r="S279" s="83">
        <f t="shared" si="165"/>
        <v>0</v>
      </c>
      <c r="U279" s="103" t="s">
        <v>24</v>
      </c>
      <c r="V279" s="114">
        <v>0</v>
      </c>
      <c r="W279" s="114">
        <v>0</v>
      </c>
      <c r="X279" s="114">
        <v>0</v>
      </c>
      <c r="Y279" s="114">
        <v>0</v>
      </c>
      <c r="Z279" s="114">
        <v>0</v>
      </c>
      <c r="AA279" s="114">
        <v>0</v>
      </c>
      <c r="AB279" s="114">
        <v>0</v>
      </c>
      <c r="AC279" s="115">
        <v>0</v>
      </c>
      <c r="AD279" s="114">
        <v>0</v>
      </c>
      <c r="AE279" s="114">
        <v>0</v>
      </c>
      <c r="AF279" s="114">
        <v>0</v>
      </c>
      <c r="AG279" s="114">
        <v>0</v>
      </c>
      <c r="AH279" s="114">
        <v>0</v>
      </c>
      <c r="AI279" s="117">
        <f t="shared" si="166"/>
        <v>0</v>
      </c>
      <c r="AJ279" s="12"/>
      <c r="AK279" s="12"/>
      <c r="AL279" s="12"/>
      <c r="AM279" s="12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</row>
    <row r="280" spans="1:81" ht="15">
      <c r="A280" s="28" t="s">
        <v>60</v>
      </c>
      <c r="B280" s="40">
        <v>0.71189709098211973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164"/>
        <v>0.71189709098211973</v>
      </c>
      <c r="J280" s="4"/>
      <c r="K280" s="71" t="s">
        <v>60</v>
      </c>
      <c r="L280" s="84">
        <v>0.71189709098211973</v>
      </c>
      <c r="M280" s="84">
        <v>0</v>
      </c>
      <c r="N280" s="84">
        <v>0</v>
      </c>
      <c r="O280" s="84">
        <v>0</v>
      </c>
      <c r="P280" s="84">
        <v>0</v>
      </c>
      <c r="Q280" s="84">
        <v>0</v>
      </c>
      <c r="R280" s="85">
        <v>0</v>
      </c>
      <c r="S280" s="86">
        <f t="shared" si="165"/>
        <v>0.71189709098211973</v>
      </c>
      <c r="U280" s="102" t="s">
        <v>60</v>
      </c>
      <c r="V280" s="118">
        <v>0.71189709098211973</v>
      </c>
      <c r="W280" s="118">
        <v>0</v>
      </c>
      <c r="X280" s="118">
        <v>0</v>
      </c>
      <c r="Y280" s="118">
        <v>0</v>
      </c>
      <c r="Z280" s="118">
        <v>0</v>
      </c>
      <c r="AA280" s="118">
        <v>0</v>
      </c>
      <c r="AB280" s="118">
        <v>0</v>
      </c>
      <c r="AC280" s="119">
        <v>0</v>
      </c>
      <c r="AD280" s="118">
        <v>0</v>
      </c>
      <c r="AE280" s="118">
        <v>0</v>
      </c>
      <c r="AF280" s="118">
        <v>0</v>
      </c>
      <c r="AG280" s="118">
        <v>0</v>
      </c>
      <c r="AH280" s="118">
        <v>0</v>
      </c>
      <c r="AI280" s="120">
        <f t="shared" si="166"/>
        <v>0.71189709098211973</v>
      </c>
      <c r="AJ280" s="12"/>
      <c r="AK280" s="12"/>
      <c r="AL280" s="12"/>
      <c r="AM280" s="12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</row>
    <row r="281" spans="1:81" ht="15">
      <c r="A281" s="29" t="s">
        <v>22</v>
      </c>
      <c r="B281" s="43">
        <v>0.87713085250770151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164"/>
        <v>0.87713085250770151</v>
      </c>
      <c r="J281" s="4"/>
      <c r="K281" s="72" t="s">
        <v>22</v>
      </c>
      <c r="L281" s="43">
        <v>0.87713085250770151</v>
      </c>
      <c r="M281" s="43">
        <v>0</v>
      </c>
      <c r="N281" s="43">
        <v>0</v>
      </c>
      <c r="O281" s="43">
        <v>0</v>
      </c>
      <c r="P281" s="43">
        <v>2.6373320040074533</v>
      </c>
      <c r="Q281" s="43">
        <v>0</v>
      </c>
      <c r="R281" s="82">
        <v>0</v>
      </c>
      <c r="S281" s="83">
        <f t="shared" si="165"/>
        <v>3.5144628565151548</v>
      </c>
      <c r="U281" s="103" t="s">
        <v>22</v>
      </c>
      <c r="V281" s="114">
        <v>0</v>
      </c>
      <c r="W281" s="114">
        <v>0</v>
      </c>
      <c r="X281" s="114">
        <v>0</v>
      </c>
      <c r="Y281" s="114">
        <v>0</v>
      </c>
      <c r="Z281" s="114">
        <v>0</v>
      </c>
      <c r="AA281" s="114">
        <v>0</v>
      </c>
      <c r="AB281" s="114">
        <v>2.6373320040074533</v>
      </c>
      <c r="AC281" s="115">
        <v>0.87713085250770151</v>
      </c>
      <c r="AD281" s="114">
        <v>0.87713085250770151</v>
      </c>
      <c r="AE281" s="114">
        <v>0</v>
      </c>
      <c r="AF281" s="114">
        <v>0</v>
      </c>
      <c r="AG281" s="114">
        <v>0</v>
      </c>
      <c r="AH281" s="114">
        <v>0</v>
      </c>
      <c r="AI281" s="117">
        <f t="shared" si="166"/>
        <v>3.5144628565151548</v>
      </c>
      <c r="AJ281" s="12"/>
      <c r="AK281" s="12"/>
      <c r="AL281" s="12"/>
      <c r="AM281" s="12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</row>
    <row r="282" spans="1:8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164"/>
        <v>0</v>
      </c>
      <c r="J282" s="4"/>
      <c r="K282" s="71" t="s">
        <v>21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5">
        <v>0</v>
      </c>
      <c r="S282" s="86">
        <f t="shared" si="165"/>
        <v>0</v>
      </c>
      <c r="U282" s="102" t="s">
        <v>61</v>
      </c>
      <c r="V282" s="118">
        <v>0</v>
      </c>
      <c r="W282" s="118">
        <v>0</v>
      </c>
      <c r="X282" s="118">
        <v>0</v>
      </c>
      <c r="Y282" s="118">
        <v>0</v>
      </c>
      <c r="Z282" s="118">
        <v>0</v>
      </c>
      <c r="AA282" s="118">
        <v>0</v>
      </c>
      <c r="AB282" s="118">
        <v>0</v>
      </c>
      <c r="AC282" s="119">
        <v>0</v>
      </c>
      <c r="AD282" s="118">
        <v>0</v>
      </c>
      <c r="AE282" s="118">
        <v>0</v>
      </c>
      <c r="AF282" s="118">
        <v>0</v>
      </c>
      <c r="AG282" s="118">
        <v>0</v>
      </c>
      <c r="AH282" s="118">
        <v>0</v>
      </c>
      <c r="AI282" s="120">
        <f t="shared" si="166"/>
        <v>0</v>
      </c>
      <c r="AJ282" s="12"/>
      <c r="AK282" s="12"/>
      <c r="AL282" s="12"/>
      <c r="AM282" s="12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</row>
    <row r="283" spans="1:81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164"/>
        <v>0</v>
      </c>
      <c r="J283" s="4"/>
      <c r="K283" s="73" t="s">
        <v>64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82">
        <v>0</v>
      </c>
      <c r="S283" s="83">
        <f t="shared" si="165"/>
        <v>0</v>
      </c>
      <c r="U283" s="104" t="s">
        <v>62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5">
        <v>0</v>
      </c>
      <c r="AD283" s="116">
        <v>0</v>
      </c>
      <c r="AE283" s="116">
        <v>0</v>
      </c>
      <c r="AF283" s="116">
        <v>0</v>
      </c>
      <c r="AG283" s="116">
        <v>0</v>
      </c>
      <c r="AH283" s="116">
        <v>0</v>
      </c>
      <c r="AI283" s="117">
        <f t="shared" si="166"/>
        <v>0</v>
      </c>
      <c r="AJ283" s="12"/>
      <c r="AK283" s="12"/>
      <c r="AL283" s="12"/>
      <c r="AM283" s="12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</row>
    <row r="284" spans="1:81" ht="15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f t="shared" si="164"/>
        <v>0</v>
      </c>
      <c r="J284" s="4"/>
      <c r="K284" s="74" t="s">
        <v>23</v>
      </c>
      <c r="L284" s="87">
        <v>0</v>
      </c>
      <c r="M284" s="87">
        <v>0</v>
      </c>
      <c r="N284" s="87">
        <v>0</v>
      </c>
      <c r="O284" s="87">
        <v>0</v>
      </c>
      <c r="P284" s="87">
        <v>0</v>
      </c>
      <c r="Q284" s="87">
        <v>0</v>
      </c>
      <c r="R284" s="88">
        <v>0</v>
      </c>
      <c r="S284" s="89">
        <f t="shared" si="165"/>
        <v>0</v>
      </c>
      <c r="U284" s="105" t="s">
        <v>65</v>
      </c>
      <c r="V284" s="121">
        <v>0</v>
      </c>
      <c r="W284" s="121">
        <v>0</v>
      </c>
      <c r="X284" s="121">
        <v>0</v>
      </c>
      <c r="Y284" s="121">
        <v>0</v>
      </c>
      <c r="Z284" s="121">
        <v>0</v>
      </c>
      <c r="AA284" s="121">
        <v>0</v>
      </c>
      <c r="AB284" s="121">
        <v>0</v>
      </c>
      <c r="AC284" s="121">
        <v>0</v>
      </c>
      <c r="AD284" s="121">
        <v>0</v>
      </c>
      <c r="AE284" s="121">
        <v>0</v>
      </c>
      <c r="AF284" s="121">
        <v>0</v>
      </c>
      <c r="AG284" s="121">
        <v>0</v>
      </c>
      <c r="AH284" s="122">
        <v>0</v>
      </c>
      <c r="AI284" s="123">
        <f t="shared" si="166"/>
        <v>0</v>
      </c>
      <c r="AJ284" s="12"/>
      <c r="AK284" s="12"/>
      <c r="AL284" s="12"/>
      <c r="AM284" s="12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</row>
    <row r="285" spans="1:81" ht="15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f t="shared" si="164"/>
        <v>0</v>
      </c>
      <c r="J285" s="4"/>
      <c r="K285" s="75" t="s">
        <v>19</v>
      </c>
      <c r="L285" s="62">
        <v>0</v>
      </c>
      <c r="M285" s="62">
        <v>0</v>
      </c>
      <c r="N285" s="62">
        <v>0</v>
      </c>
      <c r="O285" s="62">
        <v>0</v>
      </c>
      <c r="P285" s="62">
        <v>0</v>
      </c>
      <c r="Q285" s="62">
        <v>0</v>
      </c>
      <c r="R285" s="90">
        <v>0</v>
      </c>
      <c r="S285" s="91">
        <f t="shared" si="165"/>
        <v>0</v>
      </c>
      <c r="U285" s="106" t="s">
        <v>19</v>
      </c>
      <c r="V285" s="124">
        <v>0</v>
      </c>
      <c r="W285" s="124">
        <v>0</v>
      </c>
      <c r="X285" s="124">
        <v>0</v>
      </c>
      <c r="Y285" s="124">
        <v>0</v>
      </c>
      <c r="Z285" s="124">
        <v>0</v>
      </c>
      <c r="AA285" s="124">
        <v>0</v>
      </c>
      <c r="AB285" s="124">
        <v>0</v>
      </c>
      <c r="AC285" s="124">
        <v>0</v>
      </c>
      <c r="AD285" s="125">
        <v>0</v>
      </c>
      <c r="AE285" s="125">
        <v>0</v>
      </c>
      <c r="AF285" s="125">
        <v>0</v>
      </c>
      <c r="AG285" s="125">
        <v>0</v>
      </c>
      <c r="AH285" s="125">
        <v>0</v>
      </c>
      <c r="AI285" s="126">
        <f t="shared" si="166"/>
        <v>0</v>
      </c>
      <c r="AJ285" s="12"/>
      <c r="AK285" s="12"/>
      <c r="AL285" s="12"/>
      <c r="AM285" s="12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</row>
    <row r="286" spans="1:81" ht="15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f t="shared" si="164"/>
        <v>0</v>
      </c>
      <c r="J286" s="4"/>
      <c r="K286" s="74" t="s">
        <v>20</v>
      </c>
      <c r="L286" s="87">
        <v>0</v>
      </c>
      <c r="M286" s="87">
        <v>0</v>
      </c>
      <c r="N286" s="87">
        <v>0</v>
      </c>
      <c r="O286" s="87">
        <v>0</v>
      </c>
      <c r="P286" s="87">
        <v>0</v>
      </c>
      <c r="Q286" s="87">
        <v>0</v>
      </c>
      <c r="R286" s="88">
        <v>0</v>
      </c>
      <c r="S286" s="89">
        <f t="shared" si="165"/>
        <v>0</v>
      </c>
      <c r="U286" s="105" t="s">
        <v>20</v>
      </c>
      <c r="V286" s="121">
        <v>0</v>
      </c>
      <c r="W286" s="121">
        <v>0</v>
      </c>
      <c r="X286" s="121">
        <v>0</v>
      </c>
      <c r="Y286" s="121">
        <v>0</v>
      </c>
      <c r="Z286" s="121">
        <v>0</v>
      </c>
      <c r="AA286" s="121">
        <v>0</v>
      </c>
      <c r="AB286" s="121">
        <v>0</v>
      </c>
      <c r="AC286" s="121">
        <v>0</v>
      </c>
      <c r="AD286" s="121">
        <v>0</v>
      </c>
      <c r="AE286" s="121">
        <v>0</v>
      </c>
      <c r="AF286" s="121">
        <v>0</v>
      </c>
      <c r="AG286" s="121">
        <v>0</v>
      </c>
      <c r="AH286" s="122">
        <v>0</v>
      </c>
      <c r="AI286" s="123">
        <f t="shared" si="166"/>
        <v>0</v>
      </c>
      <c r="AJ286" s="12"/>
      <c r="AK286" s="12"/>
      <c r="AL286" s="12"/>
      <c r="AM286" s="12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</row>
    <row r="287" spans="1:81" ht="15.7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f t="shared" si="164"/>
        <v>0</v>
      </c>
      <c r="J287" s="4"/>
      <c r="K287" s="76" t="s">
        <v>11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92">
        <v>0</v>
      </c>
      <c r="S287" s="93">
        <f t="shared" si="165"/>
        <v>0</v>
      </c>
      <c r="U287" s="106" t="s">
        <v>11</v>
      </c>
      <c r="V287" s="124">
        <v>0</v>
      </c>
      <c r="W287" s="124">
        <v>0</v>
      </c>
      <c r="X287" s="124">
        <v>0</v>
      </c>
      <c r="Y287" s="124">
        <v>0</v>
      </c>
      <c r="Z287" s="124">
        <v>0</v>
      </c>
      <c r="AA287" s="124">
        <v>0</v>
      </c>
      <c r="AB287" s="124">
        <v>0</v>
      </c>
      <c r="AC287" s="124">
        <v>0</v>
      </c>
      <c r="AD287" s="125">
        <v>0</v>
      </c>
      <c r="AE287" s="125">
        <v>0</v>
      </c>
      <c r="AF287" s="125">
        <v>0</v>
      </c>
      <c r="AG287" s="125">
        <v>0</v>
      </c>
      <c r="AH287" s="125">
        <v>0</v>
      </c>
      <c r="AI287" s="126">
        <f t="shared" si="166"/>
        <v>0</v>
      </c>
      <c r="AJ287" s="12"/>
      <c r="AK287" s="12"/>
      <c r="AL287" s="12"/>
      <c r="AM287" s="12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</row>
    <row r="288" spans="1:81" ht="15">
      <c r="A288" s="34" t="s">
        <v>26</v>
      </c>
      <c r="B288" s="67">
        <f>SUM(B267:B283)</f>
        <v>26.277242827408319</v>
      </c>
      <c r="C288" s="67">
        <f t="shared" ref="C288:I288" si="167">SUM(C267:C283)</f>
        <v>77.725347460465514</v>
      </c>
      <c r="D288" s="67">
        <f t="shared" si="167"/>
        <v>143.978204281481</v>
      </c>
      <c r="E288" s="67">
        <f t="shared" si="167"/>
        <v>188.47795208725728</v>
      </c>
      <c r="F288" s="67">
        <f t="shared" si="167"/>
        <v>0</v>
      </c>
      <c r="G288" s="67">
        <f t="shared" si="167"/>
        <v>1.4582231875717553</v>
      </c>
      <c r="H288" s="68">
        <f t="shared" si="167"/>
        <v>0</v>
      </c>
      <c r="I288" s="39">
        <f t="shared" si="167"/>
        <v>437.91696984418394</v>
      </c>
      <c r="J288" s="4"/>
      <c r="K288" s="77" t="s">
        <v>26</v>
      </c>
      <c r="L288" s="67">
        <f>SUM(L267:L283)</f>
        <v>26.277242827408319</v>
      </c>
      <c r="M288" s="67">
        <f t="shared" ref="M288:S288" si="168">SUM(M267:M283)</f>
        <v>77.725347460465514</v>
      </c>
      <c r="N288" s="67">
        <f t="shared" si="168"/>
        <v>143.978204281481</v>
      </c>
      <c r="O288" s="67">
        <f t="shared" si="168"/>
        <v>188.47795208725728</v>
      </c>
      <c r="P288" s="67">
        <f t="shared" si="168"/>
        <v>571.16926087410889</v>
      </c>
      <c r="Q288" s="67">
        <f t="shared" si="168"/>
        <v>1.4582231875717553</v>
      </c>
      <c r="R288" s="68">
        <f t="shared" si="168"/>
        <v>0</v>
      </c>
      <c r="S288" s="94">
        <f t="shared" si="168"/>
        <v>1009.0862307182929</v>
      </c>
      <c r="U288" s="109" t="s">
        <v>90</v>
      </c>
      <c r="V288" s="127">
        <f>SUM(V267:V283)</f>
        <v>24.574440023840541</v>
      </c>
      <c r="W288" s="127">
        <f t="shared" ref="W288:AH288" si="169">SUM(W267:W283)</f>
        <v>0.45128952305444942</v>
      </c>
      <c r="X288" s="127">
        <f t="shared" si="169"/>
        <v>1.4582231875717553</v>
      </c>
      <c r="Y288" s="127">
        <f t="shared" si="169"/>
        <v>77.725347460465514</v>
      </c>
      <c r="Z288" s="127">
        <f t="shared" si="169"/>
        <v>131.10581140404256</v>
      </c>
      <c r="AA288" s="127">
        <f t="shared" si="169"/>
        <v>188.22614063252797</v>
      </c>
      <c r="AB288" s="127">
        <f t="shared" si="169"/>
        <v>571.16926087410889</v>
      </c>
      <c r="AC288" s="127">
        <f t="shared" si="169"/>
        <v>14.375717612681081</v>
      </c>
      <c r="AD288" s="128">
        <f t="shared" si="169"/>
        <v>1.2515132805133269</v>
      </c>
      <c r="AE288" s="128">
        <f t="shared" si="169"/>
        <v>0.25181145472930433</v>
      </c>
      <c r="AF288" s="128">
        <f t="shared" si="169"/>
        <v>0</v>
      </c>
      <c r="AG288" s="128">
        <f t="shared" si="169"/>
        <v>12.872392877438452</v>
      </c>
      <c r="AH288" s="128">
        <f t="shared" si="169"/>
        <v>0</v>
      </c>
      <c r="AI288" s="129">
        <f>SUM(V288:AC288)</f>
        <v>1009.0862307182928</v>
      </c>
      <c r="AJ288" s="12"/>
      <c r="AK288" s="12"/>
      <c r="AL288" s="12"/>
      <c r="AM288" s="12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</row>
    <row r="289" spans="1:81" s="15" customFormat="1" ht="15.75" thickBot="1">
      <c r="A289" s="32" t="s">
        <v>90</v>
      </c>
      <c r="B289" s="48">
        <f>IF($I288=0,"-",B288/$I288)</f>
        <v>6.0005080042360708E-2</v>
      </c>
      <c r="C289" s="48">
        <f t="shared" ref="C289:H289" si="170">IF($I288=0,"-",C288/$I288)</f>
        <v>0.17748877712622352</v>
      </c>
      <c r="D289" s="48">
        <f t="shared" si="170"/>
        <v>0.32877968700941218</v>
      </c>
      <c r="E289" s="48">
        <f t="shared" si="170"/>
        <v>0.43039654789884024</v>
      </c>
      <c r="F289" s="48">
        <f t="shared" si="170"/>
        <v>0</v>
      </c>
      <c r="G289" s="48">
        <f t="shared" si="170"/>
        <v>3.3299079231631705E-3</v>
      </c>
      <c r="H289" s="69">
        <f t="shared" si="170"/>
        <v>0</v>
      </c>
      <c r="I289" s="49">
        <f>SUM(B289:H289)</f>
        <v>0.99999999999999989</v>
      </c>
      <c r="K289" s="78" t="s">
        <v>90</v>
      </c>
      <c r="L289" s="95">
        <f>IF($S288=0,"-",L288/$S288)</f>
        <v>2.6040631640274706E-2</v>
      </c>
      <c r="M289" s="95">
        <f t="shared" ref="M289:R289" si="171">IF($S288=0,"-",M288/$S288)</f>
        <v>7.7025476212413152E-2</v>
      </c>
      <c r="N289" s="95">
        <f t="shared" si="171"/>
        <v>0.14268176484678985</v>
      </c>
      <c r="O289" s="95">
        <f t="shared" si="171"/>
        <v>0.18678081847682526</v>
      </c>
      <c r="P289" s="95">
        <f t="shared" si="171"/>
        <v>0.56602621608218384</v>
      </c>
      <c r="Q289" s="95">
        <f t="shared" si="171"/>
        <v>1.4450927415130374E-3</v>
      </c>
      <c r="R289" s="96">
        <f t="shared" si="171"/>
        <v>0</v>
      </c>
      <c r="S289" s="97">
        <f>SUM(L289:R289)</f>
        <v>0.99999999999999989</v>
      </c>
      <c r="U289" s="110"/>
      <c r="V289" s="130">
        <f>+V288/$AI288</f>
        <v>2.4353161579013759E-2</v>
      </c>
      <c r="W289" s="130">
        <f t="shared" ref="W289:AH289" si="172">+W288/$AI288</f>
        <v>4.4722592511564673E-4</v>
      </c>
      <c r="X289" s="130">
        <f t="shared" si="172"/>
        <v>1.4450927415130376E-3</v>
      </c>
      <c r="Y289" s="130">
        <f t="shared" si="172"/>
        <v>7.7025476212413152E-2</v>
      </c>
      <c r="Z289" s="130">
        <f t="shared" si="172"/>
        <v>0.12992528033081788</v>
      </c>
      <c r="AA289" s="130">
        <f t="shared" si="172"/>
        <v>0.18653127443681786</v>
      </c>
      <c r="AB289" s="130">
        <f t="shared" si="172"/>
        <v>0.56602621608218395</v>
      </c>
      <c r="AC289" s="130">
        <f t="shared" si="172"/>
        <v>1.4246272692124721E-2</v>
      </c>
      <c r="AD289" s="130">
        <f t="shared" si="172"/>
        <v>1.2402441361453009E-3</v>
      </c>
      <c r="AE289" s="130">
        <f t="shared" si="172"/>
        <v>2.49544040007422E-4</v>
      </c>
      <c r="AF289" s="130">
        <f t="shared" si="172"/>
        <v>0</v>
      </c>
      <c r="AG289" s="130">
        <f t="shared" si="172"/>
        <v>1.2756484515972001E-2</v>
      </c>
      <c r="AH289" s="130">
        <f t="shared" si="172"/>
        <v>0</v>
      </c>
      <c r="AI289" s="131">
        <f>SUM(V289:AC289)</f>
        <v>1</v>
      </c>
      <c r="AJ289" s="12"/>
      <c r="AK289" s="12"/>
      <c r="AL289" s="12"/>
      <c r="AM289" s="12"/>
    </row>
    <row r="290" spans="1:81" ht="15.75" thickBot="1">
      <c r="A290" s="2"/>
      <c r="B290" s="2"/>
      <c r="C290" s="2"/>
      <c r="D290" s="2"/>
      <c r="E290" s="2"/>
      <c r="F290" s="2"/>
      <c r="G290" s="2"/>
      <c r="H290" s="2"/>
      <c r="I290" s="2"/>
      <c r="J290" s="4"/>
      <c r="K290" s="2"/>
      <c r="L290" s="2"/>
      <c r="M290" s="2"/>
      <c r="N290" s="2"/>
      <c r="O290" s="2"/>
      <c r="P290" s="2"/>
      <c r="Q290" s="2"/>
      <c r="R290" s="2"/>
      <c r="S290" s="2"/>
      <c r="U29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12"/>
      <c r="AK290" s="12"/>
      <c r="AL290" s="12"/>
      <c r="AM290" s="12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</row>
    <row r="291" spans="1:81" ht="29.25" customHeight="1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  <c r="J291" s="4"/>
      <c r="K291" s="424" t="s">
        <v>38</v>
      </c>
      <c r="L291" s="80" t="s">
        <v>0</v>
      </c>
      <c r="M291" s="80" t="s">
        <v>1</v>
      </c>
      <c r="N291" s="80" t="s">
        <v>2</v>
      </c>
      <c r="O291" s="80" t="s">
        <v>3</v>
      </c>
      <c r="P291" s="80" t="s">
        <v>27</v>
      </c>
      <c r="Q291" s="80" t="s">
        <v>4</v>
      </c>
      <c r="R291" s="80" t="s">
        <v>5</v>
      </c>
      <c r="S291" s="81" t="s">
        <v>6</v>
      </c>
      <c r="U291" s="417" t="s">
        <v>38</v>
      </c>
      <c r="V291" s="111" t="s">
        <v>72</v>
      </c>
      <c r="W291" s="111" t="s">
        <v>73</v>
      </c>
      <c r="X291" s="111" t="s">
        <v>4</v>
      </c>
      <c r="Y291" s="111" t="s">
        <v>1</v>
      </c>
      <c r="Z291" s="111" t="s">
        <v>2</v>
      </c>
      <c r="AA291" s="111" t="s">
        <v>3</v>
      </c>
      <c r="AB291" s="111" t="s">
        <v>55</v>
      </c>
      <c r="AC291" s="111" t="s">
        <v>67</v>
      </c>
      <c r="AD291" s="112" t="s">
        <v>74</v>
      </c>
      <c r="AE291" s="112" t="s">
        <v>75</v>
      </c>
      <c r="AF291" s="112" t="s">
        <v>76</v>
      </c>
      <c r="AG291" s="112" t="s">
        <v>77</v>
      </c>
      <c r="AH291" s="112" t="s">
        <v>78</v>
      </c>
      <c r="AI291" s="113" t="s">
        <v>63</v>
      </c>
      <c r="AJ291" s="12"/>
      <c r="AK291" s="12"/>
      <c r="AL291" s="12"/>
      <c r="AM291" s="12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</row>
    <row r="292" spans="1:81" ht="15" customHeight="1">
      <c r="A292" s="445" t="s">
        <v>38</v>
      </c>
      <c r="B292" s="409" t="s">
        <v>119</v>
      </c>
      <c r="C292" s="410"/>
      <c r="D292" s="410"/>
      <c r="E292" s="410"/>
      <c r="F292" s="410"/>
      <c r="G292" s="410"/>
      <c r="H292" s="410"/>
      <c r="I292" s="411"/>
      <c r="J292" s="4"/>
      <c r="K292" s="425" t="s">
        <v>38</v>
      </c>
      <c r="L292" s="412" t="s">
        <v>119</v>
      </c>
      <c r="M292" s="413"/>
      <c r="N292" s="413"/>
      <c r="O292" s="413"/>
      <c r="P292" s="413"/>
      <c r="Q292" s="413"/>
      <c r="R292" s="413"/>
      <c r="S292" s="414"/>
      <c r="U292" s="418" t="s">
        <v>38</v>
      </c>
      <c r="V292" s="419" t="s">
        <v>119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20"/>
      <c r="AJ292" s="12"/>
      <c r="AK292" s="12"/>
      <c r="AL292" s="12"/>
      <c r="AM292" s="12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</row>
    <row r="293" spans="1:81" ht="15">
      <c r="A293" s="27" t="s">
        <v>7</v>
      </c>
      <c r="B293" s="37">
        <v>0</v>
      </c>
      <c r="C293" s="37">
        <v>0</v>
      </c>
      <c r="D293" s="37">
        <v>18.2484</v>
      </c>
      <c r="E293" s="37">
        <v>0</v>
      </c>
      <c r="F293" s="421"/>
      <c r="G293" s="37">
        <v>0</v>
      </c>
      <c r="H293" s="38">
        <v>0</v>
      </c>
      <c r="I293" s="39">
        <f>SUM(B293:H293)</f>
        <v>18.2484</v>
      </c>
      <c r="J293" s="4"/>
      <c r="K293" s="79" t="s">
        <v>7</v>
      </c>
      <c r="L293" s="37">
        <v>0</v>
      </c>
      <c r="M293" s="37">
        <v>0</v>
      </c>
      <c r="N293" s="37">
        <v>18.2484</v>
      </c>
      <c r="O293" s="37">
        <v>0</v>
      </c>
      <c r="P293" s="37">
        <v>0</v>
      </c>
      <c r="Q293" s="37">
        <v>0</v>
      </c>
      <c r="R293" s="98">
        <v>0</v>
      </c>
      <c r="S293" s="99">
        <f>SUM(L293:R293)</f>
        <v>18.2484</v>
      </c>
      <c r="U293" s="101" t="s">
        <v>7</v>
      </c>
      <c r="V293" s="114">
        <v>0</v>
      </c>
      <c r="W293" s="114">
        <v>0</v>
      </c>
      <c r="X293" s="114">
        <v>0</v>
      </c>
      <c r="Y293" s="114">
        <v>0</v>
      </c>
      <c r="Z293" s="114">
        <v>18.2484</v>
      </c>
      <c r="AA293" s="114">
        <v>0</v>
      </c>
      <c r="AB293" s="114">
        <v>0</v>
      </c>
      <c r="AC293" s="115">
        <v>0</v>
      </c>
      <c r="AD293" s="116">
        <v>0</v>
      </c>
      <c r="AE293" s="116">
        <v>0</v>
      </c>
      <c r="AF293" s="116">
        <v>0</v>
      </c>
      <c r="AG293" s="116">
        <v>0</v>
      </c>
      <c r="AH293" s="116">
        <v>0</v>
      </c>
      <c r="AI293" s="117">
        <f>SUM(V293:AC293)</f>
        <v>18.2484</v>
      </c>
      <c r="AJ293" s="12"/>
      <c r="AK293" s="12"/>
      <c r="AL293" s="12"/>
      <c r="AM293" s="12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</row>
    <row r="294" spans="1:8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173">SUM(B294:H294)</f>
        <v>0</v>
      </c>
      <c r="J294" s="4"/>
      <c r="K294" s="71" t="s">
        <v>8</v>
      </c>
      <c r="L294" s="84">
        <v>0</v>
      </c>
      <c r="M294" s="84">
        <v>0</v>
      </c>
      <c r="N294" s="84">
        <v>0</v>
      </c>
      <c r="O294" s="84">
        <v>0</v>
      </c>
      <c r="P294" s="84">
        <v>0</v>
      </c>
      <c r="Q294" s="84">
        <v>0</v>
      </c>
      <c r="R294" s="85">
        <v>0</v>
      </c>
      <c r="S294" s="86">
        <f t="shared" ref="S294:S313" si="174">SUM(L294:R294)</f>
        <v>0</v>
      </c>
      <c r="U294" s="102" t="s">
        <v>8</v>
      </c>
      <c r="V294" s="118">
        <v>0</v>
      </c>
      <c r="W294" s="118">
        <v>0</v>
      </c>
      <c r="X294" s="118">
        <v>0</v>
      </c>
      <c r="Y294" s="118">
        <v>0</v>
      </c>
      <c r="Z294" s="118">
        <v>0</v>
      </c>
      <c r="AA294" s="118">
        <v>0</v>
      </c>
      <c r="AB294" s="118">
        <v>0</v>
      </c>
      <c r="AC294" s="119">
        <v>0</v>
      </c>
      <c r="AD294" s="118">
        <v>0</v>
      </c>
      <c r="AE294" s="118">
        <v>0</v>
      </c>
      <c r="AF294" s="118">
        <v>0</v>
      </c>
      <c r="AG294" s="118">
        <v>0</v>
      </c>
      <c r="AH294" s="118">
        <v>0</v>
      </c>
      <c r="AI294" s="120">
        <f t="shared" ref="AI294:AI313" si="175">SUM(V294:AC294)</f>
        <v>0</v>
      </c>
      <c r="AJ294" s="12"/>
      <c r="AK294" s="12"/>
      <c r="AL294" s="12"/>
      <c r="AM294" s="12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</row>
    <row r="295" spans="1:81" ht="15">
      <c r="A295" s="29" t="s">
        <v>10</v>
      </c>
      <c r="B295" s="43">
        <v>3.4623732292903511E-2</v>
      </c>
      <c r="C295" s="43">
        <v>0</v>
      </c>
      <c r="D295" s="43">
        <v>161.57741736688308</v>
      </c>
      <c r="E295" s="43">
        <v>0</v>
      </c>
      <c r="F295" s="422"/>
      <c r="G295" s="43">
        <v>0</v>
      </c>
      <c r="H295" s="44">
        <v>0</v>
      </c>
      <c r="I295" s="39">
        <f t="shared" si="173"/>
        <v>161.612041099176</v>
      </c>
      <c r="J295" s="4"/>
      <c r="K295" s="72" t="s">
        <v>10</v>
      </c>
      <c r="L295" s="43">
        <v>3.4623732292903511E-2</v>
      </c>
      <c r="M295" s="43">
        <v>0</v>
      </c>
      <c r="N295" s="43">
        <v>161.57741736688308</v>
      </c>
      <c r="O295" s="43">
        <v>0</v>
      </c>
      <c r="P295" s="43">
        <v>0</v>
      </c>
      <c r="Q295" s="43">
        <v>0</v>
      </c>
      <c r="R295" s="82">
        <v>0</v>
      </c>
      <c r="S295" s="83">
        <f t="shared" si="174"/>
        <v>161.612041099176</v>
      </c>
      <c r="U295" s="103" t="s">
        <v>10</v>
      </c>
      <c r="V295" s="114">
        <v>3.4623732292903511E-2</v>
      </c>
      <c r="W295" s="114">
        <v>0</v>
      </c>
      <c r="X295" s="114">
        <v>0</v>
      </c>
      <c r="Y295" s="114">
        <v>0</v>
      </c>
      <c r="Z295" s="114">
        <v>161.57741736688308</v>
      </c>
      <c r="AA295" s="114">
        <v>0</v>
      </c>
      <c r="AB295" s="114">
        <v>0</v>
      </c>
      <c r="AC295" s="115">
        <v>0</v>
      </c>
      <c r="AD295" s="116">
        <v>0</v>
      </c>
      <c r="AE295" s="116">
        <v>0</v>
      </c>
      <c r="AF295" s="116">
        <v>0</v>
      </c>
      <c r="AG295" s="116">
        <v>0</v>
      </c>
      <c r="AH295" s="116">
        <v>0</v>
      </c>
      <c r="AI295" s="117">
        <f t="shared" si="175"/>
        <v>161.612041099176</v>
      </c>
      <c r="AJ295" s="12"/>
      <c r="AK295" s="12"/>
      <c r="AL295" s="12"/>
      <c r="AM295" s="12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</row>
    <row r="296" spans="1:8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173"/>
        <v>0</v>
      </c>
      <c r="J296" s="4"/>
      <c r="K296" s="71" t="s">
        <v>56</v>
      </c>
      <c r="L296" s="84">
        <v>0</v>
      </c>
      <c r="M296" s="84">
        <v>0</v>
      </c>
      <c r="N296" s="84">
        <v>0</v>
      </c>
      <c r="O296" s="84">
        <v>0</v>
      </c>
      <c r="P296" s="84">
        <v>0</v>
      </c>
      <c r="Q296" s="84">
        <v>0</v>
      </c>
      <c r="R296" s="85">
        <v>0</v>
      </c>
      <c r="S296" s="86">
        <f t="shared" si="174"/>
        <v>0</v>
      </c>
      <c r="U296" s="102" t="s">
        <v>56</v>
      </c>
      <c r="V296" s="118">
        <v>0</v>
      </c>
      <c r="W296" s="118">
        <v>0</v>
      </c>
      <c r="X296" s="118">
        <v>0</v>
      </c>
      <c r="Y296" s="118">
        <v>0</v>
      </c>
      <c r="Z296" s="118">
        <v>0</v>
      </c>
      <c r="AA296" s="118">
        <v>0</v>
      </c>
      <c r="AB296" s="118">
        <v>0</v>
      </c>
      <c r="AC296" s="119">
        <v>0</v>
      </c>
      <c r="AD296" s="118">
        <v>0</v>
      </c>
      <c r="AE296" s="118">
        <v>0</v>
      </c>
      <c r="AF296" s="118">
        <v>0</v>
      </c>
      <c r="AG296" s="118">
        <v>0</v>
      </c>
      <c r="AH296" s="118">
        <v>0</v>
      </c>
      <c r="AI296" s="120">
        <f t="shared" si="175"/>
        <v>0</v>
      </c>
      <c r="AJ296" s="12"/>
      <c r="AK296" s="12"/>
      <c r="AL296" s="12"/>
      <c r="AM296" s="12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</row>
    <row r="297" spans="1:81" ht="15">
      <c r="A297" s="29" t="s">
        <v>16</v>
      </c>
      <c r="B297" s="43">
        <v>90.899667603492659</v>
      </c>
      <c r="C297" s="43">
        <v>219.19960598454023</v>
      </c>
      <c r="D297" s="43">
        <v>28.917169426490258</v>
      </c>
      <c r="E297" s="43">
        <v>0</v>
      </c>
      <c r="F297" s="422"/>
      <c r="G297" s="43">
        <v>0</v>
      </c>
      <c r="H297" s="44">
        <v>0</v>
      </c>
      <c r="I297" s="39">
        <f t="shared" si="173"/>
        <v>339.01644301452313</v>
      </c>
      <c r="J297" s="4"/>
      <c r="K297" s="72" t="s">
        <v>16</v>
      </c>
      <c r="L297" s="43">
        <v>90.899667603492659</v>
      </c>
      <c r="M297" s="43">
        <v>219.19960598454023</v>
      </c>
      <c r="N297" s="43">
        <v>28.917169426490258</v>
      </c>
      <c r="O297" s="43">
        <v>0</v>
      </c>
      <c r="P297" s="43">
        <v>0</v>
      </c>
      <c r="Q297" s="43">
        <v>0</v>
      </c>
      <c r="R297" s="82">
        <v>0</v>
      </c>
      <c r="S297" s="83">
        <f t="shared" si="174"/>
        <v>339.01644301452313</v>
      </c>
      <c r="U297" s="103" t="s">
        <v>16</v>
      </c>
      <c r="V297" s="114">
        <v>90.420940245729227</v>
      </c>
      <c r="W297" s="114">
        <v>0</v>
      </c>
      <c r="X297" s="114">
        <v>0</v>
      </c>
      <c r="Y297" s="114">
        <v>219.19960598454023</v>
      </c>
      <c r="Z297" s="114">
        <v>25.009903967150368</v>
      </c>
      <c r="AA297" s="114">
        <v>0</v>
      </c>
      <c r="AB297" s="114">
        <v>0</v>
      </c>
      <c r="AC297" s="115">
        <v>4.3859928171033271</v>
      </c>
      <c r="AD297" s="116">
        <v>0.47872735776343717</v>
      </c>
      <c r="AE297" s="116">
        <v>0</v>
      </c>
      <c r="AF297" s="116">
        <v>0</v>
      </c>
      <c r="AG297" s="116">
        <v>3.9072654593398903</v>
      </c>
      <c r="AH297" s="116">
        <v>0</v>
      </c>
      <c r="AI297" s="117">
        <f t="shared" si="175"/>
        <v>339.01644301452313</v>
      </c>
      <c r="AJ297" s="12"/>
      <c r="AK297" s="12"/>
      <c r="AL297" s="12"/>
      <c r="AM297" s="12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</row>
    <row r="298" spans="1:81" ht="15">
      <c r="A298" s="28" t="s">
        <v>68</v>
      </c>
      <c r="B298" s="40">
        <v>85.80595408891584</v>
      </c>
      <c r="C298" s="40">
        <v>154.98697368087932</v>
      </c>
      <c r="D298" s="40">
        <v>44.719003164004995</v>
      </c>
      <c r="E298" s="40">
        <v>0.67220280041352409</v>
      </c>
      <c r="F298" s="422"/>
      <c r="G298" s="40">
        <v>0</v>
      </c>
      <c r="H298" s="41">
        <v>0</v>
      </c>
      <c r="I298" s="42">
        <f t="shared" si="173"/>
        <v>286.18413373421367</v>
      </c>
      <c r="J298" s="4"/>
      <c r="K298" s="71" t="s">
        <v>68</v>
      </c>
      <c r="L298" s="84">
        <v>85.80595408891584</v>
      </c>
      <c r="M298" s="84">
        <v>154.98697368087932</v>
      </c>
      <c r="N298" s="84">
        <v>44.719003164004995</v>
      </c>
      <c r="O298" s="84">
        <v>0.67220280041352409</v>
      </c>
      <c r="P298" s="84">
        <v>0</v>
      </c>
      <c r="Q298" s="84">
        <v>0</v>
      </c>
      <c r="R298" s="85">
        <v>0</v>
      </c>
      <c r="S298" s="86">
        <f t="shared" si="174"/>
        <v>286.18413373421367</v>
      </c>
      <c r="U298" s="102" t="s">
        <v>57</v>
      </c>
      <c r="V298" s="118">
        <v>81.50049515226722</v>
      </c>
      <c r="W298" s="118">
        <v>0</v>
      </c>
      <c r="X298" s="118">
        <v>0</v>
      </c>
      <c r="Y298" s="118">
        <v>154.98697368087932</v>
      </c>
      <c r="Z298" s="118">
        <v>41.670751382539514</v>
      </c>
      <c r="AA298" s="118">
        <v>0.67220280041352409</v>
      </c>
      <c r="AB298" s="118">
        <v>0</v>
      </c>
      <c r="AC298" s="119">
        <v>7.3537107181141073</v>
      </c>
      <c r="AD298" s="118">
        <v>4.3054589366486216</v>
      </c>
      <c r="AE298" s="118">
        <v>0</v>
      </c>
      <c r="AF298" s="118">
        <v>0</v>
      </c>
      <c r="AG298" s="118">
        <v>3.0482517814654844</v>
      </c>
      <c r="AH298" s="118">
        <v>0</v>
      </c>
      <c r="AI298" s="120">
        <f t="shared" si="175"/>
        <v>286.18413373421362</v>
      </c>
      <c r="AJ298" s="12"/>
      <c r="AK298" s="12"/>
      <c r="AL298" s="12"/>
      <c r="AM298" s="12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</row>
    <row r="299" spans="1:81" ht="15">
      <c r="A299" s="29" t="s">
        <v>58</v>
      </c>
      <c r="B299" s="43">
        <v>0</v>
      </c>
      <c r="C299" s="43">
        <v>0</v>
      </c>
      <c r="D299" s="43">
        <v>0</v>
      </c>
      <c r="E299" s="43">
        <v>1.4686933729942833</v>
      </c>
      <c r="F299" s="422"/>
      <c r="G299" s="43">
        <v>0</v>
      </c>
      <c r="H299" s="44">
        <v>0</v>
      </c>
      <c r="I299" s="39">
        <f t="shared" si="173"/>
        <v>1.4686933729942833</v>
      </c>
      <c r="J299" s="4"/>
      <c r="K299" s="72" t="s">
        <v>58</v>
      </c>
      <c r="L299" s="43">
        <v>0</v>
      </c>
      <c r="M299" s="43">
        <v>0</v>
      </c>
      <c r="N299" s="43">
        <v>0</v>
      </c>
      <c r="O299" s="43">
        <v>1.4686933729942833</v>
      </c>
      <c r="P299" s="43">
        <v>548.63599035904156</v>
      </c>
      <c r="Q299" s="43">
        <v>0</v>
      </c>
      <c r="R299" s="82">
        <v>0</v>
      </c>
      <c r="S299" s="83">
        <f t="shared" si="174"/>
        <v>550.10468373203582</v>
      </c>
      <c r="U299" s="103" t="s">
        <v>58</v>
      </c>
      <c r="V299" s="114">
        <v>0</v>
      </c>
      <c r="W299" s="114">
        <v>0</v>
      </c>
      <c r="X299" s="114">
        <v>0</v>
      </c>
      <c r="Y299" s="114">
        <v>0</v>
      </c>
      <c r="Z299" s="114">
        <v>0</v>
      </c>
      <c r="AA299" s="114">
        <v>1.4686933729942833</v>
      </c>
      <c r="AB299" s="114">
        <v>548.63599035904156</v>
      </c>
      <c r="AC299" s="115">
        <v>0</v>
      </c>
      <c r="AD299" s="114">
        <v>0</v>
      </c>
      <c r="AE299" s="114">
        <v>0</v>
      </c>
      <c r="AF299" s="114">
        <v>0</v>
      </c>
      <c r="AG299" s="114">
        <v>0</v>
      </c>
      <c r="AH299" s="114">
        <v>0</v>
      </c>
      <c r="AI299" s="117">
        <f t="shared" si="175"/>
        <v>550.10468373203582</v>
      </c>
      <c r="AJ299" s="12"/>
      <c r="AK299" s="12"/>
      <c r="AL299" s="12"/>
      <c r="AM299" s="12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</row>
    <row r="300" spans="1:8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173"/>
        <v>0</v>
      </c>
      <c r="J300" s="4"/>
      <c r="K300" s="71" t="s">
        <v>12</v>
      </c>
      <c r="L300" s="84">
        <v>0</v>
      </c>
      <c r="M300" s="84">
        <v>0</v>
      </c>
      <c r="N300" s="84">
        <v>0</v>
      </c>
      <c r="O300" s="84">
        <v>0</v>
      </c>
      <c r="P300" s="84">
        <v>65.627002931876632</v>
      </c>
      <c r="Q300" s="84">
        <v>0</v>
      </c>
      <c r="R300" s="85">
        <v>0</v>
      </c>
      <c r="S300" s="86">
        <f t="shared" si="174"/>
        <v>65.627002931876632</v>
      </c>
      <c r="U300" s="102" t="s">
        <v>12</v>
      </c>
      <c r="V300" s="118">
        <v>0</v>
      </c>
      <c r="W300" s="118">
        <v>0</v>
      </c>
      <c r="X300" s="118">
        <v>0</v>
      </c>
      <c r="Y300" s="118">
        <v>0</v>
      </c>
      <c r="Z300" s="118">
        <v>0</v>
      </c>
      <c r="AA300" s="118">
        <v>0</v>
      </c>
      <c r="AB300" s="118">
        <v>65.627002931876632</v>
      </c>
      <c r="AC300" s="119">
        <v>0</v>
      </c>
      <c r="AD300" s="118">
        <v>0</v>
      </c>
      <c r="AE300" s="118">
        <v>0</v>
      </c>
      <c r="AF300" s="118">
        <v>0</v>
      </c>
      <c r="AG300" s="118">
        <v>0</v>
      </c>
      <c r="AH300" s="118">
        <v>0</v>
      </c>
      <c r="AI300" s="120">
        <f t="shared" si="175"/>
        <v>65.627002931876632</v>
      </c>
      <c r="AJ300" s="12"/>
      <c r="AK300" s="12"/>
      <c r="AL300" s="12"/>
      <c r="AM300" s="12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</row>
    <row r="301" spans="1:81" ht="15">
      <c r="A301" s="29" t="s">
        <v>59</v>
      </c>
      <c r="B301" s="43">
        <v>6.9947364626144648E-2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173"/>
        <v>6.9947364626144648E-2</v>
      </c>
      <c r="J301" s="4"/>
      <c r="K301" s="72" t="s">
        <v>59</v>
      </c>
      <c r="L301" s="43">
        <v>6.9947364626144648E-2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82">
        <v>0</v>
      </c>
      <c r="S301" s="83">
        <f t="shared" si="174"/>
        <v>6.9947364626144648E-2</v>
      </c>
      <c r="U301" s="103" t="s">
        <v>59</v>
      </c>
      <c r="V301" s="114">
        <v>6.9947364626144648E-2</v>
      </c>
      <c r="W301" s="114">
        <v>0</v>
      </c>
      <c r="X301" s="114">
        <v>0</v>
      </c>
      <c r="Y301" s="114">
        <v>0</v>
      </c>
      <c r="Z301" s="114">
        <v>0</v>
      </c>
      <c r="AA301" s="114">
        <v>0</v>
      </c>
      <c r="AB301" s="114">
        <v>0</v>
      </c>
      <c r="AC301" s="115">
        <v>0</v>
      </c>
      <c r="AD301" s="114">
        <v>0</v>
      </c>
      <c r="AE301" s="114">
        <v>0</v>
      </c>
      <c r="AF301" s="114">
        <v>0</v>
      </c>
      <c r="AG301" s="114">
        <v>0</v>
      </c>
      <c r="AH301" s="114">
        <v>0</v>
      </c>
      <c r="AI301" s="117">
        <f t="shared" si="175"/>
        <v>6.9947364626144648E-2</v>
      </c>
      <c r="AJ301" s="12"/>
      <c r="AK301" s="12"/>
      <c r="AL301" s="12"/>
      <c r="AM301" s="12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</row>
    <row r="302" spans="1:81" ht="15">
      <c r="A302" s="28" t="s">
        <v>17</v>
      </c>
      <c r="B302" s="40">
        <v>2.1258245252646772</v>
      </c>
      <c r="C302" s="40">
        <v>0.37028052911170656</v>
      </c>
      <c r="D302" s="40">
        <v>9.2577470377988291</v>
      </c>
      <c r="E302" s="40">
        <v>18.240420153286035</v>
      </c>
      <c r="F302" s="422"/>
      <c r="G302" s="40">
        <v>0</v>
      </c>
      <c r="H302" s="41">
        <v>0</v>
      </c>
      <c r="I302" s="42">
        <f t="shared" si="173"/>
        <v>29.994272245461246</v>
      </c>
      <c r="J302" s="4"/>
      <c r="K302" s="71" t="s">
        <v>17</v>
      </c>
      <c r="L302" s="84">
        <v>2.1258245252646772</v>
      </c>
      <c r="M302" s="84">
        <v>0.37028052911170656</v>
      </c>
      <c r="N302" s="84">
        <v>9.2577470377988291</v>
      </c>
      <c r="O302" s="84">
        <v>18.240420153286035</v>
      </c>
      <c r="P302" s="84">
        <v>0</v>
      </c>
      <c r="Q302" s="84">
        <v>0</v>
      </c>
      <c r="R302" s="85">
        <v>0</v>
      </c>
      <c r="S302" s="86">
        <f t="shared" si="174"/>
        <v>29.994272245461246</v>
      </c>
      <c r="U302" s="102" t="s">
        <v>17</v>
      </c>
      <c r="V302" s="118">
        <v>1.6762736460868106</v>
      </c>
      <c r="W302" s="118">
        <v>0</v>
      </c>
      <c r="X302" s="118">
        <v>0</v>
      </c>
      <c r="Y302" s="118">
        <v>0.37028052911170656</v>
      </c>
      <c r="Z302" s="118">
        <v>8.1360660283726194</v>
      </c>
      <c r="AA302" s="118">
        <v>18.240420153286035</v>
      </c>
      <c r="AB302" s="118">
        <v>0</v>
      </c>
      <c r="AC302" s="119">
        <v>1.571231888604077</v>
      </c>
      <c r="AD302" s="118">
        <v>0.44955087917786657</v>
      </c>
      <c r="AE302" s="118">
        <v>0</v>
      </c>
      <c r="AF302" s="118">
        <v>0</v>
      </c>
      <c r="AG302" s="118">
        <v>1.1216810094262104</v>
      </c>
      <c r="AH302" s="118">
        <v>0</v>
      </c>
      <c r="AI302" s="120">
        <f t="shared" si="175"/>
        <v>29.99427224546125</v>
      </c>
      <c r="AJ302" s="12"/>
      <c r="AK302" s="12"/>
      <c r="AL302" s="12"/>
      <c r="AM302" s="12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</row>
    <row r="303" spans="1:81" ht="15">
      <c r="A303" s="29" t="s">
        <v>140</v>
      </c>
      <c r="B303" s="43">
        <v>355.8850783052921</v>
      </c>
      <c r="C303" s="43">
        <v>3888.1714731234997</v>
      </c>
      <c r="D303" s="43">
        <v>807.55824420446436</v>
      </c>
      <c r="E303" s="43">
        <v>0</v>
      </c>
      <c r="F303" s="422"/>
      <c r="G303" s="43">
        <v>0</v>
      </c>
      <c r="H303" s="44">
        <v>0</v>
      </c>
      <c r="I303" s="39">
        <f t="shared" si="173"/>
        <v>5051.6147956332561</v>
      </c>
      <c r="J303" s="4"/>
      <c r="K303" s="72" t="s">
        <v>140</v>
      </c>
      <c r="L303" s="43">
        <v>355.8850783052921</v>
      </c>
      <c r="M303" s="43">
        <v>3888.1714731234997</v>
      </c>
      <c r="N303" s="43">
        <v>807.55824420446436</v>
      </c>
      <c r="O303" s="43">
        <v>0</v>
      </c>
      <c r="P303" s="43">
        <v>0</v>
      </c>
      <c r="Q303" s="43">
        <v>0</v>
      </c>
      <c r="R303" s="82">
        <v>0</v>
      </c>
      <c r="S303" s="83">
        <f t="shared" si="174"/>
        <v>5051.6147956332561</v>
      </c>
      <c r="U303" s="103" t="s">
        <v>140</v>
      </c>
      <c r="V303" s="114">
        <v>319.52543899213299</v>
      </c>
      <c r="W303" s="114">
        <v>0</v>
      </c>
      <c r="X303" s="114">
        <v>0</v>
      </c>
      <c r="Y303" s="114">
        <v>3888.1714731234997</v>
      </c>
      <c r="Z303" s="114">
        <v>718.7765345503243</v>
      </c>
      <c r="AA303" s="114">
        <v>0</v>
      </c>
      <c r="AB303" s="114">
        <v>0</v>
      </c>
      <c r="AC303" s="115">
        <v>125.14134896729919</v>
      </c>
      <c r="AD303" s="114">
        <v>36.359639313159086</v>
      </c>
      <c r="AE303" s="114">
        <v>0</v>
      </c>
      <c r="AF303" s="114">
        <v>0</v>
      </c>
      <c r="AG303" s="114">
        <v>88.781709654140087</v>
      </c>
      <c r="AH303" s="114">
        <v>0</v>
      </c>
      <c r="AI303" s="117">
        <f t="shared" si="175"/>
        <v>5051.6147956332561</v>
      </c>
      <c r="AJ303" s="12"/>
      <c r="AK303" s="12"/>
      <c r="AL303" s="12"/>
      <c r="AM303" s="12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</row>
    <row r="304" spans="1:81" ht="15">
      <c r="A304" s="28" t="s">
        <v>25</v>
      </c>
      <c r="B304" s="40">
        <v>241.34691254237259</v>
      </c>
      <c r="C304" s="40">
        <v>8.7563980951821563</v>
      </c>
      <c r="D304" s="40">
        <v>30.349528952520984</v>
      </c>
      <c r="E304" s="40">
        <v>1496.7997263256475</v>
      </c>
      <c r="F304" s="422"/>
      <c r="G304" s="40">
        <v>100.72200417985709</v>
      </c>
      <c r="H304" s="41">
        <v>0</v>
      </c>
      <c r="I304" s="42">
        <f t="shared" si="173"/>
        <v>1877.9745700955802</v>
      </c>
      <c r="J304" s="4"/>
      <c r="K304" s="71" t="s">
        <v>25</v>
      </c>
      <c r="L304" s="84">
        <v>241.34691254237259</v>
      </c>
      <c r="M304" s="84">
        <v>8.7563980951821563</v>
      </c>
      <c r="N304" s="84">
        <v>30.349528952520984</v>
      </c>
      <c r="O304" s="84">
        <v>1496.7997263256475</v>
      </c>
      <c r="P304" s="84">
        <v>3.3129876230324022</v>
      </c>
      <c r="Q304" s="84">
        <v>100.72200417985709</v>
      </c>
      <c r="R304" s="85">
        <v>0</v>
      </c>
      <c r="S304" s="86">
        <f t="shared" si="174"/>
        <v>1881.2875577186126</v>
      </c>
      <c r="U304" s="102" t="s">
        <v>25</v>
      </c>
      <c r="V304" s="118">
        <v>4.8405905490540873</v>
      </c>
      <c r="W304" s="118">
        <v>137.06700913677432</v>
      </c>
      <c r="X304" s="118">
        <v>100.72200417985709</v>
      </c>
      <c r="Y304" s="118">
        <v>8.7563980951821563</v>
      </c>
      <c r="Z304" s="118">
        <v>13.025019606674567</v>
      </c>
      <c r="AA304" s="118">
        <v>1322.0379683470223</v>
      </c>
      <c r="AB304" s="118">
        <v>3.3129876230324022</v>
      </c>
      <c r="AC304" s="119">
        <v>291.52558018101575</v>
      </c>
      <c r="AD304" s="118">
        <v>99.439312856544191</v>
      </c>
      <c r="AE304" s="118">
        <v>174.76175797862507</v>
      </c>
      <c r="AF304" s="118">
        <v>0</v>
      </c>
      <c r="AG304" s="118">
        <v>17.324509345846415</v>
      </c>
      <c r="AH304" s="118">
        <v>0</v>
      </c>
      <c r="AI304" s="120">
        <f t="shared" si="175"/>
        <v>1881.2875577186128</v>
      </c>
      <c r="AJ304" s="12"/>
      <c r="AK304" s="12"/>
      <c r="AL304" s="12"/>
      <c r="AM304" s="12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</row>
    <row r="305" spans="1:81" ht="15">
      <c r="A305" s="29" t="s">
        <v>24</v>
      </c>
      <c r="B305" s="43">
        <v>41.323140921458041</v>
      </c>
      <c r="C305" s="43">
        <v>0</v>
      </c>
      <c r="D305" s="43">
        <v>263.4301170181181</v>
      </c>
      <c r="E305" s="43">
        <v>0</v>
      </c>
      <c r="F305" s="422"/>
      <c r="G305" s="43">
        <v>0</v>
      </c>
      <c r="H305" s="44">
        <v>0</v>
      </c>
      <c r="I305" s="39">
        <f t="shared" si="173"/>
        <v>304.75325793957614</v>
      </c>
      <c r="J305" s="4"/>
      <c r="K305" s="72" t="s">
        <v>24</v>
      </c>
      <c r="L305" s="43">
        <v>41.323140921458041</v>
      </c>
      <c r="M305" s="43">
        <v>0</v>
      </c>
      <c r="N305" s="43">
        <v>263.4301170181181</v>
      </c>
      <c r="O305" s="43">
        <v>0</v>
      </c>
      <c r="P305" s="43">
        <v>0</v>
      </c>
      <c r="Q305" s="43">
        <v>0</v>
      </c>
      <c r="R305" s="82">
        <v>0</v>
      </c>
      <c r="S305" s="83">
        <f t="shared" si="174"/>
        <v>304.75325793957614</v>
      </c>
      <c r="U305" s="103" t="s">
        <v>24</v>
      </c>
      <c r="V305" s="114">
        <v>32.58650911503269</v>
      </c>
      <c r="W305" s="114">
        <v>0</v>
      </c>
      <c r="X305" s="114">
        <v>0</v>
      </c>
      <c r="Y305" s="114">
        <v>0</v>
      </c>
      <c r="Z305" s="114">
        <v>11.209792213536938</v>
      </c>
      <c r="AA305" s="114">
        <v>0</v>
      </c>
      <c r="AB305" s="114">
        <v>0</v>
      </c>
      <c r="AC305" s="115">
        <v>260.95695661100643</v>
      </c>
      <c r="AD305" s="114">
        <v>8.7366318064253505</v>
      </c>
      <c r="AE305" s="114">
        <v>0</v>
      </c>
      <c r="AF305" s="114">
        <v>0</v>
      </c>
      <c r="AG305" s="114">
        <v>252.22032480458114</v>
      </c>
      <c r="AH305" s="114">
        <v>0</v>
      </c>
      <c r="AI305" s="117">
        <f t="shared" si="175"/>
        <v>304.75325793957609</v>
      </c>
      <c r="AJ305" s="12"/>
      <c r="AK305" s="12"/>
      <c r="AL305" s="12"/>
      <c r="AM305" s="12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</row>
    <row r="306" spans="1:81" ht="15">
      <c r="A306" s="28" t="s">
        <v>60</v>
      </c>
      <c r="B306" s="40">
        <v>6.8915559468528933</v>
      </c>
      <c r="C306" s="40">
        <v>0</v>
      </c>
      <c r="D306" s="40">
        <v>5.5432080442077627</v>
      </c>
      <c r="E306" s="40">
        <v>0</v>
      </c>
      <c r="F306" s="422"/>
      <c r="G306" s="40">
        <v>0</v>
      </c>
      <c r="H306" s="41">
        <v>0</v>
      </c>
      <c r="I306" s="42">
        <f t="shared" si="173"/>
        <v>12.434763991060656</v>
      </c>
      <c r="J306" s="4"/>
      <c r="K306" s="71" t="s">
        <v>60</v>
      </c>
      <c r="L306" s="84">
        <v>6.8915559468528933</v>
      </c>
      <c r="M306" s="84">
        <v>0</v>
      </c>
      <c r="N306" s="84">
        <v>5.5432080442077627</v>
      </c>
      <c r="O306" s="84">
        <v>0</v>
      </c>
      <c r="P306" s="84">
        <v>0</v>
      </c>
      <c r="Q306" s="84">
        <v>0</v>
      </c>
      <c r="R306" s="85">
        <v>0</v>
      </c>
      <c r="S306" s="86">
        <f t="shared" si="174"/>
        <v>12.434763991060656</v>
      </c>
      <c r="U306" s="102" t="s">
        <v>60</v>
      </c>
      <c r="V306" s="118">
        <v>2.3970629380357891</v>
      </c>
      <c r="W306" s="118">
        <v>0</v>
      </c>
      <c r="X306" s="118">
        <v>0</v>
      </c>
      <c r="Y306" s="118">
        <v>0</v>
      </c>
      <c r="Z306" s="118">
        <v>5.5432080442077627</v>
      </c>
      <c r="AA306" s="118">
        <v>0</v>
      </c>
      <c r="AB306" s="118">
        <v>0</v>
      </c>
      <c r="AC306" s="119">
        <v>4.4944930088171047</v>
      </c>
      <c r="AD306" s="118">
        <v>4.4944930088171047</v>
      </c>
      <c r="AE306" s="118">
        <v>0</v>
      </c>
      <c r="AF306" s="118">
        <v>0</v>
      </c>
      <c r="AG306" s="118">
        <v>0</v>
      </c>
      <c r="AH306" s="118">
        <v>0</v>
      </c>
      <c r="AI306" s="120">
        <f t="shared" si="175"/>
        <v>12.434763991060656</v>
      </c>
      <c r="AJ306" s="12"/>
      <c r="AK306" s="12"/>
      <c r="AL306" s="12"/>
      <c r="AM306" s="12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</row>
    <row r="307" spans="1:81" ht="15">
      <c r="A307" s="29" t="s">
        <v>22</v>
      </c>
      <c r="B307" s="43">
        <v>107.15195362857881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173"/>
        <v>107.15195362857881</v>
      </c>
      <c r="J307" s="4"/>
      <c r="K307" s="72" t="s">
        <v>22</v>
      </c>
      <c r="L307" s="43">
        <v>107.15195362857881</v>
      </c>
      <c r="M307" s="43">
        <v>0</v>
      </c>
      <c r="N307" s="43">
        <v>0</v>
      </c>
      <c r="O307" s="43">
        <v>0</v>
      </c>
      <c r="P307" s="43">
        <v>2.5662414659365171</v>
      </c>
      <c r="Q307" s="43">
        <v>0</v>
      </c>
      <c r="R307" s="82">
        <v>0</v>
      </c>
      <c r="S307" s="83">
        <f t="shared" si="174"/>
        <v>109.71819509451532</v>
      </c>
      <c r="U307" s="103" t="s">
        <v>22</v>
      </c>
      <c r="V307" s="114">
        <v>107.15195362857881</v>
      </c>
      <c r="W307" s="114">
        <v>0</v>
      </c>
      <c r="X307" s="114">
        <v>0</v>
      </c>
      <c r="Y307" s="114">
        <v>0</v>
      </c>
      <c r="Z307" s="114">
        <v>0</v>
      </c>
      <c r="AA307" s="114">
        <v>0</v>
      </c>
      <c r="AB307" s="114">
        <v>2.5662414659365171</v>
      </c>
      <c r="AC307" s="115">
        <v>0</v>
      </c>
      <c r="AD307" s="114">
        <v>0</v>
      </c>
      <c r="AE307" s="114">
        <v>0</v>
      </c>
      <c r="AF307" s="114">
        <v>0</v>
      </c>
      <c r="AG307" s="114">
        <v>0</v>
      </c>
      <c r="AH307" s="114">
        <v>0</v>
      </c>
      <c r="AI307" s="117">
        <f t="shared" si="175"/>
        <v>109.71819509451532</v>
      </c>
      <c r="AJ307" s="12"/>
      <c r="AK307" s="12"/>
      <c r="AL307" s="12"/>
      <c r="AM307" s="12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</row>
    <row r="308" spans="1:8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173"/>
        <v>0</v>
      </c>
      <c r="J308" s="4"/>
      <c r="K308" s="71" t="s">
        <v>21</v>
      </c>
      <c r="L308" s="84">
        <v>0</v>
      </c>
      <c r="M308" s="84">
        <v>0</v>
      </c>
      <c r="N308" s="84">
        <v>0</v>
      </c>
      <c r="O308" s="84">
        <v>0</v>
      </c>
      <c r="P308" s="84">
        <v>0</v>
      </c>
      <c r="Q308" s="84">
        <v>0</v>
      </c>
      <c r="R308" s="85">
        <v>0</v>
      </c>
      <c r="S308" s="86">
        <f t="shared" si="174"/>
        <v>0</v>
      </c>
      <c r="U308" s="102" t="s">
        <v>61</v>
      </c>
      <c r="V308" s="118">
        <v>0</v>
      </c>
      <c r="W308" s="118">
        <v>0</v>
      </c>
      <c r="X308" s="118">
        <v>0</v>
      </c>
      <c r="Y308" s="118">
        <v>0</v>
      </c>
      <c r="Z308" s="118">
        <v>0</v>
      </c>
      <c r="AA308" s="118">
        <v>0</v>
      </c>
      <c r="AB308" s="118">
        <v>0</v>
      </c>
      <c r="AC308" s="119">
        <v>0</v>
      </c>
      <c r="AD308" s="118">
        <v>0</v>
      </c>
      <c r="AE308" s="118">
        <v>0</v>
      </c>
      <c r="AF308" s="118">
        <v>0</v>
      </c>
      <c r="AG308" s="118">
        <v>0</v>
      </c>
      <c r="AH308" s="118">
        <v>0</v>
      </c>
      <c r="AI308" s="120">
        <f t="shared" si="175"/>
        <v>0</v>
      </c>
      <c r="AJ308" s="12"/>
      <c r="AK308" s="12"/>
      <c r="AL308" s="12"/>
      <c r="AM308" s="12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</row>
    <row r="309" spans="1:8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173"/>
        <v>0</v>
      </c>
      <c r="J309" s="4"/>
      <c r="K309" s="73" t="s">
        <v>64</v>
      </c>
      <c r="L309" s="43">
        <v>0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82">
        <v>0</v>
      </c>
      <c r="S309" s="83">
        <f t="shared" si="174"/>
        <v>0</v>
      </c>
      <c r="U309" s="104" t="s">
        <v>62</v>
      </c>
      <c r="V309" s="114">
        <v>0</v>
      </c>
      <c r="W309" s="114">
        <v>0</v>
      </c>
      <c r="X309" s="114">
        <v>0</v>
      </c>
      <c r="Y309" s="114">
        <v>0</v>
      </c>
      <c r="Z309" s="114">
        <v>0</v>
      </c>
      <c r="AA309" s="114">
        <v>0</v>
      </c>
      <c r="AB309" s="114">
        <v>0</v>
      </c>
      <c r="AC309" s="115">
        <v>0</v>
      </c>
      <c r="AD309" s="116">
        <v>0</v>
      </c>
      <c r="AE309" s="116">
        <v>0</v>
      </c>
      <c r="AF309" s="116">
        <v>0</v>
      </c>
      <c r="AG309" s="116">
        <v>0</v>
      </c>
      <c r="AH309" s="116">
        <v>0</v>
      </c>
      <c r="AI309" s="117">
        <f t="shared" si="175"/>
        <v>0</v>
      </c>
      <c r="AJ309" s="12"/>
      <c r="AK309" s="12"/>
      <c r="AL309" s="12"/>
      <c r="AM309" s="12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</row>
    <row r="310" spans="1:81" ht="15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f t="shared" si="173"/>
        <v>0</v>
      </c>
      <c r="J310" s="4"/>
      <c r="K310" s="74" t="s">
        <v>23</v>
      </c>
      <c r="L310" s="87">
        <v>0</v>
      </c>
      <c r="M310" s="87">
        <v>0</v>
      </c>
      <c r="N310" s="87">
        <v>0</v>
      </c>
      <c r="O310" s="87">
        <v>0</v>
      </c>
      <c r="P310" s="87">
        <v>0</v>
      </c>
      <c r="Q310" s="87">
        <v>0</v>
      </c>
      <c r="R310" s="88">
        <v>0</v>
      </c>
      <c r="S310" s="89">
        <f t="shared" si="174"/>
        <v>0</v>
      </c>
      <c r="U310" s="105" t="s">
        <v>65</v>
      </c>
      <c r="V310" s="121">
        <v>0</v>
      </c>
      <c r="W310" s="121">
        <v>0</v>
      </c>
      <c r="X310" s="121">
        <v>0</v>
      </c>
      <c r="Y310" s="121">
        <v>0</v>
      </c>
      <c r="Z310" s="121">
        <v>0</v>
      </c>
      <c r="AA310" s="121">
        <v>0</v>
      </c>
      <c r="AB310" s="121">
        <v>0</v>
      </c>
      <c r="AC310" s="121">
        <v>0</v>
      </c>
      <c r="AD310" s="121">
        <v>0</v>
      </c>
      <c r="AE310" s="121">
        <v>0</v>
      </c>
      <c r="AF310" s="121">
        <v>0</v>
      </c>
      <c r="AG310" s="121">
        <v>0</v>
      </c>
      <c r="AH310" s="122">
        <v>0</v>
      </c>
      <c r="AI310" s="123">
        <f t="shared" si="175"/>
        <v>0</v>
      </c>
      <c r="AJ310" s="12"/>
      <c r="AK310" s="12"/>
      <c r="AL310" s="12"/>
      <c r="AM310" s="12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</row>
    <row r="311" spans="1:81" ht="15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f t="shared" si="173"/>
        <v>0</v>
      </c>
      <c r="J311" s="4"/>
      <c r="K311" s="75" t="s">
        <v>19</v>
      </c>
      <c r="L311" s="62">
        <v>0</v>
      </c>
      <c r="M311" s="62">
        <v>0</v>
      </c>
      <c r="N311" s="62">
        <v>0</v>
      </c>
      <c r="O311" s="62">
        <v>0</v>
      </c>
      <c r="P311" s="62">
        <v>0</v>
      </c>
      <c r="Q311" s="62">
        <v>0</v>
      </c>
      <c r="R311" s="90">
        <v>0</v>
      </c>
      <c r="S311" s="91">
        <f t="shared" si="174"/>
        <v>0</v>
      </c>
      <c r="U311" s="106" t="s">
        <v>19</v>
      </c>
      <c r="V311" s="124">
        <v>0</v>
      </c>
      <c r="W311" s="124">
        <v>0</v>
      </c>
      <c r="X311" s="124">
        <v>0</v>
      </c>
      <c r="Y311" s="124">
        <v>0</v>
      </c>
      <c r="Z311" s="124">
        <v>0</v>
      </c>
      <c r="AA311" s="124">
        <v>0</v>
      </c>
      <c r="AB311" s="124">
        <v>0</v>
      </c>
      <c r="AC311" s="124">
        <v>0</v>
      </c>
      <c r="AD311" s="125">
        <v>0</v>
      </c>
      <c r="AE311" s="125">
        <v>0</v>
      </c>
      <c r="AF311" s="125">
        <v>0</v>
      </c>
      <c r="AG311" s="125">
        <v>0</v>
      </c>
      <c r="AH311" s="125">
        <v>0</v>
      </c>
      <c r="AI311" s="126">
        <f t="shared" si="175"/>
        <v>0</v>
      </c>
      <c r="AJ311" s="12"/>
      <c r="AK311" s="12"/>
      <c r="AL311" s="12"/>
      <c r="AM311" s="12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</row>
    <row r="312" spans="1:81" ht="15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f t="shared" si="173"/>
        <v>0</v>
      </c>
      <c r="J312" s="4"/>
      <c r="K312" s="74" t="s">
        <v>20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s="87">
        <v>0</v>
      </c>
      <c r="R312" s="88">
        <v>0</v>
      </c>
      <c r="S312" s="89">
        <f t="shared" si="174"/>
        <v>0</v>
      </c>
      <c r="U312" s="105" t="s">
        <v>20</v>
      </c>
      <c r="V312" s="121">
        <v>0</v>
      </c>
      <c r="W312" s="121">
        <v>0</v>
      </c>
      <c r="X312" s="121">
        <v>0</v>
      </c>
      <c r="Y312" s="121">
        <v>0</v>
      </c>
      <c r="Z312" s="121">
        <v>0</v>
      </c>
      <c r="AA312" s="121">
        <v>0</v>
      </c>
      <c r="AB312" s="121">
        <v>0</v>
      </c>
      <c r="AC312" s="121">
        <v>0</v>
      </c>
      <c r="AD312" s="121">
        <v>0</v>
      </c>
      <c r="AE312" s="121">
        <v>0</v>
      </c>
      <c r="AF312" s="121">
        <v>0</v>
      </c>
      <c r="AG312" s="121">
        <v>0</v>
      </c>
      <c r="AH312" s="122">
        <v>0</v>
      </c>
      <c r="AI312" s="123">
        <f t="shared" si="175"/>
        <v>0</v>
      </c>
      <c r="AJ312" s="12"/>
      <c r="AK312" s="12"/>
      <c r="AL312" s="12"/>
      <c r="AM312" s="12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</row>
    <row r="313" spans="1:81" ht="15.7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f t="shared" si="173"/>
        <v>0</v>
      </c>
      <c r="J313" s="4"/>
      <c r="K313" s="76" t="s">
        <v>11</v>
      </c>
      <c r="L313" s="52">
        <v>0</v>
      </c>
      <c r="M313" s="52">
        <v>0</v>
      </c>
      <c r="N313" s="52">
        <v>0</v>
      </c>
      <c r="O313" s="52">
        <v>0</v>
      </c>
      <c r="P313" s="52">
        <v>0</v>
      </c>
      <c r="Q313" s="52">
        <v>0</v>
      </c>
      <c r="R313" s="92">
        <v>0</v>
      </c>
      <c r="S313" s="93">
        <f t="shared" si="174"/>
        <v>0</v>
      </c>
      <c r="U313" s="106" t="s">
        <v>11</v>
      </c>
      <c r="V313" s="124">
        <v>0</v>
      </c>
      <c r="W313" s="124">
        <v>0</v>
      </c>
      <c r="X313" s="124">
        <v>0</v>
      </c>
      <c r="Y313" s="124">
        <v>0</v>
      </c>
      <c r="Z313" s="124">
        <v>0</v>
      </c>
      <c r="AA313" s="124">
        <v>0</v>
      </c>
      <c r="AB313" s="124">
        <v>0</v>
      </c>
      <c r="AC313" s="124">
        <v>0</v>
      </c>
      <c r="AD313" s="125">
        <v>0</v>
      </c>
      <c r="AE313" s="125">
        <v>0</v>
      </c>
      <c r="AF313" s="125">
        <v>0</v>
      </c>
      <c r="AG313" s="125">
        <v>0</v>
      </c>
      <c r="AH313" s="125">
        <v>0</v>
      </c>
      <c r="AI313" s="126">
        <f t="shared" si="175"/>
        <v>0</v>
      </c>
      <c r="AJ313" s="12"/>
      <c r="AK313" s="12"/>
      <c r="AL313" s="12"/>
      <c r="AM313" s="12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</row>
    <row r="314" spans="1:81" ht="15">
      <c r="A314" s="34" t="s">
        <v>26</v>
      </c>
      <c r="B314" s="67">
        <f>SUM(B293:B309)</f>
        <v>931.53465865914666</v>
      </c>
      <c r="C314" s="67">
        <f t="shared" ref="C314:I314" si="176">SUM(C293:C309)</f>
        <v>4271.484731413213</v>
      </c>
      <c r="D314" s="67">
        <f t="shared" si="176"/>
        <v>1369.6008352144886</v>
      </c>
      <c r="E314" s="67">
        <f t="shared" si="176"/>
        <v>1517.1810426523414</v>
      </c>
      <c r="F314" s="67">
        <f t="shared" si="176"/>
        <v>0</v>
      </c>
      <c r="G314" s="67">
        <f t="shared" si="176"/>
        <v>100.72200417985709</v>
      </c>
      <c r="H314" s="68">
        <f t="shared" si="176"/>
        <v>0</v>
      </c>
      <c r="I314" s="39">
        <f t="shared" si="176"/>
        <v>8190.5232721190459</v>
      </c>
      <c r="J314" s="4"/>
      <c r="K314" s="77" t="s">
        <v>26</v>
      </c>
      <c r="L314" s="67">
        <f>SUM(L293:L309)</f>
        <v>931.53465865914666</v>
      </c>
      <c r="M314" s="67">
        <f t="shared" ref="M314:S314" si="177">SUM(M293:M309)</f>
        <v>4271.484731413213</v>
      </c>
      <c r="N314" s="67">
        <f t="shared" si="177"/>
        <v>1369.6008352144886</v>
      </c>
      <c r="O314" s="67">
        <f t="shared" si="177"/>
        <v>1517.1810426523414</v>
      </c>
      <c r="P314" s="67">
        <f t="shared" si="177"/>
        <v>620.14222237988713</v>
      </c>
      <c r="Q314" s="67">
        <f t="shared" si="177"/>
        <v>100.72200417985709</v>
      </c>
      <c r="R314" s="68">
        <f t="shared" si="177"/>
        <v>0</v>
      </c>
      <c r="S314" s="94">
        <f t="shared" si="177"/>
        <v>8810.665494498935</v>
      </c>
      <c r="U314" s="107" t="s">
        <v>63</v>
      </c>
      <c r="V314" s="127">
        <f>SUM(V293:V309)</f>
        <v>640.20383536383656</v>
      </c>
      <c r="W314" s="127">
        <f t="shared" ref="W314:AH314" si="178">SUM(W293:W309)</f>
        <v>137.06700913677432</v>
      </c>
      <c r="X314" s="127">
        <f t="shared" si="178"/>
        <v>100.72200417985709</v>
      </c>
      <c r="Y314" s="127">
        <f t="shared" si="178"/>
        <v>4271.484731413213</v>
      </c>
      <c r="Z314" s="127">
        <f t="shared" si="178"/>
        <v>1003.1970931596892</v>
      </c>
      <c r="AA314" s="127">
        <f t="shared" si="178"/>
        <v>1342.4192846737162</v>
      </c>
      <c r="AB314" s="127">
        <f t="shared" si="178"/>
        <v>620.14222237988713</v>
      </c>
      <c r="AC314" s="127">
        <f t="shared" si="178"/>
        <v>695.42931419196009</v>
      </c>
      <c r="AD314" s="128">
        <f t="shared" si="178"/>
        <v>154.26381415853567</v>
      </c>
      <c r="AE314" s="128">
        <f t="shared" si="178"/>
        <v>174.76175797862507</v>
      </c>
      <c r="AF314" s="128">
        <f t="shared" si="178"/>
        <v>0</v>
      </c>
      <c r="AG314" s="128">
        <f t="shared" si="178"/>
        <v>366.40374205479924</v>
      </c>
      <c r="AH314" s="128">
        <f t="shared" si="178"/>
        <v>0</v>
      </c>
      <c r="AI314" s="129">
        <f>SUM(V314:AC314)</f>
        <v>8810.6654944989332</v>
      </c>
      <c r="AJ314" s="12"/>
      <c r="AK314" s="12"/>
      <c r="AL314" s="12"/>
      <c r="AM314" s="12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</row>
    <row r="315" spans="1:81" s="15" customFormat="1" ht="15.75" thickBot="1">
      <c r="A315" s="32" t="s">
        <v>90</v>
      </c>
      <c r="B315" s="48">
        <f>IF($I314=0,"-",B314/$I314)</f>
        <v>0.11373322896598531</v>
      </c>
      <c r="C315" s="48">
        <f t="shared" ref="C315:H315" si="179">IF($I314=0,"-",C314/$I314)</f>
        <v>0.52151548680089366</v>
      </c>
      <c r="D315" s="48">
        <f t="shared" si="179"/>
        <v>0.16721774540055076</v>
      </c>
      <c r="E315" s="48">
        <f t="shared" si="179"/>
        <v>0.18523615552340864</v>
      </c>
      <c r="F315" s="48">
        <f t="shared" si="179"/>
        <v>0</v>
      </c>
      <c r="G315" s="48">
        <f t="shared" si="179"/>
        <v>1.2297383309161684E-2</v>
      </c>
      <c r="H315" s="69">
        <f t="shared" si="179"/>
        <v>0</v>
      </c>
      <c r="I315" s="49">
        <f>SUM(B315:H315)</f>
        <v>1</v>
      </c>
      <c r="K315" s="78" t="s">
        <v>90</v>
      </c>
      <c r="L315" s="95">
        <f>IF($S314=0,"-",L314/$S314)</f>
        <v>0.10572807005790466</v>
      </c>
      <c r="M315" s="95">
        <f t="shared" ref="M315:R315" si="180">IF($S314=0,"-",M314/$S314)</f>
        <v>0.48480841022510451</v>
      </c>
      <c r="N315" s="95">
        <f t="shared" si="180"/>
        <v>0.1554480573652034</v>
      </c>
      <c r="O315" s="95">
        <f t="shared" si="180"/>
        <v>0.17219823446930485</v>
      </c>
      <c r="P315" s="95">
        <f t="shared" si="180"/>
        <v>7.038540082665512E-2</v>
      </c>
      <c r="Q315" s="95">
        <f t="shared" si="180"/>
        <v>1.1431827055827317E-2</v>
      </c>
      <c r="R315" s="96">
        <f t="shared" si="180"/>
        <v>0</v>
      </c>
      <c r="S315" s="97">
        <f>SUM(L315:R315)</f>
        <v>0.99999999999999989</v>
      </c>
      <c r="U315" s="108" t="s">
        <v>90</v>
      </c>
      <c r="V315" s="130">
        <f>+V314/$AI314</f>
        <v>7.2662369915593453E-2</v>
      </c>
      <c r="W315" s="130">
        <f t="shared" ref="W315:AH315" si="181">+W314/$AI314</f>
        <v>1.5556941666024443E-2</v>
      </c>
      <c r="X315" s="130">
        <f t="shared" si="181"/>
        <v>1.1431827055827321E-2</v>
      </c>
      <c r="Y315" s="130">
        <f t="shared" si="181"/>
        <v>0.48480841022510462</v>
      </c>
      <c r="Z315" s="130">
        <f t="shared" si="181"/>
        <v>0.11386167069741211</v>
      </c>
      <c r="AA315" s="130">
        <f t="shared" si="181"/>
        <v>0.15236298387583494</v>
      </c>
      <c r="AB315" s="130">
        <f t="shared" si="181"/>
        <v>7.0385400826655134E-2</v>
      </c>
      <c r="AC315" s="130">
        <f t="shared" si="181"/>
        <v>7.8930395737548023E-2</v>
      </c>
      <c r="AD315" s="130">
        <f t="shared" si="181"/>
        <v>1.750875847628678E-2</v>
      </c>
      <c r="AE315" s="130">
        <f t="shared" si="181"/>
        <v>1.9835250593469939E-2</v>
      </c>
      <c r="AF315" s="130">
        <f t="shared" si="181"/>
        <v>0</v>
      </c>
      <c r="AG315" s="130">
        <f t="shared" si="181"/>
        <v>4.1586386667791297E-2</v>
      </c>
      <c r="AH315" s="130">
        <f t="shared" si="181"/>
        <v>0</v>
      </c>
      <c r="AI315" s="131">
        <f>SUM(V315:AC315)</f>
        <v>1</v>
      </c>
      <c r="AJ315" s="12"/>
      <c r="AK315" s="12"/>
      <c r="AL315" s="12"/>
      <c r="AM315" s="12"/>
    </row>
    <row r="316" spans="1:81" ht="15.75" thickBot="1">
      <c r="A316" s="2"/>
      <c r="B316" s="2"/>
      <c r="C316" s="2"/>
      <c r="D316" s="2"/>
      <c r="E316" s="2"/>
      <c r="F316" s="2"/>
      <c r="G316" s="2"/>
      <c r="H316" s="2"/>
      <c r="I316" s="2"/>
      <c r="J316" s="4"/>
      <c r="K316" s="2"/>
      <c r="L316" s="2"/>
      <c r="M316" s="2"/>
      <c r="N316" s="2"/>
      <c r="O316" s="2"/>
      <c r="P316" s="2"/>
      <c r="Q316" s="2"/>
      <c r="R316" s="2"/>
      <c r="S316" s="2"/>
      <c r="U316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12"/>
      <c r="AK316" s="12"/>
      <c r="AL316" s="12"/>
      <c r="AM316" s="12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</row>
    <row r="317" spans="1:81" ht="30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  <c r="J317" s="4"/>
      <c r="K317" s="424" t="s">
        <v>39</v>
      </c>
      <c r="L317" s="80" t="s">
        <v>0</v>
      </c>
      <c r="M317" s="80" t="s">
        <v>1</v>
      </c>
      <c r="N317" s="80" t="s">
        <v>2</v>
      </c>
      <c r="O317" s="80" t="s">
        <v>3</v>
      </c>
      <c r="P317" s="80" t="s">
        <v>27</v>
      </c>
      <c r="Q317" s="80" t="s">
        <v>4</v>
      </c>
      <c r="R317" s="80" t="s">
        <v>5</v>
      </c>
      <c r="S317" s="81" t="s">
        <v>6</v>
      </c>
      <c r="U317" s="417" t="s">
        <v>39</v>
      </c>
      <c r="V317" s="111" t="s">
        <v>72</v>
      </c>
      <c r="W317" s="111" t="s">
        <v>73</v>
      </c>
      <c r="X317" s="111" t="s">
        <v>4</v>
      </c>
      <c r="Y317" s="111" t="s">
        <v>1</v>
      </c>
      <c r="Z317" s="111" t="s">
        <v>2</v>
      </c>
      <c r="AA317" s="111" t="s">
        <v>3</v>
      </c>
      <c r="AB317" s="111" t="s">
        <v>55</v>
      </c>
      <c r="AC317" s="111" t="s">
        <v>67</v>
      </c>
      <c r="AD317" s="112" t="s">
        <v>74</v>
      </c>
      <c r="AE317" s="112" t="s">
        <v>75</v>
      </c>
      <c r="AF317" s="112" t="s">
        <v>76</v>
      </c>
      <c r="AG317" s="112" t="s">
        <v>77</v>
      </c>
      <c r="AH317" s="112" t="s">
        <v>78</v>
      </c>
      <c r="AI317" s="113" t="s">
        <v>63</v>
      </c>
      <c r="AJ317" s="12"/>
      <c r="AK317" s="12"/>
      <c r="AL317" s="12"/>
      <c r="AM317" s="12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</row>
    <row r="318" spans="1:81" ht="15" customHeight="1">
      <c r="A318" s="445" t="s">
        <v>39</v>
      </c>
      <c r="B318" s="409" t="s">
        <v>119</v>
      </c>
      <c r="C318" s="410"/>
      <c r="D318" s="410"/>
      <c r="E318" s="410"/>
      <c r="F318" s="410"/>
      <c r="G318" s="410"/>
      <c r="H318" s="410"/>
      <c r="I318" s="411"/>
      <c r="J318" s="4"/>
      <c r="K318" s="425" t="s">
        <v>39</v>
      </c>
      <c r="L318" s="412" t="s">
        <v>119</v>
      </c>
      <c r="M318" s="413"/>
      <c r="N318" s="413"/>
      <c r="O318" s="413"/>
      <c r="P318" s="413"/>
      <c r="Q318" s="413"/>
      <c r="R318" s="413"/>
      <c r="S318" s="414"/>
      <c r="U318" s="418" t="s">
        <v>39</v>
      </c>
      <c r="V318" s="419" t="s">
        <v>119</v>
      </c>
      <c r="W318" s="419"/>
      <c r="X318" s="419"/>
      <c r="Y318" s="419"/>
      <c r="Z318" s="419"/>
      <c r="AA318" s="419"/>
      <c r="AB318" s="419"/>
      <c r="AC318" s="419"/>
      <c r="AD318" s="419"/>
      <c r="AE318" s="419"/>
      <c r="AF318" s="419"/>
      <c r="AG318" s="419"/>
      <c r="AH318" s="419"/>
      <c r="AI318" s="420"/>
      <c r="AJ318" s="12"/>
      <c r="AK318" s="12"/>
      <c r="AL318" s="12"/>
      <c r="AM318" s="12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</row>
    <row r="319" spans="1:81" ht="15">
      <c r="A319" s="27" t="s">
        <v>7</v>
      </c>
      <c r="B319" s="37">
        <v>0</v>
      </c>
      <c r="C319" s="37">
        <v>1102.6183809222919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1102.6183809222919</v>
      </c>
      <c r="J319" s="4"/>
      <c r="K319" s="79" t="s">
        <v>7</v>
      </c>
      <c r="L319" s="37">
        <v>0</v>
      </c>
      <c r="M319" s="37">
        <v>1102.6183809222919</v>
      </c>
      <c r="N319" s="37">
        <v>0</v>
      </c>
      <c r="O319" s="37">
        <v>0</v>
      </c>
      <c r="P319" s="37">
        <v>0</v>
      </c>
      <c r="Q319" s="37">
        <v>0</v>
      </c>
      <c r="R319" s="98">
        <v>0</v>
      </c>
      <c r="S319" s="99">
        <f>SUM(L319:R319)</f>
        <v>1102.6183809222919</v>
      </c>
      <c r="U319" s="101" t="s">
        <v>7</v>
      </c>
      <c r="V319" s="114">
        <v>0</v>
      </c>
      <c r="W319" s="114">
        <v>0</v>
      </c>
      <c r="X319" s="114">
        <v>0</v>
      </c>
      <c r="Y319" s="114">
        <v>1102.6183809222919</v>
      </c>
      <c r="Z319" s="114">
        <v>0</v>
      </c>
      <c r="AA319" s="114">
        <v>0</v>
      </c>
      <c r="AB319" s="114">
        <v>0</v>
      </c>
      <c r="AC319" s="115">
        <v>0</v>
      </c>
      <c r="AD319" s="116">
        <v>0</v>
      </c>
      <c r="AE319" s="116">
        <v>0</v>
      </c>
      <c r="AF319" s="116">
        <v>0</v>
      </c>
      <c r="AG319" s="116">
        <v>0</v>
      </c>
      <c r="AH319" s="116">
        <v>0</v>
      </c>
      <c r="AI319" s="117">
        <f>SUM(V319:AC319)</f>
        <v>1102.6183809222919</v>
      </c>
      <c r="AJ319" s="12"/>
      <c r="AK319" s="12"/>
      <c r="AL319" s="12"/>
      <c r="AM319" s="12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</row>
    <row r="320" spans="1:8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182">SUM(B320:H320)</f>
        <v>0</v>
      </c>
      <c r="J320" s="4"/>
      <c r="K320" s="71" t="s">
        <v>8</v>
      </c>
      <c r="L320" s="84">
        <v>0</v>
      </c>
      <c r="M320" s="84">
        <v>0</v>
      </c>
      <c r="N320" s="84">
        <v>0</v>
      </c>
      <c r="O320" s="84">
        <v>0</v>
      </c>
      <c r="P320" s="84">
        <v>0</v>
      </c>
      <c r="Q320" s="84">
        <v>0</v>
      </c>
      <c r="R320" s="85">
        <v>0</v>
      </c>
      <c r="S320" s="86">
        <f t="shared" ref="S320:S339" si="183">SUM(L320:R320)</f>
        <v>0</v>
      </c>
      <c r="U320" s="102" t="s">
        <v>8</v>
      </c>
      <c r="V320" s="118">
        <v>0</v>
      </c>
      <c r="W320" s="118">
        <v>0</v>
      </c>
      <c r="X320" s="118">
        <v>0</v>
      </c>
      <c r="Y320" s="118">
        <v>0</v>
      </c>
      <c r="Z320" s="118">
        <v>0</v>
      </c>
      <c r="AA320" s="118">
        <v>0</v>
      </c>
      <c r="AB320" s="118">
        <v>0</v>
      </c>
      <c r="AC320" s="119">
        <v>0</v>
      </c>
      <c r="AD320" s="118">
        <v>0</v>
      </c>
      <c r="AE320" s="118">
        <v>0</v>
      </c>
      <c r="AF320" s="118">
        <v>0</v>
      </c>
      <c r="AG320" s="118">
        <v>0</v>
      </c>
      <c r="AH320" s="118">
        <v>0</v>
      </c>
      <c r="AI320" s="120">
        <f t="shared" ref="AI320:AI339" si="184">SUM(V320:AC320)</f>
        <v>0</v>
      </c>
      <c r="AJ320" s="12"/>
      <c r="AK320" s="12"/>
      <c r="AL320" s="12"/>
      <c r="AM320" s="12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</row>
    <row r="321" spans="1:81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182"/>
        <v>0</v>
      </c>
      <c r="J321" s="4"/>
      <c r="K321" s="72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82">
        <v>0</v>
      </c>
      <c r="S321" s="83">
        <f t="shared" si="183"/>
        <v>0</v>
      </c>
      <c r="U321" s="103" t="s">
        <v>10</v>
      </c>
      <c r="V321" s="114">
        <v>0</v>
      </c>
      <c r="W321" s="114">
        <v>0</v>
      </c>
      <c r="X321" s="114">
        <v>0</v>
      </c>
      <c r="Y321" s="114">
        <v>0</v>
      </c>
      <c r="Z321" s="114">
        <v>0</v>
      </c>
      <c r="AA321" s="114">
        <v>0</v>
      </c>
      <c r="AB321" s="114">
        <v>0</v>
      </c>
      <c r="AC321" s="115">
        <v>0</v>
      </c>
      <c r="AD321" s="116">
        <v>0</v>
      </c>
      <c r="AE321" s="116">
        <v>0</v>
      </c>
      <c r="AF321" s="116">
        <v>0</v>
      </c>
      <c r="AG321" s="116">
        <v>0</v>
      </c>
      <c r="AH321" s="116">
        <v>0</v>
      </c>
      <c r="AI321" s="117">
        <f t="shared" si="184"/>
        <v>0</v>
      </c>
      <c r="AJ321" s="12"/>
      <c r="AK321" s="12"/>
      <c r="AL321" s="12"/>
      <c r="AM321" s="12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</row>
    <row r="322" spans="1:81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182"/>
        <v>0</v>
      </c>
      <c r="J322" s="4"/>
      <c r="K322" s="71" t="s">
        <v>56</v>
      </c>
      <c r="L322" s="84">
        <v>0</v>
      </c>
      <c r="M322" s="84">
        <v>0</v>
      </c>
      <c r="N322" s="84">
        <v>0</v>
      </c>
      <c r="O322" s="84">
        <v>0</v>
      </c>
      <c r="P322" s="84">
        <v>0</v>
      </c>
      <c r="Q322" s="84">
        <v>0</v>
      </c>
      <c r="R322" s="85">
        <v>0</v>
      </c>
      <c r="S322" s="86">
        <f t="shared" si="183"/>
        <v>0</v>
      </c>
      <c r="U322" s="102" t="s">
        <v>56</v>
      </c>
      <c r="V322" s="118">
        <v>0</v>
      </c>
      <c r="W322" s="118">
        <v>0</v>
      </c>
      <c r="X322" s="118">
        <v>0</v>
      </c>
      <c r="Y322" s="118">
        <v>0</v>
      </c>
      <c r="Z322" s="118">
        <v>0</v>
      </c>
      <c r="AA322" s="118">
        <v>0</v>
      </c>
      <c r="AB322" s="118">
        <v>0</v>
      </c>
      <c r="AC322" s="119">
        <v>0</v>
      </c>
      <c r="AD322" s="118">
        <v>0</v>
      </c>
      <c r="AE322" s="118">
        <v>0</v>
      </c>
      <c r="AF322" s="118">
        <v>0</v>
      </c>
      <c r="AG322" s="118">
        <v>0</v>
      </c>
      <c r="AH322" s="118">
        <v>0</v>
      </c>
      <c r="AI322" s="120">
        <f t="shared" si="184"/>
        <v>0</v>
      </c>
      <c r="AJ322" s="12"/>
      <c r="AK322" s="12"/>
      <c r="AL322" s="12"/>
      <c r="AM322" s="12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</row>
    <row r="323" spans="1:81" ht="15">
      <c r="A323" s="29" t="s">
        <v>16</v>
      </c>
      <c r="B323" s="43">
        <v>6.2926275779944838</v>
      </c>
      <c r="C323" s="43">
        <v>17.041873171282809</v>
      </c>
      <c r="D323" s="43">
        <v>9.5365446901698334</v>
      </c>
      <c r="E323" s="43">
        <v>0</v>
      </c>
      <c r="F323" s="422"/>
      <c r="G323" s="43">
        <v>0</v>
      </c>
      <c r="H323" s="44">
        <v>0</v>
      </c>
      <c r="I323" s="39">
        <f t="shared" si="182"/>
        <v>32.87104543944713</v>
      </c>
      <c r="J323" s="4"/>
      <c r="K323" s="72" t="s">
        <v>16</v>
      </c>
      <c r="L323" s="43">
        <v>6.2926275779944838</v>
      </c>
      <c r="M323" s="43">
        <v>17.041873171282809</v>
      </c>
      <c r="N323" s="43">
        <v>9.5365446901698334</v>
      </c>
      <c r="O323" s="43">
        <v>0</v>
      </c>
      <c r="P323" s="43">
        <v>0</v>
      </c>
      <c r="Q323" s="43">
        <v>0</v>
      </c>
      <c r="R323" s="82">
        <v>0</v>
      </c>
      <c r="S323" s="83">
        <f t="shared" si="183"/>
        <v>32.87104543944713</v>
      </c>
      <c r="U323" s="103" t="s">
        <v>16</v>
      </c>
      <c r="V323" s="114">
        <v>6.2926275779944838</v>
      </c>
      <c r="W323" s="114">
        <v>0</v>
      </c>
      <c r="X323" s="114">
        <v>0</v>
      </c>
      <c r="Y323" s="114">
        <v>17.041873171282809</v>
      </c>
      <c r="Z323" s="114">
        <v>9.5365446901698334</v>
      </c>
      <c r="AA323" s="114">
        <v>0</v>
      </c>
      <c r="AB323" s="114">
        <v>0</v>
      </c>
      <c r="AC323" s="115">
        <v>0</v>
      </c>
      <c r="AD323" s="116">
        <v>0</v>
      </c>
      <c r="AE323" s="116">
        <v>0</v>
      </c>
      <c r="AF323" s="116">
        <v>0</v>
      </c>
      <c r="AG323" s="116">
        <v>0</v>
      </c>
      <c r="AH323" s="116">
        <v>0</v>
      </c>
      <c r="AI323" s="117">
        <f t="shared" si="184"/>
        <v>32.87104543944713</v>
      </c>
      <c r="AJ323" s="12"/>
      <c r="AK323" s="12"/>
      <c r="AL323" s="12"/>
      <c r="AM323" s="12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</row>
    <row r="324" spans="1:81" ht="15">
      <c r="A324" s="28" t="s">
        <v>68</v>
      </c>
      <c r="B324" s="40">
        <v>10.933755939355871</v>
      </c>
      <c r="C324" s="40">
        <v>4.8541441785518859E-4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182"/>
        <v>10.934241353773727</v>
      </c>
      <c r="J324" s="4"/>
      <c r="K324" s="71" t="s">
        <v>68</v>
      </c>
      <c r="L324" s="84">
        <v>10.933755939355871</v>
      </c>
      <c r="M324" s="84">
        <v>4.8541441785518859E-4</v>
      </c>
      <c r="N324" s="84">
        <v>0</v>
      </c>
      <c r="O324" s="84">
        <v>0</v>
      </c>
      <c r="P324" s="84">
        <v>0</v>
      </c>
      <c r="Q324" s="84">
        <v>0</v>
      </c>
      <c r="R324" s="85">
        <v>0</v>
      </c>
      <c r="S324" s="86">
        <f t="shared" si="183"/>
        <v>10.934241353773727</v>
      </c>
      <c r="U324" s="102" t="s">
        <v>57</v>
      </c>
      <c r="V324" s="118">
        <v>10.928418089418214</v>
      </c>
      <c r="W324" s="118">
        <v>0</v>
      </c>
      <c r="X324" s="118">
        <v>0</v>
      </c>
      <c r="Y324" s="118">
        <v>4.8541441785518859E-4</v>
      </c>
      <c r="Z324" s="118">
        <v>0</v>
      </c>
      <c r="AA324" s="118">
        <v>0</v>
      </c>
      <c r="AB324" s="118">
        <v>0</v>
      </c>
      <c r="AC324" s="119">
        <v>5.3378499376562239E-3</v>
      </c>
      <c r="AD324" s="118">
        <v>5.3378499376562239E-3</v>
      </c>
      <c r="AE324" s="118">
        <v>0</v>
      </c>
      <c r="AF324" s="118">
        <v>0</v>
      </c>
      <c r="AG324" s="118">
        <v>0</v>
      </c>
      <c r="AH324" s="118">
        <v>0</v>
      </c>
      <c r="AI324" s="120">
        <f t="shared" si="184"/>
        <v>10.934241353773727</v>
      </c>
      <c r="AJ324" s="12"/>
      <c r="AK324" s="12"/>
      <c r="AL324" s="12"/>
      <c r="AM324" s="12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</row>
    <row r="325" spans="1:81" ht="15">
      <c r="A325" s="29" t="s">
        <v>58</v>
      </c>
      <c r="B325" s="43">
        <v>0</v>
      </c>
      <c r="C325" s="43">
        <v>0</v>
      </c>
      <c r="D325" s="43">
        <v>0</v>
      </c>
      <c r="E325" s="43">
        <v>4.6438843379520662</v>
      </c>
      <c r="F325" s="422"/>
      <c r="G325" s="43">
        <v>0</v>
      </c>
      <c r="H325" s="44">
        <v>0</v>
      </c>
      <c r="I325" s="39">
        <f t="shared" si="182"/>
        <v>4.6438843379520662</v>
      </c>
      <c r="J325" s="4"/>
      <c r="K325" s="72" t="s">
        <v>58</v>
      </c>
      <c r="L325" s="43">
        <v>0</v>
      </c>
      <c r="M325" s="43">
        <v>0</v>
      </c>
      <c r="N325" s="43">
        <v>0</v>
      </c>
      <c r="O325" s="43">
        <v>4.6438843379520662</v>
      </c>
      <c r="P325" s="43">
        <v>72.194346066703602</v>
      </c>
      <c r="Q325" s="43">
        <v>0</v>
      </c>
      <c r="R325" s="82">
        <v>0</v>
      </c>
      <c r="S325" s="83">
        <f t="shared" si="183"/>
        <v>76.838230404655661</v>
      </c>
      <c r="U325" s="103" t="s">
        <v>58</v>
      </c>
      <c r="V325" s="114">
        <v>0</v>
      </c>
      <c r="W325" s="114">
        <v>0</v>
      </c>
      <c r="X325" s="114">
        <v>0</v>
      </c>
      <c r="Y325" s="114">
        <v>0</v>
      </c>
      <c r="Z325" s="114">
        <v>0</v>
      </c>
      <c r="AA325" s="114">
        <v>4.6438843379520662</v>
      </c>
      <c r="AB325" s="114">
        <v>72.194346066703602</v>
      </c>
      <c r="AC325" s="115">
        <v>0</v>
      </c>
      <c r="AD325" s="114">
        <v>0</v>
      </c>
      <c r="AE325" s="114">
        <v>0</v>
      </c>
      <c r="AF325" s="114">
        <v>0</v>
      </c>
      <c r="AG325" s="114">
        <v>0</v>
      </c>
      <c r="AH325" s="114">
        <v>0</v>
      </c>
      <c r="AI325" s="117">
        <f t="shared" si="184"/>
        <v>76.838230404655661</v>
      </c>
      <c r="AJ325" s="12"/>
      <c r="AK325" s="12"/>
      <c r="AL325" s="12"/>
      <c r="AM325" s="12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</row>
    <row r="326" spans="1:81" ht="15">
      <c r="A326" s="28" t="s">
        <v>12</v>
      </c>
      <c r="B326" s="40">
        <v>0</v>
      </c>
      <c r="C326" s="40">
        <v>0</v>
      </c>
      <c r="D326" s="40">
        <v>0</v>
      </c>
      <c r="E326" s="40">
        <v>0</v>
      </c>
      <c r="F326" s="422"/>
      <c r="G326" s="40">
        <v>0</v>
      </c>
      <c r="H326" s="41">
        <v>0</v>
      </c>
      <c r="I326" s="42">
        <f t="shared" si="182"/>
        <v>0</v>
      </c>
      <c r="J326" s="4"/>
      <c r="K326" s="71" t="s">
        <v>12</v>
      </c>
      <c r="L326" s="84">
        <v>0</v>
      </c>
      <c r="M326" s="84">
        <v>0</v>
      </c>
      <c r="N326" s="84">
        <v>0</v>
      </c>
      <c r="O326" s="84">
        <v>0</v>
      </c>
      <c r="P326" s="84">
        <v>16.13469543588333</v>
      </c>
      <c r="Q326" s="84">
        <v>0</v>
      </c>
      <c r="R326" s="85">
        <v>0</v>
      </c>
      <c r="S326" s="86">
        <f t="shared" si="183"/>
        <v>16.13469543588333</v>
      </c>
      <c r="U326" s="102" t="s">
        <v>12</v>
      </c>
      <c r="V326" s="118">
        <v>0</v>
      </c>
      <c r="W326" s="118">
        <v>0</v>
      </c>
      <c r="X326" s="118">
        <v>0</v>
      </c>
      <c r="Y326" s="118">
        <v>0</v>
      </c>
      <c r="Z326" s="118">
        <v>0</v>
      </c>
      <c r="AA326" s="118">
        <v>0</v>
      </c>
      <c r="AB326" s="118">
        <v>16.13469543588333</v>
      </c>
      <c r="AC326" s="119">
        <v>0</v>
      </c>
      <c r="AD326" s="118">
        <v>0</v>
      </c>
      <c r="AE326" s="118">
        <v>0</v>
      </c>
      <c r="AF326" s="118">
        <v>0</v>
      </c>
      <c r="AG326" s="118">
        <v>0</v>
      </c>
      <c r="AH326" s="118">
        <v>0</v>
      </c>
      <c r="AI326" s="120">
        <f t="shared" si="184"/>
        <v>16.13469543588333</v>
      </c>
      <c r="AJ326" s="12"/>
      <c r="AK326" s="12"/>
      <c r="AL326" s="12"/>
      <c r="AM326" s="12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</row>
    <row r="327" spans="1:81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182"/>
        <v>0</v>
      </c>
      <c r="J327" s="4"/>
      <c r="K327" s="72" t="s">
        <v>59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82">
        <v>0</v>
      </c>
      <c r="S327" s="83">
        <f t="shared" si="183"/>
        <v>0</v>
      </c>
      <c r="U327" s="103" t="s">
        <v>59</v>
      </c>
      <c r="V327" s="114">
        <v>0</v>
      </c>
      <c r="W327" s="114">
        <v>0</v>
      </c>
      <c r="X327" s="114">
        <v>0</v>
      </c>
      <c r="Y327" s="114">
        <v>0</v>
      </c>
      <c r="Z327" s="114">
        <v>0</v>
      </c>
      <c r="AA327" s="114">
        <v>0</v>
      </c>
      <c r="AB327" s="114">
        <v>0</v>
      </c>
      <c r="AC327" s="115">
        <v>0</v>
      </c>
      <c r="AD327" s="114">
        <v>0</v>
      </c>
      <c r="AE327" s="114">
        <v>0</v>
      </c>
      <c r="AF327" s="114">
        <v>0</v>
      </c>
      <c r="AG327" s="114">
        <v>0</v>
      </c>
      <c r="AH327" s="114">
        <v>0</v>
      </c>
      <c r="AI327" s="117">
        <f t="shared" si="184"/>
        <v>0</v>
      </c>
      <c r="AJ327" s="12"/>
      <c r="AK327" s="12"/>
      <c r="AL327" s="12"/>
      <c r="AM327" s="12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</row>
    <row r="328" spans="1:81" ht="15">
      <c r="A328" s="28" t="s">
        <v>17</v>
      </c>
      <c r="B328" s="40">
        <v>3.9283583059068148</v>
      </c>
      <c r="C328" s="40">
        <v>0</v>
      </c>
      <c r="D328" s="40">
        <v>5.0028545602576947E-2</v>
      </c>
      <c r="E328" s="40">
        <v>0</v>
      </c>
      <c r="F328" s="422"/>
      <c r="G328" s="40">
        <v>0</v>
      </c>
      <c r="H328" s="41">
        <v>0</v>
      </c>
      <c r="I328" s="42">
        <f t="shared" si="182"/>
        <v>3.9783868515093919</v>
      </c>
      <c r="J328" s="4"/>
      <c r="K328" s="71" t="s">
        <v>17</v>
      </c>
      <c r="L328" s="84">
        <v>3.9283583059068148</v>
      </c>
      <c r="M328" s="84">
        <v>0</v>
      </c>
      <c r="N328" s="84">
        <v>5.0028545602576947E-2</v>
      </c>
      <c r="O328" s="84">
        <v>0</v>
      </c>
      <c r="P328" s="84">
        <v>0</v>
      </c>
      <c r="Q328" s="84">
        <v>0</v>
      </c>
      <c r="R328" s="85">
        <v>0</v>
      </c>
      <c r="S328" s="86">
        <f t="shared" si="183"/>
        <v>3.9783868515093919</v>
      </c>
      <c r="U328" s="102" t="s">
        <v>17</v>
      </c>
      <c r="V328" s="118">
        <v>0</v>
      </c>
      <c r="W328" s="118">
        <v>3.9283583059068148</v>
      </c>
      <c r="X328" s="118">
        <v>0</v>
      </c>
      <c r="Y328" s="118">
        <v>0</v>
      </c>
      <c r="Z328" s="118">
        <v>0</v>
      </c>
      <c r="AA328" s="118">
        <v>0</v>
      </c>
      <c r="AB328" s="118">
        <v>0</v>
      </c>
      <c r="AC328" s="119">
        <v>5.0028545602576947E-2</v>
      </c>
      <c r="AD328" s="118">
        <v>0</v>
      </c>
      <c r="AE328" s="118">
        <v>0</v>
      </c>
      <c r="AF328" s="118">
        <v>0</v>
      </c>
      <c r="AG328" s="118">
        <v>5.0028545602576947E-2</v>
      </c>
      <c r="AH328" s="118">
        <v>0</v>
      </c>
      <c r="AI328" s="120">
        <f t="shared" si="184"/>
        <v>3.9783868515093919</v>
      </c>
      <c r="AJ328" s="12"/>
      <c r="AK328" s="12"/>
      <c r="AL328" s="12"/>
      <c r="AM328" s="12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</row>
    <row r="329" spans="1:81" ht="15">
      <c r="A329" s="29" t="s">
        <v>140</v>
      </c>
      <c r="B329" s="43">
        <v>238.95673530031539</v>
      </c>
      <c r="C329" s="43">
        <v>2587.0806334879958</v>
      </c>
      <c r="D329" s="43">
        <v>534.61530959409231</v>
      </c>
      <c r="E329" s="43">
        <v>0</v>
      </c>
      <c r="F329" s="422"/>
      <c r="G329" s="43">
        <v>0</v>
      </c>
      <c r="H329" s="44">
        <v>0</v>
      </c>
      <c r="I329" s="39">
        <f t="shared" si="182"/>
        <v>3360.6526783824033</v>
      </c>
      <c r="J329" s="4"/>
      <c r="K329" s="72" t="s">
        <v>140</v>
      </c>
      <c r="L329" s="43">
        <v>238.95673530031539</v>
      </c>
      <c r="M329" s="43">
        <v>2587.0806334879958</v>
      </c>
      <c r="N329" s="43">
        <v>534.61530959409231</v>
      </c>
      <c r="O329" s="43">
        <v>0</v>
      </c>
      <c r="P329" s="43">
        <v>0</v>
      </c>
      <c r="Q329" s="43">
        <v>0</v>
      </c>
      <c r="R329" s="82">
        <v>0</v>
      </c>
      <c r="S329" s="83">
        <f t="shared" si="183"/>
        <v>3360.6526783824033</v>
      </c>
      <c r="U329" s="103" t="s">
        <v>140</v>
      </c>
      <c r="V329" s="114">
        <v>234.29279571901395</v>
      </c>
      <c r="W329" s="114">
        <v>0</v>
      </c>
      <c r="X329" s="114">
        <v>0</v>
      </c>
      <c r="Y329" s="114">
        <v>2587.0806334879958</v>
      </c>
      <c r="Z329" s="114">
        <v>153.92642587552172</v>
      </c>
      <c r="AA329" s="114">
        <v>0</v>
      </c>
      <c r="AB329" s="114">
        <v>0</v>
      </c>
      <c r="AC329" s="115">
        <v>385.352823299872</v>
      </c>
      <c r="AD329" s="114">
        <v>4.6639395813014444</v>
      </c>
      <c r="AE329" s="114">
        <v>0</v>
      </c>
      <c r="AF329" s="114">
        <v>0</v>
      </c>
      <c r="AG329" s="114">
        <v>380.68888371857059</v>
      </c>
      <c r="AH329" s="114">
        <v>0</v>
      </c>
      <c r="AI329" s="117">
        <f t="shared" si="184"/>
        <v>3360.6526783824033</v>
      </c>
      <c r="AJ329" s="12"/>
      <c r="AK329" s="12"/>
      <c r="AL329" s="12"/>
      <c r="AM329" s="12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</row>
    <row r="330" spans="1:81" ht="15">
      <c r="A330" s="28" t="s">
        <v>25</v>
      </c>
      <c r="B330" s="40">
        <v>155.88657897312817</v>
      </c>
      <c r="C330" s="40">
        <v>9.0370574729416759</v>
      </c>
      <c r="D330" s="40">
        <v>18.919907236156927</v>
      </c>
      <c r="E330" s="40">
        <v>2273.1263493598349</v>
      </c>
      <c r="F330" s="422"/>
      <c r="G330" s="40">
        <v>111.02993823841541</v>
      </c>
      <c r="H330" s="41">
        <v>0</v>
      </c>
      <c r="I330" s="42">
        <f t="shared" si="182"/>
        <v>2567.9998312804773</v>
      </c>
      <c r="J330" s="4"/>
      <c r="K330" s="71" t="s">
        <v>25</v>
      </c>
      <c r="L330" s="84">
        <v>155.88657897312817</v>
      </c>
      <c r="M330" s="84">
        <v>9.0370574729416759</v>
      </c>
      <c r="N330" s="84">
        <v>18.919907236156927</v>
      </c>
      <c r="O330" s="84">
        <v>2273.1263493598349</v>
      </c>
      <c r="P330" s="84">
        <v>3.3129876230324022</v>
      </c>
      <c r="Q330" s="84">
        <v>111.02993823841541</v>
      </c>
      <c r="R330" s="85">
        <v>0</v>
      </c>
      <c r="S330" s="86">
        <f t="shared" si="183"/>
        <v>2571.3128189035097</v>
      </c>
      <c r="U330" s="102" t="s">
        <v>25</v>
      </c>
      <c r="V330" s="118">
        <v>4.5150495363581191</v>
      </c>
      <c r="W330" s="118">
        <v>46.702784863814514</v>
      </c>
      <c r="X330" s="118">
        <v>111.02993823841541</v>
      </c>
      <c r="Y330" s="118">
        <v>9.0370574729416759</v>
      </c>
      <c r="Z330" s="118">
        <v>0.15642075352035564</v>
      </c>
      <c r="AA330" s="118">
        <v>2240.3027070533926</v>
      </c>
      <c r="AB330" s="118">
        <v>3.3129876230324022</v>
      </c>
      <c r="AC330" s="119">
        <v>156.25587336203441</v>
      </c>
      <c r="AD330" s="118">
        <v>104.66874457295555</v>
      </c>
      <c r="AE330" s="118">
        <v>32.823642306442281</v>
      </c>
      <c r="AF330" s="118">
        <v>0</v>
      </c>
      <c r="AG330" s="118">
        <v>18.763486482636573</v>
      </c>
      <c r="AH330" s="118">
        <v>0</v>
      </c>
      <c r="AI330" s="120">
        <f t="shared" si="184"/>
        <v>2571.3128189035097</v>
      </c>
      <c r="AJ330" s="12"/>
      <c r="AK330" s="12"/>
      <c r="AL330" s="12"/>
      <c r="AM330" s="12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</row>
    <row r="331" spans="1:81" ht="15">
      <c r="A331" s="29" t="s">
        <v>24</v>
      </c>
      <c r="B331" s="43">
        <v>15.943244083988541</v>
      </c>
      <c r="C331" s="43">
        <v>0</v>
      </c>
      <c r="D331" s="43">
        <v>0</v>
      </c>
      <c r="E331" s="43">
        <v>0</v>
      </c>
      <c r="F331" s="422"/>
      <c r="G331" s="43">
        <v>0</v>
      </c>
      <c r="H331" s="44">
        <v>0</v>
      </c>
      <c r="I331" s="39">
        <f t="shared" si="182"/>
        <v>15.943244083988541</v>
      </c>
      <c r="J331" s="4"/>
      <c r="K331" s="72" t="s">
        <v>24</v>
      </c>
      <c r="L331" s="43">
        <v>15.943244083988541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82">
        <v>0</v>
      </c>
      <c r="S331" s="83">
        <f t="shared" si="183"/>
        <v>15.943244083988541</v>
      </c>
      <c r="U331" s="103" t="s">
        <v>24</v>
      </c>
      <c r="V331" s="114">
        <v>14.791261028728027</v>
      </c>
      <c r="W331" s="114">
        <v>0</v>
      </c>
      <c r="X331" s="114">
        <v>0</v>
      </c>
      <c r="Y331" s="114">
        <v>0</v>
      </c>
      <c r="Z331" s="114">
        <v>0</v>
      </c>
      <c r="AA331" s="114">
        <v>0</v>
      </c>
      <c r="AB331" s="114">
        <v>0</v>
      </c>
      <c r="AC331" s="115">
        <v>1.1519830552605133</v>
      </c>
      <c r="AD331" s="114">
        <v>1.1519830552605133</v>
      </c>
      <c r="AE331" s="114">
        <v>0</v>
      </c>
      <c r="AF331" s="114">
        <v>0</v>
      </c>
      <c r="AG331" s="114">
        <v>0</v>
      </c>
      <c r="AH331" s="114">
        <v>0</v>
      </c>
      <c r="AI331" s="117">
        <f t="shared" si="184"/>
        <v>15.943244083988541</v>
      </c>
      <c r="AJ331" s="12"/>
      <c r="AK331" s="12"/>
      <c r="AL331" s="12"/>
      <c r="AM331" s="12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</row>
    <row r="332" spans="1:81" ht="15">
      <c r="A332" s="28" t="s">
        <v>60</v>
      </c>
      <c r="B332" s="40">
        <v>0</v>
      </c>
      <c r="C332" s="40">
        <v>0.53140356634353914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182"/>
        <v>0.53140356634353914</v>
      </c>
      <c r="J332" s="4"/>
      <c r="K332" s="71" t="s">
        <v>60</v>
      </c>
      <c r="L332" s="84">
        <v>0</v>
      </c>
      <c r="M332" s="84">
        <v>0.53140356634353914</v>
      </c>
      <c r="N332" s="84">
        <v>0</v>
      </c>
      <c r="O332" s="84">
        <v>0</v>
      </c>
      <c r="P332" s="84">
        <v>0</v>
      </c>
      <c r="Q332" s="84">
        <v>0</v>
      </c>
      <c r="R332" s="85">
        <v>0</v>
      </c>
      <c r="S332" s="86">
        <f t="shared" si="183"/>
        <v>0.53140356634353914</v>
      </c>
      <c r="U332" s="102" t="s">
        <v>60</v>
      </c>
      <c r="V332" s="118">
        <v>0</v>
      </c>
      <c r="W332" s="118">
        <v>0</v>
      </c>
      <c r="X332" s="118">
        <v>0</v>
      </c>
      <c r="Y332" s="118">
        <v>0.53140356634353914</v>
      </c>
      <c r="Z332" s="118">
        <v>0</v>
      </c>
      <c r="AA332" s="118">
        <v>0</v>
      </c>
      <c r="AB332" s="118">
        <v>0</v>
      </c>
      <c r="AC332" s="119">
        <v>0</v>
      </c>
      <c r="AD332" s="118">
        <v>0</v>
      </c>
      <c r="AE332" s="118">
        <v>0</v>
      </c>
      <c r="AF332" s="118">
        <v>0</v>
      </c>
      <c r="AG332" s="118">
        <v>0</v>
      </c>
      <c r="AH332" s="118">
        <v>0</v>
      </c>
      <c r="AI332" s="120">
        <f t="shared" si="184"/>
        <v>0.53140356634353914</v>
      </c>
      <c r="AJ332" s="12"/>
      <c r="AK332" s="12"/>
      <c r="AL332" s="12"/>
      <c r="AM332" s="12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</row>
    <row r="333" spans="1:81" ht="15">
      <c r="A333" s="29" t="s">
        <v>22</v>
      </c>
      <c r="B333" s="43">
        <v>0</v>
      </c>
      <c r="C333" s="43">
        <v>767.07337259004294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182"/>
        <v>767.07337259004294</v>
      </c>
      <c r="J333" s="4"/>
      <c r="K333" s="72" t="s">
        <v>22</v>
      </c>
      <c r="L333" s="43">
        <v>0</v>
      </c>
      <c r="M333" s="43">
        <v>767.07337259004294</v>
      </c>
      <c r="N333" s="43">
        <v>0</v>
      </c>
      <c r="O333" s="43">
        <v>0</v>
      </c>
      <c r="P333" s="43">
        <v>0.33757100022234582</v>
      </c>
      <c r="Q333" s="43">
        <v>0</v>
      </c>
      <c r="R333" s="82">
        <v>0</v>
      </c>
      <c r="S333" s="83">
        <f t="shared" si="183"/>
        <v>767.41094359026533</v>
      </c>
      <c r="U333" s="103" t="s">
        <v>22</v>
      </c>
      <c r="V333" s="114">
        <v>0</v>
      </c>
      <c r="W333" s="114">
        <v>0</v>
      </c>
      <c r="X333" s="114">
        <v>0</v>
      </c>
      <c r="Y333" s="114">
        <v>767.07337259004294</v>
      </c>
      <c r="Z333" s="114">
        <v>0</v>
      </c>
      <c r="AA333" s="114">
        <v>0</v>
      </c>
      <c r="AB333" s="114">
        <v>0.33757100022234582</v>
      </c>
      <c r="AC333" s="115">
        <v>0</v>
      </c>
      <c r="AD333" s="114">
        <v>0</v>
      </c>
      <c r="AE333" s="114">
        <v>0</v>
      </c>
      <c r="AF333" s="114">
        <v>0</v>
      </c>
      <c r="AG333" s="114">
        <v>0</v>
      </c>
      <c r="AH333" s="114">
        <v>0</v>
      </c>
      <c r="AI333" s="117">
        <f t="shared" si="184"/>
        <v>767.41094359026533</v>
      </c>
      <c r="AJ333" s="12"/>
      <c r="AK333" s="12"/>
      <c r="AL333" s="12"/>
      <c r="AM333" s="12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</row>
    <row r="334" spans="1:81" ht="15">
      <c r="A334" s="28" t="s">
        <v>21</v>
      </c>
      <c r="B334" s="40">
        <v>0.28929438444233857</v>
      </c>
      <c r="C334" s="40">
        <v>15.574107717028552</v>
      </c>
      <c r="D334" s="40">
        <v>4.8488810985291071</v>
      </c>
      <c r="E334" s="40">
        <v>0</v>
      </c>
      <c r="F334" s="422"/>
      <c r="G334" s="40">
        <v>0</v>
      </c>
      <c r="H334" s="41">
        <v>0</v>
      </c>
      <c r="I334" s="42">
        <f t="shared" si="182"/>
        <v>20.712283199999998</v>
      </c>
      <c r="J334" s="4"/>
      <c r="K334" s="71" t="s">
        <v>21</v>
      </c>
      <c r="L334" s="84">
        <v>0.28929438444233857</v>
      </c>
      <c r="M334" s="84">
        <v>15.574107717028552</v>
      </c>
      <c r="N334" s="84">
        <v>4.8488810985291071</v>
      </c>
      <c r="O334" s="84">
        <v>0</v>
      </c>
      <c r="P334" s="84">
        <v>0</v>
      </c>
      <c r="Q334" s="84">
        <v>0</v>
      </c>
      <c r="R334" s="85">
        <v>0</v>
      </c>
      <c r="S334" s="86">
        <f t="shared" si="183"/>
        <v>20.712283199999998</v>
      </c>
      <c r="U334" s="102" t="s">
        <v>61</v>
      </c>
      <c r="V334" s="118">
        <v>0.28929438444233857</v>
      </c>
      <c r="W334" s="118">
        <v>0</v>
      </c>
      <c r="X334" s="118">
        <v>0</v>
      </c>
      <c r="Y334" s="118">
        <v>15.574107717028552</v>
      </c>
      <c r="Z334" s="118">
        <v>4.8488810985291071</v>
      </c>
      <c r="AA334" s="118">
        <v>0</v>
      </c>
      <c r="AB334" s="118">
        <v>0</v>
      </c>
      <c r="AC334" s="119">
        <v>0</v>
      </c>
      <c r="AD334" s="118">
        <v>0</v>
      </c>
      <c r="AE334" s="118">
        <v>0</v>
      </c>
      <c r="AF334" s="118">
        <v>0</v>
      </c>
      <c r="AG334" s="118">
        <v>0</v>
      </c>
      <c r="AH334" s="118">
        <v>0</v>
      </c>
      <c r="AI334" s="120">
        <f t="shared" si="184"/>
        <v>20.712283199999998</v>
      </c>
      <c r="AJ334" s="12"/>
      <c r="AK334" s="12"/>
      <c r="AL334" s="12"/>
      <c r="AM334" s="12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</row>
    <row r="335" spans="1:81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182"/>
        <v>0</v>
      </c>
      <c r="J335" s="4"/>
      <c r="K335" s="73" t="s">
        <v>64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82">
        <v>0</v>
      </c>
      <c r="S335" s="83">
        <f t="shared" si="183"/>
        <v>0</v>
      </c>
      <c r="U335" s="104" t="s">
        <v>62</v>
      </c>
      <c r="V335" s="114">
        <v>0</v>
      </c>
      <c r="W335" s="114">
        <v>0</v>
      </c>
      <c r="X335" s="114">
        <v>0</v>
      </c>
      <c r="Y335" s="114">
        <v>0</v>
      </c>
      <c r="Z335" s="114">
        <v>0</v>
      </c>
      <c r="AA335" s="114">
        <v>0</v>
      </c>
      <c r="AB335" s="114">
        <v>0</v>
      </c>
      <c r="AC335" s="115">
        <v>0</v>
      </c>
      <c r="AD335" s="116">
        <v>0</v>
      </c>
      <c r="AE335" s="116">
        <v>0</v>
      </c>
      <c r="AF335" s="116">
        <v>0</v>
      </c>
      <c r="AG335" s="116">
        <v>0</v>
      </c>
      <c r="AH335" s="116">
        <v>0</v>
      </c>
      <c r="AI335" s="117">
        <f t="shared" si="184"/>
        <v>0</v>
      </c>
      <c r="AJ335" s="12"/>
      <c r="AK335" s="12"/>
      <c r="AL335" s="12"/>
      <c r="AM335" s="12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</row>
    <row r="336" spans="1:81" ht="15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f t="shared" si="182"/>
        <v>0</v>
      </c>
      <c r="J336" s="4"/>
      <c r="K336" s="74" t="s">
        <v>23</v>
      </c>
      <c r="L336" s="87">
        <v>0</v>
      </c>
      <c r="M336" s="87">
        <v>0</v>
      </c>
      <c r="N336" s="87">
        <v>0</v>
      </c>
      <c r="O336" s="87">
        <v>0</v>
      </c>
      <c r="P336" s="87">
        <v>0</v>
      </c>
      <c r="Q336" s="87">
        <v>0</v>
      </c>
      <c r="R336" s="88">
        <v>0</v>
      </c>
      <c r="S336" s="89">
        <f t="shared" si="183"/>
        <v>0</v>
      </c>
      <c r="U336" s="105" t="s">
        <v>65</v>
      </c>
      <c r="V336" s="121">
        <v>0</v>
      </c>
      <c r="W336" s="121">
        <v>0</v>
      </c>
      <c r="X336" s="121">
        <v>0</v>
      </c>
      <c r="Y336" s="121">
        <v>0</v>
      </c>
      <c r="Z336" s="121">
        <v>0</v>
      </c>
      <c r="AA336" s="121">
        <v>0</v>
      </c>
      <c r="AB336" s="121">
        <v>0</v>
      </c>
      <c r="AC336" s="121">
        <v>0</v>
      </c>
      <c r="AD336" s="121">
        <v>0</v>
      </c>
      <c r="AE336" s="121">
        <v>0</v>
      </c>
      <c r="AF336" s="121">
        <v>0</v>
      </c>
      <c r="AG336" s="121">
        <v>0</v>
      </c>
      <c r="AH336" s="122">
        <v>0</v>
      </c>
      <c r="AI336" s="123">
        <f t="shared" si="184"/>
        <v>0</v>
      </c>
      <c r="AJ336" s="12"/>
      <c r="AK336" s="12"/>
      <c r="AL336" s="12"/>
      <c r="AM336" s="12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</row>
    <row r="337" spans="1:81" ht="15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f t="shared" si="182"/>
        <v>0</v>
      </c>
      <c r="J337" s="4"/>
      <c r="K337" s="75" t="s">
        <v>19</v>
      </c>
      <c r="L337" s="62">
        <v>0</v>
      </c>
      <c r="M337" s="62">
        <v>0</v>
      </c>
      <c r="N337" s="62">
        <v>0</v>
      </c>
      <c r="O337" s="62">
        <v>0</v>
      </c>
      <c r="P337" s="62">
        <v>0</v>
      </c>
      <c r="Q337" s="62">
        <v>0</v>
      </c>
      <c r="R337" s="90">
        <v>0</v>
      </c>
      <c r="S337" s="91">
        <f t="shared" si="183"/>
        <v>0</v>
      </c>
      <c r="U337" s="106" t="s">
        <v>19</v>
      </c>
      <c r="V337" s="124">
        <v>0</v>
      </c>
      <c r="W337" s="124">
        <v>0</v>
      </c>
      <c r="X337" s="124">
        <v>0</v>
      </c>
      <c r="Y337" s="124">
        <v>0</v>
      </c>
      <c r="Z337" s="124">
        <v>0</v>
      </c>
      <c r="AA337" s="124">
        <v>0</v>
      </c>
      <c r="AB337" s="124">
        <v>0</v>
      </c>
      <c r="AC337" s="124">
        <v>0</v>
      </c>
      <c r="AD337" s="125">
        <v>0</v>
      </c>
      <c r="AE337" s="125">
        <v>0</v>
      </c>
      <c r="AF337" s="125">
        <v>0</v>
      </c>
      <c r="AG337" s="125">
        <v>0</v>
      </c>
      <c r="AH337" s="125">
        <v>0</v>
      </c>
      <c r="AI337" s="126">
        <f t="shared" si="184"/>
        <v>0</v>
      </c>
      <c r="AJ337" s="12"/>
      <c r="AK337" s="12"/>
      <c r="AL337" s="12"/>
      <c r="AM337" s="12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</row>
    <row r="338" spans="1:81" ht="15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f t="shared" si="182"/>
        <v>0</v>
      </c>
      <c r="J338" s="4"/>
      <c r="K338" s="74" t="s">
        <v>20</v>
      </c>
      <c r="L338" s="87">
        <v>0</v>
      </c>
      <c r="M338" s="87">
        <v>0</v>
      </c>
      <c r="N338" s="87">
        <v>0</v>
      </c>
      <c r="O338" s="87">
        <v>0</v>
      </c>
      <c r="P338" s="87">
        <v>0</v>
      </c>
      <c r="Q338" s="87">
        <v>0</v>
      </c>
      <c r="R338" s="88">
        <v>0</v>
      </c>
      <c r="S338" s="89">
        <f t="shared" si="183"/>
        <v>0</v>
      </c>
      <c r="U338" s="105" t="s">
        <v>20</v>
      </c>
      <c r="V338" s="121">
        <v>0</v>
      </c>
      <c r="W338" s="121">
        <v>0</v>
      </c>
      <c r="X338" s="121">
        <v>0</v>
      </c>
      <c r="Y338" s="121">
        <v>0</v>
      </c>
      <c r="Z338" s="121">
        <v>0</v>
      </c>
      <c r="AA338" s="121">
        <v>0</v>
      </c>
      <c r="AB338" s="121">
        <v>0</v>
      </c>
      <c r="AC338" s="121">
        <v>0</v>
      </c>
      <c r="AD338" s="121">
        <v>0</v>
      </c>
      <c r="AE338" s="121">
        <v>0</v>
      </c>
      <c r="AF338" s="121">
        <v>0</v>
      </c>
      <c r="AG338" s="121">
        <v>0</v>
      </c>
      <c r="AH338" s="122">
        <v>0</v>
      </c>
      <c r="AI338" s="123">
        <f t="shared" si="184"/>
        <v>0</v>
      </c>
      <c r="AJ338" s="12"/>
      <c r="AK338" s="12"/>
      <c r="AL338" s="12"/>
      <c r="AM338" s="12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</row>
    <row r="339" spans="1:81" ht="15.7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f t="shared" si="182"/>
        <v>0</v>
      </c>
      <c r="J339" s="4"/>
      <c r="K339" s="76" t="s">
        <v>11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92">
        <v>0</v>
      </c>
      <c r="S339" s="93">
        <f t="shared" si="183"/>
        <v>0</v>
      </c>
      <c r="U339" s="106" t="s">
        <v>11</v>
      </c>
      <c r="V339" s="124">
        <v>0</v>
      </c>
      <c r="W339" s="124">
        <v>0</v>
      </c>
      <c r="X339" s="124">
        <v>0</v>
      </c>
      <c r="Y339" s="124">
        <v>0</v>
      </c>
      <c r="Z339" s="124">
        <v>0</v>
      </c>
      <c r="AA339" s="124">
        <v>0</v>
      </c>
      <c r="AB339" s="124">
        <v>0</v>
      </c>
      <c r="AC339" s="124">
        <v>0</v>
      </c>
      <c r="AD339" s="125">
        <v>0</v>
      </c>
      <c r="AE339" s="125">
        <v>0</v>
      </c>
      <c r="AF339" s="125">
        <v>0</v>
      </c>
      <c r="AG339" s="125">
        <v>0</v>
      </c>
      <c r="AH339" s="125">
        <v>0</v>
      </c>
      <c r="AI339" s="126">
        <f t="shared" si="184"/>
        <v>0</v>
      </c>
      <c r="AJ339" s="12"/>
      <c r="AK339" s="12"/>
      <c r="AL339" s="12"/>
      <c r="AM339" s="12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</row>
    <row r="340" spans="1:81" ht="15">
      <c r="A340" s="34" t="s">
        <v>26</v>
      </c>
      <c r="B340" s="67">
        <f>SUM(B319:B335)</f>
        <v>432.23059456513158</v>
      </c>
      <c r="C340" s="67">
        <f t="shared" ref="C340:I340" si="185">SUM(C319:C335)</f>
        <v>4498.9573143423449</v>
      </c>
      <c r="D340" s="67">
        <f t="shared" si="185"/>
        <v>567.97067116455082</v>
      </c>
      <c r="E340" s="67">
        <f t="shared" si="185"/>
        <v>2277.7702336977868</v>
      </c>
      <c r="F340" s="67">
        <f t="shared" si="185"/>
        <v>0</v>
      </c>
      <c r="G340" s="67">
        <f t="shared" si="185"/>
        <v>111.02993823841541</v>
      </c>
      <c r="H340" s="68">
        <f t="shared" si="185"/>
        <v>0</v>
      </c>
      <c r="I340" s="39">
        <f t="shared" si="185"/>
        <v>7887.9587520082287</v>
      </c>
      <c r="J340" s="4"/>
      <c r="K340" s="77" t="s">
        <v>26</v>
      </c>
      <c r="L340" s="67">
        <f>SUM(L319:L335)</f>
        <v>432.23059456513158</v>
      </c>
      <c r="M340" s="67">
        <f t="shared" ref="M340:S340" si="186">SUM(M319:M335)</f>
        <v>4498.9573143423449</v>
      </c>
      <c r="N340" s="67">
        <f t="shared" si="186"/>
        <v>567.97067116455082</v>
      </c>
      <c r="O340" s="67">
        <f t="shared" si="186"/>
        <v>2277.7702336977868</v>
      </c>
      <c r="P340" s="67">
        <f t="shared" si="186"/>
        <v>91.979600125841671</v>
      </c>
      <c r="Q340" s="67">
        <f t="shared" si="186"/>
        <v>111.02993823841541</v>
      </c>
      <c r="R340" s="68">
        <f t="shared" si="186"/>
        <v>0</v>
      </c>
      <c r="S340" s="94">
        <f t="shared" si="186"/>
        <v>7979.9383521340706</v>
      </c>
      <c r="U340" s="107" t="s">
        <v>63</v>
      </c>
      <c r="V340" s="127">
        <f>SUM(V319:V335)</f>
        <v>271.10944633595506</v>
      </c>
      <c r="W340" s="127">
        <f t="shared" ref="W340:AH340" si="187">SUM(W319:W335)</f>
        <v>50.631143169721327</v>
      </c>
      <c r="X340" s="127">
        <f t="shared" si="187"/>
        <v>111.02993823841541</v>
      </c>
      <c r="Y340" s="127">
        <f t="shared" si="187"/>
        <v>4498.9573143423449</v>
      </c>
      <c r="Z340" s="127">
        <f t="shared" si="187"/>
        <v>168.46827241774102</v>
      </c>
      <c r="AA340" s="127">
        <f t="shared" si="187"/>
        <v>2244.9465913913446</v>
      </c>
      <c r="AB340" s="127">
        <f t="shared" si="187"/>
        <v>91.979600125841671</v>
      </c>
      <c r="AC340" s="127">
        <f t="shared" si="187"/>
        <v>542.81604611270723</v>
      </c>
      <c r="AD340" s="128">
        <f t="shared" si="187"/>
        <v>110.49000505945516</v>
      </c>
      <c r="AE340" s="128">
        <f t="shared" si="187"/>
        <v>32.823642306442281</v>
      </c>
      <c r="AF340" s="128">
        <f t="shared" si="187"/>
        <v>0</v>
      </c>
      <c r="AG340" s="128">
        <f t="shared" si="187"/>
        <v>399.50239874680972</v>
      </c>
      <c r="AH340" s="128">
        <f t="shared" si="187"/>
        <v>0</v>
      </c>
      <c r="AI340" s="129">
        <f>SUM(V340:AC340)</f>
        <v>7979.9383521340715</v>
      </c>
      <c r="AJ340" s="12"/>
      <c r="AK340" s="12"/>
      <c r="AL340" s="12"/>
      <c r="AM340" s="12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</row>
    <row r="341" spans="1:81" s="15" customFormat="1" ht="15.75" thickBot="1">
      <c r="A341" s="32" t="s">
        <v>90</v>
      </c>
      <c r="B341" s="48">
        <f>IF($I340=0,"-",B340/$I340)</f>
        <v>5.4796254411838573E-2</v>
      </c>
      <c r="C341" s="48">
        <f t="shared" ref="C341:H341" si="188">IF($I340=0,"-",C340/$I340)</f>
        <v>0.57035761161871401</v>
      </c>
      <c r="D341" s="48">
        <f t="shared" si="188"/>
        <v>7.2004771959532463E-2</v>
      </c>
      <c r="E341" s="48">
        <f t="shared" si="188"/>
        <v>0.28876548487501658</v>
      </c>
      <c r="F341" s="48">
        <f t="shared" si="188"/>
        <v>0</v>
      </c>
      <c r="G341" s="48">
        <f t="shared" si="188"/>
        <v>1.4075877134898536E-2</v>
      </c>
      <c r="H341" s="69">
        <f t="shared" si="188"/>
        <v>0</v>
      </c>
      <c r="I341" s="49">
        <f>SUM(B341:H341)</f>
        <v>1.0000000000000002</v>
      </c>
      <c r="K341" s="78" t="s">
        <v>90</v>
      </c>
      <c r="L341" s="95">
        <f>IF($S340=0,"-",L340/$S340)</f>
        <v>5.4164653345917191E-2</v>
      </c>
      <c r="M341" s="95">
        <f t="shared" ref="M341:R341" si="189">IF($S340=0,"-",M340/$S340)</f>
        <v>0.56378346746741359</v>
      </c>
      <c r="N341" s="95">
        <f t="shared" si="189"/>
        <v>7.1174819416074647E-2</v>
      </c>
      <c r="O341" s="95">
        <f t="shared" si="189"/>
        <v>0.28543707146417291</v>
      </c>
      <c r="P341" s="95">
        <f t="shared" si="189"/>
        <v>1.1526354724437641E-2</v>
      </c>
      <c r="Q341" s="95">
        <f t="shared" si="189"/>
        <v>1.3913633581984093E-2</v>
      </c>
      <c r="R341" s="96">
        <f t="shared" si="189"/>
        <v>0</v>
      </c>
      <c r="S341" s="97">
        <f>SUM(L341:R341)</f>
        <v>1.0000000000000002</v>
      </c>
      <c r="U341" s="108" t="s">
        <v>90</v>
      </c>
      <c r="V341" s="130">
        <f>+V340/$AI340</f>
        <v>3.3973877287341747E-2</v>
      </c>
      <c r="W341" s="130">
        <f t="shared" ref="W341:AH341" si="190">+W340/$AI340</f>
        <v>6.3448037986635654E-3</v>
      </c>
      <c r="X341" s="130">
        <f t="shared" si="190"/>
        <v>1.3913633581984091E-2</v>
      </c>
      <c r="Y341" s="130">
        <f t="shared" si="190"/>
        <v>0.56378346746741359</v>
      </c>
      <c r="Z341" s="130">
        <f t="shared" si="190"/>
        <v>2.1111475425457094E-2</v>
      </c>
      <c r="AA341" s="130">
        <f t="shared" si="190"/>
        <v>0.2813238013036754</v>
      </c>
      <c r="AB341" s="130">
        <f t="shared" si="190"/>
        <v>1.1526354724437641E-2</v>
      </c>
      <c r="AC341" s="130">
        <f t="shared" si="190"/>
        <v>6.8022586411026861E-2</v>
      </c>
      <c r="AD341" s="130">
        <f t="shared" si="190"/>
        <v>1.3845972259911866E-2</v>
      </c>
      <c r="AE341" s="130">
        <f t="shared" si="190"/>
        <v>4.1132701604974517E-3</v>
      </c>
      <c r="AF341" s="130">
        <f t="shared" si="190"/>
        <v>0</v>
      </c>
      <c r="AG341" s="130">
        <f t="shared" si="190"/>
        <v>5.0063343990617543E-2</v>
      </c>
      <c r="AH341" s="130">
        <f t="shared" si="190"/>
        <v>0</v>
      </c>
      <c r="AI341" s="131">
        <f>SUM(V341:AC341)</f>
        <v>1</v>
      </c>
      <c r="AJ341" s="12"/>
      <c r="AK341" s="12"/>
      <c r="AL341" s="12"/>
      <c r="AM341" s="12"/>
    </row>
    <row r="342" spans="1:81" ht="15.75" thickBot="1">
      <c r="A342" s="2"/>
      <c r="B342" s="2"/>
      <c r="C342" s="2"/>
      <c r="D342" s="2"/>
      <c r="E342" s="2"/>
      <c r="F342" s="2"/>
      <c r="G342" s="2"/>
      <c r="H342" s="2"/>
      <c r="I342" s="2"/>
      <c r="J342" s="4"/>
      <c r="K342" s="2"/>
      <c r="L342" s="2"/>
      <c r="M342" s="2"/>
      <c r="N342" s="2"/>
      <c r="O342" s="2"/>
      <c r="P342" s="2"/>
      <c r="Q342" s="2"/>
      <c r="R342" s="2"/>
      <c r="S342" s="2"/>
      <c r="U342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12"/>
      <c r="AK342" s="12"/>
      <c r="AL342" s="12"/>
      <c r="AM342" s="12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</row>
    <row r="343" spans="1:81" ht="30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  <c r="J343" s="4"/>
      <c r="K343" s="424" t="s">
        <v>40</v>
      </c>
      <c r="L343" s="80" t="s">
        <v>0</v>
      </c>
      <c r="M343" s="80" t="s">
        <v>1</v>
      </c>
      <c r="N343" s="80" t="s">
        <v>2</v>
      </c>
      <c r="O343" s="80" t="s">
        <v>3</v>
      </c>
      <c r="P343" s="80" t="s">
        <v>27</v>
      </c>
      <c r="Q343" s="80" t="s">
        <v>4</v>
      </c>
      <c r="R343" s="80" t="s">
        <v>5</v>
      </c>
      <c r="S343" s="81" t="s">
        <v>6</v>
      </c>
      <c r="U343" s="417" t="s">
        <v>40</v>
      </c>
      <c r="V343" s="111" t="s">
        <v>72</v>
      </c>
      <c r="W343" s="111" t="s">
        <v>73</v>
      </c>
      <c r="X343" s="111" t="s">
        <v>4</v>
      </c>
      <c r="Y343" s="111" t="s">
        <v>1</v>
      </c>
      <c r="Z343" s="111" t="s">
        <v>2</v>
      </c>
      <c r="AA343" s="111" t="s">
        <v>3</v>
      </c>
      <c r="AB343" s="111" t="s">
        <v>55</v>
      </c>
      <c r="AC343" s="111" t="s">
        <v>67</v>
      </c>
      <c r="AD343" s="112" t="s">
        <v>74</v>
      </c>
      <c r="AE343" s="112" t="s">
        <v>75</v>
      </c>
      <c r="AF343" s="112" t="s">
        <v>76</v>
      </c>
      <c r="AG343" s="112" t="s">
        <v>77</v>
      </c>
      <c r="AH343" s="112" t="s">
        <v>78</v>
      </c>
      <c r="AI343" s="113" t="s">
        <v>63</v>
      </c>
      <c r="AJ343" s="12"/>
      <c r="AK343" s="12"/>
      <c r="AL343" s="12"/>
      <c r="AM343" s="12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</row>
    <row r="344" spans="1:81" ht="15" customHeight="1">
      <c r="A344" s="445" t="s">
        <v>40</v>
      </c>
      <c r="B344" s="409" t="s">
        <v>119</v>
      </c>
      <c r="C344" s="410"/>
      <c r="D344" s="410"/>
      <c r="E344" s="410"/>
      <c r="F344" s="410"/>
      <c r="G344" s="410"/>
      <c r="H344" s="410"/>
      <c r="I344" s="411"/>
      <c r="J344" s="4"/>
      <c r="K344" s="425" t="s">
        <v>40</v>
      </c>
      <c r="L344" s="412" t="s">
        <v>119</v>
      </c>
      <c r="M344" s="413"/>
      <c r="N344" s="413"/>
      <c r="O344" s="413"/>
      <c r="P344" s="413"/>
      <c r="Q344" s="413"/>
      <c r="R344" s="413"/>
      <c r="S344" s="414"/>
      <c r="U344" s="418" t="s">
        <v>40</v>
      </c>
      <c r="V344" s="419" t="s">
        <v>119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20"/>
      <c r="AJ344" s="12"/>
      <c r="AK344" s="12"/>
      <c r="AL344" s="12"/>
      <c r="AM344" s="12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</row>
    <row r="345" spans="1:8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SUM(B345:H345)</f>
        <v>0</v>
      </c>
      <c r="J345" s="4"/>
      <c r="K345" s="79" t="s">
        <v>7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98">
        <v>0</v>
      </c>
      <c r="S345" s="99">
        <f>SUM(L345:R345)</f>
        <v>0</v>
      </c>
      <c r="U345" s="101" t="s">
        <v>7</v>
      </c>
      <c r="V345" s="114">
        <v>0</v>
      </c>
      <c r="W345" s="114">
        <v>0</v>
      </c>
      <c r="X345" s="114">
        <v>0</v>
      </c>
      <c r="Y345" s="114">
        <v>0</v>
      </c>
      <c r="Z345" s="114">
        <v>0</v>
      </c>
      <c r="AA345" s="114">
        <v>0</v>
      </c>
      <c r="AB345" s="114">
        <v>0</v>
      </c>
      <c r="AC345" s="115">
        <v>0</v>
      </c>
      <c r="AD345" s="116">
        <v>0</v>
      </c>
      <c r="AE345" s="116">
        <v>0</v>
      </c>
      <c r="AF345" s="116">
        <v>0</v>
      </c>
      <c r="AG345" s="116">
        <v>0</v>
      </c>
      <c r="AH345" s="116">
        <v>0</v>
      </c>
      <c r="AI345" s="117">
        <f>SUM(V345:AC345)</f>
        <v>0</v>
      </c>
      <c r="AJ345" s="12"/>
      <c r="AK345" s="12"/>
      <c r="AL345" s="12"/>
      <c r="AM345" s="12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</row>
    <row r="346" spans="1:8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191">SUM(B346:H346)</f>
        <v>0</v>
      </c>
      <c r="J346" s="4"/>
      <c r="K346" s="71" t="s">
        <v>8</v>
      </c>
      <c r="L346" s="84">
        <v>0</v>
      </c>
      <c r="M346" s="84">
        <v>0</v>
      </c>
      <c r="N346" s="84">
        <v>0</v>
      </c>
      <c r="O346" s="84">
        <v>0</v>
      </c>
      <c r="P346" s="84">
        <v>0</v>
      </c>
      <c r="Q346" s="84">
        <v>0</v>
      </c>
      <c r="R346" s="85">
        <v>0</v>
      </c>
      <c r="S346" s="86">
        <f t="shared" ref="S346:S365" si="192">SUM(L346:R346)</f>
        <v>0</v>
      </c>
      <c r="U346" s="102" t="s">
        <v>8</v>
      </c>
      <c r="V346" s="118">
        <v>0</v>
      </c>
      <c r="W346" s="118">
        <v>0</v>
      </c>
      <c r="X346" s="118">
        <v>0</v>
      </c>
      <c r="Y346" s="118">
        <v>0</v>
      </c>
      <c r="Z346" s="118">
        <v>0</v>
      </c>
      <c r="AA346" s="118">
        <v>0</v>
      </c>
      <c r="AB346" s="118">
        <v>0</v>
      </c>
      <c r="AC346" s="119">
        <v>0</v>
      </c>
      <c r="AD346" s="118">
        <v>0</v>
      </c>
      <c r="AE346" s="118">
        <v>0</v>
      </c>
      <c r="AF346" s="118">
        <v>0</v>
      </c>
      <c r="AG346" s="118">
        <v>0</v>
      </c>
      <c r="AH346" s="118">
        <v>0</v>
      </c>
      <c r="AI346" s="120">
        <f t="shared" ref="AI346:AI365" si="193">SUM(V346:AC346)</f>
        <v>0</v>
      </c>
      <c r="AJ346" s="12"/>
      <c r="AK346" s="12"/>
      <c r="AL346" s="12"/>
      <c r="AM346" s="12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</row>
    <row r="347" spans="1:8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191"/>
        <v>0</v>
      </c>
      <c r="J347" s="4"/>
      <c r="K347" s="72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82">
        <v>0</v>
      </c>
      <c r="S347" s="83">
        <f t="shared" si="192"/>
        <v>0</v>
      </c>
      <c r="U347" s="103" t="s">
        <v>10</v>
      </c>
      <c r="V347" s="114">
        <v>0</v>
      </c>
      <c r="W347" s="114">
        <v>0</v>
      </c>
      <c r="X347" s="114">
        <v>0</v>
      </c>
      <c r="Y347" s="114">
        <v>0</v>
      </c>
      <c r="Z347" s="114">
        <v>0</v>
      </c>
      <c r="AA347" s="114">
        <v>0</v>
      </c>
      <c r="AB347" s="114">
        <v>0</v>
      </c>
      <c r="AC347" s="115">
        <v>0</v>
      </c>
      <c r="AD347" s="116">
        <v>0</v>
      </c>
      <c r="AE347" s="116">
        <v>0</v>
      </c>
      <c r="AF347" s="116">
        <v>0</v>
      </c>
      <c r="AG347" s="116">
        <v>0</v>
      </c>
      <c r="AH347" s="116">
        <v>0</v>
      </c>
      <c r="AI347" s="117">
        <f t="shared" si="193"/>
        <v>0</v>
      </c>
      <c r="AJ347" s="12"/>
      <c r="AK347" s="12"/>
      <c r="AL347" s="12"/>
      <c r="AM347" s="12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</row>
    <row r="348" spans="1:8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191"/>
        <v>0</v>
      </c>
      <c r="J348" s="4"/>
      <c r="K348" s="71" t="s">
        <v>56</v>
      </c>
      <c r="L348" s="84">
        <v>0</v>
      </c>
      <c r="M348" s="84">
        <v>0</v>
      </c>
      <c r="N348" s="84">
        <v>0</v>
      </c>
      <c r="O348" s="84">
        <v>0</v>
      </c>
      <c r="P348" s="84">
        <v>0</v>
      </c>
      <c r="Q348" s="84">
        <v>0</v>
      </c>
      <c r="R348" s="85">
        <v>0</v>
      </c>
      <c r="S348" s="86">
        <f t="shared" si="192"/>
        <v>0</v>
      </c>
      <c r="U348" s="102" t="s">
        <v>56</v>
      </c>
      <c r="V348" s="118">
        <v>0</v>
      </c>
      <c r="W348" s="118">
        <v>0</v>
      </c>
      <c r="X348" s="118">
        <v>0</v>
      </c>
      <c r="Y348" s="118">
        <v>0</v>
      </c>
      <c r="Z348" s="118">
        <v>0</v>
      </c>
      <c r="AA348" s="118">
        <v>0</v>
      </c>
      <c r="AB348" s="118">
        <v>0</v>
      </c>
      <c r="AC348" s="119">
        <v>0</v>
      </c>
      <c r="AD348" s="118">
        <v>0</v>
      </c>
      <c r="AE348" s="118">
        <v>0</v>
      </c>
      <c r="AF348" s="118">
        <v>0</v>
      </c>
      <c r="AG348" s="118">
        <v>0</v>
      </c>
      <c r="AH348" s="118">
        <v>0</v>
      </c>
      <c r="AI348" s="120">
        <f t="shared" si="193"/>
        <v>0</v>
      </c>
      <c r="AJ348" s="12"/>
      <c r="AK348" s="12"/>
      <c r="AL348" s="12"/>
      <c r="AM348" s="12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</row>
    <row r="349" spans="1:81" ht="15">
      <c r="A349" s="29" t="s">
        <v>16</v>
      </c>
      <c r="B349" s="43">
        <v>8.0542779586632687</v>
      </c>
      <c r="C349" s="43">
        <v>0</v>
      </c>
      <c r="D349" s="43">
        <v>7.352079158633809</v>
      </c>
      <c r="E349" s="43">
        <v>0</v>
      </c>
      <c r="F349" s="422"/>
      <c r="G349" s="43">
        <v>0</v>
      </c>
      <c r="H349" s="44">
        <v>0</v>
      </c>
      <c r="I349" s="39">
        <f t="shared" si="191"/>
        <v>15.406357117297077</v>
      </c>
      <c r="J349" s="4"/>
      <c r="K349" s="72" t="s">
        <v>16</v>
      </c>
      <c r="L349" s="43">
        <v>8.0542779586632687</v>
      </c>
      <c r="M349" s="43">
        <v>0</v>
      </c>
      <c r="N349" s="43">
        <v>7.352079158633809</v>
      </c>
      <c r="O349" s="43">
        <v>0</v>
      </c>
      <c r="P349" s="43">
        <v>0</v>
      </c>
      <c r="Q349" s="43">
        <v>0</v>
      </c>
      <c r="R349" s="82">
        <v>0</v>
      </c>
      <c r="S349" s="83">
        <f t="shared" si="192"/>
        <v>15.406357117297077</v>
      </c>
      <c r="U349" s="103" t="s">
        <v>16</v>
      </c>
      <c r="V349" s="114">
        <v>8.0542779586632687</v>
      </c>
      <c r="W349" s="114">
        <v>0</v>
      </c>
      <c r="X349" s="114">
        <v>0</v>
      </c>
      <c r="Y349" s="114">
        <v>0</v>
      </c>
      <c r="Z349" s="114">
        <v>6.460918048496378</v>
      </c>
      <c r="AA349" s="114">
        <v>0</v>
      </c>
      <c r="AB349" s="114">
        <v>0</v>
      </c>
      <c r="AC349" s="115">
        <v>0.89116111013743138</v>
      </c>
      <c r="AD349" s="116">
        <v>0</v>
      </c>
      <c r="AE349" s="116">
        <v>0</v>
      </c>
      <c r="AF349" s="116">
        <v>0</v>
      </c>
      <c r="AG349" s="116">
        <v>0.89116111013743138</v>
      </c>
      <c r="AH349" s="116">
        <v>0</v>
      </c>
      <c r="AI349" s="117">
        <f t="shared" si="193"/>
        <v>15.406357117297079</v>
      </c>
      <c r="AJ349" s="12"/>
      <c r="AK349" s="12"/>
      <c r="AL349" s="12"/>
      <c r="AM349" s="12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</row>
    <row r="350" spans="1:81" ht="15">
      <c r="A350" s="28" t="s">
        <v>68</v>
      </c>
      <c r="B350" s="40">
        <v>42.691108189969967</v>
      </c>
      <c r="C350" s="40">
        <v>0</v>
      </c>
      <c r="D350" s="40">
        <v>8.3297011401501558E-2</v>
      </c>
      <c r="E350" s="40">
        <v>0</v>
      </c>
      <c r="F350" s="422"/>
      <c r="G350" s="40">
        <v>0</v>
      </c>
      <c r="H350" s="41">
        <v>0</v>
      </c>
      <c r="I350" s="42">
        <f t="shared" si="191"/>
        <v>42.774405201371465</v>
      </c>
      <c r="J350" s="4"/>
      <c r="K350" s="71" t="s">
        <v>68</v>
      </c>
      <c r="L350" s="84">
        <v>42.691108189969967</v>
      </c>
      <c r="M350" s="84">
        <v>0</v>
      </c>
      <c r="N350" s="84">
        <v>8.3297011401501558E-2</v>
      </c>
      <c r="O350" s="84">
        <v>0</v>
      </c>
      <c r="P350" s="84">
        <v>0</v>
      </c>
      <c r="Q350" s="84">
        <v>0</v>
      </c>
      <c r="R350" s="85">
        <v>0</v>
      </c>
      <c r="S350" s="86">
        <f t="shared" si="192"/>
        <v>42.774405201371465</v>
      </c>
      <c r="U350" s="102" t="s">
        <v>57</v>
      </c>
      <c r="V350" s="118">
        <v>42.691108189969967</v>
      </c>
      <c r="W350" s="118">
        <v>0</v>
      </c>
      <c r="X350" s="118">
        <v>0</v>
      </c>
      <c r="Y350" s="118">
        <v>0</v>
      </c>
      <c r="Z350" s="118">
        <v>0</v>
      </c>
      <c r="AA350" s="118">
        <v>0</v>
      </c>
      <c r="AB350" s="118">
        <v>0</v>
      </c>
      <c r="AC350" s="119">
        <v>8.3297011401501558E-2</v>
      </c>
      <c r="AD350" s="118">
        <v>0</v>
      </c>
      <c r="AE350" s="118">
        <v>0</v>
      </c>
      <c r="AF350" s="118">
        <v>0</v>
      </c>
      <c r="AG350" s="118">
        <v>8.3297011401501558E-2</v>
      </c>
      <c r="AH350" s="118">
        <v>0</v>
      </c>
      <c r="AI350" s="120">
        <f t="shared" si="193"/>
        <v>42.774405201371465</v>
      </c>
      <c r="AJ350" s="12"/>
      <c r="AK350" s="12"/>
      <c r="AL350" s="12"/>
      <c r="AM350" s="12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</row>
    <row r="351" spans="1:81" ht="15">
      <c r="A351" s="29" t="s">
        <v>58</v>
      </c>
      <c r="B351" s="43">
        <v>0</v>
      </c>
      <c r="C351" s="43">
        <v>0</v>
      </c>
      <c r="D351" s="43">
        <v>6.4816784379330583</v>
      </c>
      <c r="E351" s="43">
        <v>0</v>
      </c>
      <c r="F351" s="422"/>
      <c r="G351" s="43">
        <v>0</v>
      </c>
      <c r="H351" s="44">
        <v>0</v>
      </c>
      <c r="I351" s="39">
        <f t="shared" si="191"/>
        <v>6.4816784379330583</v>
      </c>
      <c r="J351" s="4"/>
      <c r="K351" s="72" t="s">
        <v>58</v>
      </c>
      <c r="L351" s="43">
        <v>0</v>
      </c>
      <c r="M351" s="43">
        <v>0</v>
      </c>
      <c r="N351" s="43">
        <v>6.4816784379330583</v>
      </c>
      <c r="O351" s="43">
        <v>0</v>
      </c>
      <c r="P351" s="43">
        <v>376.13617016204097</v>
      </c>
      <c r="Q351" s="43">
        <v>0</v>
      </c>
      <c r="R351" s="82">
        <v>0</v>
      </c>
      <c r="S351" s="83">
        <f t="shared" si="192"/>
        <v>382.61784859997402</v>
      </c>
      <c r="U351" s="103" t="s">
        <v>58</v>
      </c>
      <c r="V351" s="114">
        <v>0</v>
      </c>
      <c r="W351" s="114">
        <v>0</v>
      </c>
      <c r="X351" s="114">
        <v>0</v>
      </c>
      <c r="Y351" s="114">
        <v>0</v>
      </c>
      <c r="Z351" s="114">
        <v>0</v>
      </c>
      <c r="AA351" s="114">
        <v>0</v>
      </c>
      <c r="AB351" s="114">
        <v>376.13617016204097</v>
      </c>
      <c r="AC351" s="115">
        <v>6.4816784379330583</v>
      </c>
      <c r="AD351" s="114">
        <v>0</v>
      </c>
      <c r="AE351" s="114">
        <v>0</v>
      </c>
      <c r="AF351" s="114">
        <v>0</v>
      </c>
      <c r="AG351" s="114">
        <v>6.4816784379330583</v>
      </c>
      <c r="AH351" s="114">
        <v>0</v>
      </c>
      <c r="AI351" s="117">
        <f t="shared" si="193"/>
        <v>382.61784859997402</v>
      </c>
      <c r="AJ351" s="12"/>
      <c r="AK351" s="12"/>
      <c r="AL351" s="12"/>
      <c r="AM351" s="12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</row>
    <row r="352" spans="1:81" ht="15">
      <c r="A352" s="28" t="s">
        <v>12</v>
      </c>
      <c r="B352" s="40">
        <v>0</v>
      </c>
      <c r="C352" s="40">
        <v>0</v>
      </c>
      <c r="D352" s="40">
        <v>0</v>
      </c>
      <c r="E352" s="40">
        <v>0</v>
      </c>
      <c r="F352" s="422"/>
      <c r="G352" s="40">
        <v>0</v>
      </c>
      <c r="H352" s="41">
        <v>0</v>
      </c>
      <c r="I352" s="42">
        <f t="shared" si="191"/>
        <v>0</v>
      </c>
      <c r="J352" s="4"/>
      <c r="K352" s="71" t="s">
        <v>12</v>
      </c>
      <c r="L352" s="84">
        <v>0</v>
      </c>
      <c r="M352" s="84">
        <v>0</v>
      </c>
      <c r="N352" s="84">
        <v>0</v>
      </c>
      <c r="O352" s="84">
        <v>0</v>
      </c>
      <c r="P352" s="84">
        <v>20.135472306507516</v>
      </c>
      <c r="Q352" s="84">
        <v>0</v>
      </c>
      <c r="R352" s="85">
        <v>0</v>
      </c>
      <c r="S352" s="86">
        <f t="shared" si="192"/>
        <v>20.135472306507516</v>
      </c>
      <c r="U352" s="102" t="s">
        <v>12</v>
      </c>
      <c r="V352" s="118">
        <v>0</v>
      </c>
      <c r="W352" s="118">
        <v>0</v>
      </c>
      <c r="X352" s="118">
        <v>0</v>
      </c>
      <c r="Y352" s="118">
        <v>0</v>
      </c>
      <c r="Z352" s="118">
        <v>0</v>
      </c>
      <c r="AA352" s="118">
        <v>0</v>
      </c>
      <c r="AB352" s="118">
        <v>20.135472306507516</v>
      </c>
      <c r="AC352" s="119">
        <v>0</v>
      </c>
      <c r="AD352" s="118">
        <v>0</v>
      </c>
      <c r="AE352" s="118">
        <v>0</v>
      </c>
      <c r="AF352" s="118">
        <v>0</v>
      </c>
      <c r="AG352" s="118">
        <v>0</v>
      </c>
      <c r="AH352" s="118">
        <v>0</v>
      </c>
      <c r="AI352" s="120">
        <f t="shared" si="193"/>
        <v>20.135472306507516</v>
      </c>
      <c r="AJ352" s="12"/>
      <c r="AK352" s="12"/>
      <c r="AL352" s="12"/>
      <c r="AM352" s="12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</row>
    <row r="353" spans="1:8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191"/>
        <v>0</v>
      </c>
      <c r="J353" s="4"/>
      <c r="K353" s="72" t="s">
        <v>59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82">
        <v>0</v>
      </c>
      <c r="S353" s="83">
        <f t="shared" si="192"/>
        <v>0</v>
      </c>
      <c r="U353" s="103" t="s">
        <v>59</v>
      </c>
      <c r="V353" s="114">
        <v>0</v>
      </c>
      <c r="W353" s="114">
        <v>0</v>
      </c>
      <c r="X353" s="114">
        <v>0</v>
      </c>
      <c r="Y353" s="114">
        <v>0</v>
      </c>
      <c r="Z353" s="114">
        <v>0</v>
      </c>
      <c r="AA353" s="114">
        <v>0</v>
      </c>
      <c r="AB353" s="114">
        <v>0</v>
      </c>
      <c r="AC353" s="115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7">
        <f t="shared" si="193"/>
        <v>0</v>
      </c>
      <c r="AJ353" s="12"/>
      <c r="AK353" s="12"/>
      <c r="AL353" s="12"/>
      <c r="AM353" s="12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</row>
    <row r="354" spans="1:81" ht="15">
      <c r="A354" s="28" t="s">
        <v>17</v>
      </c>
      <c r="B354" s="40">
        <v>0</v>
      </c>
      <c r="C354" s="40">
        <v>1.3952885573741263</v>
      </c>
      <c r="D354" s="40">
        <v>0</v>
      </c>
      <c r="E354" s="40">
        <v>0</v>
      </c>
      <c r="F354" s="422"/>
      <c r="G354" s="40">
        <v>0</v>
      </c>
      <c r="H354" s="41">
        <v>0</v>
      </c>
      <c r="I354" s="42">
        <f t="shared" si="191"/>
        <v>1.3952885573741263</v>
      </c>
      <c r="J354" s="4"/>
      <c r="K354" s="71" t="s">
        <v>17</v>
      </c>
      <c r="L354" s="84">
        <v>0</v>
      </c>
      <c r="M354" s="84">
        <v>1.3952885573741263</v>
      </c>
      <c r="N354" s="84">
        <v>0</v>
      </c>
      <c r="O354" s="84">
        <v>0</v>
      </c>
      <c r="P354" s="84">
        <v>0</v>
      </c>
      <c r="Q354" s="84">
        <v>0</v>
      </c>
      <c r="R354" s="85">
        <v>0</v>
      </c>
      <c r="S354" s="86">
        <f t="shared" si="192"/>
        <v>1.3952885573741263</v>
      </c>
      <c r="U354" s="102" t="s">
        <v>17</v>
      </c>
      <c r="V354" s="118">
        <v>0</v>
      </c>
      <c r="W354" s="118">
        <v>0</v>
      </c>
      <c r="X354" s="118">
        <v>0</v>
      </c>
      <c r="Y354" s="118">
        <v>1.3952885573741263</v>
      </c>
      <c r="Z354" s="118">
        <v>0</v>
      </c>
      <c r="AA354" s="118">
        <v>0</v>
      </c>
      <c r="AB354" s="118">
        <v>0</v>
      </c>
      <c r="AC354" s="119">
        <v>0</v>
      </c>
      <c r="AD354" s="118">
        <v>0</v>
      </c>
      <c r="AE354" s="118">
        <v>0</v>
      </c>
      <c r="AF354" s="118">
        <v>0</v>
      </c>
      <c r="AG354" s="118">
        <v>0</v>
      </c>
      <c r="AH354" s="118">
        <v>0</v>
      </c>
      <c r="AI354" s="120">
        <f t="shared" si="193"/>
        <v>1.3952885573741263</v>
      </c>
      <c r="AJ354" s="12"/>
      <c r="AK354" s="12"/>
      <c r="AL354" s="12"/>
      <c r="AM354" s="12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</row>
    <row r="355" spans="1:81" ht="15">
      <c r="A355" s="29" t="s">
        <v>140</v>
      </c>
      <c r="B355" s="43">
        <v>4.8997496749568596E-2</v>
      </c>
      <c r="C355" s="43">
        <v>1.7001659020683062</v>
      </c>
      <c r="D355" s="43">
        <v>0</v>
      </c>
      <c r="E355" s="43">
        <v>0</v>
      </c>
      <c r="F355" s="422"/>
      <c r="G355" s="43">
        <v>0</v>
      </c>
      <c r="H355" s="44">
        <v>0</v>
      </c>
      <c r="I355" s="39">
        <f t="shared" si="191"/>
        <v>1.7491633988178747</v>
      </c>
      <c r="J355" s="4"/>
      <c r="K355" s="72" t="s">
        <v>140</v>
      </c>
      <c r="L355" s="43">
        <v>4.8997496749568596E-2</v>
      </c>
      <c r="M355" s="43">
        <v>1.7001659020683062</v>
      </c>
      <c r="N355" s="43">
        <v>0</v>
      </c>
      <c r="O355" s="43">
        <v>0</v>
      </c>
      <c r="P355" s="43">
        <v>0</v>
      </c>
      <c r="Q355" s="43">
        <v>0</v>
      </c>
      <c r="R355" s="82">
        <v>0</v>
      </c>
      <c r="S355" s="83">
        <f t="shared" si="192"/>
        <v>1.7491633988178747</v>
      </c>
      <c r="U355" s="103" t="s">
        <v>140</v>
      </c>
      <c r="V355" s="114">
        <v>4.8997496749568596E-2</v>
      </c>
      <c r="W355" s="114">
        <v>0</v>
      </c>
      <c r="X355" s="114">
        <v>0</v>
      </c>
      <c r="Y355" s="114">
        <v>1.7001659020683062</v>
      </c>
      <c r="Z355" s="114">
        <v>0</v>
      </c>
      <c r="AA355" s="114">
        <v>0</v>
      </c>
      <c r="AB355" s="114">
        <v>0</v>
      </c>
      <c r="AC355" s="115">
        <v>0</v>
      </c>
      <c r="AD355" s="114">
        <v>0</v>
      </c>
      <c r="AE355" s="114">
        <v>0</v>
      </c>
      <c r="AF355" s="114">
        <v>0</v>
      </c>
      <c r="AG355" s="114">
        <v>0</v>
      </c>
      <c r="AH355" s="114">
        <v>0</v>
      </c>
      <c r="AI355" s="117">
        <f t="shared" si="193"/>
        <v>1.7491633988178747</v>
      </c>
      <c r="AJ355" s="12"/>
      <c r="AK355" s="12"/>
      <c r="AL355" s="12"/>
      <c r="AM355" s="12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</row>
    <row r="356" spans="1:81" ht="15">
      <c r="A356" s="28" t="s">
        <v>25</v>
      </c>
      <c r="B356" s="40">
        <v>4.2533942063122616</v>
      </c>
      <c r="C356" s="40">
        <v>0</v>
      </c>
      <c r="D356" s="40">
        <v>32.107553770227995</v>
      </c>
      <c r="E356" s="40">
        <v>488.63823293123744</v>
      </c>
      <c r="F356" s="422"/>
      <c r="G356" s="40">
        <v>13.922620815569708</v>
      </c>
      <c r="H356" s="41">
        <v>0</v>
      </c>
      <c r="I356" s="42">
        <f t="shared" si="191"/>
        <v>538.92180172334747</v>
      </c>
      <c r="J356" s="4"/>
      <c r="K356" s="71" t="s">
        <v>25</v>
      </c>
      <c r="L356" s="84">
        <v>4.2533942063122616</v>
      </c>
      <c r="M356" s="84">
        <v>0</v>
      </c>
      <c r="N356" s="84">
        <v>32.107553770227995</v>
      </c>
      <c r="O356" s="84">
        <v>488.63823293123744</v>
      </c>
      <c r="P356" s="84">
        <v>3.3129876230324022</v>
      </c>
      <c r="Q356" s="84">
        <v>13.922620815569708</v>
      </c>
      <c r="R356" s="85">
        <v>0</v>
      </c>
      <c r="S356" s="86">
        <f t="shared" si="192"/>
        <v>542.2347893463799</v>
      </c>
      <c r="U356" s="102" t="s">
        <v>25</v>
      </c>
      <c r="V356" s="118">
        <v>0.30064361279447605</v>
      </c>
      <c r="W356" s="118">
        <v>0.67328199025810032</v>
      </c>
      <c r="X356" s="118">
        <v>13.922620815569708</v>
      </c>
      <c r="Y356" s="118">
        <v>0</v>
      </c>
      <c r="Z356" s="118">
        <v>31.53186936946922</v>
      </c>
      <c r="AA356" s="118">
        <v>488.46530203841121</v>
      </c>
      <c r="AB356" s="118">
        <v>3.3129876230324022</v>
      </c>
      <c r="AC356" s="119">
        <v>4.0280838968447013</v>
      </c>
      <c r="AD356" s="118">
        <v>3.2794686032596854</v>
      </c>
      <c r="AE356" s="118">
        <v>0.17293089282624494</v>
      </c>
      <c r="AF356" s="118">
        <v>0</v>
      </c>
      <c r="AG356" s="118">
        <v>0.57568440075877103</v>
      </c>
      <c r="AH356" s="118">
        <v>0</v>
      </c>
      <c r="AI356" s="120">
        <f t="shared" si="193"/>
        <v>542.23478934637978</v>
      </c>
      <c r="AJ356" s="12"/>
      <c r="AK356" s="12"/>
      <c r="AL356" s="12"/>
      <c r="AM356" s="12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</row>
    <row r="357" spans="1:81" ht="15">
      <c r="A357" s="29" t="s">
        <v>24</v>
      </c>
      <c r="B357" s="43">
        <v>201.86098480874921</v>
      </c>
      <c r="C357" s="43">
        <v>0</v>
      </c>
      <c r="D357" s="43">
        <v>760.05969500812625</v>
      </c>
      <c r="E357" s="43">
        <v>0</v>
      </c>
      <c r="F357" s="422"/>
      <c r="G357" s="43">
        <v>0</v>
      </c>
      <c r="H357" s="44">
        <v>0</v>
      </c>
      <c r="I357" s="39">
        <f t="shared" si="191"/>
        <v>961.92067981687546</v>
      </c>
      <c r="J357" s="4"/>
      <c r="K357" s="72" t="s">
        <v>24</v>
      </c>
      <c r="L357" s="43">
        <v>201.86098480874921</v>
      </c>
      <c r="M357" s="43">
        <v>0</v>
      </c>
      <c r="N357" s="43">
        <v>760.05969500812625</v>
      </c>
      <c r="O357" s="43">
        <v>0</v>
      </c>
      <c r="P357" s="43">
        <v>0</v>
      </c>
      <c r="Q357" s="43">
        <v>0</v>
      </c>
      <c r="R357" s="82">
        <v>0</v>
      </c>
      <c r="S357" s="83">
        <f t="shared" si="192"/>
        <v>961.92067981687546</v>
      </c>
      <c r="U357" s="103" t="s">
        <v>24</v>
      </c>
      <c r="V357" s="114">
        <v>201.86098480874921</v>
      </c>
      <c r="W357" s="114">
        <v>0</v>
      </c>
      <c r="X357" s="114">
        <v>0</v>
      </c>
      <c r="Y357" s="114">
        <v>0</v>
      </c>
      <c r="Z357" s="114">
        <v>0</v>
      </c>
      <c r="AA357" s="114">
        <v>0</v>
      </c>
      <c r="AB357" s="114">
        <v>0</v>
      </c>
      <c r="AC357" s="115">
        <v>760.05969500812625</v>
      </c>
      <c r="AD357" s="114">
        <v>0</v>
      </c>
      <c r="AE357" s="114">
        <v>0</v>
      </c>
      <c r="AF357" s="114">
        <v>0</v>
      </c>
      <c r="AG357" s="114">
        <v>760.05969500812625</v>
      </c>
      <c r="AH357" s="114">
        <v>0</v>
      </c>
      <c r="AI357" s="117">
        <f t="shared" si="193"/>
        <v>961.92067981687546</v>
      </c>
      <c r="AJ357" s="12"/>
      <c r="AK357" s="12"/>
      <c r="AL357" s="12"/>
      <c r="AM357" s="12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</row>
    <row r="358" spans="1:81" ht="15">
      <c r="A358" s="28" t="s">
        <v>60</v>
      </c>
      <c r="B358" s="40">
        <v>8.8208073703863068</v>
      </c>
      <c r="C358" s="40">
        <v>14.958998066273686</v>
      </c>
      <c r="D358" s="40">
        <v>27.280847537277239</v>
      </c>
      <c r="E358" s="40">
        <v>0</v>
      </c>
      <c r="F358" s="422"/>
      <c r="G358" s="40">
        <v>0</v>
      </c>
      <c r="H358" s="41">
        <v>0</v>
      </c>
      <c r="I358" s="42">
        <f t="shared" si="191"/>
        <v>51.060652973937231</v>
      </c>
      <c r="J358" s="4"/>
      <c r="K358" s="71" t="s">
        <v>60</v>
      </c>
      <c r="L358" s="84">
        <v>8.8208073703863068</v>
      </c>
      <c r="M358" s="84">
        <v>14.958998066273686</v>
      </c>
      <c r="N358" s="84">
        <v>27.280847537277239</v>
      </c>
      <c r="O358" s="84">
        <v>0</v>
      </c>
      <c r="P358" s="84">
        <v>0</v>
      </c>
      <c r="Q358" s="84">
        <v>0</v>
      </c>
      <c r="R358" s="85">
        <v>0</v>
      </c>
      <c r="S358" s="86">
        <f t="shared" si="192"/>
        <v>51.060652973937231</v>
      </c>
      <c r="U358" s="102" t="s">
        <v>60</v>
      </c>
      <c r="V358" s="118">
        <v>8.8208073703863068</v>
      </c>
      <c r="W358" s="118">
        <v>0</v>
      </c>
      <c r="X358" s="118">
        <v>0</v>
      </c>
      <c r="Y358" s="118">
        <v>14.958998066273686</v>
      </c>
      <c r="Z358" s="118">
        <v>27.280847537277239</v>
      </c>
      <c r="AA358" s="118">
        <v>0</v>
      </c>
      <c r="AB358" s="118">
        <v>0</v>
      </c>
      <c r="AC358" s="119">
        <v>0</v>
      </c>
      <c r="AD358" s="118">
        <v>0</v>
      </c>
      <c r="AE358" s="118">
        <v>0</v>
      </c>
      <c r="AF358" s="118">
        <v>0</v>
      </c>
      <c r="AG358" s="118">
        <v>0</v>
      </c>
      <c r="AH358" s="118">
        <v>0</v>
      </c>
      <c r="AI358" s="120">
        <f t="shared" si="193"/>
        <v>51.060652973937231</v>
      </c>
      <c r="AJ358" s="12"/>
      <c r="AK358" s="12"/>
      <c r="AL358" s="12"/>
      <c r="AM358" s="12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</row>
    <row r="359" spans="1:81" ht="15">
      <c r="A359" s="29" t="s">
        <v>22</v>
      </c>
      <c r="B359" s="43">
        <v>23.071281866893518</v>
      </c>
      <c r="C359" s="43">
        <v>1079.6258076363283</v>
      </c>
      <c r="D359" s="43">
        <v>477.2040696336619</v>
      </c>
      <c r="E359" s="43">
        <v>0</v>
      </c>
      <c r="F359" s="422"/>
      <c r="G359" s="43">
        <v>0</v>
      </c>
      <c r="H359" s="44">
        <v>0</v>
      </c>
      <c r="I359" s="39">
        <f t="shared" si="191"/>
        <v>1579.9011591368837</v>
      </c>
      <c r="J359" s="4"/>
      <c r="K359" s="72" t="s">
        <v>22</v>
      </c>
      <c r="L359" s="43">
        <v>23.071281866893518</v>
      </c>
      <c r="M359" s="43">
        <v>1079.6258076363283</v>
      </c>
      <c r="N359" s="43">
        <v>477.2040696336619</v>
      </c>
      <c r="O359" s="43">
        <v>0</v>
      </c>
      <c r="P359" s="43">
        <v>1.7592299471917534</v>
      </c>
      <c r="Q359" s="43">
        <v>0</v>
      </c>
      <c r="R359" s="82">
        <v>0</v>
      </c>
      <c r="S359" s="83">
        <f t="shared" si="192"/>
        <v>1581.6603890840754</v>
      </c>
      <c r="U359" s="103" t="s">
        <v>22</v>
      </c>
      <c r="V359" s="114">
        <v>23.071281866893518</v>
      </c>
      <c r="W359" s="114">
        <v>0</v>
      </c>
      <c r="X359" s="114">
        <v>0</v>
      </c>
      <c r="Y359" s="114">
        <v>1079.6258076363283</v>
      </c>
      <c r="Z359" s="114">
        <v>145.55476283427996</v>
      </c>
      <c r="AA359" s="114">
        <v>0</v>
      </c>
      <c r="AB359" s="114">
        <v>1.7592299471917534</v>
      </c>
      <c r="AC359" s="115">
        <v>331.64930679938197</v>
      </c>
      <c r="AD359" s="114">
        <v>0</v>
      </c>
      <c r="AE359" s="114">
        <v>0</v>
      </c>
      <c r="AF359" s="114">
        <v>0</v>
      </c>
      <c r="AG359" s="114">
        <v>331.64930679938197</v>
      </c>
      <c r="AH359" s="114">
        <v>0</v>
      </c>
      <c r="AI359" s="117">
        <f t="shared" si="193"/>
        <v>1581.6603890840754</v>
      </c>
      <c r="AJ359" s="12"/>
      <c r="AK359" s="12"/>
      <c r="AL359" s="12"/>
      <c r="AM359" s="12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</row>
    <row r="360" spans="1:81" ht="15">
      <c r="A360" s="28" t="s">
        <v>21</v>
      </c>
      <c r="B360" s="40">
        <v>0.74380570501235066</v>
      </c>
      <c r="C360" s="40">
        <v>40.042637511726845</v>
      </c>
      <c r="D360" s="40">
        <v>12.466973498171608</v>
      </c>
      <c r="E360" s="40">
        <v>0</v>
      </c>
      <c r="F360" s="422"/>
      <c r="G360" s="40">
        <v>0</v>
      </c>
      <c r="H360" s="41">
        <v>0</v>
      </c>
      <c r="I360" s="42">
        <f t="shared" si="191"/>
        <v>53.253416714910799</v>
      </c>
      <c r="J360" s="4"/>
      <c r="K360" s="71" t="s">
        <v>21</v>
      </c>
      <c r="L360" s="84">
        <v>0.74380570501235066</v>
      </c>
      <c r="M360" s="84">
        <v>40.042637511726845</v>
      </c>
      <c r="N360" s="84">
        <v>12.466973498171608</v>
      </c>
      <c r="O360" s="84">
        <v>0</v>
      </c>
      <c r="P360" s="84">
        <v>0</v>
      </c>
      <c r="Q360" s="84">
        <v>0</v>
      </c>
      <c r="R360" s="85">
        <v>0</v>
      </c>
      <c r="S360" s="86">
        <f t="shared" si="192"/>
        <v>53.253416714910799</v>
      </c>
      <c r="U360" s="102" t="s">
        <v>61</v>
      </c>
      <c r="V360" s="118">
        <v>0.74380570501235066</v>
      </c>
      <c r="W360" s="118">
        <v>0</v>
      </c>
      <c r="X360" s="118">
        <v>0</v>
      </c>
      <c r="Y360" s="118">
        <v>40.042637511726845</v>
      </c>
      <c r="Z360" s="118">
        <v>12.466973498171608</v>
      </c>
      <c r="AA360" s="118">
        <v>0</v>
      </c>
      <c r="AB360" s="118">
        <v>0</v>
      </c>
      <c r="AC360" s="119">
        <v>0</v>
      </c>
      <c r="AD360" s="118">
        <v>0</v>
      </c>
      <c r="AE360" s="118">
        <v>0</v>
      </c>
      <c r="AF360" s="118">
        <v>0</v>
      </c>
      <c r="AG360" s="118">
        <v>0</v>
      </c>
      <c r="AH360" s="118">
        <v>0</v>
      </c>
      <c r="AI360" s="120">
        <f t="shared" si="193"/>
        <v>53.253416714910799</v>
      </c>
      <c r="AJ360" s="12"/>
      <c r="AK360" s="12"/>
      <c r="AL360" s="12"/>
      <c r="AM360" s="12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</row>
    <row r="361" spans="1:8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191"/>
        <v>0</v>
      </c>
      <c r="J361" s="4"/>
      <c r="K361" s="73" t="s">
        <v>64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82">
        <v>0</v>
      </c>
      <c r="S361" s="83">
        <f t="shared" si="192"/>
        <v>0</v>
      </c>
      <c r="U361" s="104" t="s">
        <v>62</v>
      </c>
      <c r="V361" s="114">
        <v>0</v>
      </c>
      <c r="W361" s="114">
        <v>0</v>
      </c>
      <c r="X361" s="114">
        <v>0</v>
      </c>
      <c r="Y361" s="114">
        <v>0</v>
      </c>
      <c r="Z361" s="114">
        <v>0</v>
      </c>
      <c r="AA361" s="114">
        <v>0</v>
      </c>
      <c r="AB361" s="114">
        <v>0</v>
      </c>
      <c r="AC361" s="115">
        <v>0</v>
      </c>
      <c r="AD361" s="116">
        <v>0</v>
      </c>
      <c r="AE361" s="116">
        <v>0</v>
      </c>
      <c r="AF361" s="116">
        <v>0</v>
      </c>
      <c r="AG361" s="116">
        <v>0</v>
      </c>
      <c r="AH361" s="116">
        <v>0</v>
      </c>
      <c r="AI361" s="117">
        <f t="shared" si="193"/>
        <v>0</v>
      </c>
      <c r="AJ361" s="12"/>
      <c r="AK361" s="12"/>
      <c r="AL361" s="12"/>
      <c r="AM361" s="12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</row>
    <row r="362" spans="1:81" ht="15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f t="shared" si="191"/>
        <v>0</v>
      </c>
      <c r="J362" s="4"/>
      <c r="K362" s="74" t="s">
        <v>23</v>
      </c>
      <c r="L362" s="87">
        <v>0</v>
      </c>
      <c r="M362" s="87">
        <v>0</v>
      </c>
      <c r="N362" s="87">
        <v>0</v>
      </c>
      <c r="O362" s="87">
        <v>0</v>
      </c>
      <c r="P362" s="87">
        <v>0</v>
      </c>
      <c r="Q362" s="87">
        <v>0</v>
      </c>
      <c r="R362" s="88">
        <v>0</v>
      </c>
      <c r="S362" s="89">
        <f t="shared" si="192"/>
        <v>0</v>
      </c>
      <c r="U362" s="105" t="s">
        <v>65</v>
      </c>
      <c r="V362" s="121">
        <v>0</v>
      </c>
      <c r="W362" s="121">
        <v>0</v>
      </c>
      <c r="X362" s="121">
        <v>0</v>
      </c>
      <c r="Y362" s="121">
        <v>0</v>
      </c>
      <c r="Z362" s="121">
        <v>0</v>
      </c>
      <c r="AA362" s="121">
        <v>0</v>
      </c>
      <c r="AB362" s="121">
        <v>0</v>
      </c>
      <c r="AC362" s="121">
        <v>0</v>
      </c>
      <c r="AD362" s="121">
        <v>0</v>
      </c>
      <c r="AE362" s="121">
        <v>0</v>
      </c>
      <c r="AF362" s="121">
        <v>0</v>
      </c>
      <c r="AG362" s="121">
        <v>0</v>
      </c>
      <c r="AH362" s="122">
        <v>0</v>
      </c>
      <c r="AI362" s="123">
        <f t="shared" si="193"/>
        <v>0</v>
      </c>
      <c r="AJ362" s="12"/>
      <c r="AK362" s="12"/>
      <c r="AL362" s="12"/>
      <c r="AM362" s="12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</row>
    <row r="363" spans="1:81" ht="15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f t="shared" si="191"/>
        <v>0</v>
      </c>
      <c r="J363" s="4"/>
      <c r="K363" s="75" t="s">
        <v>19</v>
      </c>
      <c r="L363" s="62">
        <v>0</v>
      </c>
      <c r="M363" s="62">
        <v>0</v>
      </c>
      <c r="N363" s="62">
        <v>0</v>
      </c>
      <c r="O363" s="62">
        <v>0</v>
      </c>
      <c r="P363" s="62">
        <v>0</v>
      </c>
      <c r="Q363" s="62">
        <v>0</v>
      </c>
      <c r="R363" s="90">
        <v>0</v>
      </c>
      <c r="S363" s="91">
        <f t="shared" si="192"/>
        <v>0</v>
      </c>
      <c r="U363" s="106" t="s">
        <v>19</v>
      </c>
      <c r="V363" s="124">
        <v>0</v>
      </c>
      <c r="W363" s="124">
        <v>0</v>
      </c>
      <c r="X363" s="124">
        <v>0</v>
      </c>
      <c r="Y363" s="124">
        <v>0</v>
      </c>
      <c r="Z363" s="124">
        <v>0</v>
      </c>
      <c r="AA363" s="124">
        <v>0</v>
      </c>
      <c r="AB363" s="124">
        <v>0</v>
      </c>
      <c r="AC363" s="124">
        <v>0</v>
      </c>
      <c r="AD363" s="125">
        <v>0</v>
      </c>
      <c r="AE363" s="125">
        <v>0</v>
      </c>
      <c r="AF363" s="125">
        <v>0</v>
      </c>
      <c r="AG363" s="125">
        <v>0</v>
      </c>
      <c r="AH363" s="125">
        <v>0</v>
      </c>
      <c r="AI363" s="126">
        <f t="shared" si="193"/>
        <v>0</v>
      </c>
      <c r="AJ363" s="12"/>
      <c r="AK363" s="12"/>
      <c r="AL363" s="12"/>
      <c r="AM363" s="12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</row>
    <row r="364" spans="1:81" ht="15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f t="shared" si="191"/>
        <v>0</v>
      </c>
      <c r="J364" s="4"/>
      <c r="K364" s="74" t="s">
        <v>20</v>
      </c>
      <c r="L364" s="87">
        <v>0</v>
      </c>
      <c r="M364" s="87">
        <v>0</v>
      </c>
      <c r="N364" s="87">
        <v>0</v>
      </c>
      <c r="O364" s="87">
        <v>0</v>
      </c>
      <c r="P364" s="87">
        <v>0</v>
      </c>
      <c r="Q364" s="87">
        <v>0</v>
      </c>
      <c r="R364" s="88">
        <v>0</v>
      </c>
      <c r="S364" s="89">
        <f t="shared" si="192"/>
        <v>0</v>
      </c>
      <c r="U364" s="105" t="s">
        <v>20</v>
      </c>
      <c r="V364" s="121">
        <v>0</v>
      </c>
      <c r="W364" s="121">
        <v>0</v>
      </c>
      <c r="X364" s="121">
        <v>0</v>
      </c>
      <c r="Y364" s="121">
        <v>0</v>
      </c>
      <c r="Z364" s="121">
        <v>0</v>
      </c>
      <c r="AA364" s="121">
        <v>0</v>
      </c>
      <c r="AB364" s="121">
        <v>0</v>
      </c>
      <c r="AC364" s="121">
        <v>0</v>
      </c>
      <c r="AD364" s="121">
        <v>0</v>
      </c>
      <c r="AE364" s="121">
        <v>0</v>
      </c>
      <c r="AF364" s="121">
        <v>0</v>
      </c>
      <c r="AG364" s="121">
        <v>0</v>
      </c>
      <c r="AH364" s="122">
        <v>0</v>
      </c>
      <c r="AI364" s="123">
        <f t="shared" si="193"/>
        <v>0</v>
      </c>
      <c r="AJ364" s="12"/>
      <c r="AK364" s="12"/>
      <c r="AL364" s="12"/>
      <c r="AM364" s="12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</row>
    <row r="365" spans="1:81" ht="15.7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f t="shared" si="191"/>
        <v>0</v>
      </c>
      <c r="J365" s="4"/>
      <c r="K365" s="76" t="s">
        <v>11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92">
        <v>0</v>
      </c>
      <c r="S365" s="93">
        <f t="shared" si="192"/>
        <v>0</v>
      </c>
      <c r="U365" s="106" t="s">
        <v>11</v>
      </c>
      <c r="V365" s="124">
        <v>0</v>
      </c>
      <c r="W365" s="124">
        <v>0</v>
      </c>
      <c r="X365" s="124">
        <v>0</v>
      </c>
      <c r="Y365" s="124">
        <v>0</v>
      </c>
      <c r="Z365" s="124">
        <v>0</v>
      </c>
      <c r="AA365" s="124">
        <v>0</v>
      </c>
      <c r="AB365" s="124">
        <v>0</v>
      </c>
      <c r="AC365" s="124">
        <v>0</v>
      </c>
      <c r="AD365" s="125">
        <v>0</v>
      </c>
      <c r="AE365" s="125">
        <v>0</v>
      </c>
      <c r="AF365" s="125">
        <v>0</v>
      </c>
      <c r="AG365" s="125">
        <v>0</v>
      </c>
      <c r="AH365" s="125">
        <v>0</v>
      </c>
      <c r="AI365" s="126">
        <f t="shared" si="193"/>
        <v>0</v>
      </c>
      <c r="AJ365" s="12"/>
      <c r="AK365" s="12"/>
      <c r="AL365" s="12"/>
      <c r="AM365" s="12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</row>
    <row r="366" spans="1:81" ht="18" customHeight="1">
      <c r="A366" s="34" t="s">
        <v>26</v>
      </c>
      <c r="B366" s="67">
        <f>SUM(B345:B361)</f>
        <v>289.54465760273644</v>
      </c>
      <c r="C366" s="67">
        <f t="shared" ref="C366:I366" si="194">SUM(C345:C361)</f>
        <v>1137.7228976737713</v>
      </c>
      <c r="D366" s="67">
        <f t="shared" si="194"/>
        <v>1323.0361940554335</v>
      </c>
      <c r="E366" s="67">
        <f t="shared" si="194"/>
        <v>488.63823293123744</v>
      </c>
      <c r="F366" s="67">
        <f t="shared" si="194"/>
        <v>0</v>
      </c>
      <c r="G366" s="67">
        <f t="shared" si="194"/>
        <v>13.922620815569708</v>
      </c>
      <c r="H366" s="68">
        <f t="shared" si="194"/>
        <v>0</v>
      </c>
      <c r="I366" s="39">
        <f t="shared" si="194"/>
        <v>3252.8646030787481</v>
      </c>
      <c r="J366" s="4"/>
      <c r="K366" s="77" t="s">
        <v>26</v>
      </c>
      <c r="L366" s="67">
        <f>SUM(L345:L361)</f>
        <v>289.54465760273644</v>
      </c>
      <c r="M366" s="67">
        <f t="shared" ref="M366:S366" si="195">SUM(M345:M361)</f>
        <v>1137.7228976737713</v>
      </c>
      <c r="N366" s="67">
        <f t="shared" si="195"/>
        <v>1323.0361940554335</v>
      </c>
      <c r="O366" s="67">
        <f t="shared" si="195"/>
        <v>488.63823293123744</v>
      </c>
      <c r="P366" s="67">
        <f t="shared" si="195"/>
        <v>401.34386003877262</v>
      </c>
      <c r="Q366" s="67">
        <f t="shared" si="195"/>
        <v>13.922620815569708</v>
      </c>
      <c r="R366" s="68">
        <f t="shared" si="195"/>
        <v>0</v>
      </c>
      <c r="S366" s="94">
        <f t="shared" si="195"/>
        <v>3654.2084631175208</v>
      </c>
      <c r="U366" s="107" t="s">
        <v>63</v>
      </c>
      <c r="V366" s="127">
        <f>SUM(V345:V361)</f>
        <v>285.59190700921863</v>
      </c>
      <c r="W366" s="127">
        <f t="shared" ref="W366:AH366" si="196">SUM(W345:W361)</f>
        <v>0.67328199025810032</v>
      </c>
      <c r="X366" s="127">
        <f t="shared" si="196"/>
        <v>13.922620815569708</v>
      </c>
      <c r="Y366" s="127">
        <f t="shared" si="196"/>
        <v>1137.7228976737713</v>
      </c>
      <c r="Z366" s="127">
        <f t="shared" si="196"/>
        <v>223.29537128769439</v>
      </c>
      <c r="AA366" s="127">
        <f t="shared" si="196"/>
        <v>488.46530203841121</v>
      </c>
      <c r="AB366" s="127">
        <f t="shared" si="196"/>
        <v>401.34386003877262</v>
      </c>
      <c r="AC366" s="127">
        <f t="shared" si="196"/>
        <v>1103.193222263825</v>
      </c>
      <c r="AD366" s="128">
        <f t="shared" si="196"/>
        <v>3.2794686032596854</v>
      </c>
      <c r="AE366" s="128">
        <f t="shared" si="196"/>
        <v>0.17293089282624494</v>
      </c>
      <c r="AF366" s="128">
        <f t="shared" si="196"/>
        <v>0</v>
      </c>
      <c r="AG366" s="128">
        <f t="shared" si="196"/>
        <v>1099.740822767739</v>
      </c>
      <c r="AH366" s="128">
        <f t="shared" si="196"/>
        <v>0</v>
      </c>
      <c r="AI366" s="129">
        <f>SUM(V366:AC366)</f>
        <v>3654.2084631175212</v>
      </c>
      <c r="AJ366" s="12"/>
      <c r="AK366" s="12"/>
      <c r="AL366" s="12"/>
      <c r="AM366" s="12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</row>
    <row r="367" spans="1:81" s="15" customFormat="1" ht="15.75" thickBot="1">
      <c r="A367" s="32" t="s">
        <v>90</v>
      </c>
      <c r="B367" s="48">
        <f>IF($I366=0,"-",B366/$I366)</f>
        <v>8.9012207064717741E-2</v>
      </c>
      <c r="C367" s="48">
        <f t="shared" ref="C367:H367" si="197">IF($I366=0,"-",C366/$I366)</f>
        <v>0.34976029945942028</v>
      </c>
      <c r="D367" s="48">
        <f t="shared" si="197"/>
        <v>0.40672956163106683</v>
      </c>
      <c r="E367" s="48">
        <f t="shared" si="197"/>
        <v>0.15021782107646123</v>
      </c>
      <c r="F367" s="48">
        <f t="shared" si="197"/>
        <v>0</v>
      </c>
      <c r="G367" s="48">
        <f t="shared" si="197"/>
        <v>4.2801107683339557E-3</v>
      </c>
      <c r="H367" s="69">
        <f t="shared" si="197"/>
        <v>0</v>
      </c>
      <c r="I367" s="49">
        <f>SUM(B367:H367)</f>
        <v>1</v>
      </c>
      <c r="K367" s="78" t="s">
        <v>90</v>
      </c>
      <c r="L367" s="95">
        <f>IF($S366=0,"-",L366/$S366)</f>
        <v>7.9235944124467578E-2</v>
      </c>
      <c r="M367" s="95">
        <f t="shared" ref="M367:R367" si="198">IF($S366=0,"-",M366/$S366)</f>
        <v>0.31134592050699372</v>
      </c>
      <c r="N367" s="95">
        <f t="shared" si="198"/>
        <v>0.36205821518094494</v>
      </c>
      <c r="O367" s="95">
        <f t="shared" si="198"/>
        <v>0.13371930962974254</v>
      </c>
      <c r="P367" s="95">
        <f t="shared" si="198"/>
        <v>0.10983058686705943</v>
      </c>
      <c r="Q367" s="95">
        <f t="shared" si="198"/>
        <v>3.8100236907918166E-3</v>
      </c>
      <c r="R367" s="96">
        <f t="shared" si="198"/>
        <v>0</v>
      </c>
      <c r="S367" s="97">
        <f>SUM(L367:R367)</f>
        <v>1</v>
      </c>
      <c r="U367" s="108" t="s">
        <v>90</v>
      </c>
      <c r="V367" s="130">
        <f>+V366/$AI366</f>
        <v>7.8154245958253599E-2</v>
      </c>
      <c r="W367" s="130">
        <f t="shared" ref="W367:AH367" si="199">+W366/$AI366</f>
        <v>1.8424838020425962E-4</v>
      </c>
      <c r="X367" s="130">
        <f t="shared" si="199"/>
        <v>3.8100236907918162E-3</v>
      </c>
      <c r="Y367" s="130">
        <f t="shared" si="199"/>
        <v>0.31134592050699367</v>
      </c>
      <c r="Z367" s="130">
        <f t="shared" si="199"/>
        <v>6.1106358200811027E-2</v>
      </c>
      <c r="AA367" s="130">
        <f t="shared" si="199"/>
        <v>0.13367198586740889</v>
      </c>
      <c r="AB367" s="130">
        <f t="shared" si="199"/>
        <v>0.10983058686705942</v>
      </c>
      <c r="AC367" s="130">
        <f t="shared" si="199"/>
        <v>0.30189663052847726</v>
      </c>
      <c r="AD367" s="130">
        <f t="shared" si="199"/>
        <v>8.9744978600970853E-4</v>
      </c>
      <c r="AE367" s="130">
        <f t="shared" si="199"/>
        <v>4.7323762333666124E-5</v>
      </c>
      <c r="AF367" s="130">
        <f t="shared" si="199"/>
        <v>0</v>
      </c>
      <c r="AG367" s="130">
        <f t="shared" si="199"/>
        <v>0.30095185698013388</v>
      </c>
      <c r="AH367" s="130">
        <f t="shared" si="199"/>
        <v>0</v>
      </c>
      <c r="AI367" s="131">
        <f>SUM(V367:AC367)</f>
        <v>0.99999999999999989</v>
      </c>
      <c r="AJ367" s="12"/>
      <c r="AK367" s="12"/>
      <c r="AL367" s="12"/>
      <c r="AM367" s="12"/>
    </row>
    <row r="368" spans="1:81" ht="15.75" thickBot="1">
      <c r="A368" s="2"/>
      <c r="B368" s="2"/>
      <c r="C368" s="2"/>
      <c r="D368" s="2"/>
      <c r="E368" s="2"/>
      <c r="F368" s="2"/>
      <c r="G368" s="2"/>
      <c r="H368" s="2"/>
      <c r="I368" s="2"/>
      <c r="J368" s="4"/>
      <c r="K368" s="2"/>
      <c r="L368" s="2"/>
      <c r="M368" s="2"/>
      <c r="N368" s="2"/>
      <c r="O368" s="2"/>
      <c r="P368" s="2"/>
      <c r="Q368" s="2"/>
      <c r="R368" s="2"/>
      <c r="S368" s="2"/>
      <c r="U368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12"/>
      <c r="AK368" s="12"/>
      <c r="AL368" s="12"/>
      <c r="AM368" s="12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</row>
    <row r="369" spans="1:81" ht="30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  <c r="J369" s="4"/>
      <c r="K369" s="424" t="s">
        <v>41</v>
      </c>
      <c r="L369" s="80" t="s">
        <v>0</v>
      </c>
      <c r="M369" s="80" t="s">
        <v>1</v>
      </c>
      <c r="N369" s="80" t="s">
        <v>2</v>
      </c>
      <c r="O369" s="80" t="s">
        <v>3</v>
      </c>
      <c r="P369" s="80" t="s">
        <v>27</v>
      </c>
      <c r="Q369" s="80" t="s">
        <v>4</v>
      </c>
      <c r="R369" s="80" t="s">
        <v>5</v>
      </c>
      <c r="S369" s="81" t="s">
        <v>6</v>
      </c>
      <c r="U369" s="417" t="s">
        <v>41</v>
      </c>
      <c r="V369" s="111" t="s">
        <v>72</v>
      </c>
      <c r="W369" s="111" t="s">
        <v>73</v>
      </c>
      <c r="X369" s="111" t="s">
        <v>4</v>
      </c>
      <c r="Y369" s="111" t="s">
        <v>1</v>
      </c>
      <c r="Z369" s="111" t="s">
        <v>2</v>
      </c>
      <c r="AA369" s="111" t="s">
        <v>3</v>
      </c>
      <c r="AB369" s="111" t="s">
        <v>55</v>
      </c>
      <c r="AC369" s="111" t="s">
        <v>67</v>
      </c>
      <c r="AD369" s="112" t="s">
        <v>74</v>
      </c>
      <c r="AE369" s="112" t="s">
        <v>75</v>
      </c>
      <c r="AF369" s="112" t="s">
        <v>76</v>
      </c>
      <c r="AG369" s="112" t="s">
        <v>77</v>
      </c>
      <c r="AH369" s="112" t="s">
        <v>78</v>
      </c>
      <c r="AI369" s="113" t="s">
        <v>63</v>
      </c>
      <c r="AJ369" s="12"/>
      <c r="AK369" s="12"/>
      <c r="AL369" s="12"/>
      <c r="AM369" s="12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</row>
    <row r="370" spans="1:81" ht="15" customHeight="1">
      <c r="A370" s="445" t="s">
        <v>41</v>
      </c>
      <c r="B370" s="409" t="s">
        <v>119</v>
      </c>
      <c r="C370" s="410"/>
      <c r="D370" s="410"/>
      <c r="E370" s="410"/>
      <c r="F370" s="410"/>
      <c r="G370" s="410"/>
      <c r="H370" s="410"/>
      <c r="I370" s="411"/>
      <c r="J370" s="4"/>
      <c r="K370" s="425" t="s">
        <v>41</v>
      </c>
      <c r="L370" s="412" t="s">
        <v>119</v>
      </c>
      <c r="M370" s="413"/>
      <c r="N370" s="413"/>
      <c r="O370" s="413"/>
      <c r="P370" s="413"/>
      <c r="Q370" s="413"/>
      <c r="R370" s="413"/>
      <c r="S370" s="414"/>
      <c r="U370" s="418" t="s">
        <v>41</v>
      </c>
      <c r="V370" s="419" t="s">
        <v>119</v>
      </c>
      <c r="W370" s="419"/>
      <c r="X370" s="419"/>
      <c r="Y370" s="419"/>
      <c r="Z370" s="419"/>
      <c r="AA370" s="419"/>
      <c r="AB370" s="419"/>
      <c r="AC370" s="419"/>
      <c r="AD370" s="419"/>
      <c r="AE370" s="419"/>
      <c r="AF370" s="419"/>
      <c r="AG370" s="419"/>
      <c r="AH370" s="419"/>
      <c r="AI370" s="420"/>
      <c r="AJ370" s="12"/>
      <c r="AK370" s="12"/>
      <c r="AL370" s="12"/>
      <c r="AM370" s="12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</row>
    <row r="371" spans="1:81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/>
      <c r="G371" s="37">
        <v>0</v>
      </c>
      <c r="H371" s="38">
        <v>0</v>
      </c>
      <c r="I371" s="39">
        <f>SUM(B371:H371)</f>
        <v>0</v>
      </c>
      <c r="J371" s="4"/>
      <c r="K371" s="79" t="s">
        <v>7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98">
        <v>0</v>
      </c>
      <c r="S371" s="99">
        <f>SUM(L371:R371)</f>
        <v>0</v>
      </c>
      <c r="U371" s="101" t="s">
        <v>7</v>
      </c>
      <c r="V371" s="114">
        <v>0</v>
      </c>
      <c r="W371" s="114">
        <v>0</v>
      </c>
      <c r="X371" s="114">
        <v>0</v>
      </c>
      <c r="Y371" s="114">
        <v>0</v>
      </c>
      <c r="Z371" s="114">
        <v>0</v>
      </c>
      <c r="AA371" s="114">
        <v>0</v>
      </c>
      <c r="AB371" s="114">
        <v>0</v>
      </c>
      <c r="AC371" s="115">
        <v>0</v>
      </c>
      <c r="AD371" s="116">
        <v>0</v>
      </c>
      <c r="AE371" s="116">
        <v>0</v>
      </c>
      <c r="AF371" s="116">
        <v>0</v>
      </c>
      <c r="AG371" s="116">
        <v>0</v>
      </c>
      <c r="AH371" s="116">
        <v>0</v>
      </c>
      <c r="AI371" s="117">
        <f>SUM(V371:AC371)</f>
        <v>0</v>
      </c>
      <c r="AJ371" s="12"/>
      <c r="AK371" s="12"/>
      <c r="AL371" s="12"/>
      <c r="AM371" s="12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</row>
    <row r="372" spans="1:8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200">SUM(B372:H372)</f>
        <v>0</v>
      </c>
      <c r="J372" s="4"/>
      <c r="K372" s="71" t="s">
        <v>8</v>
      </c>
      <c r="L372" s="84">
        <v>0</v>
      </c>
      <c r="M372" s="84">
        <v>0</v>
      </c>
      <c r="N372" s="84">
        <v>0</v>
      </c>
      <c r="O372" s="84">
        <v>0</v>
      </c>
      <c r="P372" s="84">
        <v>0</v>
      </c>
      <c r="Q372" s="84">
        <v>0</v>
      </c>
      <c r="R372" s="85">
        <v>0</v>
      </c>
      <c r="S372" s="86">
        <f t="shared" ref="S372:S391" si="201">SUM(L372:R372)</f>
        <v>0</v>
      </c>
      <c r="U372" s="102" t="s">
        <v>8</v>
      </c>
      <c r="V372" s="118">
        <v>0</v>
      </c>
      <c r="W372" s="118">
        <v>0</v>
      </c>
      <c r="X372" s="118">
        <v>0</v>
      </c>
      <c r="Y372" s="118">
        <v>0</v>
      </c>
      <c r="Z372" s="118">
        <v>0</v>
      </c>
      <c r="AA372" s="118">
        <v>0</v>
      </c>
      <c r="AB372" s="118">
        <v>0</v>
      </c>
      <c r="AC372" s="119">
        <v>0</v>
      </c>
      <c r="AD372" s="118">
        <v>0</v>
      </c>
      <c r="AE372" s="118">
        <v>0</v>
      </c>
      <c r="AF372" s="118">
        <v>0</v>
      </c>
      <c r="AG372" s="118">
        <v>0</v>
      </c>
      <c r="AH372" s="118">
        <v>0</v>
      </c>
      <c r="AI372" s="120">
        <f t="shared" ref="AI372:AI391" si="202">SUM(V372:AC372)</f>
        <v>0</v>
      </c>
      <c r="AJ372" s="12"/>
      <c r="AK372" s="12"/>
      <c r="AL372" s="12"/>
      <c r="AM372" s="12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</row>
    <row r="373" spans="1:81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200"/>
        <v>0</v>
      </c>
      <c r="J373" s="4"/>
      <c r="K373" s="72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82">
        <v>0</v>
      </c>
      <c r="S373" s="83">
        <f t="shared" si="201"/>
        <v>0</v>
      </c>
      <c r="U373" s="103" t="s">
        <v>10</v>
      </c>
      <c r="V373" s="114">
        <v>0</v>
      </c>
      <c r="W373" s="114">
        <v>0</v>
      </c>
      <c r="X373" s="114">
        <v>0</v>
      </c>
      <c r="Y373" s="114">
        <v>0</v>
      </c>
      <c r="Z373" s="114">
        <v>0</v>
      </c>
      <c r="AA373" s="114">
        <v>0</v>
      </c>
      <c r="AB373" s="114">
        <v>0</v>
      </c>
      <c r="AC373" s="115">
        <v>0</v>
      </c>
      <c r="AD373" s="116">
        <v>0</v>
      </c>
      <c r="AE373" s="116">
        <v>0</v>
      </c>
      <c r="AF373" s="116">
        <v>0</v>
      </c>
      <c r="AG373" s="116">
        <v>0</v>
      </c>
      <c r="AH373" s="116">
        <v>0</v>
      </c>
      <c r="AI373" s="117">
        <f t="shared" si="202"/>
        <v>0</v>
      </c>
      <c r="AJ373" s="12"/>
      <c r="AK373" s="12"/>
      <c r="AL373" s="12"/>
      <c r="AM373" s="12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</row>
    <row r="374" spans="1:81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200"/>
        <v>0</v>
      </c>
      <c r="J374" s="4"/>
      <c r="K374" s="71" t="s">
        <v>56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5">
        <v>0</v>
      </c>
      <c r="S374" s="86">
        <f t="shared" si="201"/>
        <v>0</v>
      </c>
      <c r="U374" s="102" t="s">
        <v>56</v>
      </c>
      <c r="V374" s="118">
        <v>0</v>
      </c>
      <c r="W374" s="118">
        <v>0</v>
      </c>
      <c r="X374" s="118">
        <v>0</v>
      </c>
      <c r="Y374" s="118">
        <v>0</v>
      </c>
      <c r="Z374" s="118">
        <v>0</v>
      </c>
      <c r="AA374" s="118">
        <v>0</v>
      </c>
      <c r="AB374" s="118">
        <v>0</v>
      </c>
      <c r="AC374" s="119">
        <v>0</v>
      </c>
      <c r="AD374" s="118">
        <v>0</v>
      </c>
      <c r="AE374" s="118">
        <v>0</v>
      </c>
      <c r="AF374" s="118">
        <v>0</v>
      </c>
      <c r="AG374" s="118">
        <v>0</v>
      </c>
      <c r="AH374" s="118">
        <v>0</v>
      </c>
      <c r="AI374" s="120">
        <f t="shared" si="202"/>
        <v>0</v>
      </c>
      <c r="AJ374" s="12"/>
      <c r="AK374" s="12"/>
      <c r="AL374" s="12"/>
      <c r="AM374" s="12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</row>
    <row r="375" spans="1:81" ht="15">
      <c r="A375" s="29" t="s">
        <v>16</v>
      </c>
      <c r="B375" s="43">
        <v>113.0406470782867</v>
      </c>
      <c r="C375" s="43">
        <v>2.3258091217525898</v>
      </c>
      <c r="D375" s="43">
        <v>2.3258091217525898</v>
      </c>
      <c r="E375" s="43">
        <v>0</v>
      </c>
      <c r="F375" s="422"/>
      <c r="G375" s="43">
        <v>0</v>
      </c>
      <c r="H375" s="44">
        <v>0</v>
      </c>
      <c r="I375" s="39">
        <f t="shared" si="200"/>
        <v>117.69226532179187</v>
      </c>
      <c r="J375" s="4"/>
      <c r="K375" s="72" t="s">
        <v>16</v>
      </c>
      <c r="L375" s="43">
        <v>113.0406470782867</v>
      </c>
      <c r="M375" s="43">
        <v>2.3258091217525898</v>
      </c>
      <c r="N375" s="43">
        <v>2.3258091217525898</v>
      </c>
      <c r="O375" s="43">
        <v>0</v>
      </c>
      <c r="P375" s="43">
        <v>0</v>
      </c>
      <c r="Q375" s="43">
        <v>0</v>
      </c>
      <c r="R375" s="82">
        <v>0</v>
      </c>
      <c r="S375" s="83">
        <f t="shared" si="201"/>
        <v>117.69226532179187</v>
      </c>
      <c r="U375" s="103" t="s">
        <v>16</v>
      </c>
      <c r="V375" s="114">
        <v>113.0406470782867</v>
      </c>
      <c r="W375" s="114">
        <v>0</v>
      </c>
      <c r="X375" s="114">
        <v>0</v>
      </c>
      <c r="Y375" s="114">
        <v>2.3258091217525898</v>
      </c>
      <c r="Z375" s="114">
        <v>2.3258091217525898</v>
      </c>
      <c r="AA375" s="114">
        <v>0</v>
      </c>
      <c r="AB375" s="114">
        <v>0</v>
      </c>
      <c r="AC375" s="115">
        <v>0</v>
      </c>
      <c r="AD375" s="116">
        <v>0</v>
      </c>
      <c r="AE375" s="116">
        <v>0</v>
      </c>
      <c r="AF375" s="116">
        <v>0</v>
      </c>
      <c r="AG375" s="116">
        <v>0</v>
      </c>
      <c r="AH375" s="116">
        <v>0</v>
      </c>
      <c r="AI375" s="117">
        <f t="shared" si="202"/>
        <v>117.69226532179187</v>
      </c>
      <c r="AJ375" s="12"/>
      <c r="AK375" s="12"/>
      <c r="AL375" s="12"/>
      <c r="AM375" s="12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</row>
    <row r="376" spans="1:81" ht="15">
      <c r="A376" s="28" t="s">
        <v>68</v>
      </c>
      <c r="B376" s="40">
        <v>319.93414270968049</v>
      </c>
      <c r="C376" s="40">
        <v>1.5792096908894835</v>
      </c>
      <c r="D376" s="40">
        <v>0</v>
      </c>
      <c r="E376" s="40">
        <v>3.3225376595914842</v>
      </c>
      <c r="F376" s="422"/>
      <c r="G376" s="40">
        <v>0</v>
      </c>
      <c r="H376" s="41">
        <v>0</v>
      </c>
      <c r="I376" s="42">
        <f t="shared" si="200"/>
        <v>324.83589006016143</v>
      </c>
      <c r="J376" s="4"/>
      <c r="K376" s="71" t="s">
        <v>68</v>
      </c>
      <c r="L376" s="84">
        <v>319.93414270968049</v>
      </c>
      <c r="M376" s="84">
        <v>1.5792096908894835</v>
      </c>
      <c r="N376" s="84">
        <v>0</v>
      </c>
      <c r="O376" s="84">
        <v>3.3225376595914842</v>
      </c>
      <c r="P376" s="84">
        <v>0</v>
      </c>
      <c r="Q376" s="84">
        <v>0</v>
      </c>
      <c r="R376" s="85">
        <v>0</v>
      </c>
      <c r="S376" s="86">
        <f t="shared" si="201"/>
        <v>324.83589006016143</v>
      </c>
      <c r="U376" s="102" t="s">
        <v>57</v>
      </c>
      <c r="V376" s="118">
        <v>315.82819751336785</v>
      </c>
      <c r="W376" s="118">
        <v>4.105945196312657</v>
      </c>
      <c r="X376" s="118">
        <v>0</v>
      </c>
      <c r="Y376" s="118">
        <v>1.5792096908894835</v>
      </c>
      <c r="Z376" s="118">
        <v>0</v>
      </c>
      <c r="AA376" s="118">
        <v>0</v>
      </c>
      <c r="AB376" s="118">
        <v>0</v>
      </c>
      <c r="AC376" s="119">
        <v>3.3225376595914842</v>
      </c>
      <c r="AD376" s="118">
        <v>0</v>
      </c>
      <c r="AE376" s="118">
        <v>0</v>
      </c>
      <c r="AF376" s="118">
        <v>0</v>
      </c>
      <c r="AG376" s="118">
        <v>0</v>
      </c>
      <c r="AH376" s="118">
        <v>3.3225376595914842</v>
      </c>
      <c r="AI376" s="120">
        <f t="shared" si="202"/>
        <v>324.83589006016143</v>
      </c>
      <c r="AJ376" s="12"/>
      <c r="AK376" s="12"/>
      <c r="AL376" s="12"/>
      <c r="AM376" s="12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</row>
    <row r="377" spans="1:81" ht="15">
      <c r="A377" s="29" t="s">
        <v>58</v>
      </c>
      <c r="B377" s="43">
        <v>0</v>
      </c>
      <c r="C377" s="43">
        <v>0</v>
      </c>
      <c r="D377" s="43">
        <v>0</v>
      </c>
      <c r="E377" s="43">
        <v>2566.0999992337183</v>
      </c>
      <c r="F377" s="422"/>
      <c r="G377" s="43">
        <v>0</v>
      </c>
      <c r="H377" s="44">
        <v>0</v>
      </c>
      <c r="I377" s="39">
        <f t="shared" si="200"/>
        <v>2566.0999992337183</v>
      </c>
      <c r="J377" s="4"/>
      <c r="K377" s="72" t="s">
        <v>58</v>
      </c>
      <c r="L377" s="43">
        <v>0</v>
      </c>
      <c r="M377" s="43">
        <v>0</v>
      </c>
      <c r="N377" s="43">
        <v>0</v>
      </c>
      <c r="O377" s="43">
        <v>2566.0999992337183</v>
      </c>
      <c r="P377" s="43">
        <v>1595.082693698716</v>
      </c>
      <c r="Q377" s="43">
        <v>0</v>
      </c>
      <c r="R377" s="82">
        <v>0</v>
      </c>
      <c r="S377" s="83">
        <f t="shared" si="201"/>
        <v>4161.1826929324343</v>
      </c>
      <c r="U377" s="103" t="s">
        <v>58</v>
      </c>
      <c r="V377" s="114">
        <v>0</v>
      </c>
      <c r="W377" s="114">
        <v>0</v>
      </c>
      <c r="X377" s="114">
        <v>0</v>
      </c>
      <c r="Y377" s="114">
        <v>0</v>
      </c>
      <c r="Z377" s="114">
        <v>0</v>
      </c>
      <c r="AA377" s="114">
        <v>2566.0999992337183</v>
      </c>
      <c r="AB377" s="114">
        <v>1595.082693698716</v>
      </c>
      <c r="AC377" s="115">
        <v>0</v>
      </c>
      <c r="AD377" s="114">
        <v>0</v>
      </c>
      <c r="AE377" s="114">
        <v>0</v>
      </c>
      <c r="AF377" s="114">
        <v>0</v>
      </c>
      <c r="AG377" s="114">
        <v>0</v>
      </c>
      <c r="AH377" s="114">
        <v>0</v>
      </c>
      <c r="AI377" s="117">
        <f t="shared" si="202"/>
        <v>4161.1826929324343</v>
      </c>
      <c r="AJ377" s="12"/>
      <c r="AK377" s="12"/>
      <c r="AL377" s="12"/>
      <c r="AM377" s="12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</row>
    <row r="378" spans="1:81" ht="15">
      <c r="A378" s="28" t="s">
        <v>12</v>
      </c>
      <c r="B378" s="40">
        <v>0</v>
      </c>
      <c r="C378" s="40">
        <v>0</v>
      </c>
      <c r="D378" s="40">
        <v>0</v>
      </c>
      <c r="E378" s="40">
        <v>22.43959826320102</v>
      </c>
      <c r="F378" s="422"/>
      <c r="G378" s="40">
        <v>0</v>
      </c>
      <c r="H378" s="41">
        <v>0</v>
      </c>
      <c r="I378" s="42">
        <f t="shared" si="200"/>
        <v>22.43959826320102</v>
      </c>
      <c r="J378" s="4"/>
      <c r="K378" s="71" t="s">
        <v>12</v>
      </c>
      <c r="L378" s="84">
        <v>0</v>
      </c>
      <c r="M378" s="84">
        <v>0</v>
      </c>
      <c r="N378" s="84">
        <v>0</v>
      </c>
      <c r="O378" s="84">
        <v>22.43959826320102</v>
      </c>
      <c r="P378" s="84">
        <v>85.741316800468695</v>
      </c>
      <c r="Q378" s="84">
        <v>0</v>
      </c>
      <c r="R378" s="85">
        <v>0</v>
      </c>
      <c r="S378" s="86">
        <f t="shared" si="201"/>
        <v>108.18091506366972</v>
      </c>
      <c r="U378" s="102" t="s">
        <v>12</v>
      </c>
      <c r="V378" s="118">
        <v>0</v>
      </c>
      <c r="W378" s="118">
        <v>0</v>
      </c>
      <c r="X378" s="118">
        <v>0</v>
      </c>
      <c r="Y378" s="118">
        <v>0</v>
      </c>
      <c r="Z378" s="118">
        <v>0</v>
      </c>
      <c r="AA378" s="118">
        <v>22.43959826320102</v>
      </c>
      <c r="AB378" s="118">
        <v>85.741316800468695</v>
      </c>
      <c r="AC378" s="119">
        <v>0</v>
      </c>
      <c r="AD378" s="118">
        <v>0</v>
      </c>
      <c r="AE378" s="118">
        <v>0</v>
      </c>
      <c r="AF378" s="118">
        <v>0</v>
      </c>
      <c r="AG378" s="118">
        <v>0</v>
      </c>
      <c r="AH378" s="118">
        <v>0</v>
      </c>
      <c r="AI378" s="120">
        <f t="shared" si="202"/>
        <v>108.18091506366972</v>
      </c>
      <c r="AJ378" s="12"/>
      <c r="AK378" s="12"/>
      <c r="AL378" s="12"/>
      <c r="AM378" s="12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</row>
    <row r="379" spans="1:81" ht="15">
      <c r="A379" s="29" t="s">
        <v>59</v>
      </c>
      <c r="B379" s="43">
        <v>0</v>
      </c>
      <c r="C379" s="43">
        <v>0</v>
      </c>
      <c r="D379" s="43">
        <v>0</v>
      </c>
      <c r="E379" s="43">
        <v>0.40309322653099888</v>
      </c>
      <c r="F379" s="422"/>
      <c r="G379" s="43">
        <v>0</v>
      </c>
      <c r="H379" s="44">
        <v>0</v>
      </c>
      <c r="I379" s="39">
        <f t="shared" si="200"/>
        <v>0.40309322653099888</v>
      </c>
      <c r="J379" s="4"/>
      <c r="K379" s="72" t="s">
        <v>59</v>
      </c>
      <c r="L379" s="43">
        <v>0</v>
      </c>
      <c r="M379" s="43">
        <v>0</v>
      </c>
      <c r="N379" s="43">
        <v>0</v>
      </c>
      <c r="O379" s="43">
        <v>0.40309322653099888</v>
      </c>
      <c r="P379" s="43">
        <v>0</v>
      </c>
      <c r="Q379" s="43">
        <v>0</v>
      </c>
      <c r="R379" s="82">
        <v>0</v>
      </c>
      <c r="S379" s="83">
        <f t="shared" si="201"/>
        <v>0.40309322653099888</v>
      </c>
      <c r="U379" s="103" t="s">
        <v>59</v>
      </c>
      <c r="V379" s="114">
        <v>0</v>
      </c>
      <c r="W379" s="114">
        <v>0</v>
      </c>
      <c r="X379" s="114">
        <v>0</v>
      </c>
      <c r="Y379" s="114">
        <v>0</v>
      </c>
      <c r="Z379" s="114">
        <v>0</v>
      </c>
      <c r="AA379" s="114">
        <v>0</v>
      </c>
      <c r="AB379" s="114">
        <v>0</v>
      </c>
      <c r="AC379" s="115">
        <v>0.40309322653099888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0.40309322653099888</v>
      </c>
      <c r="AI379" s="117">
        <f t="shared" si="202"/>
        <v>0.40309322653099888</v>
      </c>
      <c r="AJ379" s="12"/>
      <c r="AK379" s="12"/>
      <c r="AL379" s="12"/>
      <c r="AM379" s="12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</row>
    <row r="380" spans="1:81" ht="15">
      <c r="A380" s="28" t="s">
        <v>17</v>
      </c>
      <c r="B380" s="40">
        <v>28.615628606663499</v>
      </c>
      <c r="C380" s="40">
        <v>0</v>
      </c>
      <c r="D380" s="40">
        <v>0</v>
      </c>
      <c r="E380" s="40">
        <v>14.926888497577989</v>
      </c>
      <c r="F380" s="422"/>
      <c r="G380" s="40">
        <v>0</v>
      </c>
      <c r="H380" s="41">
        <v>0</v>
      </c>
      <c r="I380" s="42">
        <f t="shared" si="200"/>
        <v>43.54251710424149</v>
      </c>
      <c r="J380" s="4"/>
      <c r="K380" s="71" t="s">
        <v>17</v>
      </c>
      <c r="L380" s="84">
        <v>28.615628606663499</v>
      </c>
      <c r="M380" s="84">
        <v>0</v>
      </c>
      <c r="N380" s="84">
        <v>0</v>
      </c>
      <c r="O380" s="84">
        <v>14.926888497577989</v>
      </c>
      <c r="P380" s="84">
        <v>0</v>
      </c>
      <c r="Q380" s="84">
        <v>0</v>
      </c>
      <c r="R380" s="85">
        <v>0</v>
      </c>
      <c r="S380" s="86">
        <f t="shared" si="201"/>
        <v>43.54251710424149</v>
      </c>
      <c r="U380" s="102" t="s">
        <v>17</v>
      </c>
      <c r="V380" s="118">
        <v>26.278606207907714</v>
      </c>
      <c r="W380" s="118">
        <v>0</v>
      </c>
      <c r="X380" s="118">
        <v>0</v>
      </c>
      <c r="Y380" s="118">
        <v>0</v>
      </c>
      <c r="Z380" s="118">
        <v>0</v>
      </c>
      <c r="AA380" s="118">
        <v>0</v>
      </c>
      <c r="AB380" s="118">
        <v>0</v>
      </c>
      <c r="AC380" s="119">
        <v>17.263910896333776</v>
      </c>
      <c r="AD380" s="118">
        <v>2.337022398755785</v>
      </c>
      <c r="AE380" s="118">
        <v>0</v>
      </c>
      <c r="AF380" s="118">
        <v>0</v>
      </c>
      <c r="AG380" s="118">
        <v>0</v>
      </c>
      <c r="AH380" s="118">
        <v>14.926888497577989</v>
      </c>
      <c r="AI380" s="120">
        <f t="shared" si="202"/>
        <v>43.54251710424149</v>
      </c>
      <c r="AJ380" s="12"/>
      <c r="AK380" s="12"/>
      <c r="AL380" s="12"/>
      <c r="AM380" s="12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</row>
    <row r="381" spans="1:81" ht="15">
      <c r="A381" s="29" t="s">
        <v>140</v>
      </c>
      <c r="B381" s="43">
        <v>160.76986677861927</v>
      </c>
      <c r="C381" s="43">
        <v>0</v>
      </c>
      <c r="D381" s="43">
        <v>122.5019780000052</v>
      </c>
      <c r="E381" s="43">
        <v>6.8886272257076747E-2</v>
      </c>
      <c r="F381" s="422"/>
      <c r="G381" s="43">
        <v>0</v>
      </c>
      <c r="H381" s="44">
        <v>0</v>
      </c>
      <c r="I381" s="39">
        <f t="shared" si="200"/>
        <v>283.34073105088157</v>
      </c>
      <c r="J381" s="4"/>
      <c r="K381" s="72" t="s">
        <v>140</v>
      </c>
      <c r="L381" s="43">
        <v>160.76986677861927</v>
      </c>
      <c r="M381" s="43">
        <v>0</v>
      </c>
      <c r="N381" s="43">
        <v>122.5019780000052</v>
      </c>
      <c r="O381" s="43">
        <v>6.8886272257076747E-2</v>
      </c>
      <c r="P381" s="43">
        <v>0</v>
      </c>
      <c r="Q381" s="43">
        <v>0</v>
      </c>
      <c r="R381" s="82">
        <v>0</v>
      </c>
      <c r="S381" s="83">
        <f t="shared" si="201"/>
        <v>283.34073105088157</v>
      </c>
      <c r="U381" s="103" t="s">
        <v>140</v>
      </c>
      <c r="V381" s="114">
        <v>160.0020384618779</v>
      </c>
      <c r="W381" s="114">
        <v>0</v>
      </c>
      <c r="X381" s="114">
        <v>0</v>
      </c>
      <c r="Y381" s="114">
        <v>0</v>
      </c>
      <c r="Z381" s="114">
        <v>122.5019780000052</v>
      </c>
      <c r="AA381" s="114">
        <v>6.8886272257076747E-2</v>
      </c>
      <c r="AB381" s="114">
        <v>0</v>
      </c>
      <c r="AC381" s="115">
        <v>0.76782831674136798</v>
      </c>
      <c r="AD381" s="114">
        <v>0.76782831674136798</v>
      </c>
      <c r="AE381" s="114">
        <v>0</v>
      </c>
      <c r="AF381" s="114">
        <v>0</v>
      </c>
      <c r="AG381" s="114">
        <v>0</v>
      </c>
      <c r="AH381" s="114">
        <v>0</v>
      </c>
      <c r="AI381" s="117">
        <f t="shared" si="202"/>
        <v>283.34073105088157</v>
      </c>
      <c r="AJ381" s="12"/>
      <c r="AK381" s="12"/>
      <c r="AL381" s="12"/>
      <c r="AM381" s="12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</row>
    <row r="382" spans="1:81" ht="15">
      <c r="A382" s="28" t="s">
        <v>25</v>
      </c>
      <c r="B382" s="40">
        <v>47.626877901580698</v>
      </c>
      <c r="C382" s="40">
        <v>8.1409058539722856E-3</v>
      </c>
      <c r="D382" s="40">
        <v>14.485858323375197</v>
      </c>
      <c r="E382" s="40">
        <v>171.46117549305455</v>
      </c>
      <c r="F382" s="422"/>
      <c r="G382" s="40">
        <v>187.9824550602348</v>
      </c>
      <c r="H382" s="41">
        <v>0</v>
      </c>
      <c r="I382" s="42">
        <f t="shared" si="200"/>
        <v>421.56450768409923</v>
      </c>
      <c r="J382" s="4"/>
      <c r="K382" s="71" t="s">
        <v>25</v>
      </c>
      <c r="L382" s="84">
        <v>47.626877901580698</v>
      </c>
      <c r="M382" s="84">
        <v>8.1409058539722856E-3</v>
      </c>
      <c r="N382" s="84">
        <v>14.485858323375197</v>
      </c>
      <c r="O382" s="84">
        <v>171.46117549305455</v>
      </c>
      <c r="P382" s="84">
        <v>3.3129876230324022</v>
      </c>
      <c r="Q382" s="84">
        <v>187.9824550602348</v>
      </c>
      <c r="R382" s="85">
        <v>0</v>
      </c>
      <c r="S382" s="86">
        <f t="shared" si="201"/>
        <v>424.87749530713165</v>
      </c>
      <c r="U382" s="102" t="s">
        <v>25</v>
      </c>
      <c r="V382" s="118">
        <v>12.801467248401531</v>
      </c>
      <c r="W382" s="118">
        <v>22.586520039797325</v>
      </c>
      <c r="X382" s="118">
        <v>187.9824550602348</v>
      </c>
      <c r="Y382" s="118">
        <v>8.1409058539722856E-3</v>
      </c>
      <c r="Z382" s="118">
        <v>14.485858323375197</v>
      </c>
      <c r="AA382" s="118">
        <v>161.28770328456304</v>
      </c>
      <c r="AB382" s="118">
        <v>3.3129876230324022</v>
      </c>
      <c r="AC382" s="119">
        <v>22.412362821873355</v>
      </c>
      <c r="AD382" s="118">
        <v>12.238890613381839</v>
      </c>
      <c r="AE382" s="118">
        <v>0</v>
      </c>
      <c r="AF382" s="118">
        <v>0</v>
      </c>
      <c r="AG382" s="118">
        <v>0</v>
      </c>
      <c r="AH382" s="118">
        <v>10.173472208491516</v>
      </c>
      <c r="AI382" s="120">
        <f t="shared" si="202"/>
        <v>424.8774953071316</v>
      </c>
      <c r="AJ382" s="12"/>
      <c r="AK382" s="12"/>
      <c r="AL382" s="12"/>
      <c r="AM382" s="12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</row>
    <row r="383" spans="1:81" ht="15">
      <c r="A383" s="29" t="s">
        <v>24</v>
      </c>
      <c r="B383" s="43">
        <v>70.271020078358617</v>
      </c>
      <c r="C383" s="43">
        <v>0</v>
      </c>
      <c r="D383" s="43">
        <v>0</v>
      </c>
      <c r="E383" s="43">
        <v>0</v>
      </c>
      <c r="F383" s="422"/>
      <c r="G383" s="43">
        <v>0</v>
      </c>
      <c r="H383" s="44">
        <v>0</v>
      </c>
      <c r="I383" s="39">
        <f t="shared" si="200"/>
        <v>70.271020078358617</v>
      </c>
      <c r="J383" s="4"/>
      <c r="K383" s="72" t="s">
        <v>24</v>
      </c>
      <c r="L383" s="43">
        <v>70.271020078358617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82">
        <v>0</v>
      </c>
      <c r="S383" s="83">
        <f t="shared" si="201"/>
        <v>70.271020078358617</v>
      </c>
      <c r="U383" s="103" t="s">
        <v>24</v>
      </c>
      <c r="V383" s="114">
        <v>70.271020078358617</v>
      </c>
      <c r="W383" s="114">
        <v>0</v>
      </c>
      <c r="X383" s="114">
        <v>0</v>
      </c>
      <c r="Y383" s="114">
        <v>0</v>
      </c>
      <c r="Z383" s="114">
        <v>0</v>
      </c>
      <c r="AA383" s="114">
        <v>0</v>
      </c>
      <c r="AB383" s="114">
        <v>0</v>
      </c>
      <c r="AC383" s="115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7">
        <f t="shared" si="202"/>
        <v>70.271020078358617</v>
      </c>
      <c r="AJ383" s="12"/>
      <c r="AK383" s="12"/>
      <c r="AL383" s="12"/>
      <c r="AM383" s="12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</row>
    <row r="384" spans="1:81" ht="15">
      <c r="A384" s="28" t="s">
        <v>60</v>
      </c>
      <c r="B384" s="40">
        <v>55.406636626829048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200"/>
        <v>55.406636626829048</v>
      </c>
      <c r="J384" s="4"/>
      <c r="K384" s="71" t="s">
        <v>60</v>
      </c>
      <c r="L384" s="84">
        <v>55.406636626829048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5">
        <v>0</v>
      </c>
      <c r="S384" s="86">
        <f t="shared" si="201"/>
        <v>55.406636626829048</v>
      </c>
      <c r="U384" s="102" t="s">
        <v>60</v>
      </c>
      <c r="V384" s="118">
        <v>55.406636626829048</v>
      </c>
      <c r="W384" s="118">
        <v>0</v>
      </c>
      <c r="X384" s="118">
        <v>0</v>
      </c>
      <c r="Y384" s="118">
        <v>0</v>
      </c>
      <c r="Z384" s="118">
        <v>0</v>
      </c>
      <c r="AA384" s="118">
        <v>0</v>
      </c>
      <c r="AB384" s="118">
        <v>0</v>
      </c>
      <c r="AC384" s="119">
        <v>0</v>
      </c>
      <c r="AD384" s="118">
        <v>0</v>
      </c>
      <c r="AE384" s="118">
        <v>0</v>
      </c>
      <c r="AF384" s="118">
        <v>0</v>
      </c>
      <c r="AG384" s="118">
        <v>0</v>
      </c>
      <c r="AH384" s="118">
        <v>0</v>
      </c>
      <c r="AI384" s="120">
        <f t="shared" si="202"/>
        <v>55.406636626829048</v>
      </c>
      <c r="AJ384" s="12"/>
      <c r="AK384" s="12"/>
      <c r="AL384" s="12"/>
      <c r="AM384" s="12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</row>
    <row r="385" spans="1:81" ht="15">
      <c r="A385" s="29" t="s">
        <v>22</v>
      </c>
      <c r="B385" s="43">
        <v>34.095544332547561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200"/>
        <v>34.095544332547561</v>
      </c>
      <c r="J385" s="4"/>
      <c r="K385" s="72" t="s">
        <v>22</v>
      </c>
      <c r="L385" s="43">
        <v>34.095544332547561</v>
      </c>
      <c r="M385" s="43">
        <v>0</v>
      </c>
      <c r="N385" s="43">
        <v>0</v>
      </c>
      <c r="O385" s="43">
        <v>0</v>
      </c>
      <c r="P385" s="43">
        <v>20.855390668161046</v>
      </c>
      <c r="Q385" s="43">
        <v>0</v>
      </c>
      <c r="R385" s="82">
        <v>0</v>
      </c>
      <c r="S385" s="83">
        <f t="shared" si="201"/>
        <v>54.950935000708611</v>
      </c>
      <c r="U385" s="103" t="s">
        <v>22</v>
      </c>
      <c r="V385" s="114">
        <v>33.775340966059865</v>
      </c>
      <c r="W385" s="114">
        <v>0</v>
      </c>
      <c r="X385" s="114">
        <v>0</v>
      </c>
      <c r="Y385" s="114">
        <v>0</v>
      </c>
      <c r="Z385" s="114">
        <v>0</v>
      </c>
      <c r="AA385" s="114">
        <v>0</v>
      </c>
      <c r="AB385" s="114">
        <v>20.855390668161046</v>
      </c>
      <c r="AC385" s="115">
        <v>0.32020336648769404</v>
      </c>
      <c r="AD385" s="114">
        <v>0.32020336648769404</v>
      </c>
      <c r="AE385" s="114">
        <v>0</v>
      </c>
      <c r="AF385" s="114">
        <v>0</v>
      </c>
      <c r="AG385" s="114">
        <v>0</v>
      </c>
      <c r="AH385" s="114">
        <v>0</v>
      </c>
      <c r="AI385" s="117">
        <f t="shared" si="202"/>
        <v>54.950935000708604</v>
      </c>
      <c r="AJ385" s="12"/>
      <c r="AK385" s="12"/>
      <c r="AL385" s="12"/>
      <c r="AM385" s="12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</row>
    <row r="386" spans="1:81" ht="15">
      <c r="A386" s="28" t="s">
        <v>21</v>
      </c>
      <c r="B386" s="40">
        <v>49.57700680283186</v>
      </c>
      <c r="C386" s="40">
        <v>0</v>
      </c>
      <c r="D386" s="40">
        <v>0</v>
      </c>
      <c r="E386" s="40">
        <v>0</v>
      </c>
      <c r="F386" s="422"/>
      <c r="G386" s="40">
        <v>0</v>
      </c>
      <c r="H386" s="41">
        <v>0</v>
      </c>
      <c r="I386" s="42">
        <f t="shared" si="200"/>
        <v>49.57700680283186</v>
      </c>
      <c r="J386" s="4"/>
      <c r="K386" s="71" t="s">
        <v>21</v>
      </c>
      <c r="L386" s="84">
        <v>49.57700680283186</v>
      </c>
      <c r="M386" s="84">
        <v>0</v>
      </c>
      <c r="N386" s="84">
        <v>0</v>
      </c>
      <c r="O386" s="84">
        <v>0</v>
      </c>
      <c r="P386" s="84">
        <v>0</v>
      </c>
      <c r="Q386" s="84">
        <v>0</v>
      </c>
      <c r="R386" s="85">
        <v>0</v>
      </c>
      <c r="S386" s="86">
        <f t="shared" si="201"/>
        <v>49.57700680283186</v>
      </c>
      <c r="U386" s="102" t="s">
        <v>61</v>
      </c>
      <c r="V386" s="118">
        <v>49.57700680283186</v>
      </c>
      <c r="W386" s="118">
        <v>0</v>
      </c>
      <c r="X386" s="118">
        <v>0</v>
      </c>
      <c r="Y386" s="118">
        <v>0</v>
      </c>
      <c r="Z386" s="118">
        <v>0</v>
      </c>
      <c r="AA386" s="118">
        <v>0</v>
      </c>
      <c r="AB386" s="118">
        <v>0</v>
      </c>
      <c r="AC386" s="119">
        <v>0</v>
      </c>
      <c r="AD386" s="118">
        <v>0</v>
      </c>
      <c r="AE386" s="118">
        <v>0</v>
      </c>
      <c r="AF386" s="118">
        <v>0</v>
      </c>
      <c r="AG386" s="118">
        <v>0</v>
      </c>
      <c r="AH386" s="118">
        <v>0</v>
      </c>
      <c r="AI386" s="120">
        <f t="shared" si="202"/>
        <v>49.57700680283186</v>
      </c>
      <c r="AJ386" s="12"/>
      <c r="AK386" s="12"/>
      <c r="AL386" s="12"/>
      <c r="AM386" s="12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</row>
    <row r="387" spans="1:8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200"/>
        <v>0</v>
      </c>
      <c r="J387" s="4"/>
      <c r="K387" s="73" t="s">
        <v>64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82">
        <v>0</v>
      </c>
      <c r="S387" s="83">
        <f t="shared" si="201"/>
        <v>0</v>
      </c>
      <c r="U387" s="104" t="s">
        <v>62</v>
      </c>
      <c r="V387" s="114">
        <v>0</v>
      </c>
      <c r="W387" s="114">
        <v>0</v>
      </c>
      <c r="X387" s="114">
        <v>0</v>
      </c>
      <c r="Y387" s="114">
        <v>0</v>
      </c>
      <c r="Z387" s="114">
        <v>0</v>
      </c>
      <c r="AA387" s="114">
        <v>0</v>
      </c>
      <c r="AB387" s="114">
        <v>0</v>
      </c>
      <c r="AC387" s="115">
        <v>0</v>
      </c>
      <c r="AD387" s="116">
        <v>0</v>
      </c>
      <c r="AE387" s="116">
        <v>0</v>
      </c>
      <c r="AF387" s="116">
        <v>0</v>
      </c>
      <c r="AG387" s="116">
        <v>0</v>
      </c>
      <c r="AH387" s="116">
        <v>0</v>
      </c>
      <c r="AI387" s="117">
        <f t="shared" si="202"/>
        <v>0</v>
      </c>
      <c r="AJ387" s="12"/>
      <c r="AK387" s="12"/>
      <c r="AL387" s="12"/>
      <c r="AM387" s="12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</row>
    <row r="388" spans="1:81" ht="15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f t="shared" si="200"/>
        <v>0</v>
      </c>
      <c r="J388" s="4"/>
      <c r="K388" s="74" t="s">
        <v>23</v>
      </c>
      <c r="L388" s="87">
        <v>0</v>
      </c>
      <c r="M388" s="87">
        <v>0</v>
      </c>
      <c r="N388" s="87">
        <v>0</v>
      </c>
      <c r="O388" s="87">
        <v>0</v>
      </c>
      <c r="P388" s="87">
        <v>0</v>
      </c>
      <c r="Q388" s="87">
        <v>0</v>
      </c>
      <c r="R388" s="88">
        <v>0</v>
      </c>
      <c r="S388" s="89">
        <f t="shared" si="201"/>
        <v>0</v>
      </c>
      <c r="U388" s="105" t="s">
        <v>65</v>
      </c>
      <c r="V388" s="121">
        <v>0</v>
      </c>
      <c r="W388" s="121">
        <v>0</v>
      </c>
      <c r="X388" s="121">
        <v>0</v>
      </c>
      <c r="Y388" s="121">
        <v>0</v>
      </c>
      <c r="Z388" s="121">
        <v>0</v>
      </c>
      <c r="AA388" s="121">
        <v>0</v>
      </c>
      <c r="AB388" s="121">
        <v>0</v>
      </c>
      <c r="AC388" s="121">
        <v>0</v>
      </c>
      <c r="AD388" s="121">
        <v>0</v>
      </c>
      <c r="AE388" s="121">
        <v>0</v>
      </c>
      <c r="AF388" s="121">
        <v>0</v>
      </c>
      <c r="AG388" s="121">
        <v>0</v>
      </c>
      <c r="AH388" s="122">
        <v>0</v>
      </c>
      <c r="AI388" s="123">
        <f t="shared" si="202"/>
        <v>0</v>
      </c>
      <c r="AJ388" s="12"/>
      <c r="AK388" s="12"/>
      <c r="AL388" s="12"/>
      <c r="AM388" s="12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</row>
    <row r="389" spans="1:81" ht="15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f t="shared" si="200"/>
        <v>0</v>
      </c>
      <c r="J389" s="4"/>
      <c r="K389" s="75" t="s">
        <v>19</v>
      </c>
      <c r="L389" s="62">
        <v>0</v>
      </c>
      <c r="M389" s="62">
        <v>0</v>
      </c>
      <c r="N389" s="62">
        <v>0</v>
      </c>
      <c r="O389" s="62">
        <v>0</v>
      </c>
      <c r="P389" s="62">
        <v>0</v>
      </c>
      <c r="Q389" s="62">
        <v>0</v>
      </c>
      <c r="R389" s="90">
        <v>0</v>
      </c>
      <c r="S389" s="91">
        <f t="shared" si="201"/>
        <v>0</v>
      </c>
      <c r="U389" s="106" t="s">
        <v>19</v>
      </c>
      <c r="V389" s="124">
        <v>0</v>
      </c>
      <c r="W389" s="124">
        <v>0</v>
      </c>
      <c r="X389" s="124">
        <v>0</v>
      </c>
      <c r="Y389" s="124">
        <v>0</v>
      </c>
      <c r="Z389" s="124">
        <v>0</v>
      </c>
      <c r="AA389" s="124">
        <v>0</v>
      </c>
      <c r="AB389" s="124">
        <v>0</v>
      </c>
      <c r="AC389" s="124">
        <v>0</v>
      </c>
      <c r="AD389" s="125">
        <v>0</v>
      </c>
      <c r="AE389" s="125">
        <v>0</v>
      </c>
      <c r="AF389" s="125">
        <v>0</v>
      </c>
      <c r="AG389" s="125">
        <v>0</v>
      </c>
      <c r="AH389" s="125">
        <v>0</v>
      </c>
      <c r="AI389" s="126">
        <f t="shared" si="202"/>
        <v>0</v>
      </c>
      <c r="AJ389" s="12"/>
      <c r="AK389" s="12"/>
      <c r="AL389" s="12"/>
      <c r="AM389" s="12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</row>
    <row r="390" spans="1:81" ht="15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f t="shared" si="200"/>
        <v>0</v>
      </c>
      <c r="J390" s="4"/>
      <c r="K390" s="74" t="s">
        <v>20</v>
      </c>
      <c r="L390" s="87">
        <v>0</v>
      </c>
      <c r="M390" s="87">
        <v>0</v>
      </c>
      <c r="N390" s="87">
        <v>0</v>
      </c>
      <c r="O390" s="87">
        <v>0</v>
      </c>
      <c r="P390" s="87">
        <v>0</v>
      </c>
      <c r="Q390" s="87">
        <v>0</v>
      </c>
      <c r="R390" s="88">
        <v>0</v>
      </c>
      <c r="S390" s="89">
        <f t="shared" si="201"/>
        <v>0</v>
      </c>
      <c r="U390" s="105" t="s">
        <v>20</v>
      </c>
      <c r="V390" s="121">
        <v>0</v>
      </c>
      <c r="W390" s="121">
        <v>0</v>
      </c>
      <c r="X390" s="121">
        <v>0</v>
      </c>
      <c r="Y390" s="121">
        <v>0</v>
      </c>
      <c r="Z390" s="121">
        <v>0</v>
      </c>
      <c r="AA390" s="121">
        <v>0</v>
      </c>
      <c r="AB390" s="121">
        <v>0</v>
      </c>
      <c r="AC390" s="121">
        <v>0</v>
      </c>
      <c r="AD390" s="121">
        <v>0</v>
      </c>
      <c r="AE390" s="121">
        <v>0</v>
      </c>
      <c r="AF390" s="121">
        <v>0</v>
      </c>
      <c r="AG390" s="121">
        <v>0</v>
      </c>
      <c r="AH390" s="122">
        <v>0</v>
      </c>
      <c r="AI390" s="123">
        <f t="shared" si="202"/>
        <v>0</v>
      </c>
      <c r="AJ390" s="12"/>
      <c r="AK390" s="12"/>
      <c r="AL390" s="12"/>
      <c r="AM390" s="12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</row>
    <row r="391" spans="1:81" ht="15.7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f t="shared" si="200"/>
        <v>0</v>
      </c>
      <c r="J391" s="4"/>
      <c r="K391" s="76" t="s">
        <v>11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92">
        <v>0</v>
      </c>
      <c r="S391" s="93">
        <f t="shared" si="201"/>
        <v>0</v>
      </c>
      <c r="U391" s="106" t="s">
        <v>11</v>
      </c>
      <c r="V391" s="124">
        <v>0</v>
      </c>
      <c r="W391" s="124">
        <v>0</v>
      </c>
      <c r="X391" s="124">
        <v>0</v>
      </c>
      <c r="Y391" s="124">
        <v>0</v>
      </c>
      <c r="Z391" s="124">
        <v>0</v>
      </c>
      <c r="AA391" s="124">
        <v>0</v>
      </c>
      <c r="AB391" s="124">
        <v>0</v>
      </c>
      <c r="AC391" s="124">
        <v>0</v>
      </c>
      <c r="AD391" s="125">
        <v>0</v>
      </c>
      <c r="AE391" s="125">
        <v>0</v>
      </c>
      <c r="AF391" s="125">
        <v>0</v>
      </c>
      <c r="AG391" s="125">
        <v>0</v>
      </c>
      <c r="AH391" s="125">
        <v>0</v>
      </c>
      <c r="AI391" s="126">
        <f t="shared" si="202"/>
        <v>0</v>
      </c>
      <c r="AJ391" s="12"/>
      <c r="AK391" s="12"/>
      <c r="AL391" s="12"/>
      <c r="AM391" s="12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</row>
    <row r="392" spans="1:81" ht="15">
      <c r="A392" s="34" t="s">
        <v>26</v>
      </c>
      <c r="B392" s="67">
        <f>SUM(B371:B387)</f>
        <v>879.33737091539774</v>
      </c>
      <c r="C392" s="67">
        <f t="shared" ref="C392:I392" si="203">SUM(C371:C387)</f>
        <v>3.9131597184960456</v>
      </c>
      <c r="D392" s="67">
        <f t="shared" si="203"/>
        <v>139.31364544513298</v>
      </c>
      <c r="E392" s="67">
        <f t="shared" si="203"/>
        <v>2778.7221786459318</v>
      </c>
      <c r="F392" s="67">
        <f t="shared" si="203"/>
        <v>0</v>
      </c>
      <c r="G392" s="67">
        <f t="shared" si="203"/>
        <v>187.9824550602348</v>
      </c>
      <c r="H392" s="68">
        <f t="shared" si="203"/>
        <v>0</v>
      </c>
      <c r="I392" s="39">
        <f t="shared" si="203"/>
        <v>3989.2688097851924</v>
      </c>
      <c r="J392" s="4"/>
      <c r="K392" s="77" t="s">
        <v>26</v>
      </c>
      <c r="L392" s="67">
        <f>SUM(L371:L387)</f>
        <v>879.33737091539774</v>
      </c>
      <c r="M392" s="67">
        <f t="shared" ref="M392:S392" si="204">SUM(M371:M387)</f>
        <v>3.9131597184960456</v>
      </c>
      <c r="N392" s="67">
        <f t="shared" si="204"/>
        <v>139.31364544513298</v>
      </c>
      <c r="O392" s="67">
        <f t="shared" si="204"/>
        <v>2778.7221786459318</v>
      </c>
      <c r="P392" s="67">
        <f t="shared" si="204"/>
        <v>1704.9923887903781</v>
      </c>
      <c r="Q392" s="67">
        <f t="shared" si="204"/>
        <v>187.9824550602348</v>
      </c>
      <c r="R392" s="68">
        <f t="shared" si="204"/>
        <v>0</v>
      </c>
      <c r="S392" s="94">
        <f t="shared" si="204"/>
        <v>5694.2611985755711</v>
      </c>
      <c r="U392" s="107" t="s">
        <v>63</v>
      </c>
      <c r="V392" s="127">
        <f>SUM(V371:V387)</f>
        <v>836.98096098392102</v>
      </c>
      <c r="W392" s="127">
        <f t="shared" ref="W392:AH392" si="205">SUM(W371:W387)</f>
        <v>26.692465236109982</v>
      </c>
      <c r="X392" s="127">
        <f t="shared" si="205"/>
        <v>187.9824550602348</v>
      </c>
      <c r="Y392" s="127">
        <f t="shared" si="205"/>
        <v>3.9131597184960456</v>
      </c>
      <c r="Z392" s="127">
        <f t="shared" si="205"/>
        <v>139.31364544513298</v>
      </c>
      <c r="AA392" s="127">
        <f t="shared" si="205"/>
        <v>2749.8961870537396</v>
      </c>
      <c r="AB392" s="127">
        <f t="shared" si="205"/>
        <v>1704.9923887903781</v>
      </c>
      <c r="AC392" s="127">
        <f t="shared" si="205"/>
        <v>44.489936287558685</v>
      </c>
      <c r="AD392" s="128">
        <f t="shared" si="205"/>
        <v>15.663944695366686</v>
      </c>
      <c r="AE392" s="128">
        <f t="shared" si="205"/>
        <v>0</v>
      </c>
      <c r="AF392" s="128">
        <f t="shared" si="205"/>
        <v>0</v>
      </c>
      <c r="AG392" s="128">
        <f t="shared" si="205"/>
        <v>0</v>
      </c>
      <c r="AH392" s="128">
        <f t="shared" si="205"/>
        <v>28.82599159219199</v>
      </c>
      <c r="AI392" s="129">
        <f>SUM(V392:AC392)</f>
        <v>5694.2611985755711</v>
      </c>
      <c r="AJ392" s="12"/>
      <c r="AK392" s="12"/>
      <c r="AL392" s="12"/>
      <c r="AM392" s="12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</row>
    <row r="393" spans="1:81" s="15" customFormat="1" ht="15.75" thickBot="1">
      <c r="A393" s="32" t="s">
        <v>90</v>
      </c>
      <c r="B393" s="48">
        <f>IF($I392=0,"-",B392/$I392)</f>
        <v>0.22042570025827538</v>
      </c>
      <c r="C393" s="48">
        <f t="shared" ref="C393:H393" si="206">IF($I392=0,"-",C392/$I392)</f>
        <v>9.809215435413977E-4</v>
      </c>
      <c r="D393" s="48">
        <f t="shared" si="206"/>
        <v>3.4922100286502007E-2</v>
      </c>
      <c r="E393" s="48">
        <f t="shared" si="206"/>
        <v>0.69654924527273354</v>
      </c>
      <c r="F393" s="48">
        <f t="shared" si="206"/>
        <v>0</v>
      </c>
      <c r="G393" s="48">
        <f t="shared" si="206"/>
        <v>4.712203263894793E-2</v>
      </c>
      <c r="H393" s="69">
        <f t="shared" si="206"/>
        <v>0</v>
      </c>
      <c r="I393" s="49">
        <f>SUM(B393:H393)</f>
        <v>1.0000000000000002</v>
      </c>
      <c r="K393" s="78" t="s">
        <v>90</v>
      </c>
      <c r="L393" s="95">
        <f>IF($S392=0,"-",L392/$S392)</f>
        <v>0.15442519059985613</v>
      </c>
      <c r="M393" s="95">
        <f t="shared" ref="M393:R393" si="207">IF($S392=0,"-",M392/$S392)</f>
        <v>6.8721113802698922E-4</v>
      </c>
      <c r="N393" s="95">
        <f t="shared" si="207"/>
        <v>2.4465622595602483E-2</v>
      </c>
      <c r="O393" s="95">
        <f t="shared" si="207"/>
        <v>0.48798642734215175</v>
      </c>
      <c r="P393" s="95">
        <f t="shared" si="207"/>
        <v>0.29942293290249572</v>
      </c>
      <c r="Q393" s="95">
        <f t="shared" si="207"/>
        <v>3.3012615421867009E-2</v>
      </c>
      <c r="R393" s="96">
        <f t="shared" si="207"/>
        <v>0</v>
      </c>
      <c r="S393" s="97">
        <f>SUM(L393:R393)</f>
        <v>1.0000000000000002</v>
      </c>
      <c r="U393" s="108" t="s">
        <v>90</v>
      </c>
      <c r="V393" s="130">
        <f>+V392/$AI392</f>
        <v>0.14698675241544823</v>
      </c>
      <c r="W393" s="130">
        <f t="shared" ref="W393:AH393" si="208">+W392/$AI392</f>
        <v>4.6876081558722919E-3</v>
      </c>
      <c r="X393" s="130">
        <f t="shared" si="208"/>
        <v>3.3012615421867009E-2</v>
      </c>
      <c r="Y393" s="130">
        <f t="shared" si="208"/>
        <v>6.8721113802698922E-4</v>
      </c>
      <c r="Z393" s="130">
        <f t="shared" si="208"/>
        <v>2.4465622595602483E-2</v>
      </c>
      <c r="AA393" s="130">
        <f t="shared" si="208"/>
        <v>0.48292413908614357</v>
      </c>
      <c r="AB393" s="130">
        <f t="shared" si="208"/>
        <v>0.29942293290249572</v>
      </c>
      <c r="AC393" s="130">
        <f t="shared" si="208"/>
        <v>7.8131182845437297E-3</v>
      </c>
      <c r="AD393" s="130">
        <f t="shared" si="208"/>
        <v>2.7508300285355803E-3</v>
      </c>
      <c r="AE393" s="130">
        <f t="shared" si="208"/>
        <v>0</v>
      </c>
      <c r="AF393" s="130">
        <f t="shared" si="208"/>
        <v>0</v>
      </c>
      <c r="AG393" s="130">
        <f t="shared" si="208"/>
        <v>0</v>
      </c>
      <c r="AH393" s="130">
        <f t="shared" si="208"/>
        <v>5.0622882560081468E-3</v>
      </c>
      <c r="AI393" s="131">
        <f>SUM(V393:AC393)</f>
        <v>1</v>
      </c>
      <c r="AJ393" s="12"/>
      <c r="AK393" s="12"/>
      <c r="AL393" s="12"/>
      <c r="AM393" s="12"/>
    </row>
    <row r="394" spans="1:81" ht="15.75" thickBot="1">
      <c r="A394" s="2"/>
      <c r="B394" s="2"/>
      <c r="C394" s="2"/>
      <c r="D394" s="2"/>
      <c r="E394" s="2"/>
      <c r="F394" s="2"/>
      <c r="G394" s="2"/>
      <c r="H394" s="2"/>
      <c r="I394" s="2"/>
      <c r="J394" s="4"/>
      <c r="K394" s="2"/>
      <c r="L394" s="2"/>
      <c r="M394" s="2"/>
      <c r="N394" s="2"/>
      <c r="O394" s="2"/>
      <c r="P394" s="2"/>
      <c r="Q394" s="2"/>
      <c r="R394" s="2"/>
      <c r="S394" s="2"/>
      <c r="U394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12"/>
      <c r="AK394" s="12"/>
      <c r="AL394" s="12"/>
      <c r="AM394" s="12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</row>
    <row r="395" spans="1:81" ht="30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  <c r="J395" s="4"/>
      <c r="K395" s="424" t="s">
        <v>42</v>
      </c>
      <c r="L395" s="80" t="s">
        <v>0</v>
      </c>
      <c r="M395" s="80" t="s">
        <v>1</v>
      </c>
      <c r="N395" s="80" t="s">
        <v>2</v>
      </c>
      <c r="O395" s="80" t="s">
        <v>3</v>
      </c>
      <c r="P395" s="80" t="s">
        <v>27</v>
      </c>
      <c r="Q395" s="80" t="s">
        <v>4</v>
      </c>
      <c r="R395" s="80" t="s">
        <v>5</v>
      </c>
      <c r="S395" s="81" t="s">
        <v>6</v>
      </c>
      <c r="U395" s="417" t="s">
        <v>42</v>
      </c>
      <c r="V395" s="111" t="s">
        <v>72</v>
      </c>
      <c r="W395" s="111" t="s">
        <v>73</v>
      </c>
      <c r="X395" s="111" t="s">
        <v>4</v>
      </c>
      <c r="Y395" s="111" t="s">
        <v>1</v>
      </c>
      <c r="Z395" s="111" t="s">
        <v>2</v>
      </c>
      <c r="AA395" s="111" t="s">
        <v>3</v>
      </c>
      <c r="AB395" s="111" t="s">
        <v>55</v>
      </c>
      <c r="AC395" s="111" t="s">
        <v>67</v>
      </c>
      <c r="AD395" s="112" t="s">
        <v>74</v>
      </c>
      <c r="AE395" s="112" t="s">
        <v>75</v>
      </c>
      <c r="AF395" s="112" t="s">
        <v>76</v>
      </c>
      <c r="AG395" s="112" t="s">
        <v>77</v>
      </c>
      <c r="AH395" s="112" t="s">
        <v>78</v>
      </c>
      <c r="AI395" s="113" t="s">
        <v>63</v>
      </c>
      <c r="AJ395" s="12"/>
      <c r="AK395" s="12"/>
      <c r="AL395" s="12"/>
      <c r="AM395" s="12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</row>
    <row r="396" spans="1:81" ht="15" customHeight="1">
      <c r="A396" s="445" t="s">
        <v>42</v>
      </c>
      <c r="B396" s="409" t="s">
        <v>119</v>
      </c>
      <c r="C396" s="410"/>
      <c r="D396" s="410"/>
      <c r="E396" s="410"/>
      <c r="F396" s="410"/>
      <c r="G396" s="410"/>
      <c r="H396" s="410"/>
      <c r="I396" s="411"/>
      <c r="J396" s="4"/>
      <c r="K396" s="425" t="s">
        <v>42</v>
      </c>
      <c r="L396" s="412" t="s">
        <v>119</v>
      </c>
      <c r="M396" s="413"/>
      <c r="N396" s="413"/>
      <c r="O396" s="413"/>
      <c r="P396" s="413"/>
      <c r="Q396" s="413"/>
      <c r="R396" s="413"/>
      <c r="S396" s="414"/>
      <c r="U396" s="418" t="s">
        <v>42</v>
      </c>
      <c r="V396" s="419" t="s">
        <v>119</v>
      </c>
      <c r="W396" s="419"/>
      <c r="X396" s="419"/>
      <c r="Y396" s="419"/>
      <c r="Z396" s="419"/>
      <c r="AA396" s="419"/>
      <c r="AB396" s="419"/>
      <c r="AC396" s="419"/>
      <c r="AD396" s="419"/>
      <c r="AE396" s="419"/>
      <c r="AF396" s="419"/>
      <c r="AG396" s="419"/>
      <c r="AH396" s="419"/>
      <c r="AI396" s="420"/>
      <c r="AJ396" s="12"/>
      <c r="AK396" s="12"/>
      <c r="AL396" s="12"/>
      <c r="AM396" s="12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</row>
    <row r="397" spans="1:8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SUM(B397:H397)</f>
        <v>0</v>
      </c>
      <c r="J397" s="4"/>
      <c r="K397" s="79" t="s">
        <v>7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98">
        <v>0</v>
      </c>
      <c r="S397" s="99">
        <f>SUM(L397:R397)</f>
        <v>0</v>
      </c>
      <c r="U397" s="101" t="s">
        <v>7</v>
      </c>
      <c r="V397" s="114">
        <v>0</v>
      </c>
      <c r="W397" s="114">
        <v>0</v>
      </c>
      <c r="X397" s="114">
        <v>0</v>
      </c>
      <c r="Y397" s="114">
        <v>0</v>
      </c>
      <c r="Z397" s="114">
        <v>0</v>
      </c>
      <c r="AA397" s="114">
        <v>0</v>
      </c>
      <c r="AB397" s="114">
        <v>0</v>
      </c>
      <c r="AC397" s="115">
        <v>0</v>
      </c>
      <c r="AD397" s="116">
        <v>0</v>
      </c>
      <c r="AE397" s="116">
        <v>0</v>
      </c>
      <c r="AF397" s="116">
        <v>0</v>
      </c>
      <c r="AG397" s="116">
        <v>0</v>
      </c>
      <c r="AH397" s="116">
        <v>0</v>
      </c>
      <c r="AI397" s="117">
        <f>SUM(V397:AC397)</f>
        <v>0</v>
      </c>
      <c r="AJ397" s="12"/>
      <c r="AK397" s="12"/>
      <c r="AL397" s="12"/>
      <c r="AM397" s="12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</row>
    <row r="398" spans="1:8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209">SUM(B398:H398)</f>
        <v>0</v>
      </c>
      <c r="J398" s="4"/>
      <c r="K398" s="71" t="s">
        <v>8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5">
        <v>0</v>
      </c>
      <c r="S398" s="86">
        <f t="shared" ref="S398:S417" si="210">SUM(L398:R398)</f>
        <v>0</v>
      </c>
      <c r="U398" s="102" t="s">
        <v>8</v>
      </c>
      <c r="V398" s="118">
        <v>0</v>
      </c>
      <c r="W398" s="118">
        <v>0</v>
      </c>
      <c r="X398" s="118">
        <v>0</v>
      </c>
      <c r="Y398" s="118">
        <v>0</v>
      </c>
      <c r="Z398" s="118">
        <v>0</v>
      </c>
      <c r="AA398" s="118">
        <v>0</v>
      </c>
      <c r="AB398" s="118">
        <v>0</v>
      </c>
      <c r="AC398" s="119">
        <v>0</v>
      </c>
      <c r="AD398" s="118">
        <v>0</v>
      </c>
      <c r="AE398" s="118">
        <v>0</v>
      </c>
      <c r="AF398" s="118">
        <v>0</v>
      </c>
      <c r="AG398" s="118">
        <v>0</v>
      </c>
      <c r="AH398" s="118">
        <v>0</v>
      </c>
      <c r="AI398" s="120">
        <f t="shared" ref="AI398:AI417" si="211">SUM(V398:AC398)</f>
        <v>0</v>
      </c>
      <c r="AJ398" s="12"/>
      <c r="AK398" s="12"/>
      <c r="AL398" s="12"/>
      <c r="AM398" s="12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</row>
    <row r="399" spans="1:8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209"/>
        <v>0</v>
      </c>
      <c r="J399" s="4"/>
      <c r="K399" s="72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82">
        <v>0</v>
      </c>
      <c r="S399" s="83">
        <f t="shared" si="210"/>
        <v>0</v>
      </c>
      <c r="U399" s="103" t="s">
        <v>10</v>
      </c>
      <c r="V399" s="114">
        <v>0</v>
      </c>
      <c r="W399" s="114">
        <v>0</v>
      </c>
      <c r="X399" s="114">
        <v>0</v>
      </c>
      <c r="Y399" s="114">
        <v>0</v>
      </c>
      <c r="Z399" s="114">
        <v>0</v>
      </c>
      <c r="AA399" s="114">
        <v>0</v>
      </c>
      <c r="AB399" s="114">
        <v>0</v>
      </c>
      <c r="AC399" s="115">
        <v>0</v>
      </c>
      <c r="AD399" s="116">
        <v>0</v>
      </c>
      <c r="AE399" s="116">
        <v>0</v>
      </c>
      <c r="AF399" s="116">
        <v>0</v>
      </c>
      <c r="AG399" s="116">
        <v>0</v>
      </c>
      <c r="AH399" s="116">
        <v>0</v>
      </c>
      <c r="AI399" s="117">
        <f t="shared" si="211"/>
        <v>0</v>
      </c>
      <c r="AJ399" s="12"/>
      <c r="AK399" s="12"/>
      <c r="AL399" s="12"/>
      <c r="AM399" s="12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</row>
    <row r="400" spans="1:8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209"/>
        <v>0</v>
      </c>
      <c r="J400" s="4"/>
      <c r="K400" s="71" t="s">
        <v>56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5">
        <v>0</v>
      </c>
      <c r="S400" s="86">
        <f t="shared" si="210"/>
        <v>0</v>
      </c>
      <c r="U400" s="102" t="s">
        <v>56</v>
      </c>
      <c r="V400" s="118">
        <v>0</v>
      </c>
      <c r="W400" s="118">
        <v>0</v>
      </c>
      <c r="X400" s="118">
        <v>0</v>
      </c>
      <c r="Y400" s="118">
        <v>0</v>
      </c>
      <c r="Z400" s="118">
        <v>0</v>
      </c>
      <c r="AA400" s="118">
        <v>0</v>
      </c>
      <c r="AB400" s="118">
        <v>0</v>
      </c>
      <c r="AC400" s="119">
        <v>0</v>
      </c>
      <c r="AD400" s="118">
        <v>0</v>
      </c>
      <c r="AE400" s="118">
        <v>0</v>
      </c>
      <c r="AF400" s="118">
        <v>0</v>
      </c>
      <c r="AG400" s="118">
        <v>0</v>
      </c>
      <c r="AH400" s="118">
        <v>0</v>
      </c>
      <c r="AI400" s="120">
        <f t="shared" si="211"/>
        <v>0</v>
      </c>
      <c r="AJ400" s="12"/>
      <c r="AK400" s="12"/>
      <c r="AL400" s="12"/>
      <c r="AM400" s="12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</row>
    <row r="401" spans="1:81" ht="15">
      <c r="A401" s="29" t="s">
        <v>16</v>
      </c>
      <c r="B401" s="43">
        <v>30.728391235323112</v>
      </c>
      <c r="C401" s="43">
        <v>13.397832205639267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209"/>
        <v>44.126223440962377</v>
      </c>
      <c r="J401" s="4"/>
      <c r="K401" s="72" t="s">
        <v>16</v>
      </c>
      <c r="L401" s="43">
        <v>30.728391235323112</v>
      </c>
      <c r="M401" s="43">
        <v>13.397832205639267</v>
      </c>
      <c r="N401" s="43">
        <v>0</v>
      </c>
      <c r="O401" s="43">
        <v>0</v>
      </c>
      <c r="P401" s="43">
        <v>0</v>
      </c>
      <c r="Q401" s="43">
        <v>0</v>
      </c>
      <c r="R401" s="82">
        <v>0</v>
      </c>
      <c r="S401" s="83">
        <f t="shared" si="210"/>
        <v>44.126223440962377</v>
      </c>
      <c r="U401" s="103" t="s">
        <v>16</v>
      </c>
      <c r="V401" s="114">
        <v>30.728391235323112</v>
      </c>
      <c r="W401" s="114">
        <v>0</v>
      </c>
      <c r="X401" s="114">
        <v>0</v>
      </c>
      <c r="Y401" s="114">
        <v>13.397832205639267</v>
      </c>
      <c r="Z401" s="114">
        <v>0</v>
      </c>
      <c r="AA401" s="114">
        <v>0</v>
      </c>
      <c r="AB401" s="114">
        <v>0</v>
      </c>
      <c r="AC401" s="115">
        <v>0</v>
      </c>
      <c r="AD401" s="116">
        <v>0</v>
      </c>
      <c r="AE401" s="116">
        <v>0</v>
      </c>
      <c r="AF401" s="116">
        <v>0</v>
      </c>
      <c r="AG401" s="116">
        <v>0</v>
      </c>
      <c r="AH401" s="116">
        <v>0</v>
      </c>
      <c r="AI401" s="117">
        <f t="shared" si="211"/>
        <v>44.126223440962377</v>
      </c>
      <c r="AJ401" s="12"/>
      <c r="AK401" s="12"/>
      <c r="AL401" s="12"/>
      <c r="AM401" s="12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</row>
    <row r="402" spans="1:81" ht="15">
      <c r="A402" s="28" t="s">
        <v>68</v>
      </c>
      <c r="B402" s="40">
        <v>6.9030127730063713</v>
      </c>
      <c r="C402" s="40">
        <v>4.357653930131149</v>
      </c>
      <c r="D402" s="40">
        <v>1.0502250238726765</v>
      </c>
      <c r="E402" s="40">
        <v>0</v>
      </c>
      <c r="F402" s="422"/>
      <c r="G402" s="40">
        <v>0</v>
      </c>
      <c r="H402" s="41">
        <v>0</v>
      </c>
      <c r="I402" s="42">
        <f t="shared" si="209"/>
        <v>12.310891727010198</v>
      </c>
      <c r="J402" s="4"/>
      <c r="K402" s="71" t="s">
        <v>68</v>
      </c>
      <c r="L402" s="84">
        <v>6.9030127730063713</v>
      </c>
      <c r="M402" s="84">
        <v>4.357653930131149</v>
      </c>
      <c r="N402" s="84">
        <v>1.0502250238726765</v>
      </c>
      <c r="O402" s="84">
        <v>0</v>
      </c>
      <c r="P402" s="84">
        <v>0</v>
      </c>
      <c r="Q402" s="84">
        <v>0</v>
      </c>
      <c r="R402" s="85">
        <v>0</v>
      </c>
      <c r="S402" s="86">
        <f t="shared" si="210"/>
        <v>12.310891727010198</v>
      </c>
      <c r="U402" s="102" t="s">
        <v>57</v>
      </c>
      <c r="V402" s="118">
        <v>6.9030127730063713</v>
      </c>
      <c r="W402" s="118">
        <v>0</v>
      </c>
      <c r="X402" s="118">
        <v>0</v>
      </c>
      <c r="Y402" s="118">
        <v>4.357653930131149</v>
      </c>
      <c r="Z402" s="118">
        <v>1.0502250238726765</v>
      </c>
      <c r="AA402" s="118">
        <v>0</v>
      </c>
      <c r="AB402" s="118">
        <v>0</v>
      </c>
      <c r="AC402" s="119">
        <v>0</v>
      </c>
      <c r="AD402" s="118">
        <v>0</v>
      </c>
      <c r="AE402" s="118">
        <v>0</v>
      </c>
      <c r="AF402" s="118">
        <v>0</v>
      </c>
      <c r="AG402" s="118">
        <v>0</v>
      </c>
      <c r="AH402" s="118">
        <v>0</v>
      </c>
      <c r="AI402" s="120">
        <f t="shared" si="211"/>
        <v>12.310891727010198</v>
      </c>
      <c r="AJ402" s="12"/>
      <c r="AK402" s="12"/>
      <c r="AL402" s="12"/>
      <c r="AM402" s="12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</row>
    <row r="403" spans="1:81" ht="15">
      <c r="A403" s="29" t="s">
        <v>58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209"/>
        <v>0</v>
      </c>
      <c r="J403" s="4"/>
      <c r="K403" s="72" t="s">
        <v>58</v>
      </c>
      <c r="L403" s="43">
        <v>0</v>
      </c>
      <c r="M403" s="43">
        <v>0</v>
      </c>
      <c r="N403" s="43">
        <v>0</v>
      </c>
      <c r="O403" s="43">
        <v>0</v>
      </c>
      <c r="P403" s="43">
        <v>19.550424818554877</v>
      </c>
      <c r="Q403" s="43">
        <v>0</v>
      </c>
      <c r="R403" s="82">
        <v>0</v>
      </c>
      <c r="S403" s="83">
        <f t="shared" si="210"/>
        <v>19.550424818554877</v>
      </c>
      <c r="U403" s="103" t="s">
        <v>58</v>
      </c>
      <c r="V403" s="114">
        <v>0</v>
      </c>
      <c r="W403" s="114">
        <v>0</v>
      </c>
      <c r="X403" s="114">
        <v>0</v>
      </c>
      <c r="Y403" s="114">
        <v>0</v>
      </c>
      <c r="Z403" s="114">
        <v>0</v>
      </c>
      <c r="AA403" s="114">
        <v>0</v>
      </c>
      <c r="AB403" s="114">
        <v>19.550424818554877</v>
      </c>
      <c r="AC403" s="115">
        <v>0</v>
      </c>
      <c r="AD403" s="114">
        <v>0</v>
      </c>
      <c r="AE403" s="114">
        <v>0</v>
      </c>
      <c r="AF403" s="114">
        <v>0</v>
      </c>
      <c r="AG403" s="114">
        <v>0</v>
      </c>
      <c r="AH403" s="114">
        <v>0</v>
      </c>
      <c r="AI403" s="117">
        <f t="shared" si="211"/>
        <v>19.550424818554877</v>
      </c>
      <c r="AJ403" s="12"/>
      <c r="AK403" s="12"/>
      <c r="AL403" s="12"/>
      <c r="AM403" s="12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</row>
    <row r="404" spans="1:81" ht="15">
      <c r="A404" s="28" t="s">
        <v>12</v>
      </c>
      <c r="B404" s="40">
        <v>0</v>
      </c>
      <c r="C404" s="40">
        <v>0.54851187093578757</v>
      </c>
      <c r="D404" s="40">
        <v>0</v>
      </c>
      <c r="E404" s="40">
        <v>0</v>
      </c>
      <c r="F404" s="422"/>
      <c r="G404" s="40">
        <v>0</v>
      </c>
      <c r="H404" s="41">
        <v>0</v>
      </c>
      <c r="I404" s="42">
        <f t="shared" si="209"/>
        <v>0.54851187093578757</v>
      </c>
      <c r="J404" s="4"/>
      <c r="K404" s="71" t="s">
        <v>12</v>
      </c>
      <c r="L404" s="84">
        <v>0</v>
      </c>
      <c r="M404" s="84">
        <v>0.54851187093578757</v>
      </c>
      <c r="N404" s="84">
        <v>0</v>
      </c>
      <c r="O404" s="84">
        <v>0</v>
      </c>
      <c r="P404" s="84">
        <v>2.410407530241554</v>
      </c>
      <c r="Q404" s="84">
        <v>0</v>
      </c>
      <c r="R404" s="85">
        <v>0</v>
      </c>
      <c r="S404" s="86">
        <f t="shared" si="210"/>
        <v>2.9589194011773414</v>
      </c>
      <c r="U404" s="102" t="s">
        <v>12</v>
      </c>
      <c r="V404" s="118">
        <v>0</v>
      </c>
      <c r="W404" s="118">
        <v>0</v>
      </c>
      <c r="X404" s="118">
        <v>0</v>
      </c>
      <c r="Y404" s="118">
        <v>0.54851187093578757</v>
      </c>
      <c r="Z404" s="118">
        <v>0</v>
      </c>
      <c r="AA404" s="118">
        <v>0</v>
      </c>
      <c r="AB404" s="118">
        <v>2.410407530241554</v>
      </c>
      <c r="AC404" s="119">
        <v>0</v>
      </c>
      <c r="AD404" s="118">
        <v>0</v>
      </c>
      <c r="AE404" s="118">
        <v>0</v>
      </c>
      <c r="AF404" s="118">
        <v>0</v>
      </c>
      <c r="AG404" s="118">
        <v>0</v>
      </c>
      <c r="AH404" s="118">
        <v>0</v>
      </c>
      <c r="AI404" s="120">
        <f t="shared" si="211"/>
        <v>2.9589194011773414</v>
      </c>
      <c r="AJ404" s="12"/>
      <c r="AK404" s="12"/>
      <c r="AL404" s="12"/>
      <c r="AM404" s="12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</row>
    <row r="405" spans="1:81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209"/>
        <v>0</v>
      </c>
      <c r="J405" s="4"/>
      <c r="K405" s="72" t="s">
        <v>59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82">
        <v>0</v>
      </c>
      <c r="S405" s="83">
        <f t="shared" si="210"/>
        <v>0</v>
      </c>
      <c r="U405" s="103" t="s">
        <v>59</v>
      </c>
      <c r="V405" s="114">
        <v>0</v>
      </c>
      <c r="W405" s="114">
        <v>0</v>
      </c>
      <c r="X405" s="114">
        <v>0</v>
      </c>
      <c r="Y405" s="114">
        <v>0</v>
      </c>
      <c r="Z405" s="114">
        <v>0</v>
      </c>
      <c r="AA405" s="114">
        <v>0</v>
      </c>
      <c r="AB405" s="114">
        <v>0</v>
      </c>
      <c r="AC405" s="115">
        <v>0</v>
      </c>
      <c r="AD405" s="114">
        <v>0</v>
      </c>
      <c r="AE405" s="114">
        <v>0</v>
      </c>
      <c r="AF405" s="114">
        <v>0</v>
      </c>
      <c r="AG405" s="114">
        <v>0</v>
      </c>
      <c r="AH405" s="114">
        <v>0</v>
      </c>
      <c r="AI405" s="117">
        <f t="shared" si="211"/>
        <v>0</v>
      </c>
      <c r="AJ405" s="12"/>
      <c r="AK405" s="12"/>
      <c r="AL405" s="12"/>
      <c r="AM405" s="12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</row>
    <row r="406" spans="1:81" ht="15">
      <c r="A406" s="28" t="s">
        <v>17</v>
      </c>
      <c r="B406" s="40">
        <v>0</v>
      </c>
      <c r="C406" s="40">
        <v>0</v>
      </c>
      <c r="D406" s="40">
        <v>1.2063445673727993</v>
      </c>
      <c r="E406" s="40">
        <v>0</v>
      </c>
      <c r="F406" s="422"/>
      <c r="G406" s="40">
        <v>0</v>
      </c>
      <c r="H406" s="41">
        <v>0</v>
      </c>
      <c r="I406" s="42">
        <f t="shared" si="209"/>
        <v>1.2063445673727993</v>
      </c>
      <c r="J406" s="4"/>
      <c r="K406" s="71" t="s">
        <v>17</v>
      </c>
      <c r="L406" s="84">
        <v>0</v>
      </c>
      <c r="M406" s="84">
        <v>0</v>
      </c>
      <c r="N406" s="84">
        <v>1.2063445673727993</v>
      </c>
      <c r="O406" s="84">
        <v>0</v>
      </c>
      <c r="P406" s="84">
        <v>0</v>
      </c>
      <c r="Q406" s="84">
        <v>0</v>
      </c>
      <c r="R406" s="85">
        <v>0</v>
      </c>
      <c r="S406" s="86">
        <f t="shared" si="210"/>
        <v>1.2063445673727993</v>
      </c>
      <c r="U406" s="102" t="s">
        <v>17</v>
      </c>
      <c r="V406" s="118">
        <v>0</v>
      </c>
      <c r="W406" s="118">
        <v>0</v>
      </c>
      <c r="X406" s="118">
        <v>0</v>
      </c>
      <c r="Y406" s="118">
        <v>0</v>
      </c>
      <c r="Z406" s="118">
        <v>1.2063445673727993</v>
      </c>
      <c r="AA406" s="118">
        <v>0</v>
      </c>
      <c r="AB406" s="118">
        <v>0</v>
      </c>
      <c r="AC406" s="119">
        <v>0</v>
      </c>
      <c r="AD406" s="118">
        <v>0</v>
      </c>
      <c r="AE406" s="118">
        <v>0</v>
      </c>
      <c r="AF406" s="118">
        <v>0</v>
      </c>
      <c r="AG406" s="118">
        <v>0</v>
      </c>
      <c r="AH406" s="118">
        <v>0</v>
      </c>
      <c r="AI406" s="120">
        <f t="shared" si="211"/>
        <v>1.2063445673727993</v>
      </c>
      <c r="AJ406" s="12"/>
      <c r="AK406" s="12"/>
      <c r="AL406" s="12"/>
      <c r="AM406" s="12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</row>
    <row r="407" spans="1:81" ht="15">
      <c r="A407" s="29" t="s">
        <v>140</v>
      </c>
      <c r="B407" s="43">
        <v>25.275017801831702</v>
      </c>
      <c r="C407" s="43">
        <v>186.68697746204415</v>
      </c>
      <c r="D407" s="43">
        <v>73.766284939885381</v>
      </c>
      <c r="E407" s="43">
        <v>0</v>
      </c>
      <c r="F407" s="422"/>
      <c r="G407" s="43">
        <v>0</v>
      </c>
      <c r="H407" s="44">
        <v>0</v>
      </c>
      <c r="I407" s="39">
        <f t="shared" si="209"/>
        <v>285.72828020376124</v>
      </c>
      <c r="J407" s="4"/>
      <c r="K407" s="72" t="s">
        <v>140</v>
      </c>
      <c r="L407" s="43">
        <v>25.275017801831702</v>
      </c>
      <c r="M407" s="43">
        <v>186.68697746204415</v>
      </c>
      <c r="N407" s="43">
        <v>73.766284939885381</v>
      </c>
      <c r="O407" s="43">
        <v>0</v>
      </c>
      <c r="P407" s="43">
        <v>0</v>
      </c>
      <c r="Q407" s="43">
        <v>0</v>
      </c>
      <c r="R407" s="82">
        <v>0</v>
      </c>
      <c r="S407" s="83">
        <f t="shared" si="210"/>
        <v>285.72828020376124</v>
      </c>
      <c r="U407" s="103" t="s">
        <v>140</v>
      </c>
      <c r="V407" s="114">
        <v>25.275017801831702</v>
      </c>
      <c r="W407" s="114">
        <v>0</v>
      </c>
      <c r="X407" s="114">
        <v>0</v>
      </c>
      <c r="Y407" s="114">
        <v>186.68697746204415</v>
      </c>
      <c r="Z407" s="114">
        <v>31.977455570303039</v>
      </c>
      <c r="AA407" s="114">
        <v>0</v>
      </c>
      <c r="AB407" s="114">
        <v>0</v>
      </c>
      <c r="AC407" s="115">
        <v>41.788829369582345</v>
      </c>
      <c r="AD407" s="114">
        <v>0</v>
      </c>
      <c r="AE407" s="114">
        <v>0</v>
      </c>
      <c r="AF407" s="114">
        <v>0</v>
      </c>
      <c r="AG407" s="114">
        <v>41.788829369582345</v>
      </c>
      <c r="AH407" s="114">
        <v>0</v>
      </c>
      <c r="AI407" s="117">
        <f t="shared" si="211"/>
        <v>285.72828020376124</v>
      </c>
      <c r="AJ407" s="12"/>
      <c r="AK407" s="12"/>
      <c r="AL407" s="12"/>
      <c r="AM407" s="12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</row>
    <row r="408" spans="1:81" ht="15">
      <c r="A408" s="28" t="s">
        <v>25</v>
      </c>
      <c r="B408" s="40">
        <v>18.875443943140901</v>
      </c>
      <c r="C408" s="40">
        <v>0.46133753832877267</v>
      </c>
      <c r="D408" s="40">
        <v>3.7181608743878458</v>
      </c>
      <c r="E408" s="40">
        <v>138.05913074699046</v>
      </c>
      <c r="F408" s="422"/>
      <c r="G408" s="40">
        <v>19.217674216101724</v>
      </c>
      <c r="H408" s="41">
        <v>0</v>
      </c>
      <c r="I408" s="42">
        <f t="shared" si="209"/>
        <v>180.33174731894971</v>
      </c>
      <c r="J408" s="4"/>
      <c r="K408" s="71" t="s">
        <v>25</v>
      </c>
      <c r="L408" s="84">
        <v>18.875443943140901</v>
      </c>
      <c r="M408" s="84">
        <v>0.46133753832877267</v>
      </c>
      <c r="N408" s="84">
        <v>3.7181608743878458</v>
      </c>
      <c r="O408" s="84">
        <v>138.05913074699046</v>
      </c>
      <c r="P408" s="84">
        <v>3.3129876230324022</v>
      </c>
      <c r="Q408" s="84">
        <v>19.217674216101724</v>
      </c>
      <c r="R408" s="85">
        <v>0</v>
      </c>
      <c r="S408" s="86">
        <f t="shared" si="210"/>
        <v>183.64473494198211</v>
      </c>
      <c r="U408" s="102" t="s">
        <v>25</v>
      </c>
      <c r="V408" s="118">
        <v>0</v>
      </c>
      <c r="W408" s="118">
        <v>14.569421257792879</v>
      </c>
      <c r="X408" s="118">
        <v>19.217674216101724</v>
      </c>
      <c r="Y408" s="118">
        <v>0.46133753832877267</v>
      </c>
      <c r="Z408" s="118">
        <v>3.7181608743878458</v>
      </c>
      <c r="AA408" s="118">
        <v>132.43055394361605</v>
      </c>
      <c r="AB408" s="118">
        <v>3.3129876230324022</v>
      </c>
      <c r="AC408" s="119">
        <v>9.9345994887224496</v>
      </c>
      <c r="AD408" s="118">
        <v>4.3060226853480206</v>
      </c>
      <c r="AE408" s="118">
        <v>5.6285768033744246</v>
      </c>
      <c r="AF408" s="118">
        <v>0</v>
      </c>
      <c r="AG408" s="118">
        <v>0</v>
      </c>
      <c r="AH408" s="118">
        <v>0</v>
      </c>
      <c r="AI408" s="120">
        <f t="shared" si="211"/>
        <v>183.64473494198211</v>
      </c>
      <c r="AJ408" s="12"/>
      <c r="AK408" s="12"/>
      <c r="AL408" s="12"/>
      <c r="AM408" s="12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</row>
    <row r="409" spans="1:81" ht="15">
      <c r="A409" s="29" t="s">
        <v>24</v>
      </c>
      <c r="B409" s="43">
        <v>2.4226511789033975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 t="shared" si="209"/>
        <v>2.4226511789033975</v>
      </c>
      <c r="J409" s="4"/>
      <c r="K409" s="72" t="s">
        <v>24</v>
      </c>
      <c r="L409" s="43">
        <v>2.4226511789033975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82">
        <v>0</v>
      </c>
      <c r="S409" s="83">
        <f t="shared" si="210"/>
        <v>2.4226511789033975</v>
      </c>
      <c r="U409" s="103" t="s">
        <v>24</v>
      </c>
      <c r="V409" s="114">
        <v>2.4226511789033975</v>
      </c>
      <c r="W409" s="114">
        <v>0</v>
      </c>
      <c r="X409" s="114">
        <v>0</v>
      </c>
      <c r="Y409" s="114">
        <v>0</v>
      </c>
      <c r="Z409" s="114">
        <v>0</v>
      </c>
      <c r="AA409" s="114">
        <v>0</v>
      </c>
      <c r="AB409" s="114">
        <v>0</v>
      </c>
      <c r="AC409" s="115">
        <v>0</v>
      </c>
      <c r="AD409" s="114">
        <v>0</v>
      </c>
      <c r="AE409" s="114">
        <v>0</v>
      </c>
      <c r="AF409" s="114">
        <v>0</v>
      </c>
      <c r="AG409" s="114">
        <v>0</v>
      </c>
      <c r="AH409" s="114">
        <v>0</v>
      </c>
      <c r="AI409" s="117">
        <f t="shared" si="211"/>
        <v>2.4226511789033975</v>
      </c>
      <c r="AJ409" s="12"/>
      <c r="AK409" s="12"/>
      <c r="AL409" s="12"/>
      <c r="AM409" s="12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</row>
    <row r="410" spans="1:81" ht="15">
      <c r="A410" s="28" t="s">
        <v>60</v>
      </c>
      <c r="B410" s="40">
        <v>0.28564603155011775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209"/>
        <v>0.28564603155011775</v>
      </c>
      <c r="J410" s="4"/>
      <c r="K410" s="71" t="s">
        <v>60</v>
      </c>
      <c r="L410" s="84">
        <v>0.28564603155011775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5">
        <v>0</v>
      </c>
      <c r="S410" s="86">
        <f t="shared" si="210"/>
        <v>0.28564603155011775</v>
      </c>
      <c r="U410" s="102" t="s">
        <v>60</v>
      </c>
      <c r="V410" s="118">
        <v>0.28564603155011775</v>
      </c>
      <c r="W410" s="118">
        <v>0</v>
      </c>
      <c r="X410" s="118">
        <v>0</v>
      </c>
      <c r="Y410" s="118">
        <v>0</v>
      </c>
      <c r="Z410" s="118">
        <v>0</v>
      </c>
      <c r="AA410" s="118">
        <v>0</v>
      </c>
      <c r="AB410" s="118">
        <v>0</v>
      </c>
      <c r="AC410" s="119">
        <v>0</v>
      </c>
      <c r="AD410" s="118">
        <v>0</v>
      </c>
      <c r="AE410" s="118">
        <v>0</v>
      </c>
      <c r="AF410" s="118">
        <v>0</v>
      </c>
      <c r="AG410" s="118">
        <v>0</v>
      </c>
      <c r="AH410" s="118">
        <v>0</v>
      </c>
      <c r="AI410" s="120">
        <f t="shared" si="211"/>
        <v>0.28564603155011775</v>
      </c>
      <c r="AJ410" s="12"/>
      <c r="AK410" s="12"/>
      <c r="AL410" s="12"/>
      <c r="AM410" s="12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</row>
    <row r="411" spans="1:81" ht="15">
      <c r="A411" s="29" t="s">
        <v>22</v>
      </c>
      <c r="B411" s="43">
        <v>1.4694021109966657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 t="shared" si="209"/>
        <v>1.4694021109966657</v>
      </c>
      <c r="J411" s="4"/>
      <c r="K411" s="72" t="s">
        <v>22</v>
      </c>
      <c r="L411" s="43">
        <v>1.4694021109966657</v>
      </c>
      <c r="M411" s="43">
        <v>0</v>
      </c>
      <c r="N411" s="43">
        <v>0</v>
      </c>
      <c r="O411" s="43">
        <v>0</v>
      </c>
      <c r="P411" s="43">
        <v>9.1448374681730546E-2</v>
      </c>
      <c r="Q411" s="43">
        <v>0</v>
      </c>
      <c r="R411" s="82">
        <v>0</v>
      </c>
      <c r="S411" s="83">
        <f t="shared" si="210"/>
        <v>1.5608504856783962</v>
      </c>
      <c r="U411" s="103" t="s">
        <v>22</v>
      </c>
      <c r="V411" s="114">
        <v>0</v>
      </c>
      <c r="W411" s="114">
        <v>0</v>
      </c>
      <c r="X411" s="114">
        <v>0</v>
      </c>
      <c r="Y411" s="114">
        <v>0</v>
      </c>
      <c r="Z411" s="114">
        <v>0</v>
      </c>
      <c r="AA411" s="114">
        <v>0</v>
      </c>
      <c r="AB411" s="114">
        <v>9.1448374681730546E-2</v>
      </c>
      <c r="AC411" s="115">
        <v>1.4694021109966657</v>
      </c>
      <c r="AD411" s="114">
        <v>1.4694021109966657</v>
      </c>
      <c r="AE411" s="114">
        <v>0</v>
      </c>
      <c r="AF411" s="114">
        <v>0</v>
      </c>
      <c r="AG411" s="114">
        <v>0</v>
      </c>
      <c r="AH411" s="114">
        <v>0</v>
      </c>
      <c r="AI411" s="117">
        <f t="shared" si="211"/>
        <v>1.5608504856783962</v>
      </c>
      <c r="AJ411" s="12"/>
      <c r="AK411" s="12"/>
      <c r="AL411" s="12"/>
      <c r="AM411" s="12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</row>
    <row r="412" spans="1:81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209"/>
        <v>0</v>
      </c>
      <c r="J412" s="4"/>
      <c r="K412" s="71" t="s">
        <v>21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5">
        <v>0</v>
      </c>
      <c r="S412" s="86">
        <f t="shared" si="210"/>
        <v>0</v>
      </c>
      <c r="U412" s="102" t="s">
        <v>61</v>
      </c>
      <c r="V412" s="118">
        <v>0</v>
      </c>
      <c r="W412" s="118">
        <v>0</v>
      </c>
      <c r="X412" s="118">
        <v>0</v>
      </c>
      <c r="Y412" s="118">
        <v>0</v>
      </c>
      <c r="Z412" s="118">
        <v>0</v>
      </c>
      <c r="AA412" s="118">
        <v>0</v>
      </c>
      <c r="AB412" s="118">
        <v>0</v>
      </c>
      <c r="AC412" s="119">
        <v>0</v>
      </c>
      <c r="AD412" s="118">
        <v>0</v>
      </c>
      <c r="AE412" s="118">
        <v>0</v>
      </c>
      <c r="AF412" s="118">
        <v>0</v>
      </c>
      <c r="AG412" s="118">
        <v>0</v>
      </c>
      <c r="AH412" s="118">
        <v>0</v>
      </c>
      <c r="AI412" s="120">
        <f t="shared" si="211"/>
        <v>0</v>
      </c>
      <c r="AJ412" s="12"/>
      <c r="AK412" s="12"/>
      <c r="AL412" s="12"/>
      <c r="AM412" s="12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</row>
    <row r="413" spans="1:81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209"/>
        <v>0</v>
      </c>
      <c r="J413" s="4"/>
      <c r="K413" s="73" t="s">
        <v>64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82">
        <v>0</v>
      </c>
      <c r="S413" s="83">
        <f t="shared" si="210"/>
        <v>0</v>
      </c>
      <c r="U413" s="104" t="s">
        <v>62</v>
      </c>
      <c r="V413" s="114">
        <v>0</v>
      </c>
      <c r="W413" s="114">
        <v>0</v>
      </c>
      <c r="X413" s="114">
        <v>0</v>
      </c>
      <c r="Y413" s="114">
        <v>0</v>
      </c>
      <c r="Z413" s="114">
        <v>0</v>
      </c>
      <c r="AA413" s="114">
        <v>0</v>
      </c>
      <c r="AB413" s="114">
        <v>0</v>
      </c>
      <c r="AC413" s="115">
        <v>0</v>
      </c>
      <c r="AD413" s="116">
        <v>0</v>
      </c>
      <c r="AE413" s="116">
        <v>0</v>
      </c>
      <c r="AF413" s="116">
        <v>0</v>
      </c>
      <c r="AG413" s="116">
        <v>0</v>
      </c>
      <c r="AH413" s="116">
        <v>0</v>
      </c>
      <c r="AI413" s="117">
        <f t="shared" si="211"/>
        <v>0</v>
      </c>
      <c r="AJ413" s="12"/>
      <c r="AK413" s="12"/>
      <c r="AL413" s="12"/>
      <c r="AM413" s="12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</row>
    <row r="414" spans="1:81" ht="15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f t="shared" si="209"/>
        <v>0</v>
      </c>
      <c r="J414" s="4"/>
      <c r="K414" s="74" t="s">
        <v>23</v>
      </c>
      <c r="L414" s="87">
        <v>0</v>
      </c>
      <c r="M414" s="87">
        <v>0</v>
      </c>
      <c r="N414" s="87">
        <v>0</v>
      </c>
      <c r="O414" s="87">
        <v>0</v>
      </c>
      <c r="P414" s="87">
        <v>0</v>
      </c>
      <c r="Q414" s="87">
        <v>0</v>
      </c>
      <c r="R414" s="88">
        <v>0</v>
      </c>
      <c r="S414" s="89">
        <f t="shared" si="210"/>
        <v>0</v>
      </c>
      <c r="U414" s="105" t="s">
        <v>65</v>
      </c>
      <c r="V414" s="121">
        <v>0</v>
      </c>
      <c r="W414" s="121">
        <v>0</v>
      </c>
      <c r="X414" s="121">
        <v>0</v>
      </c>
      <c r="Y414" s="121">
        <v>0</v>
      </c>
      <c r="Z414" s="121">
        <v>0</v>
      </c>
      <c r="AA414" s="121">
        <v>0</v>
      </c>
      <c r="AB414" s="121">
        <v>0</v>
      </c>
      <c r="AC414" s="121">
        <v>0</v>
      </c>
      <c r="AD414" s="121">
        <v>0</v>
      </c>
      <c r="AE414" s="121">
        <v>0</v>
      </c>
      <c r="AF414" s="121">
        <v>0</v>
      </c>
      <c r="AG414" s="121">
        <v>0</v>
      </c>
      <c r="AH414" s="122">
        <v>0</v>
      </c>
      <c r="AI414" s="123">
        <f t="shared" si="211"/>
        <v>0</v>
      </c>
      <c r="AJ414" s="12"/>
      <c r="AK414" s="12"/>
      <c r="AL414" s="12"/>
      <c r="AM414" s="12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</row>
    <row r="415" spans="1:81" ht="15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f t="shared" si="209"/>
        <v>0</v>
      </c>
      <c r="J415" s="4"/>
      <c r="K415" s="75" t="s">
        <v>19</v>
      </c>
      <c r="L415" s="62">
        <v>0</v>
      </c>
      <c r="M415" s="62">
        <v>0</v>
      </c>
      <c r="N415" s="62">
        <v>0</v>
      </c>
      <c r="O415" s="62">
        <v>0</v>
      </c>
      <c r="P415" s="62">
        <v>0</v>
      </c>
      <c r="Q415" s="62">
        <v>0</v>
      </c>
      <c r="R415" s="90">
        <v>0</v>
      </c>
      <c r="S415" s="91">
        <f t="shared" si="210"/>
        <v>0</v>
      </c>
      <c r="U415" s="106" t="s">
        <v>19</v>
      </c>
      <c r="V415" s="124">
        <v>0</v>
      </c>
      <c r="W415" s="124">
        <v>0</v>
      </c>
      <c r="X415" s="124">
        <v>0</v>
      </c>
      <c r="Y415" s="124">
        <v>0</v>
      </c>
      <c r="Z415" s="124">
        <v>0</v>
      </c>
      <c r="AA415" s="124">
        <v>0</v>
      </c>
      <c r="AB415" s="124">
        <v>0</v>
      </c>
      <c r="AC415" s="124">
        <v>0</v>
      </c>
      <c r="AD415" s="125">
        <v>0</v>
      </c>
      <c r="AE415" s="125">
        <v>0</v>
      </c>
      <c r="AF415" s="125">
        <v>0</v>
      </c>
      <c r="AG415" s="125">
        <v>0</v>
      </c>
      <c r="AH415" s="125">
        <v>0</v>
      </c>
      <c r="AI415" s="126">
        <f t="shared" si="211"/>
        <v>0</v>
      </c>
      <c r="AJ415" s="12"/>
      <c r="AK415" s="12"/>
      <c r="AL415" s="12"/>
      <c r="AM415" s="12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</row>
    <row r="416" spans="1:81" ht="15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f t="shared" si="209"/>
        <v>0</v>
      </c>
      <c r="J416" s="4"/>
      <c r="K416" s="74" t="s">
        <v>20</v>
      </c>
      <c r="L416" s="87">
        <v>0</v>
      </c>
      <c r="M416" s="87">
        <v>0</v>
      </c>
      <c r="N416" s="87">
        <v>0</v>
      </c>
      <c r="O416" s="87">
        <v>0</v>
      </c>
      <c r="P416" s="87">
        <v>0</v>
      </c>
      <c r="Q416" s="87">
        <v>0</v>
      </c>
      <c r="R416" s="88">
        <v>0</v>
      </c>
      <c r="S416" s="89">
        <f t="shared" si="210"/>
        <v>0</v>
      </c>
      <c r="U416" s="105" t="s">
        <v>20</v>
      </c>
      <c r="V416" s="121">
        <v>0</v>
      </c>
      <c r="W416" s="121">
        <v>0</v>
      </c>
      <c r="X416" s="121">
        <v>0</v>
      </c>
      <c r="Y416" s="121">
        <v>0</v>
      </c>
      <c r="Z416" s="121">
        <v>0</v>
      </c>
      <c r="AA416" s="121">
        <v>0</v>
      </c>
      <c r="AB416" s="121">
        <v>0</v>
      </c>
      <c r="AC416" s="121">
        <v>0</v>
      </c>
      <c r="AD416" s="121">
        <v>0</v>
      </c>
      <c r="AE416" s="121">
        <v>0</v>
      </c>
      <c r="AF416" s="121">
        <v>0</v>
      </c>
      <c r="AG416" s="121">
        <v>0</v>
      </c>
      <c r="AH416" s="122">
        <v>0</v>
      </c>
      <c r="AI416" s="123">
        <f t="shared" si="211"/>
        <v>0</v>
      </c>
      <c r="AJ416" s="12"/>
      <c r="AK416" s="12"/>
      <c r="AL416" s="12"/>
      <c r="AM416" s="12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</row>
    <row r="417" spans="1:81" ht="15.7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f t="shared" si="209"/>
        <v>0</v>
      </c>
      <c r="J417" s="4"/>
      <c r="K417" s="76" t="s">
        <v>11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92">
        <v>0</v>
      </c>
      <c r="S417" s="93">
        <f t="shared" si="210"/>
        <v>0</v>
      </c>
      <c r="U417" s="106" t="s">
        <v>11</v>
      </c>
      <c r="V417" s="124">
        <v>0</v>
      </c>
      <c r="W417" s="124">
        <v>0</v>
      </c>
      <c r="X417" s="124">
        <v>0</v>
      </c>
      <c r="Y417" s="124">
        <v>0</v>
      </c>
      <c r="Z417" s="124">
        <v>0</v>
      </c>
      <c r="AA417" s="124">
        <v>0</v>
      </c>
      <c r="AB417" s="124">
        <v>0</v>
      </c>
      <c r="AC417" s="124">
        <v>0</v>
      </c>
      <c r="AD417" s="125">
        <v>0</v>
      </c>
      <c r="AE417" s="125">
        <v>0</v>
      </c>
      <c r="AF417" s="125">
        <v>0</v>
      </c>
      <c r="AG417" s="125">
        <v>0</v>
      </c>
      <c r="AH417" s="125">
        <v>0</v>
      </c>
      <c r="AI417" s="126">
        <f t="shared" si="211"/>
        <v>0</v>
      </c>
      <c r="AJ417" s="12"/>
      <c r="AK417" s="12"/>
      <c r="AL417" s="12"/>
      <c r="AM417" s="12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</row>
    <row r="418" spans="1:81" ht="15">
      <c r="A418" s="34" t="s">
        <v>26</v>
      </c>
      <c r="B418" s="67">
        <f>SUM(B397:B413)</f>
        <v>85.959565074752263</v>
      </c>
      <c r="C418" s="67">
        <f t="shared" ref="C418:I418" si="212">SUM(C397:C413)</f>
        <v>205.45231300707911</v>
      </c>
      <c r="D418" s="67">
        <f t="shared" si="212"/>
        <v>79.741015405518709</v>
      </c>
      <c r="E418" s="67">
        <f t="shared" si="212"/>
        <v>138.05913074699046</v>
      </c>
      <c r="F418" s="67">
        <f t="shared" si="212"/>
        <v>0</v>
      </c>
      <c r="G418" s="67">
        <f t="shared" si="212"/>
        <v>19.217674216101724</v>
      </c>
      <c r="H418" s="68">
        <f t="shared" si="212"/>
        <v>0</v>
      </c>
      <c r="I418" s="39">
        <f t="shared" si="212"/>
        <v>528.42969845044217</v>
      </c>
      <c r="J418" s="4"/>
      <c r="K418" s="77" t="s">
        <v>26</v>
      </c>
      <c r="L418" s="67">
        <f>SUM(L397:L413)</f>
        <v>85.959565074752263</v>
      </c>
      <c r="M418" s="67">
        <f t="shared" ref="M418:S418" si="213">SUM(M397:M413)</f>
        <v>205.45231300707911</v>
      </c>
      <c r="N418" s="67">
        <f t="shared" si="213"/>
        <v>79.741015405518709</v>
      </c>
      <c r="O418" s="67">
        <f t="shared" si="213"/>
        <v>138.05913074699046</v>
      </c>
      <c r="P418" s="67">
        <f t="shared" si="213"/>
        <v>25.365268346510561</v>
      </c>
      <c r="Q418" s="67">
        <f t="shared" si="213"/>
        <v>19.217674216101724</v>
      </c>
      <c r="R418" s="68">
        <f t="shared" si="213"/>
        <v>0</v>
      </c>
      <c r="S418" s="94">
        <f t="shared" si="213"/>
        <v>553.79496679695274</v>
      </c>
      <c r="U418" s="107" t="s">
        <v>63</v>
      </c>
      <c r="V418" s="127">
        <f>SUM(V397:V413)</f>
        <v>65.6147190206147</v>
      </c>
      <c r="W418" s="127">
        <f t="shared" ref="W418:AH418" si="214">SUM(W397:W413)</f>
        <v>14.569421257792879</v>
      </c>
      <c r="X418" s="127">
        <f t="shared" si="214"/>
        <v>19.217674216101724</v>
      </c>
      <c r="Y418" s="127">
        <f t="shared" si="214"/>
        <v>205.45231300707911</v>
      </c>
      <c r="Z418" s="127">
        <f t="shared" si="214"/>
        <v>37.952186035936364</v>
      </c>
      <c r="AA418" s="127">
        <f t="shared" si="214"/>
        <v>132.43055394361605</v>
      </c>
      <c r="AB418" s="127">
        <f t="shared" si="214"/>
        <v>25.365268346510561</v>
      </c>
      <c r="AC418" s="127">
        <f t="shared" si="214"/>
        <v>53.192830969301461</v>
      </c>
      <c r="AD418" s="128">
        <f t="shared" si="214"/>
        <v>5.7754247963446863</v>
      </c>
      <c r="AE418" s="128">
        <f t="shared" si="214"/>
        <v>5.6285768033744246</v>
      </c>
      <c r="AF418" s="128">
        <f t="shared" si="214"/>
        <v>0</v>
      </c>
      <c r="AG418" s="128">
        <f t="shared" si="214"/>
        <v>41.788829369582345</v>
      </c>
      <c r="AH418" s="128">
        <f t="shared" si="214"/>
        <v>0</v>
      </c>
      <c r="AI418" s="129">
        <f>SUM(V418:AC418)</f>
        <v>553.79496679695285</v>
      </c>
      <c r="AJ418" s="12"/>
      <c r="AK418" s="12"/>
      <c r="AL418" s="12"/>
      <c r="AM418" s="12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</row>
    <row r="419" spans="1:81" s="15" customFormat="1" ht="15.75" thickBot="1">
      <c r="A419" s="32" t="s">
        <v>90</v>
      </c>
      <c r="B419" s="48">
        <f>IF($I418=0,"-",B418/$I418)</f>
        <v>0.16266982216710862</v>
      </c>
      <c r="C419" s="48">
        <f t="shared" ref="C419:H419" si="215">IF($I418=0,"-",C418/$I418)</f>
        <v>0.38879781664343205</v>
      </c>
      <c r="D419" s="48">
        <f t="shared" si="215"/>
        <v>0.15090184302538226</v>
      </c>
      <c r="E419" s="48">
        <f t="shared" si="215"/>
        <v>0.26126300461884067</v>
      </c>
      <c r="F419" s="48">
        <f t="shared" si="215"/>
        <v>0</v>
      </c>
      <c r="G419" s="48">
        <f t="shared" si="215"/>
        <v>3.6367513545236554E-2</v>
      </c>
      <c r="H419" s="69">
        <f t="shared" si="215"/>
        <v>0</v>
      </c>
      <c r="I419" s="49">
        <f>SUM(B419:H419)</f>
        <v>1</v>
      </c>
      <c r="K419" s="78" t="s">
        <v>90</v>
      </c>
      <c r="L419" s="95">
        <f>IF($S418=0,"-",L418/$S418)</f>
        <v>0.15521911578923592</v>
      </c>
      <c r="M419" s="95">
        <f t="shared" ref="M419:R419" si="216">IF($S418=0,"-",M418/$S418)</f>
        <v>0.37098985242747357</v>
      </c>
      <c r="N419" s="95">
        <f t="shared" si="216"/>
        <v>0.14399014109269706</v>
      </c>
      <c r="O419" s="95">
        <f t="shared" si="216"/>
        <v>0.24929647075974495</v>
      </c>
      <c r="P419" s="95">
        <f t="shared" si="216"/>
        <v>4.5802634309261715E-2</v>
      </c>
      <c r="Q419" s="95">
        <f t="shared" si="216"/>
        <v>3.4701785621586961E-2</v>
      </c>
      <c r="R419" s="96">
        <f t="shared" si="216"/>
        <v>0</v>
      </c>
      <c r="S419" s="97">
        <f>SUM(L419:R419)</f>
        <v>1</v>
      </c>
      <c r="U419" s="108" t="s">
        <v>90</v>
      </c>
      <c r="V419" s="130">
        <f>+V418/$AI418</f>
        <v>0.11848197068333437</v>
      </c>
      <c r="W419" s="130">
        <f t="shared" ref="W419:AH419" si="217">+W418/$AI418</f>
        <v>2.6308330937096999E-2</v>
      </c>
      <c r="X419" s="130">
        <f t="shared" si="217"/>
        <v>3.4701785621586954E-2</v>
      </c>
      <c r="Y419" s="130">
        <f t="shared" si="217"/>
        <v>0.37098985242747345</v>
      </c>
      <c r="Z419" s="130">
        <f t="shared" si="217"/>
        <v>6.8531114060939841E-2</v>
      </c>
      <c r="AA419" s="130">
        <f t="shared" si="217"/>
        <v>0.23913282330745936</v>
      </c>
      <c r="AB419" s="130">
        <f t="shared" si="217"/>
        <v>4.5802634309261708E-2</v>
      </c>
      <c r="AC419" s="130">
        <f t="shared" si="217"/>
        <v>9.6051488652847294E-2</v>
      </c>
      <c r="AD419" s="130">
        <f t="shared" si="217"/>
        <v>1.0428814168804512E-2</v>
      </c>
      <c r="AE419" s="130">
        <f t="shared" si="217"/>
        <v>1.0163647452285575E-2</v>
      </c>
      <c r="AF419" s="130">
        <f t="shared" si="217"/>
        <v>0</v>
      </c>
      <c r="AG419" s="130">
        <f t="shared" si="217"/>
        <v>7.5459027031757192E-2</v>
      </c>
      <c r="AH419" s="130">
        <f t="shared" si="217"/>
        <v>0</v>
      </c>
      <c r="AI419" s="131">
        <f>SUM(V419:AC419)</f>
        <v>0.99999999999999989</v>
      </c>
      <c r="AJ419" s="12"/>
      <c r="AK419" s="12"/>
      <c r="AL419" s="12"/>
      <c r="AM419" s="12"/>
    </row>
    <row r="420" spans="1:81" ht="15.75" thickBot="1">
      <c r="A420" s="2"/>
      <c r="B420" s="2"/>
      <c r="C420" s="2"/>
      <c r="D420" s="2"/>
      <c r="E420" s="2"/>
      <c r="F420" s="2"/>
      <c r="G420" s="2"/>
      <c r="H420" s="2"/>
      <c r="I420" s="2"/>
      <c r="J420" s="4"/>
      <c r="K420" s="2"/>
      <c r="L420" s="2"/>
      <c r="M420" s="2"/>
      <c r="N420" s="2"/>
      <c r="O420" s="2"/>
      <c r="P420" s="2"/>
      <c r="Q420" s="2"/>
      <c r="R420" s="2"/>
      <c r="S420" s="2"/>
      <c r="U42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12"/>
      <c r="AK420" s="12"/>
      <c r="AL420" s="12"/>
      <c r="AM420" s="12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</row>
    <row r="421" spans="1:81" ht="29.25" customHeight="1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  <c r="J421" s="4"/>
      <c r="K421" s="424" t="s">
        <v>43</v>
      </c>
      <c r="L421" s="80" t="s">
        <v>0</v>
      </c>
      <c r="M421" s="80" t="s">
        <v>1</v>
      </c>
      <c r="N421" s="80" t="s">
        <v>2</v>
      </c>
      <c r="O421" s="80" t="s">
        <v>3</v>
      </c>
      <c r="P421" s="80" t="s">
        <v>27</v>
      </c>
      <c r="Q421" s="80" t="s">
        <v>4</v>
      </c>
      <c r="R421" s="80" t="s">
        <v>5</v>
      </c>
      <c r="S421" s="81" t="s">
        <v>6</v>
      </c>
      <c r="U421" s="417" t="s">
        <v>43</v>
      </c>
      <c r="V421" s="111" t="s">
        <v>72</v>
      </c>
      <c r="W421" s="111" t="s">
        <v>73</v>
      </c>
      <c r="X421" s="111" t="s">
        <v>4</v>
      </c>
      <c r="Y421" s="111" t="s">
        <v>1</v>
      </c>
      <c r="Z421" s="111" t="s">
        <v>2</v>
      </c>
      <c r="AA421" s="111" t="s">
        <v>3</v>
      </c>
      <c r="AB421" s="111" t="s">
        <v>55</v>
      </c>
      <c r="AC421" s="111" t="s">
        <v>67</v>
      </c>
      <c r="AD421" s="112" t="s">
        <v>74</v>
      </c>
      <c r="AE421" s="112" t="s">
        <v>75</v>
      </c>
      <c r="AF421" s="112" t="s">
        <v>76</v>
      </c>
      <c r="AG421" s="112" t="s">
        <v>77</v>
      </c>
      <c r="AH421" s="112" t="s">
        <v>78</v>
      </c>
      <c r="AI421" s="113" t="s">
        <v>63</v>
      </c>
      <c r="AJ421" s="12"/>
      <c r="AK421" s="12"/>
      <c r="AL421" s="12"/>
      <c r="AM421" s="12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</row>
    <row r="422" spans="1:81" ht="15" customHeight="1">
      <c r="A422" s="445" t="s">
        <v>43</v>
      </c>
      <c r="B422" s="409" t="s">
        <v>119</v>
      </c>
      <c r="C422" s="410"/>
      <c r="D422" s="410"/>
      <c r="E422" s="410"/>
      <c r="F422" s="410"/>
      <c r="G422" s="410"/>
      <c r="H422" s="410"/>
      <c r="I422" s="411"/>
      <c r="J422" s="4"/>
      <c r="K422" s="425" t="s">
        <v>43</v>
      </c>
      <c r="L422" s="412" t="s">
        <v>119</v>
      </c>
      <c r="M422" s="413"/>
      <c r="N422" s="413"/>
      <c r="O422" s="413"/>
      <c r="P422" s="413"/>
      <c r="Q422" s="413"/>
      <c r="R422" s="413"/>
      <c r="S422" s="414"/>
      <c r="U422" s="418" t="s">
        <v>43</v>
      </c>
      <c r="V422" s="419" t="s">
        <v>119</v>
      </c>
      <c r="W422" s="419"/>
      <c r="X422" s="419"/>
      <c r="Y422" s="419"/>
      <c r="Z422" s="419"/>
      <c r="AA422" s="419"/>
      <c r="AB422" s="419"/>
      <c r="AC422" s="419"/>
      <c r="AD422" s="419"/>
      <c r="AE422" s="419"/>
      <c r="AF422" s="419"/>
      <c r="AG422" s="419"/>
      <c r="AH422" s="419"/>
      <c r="AI422" s="420"/>
      <c r="AJ422" s="12"/>
      <c r="AK422" s="12"/>
      <c r="AL422" s="12"/>
      <c r="AM422" s="12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</row>
    <row r="423" spans="1:8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SUM(B423:H423)</f>
        <v>0</v>
      </c>
      <c r="J423" s="4"/>
      <c r="K423" s="79" t="s">
        <v>7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98">
        <v>0</v>
      </c>
      <c r="S423" s="99">
        <f>SUM(L423:R423)</f>
        <v>0</v>
      </c>
      <c r="U423" s="101" t="s">
        <v>7</v>
      </c>
      <c r="V423" s="114">
        <v>0</v>
      </c>
      <c r="W423" s="114">
        <v>0</v>
      </c>
      <c r="X423" s="114">
        <v>0</v>
      </c>
      <c r="Y423" s="114">
        <v>0</v>
      </c>
      <c r="Z423" s="114">
        <v>0</v>
      </c>
      <c r="AA423" s="114">
        <v>0</v>
      </c>
      <c r="AB423" s="114">
        <v>0</v>
      </c>
      <c r="AC423" s="115">
        <v>0</v>
      </c>
      <c r="AD423" s="116">
        <v>0</v>
      </c>
      <c r="AE423" s="116">
        <v>0</v>
      </c>
      <c r="AF423" s="116">
        <v>0</v>
      </c>
      <c r="AG423" s="116">
        <v>0</v>
      </c>
      <c r="AH423" s="116">
        <v>0</v>
      </c>
      <c r="AI423" s="117">
        <f>SUM(V423:AC423)</f>
        <v>0</v>
      </c>
      <c r="AJ423" s="12"/>
      <c r="AK423" s="12"/>
      <c r="AL423" s="12"/>
      <c r="AM423" s="12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</row>
    <row r="424" spans="1:8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218">SUM(B424:H424)</f>
        <v>0</v>
      </c>
      <c r="J424" s="4"/>
      <c r="K424" s="71" t="s">
        <v>8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5">
        <v>0</v>
      </c>
      <c r="S424" s="86">
        <f t="shared" ref="S424:S443" si="219">SUM(L424:R424)</f>
        <v>0</v>
      </c>
      <c r="U424" s="102" t="s">
        <v>8</v>
      </c>
      <c r="V424" s="118">
        <v>0</v>
      </c>
      <c r="W424" s="118">
        <v>0</v>
      </c>
      <c r="X424" s="118">
        <v>0</v>
      </c>
      <c r="Y424" s="118">
        <v>0</v>
      </c>
      <c r="Z424" s="118">
        <v>0</v>
      </c>
      <c r="AA424" s="118">
        <v>0</v>
      </c>
      <c r="AB424" s="118">
        <v>0</v>
      </c>
      <c r="AC424" s="119">
        <v>0</v>
      </c>
      <c r="AD424" s="118">
        <v>0</v>
      </c>
      <c r="AE424" s="118">
        <v>0</v>
      </c>
      <c r="AF424" s="118">
        <v>0</v>
      </c>
      <c r="AG424" s="118">
        <v>0</v>
      </c>
      <c r="AH424" s="118">
        <v>0</v>
      </c>
      <c r="AI424" s="120">
        <f t="shared" ref="AI424:AI443" si="220">SUM(V424:AC424)</f>
        <v>0</v>
      </c>
      <c r="AJ424" s="12"/>
      <c r="AK424" s="12"/>
      <c r="AL424" s="12"/>
      <c r="AM424" s="12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</row>
    <row r="425" spans="1:8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218"/>
        <v>0</v>
      </c>
      <c r="J425" s="4"/>
      <c r="K425" s="72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82">
        <v>0</v>
      </c>
      <c r="S425" s="83">
        <f t="shared" si="219"/>
        <v>0</v>
      </c>
      <c r="U425" s="103" t="s">
        <v>10</v>
      </c>
      <c r="V425" s="114">
        <v>0</v>
      </c>
      <c r="W425" s="114">
        <v>0</v>
      </c>
      <c r="X425" s="114">
        <v>0</v>
      </c>
      <c r="Y425" s="114">
        <v>0</v>
      </c>
      <c r="Z425" s="114">
        <v>0</v>
      </c>
      <c r="AA425" s="114">
        <v>0</v>
      </c>
      <c r="AB425" s="114">
        <v>0</v>
      </c>
      <c r="AC425" s="115">
        <v>0</v>
      </c>
      <c r="AD425" s="116">
        <v>0</v>
      </c>
      <c r="AE425" s="116">
        <v>0</v>
      </c>
      <c r="AF425" s="116">
        <v>0</v>
      </c>
      <c r="AG425" s="116">
        <v>0</v>
      </c>
      <c r="AH425" s="116">
        <v>0</v>
      </c>
      <c r="AI425" s="117">
        <f t="shared" si="220"/>
        <v>0</v>
      </c>
      <c r="AJ425" s="12"/>
      <c r="AK425" s="12"/>
      <c r="AL425" s="12"/>
      <c r="AM425" s="12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</row>
    <row r="426" spans="1:8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218"/>
        <v>0</v>
      </c>
      <c r="J426" s="4"/>
      <c r="K426" s="71" t="s">
        <v>56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5">
        <v>0</v>
      </c>
      <c r="S426" s="86">
        <f t="shared" si="219"/>
        <v>0</v>
      </c>
      <c r="U426" s="102" t="s">
        <v>56</v>
      </c>
      <c r="V426" s="118">
        <v>0</v>
      </c>
      <c r="W426" s="118">
        <v>0</v>
      </c>
      <c r="X426" s="118">
        <v>0</v>
      </c>
      <c r="Y426" s="118">
        <v>0</v>
      </c>
      <c r="Z426" s="118">
        <v>0</v>
      </c>
      <c r="AA426" s="118">
        <v>0</v>
      </c>
      <c r="AB426" s="118">
        <v>0</v>
      </c>
      <c r="AC426" s="119">
        <v>0</v>
      </c>
      <c r="AD426" s="118">
        <v>0</v>
      </c>
      <c r="AE426" s="118">
        <v>0</v>
      </c>
      <c r="AF426" s="118">
        <v>0</v>
      </c>
      <c r="AG426" s="118">
        <v>0</v>
      </c>
      <c r="AH426" s="118">
        <v>0</v>
      </c>
      <c r="AI426" s="120">
        <f t="shared" si="220"/>
        <v>0</v>
      </c>
      <c r="AJ426" s="12"/>
      <c r="AK426" s="12"/>
      <c r="AL426" s="12"/>
      <c r="AM426" s="12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</row>
    <row r="427" spans="1:81" ht="15">
      <c r="A427" s="29" t="s">
        <v>16</v>
      </c>
      <c r="B427" s="43">
        <v>85.824695239274263</v>
      </c>
      <c r="C427" s="43">
        <v>0</v>
      </c>
      <c r="D427" s="43">
        <v>3.0682627551110495</v>
      </c>
      <c r="E427" s="43">
        <v>0</v>
      </c>
      <c r="F427" s="422"/>
      <c r="G427" s="43">
        <v>0</v>
      </c>
      <c r="H427" s="44">
        <v>0</v>
      </c>
      <c r="I427" s="39">
        <f t="shared" si="218"/>
        <v>88.892957994385313</v>
      </c>
      <c r="J427" s="4"/>
      <c r="K427" s="72" t="s">
        <v>16</v>
      </c>
      <c r="L427" s="43">
        <v>85.824695239274263</v>
      </c>
      <c r="M427" s="43">
        <v>0</v>
      </c>
      <c r="N427" s="43">
        <v>3.0682627551110495</v>
      </c>
      <c r="O427" s="43">
        <v>0</v>
      </c>
      <c r="P427" s="43">
        <v>0</v>
      </c>
      <c r="Q427" s="43">
        <v>0</v>
      </c>
      <c r="R427" s="82">
        <v>0</v>
      </c>
      <c r="S427" s="83">
        <f t="shared" si="219"/>
        <v>88.892957994385313</v>
      </c>
      <c r="U427" s="103" t="s">
        <v>16</v>
      </c>
      <c r="V427" s="114">
        <v>57.962660587307148</v>
      </c>
      <c r="W427" s="114">
        <v>0</v>
      </c>
      <c r="X427" s="114">
        <v>0</v>
      </c>
      <c r="Y427" s="114">
        <v>0</v>
      </c>
      <c r="Z427" s="114">
        <v>2.875414031891212</v>
      </c>
      <c r="AA427" s="114">
        <v>0</v>
      </c>
      <c r="AB427" s="114">
        <v>0</v>
      </c>
      <c r="AC427" s="115">
        <v>28.054883375186947</v>
      </c>
      <c r="AD427" s="116">
        <v>27.862034651967107</v>
      </c>
      <c r="AE427" s="116">
        <v>0</v>
      </c>
      <c r="AF427" s="116">
        <v>0</v>
      </c>
      <c r="AG427" s="116">
        <v>0.19284872321983748</v>
      </c>
      <c r="AH427" s="116">
        <v>0</v>
      </c>
      <c r="AI427" s="117">
        <f t="shared" si="220"/>
        <v>88.892957994385313</v>
      </c>
      <c r="AJ427" s="12"/>
      <c r="AK427" s="12"/>
      <c r="AL427" s="12"/>
      <c r="AM427" s="12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</row>
    <row r="428" spans="1:81" ht="15">
      <c r="A428" s="28" t="s">
        <v>68</v>
      </c>
      <c r="B428" s="40">
        <v>34.290385371672222</v>
      </c>
      <c r="C428" s="40">
        <v>16.089641256966264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218"/>
        <v>50.38002662863849</v>
      </c>
      <c r="J428" s="4"/>
      <c r="K428" s="71" t="s">
        <v>68</v>
      </c>
      <c r="L428" s="84">
        <v>34.290385371672222</v>
      </c>
      <c r="M428" s="84">
        <v>16.089641256966264</v>
      </c>
      <c r="N428" s="84">
        <v>0</v>
      </c>
      <c r="O428" s="84">
        <v>0</v>
      </c>
      <c r="P428" s="84">
        <v>0</v>
      </c>
      <c r="Q428" s="84">
        <v>0</v>
      </c>
      <c r="R428" s="85">
        <v>0</v>
      </c>
      <c r="S428" s="86">
        <f t="shared" si="219"/>
        <v>50.38002662863849</v>
      </c>
      <c r="U428" s="102" t="s">
        <v>57</v>
      </c>
      <c r="V428" s="118">
        <v>34.054772687515523</v>
      </c>
      <c r="W428" s="118">
        <v>0</v>
      </c>
      <c r="X428" s="118">
        <v>0</v>
      </c>
      <c r="Y428" s="118">
        <v>16.089641256966264</v>
      </c>
      <c r="Z428" s="118">
        <v>0</v>
      </c>
      <c r="AA428" s="118">
        <v>0</v>
      </c>
      <c r="AB428" s="118">
        <v>0</v>
      </c>
      <c r="AC428" s="119">
        <v>0.23561268415669964</v>
      </c>
      <c r="AD428" s="118">
        <v>0.23561268415669964</v>
      </c>
      <c r="AE428" s="118">
        <v>0</v>
      </c>
      <c r="AF428" s="118">
        <v>0</v>
      </c>
      <c r="AG428" s="118">
        <v>0</v>
      </c>
      <c r="AH428" s="118">
        <v>0</v>
      </c>
      <c r="AI428" s="120">
        <f t="shared" si="220"/>
        <v>50.380026628638483</v>
      </c>
      <c r="AJ428" s="12"/>
      <c r="AK428" s="12"/>
      <c r="AL428" s="12"/>
      <c r="AM428" s="12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</row>
    <row r="429" spans="1:81" ht="15">
      <c r="A429" s="29" t="s">
        <v>58</v>
      </c>
      <c r="B429" s="43">
        <v>0</v>
      </c>
      <c r="C429" s="43">
        <v>0</v>
      </c>
      <c r="D429" s="43">
        <v>0</v>
      </c>
      <c r="E429" s="43">
        <v>2.4391467169541145E-2</v>
      </c>
      <c r="F429" s="422"/>
      <c r="G429" s="43">
        <v>0</v>
      </c>
      <c r="H429" s="44">
        <v>0</v>
      </c>
      <c r="I429" s="39">
        <f t="shared" si="218"/>
        <v>2.4391467169541145E-2</v>
      </c>
      <c r="J429" s="4"/>
      <c r="K429" s="72" t="s">
        <v>58</v>
      </c>
      <c r="L429" s="43">
        <v>0</v>
      </c>
      <c r="M429" s="43">
        <v>0</v>
      </c>
      <c r="N429" s="43">
        <v>0</v>
      </c>
      <c r="O429" s="43">
        <v>2.4391467169541145E-2</v>
      </c>
      <c r="P429" s="43">
        <v>281.95954007450183</v>
      </c>
      <c r="Q429" s="43">
        <v>0</v>
      </c>
      <c r="R429" s="82">
        <v>0</v>
      </c>
      <c r="S429" s="83">
        <f t="shared" si="219"/>
        <v>281.98393154167138</v>
      </c>
      <c r="U429" s="103" t="s">
        <v>58</v>
      </c>
      <c r="V429" s="114">
        <v>0</v>
      </c>
      <c r="W429" s="114">
        <v>0</v>
      </c>
      <c r="X429" s="114">
        <v>0</v>
      </c>
      <c r="Y429" s="114">
        <v>0</v>
      </c>
      <c r="Z429" s="114">
        <v>0</v>
      </c>
      <c r="AA429" s="114">
        <v>2.4391467169541145E-2</v>
      </c>
      <c r="AB429" s="114">
        <v>281.95954007450183</v>
      </c>
      <c r="AC429" s="115">
        <v>0</v>
      </c>
      <c r="AD429" s="114">
        <v>0</v>
      </c>
      <c r="AE429" s="114">
        <v>0</v>
      </c>
      <c r="AF429" s="114">
        <v>0</v>
      </c>
      <c r="AG429" s="114">
        <v>0</v>
      </c>
      <c r="AH429" s="114">
        <v>0</v>
      </c>
      <c r="AI429" s="117">
        <f t="shared" si="220"/>
        <v>281.98393154167138</v>
      </c>
      <c r="AJ429" s="12"/>
      <c r="AK429" s="12"/>
      <c r="AL429" s="12"/>
      <c r="AM429" s="12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</row>
    <row r="430" spans="1:8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218"/>
        <v>0</v>
      </c>
      <c r="J430" s="4"/>
      <c r="K430" s="71" t="s">
        <v>12</v>
      </c>
      <c r="L430" s="84">
        <v>0</v>
      </c>
      <c r="M430" s="84">
        <v>0</v>
      </c>
      <c r="N430" s="84">
        <v>0</v>
      </c>
      <c r="O430" s="84">
        <v>0</v>
      </c>
      <c r="P430" s="84">
        <v>33.61831799720138</v>
      </c>
      <c r="Q430" s="84">
        <v>0</v>
      </c>
      <c r="R430" s="85">
        <v>0</v>
      </c>
      <c r="S430" s="86">
        <f t="shared" si="219"/>
        <v>33.61831799720138</v>
      </c>
      <c r="U430" s="102" t="s">
        <v>12</v>
      </c>
      <c r="V430" s="118">
        <v>0</v>
      </c>
      <c r="W430" s="118">
        <v>0</v>
      </c>
      <c r="X430" s="118">
        <v>0</v>
      </c>
      <c r="Y430" s="118">
        <v>0</v>
      </c>
      <c r="Z430" s="118">
        <v>0</v>
      </c>
      <c r="AA430" s="118">
        <v>0</v>
      </c>
      <c r="AB430" s="118">
        <v>33.61831799720138</v>
      </c>
      <c r="AC430" s="119">
        <v>0</v>
      </c>
      <c r="AD430" s="118">
        <v>0</v>
      </c>
      <c r="AE430" s="118">
        <v>0</v>
      </c>
      <c r="AF430" s="118">
        <v>0</v>
      </c>
      <c r="AG430" s="118">
        <v>0</v>
      </c>
      <c r="AH430" s="118">
        <v>0</v>
      </c>
      <c r="AI430" s="120">
        <f t="shared" si="220"/>
        <v>33.61831799720138</v>
      </c>
      <c r="AJ430" s="12"/>
      <c r="AK430" s="12"/>
      <c r="AL430" s="12"/>
      <c r="AM430" s="12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</row>
    <row r="431" spans="1:8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218"/>
        <v>0</v>
      </c>
      <c r="J431" s="4"/>
      <c r="K431" s="72" t="s">
        <v>59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82">
        <v>0</v>
      </c>
      <c r="S431" s="83">
        <f t="shared" si="219"/>
        <v>0</v>
      </c>
      <c r="U431" s="103" t="s">
        <v>59</v>
      </c>
      <c r="V431" s="114">
        <v>0</v>
      </c>
      <c r="W431" s="114">
        <v>0</v>
      </c>
      <c r="X431" s="114">
        <v>0</v>
      </c>
      <c r="Y431" s="114">
        <v>0</v>
      </c>
      <c r="Z431" s="114">
        <v>0</v>
      </c>
      <c r="AA431" s="114">
        <v>0</v>
      </c>
      <c r="AB431" s="114">
        <v>0</v>
      </c>
      <c r="AC431" s="115">
        <v>0</v>
      </c>
      <c r="AD431" s="114">
        <v>0</v>
      </c>
      <c r="AE431" s="114">
        <v>0</v>
      </c>
      <c r="AF431" s="114">
        <v>0</v>
      </c>
      <c r="AG431" s="114">
        <v>0</v>
      </c>
      <c r="AH431" s="114">
        <v>0</v>
      </c>
      <c r="AI431" s="117">
        <f t="shared" si="220"/>
        <v>0</v>
      </c>
      <c r="AJ431" s="12"/>
      <c r="AK431" s="12"/>
      <c r="AL431" s="12"/>
      <c r="AM431" s="12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</row>
    <row r="432" spans="1:81" ht="15">
      <c r="A432" s="28" t="s">
        <v>17</v>
      </c>
      <c r="B432" s="40">
        <v>0</v>
      </c>
      <c r="C432" s="40">
        <v>0</v>
      </c>
      <c r="D432" s="40">
        <v>0</v>
      </c>
      <c r="E432" s="40">
        <v>0</v>
      </c>
      <c r="F432" s="422"/>
      <c r="G432" s="40">
        <v>0</v>
      </c>
      <c r="H432" s="41">
        <v>0</v>
      </c>
      <c r="I432" s="42">
        <f t="shared" si="218"/>
        <v>0</v>
      </c>
      <c r="J432" s="4"/>
      <c r="K432" s="71" t="s">
        <v>17</v>
      </c>
      <c r="L432" s="84">
        <v>0</v>
      </c>
      <c r="M432" s="84">
        <v>0</v>
      </c>
      <c r="N432" s="84">
        <v>0</v>
      </c>
      <c r="O432" s="84">
        <v>0</v>
      </c>
      <c r="P432" s="84">
        <v>0</v>
      </c>
      <c r="Q432" s="84">
        <v>0</v>
      </c>
      <c r="R432" s="85">
        <v>0</v>
      </c>
      <c r="S432" s="86">
        <f t="shared" si="219"/>
        <v>0</v>
      </c>
      <c r="U432" s="102" t="s">
        <v>17</v>
      </c>
      <c r="V432" s="118">
        <v>0</v>
      </c>
      <c r="W432" s="118">
        <v>0</v>
      </c>
      <c r="X432" s="118">
        <v>0</v>
      </c>
      <c r="Y432" s="118">
        <v>0</v>
      </c>
      <c r="Z432" s="118">
        <v>0</v>
      </c>
      <c r="AA432" s="118">
        <v>0</v>
      </c>
      <c r="AB432" s="118">
        <v>0</v>
      </c>
      <c r="AC432" s="119">
        <v>0</v>
      </c>
      <c r="AD432" s="118">
        <v>0</v>
      </c>
      <c r="AE432" s="118">
        <v>0</v>
      </c>
      <c r="AF432" s="118">
        <v>0</v>
      </c>
      <c r="AG432" s="118">
        <v>0</v>
      </c>
      <c r="AH432" s="118">
        <v>0</v>
      </c>
      <c r="AI432" s="120">
        <f t="shared" si="220"/>
        <v>0</v>
      </c>
      <c r="AJ432" s="12"/>
      <c r="AK432" s="12"/>
      <c r="AL432" s="12"/>
      <c r="AM432" s="12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</row>
    <row r="433" spans="1:81" ht="15">
      <c r="A433" s="29" t="s">
        <v>140</v>
      </c>
      <c r="B433" s="43">
        <v>171.9636311055277</v>
      </c>
      <c r="C433" s="43">
        <v>341.52550593072687</v>
      </c>
      <c r="D433" s="43">
        <v>139.98330370696468</v>
      </c>
      <c r="E433" s="43">
        <v>0</v>
      </c>
      <c r="F433" s="422"/>
      <c r="G433" s="43">
        <v>0</v>
      </c>
      <c r="H433" s="44">
        <v>0</v>
      </c>
      <c r="I433" s="39">
        <f t="shared" si="218"/>
        <v>653.47244074321918</v>
      </c>
      <c r="J433" s="4"/>
      <c r="K433" s="72" t="s">
        <v>140</v>
      </c>
      <c r="L433" s="43">
        <v>171.9636311055277</v>
      </c>
      <c r="M433" s="43">
        <v>341.52550593072687</v>
      </c>
      <c r="N433" s="43">
        <v>139.98330370696468</v>
      </c>
      <c r="O433" s="43">
        <v>0</v>
      </c>
      <c r="P433" s="43">
        <v>0</v>
      </c>
      <c r="Q433" s="43">
        <v>0</v>
      </c>
      <c r="R433" s="82">
        <v>0</v>
      </c>
      <c r="S433" s="83">
        <f t="shared" si="219"/>
        <v>653.47244074321918</v>
      </c>
      <c r="U433" s="103" t="s">
        <v>140</v>
      </c>
      <c r="V433" s="114">
        <v>164.96540512295414</v>
      </c>
      <c r="W433" s="114">
        <v>0</v>
      </c>
      <c r="X433" s="114">
        <v>0</v>
      </c>
      <c r="Y433" s="114">
        <v>341.52550593072687</v>
      </c>
      <c r="Z433" s="114">
        <v>139.98330370696468</v>
      </c>
      <c r="AA433" s="114">
        <v>0</v>
      </c>
      <c r="AB433" s="114">
        <v>0</v>
      </c>
      <c r="AC433" s="115">
        <v>6.9982259825735573</v>
      </c>
      <c r="AD433" s="114">
        <v>6.9982259825735573</v>
      </c>
      <c r="AE433" s="114">
        <v>0</v>
      </c>
      <c r="AF433" s="114">
        <v>0</v>
      </c>
      <c r="AG433" s="114">
        <v>0</v>
      </c>
      <c r="AH433" s="114">
        <v>0</v>
      </c>
      <c r="AI433" s="117">
        <f t="shared" si="220"/>
        <v>653.47244074321918</v>
      </c>
      <c r="AJ433" s="12"/>
      <c r="AK433" s="12"/>
      <c r="AL433" s="12"/>
      <c r="AM433" s="12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</row>
    <row r="434" spans="1:81" ht="15">
      <c r="A434" s="28" t="s">
        <v>25</v>
      </c>
      <c r="B434" s="40">
        <v>392.39078006800122</v>
      </c>
      <c r="C434" s="40">
        <v>7.9073793807638514E-4</v>
      </c>
      <c r="D434" s="40">
        <v>11.211923338546477</v>
      </c>
      <c r="E434" s="40">
        <v>745.4466953474323</v>
      </c>
      <c r="F434" s="422"/>
      <c r="G434" s="40">
        <v>208.69115115192665</v>
      </c>
      <c r="H434" s="41">
        <v>0</v>
      </c>
      <c r="I434" s="42">
        <f t="shared" si="218"/>
        <v>1357.7413406438445</v>
      </c>
      <c r="J434" s="4"/>
      <c r="K434" s="71" t="s">
        <v>25</v>
      </c>
      <c r="L434" s="84">
        <v>392.39078006800122</v>
      </c>
      <c r="M434" s="84">
        <v>7.9073793807638514E-4</v>
      </c>
      <c r="N434" s="84">
        <v>11.211923338546477</v>
      </c>
      <c r="O434" s="84">
        <v>745.4466953474323</v>
      </c>
      <c r="P434" s="84">
        <v>3.3129876230324022</v>
      </c>
      <c r="Q434" s="84">
        <v>208.69115115192665</v>
      </c>
      <c r="R434" s="85">
        <v>0</v>
      </c>
      <c r="S434" s="86">
        <f t="shared" si="219"/>
        <v>1361.0543282668768</v>
      </c>
      <c r="U434" s="102" t="s">
        <v>25</v>
      </c>
      <c r="V434" s="118">
        <v>0.53463952517964941</v>
      </c>
      <c r="W434" s="118">
        <v>372.70993857648864</v>
      </c>
      <c r="X434" s="118">
        <v>208.69115115192665</v>
      </c>
      <c r="Y434" s="118">
        <v>7.9073793807638514E-4</v>
      </c>
      <c r="Z434" s="118">
        <v>6.0105038744707455</v>
      </c>
      <c r="AA434" s="118">
        <v>741.47665934065844</v>
      </c>
      <c r="AB434" s="118">
        <v>3.3129876230324022</v>
      </c>
      <c r="AC434" s="119">
        <v>28.317657437182447</v>
      </c>
      <c r="AD434" s="118">
        <v>19.146201966332921</v>
      </c>
      <c r="AE434" s="118">
        <v>3.9700360067737983</v>
      </c>
      <c r="AF434" s="118">
        <v>0</v>
      </c>
      <c r="AG434" s="118">
        <v>5.2014194640757303</v>
      </c>
      <c r="AH434" s="118">
        <v>0</v>
      </c>
      <c r="AI434" s="120">
        <f t="shared" si="220"/>
        <v>1361.0543282668768</v>
      </c>
      <c r="AJ434" s="12"/>
      <c r="AK434" s="12"/>
      <c r="AL434" s="12"/>
      <c r="AM434" s="12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</row>
    <row r="435" spans="1:81" ht="15">
      <c r="A435" s="29" t="s">
        <v>24</v>
      </c>
      <c r="B435" s="43">
        <v>34.153122020145624</v>
      </c>
      <c r="C435" s="43">
        <v>0</v>
      </c>
      <c r="D435" s="43">
        <v>0</v>
      </c>
      <c r="E435" s="43">
        <v>0</v>
      </c>
      <c r="F435" s="422"/>
      <c r="G435" s="43">
        <v>0</v>
      </c>
      <c r="H435" s="44">
        <v>0</v>
      </c>
      <c r="I435" s="39">
        <f t="shared" si="218"/>
        <v>34.153122020145624</v>
      </c>
      <c r="J435" s="4"/>
      <c r="K435" s="72" t="s">
        <v>24</v>
      </c>
      <c r="L435" s="43">
        <v>34.153122020145624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82">
        <v>0</v>
      </c>
      <c r="S435" s="83">
        <f t="shared" si="219"/>
        <v>34.153122020145624</v>
      </c>
      <c r="U435" s="103" t="s">
        <v>24</v>
      </c>
      <c r="V435" s="114">
        <v>28.803508467602175</v>
      </c>
      <c r="W435" s="114">
        <v>0</v>
      </c>
      <c r="X435" s="114">
        <v>0</v>
      </c>
      <c r="Y435" s="114">
        <v>0</v>
      </c>
      <c r="Z435" s="114">
        <v>0</v>
      </c>
      <c r="AA435" s="114">
        <v>0</v>
      </c>
      <c r="AB435" s="114">
        <v>0</v>
      </c>
      <c r="AC435" s="115">
        <v>5.3496135525434507</v>
      </c>
      <c r="AD435" s="114">
        <v>5.3496135525434507</v>
      </c>
      <c r="AE435" s="114">
        <v>0</v>
      </c>
      <c r="AF435" s="114">
        <v>0</v>
      </c>
      <c r="AG435" s="114">
        <v>0</v>
      </c>
      <c r="AH435" s="114">
        <v>0</v>
      </c>
      <c r="AI435" s="117">
        <f t="shared" si="220"/>
        <v>34.153122020145624</v>
      </c>
      <c r="AJ435" s="12"/>
      <c r="AK435" s="12"/>
      <c r="AL435" s="12"/>
      <c r="AM435" s="12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</row>
    <row r="436" spans="1:81" ht="15">
      <c r="A436" s="28" t="s">
        <v>60</v>
      </c>
      <c r="B436" s="40">
        <v>35.324979411103755</v>
      </c>
      <c r="C436" s="40">
        <v>2.3419245332180969</v>
      </c>
      <c r="D436" s="40">
        <v>26.800192884413175</v>
      </c>
      <c r="E436" s="40">
        <v>0</v>
      </c>
      <c r="F436" s="422"/>
      <c r="G436" s="40">
        <v>0</v>
      </c>
      <c r="H436" s="41">
        <v>0</v>
      </c>
      <c r="I436" s="42">
        <f t="shared" si="218"/>
        <v>64.467096828735023</v>
      </c>
      <c r="J436" s="4"/>
      <c r="K436" s="71" t="s">
        <v>60</v>
      </c>
      <c r="L436" s="84">
        <v>35.324979411103755</v>
      </c>
      <c r="M436" s="84">
        <v>2.3419245332180969</v>
      </c>
      <c r="N436" s="84">
        <v>26.800192884413175</v>
      </c>
      <c r="O436" s="84">
        <v>0</v>
      </c>
      <c r="P436" s="84">
        <v>0</v>
      </c>
      <c r="Q436" s="84">
        <v>0</v>
      </c>
      <c r="R436" s="85">
        <v>0</v>
      </c>
      <c r="S436" s="86">
        <f t="shared" si="219"/>
        <v>64.467096828735023</v>
      </c>
      <c r="U436" s="102" t="s">
        <v>60</v>
      </c>
      <c r="V436" s="118">
        <v>35.324979411103755</v>
      </c>
      <c r="W436" s="118">
        <v>0</v>
      </c>
      <c r="X436" s="118">
        <v>0</v>
      </c>
      <c r="Y436" s="118">
        <v>2.3419245332180969</v>
      </c>
      <c r="Z436" s="118">
        <v>26.800192884413175</v>
      </c>
      <c r="AA436" s="118">
        <v>0</v>
      </c>
      <c r="AB436" s="118">
        <v>0</v>
      </c>
      <c r="AC436" s="119">
        <v>0</v>
      </c>
      <c r="AD436" s="118">
        <v>0</v>
      </c>
      <c r="AE436" s="118">
        <v>0</v>
      </c>
      <c r="AF436" s="118">
        <v>0</v>
      </c>
      <c r="AG436" s="118">
        <v>0</v>
      </c>
      <c r="AH436" s="118">
        <v>0</v>
      </c>
      <c r="AI436" s="120">
        <f t="shared" si="220"/>
        <v>64.467096828735023</v>
      </c>
      <c r="AJ436" s="12"/>
      <c r="AK436" s="12"/>
      <c r="AL436" s="12"/>
      <c r="AM436" s="12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</row>
    <row r="437" spans="1:81" ht="15">
      <c r="A437" s="29" t="s">
        <v>22</v>
      </c>
      <c r="B437" s="43">
        <v>1.196121125107906</v>
      </c>
      <c r="C437" s="43">
        <v>0</v>
      </c>
      <c r="D437" s="43">
        <v>6.3686489670846713</v>
      </c>
      <c r="E437" s="43">
        <v>0</v>
      </c>
      <c r="F437" s="422"/>
      <c r="G437" s="43">
        <v>0</v>
      </c>
      <c r="H437" s="44">
        <v>0</v>
      </c>
      <c r="I437" s="39">
        <f t="shared" si="218"/>
        <v>7.5647700921925773</v>
      </c>
      <c r="J437" s="4"/>
      <c r="K437" s="72" t="s">
        <v>22</v>
      </c>
      <c r="L437" s="43">
        <v>1.196121125107906</v>
      </c>
      <c r="M437" s="43">
        <v>0</v>
      </c>
      <c r="N437" s="43">
        <v>6.3686489670846713</v>
      </c>
      <c r="O437" s="43">
        <v>0</v>
      </c>
      <c r="P437" s="43">
        <v>0</v>
      </c>
      <c r="Q437" s="43">
        <v>0</v>
      </c>
      <c r="R437" s="82">
        <v>0</v>
      </c>
      <c r="S437" s="83">
        <f t="shared" si="219"/>
        <v>7.5647700921925773</v>
      </c>
      <c r="U437" s="103" t="s">
        <v>22</v>
      </c>
      <c r="V437" s="114">
        <v>1.1924816778721283</v>
      </c>
      <c r="W437" s="114">
        <v>0</v>
      </c>
      <c r="X437" s="114">
        <v>0</v>
      </c>
      <c r="Y437" s="114">
        <v>0</v>
      </c>
      <c r="Z437" s="114">
        <v>5.9219379150147873</v>
      </c>
      <c r="AA437" s="114">
        <v>0</v>
      </c>
      <c r="AB437" s="114">
        <v>0</v>
      </c>
      <c r="AC437" s="115">
        <v>0.45035049930566229</v>
      </c>
      <c r="AD437" s="114">
        <v>3.6394472357777802E-3</v>
      </c>
      <c r="AE437" s="114">
        <v>0</v>
      </c>
      <c r="AF437" s="114">
        <v>0</v>
      </c>
      <c r="AG437" s="114">
        <v>0.44671105206988443</v>
      </c>
      <c r="AH437" s="114">
        <v>0</v>
      </c>
      <c r="AI437" s="117">
        <f t="shared" si="220"/>
        <v>7.5647700921925773</v>
      </c>
      <c r="AJ437" s="12"/>
      <c r="AK437" s="12"/>
      <c r="AL437" s="12"/>
      <c r="AM437" s="12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</row>
    <row r="438" spans="1:8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218"/>
        <v>0</v>
      </c>
      <c r="J438" s="4"/>
      <c r="K438" s="71" t="s">
        <v>21</v>
      </c>
      <c r="L438" s="84">
        <v>0</v>
      </c>
      <c r="M438" s="84">
        <v>0</v>
      </c>
      <c r="N438" s="84">
        <v>0</v>
      </c>
      <c r="O438" s="84">
        <v>0</v>
      </c>
      <c r="P438" s="84">
        <v>0</v>
      </c>
      <c r="Q438" s="84">
        <v>0</v>
      </c>
      <c r="R438" s="85">
        <v>0</v>
      </c>
      <c r="S438" s="86">
        <f t="shared" si="219"/>
        <v>0</v>
      </c>
      <c r="U438" s="102" t="s">
        <v>61</v>
      </c>
      <c r="V438" s="118">
        <v>0</v>
      </c>
      <c r="W438" s="118">
        <v>0</v>
      </c>
      <c r="X438" s="118">
        <v>0</v>
      </c>
      <c r="Y438" s="118">
        <v>0</v>
      </c>
      <c r="Z438" s="118">
        <v>0</v>
      </c>
      <c r="AA438" s="118">
        <v>0</v>
      </c>
      <c r="AB438" s="118">
        <v>0</v>
      </c>
      <c r="AC438" s="119">
        <v>0</v>
      </c>
      <c r="AD438" s="118">
        <v>0</v>
      </c>
      <c r="AE438" s="118">
        <v>0</v>
      </c>
      <c r="AF438" s="118">
        <v>0</v>
      </c>
      <c r="AG438" s="118">
        <v>0</v>
      </c>
      <c r="AH438" s="118">
        <v>0</v>
      </c>
      <c r="AI438" s="120">
        <f t="shared" si="220"/>
        <v>0</v>
      </c>
      <c r="AJ438" s="12"/>
      <c r="AK438" s="12"/>
      <c r="AL438" s="12"/>
      <c r="AM438" s="12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</row>
    <row r="439" spans="1:81" ht="15">
      <c r="A439" s="30" t="s">
        <v>64</v>
      </c>
      <c r="B439" s="43">
        <v>0.73439999999999994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218"/>
        <v>0.73439999999999994</v>
      </c>
      <c r="J439" s="4"/>
      <c r="K439" s="73" t="s">
        <v>64</v>
      </c>
      <c r="L439" s="43">
        <v>0.73439999999999994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82">
        <v>0</v>
      </c>
      <c r="S439" s="83">
        <f t="shared" si="219"/>
        <v>0.73439999999999994</v>
      </c>
      <c r="U439" s="104" t="s">
        <v>62</v>
      </c>
      <c r="V439" s="114">
        <v>0.73439999999999994</v>
      </c>
      <c r="W439" s="114">
        <v>0</v>
      </c>
      <c r="X439" s="114">
        <v>0</v>
      </c>
      <c r="Y439" s="114">
        <v>0</v>
      </c>
      <c r="Z439" s="114">
        <v>0</v>
      </c>
      <c r="AA439" s="114">
        <v>0</v>
      </c>
      <c r="AB439" s="114">
        <v>0</v>
      </c>
      <c r="AC439" s="115">
        <v>0</v>
      </c>
      <c r="AD439" s="116">
        <v>0</v>
      </c>
      <c r="AE439" s="116">
        <v>0</v>
      </c>
      <c r="AF439" s="116">
        <v>0</v>
      </c>
      <c r="AG439" s="116">
        <v>0</v>
      </c>
      <c r="AH439" s="116">
        <v>0</v>
      </c>
      <c r="AI439" s="117">
        <f t="shared" si="220"/>
        <v>0.73439999999999994</v>
      </c>
      <c r="AJ439" s="12"/>
      <c r="AK439" s="12"/>
      <c r="AL439" s="12"/>
      <c r="AM439" s="12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</row>
    <row r="440" spans="1:81" ht="15">
      <c r="A440" s="55" t="s">
        <v>23</v>
      </c>
      <c r="B440" s="59">
        <v>0.73439999999999994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f t="shared" si="218"/>
        <v>0.73439999999999994</v>
      </c>
      <c r="J440" s="4"/>
      <c r="K440" s="74" t="s">
        <v>23</v>
      </c>
      <c r="L440" s="87">
        <v>0.73439999999999994</v>
      </c>
      <c r="M440" s="87">
        <v>0</v>
      </c>
      <c r="N440" s="87">
        <v>0</v>
      </c>
      <c r="O440" s="87">
        <v>0</v>
      </c>
      <c r="P440" s="87">
        <v>0</v>
      </c>
      <c r="Q440" s="87">
        <v>0</v>
      </c>
      <c r="R440" s="88">
        <v>0</v>
      </c>
      <c r="S440" s="89">
        <f t="shared" si="219"/>
        <v>0.73439999999999994</v>
      </c>
      <c r="U440" s="105" t="s">
        <v>65</v>
      </c>
      <c r="V440" s="121">
        <v>0.73439999999999994</v>
      </c>
      <c r="W440" s="121">
        <v>0</v>
      </c>
      <c r="X440" s="121">
        <v>0</v>
      </c>
      <c r="Y440" s="121">
        <v>0</v>
      </c>
      <c r="Z440" s="121">
        <v>0</v>
      </c>
      <c r="AA440" s="121">
        <v>0</v>
      </c>
      <c r="AB440" s="121">
        <v>0</v>
      </c>
      <c r="AC440" s="121">
        <v>0</v>
      </c>
      <c r="AD440" s="121">
        <v>0</v>
      </c>
      <c r="AE440" s="121">
        <v>0</v>
      </c>
      <c r="AF440" s="121">
        <v>0</v>
      </c>
      <c r="AG440" s="121">
        <v>0</v>
      </c>
      <c r="AH440" s="122">
        <v>0</v>
      </c>
      <c r="AI440" s="123">
        <f t="shared" si="220"/>
        <v>0.73439999999999994</v>
      </c>
      <c r="AJ440" s="12"/>
      <c r="AK440" s="12"/>
      <c r="AL440" s="12"/>
      <c r="AM440" s="12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</row>
    <row r="441" spans="1:81" ht="15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f t="shared" si="218"/>
        <v>0</v>
      </c>
      <c r="J441" s="4"/>
      <c r="K441" s="75" t="s">
        <v>19</v>
      </c>
      <c r="L441" s="62">
        <v>0</v>
      </c>
      <c r="M441" s="62">
        <v>0</v>
      </c>
      <c r="N441" s="62">
        <v>0</v>
      </c>
      <c r="O441" s="62">
        <v>0</v>
      </c>
      <c r="P441" s="62">
        <v>0</v>
      </c>
      <c r="Q441" s="62">
        <v>0</v>
      </c>
      <c r="R441" s="90">
        <v>0</v>
      </c>
      <c r="S441" s="91">
        <f t="shared" si="219"/>
        <v>0</v>
      </c>
      <c r="U441" s="106" t="s">
        <v>19</v>
      </c>
      <c r="V441" s="124">
        <v>0</v>
      </c>
      <c r="W441" s="124">
        <v>0</v>
      </c>
      <c r="X441" s="124">
        <v>0</v>
      </c>
      <c r="Y441" s="124">
        <v>0</v>
      </c>
      <c r="Z441" s="124">
        <v>0</v>
      </c>
      <c r="AA441" s="124">
        <v>0</v>
      </c>
      <c r="AB441" s="124">
        <v>0</v>
      </c>
      <c r="AC441" s="124">
        <v>0</v>
      </c>
      <c r="AD441" s="125">
        <v>0</v>
      </c>
      <c r="AE441" s="125">
        <v>0</v>
      </c>
      <c r="AF441" s="125">
        <v>0</v>
      </c>
      <c r="AG441" s="125">
        <v>0</v>
      </c>
      <c r="AH441" s="125">
        <v>0</v>
      </c>
      <c r="AI441" s="126">
        <f t="shared" si="220"/>
        <v>0</v>
      </c>
      <c r="AJ441" s="12"/>
      <c r="AK441" s="12"/>
      <c r="AL441" s="12"/>
      <c r="AM441" s="12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</row>
    <row r="442" spans="1:81" ht="15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f t="shared" si="218"/>
        <v>0</v>
      </c>
      <c r="J442" s="4"/>
      <c r="K442" s="74" t="s">
        <v>20</v>
      </c>
      <c r="L442" s="87">
        <v>0</v>
      </c>
      <c r="M442" s="87">
        <v>0</v>
      </c>
      <c r="N442" s="87">
        <v>0</v>
      </c>
      <c r="O442" s="87">
        <v>0</v>
      </c>
      <c r="P442" s="87">
        <v>0</v>
      </c>
      <c r="Q442" s="87">
        <v>0</v>
      </c>
      <c r="R442" s="88">
        <v>0</v>
      </c>
      <c r="S442" s="89">
        <f t="shared" si="219"/>
        <v>0</v>
      </c>
      <c r="U442" s="105" t="s">
        <v>20</v>
      </c>
      <c r="V442" s="121">
        <v>0</v>
      </c>
      <c r="W442" s="121">
        <v>0</v>
      </c>
      <c r="X442" s="121">
        <v>0</v>
      </c>
      <c r="Y442" s="121">
        <v>0</v>
      </c>
      <c r="Z442" s="121">
        <v>0</v>
      </c>
      <c r="AA442" s="121">
        <v>0</v>
      </c>
      <c r="AB442" s="121">
        <v>0</v>
      </c>
      <c r="AC442" s="121">
        <v>0</v>
      </c>
      <c r="AD442" s="121">
        <v>0</v>
      </c>
      <c r="AE442" s="121">
        <v>0</v>
      </c>
      <c r="AF442" s="121">
        <v>0</v>
      </c>
      <c r="AG442" s="121">
        <v>0</v>
      </c>
      <c r="AH442" s="122">
        <v>0</v>
      </c>
      <c r="AI442" s="123">
        <f t="shared" si="220"/>
        <v>0</v>
      </c>
      <c r="AJ442" s="12"/>
      <c r="AK442" s="12"/>
      <c r="AL442" s="12"/>
      <c r="AM442" s="12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</row>
    <row r="443" spans="1:81" ht="15.7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f t="shared" si="218"/>
        <v>0</v>
      </c>
      <c r="J443" s="4"/>
      <c r="K443" s="76" t="s">
        <v>11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92">
        <v>0</v>
      </c>
      <c r="S443" s="93">
        <f t="shared" si="219"/>
        <v>0</v>
      </c>
      <c r="U443" s="106" t="s">
        <v>11</v>
      </c>
      <c r="V443" s="124">
        <v>0</v>
      </c>
      <c r="W443" s="124">
        <v>0</v>
      </c>
      <c r="X443" s="124">
        <v>0</v>
      </c>
      <c r="Y443" s="124">
        <v>0</v>
      </c>
      <c r="Z443" s="124">
        <v>0</v>
      </c>
      <c r="AA443" s="124">
        <v>0</v>
      </c>
      <c r="AB443" s="124">
        <v>0</v>
      </c>
      <c r="AC443" s="124">
        <v>0</v>
      </c>
      <c r="AD443" s="125">
        <v>0</v>
      </c>
      <c r="AE443" s="125">
        <v>0</v>
      </c>
      <c r="AF443" s="125">
        <v>0</v>
      </c>
      <c r="AG443" s="125">
        <v>0</v>
      </c>
      <c r="AH443" s="125">
        <v>0</v>
      </c>
      <c r="AI443" s="126">
        <f t="shared" si="220"/>
        <v>0</v>
      </c>
      <c r="AJ443" s="12"/>
      <c r="AK443" s="12"/>
      <c r="AL443" s="12"/>
      <c r="AM443" s="12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</row>
    <row r="444" spans="1:81" ht="15">
      <c r="A444" s="34" t="s">
        <v>26</v>
      </c>
      <c r="B444" s="67">
        <f>SUM(B423:B439)</f>
        <v>755.87811434083267</v>
      </c>
      <c r="C444" s="67">
        <f t="shared" ref="C444:I444" si="221">SUM(C423:C439)</f>
        <v>359.95786245884932</v>
      </c>
      <c r="D444" s="67">
        <f t="shared" si="221"/>
        <v>187.43233165212007</v>
      </c>
      <c r="E444" s="67">
        <f t="shared" si="221"/>
        <v>745.47108681460179</v>
      </c>
      <c r="F444" s="67">
        <f t="shared" si="221"/>
        <v>0</v>
      </c>
      <c r="G444" s="67">
        <f t="shared" si="221"/>
        <v>208.69115115192665</v>
      </c>
      <c r="H444" s="68">
        <f t="shared" si="221"/>
        <v>0</v>
      </c>
      <c r="I444" s="39">
        <f t="shared" si="221"/>
        <v>2257.4305464183303</v>
      </c>
      <c r="J444" s="4"/>
      <c r="K444" s="77" t="s">
        <v>26</v>
      </c>
      <c r="L444" s="67">
        <f>SUM(L423:L439)</f>
        <v>755.87811434083267</v>
      </c>
      <c r="M444" s="67">
        <f t="shared" ref="M444:S444" si="222">SUM(M423:M439)</f>
        <v>359.95786245884932</v>
      </c>
      <c r="N444" s="67">
        <f t="shared" si="222"/>
        <v>187.43233165212007</v>
      </c>
      <c r="O444" s="67">
        <f t="shared" si="222"/>
        <v>745.47108681460179</v>
      </c>
      <c r="P444" s="67">
        <f t="shared" si="222"/>
        <v>318.89084569473562</v>
      </c>
      <c r="Q444" s="67">
        <f t="shared" si="222"/>
        <v>208.69115115192665</v>
      </c>
      <c r="R444" s="68">
        <f t="shared" si="222"/>
        <v>0</v>
      </c>
      <c r="S444" s="94">
        <f t="shared" si="222"/>
        <v>2576.3213921130659</v>
      </c>
      <c r="U444" s="107" t="s">
        <v>63</v>
      </c>
      <c r="V444" s="127">
        <f>SUM(V423:V439)</f>
        <v>323.57284747953457</v>
      </c>
      <c r="W444" s="127">
        <f t="shared" ref="W444:AH444" si="223">SUM(W423:W439)</f>
        <v>372.70993857648864</v>
      </c>
      <c r="X444" s="127">
        <f t="shared" si="223"/>
        <v>208.69115115192665</v>
      </c>
      <c r="Y444" s="127">
        <f t="shared" si="223"/>
        <v>359.95786245884932</v>
      </c>
      <c r="Z444" s="127">
        <f t="shared" si="223"/>
        <v>181.59135241275459</v>
      </c>
      <c r="AA444" s="127">
        <f t="shared" si="223"/>
        <v>741.50105080782794</v>
      </c>
      <c r="AB444" s="127">
        <f t="shared" si="223"/>
        <v>318.89084569473562</v>
      </c>
      <c r="AC444" s="127">
        <f t="shared" si="223"/>
        <v>69.40634353094876</v>
      </c>
      <c r="AD444" s="128">
        <f t="shared" si="223"/>
        <v>59.595328284809511</v>
      </c>
      <c r="AE444" s="128">
        <f t="shared" si="223"/>
        <v>3.9700360067737983</v>
      </c>
      <c r="AF444" s="128">
        <f t="shared" si="223"/>
        <v>0</v>
      </c>
      <c r="AG444" s="128">
        <f t="shared" si="223"/>
        <v>5.8409792393654518</v>
      </c>
      <c r="AH444" s="128">
        <f t="shared" si="223"/>
        <v>0</v>
      </c>
      <c r="AI444" s="129">
        <f>SUM(V444:AC444)</f>
        <v>2576.3213921130659</v>
      </c>
      <c r="AJ444" s="12"/>
      <c r="AK444" s="12"/>
      <c r="AL444" s="12"/>
      <c r="AM444" s="12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</row>
    <row r="445" spans="1:81" s="15" customFormat="1" ht="15.75" thickBot="1">
      <c r="A445" s="32" t="s">
        <v>90</v>
      </c>
      <c r="B445" s="48">
        <f>IF($I444=0,"-",B444/$I444)</f>
        <v>0.33484003108760935</v>
      </c>
      <c r="C445" s="48">
        <f t="shared" ref="C445:H445" si="224">IF($I444=0,"-",C444/$I444)</f>
        <v>0.15945467869652216</v>
      </c>
      <c r="D445" s="48">
        <f t="shared" si="224"/>
        <v>8.3029057947985471E-2</v>
      </c>
      <c r="E445" s="48">
        <f t="shared" si="224"/>
        <v>0.33022991028334236</v>
      </c>
      <c r="F445" s="48">
        <f t="shared" si="224"/>
        <v>0</v>
      </c>
      <c r="G445" s="48">
        <f t="shared" si="224"/>
        <v>9.2446321984540711E-2</v>
      </c>
      <c r="H445" s="69">
        <f t="shared" si="224"/>
        <v>0</v>
      </c>
      <c r="I445" s="49">
        <f>SUM(B445:H445)</f>
        <v>1</v>
      </c>
      <c r="K445" s="78" t="s">
        <v>90</v>
      </c>
      <c r="L445" s="95">
        <f>IF($S444=0,"-",L444/$S444)</f>
        <v>0.29339433995106917</v>
      </c>
      <c r="M445" s="95">
        <f t="shared" ref="M445:R445" si="225">IF($S444=0,"-",M444/$S444)</f>
        <v>0.13971776330421901</v>
      </c>
      <c r="N445" s="95">
        <f t="shared" si="225"/>
        <v>7.2751921490039895E-2</v>
      </c>
      <c r="O445" s="95">
        <f t="shared" si="225"/>
        <v>0.28935484877652468</v>
      </c>
      <c r="P445" s="95">
        <f t="shared" si="225"/>
        <v>0.12377758717175633</v>
      </c>
      <c r="Q445" s="95">
        <f t="shared" si="225"/>
        <v>8.1003539306390968E-2</v>
      </c>
      <c r="R445" s="96">
        <f t="shared" si="225"/>
        <v>0</v>
      </c>
      <c r="S445" s="97">
        <f>SUM(L445:R445)</f>
        <v>1.0000000000000002</v>
      </c>
      <c r="U445" s="108" t="s">
        <v>90</v>
      </c>
      <c r="V445" s="130">
        <f>+V444/$AI444</f>
        <v>0.12559490771224946</v>
      </c>
      <c r="W445" s="130">
        <f t="shared" ref="W445:AH445" si="226">+W444/$AI444</f>
        <v>0.14466748586471842</v>
      </c>
      <c r="X445" s="130">
        <f t="shared" si="226"/>
        <v>8.1003539306390968E-2</v>
      </c>
      <c r="Y445" s="130">
        <f t="shared" si="226"/>
        <v>0.13971776330421901</v>
      </c>
      <c r="Z445" s="130">
        <f t="shared" si="226"/>
        <v>7.0484743467435051E-2</v>
      </c>
      <c r="AA445" s="130">
        <f t="shared" si="226"/>
        <v>0.28781387798812563</v>
      </c>
      <c r="AB445" s="130">
        <f t="shared" si="226"/>
        <v>0.12377758717175633</v>
      </c>
      <c r="AC445" s="130">
        <f t="shared" si="226"/>
        <v>2.694009518510521E-2</v>
      </c>
      <c r="AD445" s="130">
        <f t="shared" si="226"/>
        <v>2.3131946374101323E-2</v>
      </c>
      <c r="AE445" s="130">
        <f t="shared" si="226"/>
        <v>1.5409707883990457E-3</v>
      </c>
      <c r="AF445" s="130">
        <f t="shared" si="226"/>
        <v>0</v>
      </c>
      <c r="AG445" s="130">
        <f t="shared" si="226"/>
        <v>2.2671780226048411E-3</v>
      </c>
      <c r="AH445" s="130">
        <f t="shared" si="226"/>
        <v>0</v>
      </c>
      <c r="AI445" s="131">
        <f>SUM(V445:AC445)</f>
        <v>1.0000000000000002</v>
      </c>
      <c r="AJ445" s="12"/>
      <c r="AK445" s="12"/>
      <c r="AL445" s="12"/>
      <c r="AM445" s="12"/>
    </row>
    <row r="446" spans="1:81" ht="15.75" thickBot="1">
      <c r="A446" s="2"/>
      <c r="B446" s="2"/>
      <c r="C446" s="2"/>
      <c r="D446" s="2"/>
      <c r="E446" s="2"/>
      <c r="F446" s="2"/>
      <c r="G446" s="2"/>
      <c r="H446" s="2"/>
      <c r="I446" s="2"/>
      <c r="J446" s="4"/>
      <c r="K446" s="2"/>
      <c r="L446" s="2"/>
      <c r="M446" s="2"/>
      <c r="N446" s="2"/>
      <c r="O446" s="2"/>
      <c r="P446" s="2"/>
      <c r="Q446" s="2"/>
      <c r="R446" s="2"/>
      <c r="S446" s="2"/>
      <c r="AJ446" s="12"/>
      <c r="AK446" s="12"/>
      <c r="AL446" s="12"/>
      <c r="AM446" s="12"/>
    </row>
    <row r="447" spans="1:8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  <c r="J447" s="4"/>
      <c r="K447" s="426" t="s">
        <v>44</v>
      </c>
      <c r="L447" s="80" t="s">
        <v>0</v>
      </c>
      <c r="M447" s="80" t="s">
        <v>1</v>
      </c>
      <c r="N447" s="80" t="s">
        <v>2</v>
      </c>
      <c r="O447" s="80" t="s">
        <v>3</v>
      </c>
      <c r="P447" s="80" t="s">
        <v>27</v>
      </c>
      <c r="Q447" s="80" t="s">
        <v>4</v>
      </c>
      <c r="R447" s="80" t="s">
        <v>5</v>
      </c>
      <c r="S447" s="81" t="s">
        <v>6</v>
      </c>
      <c r="AJ447" s="12"/>
      <c r="AK447" s="12"/>
      <c r="AL447" s="12"/>
      <c r="AM447" s="12"/>
    </row>
    <row r="448" spans="1:81" ht="15" customHeight="1">
      <c r="A448" s="447" t="s">
        <v>44</v>
      </c>
      <c r="B448" s="409" t="s">
        <v>119</v>
      </c>
      <c r="C448" s="410"/>
      <c r="D448" s="410"/>
      <c r="E448" s="410"/>
      <c r="F448" s="410"/>
      <c r="G448" s="410"/>
      <c r="H448" s="410"/>
      <c r="I448" s="411"/>
      <c r="J448" s="4"/>
      <c r="K448" s="427" t="s">
        <v>44</v>
      </c>
      <c r="L448" s="412" t="s">
        <v>119</v>
      </c>
      <c r="M448" s="413"/>
      <c r="N448" s="413"/>
      <c r="O448" s="413"/>
      <c r="P448" s="413"/>
      <c r="Q448" s="413"/>
      <c r="R448" s="413"/>
      <c r="S448" s="414"/>
    </row>
    <row r="449" spans="1:38" ht="15">
      <c r="A449" s="27" t="s">
        <v>7</v>
      </c>
      <c r="B449" s="428"/>
      <c r="C449" s="429"/>
      <c r="D449" s="429"/>
      <c r="E449" s="430"/>
      <c r="F449" s="37">
        <v>4.7694256555663914</v>
      </c>
      <c r="G449" s="428"/>
      <c r="H449" s="430"/>
      <c r="I449" s="39">
        <f>SUM(B449:H449)</f>
        <v>4.7694256555663914</v>
      </c>
      <c r="J449" s="4"/>
      <c r="K449" s="79" t="s">
        <v>7</v>
      </c>
      <c r="L449" s="428"/>
      <c r="M449" s="429"/>
      <c r="N449" s="429"/>
      <c r="O449" s="430"/>
      <c r="P449" s="37">
        <v>0</v>
      </c>
      <c r="Q449" s="428"/>
      <c r="R449" s="437"/>
      <c r="S449" s="99">
        <f>SUM(L449:R449)</f>
        <v>0</v>
      </c>
    </row>
    <row r="450" spans="1:38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227">SUM(B450:H450)</f>
        <v>0</v>
      </c>
      <c r="J450" s="4"/>
      <c r="K450" s="71" t="s">
        <v>8</v>
      </c>
      <c r="L450" s="431"/>
      <c r="M450" s="432"/>
      <c r="N450" s="432"/>
      <c r="O450" s="433"/>
      <c r="P450" s="84">
        <v>0</v>
      </c>
      <c r="Q450" s="431"/>
      <c r="R450" s="438"/>
      <c r="S450" s="86">
        <f t="shared" ref="S450:S469" si="228">SUM(L450:R450)</f>
        <v>0</v>
      </c>
    </row>
    <row r="451" spans="1:38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227"/>
        <v>0</v>
      </c>
      <c r="J451" s="4"/>
      <c r="K451" s="72" t="s">
        <v>10</v>
      </c>
      <c r="L451" s="431"/>
      <c r="M451" s="432"/>
      <c r="N451" s="432"/>
      <c r="O451" s="433"/>
      <c r="P451" s="43">
        <v>0</v>
      </c>
      <c r="Q451" s="431"/>
      <c r="R451" s="438"/>
      <c r="S451" s="83">
        <f t="shared" si="228"/>
        <v>0</v>
      </c>
    </row>
    <row r="452" spans="1:38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227"/>
        <v>0</v>
      </c>
      <c r="J452" s="4"/>
      <c r="K452" s="71" t="s">
        <v>56</v>
      </c>
      <c r="L452" s="431"/>
      <c r="M452" s="432"/>
      <c r="N452" s="432"/>
      <c r="O452" s="433"/>
      <c r="P452" s="84">
        <v>0</v>
      </c>
      <c r="Q452" s="431"/>
      <c r="R452" s="438"/>
      <c r="S452" s="86">
        <f t="shared" si="228"/>
        <v>0</v>
      </c>
    </row>
    <row r="453" spans="1:38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227"/>
        <v>0</v>
      </c>
      <c r="J453" s="4"/>
      <c r="K453" s="72" t="s">
        <v>16</v>
      </c>
      <c r="L453" s="431"/>
      <c r="M453" s="432"/>
      <c r="N453" s="432"/>
      <c r="O453" s="433"/>
      <c r="P453" s="43">
        <v>0</v>
      </c>
      <c r="Q453" s="431"/>
      <c r="R453" s="438"/>
      <c r="S453" s="83">
        <f t="shared" si="228"/>
        <v>0</v>
      </c>
    </row>
    <row r="454" spans="1:38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227"/>
        <v>0</v>
      </c>
      <c r="J454" s="4"/>
      <c r="K454" s="71" t="s">
        <v>68</v>
      </c>
      <c r="L454" s="431"/>
      <c r="M454" s="432"/>
      <c r="N454" s="432"/>
      <c r="O454" s="433"/>
      <c r="P454" s="84">
        <v>0</v>
      </c>
      <c r="Q454" s="431"/>
      <c r="R454" s="438"/>
      <c r="S454" s="86">
        <f t="shared" si="228"/>
        <v>0</v>
      </c>
    </row>
    <row r="455" spans="1:38" ht="15">
      <c r="A455" s="29" t="s">
        <v>58</v>
      </c>
      <c r="B455" s="431"/>
      <c r="C455" s="432"/>
      <c r="D455" s="432"/>
      <c r="E455" s="433"/>
      <c r="F455" s="43">
        <v>418.16434345071309</v>
      </c>
      <c r="G455" s="431"/>
      <c r="H455" s="433"/>
      <c r="I455" s="39">
        <f t="shared" si="227"/>
        <v>418.16434345071309</v>
      </c>
      <c r="J455" s="4"/>
      <c r="K455" s="72" t="s">
        <v>58</v>
      </c>
      <c r="L455" s="431"/>
      <c r="M455" s="432"/>
      <c r="N455" s="432"/>
      <c r="O455" s="433"/>
      <c r="P455" s="43">
        <v>0</v>
      </c>
      <c r="Q455" s="431"/>
      <c r="R455" s="438"/>
      <c r="S455" s="83">
        <f t="shared" si="228"/>
        <v>0</v>
      </c>
    </row>
    <row r="456" spans="1:38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227"/>
        <v>0</v>
      </c>
      <c r="J456" s="4"/>
      <c r="K456" s="71" t="s">
        <v>12</v>
      </c>
      <c r="L456" s="431"/>
      <c r="M456" s="432"/>
      <c r="N456" s="432"/>
      <c r="O456" s="433"/>
      <c r="P456" s="84">
        <v>0</v>
      </c>
      <c r="Q456" s="431"/>
      <c r="R456" s="438"/>
      <c r="S456" s="86">
        <f t="shared" si="228"/>
        <v>0</v>
      </c>
    </row>
    <row r="457" spans="1:38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227"/>
        <v>0</v>
      </c>
      <c r="J457" s="4"/>
      <c r="K457" s="72" t="s">
        <v>59</v>
      </c>
      <c r="L457" s="431"/>
      <c r="M457" s="432"/>
      <c r="N457" s="432"/>
      <c r="O457" s="433"/>
      <c r="P457" s="43">
        <v>0</v>
      </c>
      <c r="Q457" s="431"/>
      <c r="R457" s="438"/>
      <c r="S457" s="83">
        <f t="shared" si="228"/>
        <v>0</v>
      </c>
    </row>
    <row r="458" spans="1:38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227"/>
        <v>0</v>
      </c>
      <c r="J458" s="4"/>
      <c r="K458" s="71" t="s">
        <v>17</v>
      </c>
      <c r="L458" s="431"/>
      <c r="M458" s="432"/>
      <c r="N458" s="432"/>
      <c r="O458" s="433"/>
      <c r="P458" s="84">
        <v>0</v>
      </c>
      <c r="Q458" s="431"/>
      <c r="R458" s="438"/>
      <c r="S458" s="86">
        <f t="shared" si="228"/>
        <v>0</v>
      </c>
    </row>
    <row r="459" spans="1:38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227"/>
        <v>0</v>
      </c>
      <c r="J459" s="4"/>
      <c r="K459" s="72" t="s">
        <v>140</v>
      </c>
      <c r="L459" s="431"/>
      <c r="M459" s="432"/>
      <c r="N459" s="432"/>
      <c r="O459" s="433"/>
      <c r="P459" s="43">
        <v>0</v>
      </c>
      <c r="Q459" s="431"/>
      <c r="R459" s="438"/>
      <c r="S459" s="83">
        <f t="shared" si="228"/>
        <v>0</v>
      </c>
    </row>
    <row r="460" spans="1:38" ht="15">
      <c r="A460" s="28" t="s">
        <v>25</v>
      </c>
      <c r="B460" s="431"/>
      <c r="C460" s="432"/>
      <c r="D460" s="432"/>
      <c r="E460" s="433"/>
      <c r="F460" s="40">
        <v>1311.3936683460381</v>
      </c>
      <c r="G460" s="431"/>
      <c r="H460" s="433"/>
      <c r="I460" s="42">
        <f t="shared" si="227"/>
        <v>1311.3936683460381</v>
      </c>
      <c r="J460" s="4"/>
      <c r="K460" s="71" t="s">
        <v>25</v>
      </c>
      <c r="L460" s="431"/>
      <c r="M460" s="432"/>
      <c r="N460" s="432"/>
      <c r="O460" s="433"/>
      <c r="P460" s="84">
        <v>0</v>
      </c>
      <c r="Q460" s="431"/>
      <c r="R460" s="438"/>
      <c r="S460" s="86">
        <f t="shared" si="228"/>
        <v>0</v>
      </c>
    </row>
    <row r="461" spans="1:38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227"/>
        <v>0</v>
      </c>
      <c r="J461" s="4"/>
      <c r="K461" s="72" t="s">
        <v>24</v>
      </c>
      <c r="L461" s="431"/>
      <c r="M461" s="432"/>
      <c r="N461" s="432"/>
      <c r="O461" s="433"/>
      <c r="P461" s="43">
        <v>0</v>
      </c>
      <c r="Q461" s="431"/>
      <c r="R461" s="438"/>
      <c r="S461" s="83">
        <f t="shared" si="228"/>
        <v>0</v>
      </c>
    </row>
    <row r="462" spans="1:38" ht="15">
      <c r="A462" s="28" t="s">
        <v>60</v>
      </c>
      <c r="B462" s="431"/>
      <c r="C462" s="432"/>
      <c r="D462" s="432"/>
      <c r="E462" s="433"/>
      <c r="F462" s="40">
        <v>6.0884886764705895E-2</v>
      </c>
      <c r="G462" s="431"/>
      <c r="H462" s="433"/>
      <c r="I462" s="42">
        <f t="shared" si="227"/>
        <v>6.0884886764705895E-2</v>
      </c>
      <c r="J462" s="4"/>
      <c r="K462" s="71" t="s">
        <v>60</v>
      </c>
      <c r="L462" s="431"/>
      <c r="M462" s="432"/>
      <c r="N462" s="432"/>
      <c r="O462" s="433"/>
      <c r="P462" s="84">
        <v>0</v>
      </c>
      <c r="Q462" s="431"/>
      <c r="R462" s="438"/>
      <c r="S462" s="86">
        <f t="shared" si="228"/>
        <v>0</v>
      </c>
    </row>
    <row r="463" spans="1:38" ht="15">
      <c r="A463" s="29" t="s">
        <v>22</v>
      </c>
      <c r="B463" s="431"/>
      <c r="C463" s="432"/>
      <c r="D463" s="432"/>
      <c r="E463" s="433"/>
      <c r="F463" s="43">
        <v>4.0582063612397175</v>
      </c>
      <c r="G463" s="431"/>
      <c r="H463" s="433"/>
      <c r="I463" s="39">
        <f t="shared" si="227"/>
        <v>4.0582063612397175</v>
      </c>
      <c r="J463" s="4"/>
      <c r="K463" s="72" t="s">
        <v>22</v>
      </c>
      <c r="L463" s="431"/>
      <c r="M463" s="432"/>
      <c r="N463" s="432"/>
      <c r="O463" s="433"/>
      <c r="P463" s="43">
        <v>0</v>
      </c>
      <c r="Q463" s="431"/>
      <c r="R463" s="438"/>
      <c r="S463" s="83">
        <f t="shared" si="228"/>
        <v>0</v>
      </c>
    </row>
    <row r="464" spans="1:38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227"/>
        <v>0</v>
      </c>
      <c r="J464" s="4"/>
      <c r="K464" s="71" t="s">
        <v>21</v>
      </c>
      <c r="L464" s="431"/>
      <c r="M464" s="432"/>
      <c r="N464" s="432"/>
      <c r="O464" s="433"/>
      <c r="P464" s="84">
        <v>0</v>
      </c>
      <c r="Q464" s="431"/>
      <c r="R464" s="438"/>
      <c r="S464" s="86">
        <f t="shared" si="228"/>
        <v>0</v>
      </c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</row>
    <row r="465" spans="1:38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227"/>
        <v>0</v>
      </c>
      <c r="J465" s="4"/>
      <c r="K465" s="73" t="s">
        <v>64</v>
      </c>
      <c r="L465" s="431"/>
      <c r="M465" s="432"/>
      <c r="N465" s="432"/>
      <c r="O465" s="433"/>
      <c r="P465" s="43">
        <v>0</v>
      </c>
      <c r="Q465" s="431"/>
      <c r="R465" s="438"/>
      <c r="S465" s="83">
        <f t="shared" si="228"/>
        <v>0</v>
      </c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</row>
    <row r="466" spans="1:38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227"/>
        <v>0</v>
      </c>
      <c r="J466" s="4"/>
      <c r="K466" s="74" t="s">
        <v>23</v>
      </c>
      <c r="L466" s="431"/>
      <c r="M466" s="432"/>
      <c r="N466" s="432"/>
      <c r="O466" s="433"/>
      <c r="P466" s="87">
        <v>0</v>
      </c>
      <c r="Q466" s="431"/>
      <c r="R466" s="438"/>
      <c r="S466" s="89">
        <f t="shared" si="228"/>
        <v>0</v>
      </c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</row>
    <row r="467" spans="1:38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227"/>
        <v>0</v>
      </c>
      <c r="J467" s="4"/>
      <c r="K467" s="75" t="s">
        <v>19</v>
      </c>
      <c r="L467" s="431"/>
      <c r="M467" s="432"/>
      <c r="N467" s="432"/>
      <c r="O467" s="433"/>
      <c r="P467" s="62">
        <v>0</v>
      </c>
      <c r="Q467" s="431"/>
      <c r="R467" s="438"/>
      <c r="S467" s="91">
        <f t="shared" si="228"/>
        <v>0</v>
      </c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</row>
    <row r="468" spans="1:38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227"/>
        <v>0</v>
      </c>
      <c r="J468" s="4"/>
      <c r="K468" s="74" t="s">
        <v>20</v>
      </c>
      <c r="L468" s="431"/>
      <c r="M468" s="432"/>
      <c r="N468" s="432"/>
      <c r="O468" s="433"/>
      <c r="P468" s="87">
        <v>0</v>
      </c>
      <c r="Q468" s="431"/>
      <c r="R468" s="438"/>
      <c r="S468" s="89">
        <f t="shared" si="228"/>
        <v>0</v>
      </c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</row>
    <row r="469" spans="1:38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227"/>
        <v>0</v>
      </c>
      <c r="J469" s="4"/>
      <c r="K469" s="76" t="s">
        <v>11</v>
      </c>
      <c r="L469" s="434"/>
      <c r="M469" s="435"/>
      <c r="N469" s="435"/>
      <c r="O469" s="436"/>
      <c r="P469" s="52">
        <v>0</v>
      </c>
      <c r="Q469" s="434"/>
      <c r="R469" s="439"/>
      <c r="S469" s="93">
        <f t="shared" si="228"/>
        <v>0</v>
      </c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</row>
    <row r="470" spans="1:38" ht="15">
      <c r="A470" s="34" t="s">
        <v>26</v>
      </c>
      <c r="B470" s="67">
        <f>SUM(B449:B465)</f>
        <v>0</v>
      </c>
      <c r="C470" s="67">
        <f t="shared" ref="C470:I470" si="229">SUM(C449:C465)</f>
        <v>0</v>
      </c>
      <c r="D470" s="67">
        <f t="shared" si="229"/>
        <v>0</v>
      </c>
      <c r="E470" s="67">
        <f t="shared" si="229"/>
        <v>0</v>
      </c>
      <c r="F470" s="67">
        <f t="shared" si="229"/>
        <v>1738.4465287003218</v>
      </c>
      <c r="G470" s="67">
        <f t="shared" si="229"/>
        <v>0</v>
      </c>
      <c r="H470" s="68">
        <f t="shared" si="229"/>
        <v>0</v>
      </c>
      <c r="I470" s="39">
        <f t="shared" si="229"/>
        <v>1738.4465287003218</v>
      </c>
      <c r="J470" s="4"/>
      <c r="K470" s="77" t="s">
        <v>26</v>
      </c>
      <c r="L470" s="67">
        <f>SUM(L449:L465)</f>
        <v>0</v>
      </c>
      <c r="M470" s="67">
        <f t="shared" ref="M470:S470" si="230">SUM(M449:M465)</f>
        <v>0</v>
      </c>
      <c r="N470" s="67">
        <f t="shared" si="230"/>
        <v>0</v>
      </c>
      <c r="O470" s="67">
        <f t="shared" si="230"/>
        <v>0</v>
      </c>
      <c r="P470" s="67">
        <f t="shared" si="230"/>
        <v>0</v>
      </c>
      <c r="Q470" s="67">
        <f t="shared" si="230"/>
        <v>0</v>
      </c>
      <c r="R470" s="68">
        <f t="shared" si="230"/>
        <v>0</v>
      </c>
      <c r="S470" s="94">
        <f t="shared" si="230"/>
        <v>0</v>
      </c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</row>
    <row r="471" spans="1:38" s="8" customFormat="1" ht="15.75" thickBot="1">
      <c r="A471" s="32" t="s">
        <v>90</v>
      </c>
      <c r="B471" s="48">
        <f>IF($I470=0,"-",B470/$I470)</f>
        <v>0</v>
      </c>
      <c r="C471" s="48">
        <f t="shared" ref="C471:H471" si="231">IF($I470=0,"-",C470/$I470)</f>
        <v>0</v>
      </c>
      <c r="D471" s="48">
        <f t="shared" si="231"/>
        <v>0</v>
      </c>
      <c r="E471" s="48">
        <f t="shared" si="231"/>
        <v>0</v>
      </c>
      <c r="F471" s="48">
        <f t="shared" si="231"/>
        <v>1</v>
      </c>
      <c r="G471" s="48">
        <f t="shared" si="231"/>
        <v>0</v>
      </c>
      <c r="H471" s="69">
        <f t="shared" si="231"/>
        <v>0</v>
      </c>
      <c r="I471" s="49">
        <f>SUM(B471:H471)</f>
        <v>1</v>
      </c>
      <c r="J471" s="4"/>
      <c r="K471" s="78" t="s">
        <v>90</v>
      </c>
      <c r="L471" s="100" t="str">
        <f>IF($S470=0,"-",L470/$S470)</f>
        <v>-</v>
      </c>
      <c r="M471" s="100" t="str">
        <f t="shared" ref="M471:R471" si="232">IF($S470=0,"-",M470/$S470)</f>
        <v>-</v>
      </c>
      <c r="N471" s="100" t="str">
        <f t="shared" si="232"/>
        <v>-</v>
      </c>
      <c r="O471" s="100" t="str">
        <f t="shared" si="232"/>
        <v>-</v>
      </c>
      <c r="P471" s="100" t="str">
        <f t="shared" si="232"/>
        <v>-</v>
      </c>
      <c r="Q471" s="100" t="str">
        <f t="shared" si="232"/>
        <v>-</v>
      </c>
      <c r="R471" s="100" t="str">
        <f t="shared" si="232"/>
        <v>-</v>
      </c>
      <c r="S471" s="100">
        <f>SUM(L471:R471)</f>
        <v>0</v>
      </c>
      <c r="T471" s="4"/>
      <c r="U471" s="9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0"/>
      <c r="AK471" s="13"/>
      <c r="AL471" s="13"/>
    </row>
    <row r="472" spans="1:38" ht="15" thickBot="1">
      <c r="A472" s="2"/>
      <c r="B472" s="2"/>
      <c r="C472" s="2"/>
      <c r="D472" s="2"/>
      <c r="E472" s="2"/>
      <c r="F472" s="2"/>
      <c r="G472" s="2"/>
      <c r="H472" s="2"/>
      <c r="I472" s="2"/>
      <c r="J472" s="4"/>
      <c r="K472" s="2"/>
      <c r="L472" s="2"/>
      <c r="M472" s="2"/>
      <c r="N472" s="2"/>
      <c r="O472" s="2"/>
      <c r="P472" s="2"/>
      <c r="Q472" s="2"/>
      <c r="R472" s="2"/>
      <c r="S472" s="2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</row>
    <row r="473" spans="1:38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  <c r="J473" s="4"/>
      <c r="K473" s="426" t="s">
        <v>45</v>
      </c>
      <c r="L473" s="80" t="s">
        <v>0</v>
      </c>
      <c r="M473" s="80" t="s">
        <v>1</v>
      </c>
      <c r="N473" s="80" t="s">
        <v>2</v>
      </c>
      <c r="O473" s="80" t="s">
        <v>3</v>
      </c>
      <c r="P473" s="80" t="s">
        <v>27</v>
      </c>
      <c r="Q473" s="80" t="s">
        <v>4</v>
      </c>
      <c r="R473" s="80" t="s">
        <v>5</v>
      </c>
      <c r="S473" s="81" t="s">
        <v>6</v>
      </c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</row>
    <row r="474" spans="1:38" ht="15" customHeight="1">
      <c r="A474" s="447" t="s">
        <v>45</v>
      </c>
      <c r="B474" s="409" t="s">
        <v>119</v>
      </c>
      <c r="C474" s="410"/>
      <c r="D474" s="410"/>
      <c r="E474" s="410"/>
      <c r="F474" s="410"/>
      <c r="G474" s="410"/>
      <c r="H474" s="410"/>
      <c r="I474" s="411"/>
      <c r="J474" s="4"/>
      <c r="K474" s="427" t="s">
        <v>45</v>
      </c>
      <c r="L474" s="412" t="s">
        <v>119</v>
      </c>
      <c r="M474" s="413"/>
      <c r="N474" s="413"/>
      <c r="O474" s="413"/>
      <c r="P474" s="413"/>
      <c r="Q474" s="413"/>
      <c r="R474" s="413"/>
      <c r="S474" s="414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</row>
    <row r="475" spans="1:38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SUM(B475:H475)</f>
        <v>0</v>
      </c>
      <c r="J475" s="4"/>
      <c r="K475" s="79" t="s">
        <v>7</v>
      </c>
      <c r="L475" s="428"/>
      <c r="M475" s="429"/>
      <c r="N475" s="429"/>
      <c r="O475" s="430"/>
      <c r="P475" s="37">
        <v>0</v>
      </c>
      <c r="Q475" s="428"/>
      <c r="R475" s="437"/>
      <c r="S475" s="99">
        <f>SUM(L475:R475)</f>
        <v>0</v>
      </c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</row>
    <row r="476" spans="1:38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233">SUM(B476:H476)</f>
        <v>0</v>
      </c>
      <c r="J476" s="4"/>
      <c r="K476" s="71" t="s">
        <v>8</v>
      </c>
      <c r="L476" s="431"/>
      <c r="M476" s="432"/>
      <c r="N476" s="432"/>
      <c r="O476" s="433"/>
      <c r="P476" s="84">
        <v>0</v>
      </c>
      <c r="Q476" s="431"/>
      <c r="R476" s="438"/>
      <c r="S476" s="86">
        <f t="shared" ref="S476:S495" si="234">SUM(L476:R476)</f>
        <v>0</v>
      </c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</row>
    <row r="477" spans="1:38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233"/>
        <v>0</v>
      </c>
      <c r="J477" s="4"/>
      <c r="K477" s="72" t="s">
        <v>10</v>
      </c>
      <c r="L477" s="431"/>
      <c r="M477" s="432"/>
      <c r="N477" s="432"/>
      <c r="O477" s="433"/>
      <c r="P477" s="43">
        <v>0</v>
      </c>
      <c r="Q477" s="431"/>
      <c r="R477" s="438"/>
      <c r="S477" s="83">
        <f t="shared" si="234"/>
        <v>0</v>
      </c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</row>
    <row r="478" spans="1:38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233"/>
        <v>0</v>
      </c>
      <c r="J478" s="4"/>
      <c r="K478" s="71" t="s">
        <v>56</v>
      </c>
      <c r="L478" s="431"/>
      <c r="M478" s="432"/>
      <c r="N478" s="432"/>
      <c r="O478" s="433"/>
      <c r="P478" s="84">
        <v>0</v>
      </c>
      <c r="Q478" s="431"/>
      <c r="R478" s="438"/>
      <c r="S478" s="86">
        <f t="shared" si="234"/>
        <v>0</v>
      </c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</row>
    <row r="479" spans="1:38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233"/>
        <v>0</v>
      </c>
      <c r="J479" s="4"/>
      <c r="K479" s="72" t="s">
        <v>16</v>
      </c>
      <c r="L479" s="431"/>
      <c r="M479" s="432"/>
      <c r="N479" s="432"/>
      <c r="O479" s="433"/>
      <c r="P479" s="43">
        <v>0</v>
      </c>
      <c r="Q479" s="431"/>
      <c r="R479" s="438"/>
      <c r="S479" s="83">
        <f t="shared" si="234"/>
        <v>0</v>
      </c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</row>
    <row r="480" spans="1:38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233"/>
        <v>0</v>
      </c>
      <c r="J480" s="4"/>
      <c r="K480" s="71" t="s">
        <v>68</v>
      </c>
      <c r="L480" s="431"/>
      <c r="M480" s="432"/>
      <c r="N480" s="432"/>
      <c r="O480" s="433"/>
      <c r="P480" s="84">
        <v>0</v>
      </c>
      <c r="Q480" s="431"/>
      <c r="R480" s="438"/>
      <c r="S480" s="86">
        <f t="shared" si="234"/>
        <v>0</v>
      </c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</row>
    <row r="481" spans="1:38" ht="15">
      <c r="A481" s="29" t="s">
        <v>58</v>
      </c>
      <c r="B481" s="431"/>
      <c r="C481" s="432"/>
      <c r="D481" s="432"/>
      <c r="E481" s="433"/>
      <c r="F481" s="43">
        <v>50517.89757924615</v>
      </c>
      <c r="G481" s="431"/>
      <c r="H481" s="433"/>
      <c r="I481" s="39">
        <f t="shared" si="233"/>
        <v>50517.89757924615</v>
      </c>
      <c r="J481" s="4"/>
      <c r="K481" s="72" t="s">
        <v>58</v>
      </c>
      <c r="L481" s="431"/>
      <c r="M481" s="432"/>
      <c r="N481" s="432"/>
      <c r="O481" s="433"/>
      <c r="P481" s="43">
        <v>16083.960251118764</v>
      </c>
      <c r="Q481" s="431"/>
      <c r="R481" s="438"/>
      <c r="S481" s="83">
        <f t="shared" si="234"/>
        <v>16083.960251118764</v>
      </c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</row>
    <row r="482" spans="1:38" ht="15">
      <c r="A482" s="28" t="s">
        <v>12</v>
      </c>
      <c r="B482" s="431"/>
      <c r="C482" s="432"/>
      <c r="D482" s="432"/>
      <c r="E482" s="433"/>
      <c r="F482" s="40">
        <v>19350.442107185419</v>
      </c>
      <c r="G482" s="431"/>
      <c r="H482" s="433"/>
      <c r="I482" s="42">
        <f t="shared" si="233"/>
        <v>19350.442107185419</v>
      </c>
      <c r="J482" s="4"/>
      <c r="K482" s="71" t="s">
        <v>12</v>
      </c>
      <c r="L482" s="431"/>
      <c r="M482" s="432"/>
      <c r="N482" s="432"/>
      <c r="O482" s="433"/>
      <c r="P482" s="84">
        <v>8117.3955796609571</v>
      </c>
      <c r="Q482" s="431"/>
      <c r="R482" s="438"/>
      <c r="S482" s="86">
        <f t="shared" si="234"/>
        <v>8117.3955796609571</v>
      </c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</row>
    <row r="483" spans="1:38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233"/>
        <v>0</v>
      </c>
      <c r="J483" s="4"/>
      <c r="K483" s="72" t="s">
        <v>59</v>
      </c>
      <c r="L483" s="431"/>
      <c r="M483" s="432"/>
      <c r="N483" s="432"/>
      <c r="O483" s="433"/>
      <c r="P483" s="43">
        <v>-4.2366110619695974E-13</v>
      </c>
      <c r="Q483" s="431"/>
      <c r="R483" s="438"/>
      <c r="S483" s="83">
        <f t="shared" si="234"/>
        <v>-4.2366110619695974E-13</v>
      </c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</row>
    <row r="484" spans="1:38" ht="15">
      <c r="A484" s="28" t="s">
        <v>17</v>
      </c>
      <c r="B484" s="431"/>
      <c r="C484" s="432"/>
      <c r="D484" s="432"/>
      <c r="E484" s="433"/>
      <c r="F484" s="40">
        <v>38.303872048682692</v>
      </c>
      <c r="G484" s="431"/>
      <c r="H484" s="433"/>
      <c r="I484" s="42">
        <f t="shared" si="233"/>
        <v>38.303872048682692</v>
      </c>
      <c r="J484" s="4"/>
      <c r="K484" s="71" t="s">
        <v>17</v>
      </c>
      <c r="L484" s="431"/>
      <c r="M484" s="432"/>
      <c r="N484" s="432"/>
      <c r="O484" s="433"/>
      <c r="P484" s="84">
        <v>38.303872048682472</v>
      </c>
      <c r="Q484" s="431"/>
      <c r="R484" s="438"/>
      <c r="S484" s="86">
        <f t="shared" si="234"/>
        <v>38.303872048682472</v>
      </c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</row>
    <row r="485" spans="1:38" ht="15">
      <c r="A485" s="29" t="s">
        <v>140</v>
      </c>
      <c r="B485" s="431"/>
      <c r="C485" s="432"/>
      <c r="D485" s="432"/>
      <c r="E485" s="433"/>
      <c r="F485" s="43">
        <v>3.8989306151760137</v>
      </c>
      <c r="G485" s="431"/>
      <c r="H485" s="433"/>
      <c r="I485" s="39">
        <f t="shared" si="233"/>
        <v>3.8989306151760137</v>
      </c>
      <c r="J485" s="4"/>
      <c r="K485" s="72" t="s">
        <v>140</v>
      </c>
      <c r="L485" s="431"/>
      <c r="M485" s="432"/>
      <c r="N485" s="432"/>
      <c r="O485" s="433"/>
      <c r="P485" s="43">
        <v>3.8989306151713663</v>
      </c>
      <c r="Q485" s="431"/>
      <c r="R485" s="438"/>
      <c r="S485" s="83">
        <f t="shared" si="234"/>
        <v>3.8989306151713663</v>
      </c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</row>
    <row r="486" spans="1:38" ht="15">
      <c r="A486" s="28" t="s">
        <v>25</v>
      </c>
      <c r="B486" s="431"/>
      <c r="C486" s="432"/>
      <c r="D486" s="432"/>
      <c r="E486" s="433"/>
      <c r="F486" s="40">
        <v>282.93725441819947</v>
      </c>
      <c r="G486" s="431"/>
      <c r="H486" s="433"/>
      <c r="I486" s="42">
        <f t="shared" si="233"/>
        <v>282.93725441819947</v>
      </c>
      <c r="J486" s="4"/>
      <c r="K486" s="71" t="s">
        <v>25</v>
      </c>
      <c r="L486" s="431"/>
      <c r="M486" s="432"/>
      <c r="N486" s="432"/>
      <c r="O486" s="433"/>
      <c r="P486" s="84">
        <v>4.2064129956997931E-12</v>
      </c>
      <c r="Q486" s="431"/>
      <c r="R486" s="438"/>
      <c r="S486" s="86">
        <f t="shared" si="234"/>
        <v>4.2064129956997931E-12</v>
      </c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</row>
    <row r="487" spans="1:38" ht="15">
      <c r="A487" s="29" t="s">
        <v>24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233"/>
        <v>0</v>
      </c>
      <c r="J487" s="4"/>
      <c r="K487" s="72" t="s">
        <v>24</v>
      </c>
      <c r="L487" s="431"/>
      <c r="M487" s="432"/>
      <c r="N487" s="432"/>
      <c r="O487" s="433"/>
      <c r="P487" s="43">
        <v>5.3557158707917552E-13</v>
      </c>
      <c r="Q487" s="431"/>
      <c r="R487" s="438"/>
      <c r="S487" s="83">
        <f t="shared" si="234"/>
        <v>5.3557158707917552E-13</v>
      </c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</row>
    <row r="488" spans="1:38" ht="15">
      <c r="A488" s="28" t="s">
        <v>60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233"/>
        <v>0</v>
      </c>
      <c r="J488" s="4"/>
      <c r="K488" s="71" t="s">
        <v>60</v>
      </c>
      <c r="L488" s="431"/>
      <c r="M488" s="432"/>
      <c r="N488" s="432"/>
      <c r="O488" s="433"/>
      <c r="P488" s="84">
        <v>5.4617074751739381E-13</v>
      </c>
      <c r="Q488" s="431"/>
      <c r="R488" s="438"/>
      <c r="S488" s="86">
        <f t="shared" si="234"/>
        <v>5.4617074751739381E-13</v>
      </c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</row>
    <row r="489" spans="1:38" ht="15">
      <c r="A489" s="29" t="s">
        <v>22</v>
      </c>
      <c r="B489" s="431"/>
      <c r="C489" s="432"/>
      <c r="D489" s="432"/>
      <c r="E489" s="433"/>
      <c r="F489" s="43">
        <v>653.26362925685942</v>
      </c>
      <c r="G489" s="431"/>
      <c r="H489" s="433"/>
      <c r="I489" s="39">
        <f t="shared" si="233"/>
        <v>653.26362925685942</v>
      </c>
      <c r="J489" s="4"/>
      <c r="K489" s="72" t="s">
        <v>22</v>
      </c>
      <c r="L489" s="431"/>
      <c r="M489" s="432"/>
      <c r="N489" s="432"/>
      <c r="O489" s="433"/>
      <c r="P489" s="43">
        <v>456.17134799861418</v>
      </c>
      <c r="Q489" s="431"/>
      <c r="R489" s="438"/>
      <c r="S489" s="83">
        <f t="shared" si="234"/>
        <v>456.17134799861418</v>
      </c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</row>
    <row r="490" spans="1:38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233"/>
        <v>0</v>
      </c>
      <c r="J490" s="4"/>
      <c r="K490" s="71" t="s">
        <v>21</v>
      </c>
      <c r="L490" s="431"/>
      <c r="M490" s="432"/>
      <c r="N490" s="432"/>
      <c r="O490" s="433"/>
      <c r="P490" s="84">
        <v>0</v>
      </c>
      <c r="Q490" s="431"/>
      <c r="R490" s="438"/>
      <c r="S490" s="86">
        <f t="shared" si="234"/>
        <v>0</v>
      </c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</row>
    <row r="491" spans="1:38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233"/>
        <v>0</v>
      </c>
      <c r="J491" s="4"/>
      <c r="K491" s="73" t="s">
        <v>64</v>
      </c>
      <c r="L491" s="431"/>
      <c r="M491" s="432"/>
      <c r="N491" s="432"/>
      <c r="O491" s="433"/>
      <c r="P491" s="43">
        <v>0</v>
      </c>
      <c r="Q491" s="431"/>
      <c r="R491" s="438"/>
      <c r="S491" s="83">
        <f t="shared" si="234"/>
        <v>0</v>
      </c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</row>
    <row r="492" spans="1:38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233"/>
        <v>0</v>
      </c>
      <c r="J492" s="4"/>
      <c r="K492" s="74" t="s">
        <v>23</v>
      </c>
      <c r="L492" s="431"/>
      <c r="M492" s="432"/>
      <c r="N492" s="432"/>
      <c r="O492" s="433"/>
      <c r="P492" s="87">
        <v>0</v>
      </c>
      <c r="Q492" s="431"/>
      <c r="R492" s="438"/>
      <c r="S492" s="89">
        <f t="shared" si="234"/>
        <v>0</v>
      </c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</row>
    <row r="493" spans="1:38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233"/>
        <v>0</v>
      </c>
      <c r="J493" s="4"/>
      <c r="K493" s="75" t="s">
        <v>19</v>
      </c>
      <c r="L493" s="431"/>
      <c r="M493" s="432"/>
      <c r="N493" s="432"/>
      <c r="O493" s="433"/>
      <c r="P493" s="62">
        <v>0</v>
      </c>
      <c r="Q493" s="431"/>
      <c r="R493" s="438"/>
      <c r="S493" s="91">
        <f t="shared" si="234"/>
        <v>0</v>
      </c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</row>
    <row r="494" spans="1:38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233"/>
        <v>0</v>
      </c>
      <c r="J494" s="4"/>
      <c r="K494" s="74" t="s">
        <v>20</v>
      </c>
      <c r="L494" s="431"/>
      <c r="M494" s="432"/>
      <c r="N494" s="432"/>
      <c r="O494" s="433"/>
      <c r="P494" s="87">
        <v>0</v>
      </c>
      <c r="Q494" s="431"/>
      <c r="R494" s="438"/>
      <c r="S494" s="89">
        <f t="shared" si="234"/>
        <v>0</v>
      </c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</row>
    <row r="495" spans="1:38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233"/>
        <v>0</v>
      </c>
      <c r="J495" s="4"/>
      <c r="K495" s="76" t="s">
        <v>11</v>
      </c>
      <c r="L495" s="434"/>
      <c r="M495" s="435"/>
      <c r="N495" s="435"/>
      <c r="O495" s="436"/>
      <c r="P495" s="52">
        <v>0</v>
      </c>
      <c r="Q495" s="434"/>
      <c r="R495" s="439"/>
      <c r="S495" s="93">
        <f t="shared" si="234"/>
        <v>0</v>
      </c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</row>
    <row r="496" spans="1:38" ht="15">
      <c r="A496" s="34" t="s">
        <v>26</v>
      </c>
      <c r="B496" s="67">
        <f>SUM(B475:B491)</f>
        <v>0</v>
      </c>
      <c r="C496" s="67">
        <f t="shared" ref="C496:I496" si="235">SUM(C475:C491)</f>
        <v>0</v>
      </c>
      <c r="D496" s="67">
        <f t="shared" si="235"/>
        <v>0</v>
      </c>
      <c r="E496" s="67">
        <f t="shared" si="235"/>
        <v>0</v>
      </c>
      <c r="F496" s="67">
        <f t="shared" si="235"/>
        <v>70846.743372770492</v>
      </c>
      <c r="G496" s="67">
        <f t="shared" si="235"/>
        <v>0</v>
      </c>
      <c r="H496" s="68">
        <f t="shared" si="235"/>
        <v>0</v>
      </c>
      <c r="I496" s="39">
        <f t="shared" si="235"/>
        <v>70846.743372770492</v>
      </c>
      <c r="J496" s="4"/>
      <c r="K496" s="77" t="s">
        <v>26</v>
      </c>
      <c r="L496" s="67">
        <f>SUM(L475:L491)</f>
        <v>0</v>
      </c>
      <c r="M496" s="67">
        <f t="shared" ref="M496:S496" si="236">SUM(M475:M491)</f>
        <v>0</v>
      </c>
      <c r="N496" s="67">
        <f t="shared" si="236"/>
        <v>0</v>
      </c>
      <c r="O496" s="67">
        <f t="shared" si="236"/>
        <v>0</v>
      </c>
      <c r="P496" s="67">
        <f t="shared" si="236"/>
        <v>24699.729981442193</v>
      </c>
      <c r="Q496" s="67">
        <f t="shared" si="236"/>
        <v>0</v>
      </c>
      <c r="R496" s="68">
        <f t="shared" si="236"/>
        <v>0</v>
      </c>
      <c r="S496" s="94">
        <f t="shared" si="236"/>
        <v>24699.729981442193</v>
      </c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</row>
    <row r="497" spans="1:38" s="8" customFormat="1" ht="15.75" thickBot="1">
      <c r="A497" s="32" t="s">
        <v>90</v>
      </c>
      <c r="B497" s="48">
        <f>IF($I496=0,"-",B496/$I496)</f>
        <v>0</v>
      </c>
      <c r="C497" s="48">
        <f t="shared" ref="C497:H497" si="237">IF($I496=0,"-",C496/$I496)</f>
        <v>0</v>
      </c>
      <c r="D497" s="48">
        <f t="shared" si="237"/>
        <v>0</v>
      </c>
      <c r="E497" s="48">
        <f t="shared" si="237"/>
        <v>0</v>
      </c>
      <c r="F497" s="48">
        <f t="shared" si="237"/>
        <v>1</v>
      </c>
      <c r="G497" s="48">
        <f t="shared" si="237"/>
        <v>0</v>
      </c>
      <c r="H497" s="69">
        <f t="shared" si="237"/>
        <v>0</v>
      </c>
      <c r="I497" s="49">
        <f>SUM(B497:H497)</f>
        <v>1</v>
      </c>
      <c r="J497" s="4"/>
      <c r="K497" s="78" t="s">
        <v>90</v>
      </c>
      <c r="L497" s="95">
        <f>IF($S496=0,"-",L496/$S496)</f>
        <v>0</v>
      </c>
      <c r="M497" s="95">
        <f t="shared" ref="M497:R497" si="238">IF($S496=0,"-",M496/$S496)</f>
        <v>0</v>
      </c>
      <c r="N497" s="95">
        <f t="shared" si="238"/>
        <v>0</v>
      </c>
      <c r="O497" s="95">
        <f t="shared" si="238"/>
        <v>0</v>
      </c>
      <c r="P497" s="95">
        <f t="shared" si="238"/>
        <v>1</v>
      </c>
      <c r="Q497" s="95">
        <f t="shared" si="238"/>
        <v>0</v>
      </c>
      <c r="R497" s="96">
        <f t="shared" si="238"/>
        <v>0</v>
      </c>
      <c r="S497" s="97">
        <f>SUM(L497:R497)</f>
        <v>1</v>
      </c>
      <c r="T497" s="4"/>
      <c r="U497" s="9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0"/>
      <c r="AK497" s="13"/>
      <c r="AL497" s="13"/>
    </row>
    <row r="498" spans="1:38" ht="15" thickBot="1">
      <c r="A498" s="2"/>
      <c r="B498" s="2"/>
      <c r="C498" s="2"/>
      <c r="D498" s="2"/>
      <c r="E498" s="2"/>
      <c r="F498" s="2"/>
      <c r="G498" s="2"/>
      <c r="H498" s="2"/>
      <c r="I498" s="2"/>
      <c r="J498" s="4"/>
      <c r="K498" s="2"/>
      <c r="L498" s="2"/>
      <c r="M498" s="2"/>
      <c r="N498" s="2"/>
      <c r="O498" s="2"/>
      <c r="P498" s="2"/>
      <c r="Q498" s="2"/>
      <c r="R498" s="2"/>
      <c r="S498" s="2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</row>
    <row r="499" spans="1:38" ht="28.5" customHeight="1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  <c r="J499" s="4"/>
      <c r="K499" s="426" t="s">
        <v>46</v>
      </c>
      <c r="L499" s="80" t="s">
        <v>0</v>
      </c>
      <c r="M499" s="80" t="s">
        <v>1</v>
      </c>
      <c r="N499" s="80" t="s">
        <v>2</v>
      </c>
      <c r="O499" s="80" t="s">
        <v>3</v>
      </c>
      <c r="P499" s="80" t="s">
        <v>27</v>
      </c>
      <c r="Q499" s="80" t="s">
        <v>4</v>
      </c>
      <c r="R499" s="80" t="s">
        <v>5</v>
      </c>
      <c r="S499" s="81" t="s">
        <v>6</v>
      </c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</row>
    <row r="500" spans="1:38" ht="15" customHeight="1">
      <c r="A500" s="447" t="s">
        <v>46</v>
      </c>
      <c r="B500" s="409" t="s">
        <v>119</v>
      </c>
      <c r="C500" s="410"/>
      <c r="D500" s="410"/>
      <c r="E500" s="410"/>
      <c r="F500" s="410"/>
      <c r="G500" s="410"/>
      <c r="H500" s="410"/>
      <c r="I500" s="411"/>
      <c r="J500" s="4"/>
      <c r="K500" s="427" t="s">
        <v>46</v>
      </c>
      <c r="L500" s="412" t="s">
        <v>119</v>
      </c>
      <c r="M500" s="413"/>
      <c r="N500" s="413"/>
      <c r="O500" s="413"/>
      <c r="P500" s="413"/>
      <c r="Q500" s="413"/>
      <c r="R500" s="413"/>
      <c r="S500" s="414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</row>
    <row r="501" spans="1:38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SUM(B501:H501)</f>
        <v>0</v>
      </c>
      <c r="J501" s="4"/>
      <c r="K501" s="79" t="s">
        <v>7</v>
      </c>
      <c r="L501" s="428"/>
      <c r="M501" s="429"/>
      <c r="N501" s="429"/>
      <c r="O501" s="430"/>
      <c r="P501" s="37">
        <v>0</v>
      </c>
      <c r="Q501" s="428"/>
      <c r="R501" s="437"/>
      <c r="S501" s="99">
        <f>SUM(L501:R501)</f>
        <v>0</v>
      </c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</row>
    <row r="502" spans="1:38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239">SUM(B502:H502)</f>
        <v>0</v>
      </c>
      <c r="J502" s="4"/>
      <c r="K502" s="71" t="s">
        <v>8</v>
      </c>
      <c r="L502" s="431"/>
      <c r="M502" s="432"/>
      <c r="N502" s="432"/>
      <c r="O502" s="433"/>
      <c r="P502" s="84">
        <v>0</v>
      </c>
      <c r="Q502" s="431"/>
      <c r="R502" s="438"/>
      <c r="S502" s="86">
        <f t="shared" ref="S502:S521" si="240">SUM(L502:R502)</f>
        <v>0</v>
      </c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</row>
    <row r="503" spans="1:38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239"/>
        <v>0</v>
      </c>
      <c r="J503" s="4"/>
      <c r="K503" s="72" t="s">
        <v>10</v>
      </c>
      <c r="L503" s="431"/>
      <c r="M503" s="432"/>
      <c r="N503" s="432"/>
      <c r="O503" s="433"/>
      <c r="P503" s="43">
        <v>0</v>
      </c>
      <c r="Q503" s="431"/>
      <c r="R503" s="438"/>
      <c r="S503" s="83">
        <f t="shared" si="240"/>
        <v>0</v>
      </c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</row>
    <row r="504" spans="1:38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239"/>
        <v>0</v>
      </c>
      <c r="J504" s="4"/>
      <c r="K504" s="71" t="s">
        <v>56</v>
      </c>
      <c r="L504" s="431"/>
      <c r="M504" s="432"/>
      <c r="N504" s="432"/>
      <c r="O504" s="433"/>
      <c r="P504" s="84">
        <v>0</v>
      </c>
      <c r="Q504" s="431"/>
      <c r="R504" s="438"/>
      <c r="S504" s="86">
        <f t="shared" si="240"/>
        <v>0</v>
      </c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</row>
    <row r="505" spans="1:38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239"/>
        <v>0</v>
      </c>
      <c r="J505" s="4"/>
      <c r="K505" s="72" t="s">
        <v>16</v>
      </c>
      <c r="L505" s="431"/>
      <c r="M505" s="432"/>
      <c r="N505" s="432"/>
      <c r="O505" s="433"/>
      <c r="P505" s="43">
        <v>0</v>
      </c>
      <c r="Q505" s="431"/>
      <c r="R505" s="438"/>
      <c r="S505" s="83">
        <f t="shared" si="240"/>
        <v>0</v>
      </c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</row>
    <row r="506" spans="1:38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239"/>
        <v>0</v>
      </c>
      <c r="J506" s="4"/>
      <c r="K506" s="71" t="s">
        <v>68</v>
      </c>
      <c r="L506" s="431"/>
      <c r="M506" s="432"/>
      <c r="N506" s="432"/>
      <c r="O506" s="433"/>
      <c r="P506" s="84">
        <v>0</v>
      </c>
      <c r="Q506" s="431"/>
      <c r="R506" s="438"/>
      <c r="S506" s="86">
        <f t="shared" si="240"/>
        <v>0</v>
      </c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</row>
    <row r="507" spans="1:38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239"/>
        <v>0</v>
      </c>
      <c r="J507" s="4"/>
      <c r="K507" s="72" t="s">
        <v>58</v>
      </c>
      <c r="L507" s="431"/>
      <c r="M507" s="432"/>
      <c r="N507" s="432"/>
      <c r="O507" s="433"/>
      <c r="P507" s="43">
        <v>0</v>
      </c>
      <c r="Q507" s="431"/>
      <c r="R507" s="438"/>
      <c r="S507" s="83">
        <f t="shared" si="240"/>
        <v>0</v>
      </c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</row>
    <row r="508" spans="1:38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239"/>
        <v>0</v>
      </c>
      <c r="J508" s="4"/>
      <c r="K508" s="71" t="s">
        <v>12</v>
      </c>
      <c r="L508" s="431"/>
      <c r="M508" s="432"/>
      <c r="N508" s="432"/>
      <c r="O508" s="433"/>
      <c r="P508" s="84">
        <v>0</v>
      </c>
      <c r="Q508" s="431"/>
      <c r="R508" s="438"/>
      <c r="S508" s="86">
        <f t="shared" si="240"/>
        <v>0</v>
      </c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</row>
    <row r="509" spans="1:38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239"/>
        <v>0</v>
      </c>
      <c r="J509" s="4"/>
      <c r="K509" s="72" t="s">
        <v>59</v>
      </c>
      <c r="L509" s="431"/>
      <c r="M509" s="432"/>
      <c r="N509" s="432"/>
      <c r="O509" s="433"/>
      <c r="P509" s="43">
        <v>0</v>
      </c>
      <c r="Q509" s="431"/>
      <c r="R509" s="438"/>
      <c r="S509" s="83">
        <f t="shared" si="240"/>
        <v>0</v>
      </c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</row>
    <row r="510" spans="1:38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239"/>
        <v>0</v>
      </c>
      <c r="J510" s="4"/>
      <c r="K510" s="71" t="s">
        <v>17</v>
      </c>
      <c r="L510" s="431"/>
      <c r="M510" s="432"/>
      <c r="N510" s="432"/>
      <c r="O510" s="433"/>
      <c r="P510" s="84">
        <v>0</v>
      </c>
      <c r="Q510" s="431"/>
      <c r="R510" s="438"/>
      <c r="S510" s="86">
        <f t="shared" si="240"/>
        <v>0</v>
      </c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</row>
    <row r="511" spans="1:38" ht="15">
      <c r="A511" s="29" t="s">
        <v>140</v>
      </c>
      <c r="B511" s="431"/>
      <c r="C511" s="432"/>
      <c r="D511" s="432"/>
      <c r="E511" s="433"/>
      <c r="F511" s="43">
        <v>4048.3501466018697</v>
      </c>
      <c r="G511" s="431"/>
      <c r="H511" s="433"/>
      <c r="I511" s="39">
        <f t="shared" si="239"/>
        <v>4048.3501466018697</v>
      </c>
      <c r="J511" s="4"/>
      <c r="K511" s="72" t="s">
        <v>140</v>
      </c>
      <c r="L511" s="431"/>
      <c r="M511" s="432"/>
      <c r="N511" s="432"/>
      <c r="O511" s="433"/>
      <c r="P511" s="43">
        <v>0</v>
      </c>
      <c r="Q511" s="431"/>
      <c r="R511" s="438"/>
      <c r="S511" s="83">
        <f t="shared" si="240"/>
        <v>0</v>
      </c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</row>
    <row r="512" spans="1:38" ht="15">
      <c r="A512" s="28" t="s">
        <v>25</v>
      </c>
      <c r="B512" s="431"/>
      <c r="C512" s="432"/>
      <c r="D512" s="432"/>
      <c r="E512" s="433"/>
      <c r="F512" s="40">
        <v>5.7636000000000003</v>
      </c>
      <c r="G512" s="431"/>
      <c r="H512" s="433"/>
      <c r="I512" s="42">
        <f t="shared" si="239"/>
        <v>5.7636000000000003</v>
      </c>
      <c r="J512" s="4"/>
      <c r="K512" s="71" t="s">
        <v>25</v>
      </c>
      <c r="L512" s="431"/>
      <c r="M512" s="432"/>
      <c r="N512" s="432"/>
      <c r="O512" s="433"/>
      <c r="P512" s="84">
        <v>0</v>
      </c>
      <c r="Q512" s="431"/>
      <c r="R512" s="438"/>
      <c r="S512" s="86">
        <f t="shared" si="240"/>
        <v>0</v>
      </c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</row>
    <row r="513" spans="1:38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239"/>
        <v>0</v>
      </c>
      <c r="J513" s="4"/>
      <c r="K513" s="72" t="s">
        <v>24</v>
      </c>
      <c r="L513" s="431"/>
      <c r="M513" s="432"/>
      <c r="N513" s="432"/>
      <c r="O513" s="433"/>
      <c r="P513" s="43">
        <v>0</v>
      </c>
      <c r="Q513" s="431"/>
      <c r="R513" s="438"/>
      <c r="S513" s="83">
        <f t="shared" si="240"/>
        <v>0</v>
      </c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</row>
    <row r="514" spans="1:38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239"/>
        <v>0</v>
      </c>
      <c r="J514" s="4"/>
      <c r="K514" s="71" t="s">
        <v>60</v>
      </c>
      <c r="L514" s="431"/>
      <c r="M514" s="432"/>
      <c r="N514" s="432"/>
      <c r="O514" s="433"/>
      <c r="P514" s="84">
        <v>0</v>
      </c>
      <c r="Q514" s="431"/>
      <c r="R514" s="438"/>
      <c r="S514" s="86">
        <f t="shared" si="240"/>
        <v>0</v>
      </c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</row>
    <row r="515" spans="1:38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239"/>
        <v>0</v>
      </c>
      <c r="J515" s="4"/>
      <c r="K515" s="72" t="s">
        <v>22</v>
      </c>
      <c r="L515" s="431"/>
      <c r="M515" s="432"/>
      <c r="N515" s="432"/>
      <c r="O515" s="433"/>
      <c r="P515" s="43">
        <v>0</v>
      </c>
      <c r="Q515" s="431"/>
      <c r="R515" s="438"/>
      <c r="S515" s="83">
        <f t="shared" si="240"/>
        <v>0</v>
      </c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</row>
    <row r="516" spans="1:38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239"/>
        <v>0</v>
      </c>
      <c r="J516" s="4"/>
      <c r="K516" s="71" t="s">
        <v>21</v>
      </c>
      <c r="L516" s="431"/>
      <c r="M516" s="432"/>
      <c r="N516" s="432"/>
      <c r="O516" s="433"/>
      <c r="P516" s="84">
        <v>0</v>
      </c>
      <c r="Q516" s="431"/>
      <c r="R516" s="438"/>
      <c r="S516" s="86">
        <f t="shared" si="240"/>
        <v>0</v>
      </c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</row>
    <row r="517" spans="1:38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239"/>
        <v>0</v>
      </c>
      <c r="J517" s="4"/>
      <c r="K517" s="73" t="s">
        <v>64</v>
      </c>
      <c r="L517" s="431"/>
      <c r="M517" s="432"/>
      <c r="N517" s="432"/>
      <c r="O517" s="433"/>
      <c r="P517" s="43">
        <v>0</v>
      </c>
      <c r="Q517" s="431"/>
      <c r="R517" s="438"/>
      <c r="S517" s="83">
        <f t="shared" si="240"/>
        <v>0</v>
      </c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</row>
    <row r="518" spans="1:38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239"/>
        <v>0</v>
      </c>
      <c r="J518" s="4"/>
      <c r="K518" s="74" t="s">
        <v>23</v>
      </c>
      <c r="L518" s="431"/>
      <c r="M518" s="432"/>
      <c r="N518" s="432"/>
      <c r="O518" s="433"/>
      <c r="P518" s="87">
        <v>0</v>
      </c>
      <c r="Q518" s="431"/>
      <c r="R518" s="438"/>
      <c r="S518" s="89">
        <f t="shared" si="240"/>
        <v>0</v>
      </c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</row>
    <row r="519" spans="1:38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239"/>
        <v>0</v>
      </c>
      <c r="J519" s="4"/>
      <c r="K519" s="75" t="s">
        <v>19</v>
      </c>
      <c r="L519" s="431"/>
      <c r="M519" s="432"/>
      <c r="N519" s="432"/>
      <c r="O519" s="433"/>
      <c r="P519" s="62">
        <v>0</v>
      </c>
      <c r="Q519" s="431"/>
      <c r="R519" s="438"/>
      <c r="S519" s="91">
        <f t="shared" si="240"/>
        <v>0</v>
      </c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</row>
    <row r="520" spans="1:38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239"/>
        <v>0</v>
      </c>
      <c r="J520" s="4"/>
      <c r="K520" s="74" t="s">
        <v>20</v>
      </c>
      <c r="L520" s="431"/>
      <c r="M520" s="432"/>
      <c r="N520" s="432"/>
      <c r="O520" s="433"/>
      <c r="P520" s="87">
        <v>0</v>
      </c>
      <c r="Q520" s="431"/>
      <c r="R520" s="438"/>
      <c r="S520" s="89">
        <f t="shared" si="240"/>
        <v>0</v>
      </c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</row>
    <row r="521" spans="1:38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239"/>
        <v>0</v>
      </c>
      <c r="J521" s="4"/>
      <c r="K521" s="76" t="s">
        <v>11</v>
      </c>
      <c r="L521" s="434"/>
      <c r="M521" s="435"/>
      <c r="N521" s="435"/>
      <c r="O521" s="436"/>
      <c r="P521" s="52">
        <v>0</v>
      </c>
      <c r="Q521" s="434"/>
      <c r="R521" s="439"/>
      <c r="S521" s="93">
        <f t="shared" si="240"/>
        <v>0</v>
      </c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</row>
    <row r="522" spans="1:38" ht="15">
      <c r="A522" s="34" t="s">
        <v>26</v>
      </c>
      <c r="B522" s="67">
        <f>SUM(B501:B517)</f>
        <v>0</v>
      </c>
      <c r="C522" s="67">
        <f t="shared" ref="C522:I522" si="241">SUM(C501:C517)</f>
        <v>0</v>
      </c>
      <c r="D522" s="67">
        <f t="shared" si="241"/>
        <v>0</v>
      </c>
      <c r="E522" s="67">
        <f t="shared" si="241"/>
        <v>0</v>
      </c>
      <c r="F522" s="67">
        <f t="shared" si="241"/>
        <v>4054.1137466018699</v>
      </c>
      <c r="G522" s="67">
        <f t="shared" si="241"/>
        <v>0</v>
      </c>
      <c r="H522" s="68">
        <f t="shared" si="241"/>
        <v>0</v>
      </c>
      <c r="I522" s="39">
        <f t="shared" si="241"/>
        <v>4054.1137466018699</v>
      </c>
      <c r="J522" s="4"/>
      <c r="K522" s="77" t="s">
        <v>26</v>
      </c>
      <c r="L522" s="67">
        <f>SUM(L501:L517)</f>
        <v>0</v>
      </c>
      <c r="M522" s="67">
        <f t="shared" ref="M522:S522" si="242">SUM(M501:M517)</f>
        <v>0</v>
      </c>
      <c r="N522" s="67">
        <f t="shared" si="242"/>
        <v>0</v>
      </c>
      <c r="O522" s="67">
        <f t="shared" si="242"/>
        <v>0</v>
      </c>
      <c r="P522" s="67">
        <f t="shared" si="242"/>
        <v>0</v>
      </c>
      <c r="Q522" s="67">
        <f t="shared" si="242"/>
        <v>0</v>
      </c>
      <c r="R522" s="68">
        <f t="shared" si="242"/>
        <v>0</v>
      </c>
      <c r="S522" s="94">
        <f t="shared" si="242"/>
        <v>0</v>
      </c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</row>
    <row r="523" spans="1:38" s="8" customFormat="1" ht="15.75" thickBot="1">
      <c r="A523" s="32" t="s">
        <v>90</v>
      </c>
      <c r="B523" s="48">
        <f>IF($I522=0,"-",B522/$I522)</f>
        <v>0</v>
      </c>
      <c r="C523" s="48">
        <f t="shared" ref="C523:H523" si="243">IF($I522=0,"-",C522/$I522)</f>
        <v>0</v>
      </c>
      <c r="D523" s="48">
        <f t="shared" si="243"/>
        <v>0</v>
      </c>
      <c r="E523" s="48">
        <f t="shared" si="243"/>
        <v>0</v>
      </c>
      <c r="F523" s="48">
        <f t="shared" si="243"/>
        <v>1</v>
      </c>
      <c r="G523" s="48">
        <f t="shared" si="243"/>
        <v>0</v>
      </c>
      <c r="H523" s="69">
        <f t="shared" si="243"/>
        <v>0</v>
      </c>
      <c r="I523" s="49">
        <f>SUM(B523:H523)</f>
        <v>1</v>
      </c>
      <c r="J523" s="4"/>
      <c r="K523" s="78" t="s">
        <v>90</v>
      </c>
      <c r="L523" s="100" t="str">
        <f>IF($S522=0,"-",L522/$S522)</f>
        <v>-</v>
      </c>
      <c r="M523" s="100" t="str">
        <f t="shared" ref="M523:R523" si="244">IF($S522=0,"-",M522/$S522)</f>
        <v>-</v>
      </c>
      <c r="N523" s="100" t="str">
        <f t="shared" si="244"/>
        <v>-</v>
      </c>
      <c r="O523" s="100" t="str">
        <f t="shared" si="244"/>
        <v>-</v>
      </c>
      <c r="P523" s="100" t="str">
        <f t="shared" si="244"/>
        <v>-</v>
      </c>
      <c r="Q523" s="100" t="str">
        <f t="shared" si="244"/>
        <v>-</v>
      </c>
      <c r="R523" s="100" t="str">
        <f t="shared" si="244"/>
        <v>-</v>
      </c>
      <c r="S523" s="100">
        <f>SUM(L523:R523)</f>
        <v>0</v>
      </c>
      <c r="T523" s="4"/>
      <c r="U523" s="9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0"/>
      <c r="AK523" s="13"/>
      <c r="AL523" s="13"/>
    </row>
    <row r="524" spans="1:38" ht="15" thickBot="1">
      <c r="A524" s="2"/>
      <c r="B524" s="2"/>
      <c r="C524" s="2"/>
      <c r="D524" s="2"/>
      <c r="E524" s="2"/>
      <c r="F524" s="2"/>
      <c r="G524" s="2"/>
      <c r="H524" s="2"/>
      <c r="I524" s="2"/>
      <c r="J524" s="4"/>
      <c r="K524" s="2"/>
      <c r="L524" s="2"/>
      <c r="M524" s="2"/>
      <c r="N524" s="2"/>
      <c r="O524" s="2"/>
      <c r="P524" s="2"/>
      <c r="Q524" s="2"/>
      <c r="R524" s="2"/>
      <c r="S524" s="2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</row>
    <row r="525" spans="1:38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  <c r="J525" s="4"/>
      <c r="K525" s="426" t="s">
        <v>47</v>
      </c>
      <c r="L525" s="80" t="s">
        <v>0</v>
      </c>
      <c r="M525" s="80" t="s">
        <v>1</v>
      </c>
      <c r="N525" s="80" t="s">
        <v>2</v>
      </c>
      <c r="O525" s="80" t="s">
        <v>3</v>
      </c>
      <c r="P525" s="80" t="s">
        <v>27</v>
      </c>
      <c r="Q525" s="80" t="s">
        <v>4</v>
      </c>
      <c r="R525" s="80" t="s">
        <v>5</v>
      </c>
      <c r="S525" s="81" t="s">
        <v>6</v>
      </c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</row>
    <row r="526" spans="1:38" ht="15" customHeight="1">
      <c r="A526" s="447" t="s">
        <v>47</v>
      </c>
      <c r="B526" s="409" t="s">
        <v>119</v>
      </c>
      <c r="C526" s="410"/>
      <c r="D526" s="410"/>
      <c r="E526" s="410"/>
      <c r="F526" s="410"/>
      <c r="G526" s="410"/>
      <c r="H526" s="410"/>
      <c r="I526" s="411"/>
      <c r="J526" s="4"/>
      <c r="K526" s="427" t="s">
        <v>47</v>
      </c>
      <c r="L526" s="412" t="s">
        <v>119</v>
      </c>
      <c r="M526" s="413"/>
      <c r="N526" s="413"/>
      <c r="O526" s="413"/>
      <c r="P526" s="413"/>
      <c r="Q526" s="413"/>
      <c r="R526" s="413"/>
      <c r="S526" s="414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</row>
    <row r="527" spans="1:38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SUM(B527:H527)</f>
        <v>0</v>
      </c>
      <c r="J527" s="4"/>
      <c r="K527" s="79" t="s">
        <v>7</v>
      </c>
      <c r="L527" s="428"/>
      <c r="M527" s="429"/>
      <c r="N527" s="429"/>
      <c r="O527" s="430"/>
      <c r="P527" s="37">
        <v>0</v>
      </c>
      <c r="Q527" s="428"/>
      <c r="R527" s="437"/>
      <c r="S527" s="99">
        <f>SUM(L527:R527)</f>
        <v>0</v>
      </c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</row>
    <row r="528" spans="1:38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245">SUM(B528:H528)</f>
        <v>0</v>
      </c>
      <c r="J528" s="4"/>
      <c r="K528" s="71" t="s">
        <v>8</v>
      </c>
      <c r="L528" s="431"/>
      <c r="M528" s="432"/>
      <c r="N528" s="432"/>
      <c r="O528" s="433"/>
      <c r="P528" s="84">
        <v>0</v>
      </c>
      <c r="Q528" s="431"/>
      <c r="R528" s="438"/>
      <c r="S528" s="86">
        <f t="shared" ref="S528:S547" si="246">SUM(L528:R528)</f>
        <v>0</v>
      </c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</row>
    <row r="529" spans="1:38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245"/>
        <v>0</v>
      </c>
      <c r="J529" s="4"/>
      <c r="K529" s="72" t="s">
        <v>10</v>
      </c>
      <c r="L529" s="431"/>
      <c r="M529" s="432"/>
      <c r="N529" s="432"/>
      <c r="O529" s="433"/>
      <c r="P529" s="43">
        <v>0</v>
      </c>
      <c r="Q529" s="431"/>
      <c r="R529" s="438"/>
      <c r="S529" s="83">
        <f t="shared" si="246"/>
        <v>0</v>
      </c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</row>
    <row r="530" spans="1:38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245"/>
        <v>0</v>
      </c>
      <c r="J530" s="4"/>
      <c r="K530" s="71" t="s">
        <v>56</v>
      </c>
      <c r="L530" s="431"/>
      <c r="M530" s="432"/>
      <c r="N530" s="432"/>
      <c r="O530" s="433"/>
      <c r="P530" s="84">
        <v>0</v>
      </c>
      <c r="Q530" s="431"/>
      <c r="R530" s="438"/>
      <c r="S530" s="86">
        <f t="shared" si="246"/>
        <v>0</v>
      </c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</row>
    <row r="531" spans="1:38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245"/>
        <v>0</v>
      </c>
      <c r="J531" s="4"/>
      <c r="K531" s="72" t="s">
        <v>16</v>
      </c>
      <c r="L531" s="431"/>
      <c r="M531" s="432"/>
      <c r="N531" s="432"/>
      <c r="O531" s="433"/>
      <c r="P531" s="43">
        <v>0</v>
      </c>
      <c r="Q531" s="431"/>
      <c r="R531" s="438"/>
      <c r="S531" s="83">
        <f t="shared" si="246"/>
        <v>0</v>
      </c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</row>
    <row r="532" spans="1:38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245"/>
        <v>0</v>
      </c>
      <c r="J532" s="4"/>
      <c r="K532" s="71" t="s">
        <v>68</v>
      </c>
      <c r="L532" s="431"/>
      <c r="M532" s="432"/>
      <c r="N532" s="432"/>
      <c r="O532" s="433"/>
      <c r="P532" s="84">
        <v>0</v>
      </c>
      <c r="Q532" s="431"/>
      <c r="R532" s="438"/>
      <c r="S532" s="86">
        <f t="shared" si="246"/>
        <v>0</v>
      </c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</row>
    <row r="533" spans="1:38" ht="15">
      <c r="A533" s="29" t="s">
        <v>58</v>
      </c>
      <c r="B533" s="431"/>
      <c r="C533" s="432"/>
      <c r="D533" s="432"/>
      <c r="E533" s="433"/>
      <c r="F533" s="43">
        <v>573.06284942175989</v>
      </c>
      <c r="G533" s="431"/>
      <c r="H533" s="433"/>
      <c r="I533" s="39">
        <f t="shared" si="245"/>
        <v>573.06284942175989</v>
      </c>
      <c r="J533" s="4"/>
      <c r="K533" s="72" t="s">
        <v>58</v>
      </c>
      <c r="L533" s="431"/>
      <c r="M533" s="432"/>
      <c r="N533" s="432"/>
      <c r="O533" s="433"/>
      <c r="P533" s="43">
        <v>0</v>
      </c>
      <c r="Q533" s="431"/>
      <c r="R533" s="438"/>
      <c r="S533" s="83">
        <f t="shared" si="246"/>
        <v>0</v>
      </c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</row>
    <row r="534" spans="1:38" ht="15">
      <c r="A534" s="28" t="s">
        <v>12</v>
      </c>
      <c r="B534" s="431"/>
      <c r="C534" s="432"/>
      <c r="D534" s="432"/>
      <c r="E534" s="433"/>
      <c r="F534" s="40">
        <v>55.314965057245232</v>
      </c>
      <c r="G534" s="431"/>
      <c r="H534" s="433"/>
      <c r="I534" s="42">
        <f t="shared" si="245"/>
        <v>55.314965057245232</v>
      </c>
      <c r="J534" s="4"/>
      <c r="K534" s="71" t="s">
        <v>12</v>
      </c>
      <c r="L534" s="431"/>
      <c r="M534" s="432"/>
      <c r="N534" s="432"/>
      <c r="O534" s="433"/>
      <c r="P534" s="84">
        <v>0</v>
      </c>
      <c r="Q534" s="431"/>
      <c r="R534" s="438"/>
      <c r="S534" s="86">
        <f t="shared" si="246"/>
        <v>0</v>
      </c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</row>
    <row r="535" spans="1:38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245"/>
        <v>0</v>
      </c>
      <c r="J535" s="4"/>
      <c r="K535" s="72" t="s">
        <v>59</v>
      </c>
      <c r="L535" s="431"/>
      <c r="M535" s="432"/>
      <c r="N535" s="432"/>
      <c r="O535" s="433"/>
      <c r="P535" s="43">
        <v>0</v>
      </c>
      <c r="Q535" s="431"/>
      <c r="R535" s="438"/>
      <c r="S535" s="83">
        <f t="shared" si="246"/>
        <v>0</v>
      </c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</row>
    <row r="536" spans="1:38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245"/>
        <v>0</v>
      </c>
      <c r="J536" s="4"/>
      <c r="K536" s="71" t="s">
        <v>17</v>
      </c>
      <c r="L536" s="431"/>
      <c r="M536" s="432"/>
      <c r="N536" s="432"/>
      <c r="O536" s="433"/>
      <c r="P536" s="84">
        <v>0</v>
      </c>
      <c r="Q536" s="431"/>
      <c r="R536" s="438"/>
      <c r="S536" s="86">
        <f t="shared" si="246"/>
        <v>0</v>
      </c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</row>
    <row r="537" spans="1:38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245"/>
        <v>0</v>
      </c>
      <c r="J537" s="4"/>
      <c r="K537" s="72" t="s">
        <v>140</v>
      </c>
      <c r="L537" s="431"/>
      <c r="M537" s="432"/>
      <c r="N537" s="432"/>
      <c r="O537" s="433"/>
      <c r="P537" s="43">
        <v>0</v>
      </c>
      <c r="Q537" s="431"/>
      <c r="R537" s="438"/>
      <c r="S537" s="83">
        <f t="shared" si="246"/>
        <v>0</v>
      </c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</row>
    <row r="538" spans="1:38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245"/>
        <v>0</v>
      </c>
      <c r="J538" s="4"/>
      <c r="K538" s="71" t="s">
        <v>25</v>
      </c>
      <c r="L538" s="431"/>
      <c r="M538" s="432"/>
      <c r="N538" s="432"/>
      <c r="O538" s="433"/>
      <c r="P538" s="84">
        <v>0</v>
      </c>
      <c r="Q538" s="431"/>
      <c r="R538" s="438"/>
      <c r="S538" s="86">
        <f t="shared" si="246"/>
        <v>0</v>
      </c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</row>
    <row r="539" spans="1:38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245"/>
        <v>0</v>
      </c>
      <c r="J539" s="4"/>
      <c r="K539" s="72" t="s">
        <v>24</v>
      </c>
      <c r="L539" s="431"/>
      <c r="M539" s="432"/>
      <c r="N539" s="432"/>
      <c r="O539" s="433"/>
      <c r="P539" s="43">
        <v>0</v>
      </c>
      <c r="Q539" s="431"/>
      <c r="R539" s="438"/>
      <c r="S539" s="83">
        <f t="shared" si="246"/>
        <v>0</v>
      </c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</row>
    <row r="540" spans="1:38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245"/>
        <v>0</v>
      </c>
      <c r="J540" s="4"/>
      <c r="K540" s="71" t="s">
        <v>60</v>
      </c>
      <c r="L540" s="431"/>
      <c r="M540" s="432"/>
      <c r="N540" s="432"/>
      <c r="O540" s="433"/>
      <c r="P540" s="84">
        <v>0</v>
      </c>
      <c r="Q540" s="431"/>
      <c r="R540" s="438"/>
      <c r="S540" s="86">
        <f t="shared" si="246"/>
        <v>0</v>
      </c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</row>
    <row r="541" spans="1:38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245"/>
        <v>0</v>
      </c>
      <c r="J541" s="4"/>
      <c r="K541" s="72" t="s">
        <v>22</v>
      </c>
      <c r="L541" s="431"/>
      <c r="M541" s="432"/>
      <c r="N541" s="432"/>
      <c r="O541" s="433"/>
      <c r="P541" s="43">
        <v>0</v>
      </c>
      <c r="Q541" s="431"/>
      <c r="R541" s="438"/>
      <c r="S541" s="83">
        <f t="shared" si="246"/>
        <v>0</v>
      </c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</row>
    <row r="542" spans="1:38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245"/>
        <v>0</v>
      </c>
      <c r="J542" s="4"/>
      <c r="K542" s="71" t="s">
        <v>21</v>
      </c>
      <c r="L542" s="431"/>
      <c r="M542" s="432"/>
      <c r="N542" s="432"/>
      <c r="O542" s="433"/>
      <c r="P542" s="84">
        <v>0</v>
      </c>
      <c r="Q542" s="431"/>
      <c r="R542" s="438"/>
      <c r="S542" s="86">
        <f t="shared" si="246"/>
        <v>0</v>
      </c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</row>
    <row r="543" spans="1:38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245"/>
        <v>0</v>
      </c>
      <c r="J543" s="4"/>
      <c r="K543" s="73" t="s">
        <v>64</v>
      </c>
      <c r="L543" s="431"/>
      <c r="M543" s="432"/>
      <c r="N543" s="432"/>
      <c r="O543" s="433"/>
      <c r="P543" s="43">
        <v>0</v>
      </c>
      <c r="Q543" s="431"/>
      <c r="R543" s="438"/>
      <c r="S543" s="83">
        <f t="shared" si="246"/>
        <v>0</v>
      </c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</row>
    <row r="544" spans="1:38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245"/>
        <v>0</v>
      </c>
      <c r="J544" s="4"/>
      <c r="K544" s="74" t="s">
        <v>23</v>
      </c>
      <c r="L544" s="431"/>
      <c r="M544" s="432"/>
      <c r="N544" s="432"/>
      <c r="O544" s="433"/>
      <c r="P544" s="87">
        <v>0</v>
      </c>
      <c r="Q544" s="431"/>
      <c r="R544" s="438"/>
      <c r="S544" s="89">
        <f t="shared" si="246"/>
        <v>0</v>
      </c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</row>
    <row r="545" spans="1:38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245"/>
        <v>0</v>
      </c>
      <c r="J545" s="4"/>
      <c r="K545" s="75" t="s">
        <v>19</v>
      </c>
      <c r="L545" s="431"/>
      <c r="M545" s="432"/>
      <c r="N545" s="432"/>
      <c r="O545" s="433"/>
      <c r="P545" s="62">
        <v>0</v>
      </c>
      <c r="Q545" s="431"/>
      <c r="R545" s="438"/>
      <c r="S545" s="91">
        <f t="shared" si="246"/>
        <v>0</v>
      </c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</row>
    <row r="546" spans="1:38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245"/>
        <v>0</v>
      </c>
      <c r="J546" s="4"/>
      <c r="K546" s="74" t="s">
        <v>20</v>
      </c>
      <c r="L546" s="431"/>
      <c r="M546" s="432"/>
      <c r="N546" s="432"/>
      <c r="O546" s="433"/>
      <c r="P546" s="87">
        <v>0</v>
      </c>
      <c r="Q546" s="431"/>
      <c r="R546" s="438"/>
      <c r="S546" s="89">
        <f t="shared" si="246"/>
        <v>0</v>
      </c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</row>
    <row r="547" spans="1:38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245"/>
        <v>0</v>
      </c>
      <c r="J547" s="4"/>
      <c r="K547" s="76" t="s">
        <v>11</v>
      </c>
      <c r="L547" s="434"/>
      <c r="M547" s="435"/>
      <c r="N547" s="435"/>
      <c r="O547" s="436"/>
      <c r="P547" s="52">
        <v>0</v>
      </c>
      <c r="Q547" s="434"/>
      <c r="R547" s="439"/>
      <c r="S547" s="93">
        <f t="shared" si="246"/>
        <v>0</v>
      </c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</row>
    <row r="548" spans="1:38" ht="15">
      <c r="A548" s="34" t="s">
        <v>26</v>
      </c>
      <c r="B548" s="67">
        <f>SUM(B527:B543)</f>
        <v>0</v>
      </c>
      <c r="C548" s="67">
        <f t="shared" ref="C548:I548" si="247">SUM(C527:C543)</f>
        <v>0</v>
      </c>
      <c r="D548" s="67">
        <f t="shared" si="247"/>
        <v>0</v>
      </c>
      <c r="E548" s="67">
        <f t="shared" si="247"/>
        <v>0</v>
      </c>
      <c r="F548" s="67">
        <f t="shared" si="247"/>
        <v>628.37781447900511</v>
      </c>
      <c r="G548" s="67">
        <f t="shared" si="247"/>
        <v>0</v>
      </c>
      <c r="H548" s="68">
        <f t="shared" si="247"/>
        <v>0</v>
      </c>
      <c r="I548" s="39">
        <f t="shared" si="247"/>
        <v>628.37781447900511</v>
      </c>
      <c r="J548" s="4"/>
      <c r="K548" s="77" t="s">
        <v>26</v>
      </c>
      <c r="L548" s="67">
        <f>SUM(L527:L543)</f>
        <v>0</v>
      </c>
      <c r="M548" s="67">
        <f t="shared" ref="M548:S548" si="248">SUM(M527:M543)</f>
        <v>0</v>
      </c>
      <c r="N548" s="67">
        <f t="shared" si="248"/>
        <v>0</v>
      </c>
      <c r="O548" s="67">
        <f t="shared" si="248"/>
        <v>0</v>
      </c>
      <c r="P548" s="67">
        <f t="shared" si="248"/>
        <v>0</v>
      </c>
      <c r="Q548" s="67">
        <f t="shared" si="248"/>
        <v>0</v>
      </c>
      <c r="R548" s="68">
        <f t="shared" si="248"/>
        <v>0</v>
      </c>
      <c r="S548" s="94">
        <f t="shared" si="248"/>
        <v>0</v>
      </c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</row>
    <row r="549" spans="1:38" s="8" customFormat="1" ht="15.75" thickBot="1">
      <c r="A549" s="32" t="s">
        <v>90</v>
      </c>
      <c r="B549" s="48">
        <f>IF($I548=0,"-",B548/$I548)</f>
        <v>0</v>
      </c>
      <c r="C549" s="48">
        <f t="shared" ref="C549:H549" si="249">IF($I548=0,"-",C548/$I548)</f>
        <v>0</v>
      </c>
      <c r="D549" s="48">
        <f t="shared" si="249"/>
        <v>0</v>
      </c>
      <c r="E549" s="48">
        <f t="shared" si="249"/>
        <v>0</v>
      </c>
      <c r="F549" s="48">
        <f t="shared" si="249"/>
        <v>1</v>
      </c>
      <c r="G549" s="48">
        <f t="shared" si="249"/>
        <v>0</v>
      </c>
      <c r="H549" s="69">
        <f t="shared" si="249"/>
        <v>0</v>
      </c>
      <c r="I549" s="49">
        <f>SUM(B549:H549)</f>
        <v>1</v>
      </c>
      <c r="J549" s="4"/>
      <c r="K549" s="78" t="s">
        <v>90</v>
      </c>
      <c r="L549" s="100" t="str">
        <f>IF($S548=0,"-",L548/$S548)</f>
        <v>-</v>
      </c>
      <c r="M549" s="100" t="str">
        <f t="shared" ref="M549:R549" si="250">IF($S548=0,"-",M548/$S548)</f>
        <v>-</v>
      </c>
      <c r="N549" s="100" t="str">
        <f t="shared" si="250"/>
        <v>-</v>
      </c>
      <c r="O549" s="100" t="str">
        <f t="shared" si="250"/>
        <v>-</v>
      </c>
      <c r="P549" s="100" t="str">
        <f t="shared" si="250"/>
        <v>-</v>
      </c>
      <c r="Q549" s="100" t="str">
        <f t="shared" si="250"/>
        <v>-</v>
      </c>
      <c r="R549" s="100" t="str">
        <f t="shared" si="250"/>
        <v>-</v>
      </c>
      <c r="S549" s="100">
        <f>SUM(L549:R549)</f>
        <v>0</v>
      </c>
      <c r="T549" s="4"/>
      <c r="U549" s="9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0"/>
      <c r="AK549" s="13"/>
      <c r="AL549" s="13"/>
    </row>
    <row r="550" spans="1:38" ht="15" thickBot="1">
      <c r="A550" s="2"/>
      <c r="B550" s="2"/>
      <c r="C550" s="2"/>
      <c r="D550" s="2"/>
      <c r="E550" s="2"/>
      <c r="F550" s="2"/>
      <c r="G550" s="2"/>
      <c r="H550" s="2"/>
      <c r="I550" s="2"/>
      <c r="J550" s="4"/>
      <c r="K550" s="2"/>
      <c r="L550" s="2"/>
      <c r="M550" s="2"/>
      <c r="N550" s="2"/>
      <c r="O550" s="2"/>
      <c r="P550" s="2"/>
      <c r="Q550" s="2"/>
      <c r="R550" s="2"/>
      <c r="S550" s="2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</row>
    <row r="551" spans="1:38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  <c r="J551" s="4"/>
      <c r="K551" s="426" t="s">
        <v>48</v>
      </c>
      <c r="L551" s="80" t="s">
        <v>0</v>
      </c>
      <c r="M551" s="80" t="s">
        <v>1</v>
      </c>
      <c r="N551" s="80" t="s">
        <v>2</v>
      </c>
      <c r="O551" s="80" t="s">
        <v>3</v>
      </c>
      <c r="P551" s="80" t="s">
        <v>27</v>
      </c>
      <c r="Q551" s="80" t="s">
        <v>4</v>
      </c>
      <c r="R551" s="80" t="s">
        <v>5</v>
      </c>
      <c r="S551" s="81" t="s">
        <v>6</v>
      </c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</row>
    <row r="552" spans="1:38" ht="15" customHeight="1">
      <c r="A552" s="447" t="s">
        <v>48</v>
      </c>
      <c r="B552" s="409" t="s">
        <v>119</v>
      </c>
      <c r="C552" s="410"/>
      <c r="D552" s="410"/>
      <c r="E552" s="410"/>
      <c r="F552" s="410"/>
      <c r="G552" s="410"/>
      <c r="H552" s="410"/>
      <c r="I552" s="411"/>
      <c r="J552" s="4"/>
      <c r="K552" s="427" t="s">
        <v>48</v>
      </c>
      <c r="L552" s="412" t="s">
        <v>119</v>
      </c>
      <c r="M552" s="413"/>
      <c r="N552" s="413"/>
      <c r="O552" s="413"/>
      <c r="P552" s="413"/>
      <c r="Q552" s="413"/>
      <c r="R552" s="413"/>
      <c r="S552" s="414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</row>
    <row r="553" spans="1:38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SUM(B553:H553)</f>
        <v>0</v>
      </c>
      <c r="J553" s="4"/>
      <c r="K553" s="79" t="s">
        <v>7</v>
      </c>
      <c r="L553" s="428"/>
      <c r="M553" s="429"/>
      <c r="N553" s="429"/>
      <c r="O553" s="430"/>
      <c r="P553" s="37">
        <v>0</v>
      </c>
      <c r="Q553" s="428"/>
      <c r="R553" s="437"/>
      <c r="S553" s="99">
        <f>SUM(L553:R553)</f>
        <v>0</v>
      </c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</row>
    <row r="554" spans="1:38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251">SUM(B554:H554)</f>
        <v>0</v>
      </c>
      <c r="J554" s="4"/>
      <c r="K554" s="71" t="s">
        <v>8</v>
      </c>
      <c r="L554" s="431"/>
      <c r="M554" s="432"/>
      <c r="N554" s="432"/>
      <c r="O554" s="433"/>
      <c r="P554" s="84">
        <v>0</v>
      </c>
      <c r="Q554" s="431"/>
      <c r="R554" s="438"/>
      <c r="S554" s="86">
        <f t="shared" ref="S554:S573" si="252">SUM(L554:R554)</f>
        <v>0</v>
      </c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</row>
    <row r="555" spans="1:38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251"/>
        <v>0</v>
      </c>
      <c r="J555" s="4"/>
      <c r="K555" s="72" t="s">
        <v>10</v>
      </c>
      <c r="L555" s="431"/>
      <c r="M555" s="432"/>
      <c r="N555" s="432"/>
      <c r="O555" s="433"/>
      <c r="P555" s="43">
        <v>0</v>
      </c>
      <c r="Q555" s="431"/>
      <c r="R555" s="438"/>
      <c r="S555" s="83">
        <f t="shared" si="252"/>
        <v>0</v>
      </c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</row>
    <row r="556" spans="1:38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251"/>
        <v>0</v>
      </c>
      <c r="J556" s="4"/>
      <c r="K556" s="71" t="s">
        <v>56</v>
      </c>
      <c r="L556" s="431"/>
      <c r="M556" s="432"/>
      <c r="N556" s="432"/>
      <c r="O556" s="433"/>
      <c r="P556" s="84">
        <v>0</v>
      </c>
      <c r="Q556" s="431"/>
      <c r="R556" s="438"/>
      <c r="S556" s="86">
        <f t="shared" si="252"/>
        <v>0</v>
      </c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</row>
    <row r="557" spans="1:38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251"/>
        <v>0</v>
      </c>
      <c r="J557" s="4"/>
      <c r="K557" s="72" t="s">
        <v>16</v>
      </c>
      <c r="L557" s="431"/>
      <c r="M557" s="432"/>
      <c r="N557" s="432"/>
      <c r="O557" s="433"/>
      <c r="P557" s="43">
        <v>0</v>
      </c>
      <c r="Q557" s="431"/>
      <c r="R557" s="438"/>
      <c r="S557" s="83">
        <f t="shared" si="252"/>
        <v>0</v>
      </c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</row>
    <row r="558" spans="1:38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251"/>
        <v>0</v>
      </c>
      <c r="J558" s="4"/>
      <c r="K558" s="71" t="s">
        <v>68</v>
      </c>
      <c r="L558" s="431"/>
      <c r="M558" s="432"/>
      <c r="N558" s="432"/>
      <c r="O558" s="433"/>
      <c r="P558" s="84">
        <v>0</v>
      </c>
      <c r="Q558" s="431"/>
      <c r="R558" s="438"/>
      <c r="S558" s="86">
        <f t="shared" si="252"/>
        <v>0</v>
      </c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</row>
    <row r="559" spans="1:38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251"/>
        <v>0</v>
      </c>
      <c r="J559" s="4"/>
      <c r="K559" s="72" t="s">
        <v>58</v>
      </c>
      <c r="L559" s="431"/>
      <c r="M559" s="432"/>
      <c r="N559" s="432"/>
      <c r="O559" s="433"/>
      <c r="P559" s="43">
        <v>0</v>
      </c>
      <c r="Q559" s="431"/>
      <c r="R559" s="438"/>
      <c r="S559" s="83">
        <f t="shared" si="252"/>
        <v>0</v>
      </c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</row>
    <row r="560" spans="1:38" ht="15">
      <c r="A560" s="28" t="s">
        <v>12</v>
      </c>
      <c r="B560" s="431"/>
      <c r="C560" s="432"/>
      <c r="D560" s="432"/>
      <c r="E560" s="433"/>
      <c r="F560" s="40">
        <v>38.286772894217471</v>
      </c>
      <c r="G560" s="431"/>
      <c r="H560" s="433"/>
      <c r="I560" s="42">
        <f t="shared" si="251"/>
        <v>38.286772894217471</v>
      </c>
      <c r="J560" s="4"/>
      <c r="K560" s="71" t="s">
        <v>12</v>
      </c>
      <c r="L560" s="431"/>
      <c r="M560" s="432"/>
      <c r="N560" s="432"/>
      <c r="O560" s="433"/>
      <c r="P560" s="84">
        <v>0</v>
      </c>
      <c r="Q560" s="431"/>
      <c r="R560" s="438"/>
      <c r="S560" s="86">
        <f t="shared" si="252"/>
        <v>0</v>
      </c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</row>
    <row r="561" spans="1:38" ht="15">
      <c r="A561" s="29" t="s">
        <v>59</v>
      </c>
      <c r="B561" s="431"/>
      <c r="C561" s="432"/>
      <c r="D561" s="432"/>
      <c r="E561" s="433"/>
      <c r="F561" s="43">
        <v>22721.517318045277</v>
      </c>
      <c r="G561" s="431"/>
      <c r="H561" s="433"/>
      <c r="I561" s="39">
        <f t="shared" si="251"/>
        <v>22721.517318045277</v>
      </c>
      <c r="J561" s="4"/>
      <c r="K561" s="72" t="s">
        <v>59</v>
      </c>
      <c r="L561" s="431"/>
      <c r="M561" s="432"/>
      <c r="N561" s="432"/>
      <c r="O561" s="433"/>
      <c r="P561" s="43">
        <v>0</v>
      </c>
      <c r="Q561" s="431"/>
      <c r="R561" s="438"/>
      <c r="S561" s="83">
        <f t="shared" si="252"/>
        <v>0</v>
      </c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</row>
    <row r="562" spans="1:38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251"/>
        <v>0</v>
      </c>
      <c r="J562" s="4"/>
      <c r="K562" s="71" t="s">
        <v>17</v>
      </c>
      <c r="L562" s="431"/>
      <c r="M562" s="432"/>
      <c r="N562" s="432"/>
      <c r="O562" s="433"/>
      <c r="P562" s="84">
        <v>0</v>
      </c>
      <c r="Q562" s="431"/>
      <c r="R562" s="438"/>
      <c r="S562" s="86">
        <f t="shared" si="252"/>
        <v>0</v>
      </c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</row>
    <row r="563" spans="1:38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251"/>
        <v>0</v>
      </c>
      <c r="J563" s="4"/>
      <c r="K563" s="72" t="s">
        <v>140</v>
      </c>
      <c r="L563" s="431"/>
      <c r="M563" s="432"/>
      <c r="N563" s="432"/>
      <c r="O563" s="433"/>
      <c r="P563" s="43">
        <v>0</v>
      </c>
      <c r="Q563" s="431"/>
      <c r="R563" s="438"/>
      <c r="S563" s="83">
        <f t="shared" si="252"/>
        <v>0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</row>
    <row r="564" spans="1:38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251"/>
        <v>0</v>
      </c>
      <c r="J564" s="4"/>
      <c r="K564" s="71" t="s">
        <v>25</v>
      </c>
      <c r="L564" s="431"/>
      <c r="M564" s="432"/>
      <c r="N564" s="432"/>
      <c r="O564" s="433"/>
      <c r="P564" s="84">
        <v>0</v>
      </c>
      <c r="Q564" s="431"/>
      <c r="R564" s="438"/>
      <c r="S564" s="86">
        <f t="shared" si="252"/>
        <v>0</v>
      </c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</row>
    <row r="565" spans="1:38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251"/>
        <v>0</v>
      </c>
      <c r="J565" s="4"/>
      <c r="K565" s="72" t="s">
        <v>24</v>
      </c>
      <c r="L565" s="431"/>
      <c r="M565" s="432"/>
      <c r="N565" s="432"/>
      <c r="O565" s="433"/>
      <c r="P565" s="43">
        <v>0</v>
      </c>
      <c r="Q565" s="431"/>
      <c r="R565" s="438"/>
      <c r="S565" s="83">
        <f t="shared" si="252"/>
        <v>0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</row>
    <row r="566" spans="1:38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251"/>
        <v>0</v>
      </c>
      <c r="J566" s="4"/>
      <c r="K566" s="71" t="s">
        <v>60</v>
      </c>
      <c r="L566" s="431"/>
      <c r="M566" s="432"/>
      <c r="N566" s="432"/>
      <c r="O566" s="433"/>
      <c r="P566" s="84">
        <v>0</v>
      </c>
      <c r="Q566" s="431"/>
      <c r="R566" s="438"/>
      <c r="S566" s="86">
        <f t="shared" si="252"/>
        <v>0</v>
      </c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</row>
    <row r="567" spans="1:38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251"/>
        <v>0</v>
      </c>
      <c r="J567" s="4"/>
      <c r="K567" s="72" t="s">
        <v>22</v>
      </c>
      <c r="L567" s="431"/>
      <c r="M567" s="432"/>
      <c r="N567" s="432"/>
      <c r="O567" s="433"/>
      <c r="P567" s="43">
        <v>0</v>
      </c>
      <c r="Q567" s="431"/>
      <c r="R567" s="438"/>
      <c r="S567" s="83">
        <f t="shared" si="252"/>
        <v>0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</row>
    <row r="568" spans="1:38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251"/>
        <v>0</v>
      </c>
      <c r="J568" s="4"/>
      <c r="K568" s="71" t="s">
        <v>21</v>
      </c>
      <c r="L568" s="431"/>
      <c r="M568" s="432"/>
      <c r="N568" s="432"/>
      <c r="O568" s="433"/>
      <c r="P568" s="84">
        <v>0</v>
      </c>
      <c r="Q568" s="431"/>
      <c r="R568" s="438"/>
      <c r="S568" s="86">
        <f t="shared" si="252"/>
        <v>0</v>
      </c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</row>
    <row r="569" spans="1:38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251"/>
        <v>0</v>
      </c>
      <c r="J569" s="4"/>
      <c r="K569" s="73" t="s">
        <v>64</v>
      </c>
      <c r="L569" s="431"/>
      <c r="M569" s="432"/>
      <c r="N569" s="432"/>
      <c r="O569" s="433"/>
      <c r="P569" s="43">
        <v>0</v>
      </c>
      <c r="Q569" s="431"/>
      <c r="R569" s="438"/>
      <c r="S569" s="83">
        <f t="shared" si="252"/>
        <v>0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</row>
    <row r="570" spans="1:38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251"/>
        <v>0</v>
      </c>
      <c r="J570" s="4"/>
      <c r="K570" s="74" t="s">
        <v>23</v>
      </c>
      <c r="L570" s="431"/>
      <c r="M570" s="432"/>
      <c r="N570" s="432"/>
      <c r="O570" s="433"/>
      <c r="P570" s="87">
        <v>0</v>
      </c>
      <c r="Q570" s="431"/>
      <c r="R570" s="438"/>
      <c r="S570" s="89">
        <f t="shared" si="252"/>
        <v>0</v>
      </c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</row>
    <row r="571" spans="1:38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251"/>
        <v>0</v>
      </c>
      <c r="J571" s="4"/>
      <c r="K571" s="75" t="s">
        <v>19</v>
      </c>
      <c r="L571" s="431"/>
      <c r="M571" s="432"/>
      <c r="N571" s="432"/>
      <c r="O571" s="433"/>
      <c r="P571" s="62">
        <v>0</v>
      </c>
      <c r="Q571" s="431"/>
      <c r="R571" s="438"/>
      <c r="S571" s="91">
        <f t="shared" si="252"/>
        <v>0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</row>
    <row r="572" spans="1:38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251"/>
        <v>0</v>
      </c>
      <c r="J572" s="4"/>
      <c r="K572" s="74" t="s">
        <v>20</v>
      </c>
      <c r="L572" s="431"/>
      <c r="M572" s="432"/>
      <c r="N572" s="432"/>
      <c r="O572" s="433"/>
      <c r="P572" s="87">
        <v>0</v>
      </c>
      <c r="Q572" s="431"/>
      <c r="R572" s="438"/>
      <c r="S572" s="89">
        <f t="shared" si="252"/>
        <v>0</v>
      </c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</row>
    <row r="573" spans="1:38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251"/>
        <v>0</v>
      </c>
      <c r="J573" s="4"/>
      <c r="K573" s="76" t="s">
        <v>11</v>
      </c>
      <c r="L573" s="434"/>
      <c r="M573" s="435"/>
      <c r="N573" s="435"/>
      <c r="O573" s="436"/>
      <c r="P573" s="52">
        <v>0</v>
      </c>
      <c r="Q573" s="434"/>
      <c r="R573" s="439"/>
      <c r="S573" s="93">
        <f t="shared" si="252"/>
        <v>0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</row>
    <row r="574" spans="1:38" ht="15">
      <c r="A574" s="34" t="s">
        <v>26</v>
      </c>
      <c r="B574" s="67">
        <f>SUM(B553:B569)</f>
        <v>0</v>
      </c>
      <c r="C574" s="67">
        <f t="shared" ref="C574:I574" si="253">SUM(C553:C569)</f>
        <v>0</v>
      </c>
      <c r="D574" s="67">
        <f t="shared" si="253"/>
        <v>0</v>
      </c>
      <c r="E574" s="67">
        <f t="shared" si="253"/>
        <v>0</v>
      </c>
      <c r="F574" s="67">
        <f t="shared" si="253"/>
        <v>22759.804090939495</v>
      </c>
      <c r="G574" s="67">
        <f t="shared" si="253"/>
        <v>0</v>
      </c>
      <c r="H574" s="68">
        <f t="shared" si="253"/>
        <v>0</v>
      </c>
      <c r="I574" s="39">
        <f t="shared" si="253"/>
        <v>22759.804090939495</v>
      </c>
      <c r="J574" s="4"/>
      <c r="K574" s="77" t="s">
        <v>26</v>
      </c>
      <c r="L574" s="67">
        <f>SUM(L553:L569)</f>
        <v>0</v>
      </c>
      <c r="M574" s="67">
        <f t="shared" ref="M574:S574" si="254">SUM(M553:M569)</f>
        <v>0</v>
      </c>
      <c r="N574" s="67">
        <f t="shared" si="254"/>
        <v>0</v>
      </c>
      <c r="O574" s="67">
        <f t="shared" si="254"/>
        <v>0</v>
      </c>
      <c r="P574" s="67">
        <f t="shared" si="254"/>
        <v>0</v>
      </c>
      <c r="Q574" s="67">
        <f t="shared" si="254"/>
        <v>0</v>
      </c>
      <c r="R574" s="68">
        <f t="shared" si="254"/>
        <v>0</v>
      </c>
      <c r="S574" s="94">
        <f t="shared" si="254"/>
        <v>0</v>
      </c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</row>
    <row r="575" spans="1:38" s="8" customFormat="1" ht="15.75" thickBot="1">
      <c r="A575" s="32" t="s">
        <v>90</v>
      </c>
      <c r="B575" s="48">
        <f>IF($I574=0,"-",B574/$I574)</f>
        <v>0</v>
      </c>
      <c r="C575" s="48">
        <f t="shared" ref="C575:H575" si="255">IF($I574=0,"-",C574/$I574)</f>
        <v>0</v>
      </c>
      <c r="D575" s="48">
        <f t="shared" si="255"/>
        <v>0</v>
      </c>
      <c r="E575" s="48">
        <f t="shared" si="255"/>
        <v>0</v>
      </c>
      <c r="F575" s="48">
        <f t="shared" si="255"/>
        <v>1</v>
      </c>
      <c r="G575" s="48">
        <f t="shared" si="255"/>
        <v>0</v>
      </c>
      <c r="H575" s="69">
        <f t="shared" si="255"/>
        <v>0</v>
      </c>
      <c r="I575" s="49">
        <f>SUM(B575:H575)</f>
        <v>1</v>
      </c>
      <c r="J575" s="4"/>
      <c r="K575" s="78" t="s">
        <v>90</v>
      </c>
      <c r="L575" s="95" t="str">
        <f>IF($S574=0,"-",L574/$S574)</f>
        <v>-</v>
      </c>
      <c r="M575" s="95" t="str">
        <f t="shared" ref="M575:R575" si="256">IF($S574=0,"-",M574/$S574)</f>
        <v>-</v>
      </c>
      <c r="N575" s="95" t="str">
        <f t="shared" si="256"/>
        <v>-</v>
      </c>
      <c r="O575" s="95" t="str">
        <f t="shared" si="256"/>
        <v>-</v>
      </c>
      <c r="P575" s="95" t="str">
        <f t="shared" si="256"/>
        <v>-</v>
      </c>
      <c r="Q575" s="95" t="str">
        <f t="shared" si="256"/>
        <v>-</v>
      </c>
      <c r="R575" s="96" t="str">
        <f t="shared" si="256"/>
        <v>-</v>
      </c>
      <c r="S575" s="97">
        <f>SUM(L575:R575)</f>
        <v>0</v>
      </c>
      <c r="T575" s="4"/>
      <c r="U575" s="9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0"/>
      <c r="AK575" s="13"/>
      <c r="AL575" s="13"/>
    </row>
    <row r="576" spans="1:38" ht="15" thickBot="1">
      <c r="A576" s="2"/>
      <c r="B576" s="2"/>
      <c r="C576" s="2"/>
      <c r="D576" s="2"/>
      <c r="E576" s="2"/>
      <c r="F576" s="2"/>
      <c r="G576" s="2"/>
      <c r="H576" s="2"/>
      <c r="I576" s="2"/>
      <c r="J576" s="4"/>
      <c r="K576" s="2"/>
      <c r="L576" s="2"/>
      <c r="M576" s="2"/>
      <c r="N576" s="2"/>
      <c r="O576" s="2"/>
      <c r="P576" s="2"/>
      <c r="Q576" s="2"/>
      <c r="R576" s="2"/>
      <c r="S576" s="2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</row>
    <row r="577" spans="1:38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  <c r="J577" s="4"/>
      <c r="K577" s="440" t="s">
        <v>49</v>
      </c>
      <c r="L577" s="80" t="s">
        <v>0</v>
      </c>
      <c r="M577" s="80" t="s">
        <v>1</v>
      </c>
      <c r="N577" s="80" t="s">
        <v>2</v>
      </c>
      <c r="O577" s="80" t="s">
        <v>3</v>
      </c>
      <c r="P577" s="80" t="s">
        <v>27</v>
      </c>
      <c r="Q577" s="80" t="s">
        <v>4</v>
      </c>
      <c r="R577" s="80" t="s">
        <v>5</v>
      </c>
      <c r="S577" s="81" t="s">
        <v>6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</row>
    <row r="578" spans="1:38" ht="15" customHeight="1">
      <c r="A578" s="449" t="s">
        <v>49</v>
      </c>
      <c r="B578" s="409" t="s">
        <v>119</v>
      </c>
      <c r="C578" s="410"/>
      <c r="D578" s="410"/>
      <c r="E578" s="410"/>
      <c r="F578" s="410"/>
      <c r="G578" s="410"/>
      <c r="H578" s="410"/>
      <c r="I578" s="411"/>
      <c r="J578" s="4"/>
      <c r="K578" s="441" t="s">
        <v>49</v>
      </c>
      <c r="L578" s="412" t="s">
        <v>119</v>
      </c>
      <c r="M578" s="413"/>
      <c r="N578" s="413"/>
      <c r="O578" s="413"/>
      <c r="P578" s="413"/>
      <c r="Q578" s="413"/>
      <c r="R578" s="413"/>
      <c r="S578" s="414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</row>
    <row r="579" spans="1:38" ht="15">
      <c r="A579" s="27" t="s">
        <v>7</v>
      </c>
      <c r="B579" s="37">
        <v>37.67472672067111</v>
      </c>
      <c r="C579" s="37">
        <v>0</v>
      </c>
      <c r="D579" s="37">
        <v>7.1832811109977586</v>
      </c>
      <c r="E579" s="37">
        <v>0</v>
      </c>
      <c r="F579" s="421"/>
      <c r="G579" s="37">
        <v>0</v>
      </c>
      <c r="H579" s="38">
        <v>0</v>
      </c>
      <c r="I579" s="39">
        <f>SUM(B579:H579)</f>
        <v>44.858007831668871</v>
      </c>
      <c r="J579" s="4"/>
      <c r="K579" s="79" t="s">
        <v>7</v>
      </c>
      <c r="L579" s="37">
        <v>37.67472672067111</v>
      </c>
      <c r="M579" s="37">
        <v>0</v>
      </c>
      <c r="N579" s="37">
        <v>7.1832811109977586</v>
      </c>
      <c r="O579" s="37">
        <v>0</v>
      </c>
      <c r="P579" s="37">
        <v>4.7694256555663914</v>
      </c>
      <c r="Q579" s="37">
        <v>0</v>
      </c>
      <c r="R579" s="98">
        <v>0</v>
      </c>
      <c r="S579" s="99">
        <f>SUM(L579:R579)</f>
        <v>49.627433487235265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</row>
    <row r="580" spans="1:38" ht="15">
      <c r="A580" s="28" t="s">
        <v>8</v>
      </c>
      <c r="B580" s="40">
        <v>43.03048329217323</v>
      </c>
      <c r="C580" s="40">
        <v>0</v>
      </c>
      <c r="D580" s="40">
        <v>10.506641305133719</v>
      </c>
      <c r="E580" s="40">
        <v>0</v>
      </c>
      <c r="F580" s="422"/>
      <c r="G580" s="40">
        <v>0</v>
      </c>
      <c r="H580" s="41">
        <v>0</v>
      </c>
      <c r="I580" s="42">
        <f t="shared" ref="I580:I599" si="257">SUM(B580:H580)</f>
        <v>53.537124597306949</v>
      </c>
      <c r="J580" s="4"/>
      <c r="K580" s="71" t="s">
        <v>8</v>
      </c>
      <c r="L580" s="84">
        <v>43.03048329217323</v>
      </c>
      <c r="M580" s="84">
        <v>0</v>
      </c>
      <c r="N580" s="84">
        <v>10.506641305133719</v>
      </c>
      <c r="O580" s="84">
        <v>0</v>
      </c>
      <c r="P580" s="84">
        <v>0</v>
      </c>
      <c r="Q580" s="84">
        <v>0</v>
      </c>
      <c r="R580" s="85">
        <v>0</v>
      </c>
      <c r="S580" s="86">
        <f t="shared" ref="S580:S599" si="258">SUM(L580:R580)</f>
        <v>53.537124597306949</v>
      </c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</row>
    <row r="581" spans="1:38" ht="15">
      <c r="A581" s="29" t="s">
        <v>10</v>
      </c>
      <c r="B581" s="43">
        <v>17.391914735958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257"/>
        <v>17.391914735958</v>
      </c>
      <c r="J581" s="4"/>
      <c r="K581" s="72" t="s">
        <v>10</v>
      </c>
      <c r="L581" s="43">
        <v>17.391914735958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82">
        <v>0</v>
      </c>
      <c r="S581" s="83">
        <f t="shared" si="258"/>
        <v>17.391914735958</v>
      </c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</row>
    <row r="582" spans="1:38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257"/>
        <v>0</v>
      </c>
      <c r="J582" s="4"/>
      <c r="K582" s="71" t="s">
        <v>56</v>
      </c>
      <c r="L582" s="84">
        <v>0</v>
      </c>
      <c r="M582" s="84">
        <v>0</v>
      </c>
      <c r="N582" s="84">
        <v>0</v>
      </c>
      <c r="O582" s="84">
        <v>0</v>
      </c>
      <c r="P582" s="84">
        <v>0</v>
      </c>
      <c r="Q582" s="84">
        <v>0</v>
      </c>
      <c r="R582" s="85">
        <v>0</v>
      </c>
      <c r="S582" s="86">
        <f t="shared" si="258"/>
        <v>0</v>
      </c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</row>
    <row r="583" spans="1:38" ht="15">
      <c r="A583" s="29" t="s">
        <v>16</v>
      </c>
      <c r="B583" s="43">
        <v>476.35733761881903</v>
      </c>
      <c r="C583" s="43">
        <v>57.698686774997427</v>
      </c>
      <c r="D583" s="43">
        <v>12.441101641178001</v>
      </c>
      <c r="E583" s="43">
        <v>27.747189265395338</v>
      </c>
      <c r="F583" s="422"/>
      <c r="G583" s="43">
        <v>0</v>
      </c>
      <c r="H583" s="44">
        <v>0</v>
      </c>
      <c r="I583" s="39">
        <f t="shared" si="257"/>
        <v>574.24431530038976</v>
      </c>
      <c r="J583" s="4"/>
      <c r="K583" s="72" t="s">
        <v>16</v>
      </c>
      <c r="L583" s="43">
        <v>476.35733761881903</v>
      </c>
      <c r="M583" s="43">
        <v>57.698686774997427</v>
      </c>
      <c r="N583" s="43">
        <v>12.441101641178001</v>
      </c>
      <c r="O583" s="43">
        <v>27.747189265395338</v>
      </c>
      <c r="P583" s="43">
        <v>0</v>
      </c>
      <c r="Q583" s="43">
        <v>0</v>
      </c>
      <c r="R583" s="82">
        <v>0</v>
      </c>
      <c r="S583" s="83">
        <f t="shared" si="258"/>
        <v>574.24431530038976</v>
      </c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</row>
    <row r="584" spans="1:38" ht="15">
      <c r="A584" s="28" t="s">
        <v>68</v>
      </c>
      <c r="B584" s="40">
        <v>2632.8299066016084</v>
      </c>
      <c r="C584" s="40">
        <v>39.955418343568269</v>
      </c>
      <c r="D584" s="40">
        <v>47.243188660574809</v>
      </c>
      <c r="E584" s="40">
        <v>0</v>
      </c>
      <c r="F584" s="422"/>
      <c r="G584" s="40">
        <v>0</v>
      </c>
      <c r="H584" s="41">
        <v>0</v>
      </c>
      <c r="I584" s="42">
        <f t="shared" si="257"/>
        <v>2720.0285136057519</v>
      </c>
      <c r="J584" s="4"/>
      <c r="K584" s="71" t="s">
        <v>68</v>
      </c>
      <c r="L584" s="84">
        <v>2632.8299066016084</v>
      </c>
      <c r="M584" s="84">
        <v>39.955418343568269</v>
      </c>
      <c r="N584" s="84">
        <v>47.243188660574809</v>
      </c>
      <c r="O584" s="84">
        <v>0</v>
      </c>
      <c r="P584" s="84">
        <v>0</v>
      </c>
      <c r="Q584" s="84">
        <v>0</v>
      </c>
      <c r="R584" s="85">
        <v>0</v>
      </c>
      <c r="S584" s="86">
        <f t="shared" si="258"/>
        <v>2720.0285136057519</v>
      </c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</row>
    <row r="585" spans="1:38" ht="15">
      <c r="A585" s="29" t="s">
        <v>58</v>
      </c>
      <c r="B585" s="43">
        <v>0</v>
      </c>
      <c r="C585" s="43">
        <v>0</v>
      </c>
      <c r="D585" s="43">
        <v>0.40735027370835819</v>
      </c>
      <c r="E585" s="43">
        <v>190.02265181985672</v>
      </c>
      <c r="F585" s="422"/>
      <c r="G585" s="43">
        <v>0</v>
      </c>
      <c r="H585" s="44">
        <v>0</v>
      </c>
      <c r="I585" s="39">
        <f t="shared" si="257"/>
        <v>190.43000209356507</v>
      </c>
      <c r="J585" s="4"/>
      <c r="K585" s="72" t="s">
        <v>58</v>
      </c>
      <c r="L585" s="43">
        <v>0</v>
      </c>
      <c r="M585" s="43">
        <v>0</v>
      </c>
      <c r="N585" s="43">
        <v>0.40735027370835819</v>
      </c>
      <c r="O585" s="43">
        <v>190.02265181985672</v>
      </c>
      <c r="P585" s="43">
        <v>14503.982538917289</v>
      </c>
      <c r="Q585" s="43">
        <v>0</v>
      </c>
      <c r="R585" s="82">
        <v>0</v>
      </c>
      <c r="S585" s="83">
        <f t="shared" si="258"/>
        <v>14694.412541010854</v>
      </c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</row>
    <row r="586" spans="1:38" ht="15">
      <c r="A586" s="28" t="s">
        <v>12</v>
      </c>
      <c r="B586" s="40">
        <v>0</v>
      </c>
      <c r="C586" s="40">
        <v>0</v>
      </c>
      <c r="D586" s="40">
        <v>6.2342672961957141E-2</v>
      </c>
      <c r="E586" s="40">
        <v>1.822744464162642</v>
      </c>
      <c r="F586" s="422"/>
      <c r="G586" s="40">
        <v>0</v>
      </c>
      <c r="H586" s="41">
        <v>0</v>
      </c>
      <c r="I586" s="42">
        <f t="shared" si="257"/>
        <v>1.8850871371245992</v>
      </c>
      <c r="J586" s="4"/>
      <c r="K586" s="71" t="s">
        <v>12</v>
      </c>
      <c r="L586" s="84">
        <v>0</v>
      </c>
      <c r="M586" s="84">
        <v>0</v>
      </c>
      <c r="N586" s="84">
        <v>6.2342672961957141E-2</v>
      </c>
      <c r="O586" s="84">
        <v>1.822744464162642</v>
      </c>
      <c r="P586" s="84">
        <v>462.28820617790234</v>
      </c>
      <c r="Q586" s="84">
        <v>0</v>
      </c>
      <c r="R586" s="85">
        <v>0</v>
      </c>
      <c r="S586" s="86">
        <f t="shared" si="258"/>
        <v>464.17329331502691</v>
      </c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</row>
    <row r="587" spans="1:38" ht="15">
      <c r="A587" s="29" t="s">
        <v>59</v>
      </c>
      <c r="B587" s="43">
        <v>0</v>
      </c>
      <c r="C587" s="43">
        <v>0</v>
      </c>
      <c r="D587" s="43">
        <v>0</v>
      </c>
      <c r="E587" s="43">
        <v>0</v>
      </c>
      <c r="F587" s="422"/>
      <c r="G587" s="43">
        <v>0</v>
      </c>
      <c r="H587" s="44">
        <v>0</v>
      </c>
      <c r="I587" s="39">
        <f t="shared" si="257"/>
        <v>0</v>
      </c>
      <c r="J587" s="4"/>
      <c r="K587" s="72" t="s">
        <v>59</v>
      </c>
      <c r="L587" s="43">
        <v>0</v>
      </c>
      <c r="M587" s="43">
        <v>0</v>
      </c>
      <c r="N587" s="43">
        <v>0</v>
      </c>
      <c r="O587" s="43">
        <v>0</v>
      </c>
      <c r="P587" s="43">
        <v>22721.517318045277</v>
      </c>
      <c r="Q587" s="43">
        <v>0</v>
      </c>
      <c r="R587" s="82">
        <v>0</v>
      </c>
      <c r="S587" s="83">
        <f t="shared" si="258"/>
        <v>22721.517318045277</v>
      </c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</row>
    <row r="588" spans="1:38" ht="15">
      <c r="A588" s="28" t="s">
        <v>17</v>
      </c>
      <c r="B588" s="40">
        <v>743.4959807118197</v>
      </c>
      <c r="C588" s="40">
        <v>4.028480334754069</v>
      </c>
      <c r="D588" s="40">
        <v>94.361840737588636</v>
      </c>
      <c r="E588" s="40">
        <v>12.863153365845809</v>
      </c>
      <c r="F588" s="422"/>
      <c r="G588" s="40">
        <v>0</v>
      </c>
      <c r="H588" s="41">
        <v>0</v>
      </c>
      <c r="I588" s="42">
        <f t="shared" si="257"/>
        <v>854.7494551500082</v>
      </c>
      <c r="J588" s="4"/>
      <c r="K588" s="71" t="s">
        <v>17</v>
      </c>
      <c r="L588" s="84">
        <v>743.4959807118197</v>
      </c>
      <c r="M588" s="84">
        <v>4.028480334754069</v>
      </c>
      <c r="N588" s="84">
        <v>94.361840737588636</v>
      </c>
      <c r="O588" s="84">
        <v>12.863153365845809</v>
      </c>
      <c r="P588" s="84">
        <v>0</v>
      </c>
      <c r="Q588" s="84">
        <v>0</v>
      </c>
      <c r="R588" s="85">
        <v>0</v>
      </c>
      <c r="S588" s="86">
        <f t="shared" si="258"/>
        <v>854.7494551500082</v>
      </c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</row>
    <row r="589" spans="1:38" ht="15">
      <c r="A589" s="29" t="s">
        <v>140</v>
      </c>
      <c r="B589" s="43">
        <v>4408.4331349572167</v>
      </c>
      <c r="C589" s="43">
        <v>694.71079840921789</v>
      </c>
      <c r="D589" s="43">
        <v>135.4902787637416</v>
      </c>
      <c r="E589" s="43">
        <v>106.68767771791519</v>
      </c>
      <c r="F589" s="422"/>
      <c r="G589" s="43">
        <v>0</v>
      </c>
      <c r="H589" s="44">
        <v>0</v>
      </c>
      <c r="I589" s="39">
        <f t="shared" si="257"/>
        <v>5345.3218898480918</v>
      </c>
      <c r="J589" s="4"/>
      <c r="K589" s="72" t="s">
        <v>140</v>
      </c>
      <c r="L589" s="43">
        <v>4408.4331349572167</v>
      </c>
      <c r="M589" s="43">
        <v>694.71079840921789</v>
      </c>
      <c r="N589" s="43">
        <v>135.4902787637416</v>
      </c>
      <c r="O589" s="43">
        <v>106.68767771791519</v>
      </c>
      <c r="P589" s="43">
        <v>4048.3501466018697</v>
      </c>
      <c r="Q589" s="43">
        <v>0</v>
      </c>
      <c r="R589" s="82">
        <v>0</v>
      </c>
      <c r="S589" s="83">
        <f t="shared" si="258"/>
        <v>9393.6720364499615</v>
      </c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</row>
    <row r="590" spans="1:38" ht="15">
      <c r="A590" s="28" t="s">
        <v>25</v>
      </c>
      <c r="B590" s="40">
        <v>1236.4518442582807</v>
      </c>
      <c r="C590" s="40">
        <v>0</v>
      </c>
      <c r="D590" s="40">
        <v>2727.0311097326503</v>
      </c>
      <c r="E590" s="40">
        <v>600.93788454550611</v>
      </c>
      <c r="F590" s="422"/>
      <c r="G590" s="40">
        <v>1868.3253246021491</v>
      </c>
      <c r="H590" s="41">
        <v>0.48638682645052617</v>
      </c>
      <c r="I590" s="42">
        <f t="shared" si="257"/>
        <v>6433.2325499650369</v>
      </c>
      <c r="J590" s="4"/>
      <c r="K590" s="71" t="s">
        <v>25</v>
      </c>
      <c r="L590" s="84">
        <v>1236.4518442582807</v>
      </c>
      <c r="M590" s="84">
        <v>0</v>
      </c>
      <c r="N590" s="84">
        <v>2727.0311097326503</v>
      </c>
      <c r="O590" s="84">
        <v>600.93788454550611</v>
      </c>
      <c r="P590" s="84">
        <v>1557.0256836648164</v>
      </c>
      <c r="Q590" s="84">
        <v>1868.3253246021491</v>
      </c>
      <c r="R590" s="85">
        <v>0.48638682645052617</v>
      </c>
      <c r="S590" s="86">
        <f t="shared" si="258"/>
        <v>7990.2582336298519</v>
      </c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</row>
    <row r="591" spans="1:38" ht="15">
      <c r="A591" s="29" t="s">
        <v>24</v>
      </c>
      <c r="B591" s="43">
        <v>3674.887581689964</v>
      </c>
      <c r="C591" s="43">
        <v>23.298131468786512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 t="shared" si="257"/>
        <v>3698.1857131587503</v>
      </c>
      <c r="J591" s="4"/>
      <c r="K591" s="72" t="s">
        <v>24</v>
      </c>
      <c r="L591" s="43">
        <v>3674.887581689964</v>
      </c>
      <c r="M591" s="43">
        <v>23.298131468786512</v>
      </c>
      <c r="N591" s="43">
        <v>0</v>
      </c>
      <c r="O591" s="43">
        <v>0</v>
      </c>
      <c r="P591" s="43">
        <v>0</v>
      </c>
      <c r="Q591" s="43">
        <v>0</v>
      </c>
      <c r="R591" s="82">
        <v>0</v>
      </c>
      <c r="S591" s="83">
        <f t="shared" si="258"/>
        <v>3698.1857131587503</v>
      </c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</row>
    <row r="592" spans="1:38" ht="15">
      <c r="A592" s="28" t="s">
        <v>60</v>
      </c>
      <c r="B592" s="40">
        <v>58.432171478363088</v>
      </c>
      <c r="C592" s="40">
        <v>0</v>
      </c>
      <c r="D592" s="40">
        <v>10.387519386869453</v>
      </c>
      <c r="E592" s="40">
        <v>0</v>
      </c>
      <c r="F592" s="422"/>
      <c r="G592" s="40">
        <v>0</v>
      </c>
      <c r="H592" s="41">
        <v>0</v>
      </c>
      <c r="I592" s="42">
        <f t="shared" si="257"/>
        <v>68.819690865232545</v>
      </c>
      <c r="J592" s="4"/>
      <c r="K592" s="71" t="s">
        <v>60</v>
      </c>
      <c r="L592" s="84">
        <v>58.432171478363088</v>
      </c>
      <c r="M592" s="84">
        <v>0</v>
      </c>
      <c r="N592" s="84">
        <v>10.387519386869453</v>
      </c>
      <c r="O592" s="84">
        <v>0</v>
      </c>
      <c r="P592" s="84">
        <v>6.0884886764705895E-2</v>
      </c>
      <c r="Q592" s="84">
        <v>0</v>
      </c>
      <c r="R592" s="85">
        <v>0</v>
      </c>
      <c r="S592" s="86">
        <f t="shared" si="258"/>
        <v>68.880575751997256</v>
      </c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</row>
    <row r="593" spans="1:38" ht="15">
      <c r="A593" s="29" t="s">
        <v>22</v>
      </c>
      <c r="B593" s="43">
        <v>194.11261522776223</v>
      </c>
      <c r="C593" s="43">
        <v>0</v>
      </c>
      <c r="D593" s="43">
        <v>11.972714345361664</v>
      </c>
      <c r="E593" s="43">
        <v>0</v>
      </c>
      <c r="F593" s="422"/>
      <c r="G593" s="43">
        <v>0</v>
      </c>
      <c r="H593" s="44">
        <v>0</v>
      </c>
      <c r="I593" s="39">
        <f t="shared" si="257"/>
        <v>206.08532957312389</v>
      </c>
      <c r="J593" s="4"/>
      <c r="K593" s="72" t="s">
        <v>22</v>
      </c>
      <c r="L593" s="43">
        <v>194.11261522776223</v>
      </c>
      <c r="M593" s="43">
        <v>0</v>
      </c>
      <c r="N593" s="43">
        <v>11.972714345361664</v>
      </c>
      <c r="O593" s="43">
        <v>0</v>
      </c>
      <c r="P593" s="43">
        <v>78.895129803206856</v>
      </c>
      <c r="Q593" s="43">
        <v>0</v>
      </c>
      <c r="R593" s="82">
        <v>0</v>
      </c>
      <c r="S593" s="83">
        <f t="shared" si="258"/>
        <v>284.98045937633071</v>
      </c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</row>
    <row r="594" spans="1:38" ht="15">
      <c r="A594" s="28" t="s">
        <v>21</v>
      </c>
      <c r="B594" s="40">
        <v>173.2155607148714</v>
      </c>
      <c r="C594" s="40">
        <v>0</v>
      </c>
      <c r="D594" s="40">
        <v>3.2003753100674426</v>
      </c>
      <c r="E594" s="40">
        <v>0</v>
      </c>
      <c r="F594" s="422"/>
      <c r="G594" s="40">
        <v>0</v>
      </c>
      <c r="H594" s="41">
        <v>0</v>
      </c>
      <c r="I594" s="42">
        <f t="shared" si="257"/>
        <v>176.41593602493884</v>
      </c>
      <c r="J594" s="4"/>
      <c r="K594" s="71" t="s">
        <v>21</v>
      </c>
      <c r="L594" s="84">
        <v>173.2155607148714</v>
      </c>
      <c r="M594" s="84">
        <v>0</v>
      </c>
      <c r="N594" s="84">
        <v>3.2003753100674426</v>
      </c>
      <c r="O594" s="84">
        <v>0</v>
      </c>
      <c r="P594" s="84">
        <v>0</v>
      </c>
      <c r="Q594" s="84">
        <v>0</v>
      </c>
      <c r="R594" s="85">
        <v>0</v>
      </c>
      <c r="S594" s="86">
        <f t="shared" si="258"/>
        <v>176.41593602493884</v>
      </c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</row>
    <row r="595" spans="1:38" ht="15">
      <c r="A595" s="30" t="s">
        <v>64</v>
      </c>
      <c r="B595" s="43">
        <v>693.92676575293149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257"/>
        <v>693.92676575293149</v>
      </c>
      <c r="J595" s="4"/>
      <c r="K595" s="73" t="s">
        <v>64</v>
      </c>
      <c r="L595" s="43">
        <v>693.92676575293149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82">
        <v>0</v>
      </c>
      <c r="S595" s="83">
        <f t="shared" si="258"/>
        <v>693.92676575293149</v>
      </c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</row>
    <row r="596" spans="1:38">
      <c r="A596" s="55" t="s">
        <v>23</v>
      </c>
      <c r="B596" s="59">
        <v>693.92676575293149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f t="shared" si="257"/>
        <v>693.92676575293149</v>
      </c>
      <c r="J596" s="4"/>
      <c r="K596" s="74" t="s">
        <v>23</v>
      </c>
      <c r="L596" s="87">
        <v>693.92676575293149</v>
      </c>
      <c r="M596" s="87">
        <v>0</v>
      </c>
      <c r="N596" s="87">
        <v>0</v>
      </c>
      <c r="O596" s="87">
        <v>0</v>
      </c>
      <c r="P596" s="87">
        <v>0</v>
      </c>
      <c r="Q596" s="87">
        <v>0</v>
      </c>
      <c r="R596" s="88">
        <v>0</v>
      </c>
      <c r="S596" s="89">
        <f t="shared" si="258"/>
        <v>693.92676575293149</v>
      </c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</row>
    <row r="597" spans="1:38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f t="shared" si="257"/>
        <v>0</v>
      </c>
      <c r="J597" s="4"/>
      <c r="K597" s="75" t="s">
        <v>19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90">
        <v>0</v>
      </c>
      <c r="S597" s="91">
        <f t="shared" si="258"/>
        <v>0</v>
      </c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</row>
    <row r="598" spans="1:38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f t="shared" si="257"/>
        <v>0</v>
      </c>
      <c r="J598" s="4"/>
      <c r="K598" s="74" t="s">
        <v>20</v>
      </c>
      <c r="L598" s="87">
        <v>0</v>
      </c>
      <c r="M598" s="87">
        <v>0</v>
      </c>
      <c r="N598" s="87">
        <v>0</v>
      </c>
      <c r="O598" s="87">
        <v>0</v>
      </c>
      <c r="P598" s="87">
        <v>0</v>
      </c>
      <c r="Q598" s="87">
        <v>0</v>
      </c>
      <c r="R598" s="88">
        <v>0</v>
      </c>
      <c r="S598" s="89">
        <f t="shared" si="258"/>
        <v>0</v>
      </c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</row>
    <row r="599" spans="1:38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f t="shared" si="257"/>
        <v>0</v>
      </c>
      <c r="J599" s="4"/>
      <c r="K599" s="76" t="s">
        <v>11</v>
      </c>
      <c r="L599" s="52">
        <v>0</v>
      </c>
      <c r="M599" s="52">
        <v>0</v>
      </c>
      <c r="N599" s="52">
        <v>0</v>
      </c>
      <c r="O599" s="52">
        <v>0</v>
      </c>
      <c r="P599" s="52">
        <v>0</v>
      </c>
      <c r="Q599" s="52">
        <v>0</v>
      </c>
      <c r="R599" s="92">
        <v>0</v>
      </c>
      <c r="S599" s="93">
        <f t="shared" si="258"/>
        <v>0</v>
      </c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</row>
    <row r="600" spans="1:38" ht="15">
      <c r="A600" s="34" t="s">
        <v>26</v>
      </c>
      <c r="B600" s="67">
        <f>SUM(B579:B595)</f>
        <v>14390.24002376044</v>
      </c>
      <c r="C600" s="67">
        <f t="shared" ref="C600:I600" si="259">SUM(C579:C595)</f>
        <v>819.69151533132424</v>
      </c>
      <c r="D600" s="67">
        <f t="shared" si="259"/>
        <v>3060.2877439408335</v>
      </c>
      <c r="E600" s="67">
        <f t="shared" si="259"/>
        <v>940.08130117868177</v>
      </c>
      <c r="F600" s="67">
        <f t="shared" si="259"/>
        <v>0</v>
      </c>
      <c r="G600" s="67">
        <f t="shared" si="259"/>
        <v>1868.3253246021491</v>
      </c>
      <c r="H600" s="68">
        <f t="shared" si="259"/>
        <v>0.48638682645052617</v>
      </c>
      <c r="I600" s="39">
        <f t="shared" si="259"/>
        <v>21079.112295639879</v>
      </c>
      <c r="J600" s="4"/>
      <c r="K600" s="77" t="s">
        <v>26</v>
      </c>
      <c r="L600" s="67">
        <f>SUM(L579:L595)</f>
        <v>14390.24002376044</v>
      </c>
      <c r="M600" s="67">
        <f t="shared" ref="M600:S600" si="260">SUM(M579:M595)</f>
        <v>819.69151533132424</v>
      </c>
      <c r="N600" s="67">
        <f t="shared" si="260"/>
        <v>3060.2877439408335</v>
      </c>
      <c r="O600" s="67">
        <f t="shared" si="260"/>
        <v>940.08130117868177</v>
      </c>
      <c r="P600" s="67">
        <f t="shared" si="260"/>
        <v>43376.88933375269</v>
      </c>
      <c r="Q600" s="67">
        <f t="shared" si="260"/>
        <v>1868.3253246021491</v>
      </c>
      <c r="R600" s="68">
        <f t="shared" si="260"/>
        <v>0.48638682645052617</v>
      </c>
      <c r="S600" s="94">
        <f t="shared" si="260"/>
        <v>64456.001629392573</v>
      </c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</row>
    <row r="601" spans="1:38" s="15" customFormat="1" ht="15.75" thickBot="1">
      <c r="A601" s="58" t="s">
        <v>90</v>
      </c>
      <c r="B601" s="48">
        <f>IF($I600=0,"-",B600/$I600)</f>
        <v>0.68267770586985277</v>
      </c>
      <c r="C601" s="48">
        <f t="shared" ref="C601:H601" si="261">IF($I600=0,"-",C600/$I600)</f>
        <v>3.8886434297371895E-2</v>
      </c>
      <c r="D601" s="48">
        <f t="shared" si="261"/>
        <v>0.14518105416487773</v>
      </c>
      <c r="E601" s="48">
        <f t="shared" si="261"/>
        <v>4.4597765218658353E-2</v>
      </c>
      <c r="F601" s="48">
        <f t="shared" si="261"/>
        <v>0</v>
      </c>
      <c r="G601" s="48">
        <f t="shared" si="261"/>
        <v>8.8633966098686415E-2</v>
      </c>
      <c r="H601" s="69">
        <f t="shared" si="261"/>
        <v>2.3074350552757059E-5</v>
      </c>
      <c r="I601" s="49">
        <f>SUM(B601:H601)</f>
        <v>0.99999999999999989</v>
      </c>
      <c r="K601" s="78" t="s">
        <v>90</v>
      </c>
      <c r="L601" s="95">
        <f>IF($S600=0,"-",L600/$S600)</f>
        <v>0.2232567900581402</v>
      </c>
      <c r="M601" s="95">
        <f t="shared" ref="M601:R601" si="262">IF($S600=0,"-",M600/$S600)</f>
        <v>1.2717070476142237E-2</v>
      </c>
      <c r="N601" s="95">
        <f t="shared" si="262"/>
        <v>4.7478708988757876E-2</v>
      </c>
      <c r="O601" s="95">
        <f t="shared" si="262"/>
        <v>1.4584852882807354E-2</v>
      </c>
      <c r="P601" s="95">
        <f t="shared" si="262"/>
        <v>0.67296897476141926</v>
      </c>
      <c r="Q601" s="95">
        <f t="shared" si="262"/>
        <v>2.8986056804215021E-2</v>
      </c>
      <c r="R601" s="96">
        <f t="shared" si="262"/>
        <v>7.5460285179825517E-6</v>
      </c>
      <c r="S601" s="97">
        <f>SUM(L601:R601)</f>
        <v>0.99999999999999989</v>
      </c>
      <c r="U601" s="21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20"/>
      <c r="AK601" s="14"/>
      <c r="AL601" s="14"/>
    </row>
    <row r="602" spans="1:38" ht="15" thickBot="1">
      <c r="A602" s="2"/>
      <c r="B602" s="2"/>
      <c r="C602" s="2"/>
      <c r="D602" s="2"/>
      <c r="E602" s="2"/>
      <c r="F602" s="2"/>
      <c r="G602" s="2"/>
      <c r="H602" s="2"/>
      <c r="I602" s="2"/>
      <c r="J602" s="4"/>
      <c r="K602" s="2"/>
      <c r="L602" s="2"/>
      <c r="M602" s="2"/>
      <c r="N602" s="2"/>
      <c r="O602" s="2"/>
      <c r="P602" s="2"/>
      <c r="Q602" s="2"/>
      <c r="R602" s="2"/>
      <c r="S602" s="2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spans="1:38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5</v>
      </c>
      <c r="I603" s="36" t="s">
        <v>6</v>
      </c>
      <c r="J603" s="4"/>
      <c r="K603" s="442" t="s">
        <v>50</v>
      </c>
      <c r="L603" s="80" t="s">
        <v>0</v>
      </c>
      <c r="M603" s="80" t="s">
        <v>28</v>
      </c>
      <c r="N603" s="80" t="s">
        <v>29</v>
      </c>
      <c r="O603" s="80" t="s">
        <v>30</v>
      </c>
      <c r="P603" s="80" t="s">
        <v>27</v>
      </c>
      <c r="Q603" s="80" t="s">
        <v>4</v>
      </c>
      <c r="R603" s="80" t="s">
        <v>5</v>
      </c>
      <c r="S603" s="81" t="s">
        <v>6</v>
      </c>
      <c r="U603" s="377" t="s">
        <v>50</v>
      </c>
      <c r="V603" s="112" t="s">
        <v>79</v>
      </c>
      <c r="W603" s="112" t="s">
        <v>80</v>
      </c>
      <c r="X603" s="112" t="s">
        <v>70</v>
      </c>
      <c r="Y603" s="112" t="s">
        <v>81</v>
      </c>
      <c r="Z603" s="112" t="s">
        <v>82</v>
      </c>
      <c r="AA603" s="112" t="s">
        <v>71</v>
      </c>
      <c r="AB603" s="112" t="s">
        <v>83</v>
      </c>
      <c r="AC603" s="112" t="s">
        <v>84</v>
      </c>
      <c r="AD603" s="112" t="s">
        <v>67</v>
      </c>
      <c r="AE603" s="138" t="s">
        <v>27</v>
      </c>
      <c r="AF603" s="139" t="s">
        <v>63</v>
      </c>
    </row>
    <row r="604" spans="1:38" ht="15" customHeight="1">
      <c r="A604" s="453" t="s">
        <v>50</v>
      </c>
      <c r="B604" s="409" t="s">
        <v>119</v>
      </c>
      <c r="C604" s="410"/>
      <c r="D604" s="410"/>
      <c r="E604" s="410"/>
      <c r="F604" s="410"/>
      <c r="G604" s="410"/>
      <c r="H604" s="410"/>
      <c r="I604" s="411"/>
      <c r="J604" s="4"/>
      <c r="K604" s="443" t="s">
        <v>50</v>
      </c>
      <c r="L604" s="412" t="s">
        <v>119</v>
      </c>
      <c r="M604" s="413"/>
      <c r="N604" s="413"/>
      <c r="O604" s="413"/>
      <c r="P604" s="413"/>
      <c r="Q604" s="413"/>
      <c r="R604" s="413"/>
      <c r="S604" s="414"/>
      <c r="U604" s="378" t="s">
        <v>50</v>
      </c>
      <c r="V604" s="379" t="s">
        <v>119</v>
      </c>
      <c r="W604" s="380"/>
      <c r="X604" s="380"/>
      <c r="Y604" s="380"/>
      <c r="Z604" s="380"/>
      <c r="AA604" s="380"/>
      <c r="AB604" s="380"/>
      <c r="AC604" s="380"/>
      <c r="AD604" s="380"/>
      <c r="AE604" s="380"/>
      <c r="AF604" s="381"/>
    </row>
    <row r="605" spans="1:38" ht="15">
      <c r="A605" s="27" t="s">
        <v>7</v>
      </c>
      <c r="B605" s="37">
        <v>470.28251781254704</v>
      </c>
      <c r="C605" s="37">
        <v>0</v>
      </c>
      <c r="D605" s="37">
        <v>26.95004483975962</v>
      </c>
      <c r="E605" s="37">
        <v>0</v>
      </c>
      <c r="F605" s="421"/>
      <c r="G605" s="37">
        <v>0</v>
      </c>
      <c r="H605" s="38">
        <v>0</v>
      </c>
      <c r="I605" s="39">
        <f>SUM(B605:H605)</f>
        <v>497.23256265230668</v>
      </c>
      <c r="J605" s="4"/>
      <c r="K605" s="79" t="s">
        <v>7</v>
      </c>
      <c r="L605" s="37">
        <v>470.28251781254704</v>
      </c>
      <c r="M605" s="37">
        <v>0</v>
      </c>
      <c r="N605" s="37">
        <v>26.95004483975962</v>
      </c>
      <c r="O605" s="37">
        <v>0</v>
      </c>
      <c r="P605" s="37">
        <v>0</v>
      </c>
      <c r="Q605" s="37">
        <v>0</v>
      </c>
      <c r="R605" s="98">
        <v>0</v>
      </c>
      <c r="S605" s="99">
        <f>SUM(L605:R605)</f>
        <v>497.23256265230668</v>
      </c>
      <c r="U605" s="101" t="s">
        <v>7</v>
      </c>
      <c r="V605" s="114">
        <v>470.28251781254704</v>
      </c>
      <c r="W605" s="114">
        <v>26.72830757254809</v>
      </c>
      <c r="X605" s="114">
        <v>0.22173726721153125</v>
      </c>
      <c r="Y605" s="114">
        <v>0</v>
      </c>
      <c r="Z605" s="114">
        <v>0</v>
      </c>
      <c r="AA605" s="114">
        <v>0</v>
      </c>
      <c r="AB605" s="114">
        <v>0</v>
      </c>
      <c r="AC605" s="114">
        <v>0</v>
      </c>
      <c r="AD605" s="116">
        <v>0</v>
      </c>
      <c r="AE605" s="116">
        <f t="shared" ref="AE605:AE610" si="263">+P605</f>
        <v>0</v>
      </c>
      <c r="AF605" s="117">
        <f t="shared" ref="AF605:AF625" si="264">SUM(V605:AE605)</f>
        <v>497.23256265230668</v>
      </c>
      <c r="AG605" s="276" t="str">
        <f>+IF(ABS(S605-AF605)&gt;0.01,S605-AF605,"")</f>
        <v/>
      </c>
    </row>
    <row r="606" spans="1:38" ht="15">
      <c r="A606" s="28" t="s">
        <v>8</v>
      </c>
      <c r="B606" s="40">
        <v>37.691554813812317</v>
      </c>
      <c r="C606" s="40">
        <v>0</v>
      </c>
      <c r="D606" s="40">
        <v>3.6428955606364566</v>
      </c>
      <c r="E606" s="40">
        <v>0</v>
      </c>
      <c r="F606" s="422"/>
      <c r="G606" s="40">
        <v>0</v>
      </c>
      <c r="H606" s="41">
        <v>0</v>
      </c>
      <c r="I606" s="42">
        <f t="shared" ref="I606:I625" si="265">SUM(B606:H606)</f>
        <v>41.334450374448771</v>
      </c>
      <c r="J606" s="4"/>
      <c r="K606" s="71" t="s">
        <v>8</v>
      </c>
      <c r="L606" s="84">
        <v>37.691554813812317</v>
      </c>
      <c r="M606" s="84">
        <v>0</v>
      </c>
      <c r="N606" s="84">
        <v>3.6428955606364566</v>
      </c>
      <c r="O606" s="84">
        <v>0</v>
      </c>
      <c r="P606" s="84">
        <v>0</v>
      </c>
      <c r="Q606" s="84">
        <v>0</v>
      </c>
      <c r="R606" s="85">
        <v>0</v>
      </c>
      <c r="S606" s="86">
        <f t="shared" ref="S606:S625" si="266">SUM(L606:R606)</f>
        <v>41.334450374448771</v>
      </c>
      <c r="U606" s="102" t="s">
        <v>8</v>
      </c>
      <c r="V606" s="118">
        <v>37.691554813812317</v>
      </c>
      <c r="W606" s="118">
        <v>3.313323198028419</v>
      </c>
      <c r="X606" s="118">
        <v>0.32957236260803818</v>
      </c>
      <c r="Y606" s="118">
        <v>0</v>
      </c>
      <c r="Z606" s="118">
        <v>0</v>
      </c>
      <c r="AA606" s="118">
        <v>0</v>
      </c>
      <c r="AB606" s="118">
        <v>0</v>
      </c>
      <c r="AC606" s="118">
        <v>0</v>
      </c>
      <c r="AD606" s="118">
        <v>0</v>
      </c>
      <c r="AE606" s="118">
        <f t="shared" si="263"/>
        <v>0</v>
      </c>
      <c r="AF606" s="120">
        <f t="shared" si="264"/>
        <v>41.334450374448778</v>
      </c>
      <c r="AG606" s="276" t="str">
        <f t="shared" ref="AG606:AG626" si="267">+IF(ABS(S606-AF606)&gt;0.01,S606-AF606,"")</f>
        <v/>
      </c>
    </row>
    <row r="607" spans="1:38" ht="15">
      <c r="A607" s="29" t="s">
        <v>10</v>
      </c>
      <c r="B607" s="43">
        <v>696.81530048678246</v>
      </c>
      <c r="C607" s="43">
        <v>0</v>
      </c>
      <c r="D607" s="43">
        <v>66.604576982511276</v>
      </c>
      <c r="E607" s="43">
        <v>0</v>
      </c>
      <c r="F607" s="422"/>
      <c r="G607" s="43">
        <v>0</v>
      </c>
      <c r="H607" s="44">
        <v>0</v>
      </c>
      <c r="I607" s="39">
        <f t="shared" si="265"/>
        <v>763.41987746929374</v>
      </c>
      <c r="J607" s="4"/>
      <c r="K607" s="72" t="s">
        <v>10</v>
      </c>
      <c r="L607" s="43">
        <v>696.81530048678246</v>
      </c>
      <c r="M607" s="43">
        <v>0</v>
      </c>
      <c r="N607" s="43">
        <v>66.604576982511276</v>
      </c>
      <c r="O607" s="43">
        <v>0</v>
      </c>
      <c r="P607" s="43">
        <v>0</v>
      </c>
      <c r="Q607" s="43">
        <v>0</v>
      </c>
      <c r="R607" s="82">
        <v>0</v>
      </c>
      <c r="S607" s="83">
        <f t="shared" si="266"/>
        <v>763.41987746929374</v>
      </c>
      <c r="U607" s="269" t="s">
        <v>10</v>
      </c>
      <c r="V607" s="114">
        <v>696.81530048678246</v>
      </c>
      <c r="W607" s="114">
        <v>66.507074649572786</v>
      </c>
      <c r="X607" s="114">
        <v>9.7502332938488895E-2</v>
      </c>
      <c r="Y607" s="114">
        <v>0</v>
      </c>
      <c r="Z607" s="114">
        <v>0</v>
      </c>
      <c r="AA607" s="114">
        <v>0</v>
      </c>
      <c r="AB607" s="114">
        <v>0</v>
      </c>
      <c r="AC607" s="114">
        <v>0</v>
      </c>
      <c r="AD607" s="116">
        <v>0</v>
      </c>
      <c r="AE607" s="116">
        <f t="shared" si="263"/>
        <v>0</v>
      </c>
      <c r="AF607" s="117">
        <f t="shared" si="264"/>
        <v>763.41987746929374</v>
      </c>
      <c r="AG607" s="276" t="str">
        <f t="shared" si="267"/>
        <v/>
      </c>
    </row>
    <row r="608" spans="1:38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265"/>
        <v>0</v>
      </c>
      <c r="J608" s="4"/>
      <c r="K608" s="71" t="s">
        <v>56</v>
      </c>
      <c r="L608" s="84">
        <v>0</v>
      </c>
      <c r="M608" s="84">
        <v>0</v>
      </c>
      <c r="N608" s="84">
        <v>0</v>
      </c>
      <c r="O608" s="84">
        <v>0</v>
      </c>
      <c r="P608" s="84">
        <v>0</v>
      </c>
      <c r="Q608" s="84">
        <v>0</v>
      </c>
      <c r="R608" s="85">
        <v>0</v>
      </c>
      <c r="S608" s="86">
        <f t="shared" si="266"/>
        <v>0</v>
      </c>
      <c r="U608" s="102" t="s">
        <v>56</v>
      </c>
      <c r="V608" s="118">
        <v>0</v>
      </c>
      <c r="W608" s="118">
        <v>0</v>
      </c>
      <c r="X608" s="118">
        <v>0</v>
      </c>
      <c r="Y608" s="118">
        <v>0</v>
      </c>
      <c r="Z608" s="118">
        <v>0</v>
      </c>
      <c r="AA608" s="118">
        <v>0</v>
      </c>
      <c r="AB608" s="118">
        <v>0</v>
      </c>
      <c r="AC608" s="118">
        <v>0</v>
      </c>
      <c r="AD608" s="118">
        <v>0</v>
      </c>
      <c r="AE608" s="118">
        <f t="shared" si="263"/>
        <v>0</v>
      </c>
      <c r="AF608" s="120">
        <f t="shared" si="264"/>
        <v>0</v>
      </c>
      <c r="AG608" s="276" t="str">
        <f t="shared" si="267"/>
        <v/>
      </c>
    </row>
    <row r="609" spans="1:33" ht="15">
      <c r="A609" s="29" t="s">
        <v>16</v>
      </c>
      <c r="B609" s="43">
        <v>680.29695159698042</v>
      </c>
      <c r="C609" s="43">
        <v>0</v>
      </c>
      <c r="D609" s="43">
        <v>97.883911304991102</v>
      </c>
      <c r="E609" s="43">
        <v>0</v>
      </c>
      <c r="F609" s="422"/>
      <c r="G609" s="43">
        <v>0</v>
      </c>
      <c r="H609" s="44">
        <v>0</v>
      </c>
      <c r="I609" s="39">
        <f t="shared" si="265"/>
        <v>778.18086290197152</v>
      </c>
      <c r="J609" s="4"/>
      <c r="K609" s="72" t="s">
        <v>16</v>
      </c>
      <c r="L609" s="43">
        <v>680.29695159698042</v>
      </c>
      <c r="M609" s="43">
        <v>0</v>
      </c>
      <c r="N609" s="43">
        <v>97.883911304991102</v>
      </c>
      <c r="O609" s="43">
        <v>0</v>
      </c>
      <c r="P609" s="43">
        <v>0</v>
      </c>
      <c r="Q609" s="43">
        <v>0</v>
      </c>
      <c r="R609" s="82">
        <v>0</v>
      </c>
      <c r="S609" s="83">
        <f t="shared" si="266"/>
        <v>778.18086290197152</v>
      </c>
      <c r="U609" s="269" t="s">
        <v>16</v>
      </c>
      <c r="V609" s="114">
        <v>680.29695159698042</v>
      </c>
      <c r="W609" s="114">
        <v>97.883911304991102</v>
      </c>
      <c r="X609" s="114">
        <v>0</v>
      </c>
      <c r="Y609" s="114">
        <v>0</v>
      </c>
      <c r="Z609" s="114">
        <v>0</v>
      </c>
      <c r="AA609" s="114">
        <v>0</v>
      </c>
      <c r="AB609" s="114">
        <v>0</v>
      </c>
      <c r="AC609" s="114">
        <v>0</v>
      </c>
      <c r="AD609" s="116">
        <v>0</v>
      </c>
      <c r="AE609" s="116">
        <f t="shared" si="263"/>
        <v>0</v>
      </c>
      <c r="AF609" s="117">
        <f t="shared" si="264"/>
        <v>778.18086290197152</v>
      </c>
      <c r="AG609" s="276" t="str">
        <f t="shared" si="267"/>
        <v/>
      </c>
    </row>
    <row r="610" spans="1:33" ht="15">
      <c r="A610" s="28" t="s">
        <v>68</v>
      </c>
      <c r="B610" s="40">
        <v>8198.7092167138071</v>
      </c>
      <c r="C610" s="40">
        <v>0</v>
      </c>
      <c r="D610" s="40">
        <v>1179.6638569382494</v>
      </c>
      <c r="E610" s="40">
        <v>0</v>
      </c>
      <c r="F610" s="422"/>
      <c r="G610" s="40">
        <v>0</v>
      </c>
      <c r="H610" s="41">
        <v>0</v>
      </c>
      <c r="I610" s="42">
        <f t="shared" si="265"/>
        <v>9378.3730736520556</v>
      </c>
      <c r="J610" s="4"/>
      <c r="K610" s="71" t="s">
        <v>68</v>
      </c>
      <c r="L610" s="84">
        <v>8198.7092167138071</v>
      </c>
      <c r="M610" s="84">
        <v>0</v>
      </c>
      <c r="N610" s="84">
        <v>1179.6638569382494</v>
      </c>
      <c r="O610" s="84">
        <v>0</v>
      </c>
      <c r="P610" s="84">
        <v>0</v>
      </c>
      <c r="Q610" s="84">
        <v>0</v>
      </c>
      <c r="R610" s="85">
        <v>0</v>
      </c>
      <c r="S610" s="86">
        <f t="shared" si="266"/>
        <v>9378.3730736520556</v>
      </c>
      <c r="U610" s="102" t="s">
        <v>15</v>
      </c>
      <c r="V610" s="118">
        <v>8198.7092167138071</v>
      </c>
      <c r="W610" s="118">
        <v>1179.6638569382494</v>
      </c>
      <c r="X610" s="118">
        <v>0</v>
      </c>
      <c r="Y610" s="118">
        <v>0</v>
      </c>
      <c r="Z610" s="118">
        <v>0</v>
      </c>
      <c r="AA610" s="118">
        <v>0</v>
      </c>
      <c r="AB610" s="118">
        <v>0</v>
      </c>
      <c r="AC610" s="118">
        <v>0</v>
      </c>
      <c r="AD610" s="118">
        <v>0</v>
      </c>
      <c r="AE610" s="118">
        <f t="shared" si="263"/>
        <v>0</v>
      </c>
      <c r="AF610" s="120">
        <f t="shared" si="264"/>
        <v>9378.3730736520556</v>
      </c>
      <c r="AG610" s="276" t="str">
        <f t="shared" si="267"/>
        <v/>
      </c>
    </row>
    <row r="611" spans="1:33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265"/>
        <v>0</v>
      </c>
      <c r="J611" s="4"/>
      <c r="K611" s="72" t="s">
        <v>58</v>
      </c>
      <c r="L611" s="43">
        <v>0</v>
      </c>
      <c r="M611" s="43">
        <v>0</v>
      </c>
      <c r="N611" s="43">
        <v>0</v>
      </c>
      <c r="O611" s="43">
        <v>0</v>
      </c>
      <c r="P611" s="43">
        <v>16170.167396642886</v>
      </c>
      <c r="Q611" s="43">
        <v>0</v>
      </c>
      <c r="R611" s="82">
        <v>0</v>
      </c>
      <c r="S611" s="83">
        <f t="shared" si="266"/>
        <v>16170.167396642886</v>
      </c>
      <c r="U611" s="270" t="s">
        <v>58</v>
      </c>
      <c r="V611" s="114">
        <v>0</v>
      </c>
      <c r="W611" s="114">
        <v>0</v>
      </c>
      <c r="X611" s="114">
        <v>0</v>
      </c>
      <c r="Y611" s="114">
        <v>0</v>
      </c>
      <c r="Z611" s="114">
        <v>0</v>
      </c>
      <c r="AA611" s="114">
        <v>0</v>
      </c>
      <c r="AB611" s="114">
        <v>0</v>
      </c>
      <c r="AC611" s="114">
        <v>0</v>
      </c>
      <c r="AD611" s="114">
        <v>0</v>
      </c>
      <c r="AE611" s="114">
        <f>+P611</f>
        <v>16170.167396642886</v>
      </c>
      <c r="AF611" s="140">
        <f t="shared" si="264"/>
        <v>16170.167396642886</v>
      </c>
      <c r="AG611" s="276" t="str">
        <f t="shared" si="267"/>
        <v/>
      </c>
    </row>
    <row r="612" spans="1:33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265"/>
        <v>0</v>
      </c>
      <c r="J612" s="4"/>
      <c r="K612" s="71" t="s">
        <v>12</v>
      </c>
      <c r="L612" s="84">
        <v>0</v>
      </c>
      <c r="M612" s="84">
        <v>0</v>
      </c>
      <c r="N612" s="84">
        <v>0</v>
      </c>
      <c r="O612" s="84">
        <v>0</v>
      </c>
      <c r="P612" s="84">
        <v>10585.99346270525</v>
      </c>
      <c r="Q612" s="84">
        <v>0</v>
      </c>
      <c r="R612" s="85">
        <v>0</v>
      </c>
      <c r="S612" s="86">
        <f t="shared" si="266"/>
        <v>10585.99346270525</v>
      </c>
      <c r="U612" s="102" t="s">
        <v>12</v>
      </c>
      <c r="V612" s="118">
        <v>0</v>
      </c>
      <c r="W612" s="118">
        <v>0</v>
      </c>
      <c r="X612" s="118">
        <v>0</v>
      </c>
      <c r="Y612" s="118">
        <v>0</v>
      </c>
      <c r="Z612" s="118">
        <v>0</v>
      </c>
      <c r="AA612" s="118">
        <v>0</v>
      </c>
      <c r="AB612" s="118">
        <v>0</v>
      </c>
      <c r="AC612" s="118">
        <v>0</v>
      </c>
      <c r="AD612" s="118">
        <v>0</v>
      </c>
      <c r="AE612" s="118">
        <f t="shared" ref="AE612:AE624" si="268">+P612</f>
        <v>10585.99346270525</v>
      </c>
      <c r="AF612" s="120">
        <f t="shared" si="264"/>
        <v>10585.99346270525</v>
      </c>
      <c r="AG612" s="276" t="str">
        <f t="shared" si="267"/>
        <v/>
      </c>
    </row>
    <row r="613" spans="1:33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265"/>
        <v>0</v>
      </c>
      <c r="J613" s="4"/>
      <c r="K613" s="72" t="s">
        <v>59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82">
        <v>0</v>
      </c>
      <c r="S613" s="83">
        <f t="shared" si="266"/>
        <v>0</v>
      </c>
      <c r="U613" s="271" t="s">
        <v>59</v>
      </c>
      <c r="V613" s="114">
        <v>0</v>
      </c>
      <c r="W613" s="114">
        <v>0</v>
      </c>
      <c r="X613" s="114">
        <v>0</v>
      </c>
      <c r="Y613" s="114">
        <v>0</v>
      </c>
      <c r="Z613" s="114">
        <v>0</v>
      </c>
      <c r="AA613" s="114">
        <v>0</v>
      </c>
      <c r="AB613" s="114">
        <v>0</v>
      </c>
      <c r="AC613" s="114">
        <v>0</v>
      </c>
      <c r="AD613" s="114">
        <v>0</v>
      </c>
      <c r="AE613" s="114">
        <f t="shared" si="268"/>
        <v>0</v>
      </c>
      <c r="AF613" s="140">
        <f t="shared" si="264"/>
        <v>0</v>
      </c>
      <c r="AG613" s="276" t="str">
        <f t="shared" si="267"/>
        <v/>
      </c>
    </row>
    <row r="614" spans="1:33" ht="15">
      <c r="A614" s="28" t="s">
        <v>17</v>
      </c>
      <c r="B614" s="40">
        <v>631.26749615413678</v>
      </c>
      <c r="C614" s="40">
        <v>0</v>
      </c>
      <c r="D614" s="40">
        <v>89.877294392710638</v>
      </c>
      <c r="E614" s="40">
        <v>0</v>
      </c>
      <c r="F614" s="422"/>
      <c r="G614" s="40">
        <v>0</v>
      </c>
      <c r="H614" s="41">
        <v>0</v>
      </c>
      <c r="I614" s="42">
        <f t="shared" si="265"/>
        <v>721.14479054684739</v>
      </c>
      <c r="J614" s="4"/>
      <c r="K614" s="71" t="s">
        <v>17</v>
      </c>
      <c r="L614" s="84">
        <v>631.26749615413678</v>
      </c>
      <c r="M614" s="84">
        <v>0</v>
      </c>
      <c r="N614" s="84">
        <v>89.877294392710638</v>
      </c>
      <c r="O614" s="84">
        <v>0</v>
      </c>
      <c r="P614" s="84">
        <v>0</v>
      </c>
      <c r="Q614" s="84">
        <v>0</v>
      </c>
      <c r="R614" s="85">
        <v>0</v>
      </c>
      <c r="S614" s="86">
        <f t="shared" si="266"/>
        <v>721.14479054684739</v>
      </c>
      <c r="U614" s="102" t="s">
        <v>17</v>
      </c>
      <c r="V614" s="118">
        <v>631.26749615413678</v>
      </c>
      <c r="W614" s="118">
        <v>76.563472254317134</v>
      </c>
      <c r="X614" s="118">
        <v>13.313822138393508</v>
      </c>
      <c r="Y614" s="118">
        <v>0</v>
      </c>
      <c r="Z614" s="118">
        <v>0</v>
      </c>
      <c r="AA614" s="118">
        <v>0</v>
      </c>
      <c r="AB614" s="118">
        <v>0</v>
      </c>
      <c r="AC614" s="118">
        <v>0</v>
      </c>
      <c r="AD614" s="118">
        <v>0</v>
      </c>
      <c r="AE614" s="118">
        <f t="shared" si="268"/>
        <v>0</v>
      </c>
      <c r="AF614" s="120">
        <f t="shared" si="264"/>
        <v>721.1447905468475</v>
      </c>
      <c r="AG614" s="276" t="str">
        <f t="shared" si="267"/>
        <v/>
      </c>
    </row>
    <row r="615" spans="1:33" ht="15">
      <c r="A615" s="29" t="s">
        <v>140</v>
      </c>
      <c r="B615" s="43">
        <v>17266.627027589704</v>
      </c>
      <c r="C615" s="43">
        <v>0</v>
      </c>
      <c r="D615" s="43">
        <v>2329.4187243702881</v>
      </c>
      <c r="E615" s="43">
        <v>0</v>
      </c>
      <c r="F615" s="422"/>
      <c r="G615" s="43">
        <v>0</v>
      </c>
      <c r="H615" s="44">
        <v>0</v>
      </c>
      <c r="I615" s="39">
        <f t="shared" si="265"/>
        <v>19596.045751959991</v>
      </c>
      <c r="J615" s="4"/>
      <c r="K615" s="72" t="s">
        <v>140</v>
      </c>
      <c r="L615" s="43">
        <v>17266.627027589704</v>
      </c>
      <c r="M615" s="43">
        <v>0</v>
      </c>
      <c r="N615" s="43">
        <v>2329.4187243702881</v>
      </c>
      <c r="O615" s="43">
        <v>0</v>
      </c>
      <c r="P615" s="43">
        <v>0</v>
      </c>
      <c r="Q615" s="43">
        <v>0</v>
      </c>
      <c r="R615" s="82">
        <v>0</v>
      </c>
      <c r="S615" s="83">
        <f t="shared" si="266"/>
        <v>19596.045751959991</v>
      </c>
      <c r="U615" s="103" t="s">
        <v>140</v>
      </c>
      <c r="V615" s="114">
        <v>17266.627027589704</v>
      </c>
      <c r="W615" s="114">
        <v>2262.8746565363281</v>
      </c>
      <c r="X615" s="114">
        <v>66.544067833960028</v>
      </c>
      <c r="Y615" s="114">
        <v>0</v>
      </c>
      <c r="Z615" s="114">
        <v>0</v>
      </c>
      <c r="AA615" s="114">
        <v>0</v>
      </c>
      <c r="AB615" s="114">
        <v>0</v>
      </c>
      <c r="AC615" s="114">
        <v>0</v>
      </c>
      <c r="AD615" s="114">
        <v>0</v>
      </c>
      <c r="AE615" s="114">
        <f t="shared" si="268"/>
        <v>0</v>
      </c>
      <c r="AF615" s="140">
        <f t="shared" si="264"/>
        <v>19596.045751959991</v>
      </c>
      <c r="AG615" s="276" t="str">
        <f t="shared" si="267"/>
        <v/>
      </c>
    </row>
    <row r="616" spans="1:33" ht="15">
      <c r="A616" s="28" t="s">
        <v>25</v>
      </c>
      <c r="B616" s="40">
        <v>1231.6751793256103</v>
      </c>
      <c r="C616" s="40">
        <v>0</v>
      </c>
      <c r="D616" s="40">
        <v>2797.5414374448033</v>
      </c>
      <c r="E616" s="40">
        <v>5075.2542748742053</v>
      </c>
      <c r="F616" s="422"/>
      <c r="G616" s="40">
        <v>2141.2735832094986</v>
      </c>
      <c r="H616" s="41">
        <v>0</v>
      </c>
      <c r="I616" s="42">
        <f t="shared" si="265"/>
        <v>11245.744474854117</v>
      </c>
      <c r="J616" s="4"/>
      <c r="K616" s="71" t="s">
        <v>25</v>
      </c>
      <c r="L616" s="84">
        <v>1231.6751793256103</v>
      </c>
      <c r="M616" s="84">
        <v>0</v>
      </c>
      <c r="N616" s="84">
        <v>2797.5414374448033</v>
      </c>
      <c r="O616" s="84">
        <v>5075.2542748742053</v>
      </c>
      <c r="P616" s="84">
        <v>0</v>
      </c>
      <c r="Q616" s="84">
        <v>2141.2735832094986</v>
      </c>
      <c r="R616" s="85">
        <v>0</v>
      </c>
      <c r="S616" s="86">
        <f t="shared" si="266"/>
        <v>11245.744474854117</v>
      </c>
      <c r="U616" s="102" t="s">
        <v>25</v>
      </c>
      <c r="V616" s="118">
        <v>1231.6751793256103</v>
      </c>
      <c r="W616" s="118">
        <v>1700.4746880368089</v>
      </c>
      <c r="X616" s="118">
        <v>1097.0667494079944</v>
      </c>
      <c r="Y616" s="118">
        <v>1560.3455885930916</v>
      </c>
      <c r="Z616" s="118">
        <v>1400.2919689258301</v>
      </c>
      <c r="AA616" s="118">
        <v>653.43266503454618</v>
      </c>
      <c r="AB616" s="118">
        <v>1098.1783603675665</v>
      </c>
      <c r="AC616" s="118">
        <v>1043.0952228419321</v>
      </c>
      <c r="AD616" s="118">
        <v>1461.1840523207375</v>
      </c>
      <c r="AE616" s="118">
        <f t="shared" si="268"/>
        <v>0</v>
      </c>
      <c r="AF616" s="120">
        <f t="shared" si="264"/>
        <v>11245.744474854118</v>
      </c>
      <c r="AG616" s="276" t="str">
        <f t="shared" si="267"/>
        <v/>
      </c>
    </row>
    <row r="617" spans="1:33" ht="15">
      <c r="A617" s="29" t="s">
        <v>24</v>
      </c>
      <c r="B617" s="43">
        <v>1630.3966043855155</v>
      </c>
      <c r="C617" s="43">
        <v>0</v>
      </c>
      <c r="D617" s="43">
        <v>284.04407449661653</v>
      </c>
      <c r="E617" s="43">
        <v>0</v>
      </c>
      <c r="F617" s="422"/>
      <c r="G617" s="43">
        <v>0</v>
      </c>
      <c r="H617" s="44">
        <v>0</v>
      </c>
      <c r="I617" s="39">
        <f t="shared" si="265"/>
        <v>1914.440678882132</v>
      </c>
      <c r="J617" s="4"/>
      <c r="K617" s="72" t="s">
        <v>24</v>
      </c>
      <c r="L617" s="43">
        <v>1630.3966043855155</v>
      </c>
      <c r="M617" s="43">
        <v>0</v>
      </c>
      <c r="N617" s="43">
        <v>284.04407449661653</v>
      </c>
      <c r="O617" s="43">
        <v>0</v>
      </c>
      <c r="P617" s="43">
        <v>0</v>
      </c>
      <c r="Q617" s="43">
        <v>0</v>
      </c>
      <c r="R617" s="82">
        <v>0</v>
      </c>
      <c r="S617" s="83">
        <f t="shared" si="266"/>
        <v>1914.440678882132</v>
      </c>
      <c r="U617" s="271" t="s">
        <v>24</v>
      </c>
      <c r="V617" s="114">
        <v>1630.3966043855155</v>
      </c>
      <c r="W617" s="114">
        <v>284.04407449661653</v>
      </c>
      <c r="X617" s="114">
        <v>0</v>
      </c>
      <c r="Y617" s="114">
        <v>0</v>
      </c>
      <c r="Z617" s="114">
        <v>0</v>
      </c>
      <c r="AA617" s="114">
        <v>0</v>
      </c>
      <c r="AB617" s="114">
        <v>0</v>
      </c>
      <c r="AC617" s="114">
        <v>0</v>
      </c>
      <c r="AD617" s="114">
        <v>0</v>
      </c>
      <c r="AE617" s="114">
        <f t="shared" si="268"/>
        <v>0</v>
      </c>
      <c r="AF617" s="140">
        <f t="shared" si="264"/>
        <v>1914.440678882132</v>
      </c>
      <c r="AG617" s="276" t="str">
        <f t="shared" si="267"/>
        <v/>
      </c>
    </row>
    <row r="618" spans="1:33" ht="15">
      <c r="A618" s="28" t="s">
        <v>60</v>
      </c>
      <c r="B618" s="40">
        <v>12227.085013132244</v>
      </c>
      <c r="C618" s="40">
        <v>0</v>
      </c>
      <c r="D618" s="40">
        <v>1186.2431520983566</v>
      </c>
      <c r="E618" s="40">
        <v>0</v>
      </c>
      <c r="F618" s="422"/>
      <c r="G618" s="40">
        <v>0</v>
      </c>
      <c r="H618" s="41">
        <v>0</v>
      </c>
      <c r="I618" s="42">
        <f t="shared" si="265"/>
        <v>13413.328165230601</v>
      </c>
      <c r="J618" s="4"/>
      <c r="K618" s="71" t="s">
        <v>60</v>
      </c>
      <c r="L618" s="84">
        <v>12227.085013132244</v>
      </c>
      <c r="M618" s="84">
        <v>0</v>
      </c>
      <c r="N618" s="84">
        <v>1186.2431520983566</v>
      </c>
      <c r="O618" s="84">
        <v>0</v>
      </c>
      <c r="P618" s="84">
        <v>0</v>
      </c>
      <c r="Q618" s="84">
        <v>0</v>
      </c>
      <c r="R618" s="85">
        <v>0</v>
      </c>
      <c r="S618" s="86">
        <f t="shared" si="266"/>
        <v>13413.328165230601</v>
      </c>
      <c r="U618" s="102" t="s">
        <v>60</v>
      </c>
      <c r="V618" s="118">
        <v>12227.085013132244</v>
      </c>
      <c r="W618" s="118">
        <v>1087.4847789874486</v>
      </c>
      <c r="X618" s="118">
        <v>98.758373110907939</v>
      </c>
      <c r="Y618" s="118">
        <v>0</v>
      </c>
      <c r="Z618" s="118">
        <v>0</v>
      </c>
      <c r="AA618" s="118">
        <v>0</v>
      </c>
      <c r="AB618" s="118">
        <v>0</v>
      </c>
      <c r="AC618" s="118">
        <v>0</v>
      </c>
      <c r="AD618" s="118">
        <v>0</v>
      </c>
      <c r="AE618" s="118">
        <f t="shared" si="268"/>
        <v>0</v>
      </c>
      <c r="AF618" s="120">
        <f t="shared" si="264"/>
        <v>13413.328165230601</v>
      </c>
      <c r="AG618" s="276" t="str">
        <f t="shared" si="267"/>
        <v/>
      </c>
    </row>
    <row r="619" spans="1:33" ht="15">
      <c r="A619" s="29" t="s">
        <v>22</v>
      </c>
      <c r="B619" s="43">
        <v>1233.4567828264408</v>
      </c>
      <c r="C619" s="43">
        <v>0</v>
      </c>
      <c r="D619" s="43">
        <v>272.64741583429168</v>
      </c>
      <c r="E619" s="43">
        <v>0</v>
      </c>
      <c r="F619" s="422"/>
      <c r="G619" s="43">
        <v>0</v>
      </c>
      <c r="H619" s="44">
        <v>0</v>
      </c>
      <c r="I619" s="39">
        <f t="shared" si="265"/>
        <v>1506.1041986607324</v>
      </c>
      <c r="J619" s="4"/>
      <c r="K619" s="72" t="s">
        <v>22</v>
      </c>
      <c r="L619" s="43">
        <v>1233.4567828264408</v>
      </c>
      <c r="M619" s="43">
        <v>0</v>
      </c>
      <c r="N619" s="43">
        <v>272.64741583429168</v>
      </c>
      <c r="O619" s="43">
        <v>0</v>
      </c>
      <c r="P619" s="43">
        <v>87.958424679195559</v>
      </c>
      <c r="Q619" s="43">
        <v>0</v>
      </c>
      <c r="R619" s="82">
        <v>0</v>
      </c>
      <c r="S619" s="83">
        <f t="shared" si="266"/>
        <v>1594.062623339928</v>
      </c>
      <c r="U619" s="271" t="s">
        <v>22</v>
      </c>
      <c r="V619" s="114">
        <v>1233.4567828264408</v>
      </c>
      <c r="W619" s="114">
        <v>269.75263894951138</v>
      </c>
      <c r="X619" s="114">
        <v>2.8947768847803221</v>
      </c>
      <c r="Y619" s="114">
        <v>0</v>
      </c>
      <c r="Z619" s="114">
        <v>0</v>
      </c>
      <c r="AA619" s="114">
        <v>0</v>
      </c>
      <c r="AB619" s="114">
        <v>0</v>
      </c>
      <c r="AC619" s="114">
        <v>0</v>
      </c>
      <c r="AD619" s="114">
        <v>0</v>
      </c>
      <c r="AE619" s="114">
        <f t="shared" si="268"/>
        <v>87.958424679195559</v>
      </c>
      <c r="AF619" s="140">
        <f t="shared" si="264"/>
        <v>1594.0626233399282</v>
      </c>
      <c r="AG619" s="276" t="str">
        <f t="shared" si="267"/>
        <v/>
      </c>
    </row>
    <row r="620" spans="1:33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265"/>
        <v>0</v>
      </c>
      <c r="J620" s="4"/>
      <c r="K620" s="71" t="s">
        <v>21</v>
      </c>
      <c r="L620" s="84">
        <v>0</v>
      </c>
      <c r="M620" s="84">
        <v>0</v>
      </c>
      <c r="N620" s="84">
        <v>0</v>
      </c>
      <c r="O620" s="84">
        <v>0</v>
      </c>
      <c r="P620" s="84">
        <v>0</v>
      </c>
      <c r="Q620" s="84">
        <v>0</v>
      </c>
      <c r="R620" s="85">
        <v>0</v>
      </c>
      <c r="S620" s="86">
        <f t="shared" si="266"/>
        <v>0</v>
      </c>
      <c r="U620" s="102" t="s">
        <v>21</v>
      </c>
      <c r="V620" s="118">
        <v>0</v>
      </c>
      <c r="W620" s="118">
        <v>0</v>
      </c>
      <c r="X620" s="118">
        <v>0</v>
      </c>
      <c r="Y620" s="118">
        <v>0</v>
      </c>
      <c r="Z620" s="118">
        <v>0</v>
      </c>
      <c r="AA620" s="118">
        <v>0</v>
      </c>
      <c r="AB620" s="118">
        <v>0</v>
      </c>
      <c r="AC620" s="118">
        <v>0</v>
      </c>
      <c r="AD620" s="118">
        <v>0</v>
      </c>
      <c r="AE620" s="118">
        <f t="shared" si="268"/>
        <v>0</v>
      </c>
      <c r="AF620" s="120">
        <f t="shared" si="264"/>
        <v>0</v>
      </c>
      <c r="AG620" s="276" t="str">
        <f t="shared" si="267"/>
        <v/>
      </c>
    </row>
    <row r="621" spans="1:33" ht="15">
      <c r="A621" s="30" t="s">
        <v>64</v>
      </c>
      <c r="B621" s="43">
        <v>365.13144062799591</v>
      </c>
      <c r="C621" s="43">
        <v>0</v>
      </c>
      <c r="D621" s="43">
        <v>550.28825592632529</v>
      </c>
      <c r="E621" s="43">
        <v>0</v>
      </c>
      <c r="F621" s="422"/>
      <c r="G621" s="43">
        <v>0</v>
      </c>
      <c r="H621" s="44">
        <v>0</v>
      </c>
      <c r="I621" s="39">
        <f t="shared" si="265"/>
        <v>915.41969655432126</v>
      </c>
      <c r="J621" s="4"/>
      <c r="K621" s="73" t="s">
        <v>64</v>
      </c>
      <c r="L621" s="43">
        <v>365.13144062799591</v>
      </c>
      <c r="M621" s="43">
        <v>0</v>
      </c>
      <c r="N621" s="43">
        <v>550.28825592632529</v>
      </c>
      <c r="O621" s="43">
        <v>0</v>
      </c>
      <c r="P621" s="43">
        <v>0</v>
      </c>
      <c r="Q621" s="43">
        <v>0</v>
      </c>
      <c r="R621" s="82">
        <v>0</v>
      </c>
      <c r="S621" s="83">
        <f t="shared" si="266"/>
        <v>915.41969655432126</v>
      </c>
      <c r="U621" s="272" t="s">
        <v>64</v>
      </c>
      <c r="V621" s="114">
        <v>365.13144062799591</v>
      </c>
      <c r="W621" s="114">
        <v>550.28825592632529</v>
      </c>
      <c r="X621" s="114">
        <v>0</v>
      </c>
      <c r="Y621" s="114">
        <v>0</v>
      </c>
      <c r="Z621" s="114">
        <v>0</v>
      </c>
      <c r="AA621" s="114">
        <v>0</v>
      </c>
      <c r="AB621" s="114">
        <v>0</v>
      </c>
      <c r="AC621" s="114">
        <v>0</v>
      </c>
      <c r="AD621" s="116">
        <v>0</v>
      </c>
      <c r="AE621" s="116">
        <f t="shared" si="268"/>
        <v>0</v>
      </c>
      <c r="AF621" s="117">
        <f t="shared" si="264"/>
        <v>915.41969655432126</v>
      </c>
      <c r="AG621" s="276" t="str">
        <f t="shared" si="267"/>
        <v/>
      </c>
    </row>
    <row r="622" spans="1:33" ht="15">
      <c r="A622" s="55" t="s">
        <v>23</v>
      </c>
      <c r="B622" s="59">
        <v>365.13144062799591</v>
      </c>
      <c r="C622" s="59">
        <v>0</v>
      </c>
      <c r="D622" s="59">
        <v>550.28825592632529</v>
      </c>
      <c r="E622" s="59">
        <v>0</v>
      </c>
      <c r="F622" s="422"/>
      <c r="G622" s="59">
        <v>0</v>
      </c>
      <c r="H622" s="60">
        <v>0</v>
      </c>
      <c r="I622" s="61">
        <f t="shared" si="265"/>
        <v>915.41969655432126</v>
      </c>
      <c r="J622" s="4"/>
      <c r="K622" s="74" t="s">
        <v>23</v>
      </c>
      <c r="L622" s="87">
        <v>365.13144062799591</v>
      </c>
      <c r="M622" s="87">
        <v>0</v>
      </c>
      <c r="N622" s="87">
        <v>550.28825592632529</v>
      </c>
      <c r="O622" s="87">
        <v>0</v>
      </c>
      <c r="P622" s="87">
        <v>0</v>
      </c>
      <c r="Q622" s="87">
        <v>0</v>
      </c>
      <c r="R622" s="88">
        <v>0</v>
      </c>
      <c r="S622" s="89">
        <f t="shared" si="266"/>
        <v>915.41969655432126</v>
      </c>
      <c r="U622" s="273" t="s">
        <v>135</v>
      </c>
      <c r="V622" s="118">
        <v>365.13144062799591</v>
      </c>
      <c r="W622" s="118">
        <v>550.28825592632529</v>
      </c>
      <c r="X622" s="118">
        <v>0</v>
      </c>
      <c r="Y622" s="118">
        <v>0</v>
      </c>
      <c r="Z622" s="118">
        <v>0</v>
      </c>
      <c r="AA622" s="118">
        <v>0</v>
      </c>
      <c r="AB622" s="118">
        <v>0</v>
      </c>
      <c r="AC622" s="118">
        <v>0</v>
      </c>
      <c r="AD622" s="118">
        <v>0</v>
      </c>
      <c r="AE622" s="118">
        <f t="shared" si="268"/>
        <v>0</v>
      </c>
      <c r="AF622" s="120">
        <f t="shared" si="264"/>
        <v>915.41969655432126</v>
      </c>
      <c r="AG622" s="277" t="str">
        <f t="shared" si="267"/>
        <v/>
      </c>
    </row>
    <row r="623" spans="1:33" ht="15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f t="shared" si="265"/>
        <v>0</v>
      </c>
      <c r="J623" s="4"/>
      <c r="K623" s="75" t="s">
        <v>19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90">
        <v>0</v>
      </c>
      <c r="S623" s="91">
        <f t="shared" si="266"/>
        <v>0</v>
      </c>
      <c r="U623" s="274" t="s">
        <v>19</v>
      </c>
      <c r="V623" s="114">
        <v>0</v>
      </c>
      <c r="W623" s="114">
        <v>0</v>
      </c>
      <c r="X623" s="114">
        <v>0</v>
      </c>
      <c r="Y623" s="114">
        <v>0</v>
      </c>
      <c r="Z623" s="114">
        <v>0</v>
      </c>
      <c r="AA623" s="114">
        <v>0</v>
      </c>
      <c r="AB623" s="114">
        <v>0</v>
      </c>
      <c r="AC623" s="114">
        <v>0</v>
      </c>
      <c r="AD623" s="114">
        <v>0</v>
      </c>
      <c r="AE623" s="114">
        <f t="shared" si="268"/>
        <v>0</v>
      </c>
      <c r="AF623" s="140">
        <f t="shared" si="264"/>
        <v>0</v>
      </c>
      <c r="AG623" s="277" t="str">
        <f t="shared" si="267"/>
        <v/>
      </c>
    </row>
    <row r="624" spans="1:33" ht="15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f t="shared" si="265"/>
        <v>0</v>
      </c>
      <c r="J624" s="4"/>
      <c r="K624" s="74" t="s">
        <v>20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s="87">
        <v>0</v>
      </c>
      <c r="R624" s="88">
        <v>0</v>
      </c>
      <c r="S624" s="89">
        <f t="shared" si="266"/>
        <v>0</v>
      </c>
      <c r="U624" s="273" t="s">
        <v>136</v>
      </c>
      <c r="V624" s="118">
        <v>0</v>
      </c>
      <c r="W624" s="118">
        <v>0</v>
      </c>
      <c r="X624" s="118">
        <v>0</v>
      </c>
      <c r="Y624" s="118">
        <v>0</v>
      </c>
      <c r="Z624" s="118">
        <v>0</v>
      </c>
      <c r="AA624" s="118">
        <v>0</v>
      </c>
      <c r="AB624" s="118">
        <v>0</v>
      </c>
      <c r="AC624" s="118">
        <v>0</v>
      </c>
      <c r="AD624" s="118">
        <v>0</v>
      </c>
      <c r="AE624" s="118">
        <f t="shared" si="268"/>
        <v>0</v>
      </c>
      <c r="AF624" s="120">
        <f t="shared" si="264"/>
        <v>0</v>
      </c>
      <c r="AG624" s="277" t="str">
        <f t="shared" si="267"/>
        <v/>
      </c>
    </row>
    <row r="625" spans="1:38" ht="15.7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f t="shared" si="265"/>
        <v>0</v>
      </c>
      <c r="J625" s="4"/>
      <c r="K625" s="76" t="s">
        <v>11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92">
        <v>0</v>
      </c>
      <c r="S625" s="93">
        <f t="shared" si="266"/>
        <v>0</v>
      </c>
      <c r="U625" s="275" t="s">
        <v>11</v>
      </c>
      <c r="V625" s="114">
        <v>0</v>
      </c>
      <c r="W625" s="114">
        <v>0</v>
      </c>
      <c r="X625" s="114">
        <v>0</v>
      </c>
      <c r="Y625" s="114">
        <v>0</v>
      </c>
      <c r="Z625" s="114">
        <v>0</v>
      </c>
      <c r="AA625" s="114">
        <v>0</v>
      </c>
      <c r="AB625" s="114">
        <v>0</v>
      </c>
      <c r="AC625" s="114">
        <v>0</v>
      </c>
      <c r="AD625" s="114">
        <v>0</v>
      </c>
      <c r="AE625" s="114">
        <v>0</v>
      </c>
      <c r="AF625" s="140">
        <f t="shared" si="264"/>
        <v>0</v>
      </c>
      <c r="AG625" s="277" t="str">
        <f t="shared" si="267"/>
        <v/>
      </c>
    </row>
    <row r="626" spans="1:38" ht="15">
      <c r="A626" s="34" t="s">
        <v>26</v>
      </c>
      <c r="B626" s="67">
        <f>SUM(B605:B621)</f>
        <v>44669.435085465571</v>
      </c>
      <c r="C626" s="67">
        <f t="shared" ref="C626:I626" si="269">SUM(C605:C621)</f>
        <v>0</v>
      </c>
      <c r="D626" s="67">
        <f t="shared" si="269"/>
        <v>8884.8056401895392</v>
      </c>
      <c r="E626" s="67">
        <f t="shared" si="269"/>
        <v>5075.2542748742053</v>
      </c>
      <c r="F626" s="67">
        <f t="shared" si="269"/>
        <v>0</v>
      </c>
      <c r="G626" s="67">
        <f t="shared" si="269"/>
        <v>2141.2735832094986</v>
      </c>
      <c r="H626" s="68">
        <f t="shared" si="269"/>
        <v>0</v>
      </c>
      <c r="I626" s="39">
        <f t="shared" si="269"/>
        <v>60770.76858373882</v>
      </c>
      <c r="J626" s="4"/>
      <c r="K626" s="77" t="s">
        <v>26</v>
      </c>
      <c r="L626" s="67">
        <f>SUM(L605:L621)</f>
        <v>44669.435085465571</v>
      </c>
      <c r="M626" s="67">
        <f t="shared" ref="M626:S626" si="270">SUM(M605:M621)</f>
        <v>0</v>
      </c>
      <c r="N626" s="67">
        <f t="shared" si="270"/>
        <v>8884.8056401895392</v>
      </c>
      <c r="O626" s="67">
        <f t="shared" si="270"/>
        <v>5075.2542748742053</v>
      </c>
      <c r="P626" s="67">
        <f t="shared" si="270"/>
        <v>26844.119284027332</v>
      </c>
      <c r="Q626" s="67">
        <f t="shared" si="270"/>
        <v>2141.2735832094986</v>
      </c>
      <c r="R626" s="68">
        <f t="shared" si="270"/>
        <v>0</v>
      </c>
      <c r="S626" s="94">
        <f t="shared" si="270"/>
        <v>87614.887867766156</v>
      </c>
      <c r="U626" s="107" t="s">
        <v>63</v>
      </c>
      <c r="V626" s="127">
        <f>SUM(V605:V621)</f>
        <v>44669.435085465571</v>
      </c>
      <c r="W626" s="127">
        <f t="shared" ref="W626:AE626" si="271">SUM(W605:W621)</f>
        <v>7605.5790388507448</v>
      </c>
      <c r="X626" s="127">
        <f t="shared" si="271"/>
        <v>1279.2266013387944</v>
      </c>
      <c r="Y626" s="127">
        <f t="shared" si="271"/>
        <v>1560.3455885930916</v>
      </c>
      <c r="Z626" s="127">
        <f t="shared" si="271"/>
        <v>1400.2919689258301</v>
      </c>
      <c r="AA626" s="127">
        <f t="shared" si="271"/>
        <v>653.43266503454618</v>
      </c>
      <c r="AB626" s="127">
        <f t="shared" si="271"/>
        <v>1098.1783603675665</v>
      </c>
      <c r="AC626" s="127">
        <f t="shared" si="271"/>
        <v>1043.0952228419321</v>
      </c>
      <c r="AD626" s="127">
        <f t="shared" si="271"/>
        <v>1461.1840523207375</v>
      </c>
      <c r="AE626" s="127">
        <f t="shared" si="271"/>
        <v>26844.119284027332</v>
      </c>
      <c r="AF626" s="129">
        <f>SUM(AF605:AF621)</f>
        <v>87614.887867766156</v>
      </c>
      <c r="AG626" s="278" t="str">
        <f t="shared" si="267"/>
        <v/>
      </c>
    </row>
    <row r="627" spans="1:38" ht="15" thickBot="1">
      <c r="A627" s="58" t="s">
        <v>90</v>
      </c>
      <c r="B627" s="48">
        <f>IF($I626=0,"-",B626/$I626)</f>
        <v>0.73504805231998205</v>
      </c>
      <c r="C627" s="48">
        <f t="shared" ref="C627:H627" si="272">IF($I626=0,"-",C626/$I626)</f>
        <v>0</v>
      </c>
      <c r="D627" s="48">
        <f t="shared" si="272"/>
        <v>0.14620196267464941</v>
      </c>
      <c r="E627" s="48">
        <f t="shared" si="272"/>
        <v>8.3514729090200343E-2</v>
      </c>
      <c r="F627" s="48">
        <f t="shared" si="272"/>
        <v>0</v>
      </c>
      <c r="G627" s="48">
        <f t="shared" si="272"/>
        <v>3.5235255915168157E-2</v>
      </c>
      <c r="H627" s="69">
        <f t="shared" si="272"/>
        <v>0</v>
      </c>
      <c r="I627" s="49">
        <f>SUM(B627:H627)</f>
        <v>0.99999999999999989</v>
      </c>
      <c r="J627" s="15"/>
      <c r="K627" s="78" t="s">
        <v>90</v>
      </c>
      <c r="L627" s="95">
        <f>IF($S626=0,"-",L626/$S626)</f>
        <v>0.50983840957353577</v>
      </c>
      <c r="M627" s="95">
        <f t="shared" ref="M627:R627" si="273">IF($S626=0,"-",M626/$S626)</f>
        <v>0</v>
      </c>
      <c r="N627" s="95">
        <f t="shared" si="273"/>
        <v>0.10140748743066408</v>
      </c>
      <c r="O627" s="95">
        <f t="shared" si="273"/>
        <v>5.7926847803926831E-2</v>
      </c>
      <c r="P627" s="95">
        <f t="shared" si="273"/>
        <v>0.30638764640710547</v>
      </c>
      <c r="Q627" s="95">
        <f t="shared" si="273"/>
        <v>2.4439608784767745E-2</v>
      </c>
      <c r="R627" s="96">
        <f t="shared" si="273"/>
        <v>0</v>
      </c>
      <c r="S627" s="97">
        <f>SUM(L627:R627)</f>
        <v>0.99999999999999989</v>
      </c>
      <c r="T627" s="15"/>
      <c r="U627" s="108" t="s">
        <v>90</v>
      </c>
      <c r="V627" s="130">
        <f>V626/$AF626</f>
        <v>0.50983840957353577</v>
      </c>
      <c r="W627" s="130">
        <f t="shared" ref="W627:AF627" si="274">W626/$AF626</f>
        <v>8.6806925443191324E-2</v>
      </c>
      <c r="X627" s="130">
        <f t="shared" si="274"/>
        <v>1.4600561987472754E-2</v>
      </c>
      <c r="Y627" s="130">
        <f t="shared" si="274"/>
        <v>1.7809137540049841E-2</v>
      </c>
      <c r="Z627" s="130">
        <f t="shared" si="274"/>
        <v>1.5982351892514408E-2</v>
      </c>
      <c r="AA627" s="130">
        <f t="shared" si="274"/>
        <v>7.4580094883046301E-3</v>
      </c>
      <c r="AB627" s="130">
        <f t="shared" si="274"/>
        <v>1.2534152437939608E-2</v>
      </c>
      <c r="AC627" s="130">
        <f t="shared" si="274"/>
        <v>1.1905456346828137E-2</v>
      </c>
      <c r="AD627" s="130">
        <f t="shared" si="274"/>
        <v>1.6677348883057951E-2</v>
      </c>
      <c r="AE627" s="130">
        <f t="shared" si="274"/>
        <v>0.30638764640710547</v>
      </c>
      <c r="AF627" s="131">
        <f t="shared" si="274"/>
        <v>1</v>
      </c>
    </row>
    <row r="628" spans="1:38" s="15" customFormat="1" ht="15.75" thickBot="1">
      <c r="A628" s="2"/>
      <c r="B628" s="2"/>
      <c r="C628" s="2"/>
      <c r="D628" s="2"/>
      <c r="E628" s="2"/>
      <c r="F628" s="2"/>
      <c r="G628" s="2"/>
      <c r="H628" s="2"/>
      <c r="I628" s="2"/>
      <c r="J628" s="4"/>
      <c r="K628" s="2"/>
      <c r="L628" s="2"/>
      <c r="M628" s="2"/>
      <c r="N628" s="2"/>
      <c r="O628" s="2"/>
      <c r="P628" s="2"/>
      <c r="Q628" s="2"/>
      <c r="R628" s="2"/>
      <c r="S628" s="2"/>
      <c r="T628" s="4"/>
      <c r="U628" s="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4"/>
      <c r="AG628" s="14"/>
      <c r="AH628" s="14"/>
      <c r="AI628" s="14"/>
      <c r="AJ628" s="20"/>
      <c r="AK628" s="14"/>
      <c r="AL628" s="14"/>
    </row>
    <row r="629" spans="1:38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  <c r="J629" s="4"/>
      <c r="K629" s="442" t="s">
        <v>51</v>
      </c>
      <c r="L629" s="80" t="s">
        <v>0</v>
      </c>
      <c r="M629" s="80" t="s">
        <v>1</v>
      </c>
      <c r="N629" s="80" t="s">
        <v>2</v>
      </c>
      <c r="O629" s="80" t="s">
        <v>3</v>
      </c>
      <c r="P629" s="80" t="s">
        <v>27</v>
      </c>
      <c r="Q629" s="80" t="s">
        <v>4</v>
      </c>
      <c r="R629" s="80" t="s">
        <v>5</v>
      </c>
      <c r="S629" s="81" t="s">
        <v>6</v>
      </c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</row>
    <row r="630" spans="1:38" ht="15" customHeight="1">
      <c r="A630" s="453" t="s">
        <v>51</v>
      </c>
      <c r="B630" s="409" t="s">
        <v>119</v>
      </c>
      <c r="C630" s="410"/>
      <c r="D630" s="410"/>
      <c r="E630" s="410"/>
      <c r="F630" s="410"/>
      <c r="G630" s="410"/>
      <c r="H630" s="410"/>
      <c r="I630" s="411"/>
      <c r="J630" s="4"/>
      <c r="K630" s="443" t="s">
        <v>51</v>
      </c>
      <c r="L630" s="412" t="s">
        <v>119</v>
      </c>
      <c r="M630" s="413"/>
      <c r="N630" s="413"/>
      <c r="O630" s="413"/>
      <c r="P630" s="413"/>
      <c r="Q630" s="413"/>
      <c r="R630" s="413"/>
      <c r="S630" s="414"/>
      <c r="V630" s="280" t="str">
        <f>+IF(ABS(V626-L626)&gt;0.01,V626-L626,"")</f>
        <v/>
      </c>
      <c r="W630" s="280" t="str">
        <f>+IF(ABS(W626+X626-N626)&gt;0.01,W626+X626-N626,"")</f>
        <v/>
      </c>
      <c r="X630" s="280"/>
      <c r="Y630" s="280" t="str">
        <f>+IF(ABS(SUM(Y626:AA626,AD626)-O626)&gt;0.01,SUM(Y626:AA626,AD626)-O626,"")</f>
        <v/>
      </c>
      <c r="Z630" s="280"/>
      <c r="AA630" s="280"/>
      <c r="AB630" s="280" t="str">
        <f>+IF(ABS(AB626+AC626-Q626)&gt;0.01,AB626+AC626-Q626,"")</f>
        <v/>
      </c>
      <c r="AC630" s="280"/>
      <c r="AD630" s="280"/>
      <c r="AE630" s="280" t="str">
        <f>+IF(ABS(AE626-P626)&gt;0.01,AE626-U626,"")</f>
        <v/>
      </c>
      <c r="AF630" s="280" t="str">
        <f>+IF(ABS(AF626-S626)&gt;0.01,AF626-V626,"")</f>
        <v/>
      </c>
      <c r="AG630" s="11"/>
      <c r="AH630" s="11"/>
      <c r="AI630" s="11"/>
      <c r="AJ630" s="11"/>
      <c r="AK630" s="11"/>
      <c r="AL630" s="11"/>
    </row>
    <row r="631" spans="1:38" ht="15">
      <c r="A631" s="27" t="s">
        <v>7</v>
      </c>
      <c r="B631" s="37">
        <v>1.4896256543366444</v>
      </c>
      <c r="C631" s="37">
        <v>0</v>
      </c>
      <c r="D631" s="37">
        <v>2.2367730061998135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3.7263986605364581</v>
      </c>
      <c r="J631" s="4"/>
      <c r="K631" s="79" t="s">
        <v>7</v>
      </c>
      <c r="L631" s="37">
        <v>1.4896256543366444</v>
      </c>
      <c r="M631" s="37">
        <v>0</v>
      </c>
      <c r="N631" s="37">
        <v>2.2367730061998135</v>
      </c>
      <c r="O631" s="37">
        <v>0</v>
      </c>
      <c r="P631" s="37">
        <v>0</v>
      </c>
      <c r="Q631" s="37">
        <v>0</v>
      </c>
      <c r="R631" s="98">
        <v>0</v>
      </c>
      <c r="S631" s="99">
        <f>SUM(L631:R631)</f>
        <v>3.7263986605364581</v>
      </c>
      <c r="V631" s="280"/>
      <c r="W631" s="280"/>
      <c r="X631" s="280"/>
      <c r="Y631" s="280"/>
      <c r="Z631" s="280"/>
      <c r="AA631" s="280"/>
      <c r="AB631" s="280"/>
      <c r="AC631" s="280"/>
      <c r="AD631" s="280"/>
      <c r="AE631" s="280"/>
      <c r="AF631" s="280" t="str">
        <f>+IF(ABS(AF626-AE626-I626)&gt;0.01,AF626-AE626-I626,"")</f>
        <v/>
      </c>
      <c r="AG631" s="11"/>
      <c r="AH631" s="11"/>
      <c r="AI631" s="11"/>
      <c r="AJ631" s="11"/>
      <c r="AK631" s="11"/>
      <c r="AL631" s="11"/>
    </row>
    <row r="632" spans="1:38" ht="15">
      <c r="A632" s="28" t="s">
        <v>8</v>
      </c>
      <c r="B632" s="40">
        <v>2.8111611975259776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275">SUM(B632:H632)</f>
        <v>2.8111611975259776</v>
      </c>
      <c r="J632" s="4"/>
      <c r="K632" s="71" t="s">
        <v>8</v>
      </c>
      <c r="L632" s="84">
        <v>2.8111611975259776</v>
      </c>
      <c r="M632" s="84">
        <v>0</v>
      </c>
      <c r="N632" s="84">
        <v>0</v>
      </c>
      <c r="O632" s="84">
        <v>0</v>
      </c>
      <c r="P632" s="84">
        <v>0</v>
      </c>
      <c r="Q632" s="84">
        <v>0</v>
      </c>
      <c r="R632" s="85">
        <v>0</v>
      </c>
      <c r="S632" s="86">
        <f t="shared" ref="S632:S651" si="276">SUM(L632:R632)</f>
        <v>2.8111611975259776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</row>
    <row r="633" spans="1:38" ht="15">
      <c r="A633" s="29" t="s">
        <v>10</v>
      </c>
      <c r="B633" s="43">
        <v>17.579414071274449</v>
      </c>
      <c r="C633" s="43">
        <v>0</v>
      </c>
      <c r="D633" s="43">
        <v>5.6314693831230514E-2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275"/>
        <v>17.635728765105679</v>
      </c>
      <c r="J633" s="4"/>
      <c r="K633" s="72" t="s">
        <v>10</v>
      </c>
      <c r="L633" s="43">
        <v>17.579414071274449</v>
      </c>
      <c r="M633" s="43">
        <v>0</v>
      </c>
      <c r="N633" s="43">
        <v>5.6314693831230514E-2</v>
      </c>
      <c r="O633" s="43">
        <v>0</v>
      </c>
      <c r="P633" s="43">
        <v>0</v>
      </c>
      <c r="Q633" s="43">
        <v>0</v>
      </c>
      <c r="R633" s="82">
        <v>0</v>
      </c>
      <c r="S633" s="83">
        <f t="shared" si="276"/>
        <v>17.635728765105679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</row>
    <row r="634" spans="1:38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275"/>
        <v>0</v>
      </c>
      <c r="J634" s="4"/>
      <c r="K634" s="71" t="s">
        <v>56</v>
      </c>
      <c r="L634" s="84">
        <v>0</v>
      </c>
      <c r="M634" s="84">
        <v>0</v>
      </c>
      <c r="N634" s="84">
        <v>0</v>
      </c>
      <c r="O634" s="84">
        <v>0</v>
      </c>
      <c r="P634" s="84">
        <v>0</v>
      </c>
      <c r="Q634" s="84">
        <v>0</v>
      </c>
      <c r="R634" s="85">
        <v>0</v>
      </c>
      <c r="S634" s="86">
        <f t="shared" si="276"/>
        <v>0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</row>
    <row r="635" spans="1:38" ht="15">
      <c r="A635" s="29" t="s">
        <v>16</v>
      </c>
      <c r="B635" s="43">
        <v>182.14391648601449</v>
      </c>
      <c r="C635" s="43">
        <v>0.78723742342786107</v>
      </c>
      <c r="D635" s="43">
        <v>14.677107579184282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275"/>
        <v>197.60826148862662</v>
      </c>
      <c r="J635" s="4"/>
      <c r="K635" s="72" t="s">
        <v>16</v>
      </c>
      <c r="L635" s="43">
        <v>182.14391648601449</v>
      </c>
      <c r="M635" s="43">
        <v>0.78723742342786107</v>
      </c>
      <c r="N635" s="43">
        <v>14.677107579184282</v>
      </c>
      <c r="O635" s="43">
        <v>0</v>
      </c>
      <c r="P635" s="43">
        <v>0</v>
      </c>
      <c r="Q635" s="43">
        <v>0</v>
      </c>
      <c r="R635" s="82">
        <v>0</v>
      </c>
      <c r="S635" s="83">
        <f t="shared" si="276"/>
        <v>197.60826148862662</v>
      </c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</row>
    <row r="636" spans="1:38" ht="15">
      <c r="A636" s="28" t="s">
        <v>68</v>
      </c>
      <c r="B636" s="40">
        <v>9.4408464851236928</v>
      </c>
      <c r="C636" s="40">
        <v>0.21305919555391822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275"/>
        <v>9.6539056806776102</v>
      </c>
      <c r="J636" s="4"/>
      <c r="K636" s="71" t="s">
        <v>68</v>
      </c>
      <c r="L636" s="84">
        <v>9.4408464851236928</v>
      </c>
      <c r="M636" s="84">
        <v>0.21305919555391822</v>
      </c>
      <c r="N636" s="84">
        <v>0</v>
      </c>
      <c r="O636" s="84">
        <v>0</v>
      </c>
      <c r="P636" s="84">
        <v>0</v>
      </c>
      <c r="Q636" s="84">
        <v>0</v>
      </c>
      <c r="R636" s="85">
        <v>0</v>
      </c>
      <c r="S636" s="86">
        <f t="shared" si="276"/>
        <v>9.6539056806776102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</row>
    <row r="637" spans="1:38" ht="15">
      <c r="A637" s="29" t="s">
        <v>58</v>
      </c>
      <c r="B637" s="43">
        <v>0</v>
      </c>
      <c r="C637" s="43">
        <v>1.7801643482771825</v>
      </c>
      <c r="D637" s="43">
        <v>0</v>
      </c>
      <c r="E637" s="43">
        <v>86.401452838380962</v>
      </c>
      <c r="F637" s="43">
        <v>3412.2335383820982</v>
      </c>
      <c r="G637" s="43">
        <v>0</v>
      </c>
      <c r="H637" s="44">
        <v>0</v>
      </c>
      <c r="I637" s="39">
        <f t="shared" si="275"/>
        <v>3500.4151555687563</v>
      </c>
      <c r="J637" s="4"/>
      <c r="K637" s="72" t="s">
        <v>58</v>
      </c>
      <c r="L637" s="43">
        <v>0</v>
      </c>
      <c r="M637" s="43">
        <v>1.7801643482771825</v>
      </c>
      <c r="N637" s="43">
        <v>0</v>
      </c>
      <c r="O637" s="43">
        <v>86.401452838380962</v>
      </c>
      <c r="P637" s="43">
        <v>3412.2335383820982</v>
      </c>
      <c r="Q637" s="43">
        <v>0</v>
      </c>
      <c r="R637" s="82">
        <v>0</v>
      </c>
      <c r="S637" s="83">
        <f t="shared" si="276"/>
        <v>3500.4151555687563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</row>
    <row r="638" spans="1:38" ht="15">
      <c r="A638" s="28" t="s">
        <v>12</v>
      </c>
      <c r="B638" s="40">
        <v>0</v>
      </c>
      <c r="C638" s="40">
        <v>0</v>
      </c>
      <c r="D638" s="40">
        <v>0</v>
      </c>
      <c r="E638" s="40">
        <v>32.722496901840749</v>
      </c>
      <c r="F638" s="40">
        <v>0</v>
      </c>
      <c r="G638" s="40">
        <v>0</v>
      </c>
      <c r="H638" s="41">
        <v>0</v>
      </c>
      <c r="I638" s="42">
        <f t="shared" si="275"/>
        <v>32.722496901840749</v>
      </c>
      <c r="J638" s="4"/>
      <c r="K638" s="71" t="s">
        <v>12</v>
      </c>
      <c r="L638" s="84">
        <v>0</v>
      </c>
      <c r="M638" s="84">
        <v>0</v>
      </c>
      <c r="N638" s="84">
        <v>0</v>
      </c>
      <c r="O638" s="84">
        <v>32.722496901840749</v>
      </c>
      <c r="P638" s="84">
        <v>0</v>
      </c>
      <c r="Q638" s="84">
        <v>0</v>
      </c>
      <c r="R638" s="85">
        <v>0</v>
      </c>
      <c r="S638" s="86">
        <f t="shared" si="276"/>
        <v>32.722496901840749</v>
      </c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</row>
    <row r="639" spans="1:38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275"/>
        <v>0</v>
      </c>
      <c r="J639" s="4"/>
      <c r="K639" s="72" t="s">
        <v>59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82">
        <v>0</v>
      </c>
      <c r="S639" s="83">
        <f t="shared" si="276"/>
        <v>0</v>
      </c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</row>
    <row r="640" spans="1:38" ht="15">
      <c r="A640" s="28" t="s">
        <v>17</v>
      </c>
      <c r="B640" s="40">
        <v>71.339573816899872</v>
      </c>
      <c r="C640" s="40">
        <v>0</v>
      </c>
      <c r="D640" s="40">
        <v>0.34537141342453614</v>
      </c>
      <c r="E640" s="40">
        <v>2.1014860086139882</v>
      </c>
      <c r="F640" s="40">
        <v>0</v>
      </c>
      <c r="G640" s="40">
        <v>0</v>
      </c>
      <c r="H640" s="41">
        <v>0</v>
      </c>
      <c r="I640" s="42">
        <f t="shared" si="275"/>
        <v>73.786431238938391</v>
      </c>
      <c r="J640" s="4"/>
      <c r="K640" s="71" t="s">
        <v>17</v>
      </c>
      <c r="L640" s="84">
        <v>71.339573816899872</v>
      </c>
      <c r="M640" s="84">
        <v>0</v>
      </c>
      <c r="N640" s="84">
        <v>0.34537141342453614</v>
      </c>
      <c r="O640" s="84">
        <v>2.1014860086139882</v>
      </c>
      <c r="P640" s="84">
        <v>0</v>
      </c>
      <c r="Q640" s="84">
        <v>0</v>
      </c>
      <c r="R640" s="85">
        <v>0</v>
      </c>
      <c r="S640" s="86">
        <f t="shared" si="276"/>
        <v>73.786431238938391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</row>
    <row r="641" spans="1:38" ht="15">
      <c r="A641" s="29" t="s">
        <v>140</v>
      </c>
      <c r="B641" s="43">
        <v>176.3733484532078</v>
      </c>
      <c r="C641" s="43">
        <v>0</v>
      </c>
      <c r="D641" s="43">
        <v>45.584809575435081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275"/>
        <v>221.95815802864288</v>
      </c>
      <c r="J641" s="4"/>
      <c r="K641" s="72" t="s">
        <v>140</v>
      </c>
      <c r="L641" s="43">
        <v>176.3733484532078</v>
      </c>
      <c r="M641" s="43">
        <v>0</v>
      </c>
      <c r="N641" s="43">
        <v>45.584809575435081</v>
      </c>
      <c r="O641" s="43">
        <v>0</v>
      </c>
      <c r="P641" s="43">
        <v>0</v>
      </c>
      <c r="Q641" s="43">
        <v>0</v>
      </c>
      <c r="R641" s="82">
        <v>0</v>
      </c>
      <c r="S641" s="83">
        <f t="shared" si="276"/>
        <v>221.95815802864288</v>
      </c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</row>
    <row r="642" spans="1:38" ht="15">
      <c r="A642" s="28" t="s">
        <v>25</v>
      </c>
      <c r="B642" s="40">
        <v>283.42474034299386</v>
      </c>
      <c r="C642" s="40">
        <v>0.36826041645820734</v>
      </c>
      <c r="D642" s="40">
        <v>5.8624427016134177</v>
      </c>
      <c r="E642" s="40">
        <v>470.96317067461615</v>
      </c>
      <c r="F642" s="40">
        <v>0</v>
      </c>
      <c r="G642" s="40">
        <v>158.81831977335821</v>
      </c>
      <c r="H642" s="41">
        <v>2.2282196250655417</v>
      </c>
      <c r="I642" s="42">
        <f t="shared" si="275"/>
        <v>921.66515353410534</v>
      </c>
      <c r="J642" s="4"/>
      <c r="K642" s="71" t="s">
        <v>25</v>
      </c>
      <c r="L642" s="84">
        <v>283.42474034299386</v>
      </c>
      <c r="M642" s="84">
        <v>0.36826041645820734</v>
      </c>
      <c r="N642" s="84">
        <v>5.8624427016134177</v>
      </c>
      <c r="O642" s="84">
        <v>470.96317067461615</v>
      </c>
      <c r="P642" s="84">
        <v>0</v>
      </c>
      <c r="Q642" s="84">
        <v>158.81831977335821</v>
      </c>
      <c r="R642" s="85">
        <v>2.2282196250655417</v>
      </c>
      <c r="S642" s="86">
        <f t="shared" si="276"/>
        <v>921.66515353410534</v>
      </c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</row>
    <row r="643" spans="1:38" ht="15">
      <c r="A643" s="29" t="s">
        <v>24</v>
      </c>
      <c r="B643" s="43">
        <v>27.062808967307319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275"/>
        <v>27.062808967307319</v>
      </c>
      <c r="J643" s="4"/>
      <c r="K643" s="72" t="s">
        <v>24</v>
      </c>
      <c r="L643" s="43">
        <v>27.062808967307319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82">
        <v>0</v>
      </c>
      <c r="S643" s="83">
        <f t="shared" si="276"/>
        <v>27.062808967307319</v>
      </c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</row>
    <row r="644" spans="1:38" ht="15">
      <c r="A644" s="28" t="s">
        <v>60</v>
      </c>
      <c r="B644" s="40">
        <v>666.11034744822484</v>
      </c>
      <c r="C644" s="40">
        <v>30.172537979992732</v>
      </c>
      <c r="D644" s="40">
        <v>379.28829221818745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275"/>
        <v>1075.571177646405</v>
      </c>
      <c r="J644" s="4"/>
      <c r="K644" s="71" t="s">
        <v>60</v>
      </c>
      <c r="L644" s="84">
        <v>666.11034744822484</v>
      </c>
      <c r="M644" s="84">
        <v>30.172537979992732</v>
      </c>
      <c r="N644" s="84">
        <v>379.28829221818745</v>
      </c>
      <c r="O644" s="84">
        <v>0</v>
      </c>
      <c r="P644" s="84">
        <v>0</v>
      </c>
      <c r="Q644" s="84">
        <v>0</v>
      </c>
      <c r="R644" s="85">
        <v>0</v>
      </c>
      <c r="S644" s="86">
        <f t="shared" si="276"/>
        <v>1075.571177646405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</row>
    <row r="645" spans="1:38" ht="15">
      <c r="A645" s="29" t="s">
        <v>22</v>
      </c>
      <c r="B645" s="43">
        <v>466.73552812349743</v>
      </c>
      <c r="C645" s="43">
        <v>0</v>
      </c>
      <c r="D645" s="43">
        <v>0.5378075987065366</v>
      </c>
      <c r="E645" s="43">
        <v>0.47371387738400628</v>
      </c>
      <c r="F645" s="43">
        <v>66.343171778656057</v>
      </c>
      <c r="G645" s="43">
        <v>0</v>
      </c>
      <c r="H645" s="44">
        <v>0</v>
      </c>
      <c r="I645" s="39">
        <f t="shared" si="275"/>
        <v>534.090221378244</v>
      </c>
      <c r="J645" s="4"/>
      <c r="K645" s="72" t="s">
        <v>22</v>
      </c>
      <c r="L645" s="43">
        <v>466.73552812349743</v>
      </c>
      <c r="M645" s="43">
        <v>0</v>
      </c>
      <c r="N645" s="43">
        <v>0.5378075987065366</v>
      </c>
      <c r="O645" s="43">
        <v>0.47371387738400628</v>
      </c>
      <c r="P645" s="43">
        <v>66.343171778656057</v>
      </c>
      <c r="Q645" s="43">
        <v>0</v>
      </c>
      <c r="R645" s="82">
        <v>0</v>
      </c>
      <c r="S645" s="83">
        <f t="shared" si="276"/>
        <v>534.090221378244</v>
      </c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</row>
    <row r="646" spans="1:38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275"/>
        <v>0</v>
      </c>
      <c r="J646" s="4"/>
      <c r="K646" s="71" t="s">
        <v>21</v>
      </c>
      <c r="L646" s="84">
        <v>0</v>
      </c>
      <c r="M646" s="84">
        <v>0</v>
      </c>
      <c r="N646" s="84">
        <v>0</v>
      </c>
      <c r="O646" s="84">
        <v>0</v>
      </c>
      <c r="P646" s="84">
        <v>0</v>
      </c>
      <c r="Q646" s="84">
        <v>0</v>
      </c>
      <c r="R646" s="85">
        <v>0</v>
      </c>
      <c r="S646" s="86">
        <f t="shared" si="276"/>
        <v>0</v>
      </c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</row>
    <row r="647" spans="1:38" ht="15">
      <c r="A647" s="30" t="s">
        <v>64</v>
      </c>
      <c r="B647" s="43">
        <v>12.360718097624893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275"/>
        <v>12.360718097624893</v>
      </c>
      <c r="J647" s="4"/>
      <c r="K647" s="73" t="s">
        <v>64</v>
      </c>
      <c r="L647" s="43">
        <v>12.360718097624893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82">
        <v>0</v>
      </c>
      <c r="S647" s="83">
        <f t="shared" si="276"/>
        <v>12.360718097624893</v>
      </c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</row>
    <row r="648" spans="1:38">
      <c r="A648" s="55" t="s">
        <v>23</v>
      </c>
      <c r="B648" s="59">
        <v>12.360718097624893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275"/>
        <v>12.360718097624893</v>
      </c>
      <c r="J648" s="4"/>
      <c r="K648" s="74" t="s">
        <v>23</v>
      </c>
      <c r="L648" s="87">
        <v>12.360718097624893</v>
      </c>
      <c r="M648" s="87">
        <v>0</v>
      </c>
      <c r="N648" s="87">
        <v>0</v>
      </c>
      <c r="O648" s="87">
        <v>0</v>
      </c>
      <c r="P648" s="87">
        <v>0</v>
      </c>
      <c r="Q648" s="87">
        <v>0</v>
      </c>
      <c r="R648" s="88">
        <v>0</v>
      </c>
      <c r="S648" s="89">
        <f t="shared" si="276"/>
        <v>12.360718097624893</v>
      </c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</row>
    <row r="649" spans="1:38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275"/>
        <v>0</v>
      </c>
      <c r="J649" s="4"/>
      <c r="K649" s="75" t="s">
        <v>19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90">
        <v>0</v>
      </c>
      <c r="S649" s="91">
        <f t="shared" si="276"/>
        <v>0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</row>
    <row r="650" spans="1:38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275"/>
        <v>0</v>
      </c>
      <c r="J650" s="4"/>
      <c r="K650" s="74" t="s">
        <v>20</v>
      </c>
      <c r="L650" s="87">
        <v>0</v>
      </c>
      <c r="M650" s="87">
        <v>0</v>
      </c>
      <c r="N650" s="87">
        <v>0</v>
      </c>
      <c r="O650" s="87">
        <v>0</v>
      </c>
      <c r="P650" s="87">
        <v>0</v>
      </c>
      <c r="Q650" s="87">
        <v>0</v>
      </c>
      <c r="R650" s="88">
        <v>0</v>
      </c>
      <c r="S650" s="89">
        <f t="shared" si="276"/>
        <v>0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</row>
    <row r="651" spans="1:38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275"/>
        <v>0</v>
      </c>
      <c r="J651" s="4"/>
      <c r="K651" s="76" t="s">
        <v>11</v>
      </c>
      <c r="L651" s="52">
        <v>0</v>
      </c>
      <c r="M651" s="52">
        <v>0</v>
      </c>
      <c r="N651" s="52">
        <v>0</v>
      </c>
      <c r="O651" s="52">
        <v>0</v>
      </c>
      <c r="P651" s="52">
        <v>0</v>
      </c>
      <c r="Q651" s="52">
        <v>0</v>
      </c>
      <c r="R651" s="92">
        <v>0</v>
      </c>
      <c r="S651" s="93">
        <f t="shared" si="276"/>
        <v>0</v>
      </c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</row>
    <row r="652" spans="1:38" ht="15">
      <c r="A652" s="34" t="s">
        <v>26</v>
      </c>
      <c r="B652" s="67">
        <f>SUM(B631:B647)</f>
        <v>1916.8720291440313</v>
      </c>
      <c r="C652" s="67">
        <f t="shared" ref="C652:I652" si="277">SUM(C631:C647)</f>
        <v>33.321259363709899</v>
      </c>
      <c r="D652" s="67">
        <f t="shared" si="277"/>
        <v>448.58891878658233</v>
      </c>
      <c r="E652" s="67">
        <f t="shared" si="277"/>
        <v>592.66232030083586</v>
      </c>
      <c r="F652" s="67">
        <f t="shared" si="277"/>
        <v>3478.5767101607544</v>
      </c>
      <c r="G652" s="67">
        <f t="shared" si="277"/>
        <v>158.81831977335821</v>
      </c>
      <c r="H652" s="68">
        <f t="shared" si="277"/>
        <v>2.2282196250655417</v>
      </c>
      <c r="I652" s="39">
        <f t="shared" si="277"/>
        <v>6631.0677771543369</v>
      </c>
      <c r="J652" s="4"/>
      <c r="K652" s="77" t="s">
        <v>26</v>
      </c>
      <c r="L652" s="67">
        <f>SUM(L631:L647)</f>
        <v>1916.8720291440313</v>
      </c>
      <c r="M652" s="67">
        <f t="shared" ref="M652:S652" si="278">SUM(M631:M647)</f>
        <v>33.321259363709899</v>
      </c>
      <c r="N652" s="67">
        <f t="shared" si="278"/>
        <v>448.58891878658233</v>
      </c>
      <c r="O652" s="67">
        <f t="shared" si="278"/>
        <v>592.66232030083586</v>
      </c>
      <c r="P652" s="67">
        <f t="shared" si="278"/>
        <v>3478.5767101607544</v>
      </c>
      <c r="Q652" s="67">
        <f t="shared" si="278"/>
        <v>158.81831977335821</v>
      </c>
      <c r="R652" s="68">
        <f t="shared" si="278"/>
        <v>2.2282196250655417</v>
      </c>
      <c r="S652" s="94">
        <f t="shared" si="278"/>
        <v>6631.0677771543369</v>
      </c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</row>
    <row r="653" spans="1:38" ht="15" thickBot="1">
      <c r="A653" s="58" t="s">
        <v>90</v>
      </c>
      <c r="B653" s="48">
        <f>IF($I652=0,"-",B652/$I652)</f>
        <v>0.28907441358812952</v>
      </c>
      <c r="C653" s="48">
        <f t="shared" ref="C653:H653" si="279">IF($I652=0,"-",C652/$I652)</f>
        <v>5.0250216833116756E-3</v>
      </c>
      <c r="D653" s="48">
        <f t="shared" si="279"/>
        <v>6.764957528138707E-2</v>
      </c>
      <c r="E653" s="48">
        <f t="shared" si="279"/>
        <v>8.9376604223938658E-2</v>
      </c>
      <c r="F653" s="48">
        <f t="shared" si="279"/>
        <v>0.52458771755362066</v>
      </c>
      <c r="G653" s="48">
        <f t="shared" si="279"/>
        <v>2.3950640396185736E-2</v>
      </c>
      <c r="H653" s="69">
        <f t="shared" si="279"/>
        <v>3.3602727342680884E-4</v>
      </c>
      <c r="I653" s="49">
        <f>SUM(B653:H653)</f>
        <v>1.0000000000000002</v>
      </c>
      <c r="J653" s="14"/>
      <c r="K653" s="78" t="s">
        <v>90</v>
      </c>
      <c r="L653" s="95">
        <f>IF($S652=0,"-",L652/$S652)</f>
        <v>0.28907441358812952</v>
      </c>
      <c r="M653" s="95">
        <f t="shared" ref="M653:R653" si="280">IF($S652=0,"-",M652/$S652)</f>
        <v>5.0250216833116756E-3</v>
      </c>
      <c r="N653" s="95">
        <f t="shared" si="280"/>
        <v>6.764957528138707E-2</v>
      </c>
      <c r="O653" s="95">
        <f t="shared" si="280"/>
        <v>8.9376604223938658E-2</v>
      </c>
      <c r="P653" s="95">
        <f t="shared" si="280"/>
        <v>0.52458771755362066</v>
      </c>
      <c r="Q653" s="95">
        <f t="shared" si="280"/>
        <v>2.3950640396185736E-2</v>
      </c>
      <c r="R653" s="96">
        <f t="shared" si="280"/>
        <v>3.3602727342680884E-4</v>
      </c>
      <c r="S653" s="97">
        <f>SUM(L653:R653)</f>
        <v>1.0000000000000002</v>
      </c>
      <c r="T653" s="15"/>
      <c r="U653" s="21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1"/>
      <c r="AG653" s="11"/>
      <c r="AH653" s="11"/>
      <c r="AI653" s="11"/>
      <c r="AJ653" s="11"/>
      <c r="AK653" s="11"/>
      <c r="AL653" s="11"/>
    </row>
    <row r="654" spans="1:38" s="15" customFormat="1" ht="15">
      <c r="A654" s="1"/>
      <c r="B654" s="1"/>
      <c r="C654" s="1"/>
      <c r="D654" s="1"/>
      <c r="E654" s="1"/>
      <c r="F654" s="1"/>
      <c r="G654" s="1"/>
      <c r="H654" s="1"/>
      <c r="I654" s="1"/>
      <c r="J654" s="11"/>
      <c r="K654" s="1"/>
      <c r="L654" s="1"/>
      <c r="M654" s="1"/>
      <c r="N654" s="1"/>
      <c r="O654" s="1"/>
      <c r="P654" s="1"/>
      <c r="Q654" s="1"/>
      <c r="R654" s="1"/>
      <c r="S654" s="1"/>
      <c r="T654" s="4"/>
      <c r="U654" s="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4"/>
      <c r="AG654" s="14"/>
      <c r="AH654" s="14"/>
      <c r="AI654" s="14"/>
      <c r="AJ654" s="20"/>
      <c r="AK654" s="14"/>
      <c r="AL654" s="14"/>
    </row>
    <row r="655" spans="1:38">
      <c r="I655" s="11"/>
      <c r="J655" s="1"/>
      <c r="R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</row>
    <row r="656" spans="1:38">
      <c r="I656" s="11"/>
      <c r="J656" s="1"/>
      <c r="AF656" s="11"/>
      <c r="AG656" s="11"/>
      <c r="AH656" s="11"/>
      <c r="AI656" s="11"/>
      <c r="AJ656" s="11"/>
      <c r="AK656" s="11"/>
    </row>
  </sheetData>
  <mergeCells count="173">
    <mergeCell ref="F579:F599"/>
    <mergeCell ref="F605:F625"/>
    <mergeCell ref="L59:O79"/>
    <mergeCell ref="Q59:R79"/>
    <mergeCell ref="L449:O469"/>
    <mergeCell ref="Q449:R469"/>
    <mergeCell ref="L475:O495"/>
    <mergeCell ref="Q475:R495"/>
    <mergeCell ref="L501:O521"/>
    <mergeCell ref="Q501:R521"/>
    <mergeCell ref="L527:O547"/>
    <mergeCell ref="Q527:R547"/>
    <mergeCell ref="L553:O573"/>
    <mergeCell ref="Q553:R573"/>
    <mergeCell ref="G501:H521"/>
    <mergeCell ref="F267:F287"/>
    <mergeCell ref="F293:F313"/>
    <mergeCell ref="F319:F339"/>
    <mergeCell ref="F345:F365"/>
    <mergeCell ref="F371:F391"/>
    <mergeCell ref="K551:K552"/>
    <mergeCell ref="L292:S292"/>
    <mergeCell ref="L318:S318"/>
    <mergeCell ref="B604:I604"/>
    <mergeCell ref="B527:E547"/>
    <mergeCell ref="G527:H547"/>
    <mergeCell ref="B553:E573"/>
    <mergeCell ref="G553:H573"/>
    <mergeCell ref="F397:F417"/>
    <mergeCell ref="F423:F443"/>
    <mergeCell ref="B449:E469"/>
    <mergeCell ref="G449:H469"/>
    <mergeCell ref="B475:E495"/>
    <mergeCell ref="G475:H495"/>
    <mergeCell ref="G59:H79"/>
    <mergeCell ref="F111:F131"/>
    <mergeCell ref="F137:F157"/>
    <mergeCell ref="K447:K448"/>
    <mergeCell ref="K473:K474"/>
    <mergeCell ref="K499:K500"/>
    <mergeCell ref="K525:K526"/>
    <mergeCell ref="B292:I292"/>
    <mergeCell ref="B318:I318"/>
    <mergeCell ref="A551:A552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A421:A422"/>
    <mergeCell ref="A447:A448"/>
    <mergeCell ref="A473:A474"/>
    <mergeCell ref="A499:A500"/>
    <mergeCell ref="A525:A526"/>
    <mergeCell ref="A291:A292"/>
    <mergeCell ref="A317:A318"/>
    <mergeCell ref="A343:A344"/>
    <mergeCell ref="A369:A370"/>
    <mergeCell ref="A395:A396"/>
    <mergeCell ref="A161:A162"/>
    <mergeCell ref="A187:A188"/>
    <mergeCell ref="A213:A214"/>
    <mergeCell ref="A239:A240"/>
    <mergeCell ref="A265:A266"/>
    <mergeCell ref="A31:A32"/>
    <mergeCell ref="A57:A58"/>
    <mergeCell ref="A83:A84"/>
    <mergeCell ref="A109:A110"/>
    <mergeCell ref="A135:A136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F163:F183"/>
    <mergeCell ref="F189:F209"/>
    <mergeCell ref="F215:F235"/>
    <mergeCell ref="B266:I266"/>
    <mergeCell ref="L266:S266"/>
    <mergeCell ref="V266:AI266"/>
    <mergeCell ref="L188:S188"/>
    <mergeCell ref="V188:AI188"/>
    <mergeCell ref="B214:I214"/>
    <mergeCell ref="L214:S214"/>
    <mergeCell ref="V214:AI214"/>
    <mergeCell ref="F241:F261"/>
    <mergeCell ref="U265:U266"/>
    <mergeCell ref="V318:AI318"/>
    <mergeCell ref="B344:I344"/>
    <mergeCell ref="L344:S344"/>
    <mergeCell ref="V344:AI344"/>
    <mergeCell ref="K317:K318"/>
    <mergeCell ref="K343:K344"/>
    <mergeCell ref="B474:I474"/>
    <mergeCell ref="L474:S474"/>
    <mergeCell ref="B370:I370"/>
    <mergeCell ref="L370:S370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K369:K370"/>
    <mergeCell ref="K395:K396"/>
    <mergeCell ref="K421:K422"/>
    <mergeCell ref="U31:U32"/>
    <mergeCell ref="U109:U110"/>
    <mergeCell ref="U135:U136"/>
    <mergeCell ref="U161:U162"/>
    <mergeCell ref="U187:U188"/>
    <mergeCell ref="U213:U214"/>
    <mergeCell ref="U239:U240"/>
    <mergeCell ref="L604:S604"/>
    <mergeCell ref="B630:I630"/>
    <mergeCell ref="L630:S630"/>
    <mergeCell ref="B500:I500"/>
    <mergeCell ref="L500:S500"/>
    <mergeCell ref="B526:I526"/>
    <mergeCell ref="L526:S526"/>
    <mergeCell ref="B552:I552"/>
    <mergeCell ref="L552:S552"/>
    <mergeCell ref="B578:I578"/>
    <mergeCell ref="L578:S578"/>
    <mergeCell ref="K577:K578"/>
    <mergeCell ref="K603:K604"/>
    <mergeCell ref="K629:K630"/>
    <mergeCell ref="B501:E521"/>
    <mergeCell ref="F33:F53"/>
    <mergeCell ref="B59:E79"/>
    <mergeCell ref="U291:U292"/>
    <mergeCell ref="U317:U318"/>
    <mergeCell ref="U343:U344"/>
    <mergeCell ref="U369:U370"/>
    <mergeCell ref="U395:U396"/>
    <mergeCell ref="U421:U422"/>
    <mergeCell ref="U603:U604"/>
    <mergeCell ref="V604:AF604"/>
    <mergeCell ref="A1:I3"/>
    <mergeCell ref="K1:S3"/>
    <mergeCell ref="U1:AI3"/>
    <mergeCell ref="B240:I240"/>
    <mergeCell ref="L240:S240"/>
    <mergeCell ref="V240:AI240"/>
    <mergeCell ref="V32:AI32"/>
    <mergeCell ref="B58:I58"/>
    <mergeCell ref="L58:S58"/>
    <mergeCell ref="B84:I84"/>
    <mergeCell ref="L84:S84"/>
    <mergeCell ref="B6:I6"/>
    <mergeCell ref="L6:S6"/>
    <mergeCell ref="B32:I32"/>
    <mergeCell ref="L32:S32"/>
    <mergeCell ref="A5:A6"/>
  </mergeCells>
  <phoneticPr fontId="4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801"/>
  <sheetViews>
    <sheetView tabSelected="1" zoomScale="60" zoomScaleNormal="60" workbookViewId="0">
      <pane xSplit="1" ySplit="5" topLeftCell="B9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5.375" style="1" bestFit="1" customWidth="1"/>
    <col min="2" max="9" width="16.625" style="1" customWidth="1"/>
    <col min="10" max="10" width="16.625" style="281" customWidth="1"/>
    <col min="11" max="11" width="13" customWidth="1"/>
    <col min="12" max="12" width="12.25" style="1" customWidth="1"/>
    <col min="13" max="20" width="16.625" style="1" customWidth="1"/>
    <col min="21" max="21" width="36.625" style="1" customWidth="1"/>
    <col min="22" max="42" width="16.625" style="1" customWidth="1"/>
    <col min="43" max="45" width="14.625" style="1" customWidth="1"/>
    <col min="46" max="16384" width="11" style="1"/>
  </cols>
  <sheetData>
    <row r="1" spans="1:11" s="50" customFormat="1" ht="15" customHeight="1" thickTop="1">
      <c r="A1" s="382" t="s">
        <v>109</v>
      </c>
      <c r="B1" s="383"/>
      <c r="C1" s="383"/>
      <c r="D1" s="383"/>
      <c r="E1" s="383"/>
      <c r="F1" s="383"/>
      <c r="G1" s="383"/>
      <c r="H1" s="383"/>
      <c r="I1" s="384"/>
      <c r="J1" s="257"/>
      <c r="K1"/>
    </row>
    <row r="2" spans="1:11" s="50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J2" s="257"/>
      <c r="K2"/>
    </row>
    <row r="3" spans="1:11" s="50" customFormat="1" ht="36" customHeight="1" thickBot="1">
      <c r="A3" s="388"/>
      <c r="B3" s="389"/>
      <c r="C3" s="389"/>
      <c r="D3" s="389"/>
      <c r="E3" s="389"/>
      <c r="F3" s="389"/>
      <c r="G3" s="389"/>
      <c r="H3" s="389"/>
      <c r="I3" s="390"/>
      <c r="J3" s="257"/>
      <c r="K3"/>
    </row>
    <row r="4" spans="1:11" s="50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 s="257"/>
      <c r="K4"/>
    </row>
    <row r="5" spans="1:11" ht="28.5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</row>
    <row r="7" spans="1:11" ht="15">
      <c r="A7" s="27" t="s">
        <v>7</v>
      </c>
      <c r="B7" s="37">
        <f>+B33+B85</f>
        <v>438.75413888340199</v>
      </c>
      <c r="C7" s="37">
        <f t="shared" ref="C7:H7" si="0">+C33+C85</f>
        <v>976.8864186806818</v>
      </c>
      <c r="D7" s="37">
        <f t="shared" si="0"/>
        <v>162.36558874539713</v>
      </c>
      <c r="E7" s="37">
        <f t="shared" si="0"/>
        <v>0</v>
      </c>
      <c r="F7" s="37">
        <f>+F59+F85</f>
        <v>6.0994414058938435</v>
      </c>
      <c r="G7" s="37">
        <f t="shared" si="0"/>
        <v>0</v>
      </c>
      <c r="H7" s="38">
        <f t="shared" si="0"/>
        <v>0</v>
      </c>
      <c r="I7" s="39">
        <f>SUM(B7:H7)</f>
        <v>1584.1055877153749</v>
      </c>
      <c r="K7" s="294">
        <v>0</v>
      </c>
    </row>
    <row r="8" spans="1:11" ht="15">
      <c r="A8" s="28" t="s">
        <v>8</v>
      </c>
      <c r="B8" s="40">
        <f t="shared" ref="B8:H23" si="1">+B34+B86</f>
        <v>129.77765038295456</v>
      </c>
      <c r="C8" s="40">
        <f t="shared" si="1"/>
        <v>0</v>
      </c>
      <c r="D8" s="40">
        <f t="shared" si="1"/>
        <v>556.05165722469496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685.82930760764953</v>
      </c>
      <c r="K8" s="294">
        <v>0</v>
      </c>
    </row>
    <row r="9" spans="1:11" ht="15">
      <c r="A9" s="29" t="s">
        <v>10</v>
      </c>
      <c r="B9" s="43">
        <f t="shared" si="1"/>
        <v>870.06556759543651</v>
      </c>
      <c r="C9" s="43">
        <f t="shared" si="1"/>
        <v>0</v>
      </c>
      <c r="D9" s="43">
        <f t="shared" si="1"/>
        <v>262.43965412862588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1132.5052217240623</v>
      </c>
      <c r="K9" s="294">
        <v>0</v>
      </c>
    </row>
    <row r="10" spans="1:11" ht="15">
      <c r="A10" s="28" t="s">
        <v>56</v>
      </c>
      <c r="B10" s="40">
        <f t="shared" si="1"/>
        <v>5.3234278143487502E-8</v>
      </c>
      <c r="C10" s="40">
        <f t="shared" si="1"/>
        <v>70.776360053232295</v>
      </c>
      <c r="D10" s="40">
        <f t="shared" si="1"/>
        <v>1974.9917197621976</v>
      </c>
      <c r="E10" s="40">
        <f t="shared" si="1"/>
        <v>0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2045.7680798686642</v>
      </c>
      <c r="K10" s="294">
        <v>0</v>
      </c>
    </row>
    <row r="11" spans="1:11" ht="15">
      <c r="A11" s="29" t="s">
        <v>16</v>
      </c>
      <c r="B11" s="43">
        <f t="shared" si="1"/>
        <v>2917.3587128161244</v>
      </c>
      <c r="C11" s="43">
        <f>+C37+C89</f>
        <v>483.7071455808848</v>
      </c>
      <c r="D11" s="43">
        <f t="shared" si="1"/>
        <v>579.39541674466648</v>
      </c>
      <c r="E11" s="43">
        <f t="shared" si="1"/>
        <v>28.020444324778108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4008.4817194664533</v>
      </c>
      <c r="K11" s="294">
        <v>0</v>
      </c>
    </row>
    <row r="12" spans="1:11" ht="15">
      <c r="A12" s="28" t="s">
        <v>68</v>
      </c>
      <c r="B12" s="40">
        <f t="shared" si="1"/>
        <v>11141.030079787015</v>
      </c>
      <c r="C12" s="40">
        <f t="shared" si="1"/>
        <v>190.43867436463222</v>
      </c>
      <c r="D12" s="40">
        <f t="shared" si="1"/>
        <v>809.55985234528691</v>
      </c>
      <c r="E12" s="40">
        <f t="shared" si="1"/>
        <v>4.6088593941163936</v>
      </c>
      <c r="F12" s="40">
        <f t="shared" si="2"/>
        <v>0</v>
      </c>
      <c r="G12" s="40">
        <f t="shared" si="1"/>
        <v>0</v>
      </c>
      <c r="H12" s="41">
        <f t="shared" si="1"/>
        <v>0</v>
      </c>
      <c r="I12" s="42">
        <f t="shared" si="3"/>
        <v>12145.63746589105</v>
      </c>
      <c r="K12" s="294">
        <v>0</v>
      </c>
    </row>
    <row r="13" spans="1:11" ht="15">
      <c r="A13" s="29" t="s">
        <v>58</v>
      </c>
      <c r="B13" s="43">
        <f t="shared" si="1"/>
        <v>3.0397307952832988E-2</v>
      </c>
      <c r="C13" s="43">
        <f t="shared" si="1"/>
        <v>2.504795385756676</v>
      </c>
      <c r="D13" s="43">
        <f t="shared" si="1"/>
        <v>7.4115551241105191</v>
      </c>
      <c r="E13" s="43">
        <f t="shared" si="1"/>
        <v>3072.5627519343934</v>
      </c>
      <c r="F13" s="43">
        <f t="shared" si="2"/>
        <v>52351.891646563061</v>
      </c>
      <c r="G13" s="43">
        <f t="shared" si="1"/>
        <v>0</v>
      </c>
      <c r="H13" s="44">
        <f t="shared" si="1"/>
        <v>0</v>
      </c>
      <c r="I13" s="39">
        <f t="shared" si="3"/>
        <v>55434.401146315271</v>
      </c>
      <c r="K13" s="294">
        <v>0</v>
      </c>
    </row>
    <row r="14" spans="1:11" ht="15">
      <c r="A14" s="28" t="s">
        <v>12</v>
      </c>
      <c r="B14" s="40">
        <f t="shared" si="1"/>
        <v>2.3831790534434145E-8</v>
      </c>
      <c r="C14" s="40">
        <f t="shared" si="1"/>
        <v>0.44893732784283746</v>
      </c>
      <c r="D14" s="40">
        <f t="shared" si="1"/>
        <v>6.4074186296536689E-2</v>
      </c>
      <c r="E14" s="40">
        <f t="shared" si="1"/>
        <v>59.273301282512534</v>
      </c>
      <c r="F14" s="40">
        <f t="shared" si="2"/>
        <v>19664.648967685207</v>
      </c>
      <c r="G14" s="40">
        <f t="shared" si="1"/>
        <v>0</v>
      </c>
      <c r="H14" s="41">
        <f t="shared" si="1"/>
        <v>0</v>
      </c>
      <c r="I14" s="42">
        <f t="shared" si="3"/>
        <v>19724.435280505691</v>
      </c>
      <c r="K14" s="294">
        <v>0</v>
      </c>
    </row>
    <row r="15" spans="1:11" ht="15">
      <c r="A15" s="29" t="s">
        <v>59</v>
      </c>
      <c r="B15" s="43">
        <f t="shared" si="1"/>
        <v>0.15580059461548701</v>
      </c>
      <c r="C15" s="43">
        <f t="shared" si="1"/>
        <v>1.7758938319687778E-2</v>
      </c>
      <c r="D15" s="43">
        <f t="shared" si="1"/>
        <v>3.3490918300156114</v>
      </c>
      <c r="E15" s="43">
        <f t="shared" si="1"/>
        <v>25.080816532102549</v>
      </c>
      <c r="F15" s="43">
        <f t="shared" si="2"/>
        <v>17738.647454545746</v>
      </c>
      <c r="G15" s="43">
        <f t="shared" si="1"/>
        <v>0</v>
      </c>
      <c r="H15" s="44">
        <f t="shared" si="1"/>
        <v>0</v>
      </c>
      <c r="I15" s="39">
        <f t="shared" si="3"/>
        <v>17767.250922440799</v>
      </c>
      <c r="K15" s="294">
        <v>0</v>
      </c>
    </row>
    <row r="16" spans="1:11" ht="15">
      <c r="A16" s="28" t="s">
        <v>17</v>
      </c>
      <c r="B16" s="40">
        <f t="shared" si="1"/>
        <v>1534.4329616256309</v>
      </c>
      <c r="C16" s="40">
        <f t="shared" si="1"/>
        <v>11.848716006342718</v>
      </c>
      <c r="D16" s="40">
        <f t="shared" si="1"/>
        <v>272.03867951508016</v>
      </c>
      <c r="E16" s="40">
        <f t="shared" si="1"/>
        <v>39.354404881541008</v>
      </c>
      <c r="F16" s="40">
        <f t="shared" si="2"/>
        <v>37.103251393810979</v>
      </c>
      <c r="G16" s="40">
        <f t="shared" si="1"/>
        <v>0</v>
      </c>
      <c r="H16" s="41">
        <f t="shared" si="1"/>
        <v>0</v>
      </c>
      <c r="I16" s="42">
        <f t="shared" si="3"/>
        <v>1894.778013422406</v>
      </c>
      <c r="K16" s="294">
        <v>0</v>
      </c>
    </row>
    <row r="17" spans="1:11" ht="15">
      <c r="A17" s="29" t="s">
        <v>140</v>
      </c>
      <c r="B17" s="43">
        <f t="shared" si="1"/>
        <v>23232.235281528108</v>
      </c>
      <c r="C17" s="43">
        <f t="shared" si="1"/>
        <v>10797.507645346723</v>
      </c>
      <c r="D17" s="43">
        <f t="shared" si="1"/>
        <v>10752.444979814572</v>
      </c>
      <c r="E17" s="43">
        <f t="shared" si="1"/>
        <v>326.74663710129039</v>
      </c>
      <c r="F17" s="43">
        <f t="shared" si="2"/>
        <v>4204.785654382722</v>
      </c>
      <c r="G17" s="43">
        <f t="shared" si="1"/>
        <v>0</v>
      </c>
      <c r="H17" s="44">
        <f t="shared" si="1"/>
        <v>0</v>
      </c>
      <c r="I17" s="39">
        <f t="shared" si="3"/>
        <v>49313.720198173418</v>
      </c>
      <c r="K17" s="294">
        <v>0</v>
      </c>
    </row>
    <row r="18" spans="1:11" ht="15">
      <c r="A18" s="28" t="s">
        <v>25</v>
      </c>
      <c r="B18" s="40">
        <f t="shared" si="1"/>
        <v>4901.0238791194051</v>
      </c>
      <c r="C18" s="40">
        <f t="shared" si="1"/>
        <v>80.944812243553727</v>
      </c>
      <c r="D18" s="40">
        <f t="shared" si="1"/>
        <v>6042.5854909774234</v>
      </c>
      <c r="E18" s="40">
        <f t="shared" si="1"/>
        <v>17729.186757702759</v>
      </c>
      <c r="F18" s="40">
        <f t="shared" si="2"/>
        <v>1710.9253823748222</v>
      </c>
      <c r="G18" s="40">
        <f t="shared" si="1"/>
        <v>4926.4640344883719</v>
      </c>
      <c r="H18" s="41">
        <f t="shared" si="1"/>
        <v>101.0198939343063</v>
      </c>
      <c r="I18" s="42">
        <f t="shared" si="3"/>
        <v>35492.150250840641</v>
      </c>
      <c r="K18" s="294">
        <v>0</v>
      </c>
    </row>
    <row r="19" spans="1:11" ht="15">
      <c r="A19" s="29" t="s">
        <v>24</v>
      </c>
      <c r="B19" s="43">
        <f t="shared" si="1"/>
        <v>6470.0473456233849</v>
      </c>
      <c r="C19" s="43">
        <f t="shared" si="1"/>
        <v>63.562198053171954</v>
      </c>
      <c r="D19" s="43">
        <f t="shared" si="1"/>
        <v>886.70068638152713</v>
      </c>
      <c r="E19" s="43">
        <f t="shared" si="1"/>
        <v>6.6045318180959691E-8</v>
      </c>
      <c r="F19" s="43">
        <f t="shared" si="2"/>
        <v>-8.7476018961751834E-7</v>
      </c>
      <c r="G19" s="43">
        <f t="shared" si="1"/>
        <v>0</v>
      </c>
      <c r="H19" s="44">
        <f t="shared" si="1"/>
        <v>0</v>
      </c>
      <c r="I19" s="39">
        <f t="shared" si="3"/>
        <v>7420.3102292493695</v>
      </c>
      <c r="K19" s="294">
        <v>0</v>
      </c>
    </row>
    <row r="20" spans="1:11" ht="15">
      <c r="A20" s="28" t="s">
        <v>60</v>
      </c>
      <c r="B20" s="40">
        <f t="shared" si="1"/>
        <v>12009.239025699946</v>
      </c>
      <c r="C20" s="40">
        <f t="shared" si="1"/>
        <v>42.424927231479629</v>
      </c>
      <c r="D20" s="40">
        <f t="shared" si="1"/>
        <v>1546.1670136920325</v>
      </c>
      <c r="E20" s="40">
        <f t="shared" si="1"/>
        <v>2.7155739107831775E-8</v>
      </c>
      <c r="F20" s="40">
        <f t="shared" si="2"/>
        <v>6.0884886765052215E-2</v>
      </c>
      <c r="G20" s="40">
        <f t="shared" si="1"/>
        <v>0</v>
      </c>
      <c r="H20" s="41">
        <f t="shared" si="1"/>
        <v>0</v>
      </c>
      <c r="I20" s="42">
        <f t="shared" si="3"/>
        <v>13597.891851537379</v>
      </c>
      <c r="K20" s="294">
        <v>0</v>
      </c>
    </row>
    <row r="21" spans="1:11" ht="15">
      <c r="A21" s="29" t="s">
        <v>22</v>
      </c>
      <c r="B21" s="43">
        <f t="shared" si="1"/>
        <v>3101.8063199189291</v>
      </c>
      <c r="C21" s="43">
        <f t="shared" si="1"/>
        <v>1386.3733739361724</v>
      </c>
      <c r="D21" s="43">
        <f t="shared" si="1"/>
        <v>706.63540283997179</v>
      </c>
      <c r="E21" s="43">
        <f t="shared" si="1"/>
        <v>2.4393447689591405E-8</v>
      </c>
      <c r="F21" s="43">
        <f t="shared" si="2"/>
        <v>207.77424541129196</v>
      </c>
      <c r="G21" s="43">
        <f t="shared" si="1"/>
        <v>0</v>
      </c>
      <c r="H21" s="44">
        <f t="shared" si="1"/>
        <v>0</v>
      </c>
      <c r="I21" s="39">
        <f t="shared" si="3"/>
        <v>5402.5893421307592</v>
      </c>
      <c r="K21" s="294">
        <v>0</v>
      </c>
    </row>
    <row r="22" spans="1:11" ht="15">
      <c r="A22" s="28" t="s">
        <v>21</v>
      </c>
      <c r="B22" s="40">
        <f t="shared" si="1"/>
        <v>111.91260033265689</v>
      </c>
      <c r="C22" s="40">
        <f t="shared" si="1"/>
        <v>534.79433606228247</v>
      </c>
      <c r="D22" s="40">
        <f t="shared" si="1"/>
        <v>1940.4747306836455</v>
      </c>
      <c r="E22" s="40">
        <f t="shared" si="1"/>
        <v>7.8316831290866864E-9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2587.1816670864164</v>
      </c>
      <c r="K22" s="294">
        <v>0</v>
      </c>
    </row>
    <row r="23" spans="1:11" ht="15">
      <c r="A23" s="30" t="s">
        <v>64</v>
      </c>
      <c r="B23" s="43">
        <f t="shared" si="1"/>
        <v>827.49290101180577</v>
      </c>
      <c r="C23" s="43">
        <f t="shared" si="1"/>
        <v>3.3898721564435332E-2</v>
      </c>
      <c r="D23" s="43">
        <f t="shared" si="1"/>
        <v>745.14827360131505</v>
      </c>
      <c r="E23" s="43">
        <f t="shared" si="1"/>
        <v>0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1572.6750733346853</v>
      </c>
      <c r="K23" s="294">
        <v>0</v>
      </c>
    </row>
    <row r="24" spans="1:11">
      <c r="A24" s="55" t="s">
        <v>23</v>
      </c>
      <c r="B24" s="59">
        <f t="shared" ref="B24:H27" si="4">+B50+B102</f>
        <v>827.08611635303259</v>
      </c>
      <c r="C24" s="59">
        <f t="shared" si="4"/>
        <v>3.3898721564435332E-2</v>
      </c>
      <c r="D24" s="59">
        <f t="shared" si="4"/>
        <v>745.14827360131505</v>
      </c>
      <c r="E24" s="59">
        <f t="shared" si="4"/>
        <v>0</v>
      </c>
      <c r="F24" s="59">
        <f t="shared" si="2"/>
        <v>0</v>
      </c>
      <c r="G24" s="59">
        <f t="shared" si="4"/>
        <v>0</v>
      </c>
      <c r="H24" s="60">
        <f t="shared" si="4"/>
        <v>0</v>
      </c>
      <c r="I24" s="61">
        <f t="shared" si="3"/>
        <v>1572.2682886759121</v>
      </c>
      <c r="K24" s="294">
        <v>0</v>
      </c>
    </row>
    <row r="25" spans="1:11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2"/>
        <v>0</v>
      </c>
      <c r="G25" s="62">
        <f t="shared" si="4"/>
        <v>0</v>
      </c>
      <c r="H25" s="63">
        <f t="shared" si="4"/>
        <v>0</v>
      </c>
      <c r="I25" s="64">
        <f t="shared" si="3"/>
        <v>0</v>
      </c>
      <c r="K25" s="294">
        <v>0</v>
      </c>
    </row>
    <row r="26" spans="1:11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2"/>
        <v>0</v>
      </c>
      <c r="G26" s="59">
        <f t="shared" si="4"/>
        <v>0</v>
      </c>
      <c r="H26" s="60">
        <f t="shared" si="4"/>
        <v>0</v>
      </c>
      <c r="I26" s="61">
        <f t="shared" si="3"/>
        <v>0</v>
      </c>
      <c r="K26" s="294">
        <v>0</v>
      </c>
    </row>
    <row r="27" spans="1:11" ht="15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2"/>
        <v>0</v>
      </c>
      <c r="G27" s="52">
        <f t="shared" si="4"/>
        <v>0</v>
      </c>
      <c r="H27" s="65">
        <f t="shared" si="4"/>
        <v>0</v>
      </c>
      <c r="I27" s="66">
        <f t="shared" si="3"/>
        <v>0</v>
      </c>
      <c r="K27" s="294">
        <v>0</v>
      </c>
    </row>
    <row r="28" spans="1:11" ht="15">
      <c r="A28" s="34" t="s">
        <v>26</v>
      </c>
      <c r="B28" s="67">
        <f>SUM(B7:B23)</f>
        <v>67685.36266230444</v>
      </c>
      <c r="C28" s="67">
        <f t="shared" ref="C28:I28" si="5">SUM(C7:C23)</f>
        <v>14642.269997932641</v>
      </c>
      <c r="D28" s="67">
        <f t="shared" si="5"/>
        <v>27247.823867596864</v>
      </c>
      <c r="E28" s="67">
        <f t="shared" si="5"/>
        <v>21284.833973278921</v>
      </c>
      <c r="F28" s="67">
        <f t="shared" si="5"/>
        <v>95921.936927774572</v>
      </c>
      <c r="G28" s="67">
        <f t="shared" si="5"/>
        <v>4926.4640344883719</v>
      </c>
      <c r="H28" s="67">
        <f t="shared" si="5"/>
        <v>101.0198939343063</v>
      </c>
      <c r="I28" s="67">
        <f t="shared" si="5"/>
        <v>231809.71135731007</v>
      </c>
      <c r="J28" s="293">
        <v>0</v>
      </c>
      <c r="K28" s="294">
        <v>0</v>
      </c>
    </row>
    <row r="29" spans="1:11" s="15" customFormat="1" ht="15" thickBot="1">
      <c r="A29" s="32" t="s">
        <v>90</v>
      </c>
      <c r="B29" s="48">
        <f>+B28/$I$28</f>
        <v>0.29198674320410434</v>
      </c>
      <c r="C29" s="48">
        <f t="shared" ref="C29:H29" si="6">+C28/$I$28</f>
        <v>6.3165041327207974E-2</v>
      </c>
      <c r="D29" s="48">
        <f t="shared" si="6"/>
        <v>0.11754392733614701</v>
      </c>
      <c r="E29" s="48">
        <f t="shared" si="6"/>
        <v>9.1820285908861723E-2</v>
      </c>
      <c r="F29" s="48">
        <f t="shared" si="6"/>
        <v>0.41379602418779204</v>
      </c>
      <c r="G29" s="48">
        <f t="shared" si="6"/>
        <v>2.1252190021041659E-2</v>
      </c>
      <c r="H29" s="48">
        <f t="shared" si="6"/>
        <v>4.3578801484548183E-4</v>
      </c>
      <c r="I29" s="49">
        <v>1</v>
      </c>
      <c r="J29" s="281"/>
      <c r="K29" s="294"/>
    </row>
    <row r="30" spans="1:11" ht="15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28.5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5">
      <c r="A33" s="27" t="s">
        <v>7</v>
      </c>
      <c r="B33" s="37">
        <f>B111+B137+B163+B189+B215+B241+B267+B293+B319+B345+B371+B397+B423</f>
        <v>0.1474812684272479</v>
      </c>
      <c r="C33" s="37">
        <f t="shared" ref="C33:E33" si="7">C111+C137+C163+C189+C215+C241+C267+C293+C319+C345+C371+C397+C423</f>
        <v>976.8864186806818</v>
      </c>
      <c r="D33" s="37">
        <f t="shared" si="7"/>
        <v>125.25047740631047</v>
      </c>
      <c r="E33" s="37">
        <f t="shared" si="7"/>
        <v>0</v>
      </c>
      <c r="F33" s="421"/>
      <c r="G33" s="37">
        <f t="shared" ref="G33:H33" si="8">G111+G137+G163+G189+G215+G241+G267+G293+G319+G345+G371+G397+G423</f>
        <v>0</v>
      </c>
      <c r="H33" s="38">
        <f t="shared" si="8"/>
        <v>0</v>
      </c>
      <c r="I33" s="39">
        <f>SUM(B33:H33)</f>
        <v>1102.2843773554196</v>
      </c>
      <c r="K33" s="294">
        <v>0</v>
      </c>
    </row>
    <row r="34" spans="1:11" ht="15">
      <c r="A34" s="28" t="s">
        <v>8</v>
      </c>
      <c r="B34" s="40">
        <f t="shared" ref="B34:E34" si="9">B112+B138+B164+B190+B216+B242+B268+B294+B320+B346+B372+B398+B424</f>
        <v>0</v>
      </c>
      <c r="C34" s="40">
        <f t="shared" si="9"/>
        <v>0</v>
      </c>
      <c r="D34" s="40">
        <f t="shared" si="9"/>
        <v>539.12396688000001</v>
      </c>
      <c r="E34" s="40">
        <f t="shared" si="9"/>
        <v>0</v>
      </c>
      <c r="F34" s="422"/>
      <c r="G34" s="40">
        <f t="shared" ref="G34:H34" si="10">G112+G138+G164+G190+G216+G242+G268+G294+G320+G346+G372+G398+G424</f>
        <v>0</v>
      </c>
      <c r="H34" s="41">
        <f t="shared" si="10"/>
        <v>0</v>
      </c>
      <c r="I34" s="42">
        <f t="shared" ref="I34:I53" si="11">SUM(B34:H34)</f>
        <v>539.12396688000001</v>
      </c>
      <c r="K34" s="294">
        <v>0</v>
      </c>
    </row>
    <row r="35" spans="1:11" ht="15">
      <c r="A35" s="29" t="s">
        <v>10</v>
      </c>
      <c r="B35" s="43">
        <f t="shared" ref="B35:E35" si="12">B113+B139+B165+B191+B217+B243+B269+B295+B321+B347+B373+B399+B425</f>
        <v>14.218963544546577</v>
      </c>
      <c r="C35" s="43">
        <f t="shared" si="12"/>
        <v>0</v>
      </c>
      <c r="D35" s="43">
        <f t="shared" si="12"/>
        <v>206.47423645545339</v>
      </c>
      <c r="E35" s="43">
        <f t="shared" si="12"/>
        <v>0</v>
      </c>
      <c r="F35" s="422"/>
      <c r="G35" s="43">
        <f t="shared" ref="G35:H35" si="13">G113+G139+G165+G191+G217+G243+G269+G295+G321+G347+G373+G399+G425</f>
        <v>0</v>
      </c>
      <c r="H35" s="44">
        <f t="shared" si="13"/>
        <v>0</v>
      </c>
      <c r="I35" s="39">
        <f t="shared" si="11"/>
        <v>220.69319999999996</v>
      </c>
      <c r="K35" s="294">
        <v>0</v>
      </c>
    </row>
    <row r="36" spans="1:11" ht="15">
      <c r="A36" s="28" t="s">
        <v>56</v>
      </c>
      <c r="B36" s="40">
        <f t="shared" ref="B36:E36" si="14">B114+B140+B166+B192+B218+B244+B270+B296+B322+B348+B374+B400+B426</f>
        <v>5.3234278143487502E-8</v>
      </c>
      <c r="C36" s="40">
        <f t="shared" si="14"/>
        <v>70.776360053232295</v>
      </c>
      <c r="D36" s="40">
        <f t="shared" si="14"/>
        <v>1974.9917197621976</v>
      </c>
      <c r="E36" s="40">
        <f t="shared" si="14"/>
        <v>0</v>
      </c>
      <c r="F36" s="422"/>
      <c r="G36" s="40">
        <f t="shared" ref="G36:H36" si="15">G114+G140+G166+G192+G218+G244+G270+G296+G322+G348+G374+G400+G426</f>
        <v>0</v>
      </c>
      <c r="H36" s="41">
        <f t="shared" si="15"/>
        <v>0</v>
      </c>
      <c r="I36" s="42">
        <f t="shared" si="11"/>
        <v>2045.7680798686642</v>
      </c>
      <c r="K36" s="294">
        <v>0</v>
      </c>
    </row>
    <row r="37" spans="1:11" ht="15">
      <c r="A37" s="29" t="s">
        <v>16</v>
      </c>
      <c r="B37" s="43">
        <f t="shared" ref="B37:E37" si="16">B115+B141+B167+B193+B219+B245+B271+B297+B323+B349+B375+B401+B427</f>
        <v>784.77032831323402</v>
      </c>
      <c r="C37" s="43">
        <f t="shared" si="16"/>
        <v>423.9734635038194</v>
      </c>
      <c r="D37" s="43">
        <f t="shared" si="16"/>
        <v>436.15384471153635</v>
      </c>
      <c r="E37" s="43">
        <f t="shared" si="16"/>
        <v>4.4218917406407305E-8</v>
      </c>
      <c r="F37" s="422"/>
      <c r="G37" s="43">
        <f t="shared" ref="G37:H37" si="17">G115+G141+G167+G193+G219+G245+G271+G297+G323+G349+G375+G401+G427</f>
        <v>0</v>
      </c>
      <c r="H37" s="44">
        <f t="shared" si="17"/>
        <v>0</v>
      </c>
      <c r="I37" s="39">
        <f t="shared" si="11"/>
        <v>1644.8976365728088</v>
      </c>
      <c r="K37" s="294">
        <v>0</v>
      </c>
    </row>
    <row r="38" spans="1:11" ht="15">
      <c r="A38" s="28" t="s">
        <v>68</v>
      </c>
      <c r="B38" s="40">
        <f t="shared" ref="B38:E38" si="18">B116+B142+B168+B194+B220+B246+B272+B298+B324+B350+B376+B402+B428</f>
        <v>639.82351181253762</v>
      </c>
      <c r="C38" s="40">
        <f t="shared" si="18"/>
        <v>160.05479096729744</v>
      </c>
      <c r="D38" s="40">
        <f t="shared" si="18"/>
        <v>104.24618508034521</v>
      </c>
      <c r="E38" s="40">
        <f t="shared" si="18"/>
        <v>4.6088593941163936</v>
      </c>
      <c r="F38" s="422"/>
      <c r="G38" s="40">
        <f t="shared" ref="G38:H38" si="19">G116+G142+G168+G194+G220+G246+G272+G298+G324+G350+G376+G402+G428</f>
        <v>0</v>
      </c>
      <c r="H38" s="41">
        <f t="shared" si="19"/>
        <v>0</v>
      </c>
      <c r="I38" s="42">
        <f t="shared" si="11"/>
        <v>908.73334725429663</v>
      </c>
      <c r="K38" s="294">
        <v>0</v>
      </c>
    </row>
    <row r="39" spans="1:11" ht="15">
      <c r="A39" s="29" t="s">
        <v>58</v>
      </c>
      <c r="B39" s="43">
        <f t="shared" ref="B39:E39" si="20">B117+B143+B169+B195+B221+B247+B273+B299+B325+B351+B377+B403+B429</f>
        <v>3.0397307952832988E-2</v>
      </c>
      <c r="C39" s="43">
        <f t="shared" si="20"/>
        <v>0.68881511960170005</v>
      </c>
      <c r="D39" s="43">
        <f t="shared" si="20"/>
        <v>7.0253114280672762</v>
      </c>
      <c r="E39" s="43">
        <f t="shared" si="20"/>
        <v>2804.2461926340202</v>
      </c>
      <c r="F39" s="422"/>
      <c r="G39" s="43">
        <f t="shared" ref="G39:H39" si="21">G117+G143+G169+G195+G221+G247+G273+G299+G325+G351+G377+G403+G429</f>
        <v>0</v>
      </c>
      <c r="H39" s="44">
        <f t="shared" si="21"/>
        <v>0</v>
      </c>
      <c r="I39" s="39">
        <f t="shared" si="11"/>
        <v>2811.9907164896422</v>
      </c>
      <c r="K39" s="294">
        <v>0</v>
      </c>
    </row>
    <row r="40" spans="1:11" ht="15">
      <c r="A40" s="28" t="s">
        <v>12</v>
      </c>
      <c r="B40" s="40">
        <f t="shared" ref="B40:E40" si="22">B118+B144+B170+B196+B222+B248+B274+B300+B326+B352+B378+B404+B430</f>
        <v>2.3831790534434145E-8</v>
      </c>
      <c r="C40" s="40">
        <f t="shared" si="22"/>
        <v>0.44893732784283746</v>
      </c>
      <c r="D40" s="40">
        <f t="shared" si="22"/>
        <v>2.1776761815582462E-8</v>
      </c>
      <c r="E40" s="40">
        <f t="shared" si="22"/>
        <v>25.054430530130301</v>
      </c>
      <c r="F40" s="422"/>
      <c r="G40" s="40">
        <f t="shared" ref="G40:H40" si="23">G118+G144+G170+G196+G222+G248+G274+G300+G326+G352+G378+G404+G430</f>
        <v>0</v>
      </c>
      <c r="H40" s="41">
        <f t="shared" si="23"/>
        <v>0</v>
      </c>
      <c r="I40" s="42">
        <f t="shared" si="11"/>
        <v>25.50336790358169</v>
      </c>
      <c r="K40" s="294">
        <v>0</v>
      </c>
    </row>
    <row r="41" spans="1:11" ht="15">
      <c r="A41" s="29" t="s">
        <v>59</v>
      </c>
      <c r="B41" s="43">
        <f t="shared" ref="B41:E41" si="24">B119+B145+B171+B197+B223+B249+B275+B301+B327+B353+B379+B405+B431</f>
        <v>0.15580059461548701</v>
      </c>
      <c r="C41" s="43">
        <f t="shared" si="24"/>
        <v>1.7758938319687778E-2</v>
      </c>
      <c r="D41" s="43">
        <f t="shared" si="24"/>
        <v>3.3490918300156114</v>
      </c>
      <c r="E41" s="43">
        <f t="shared" si="24"/>
        <v>0.19729849939495736</v>
      </c>
      <c r="F41" s="422"/>
      <c r="G41" s="43">
        <f t="shared" ref="G41:H41" si="25">G119+G145+G171+G197+G223+G249+G275+G301+G327+G353+G379+G405+G431</f>
        <v>0</v>
      </c>
      <c r="H41" s="44">
        <f t="shared" si="25"/>
        <v>0</v>
      </c>
      <c r="I41" s="39">
        <f t="shared" si="11"/>
        <v>3.7199498623457434</v>
      </c>
      <c r="K41" s="294">
        <v>0</v>
      </c>
    </row>
    <row r="42" spans="1:11" ht="15">
      <c r="A42" s="28" t="s">
        <v>17</v>
      </c>
      <c r="B42" s="40">
        <f t="shared" ref="B42:E42" si="26">B120+B146+B172+B198+B224+B250+B276+B302+B328+B354+B380+B406+B432</f>
        <v>131.33510902489428</v>
      </c>
      <c r="C42" s="40">
        <f t="shared" si="26"/>
        <v>6.7291338372696758</v>
      </c>
      <c r="D42" s="40">
        <f t="shared" si="26"/>
        <v>118.6982102605829</v>
      </c>
      <c r="E42" s="40">
        <f t="shared" si="26"/>
        <v>21.945567165257163</v>
      </c>
      <c r="F42" s="422"/>
      <c r="G42" s="40">
        <f t="shared" ref="G42:H42" si="27">G120+G146+G172+G198+G224+G250+G276+G302+G328+G354+G380+G406+G432</f>
        <v>0</v>
      </c>
      <c r="H42" s="41">
        <f t="shared" si="27"/>
        <v>0</v>
      </c>
      <c r="I42" s="42">
        <f t="shared" si="11"/>
        <v>278.70802028800398</v>
      </c>
      <c r="K42" s="294">
        <v>0</v>
      </c>
    </row>
    <row r="43" spans="1:11" ht="15">
      <c r="A43" s="29" t="s">
        <v>140</v>
      </c>
      <c r="B43" s="43">
        <f t="shared" ref="B43:E43" si="28">B121+B147+B173+B199+B225+B251+B277+B303+B329+B355+B381+B407+B433</f>
        <v>2487.8222243518285</v>
      </c>
      <c r="C43" s="43">
        <f t="shared" si="28"/>
        <v>9459.4186922084282</v>
      </c>
      <c r="D43" s="43">
        <f t="shared" si="28"/>
        <v>6635.5791747133217</v>
      </c>
      <c r="E43" s="43">
        <f t="shared" si="28"/>
        <v>121.25450524266058</v>
      </c>
      <c r="F43" s="422"/>
      <c r="G43" s="43">
        <f t="shared" ref="G43:H43" si="29">G121+G147+G173+G199+G225+G251+G277+G303+G329+G355+G381+G407+G433</f>
        <v>0</v>
      </c>
      <c r="H43" s="44">
        <f t="shared" si="29"/>
        <v>0</v>
      </c>
      <c r="I43" s="39">
        <f t="shared" si="11"/>
        <v>18704.074596516239</v>
      </c>
      <c r="K43" s="294">
        <v>0</v>
      </c>
    </row>
    <row r="44" spans="1:11" ht="15">
      <c r="A44" s="28" t="s">
        <v>25</v>
      </c>
      <c r="B44" s="40">
        <f t="shared" ref="B44:E44" si="30">B122+B148+B174+B200+B226+B252+B278+B304+B330+B356+B382+B408+B434</f>
        <v>2039.6690055426891</v>
      </c>
      <c r="C44" s="40">
        <f t="shared" si="30"/>
        <v>80.596490045419515</v>
      </c>
      <c r="D44" s="40">
        <f t="shared" si="30"/>
        <v>1953.9287800640295</v>
      </c>
      <c r="E44" s="40">
        <f t="shared" si="30"/>
        <v>9982.5312180307665</v>
      </c>
      <c r="F44" s="422"/>
      <c r="G44" s="40">
        <f t="shared" ref="G44:H44" si="31">G122+G148+G174+G200+G226+G252+G278+G304+G330+G356+G382+G408+G434</f>
        <v>1392.6386985219319</v>
      </c>
      <c r="H44" s="41">
        <f t="shared" si="31"/>
        <v>98.494025819707787</v>
      </c>
      <c r="I44" s="42">
        <f t="shared" si="11"/>
        <v>15547.858218024545</v>
      </c>
      <c r="K44" s="294">
        <v>0</v>
      </c>
    </row>
    <row r="45" spans="1:11" ht="15">
      <c r="A45" s="29" t="s">
        <v>24</v>
      </c>
      <c r="B45" s="43">
        <f t="shared" ref="B45:E45" si="32">B123+B149+B175+B201+B227+B253+B279+B305+B331+B357+B383+B409+B435</f>
        <v>737.12634278716928</v>
      </c>
      <c r="C45" s="43">
        <f t="shared" si="32"/>
        <v>35.714792405030821</v>
      </c>
      <c r="D45" s="43">
        <f t="shared" si="32"/>
        <v>580.01528685334438</v>
      </c>
      <c r="E45" s="43">
        <f t="shared" si="32"/>
        <v>6.6045318180959691E-8</v>
      </c>
      <c r="F45" s="422"/>
      <c r="G45" s="43">
        <f t="shared" ref="G45:H45" si="33">G123+G149+G175+G201+G227+G253+G279+G305+G331+G357+G383+G409+G435</f>
        <v>0</v>
      </c>
      <c r="H45" s="44">
        <f t="shared" si="33"/>
        <v>0</v>
      </c>
      <c r="I45" s="39">
        <f t="shared" si="11"/>
        <v>1352.8564221115898</v>
      </c>
      <c r="K45" s="294">
        <v>0</v>
      </c>
    </row>
    <row r="46" spans="1:11" ht="15">
      <c r="A46" s="28" t="s">
        <v>60</v>
      </c>
      <c r="B46" s="40">
        <f t="shared" ref="B46:E46" si="34">B124+B150+B176+B202+B228+B254+B280+B306+B332+B358+B384+B410+B436</f>
        <v>105.95619334783194</v>
      </c>
      <c r="C46" s="40">
        <f t="shared" si="34"/>
        <v>20.232205092081998</v>
      </c>
      <c r="D46" s="40">
        <f t="shared" si="34"/>
        <v>65.020413493167297</v>
      </c>
      <c r="E46" s="40">
        <f t="shared" si="34"/>
        <v>2.7155739107831775E-8</v>
      </c>
      <c r="F46" s="422"/>
      <c r="G46" s="40">
        <f t="shared" ref="G46:H46" si="35">G124+G150+G176+G202+G228+G254+G280+G306+G332+G358+G384+G410+G436</f>
        <v>0</v>
      </c>
      <c r="H46" s="41">
        <f t="shared" si="35"/>
        <v>0</v>
      </c>
      <c r="I46" s="42">
        <f t="shared" si="11"/>
        <v>191.20881196023697</v>
      </c>
      <c r="K46" s="294">
        <v>0</v>
      </c>
    </row>
    <row r="47" spans="1:11" ht="15">
      <c r="A47" s="29" t="s">
        <v>22</v>
      </c>
      <c r="B47" s="43">
        <f t="shared" ref="B47:E47" si="36">B125+B151+B177+B203+B229+B255+B281+B307+B333+B359+B385+B411+B437</f>
        <v>322.90116217137415</v>
      </c>
      <c r="C47" s="43">
        <f t="shared" si="36"/>
        <v>1386.3733739361724</v>
      </c>
      <c r="D47" s="43">
        <f t="shared" si="36"/>
        <v>517.07282249443165</v>
      </c>
      <c r="E47" s="43">
        <f t="shared" si="36"/>
        <v>2.4393447689591405E-8</v>
      </c>
      <c r="F47" s="422"/>
      <c r="G47" s="43">
        <f t="shared" ref="G47:H47" si="37">G125+G151+G177+G203+G229+G255+G281+G307+G333+G359+G385+G411+G437</f>
        <v>0</v>
      </c>
      <c r="H47" s="44">
        <f t="shared" si="37"/>
        <v>0</v>
      </c>
      <c r="I47" s="39">
        <f t="shared" si="11"/>
        <v>2226.3473586263717</v>
      </c>
      <c r="K47" s="294">
        <v>0</v>
      </c>
    </row>
    <row r="48" spans="1:11" ht="15">
      <c r="A48" s="28" t="s">
        <v>21</v>
      </c>
      <c r="B48" s="40">
        <f t="shared" ref="B48:E48" si="38">B126+B152+B178+B204+B230+B256+B282+B308+B334+B360+B386+B412+B438</f>
        <v>27.887899321245261</v>
      </c>
      <c r="C48" s="40">
        <f t="shared" si="38"/>
        <v>534.79433606228247</v>
      </c>
      <c r="D48" s="40">
        <f t="shared" si="38"/>
        <v>1938.9222686678606</v>
      </c>
      <c r="E48" s="40">
        <f t="shared" si="38"/>
        <v>7.8316831290866864E-9</v>
      </c>
      <c r="F48" s="422"/>
      <c r="G48" s="40">
        <f t="shared" ref="G48:H48" si="39">G126+G152+G178+G204+G230+G256+G282+G308+G334+G360+G386+G412+G438</f>
        <v>0</v>
      </c>
      <c r="H48" s="41">
        <f t="shared" si="39"/>
        <v>0</v>
      </c>
      <c r="I48" s="42">
        <f t="shared" si="11"/>
        <v>2501.6045040592198</v>
      </c>
      <c r="K48" s="294">
        <v>0</v>
      </c>
    </row>
    <row r="49" spans="1:11" ht="15">
      <c r="A49" s="30" t="s">
        <v>64</v>
      </c>
      <c r="B49" s="43">
        <f t="shared" ref="B49:E49" si="40">B127+B153+B179+B205+B231+B257+B283+B309+B335+B361+B387+B413+B439</f>
        <v>0.64407570972427131</v>
      </c>
      <c r="C49" s="43">
        <f t="shared" si="40"/>
        <v>3.3898721564435332E-2</v>
      </c>
      <c r="D49" s="43">
        <f t="shared" si="40"/>
        <v>3.3898721564435332E-2</v>
      </c>
      <c r="E49" s="43">
        <f t="shared" si="40"/>
        <v>0</v>
      </c>
      <c r="F49" s="422"/>
      <c r="G49" s="43">
        <f t="shared" ref="G49:H49" si="41">G127+G153+G179+G205+G231+G257+G283+G309+G335+G361+G387+G413+G439</f>
        <v>0</v>
      </c>
      <c r="H49" s="44">
        <f t="shared" si="41"/>
        <v>0</v>
      </c>
      <c r="I49" s="39">
        <f t="shared" si="11"/>
        <v>0.7118731528531419</v>
      </c>
      <c r="K49" s="294">
        <v>0</v>
      </c>
    </row>
    <row r="50" spans="1:11">
      <c r="A50" s="55" t="s">
        <v>23</v>
      </c>
      <c r="B50" s="59">
        <f t="shared" ref="B50:E50" si="42">B128+B154+B180+B206+B232+B258+B284+B310+B336+B362+B388+B414+B440</f>
        <v>0.2372910509510473</v>
      </c>
      <c r="C50" s="59">
        <f t="shared" si="42"/>
        <v>3.3898721564435332E-2</v>
      </c>
      <c r="D50" s="59">
        <f t="shared" si="42"/>
        <v>3.3898721564435332E-2</v>
      </c>
      <c r="E50" s="59">
        <f t="shared" si="42"/>
        <v>0</v>
      </c>
      <c r="F50" s="422"/>
      <c r="G50" s="59">
        <f t="shared" ref="G50:H50" si="43">G128+G154+G180+G206+G232+G258+G284+G310+G336+G362+G388+G414+G440</f>
        <v>0</v>
      </c>
      <c r="H50" s="60">
        <f t="shared" si="43"/>
        <v>0</v>
      </c>
      <c r="I50" s="61">
        <f t="shared" si="11"/>
        <v>0.305088494079918</v>
      </c>
      <c r="K50" s="294">
        <v>0</v>
      </c>
    </row>
    <row r="51" spans="1:11">
      <c r="A51" s="56" t="s">
        <v>19</v>
      </c>
      <c r="B51" s="62">
        <f t="shared" ref="B51:E51" si="44">B129+B155+B181+B207+B233+B259+B285+B311+B337+B363+B389+B415+B441</f>
        <v>0</v>
      </c>
      <c r="C51" s="62">
        <f t="shared" si="44"/>
        <v>0</v>
      </c>
      <c r="D51" s="62">
        <f t="shared" si="44"/>
        <v>0</v>
      </c>
      <c r="E51" s="62">
        <f t="shared" si="44"/>
        <v>0</v>
      </c>
      <c r="F51" s="422"/>
      <c r="G51" s="62">
        <f t="shared" ref="G51:H51" si="45">G129+G155+G181+G207+G233+G259+G285+G311+G337+G363+G389+G415+G441</f>
        <v>0</v>
      </c>
      <c r="H51" s="63">
        <f t="shared" si="45"/>
        <v>0</v>
      </c>
      <c r="I51" s="64">
        <f t="shared" si="11"/>
        <v>0</v>
      </c>
      <c r="K51" s="294">
        <v>0</v>
      </c>
    </row>
    <row r="52" spans="1:11">
      <c r="A52" s="55" t="s">
        <v>20</v>
      </c>
      <c r="B52" s="59">
        <f t="shared" ref="B52:E52" si="46">B130+B156+B182+B208+B234+B260+B286+B312+B338+B364+B390+B416+B442</f>
        <v>0</v>
      </c>
      <c r="C52" s="59">
        <f t="shared" si="46"/>
        <v>0</v>
      </c>
      <c r="D52" s="59">
        <f t="shared" si="46"/>
        <v>0</v>
      </c>
      <c r="E52" s="59">
        <f t="shared" si="46"/>
        <v>0</v>
      </c>
      <c r="F52" s="422"/>
      <c r="G52" s="59">
        <f t="shared" ref="G52:H52" si="47">G130+G156+G182+G208+G234+G260+G286+G312+G338+G364+G390+G416+G442</f>
        <v>0</v>
      </c>
      <c r="H52" s="60">
        <f t="shared" si="47"/>
        <v>0</v>
      </c>
      <c r="I52" s="61">
        <f t="shared" si="11"/>
        <v>0</v>
      </c>
      <c r="K52" s="294">
        <v>0</v>
      </c>
    </row>
    <row r="53" spans="1:11" ht="15" thickBot="1">
      <c r="A53" s="57" t="s">
        <v>11</v>
      </c>
      <c r="B53" s="52">
        <f t="shared" ref="B53:E53" si="48">B131+B157+B183+B209+B235+B261+B287+B313+B339+B365+B391+B417+B443</f>
        <v>0</v>
      </c>
      <c r="C53" s="52">
        <f t="shared" si="48"/>
        <v>0</v>
      </c>
      <c r="D53" s="52">
        <f t="shared" si="48"/>
        <v>0</v>
      </c>
      <c r="E53" s="52">
        <f t="shared" si="48"/>
        <v>0</v>
      </c>
      <c r="F53" s="423"/>
      <c r="G53" s="52">
        <f t="shared" ref="G53:H53" si="49">G131+G157+G183+G209+G235+G261+G287+G313+G339+G365+G391+G417+G443</f>
        <v>0</v>
      </c>
      <c r="H53" s="65">
        <f t="shared" si="49"/>
        <v>0</v>
      </c>
      <c r="I53" s="66">
        <f t="shared" si="11"/>
        <v>0</v>
      </c>
      <c r="K53" s="294">
        <v>0</v>
      </c>
    </row>
    <row r="54" spans="1:11" ht="15">
      <c r="A54" s="34" t="s">
        <v>26</v>
      </c>
      <c r="B54" s="67">
        <f>SUM(B33:B49)</f>
        <v>7292.4884951751364</v>
      </c>
      <c r="C54" s="67">
        <f t="shared" ref="C54:H54" si="50">SUM(C33:C49)</f>
        <v>13156.739466899046</v>
      </c>
      <c r="D54" s="67">
        <f t="shared" si="50"/>
        <v>15205.885688844006</v>
      </c>
      <c r="E54" s="67">
        <f t="shared" si="50"/>
        <v>12959.838071665992</v>
      </c>
      <c r="F54" s="67">
        <f t="shared" si="50"/>
        <v>0</v>
      </c>
      <c r="G54" s="67">
        <f t="shared" si="50"/>
        <v>1392.6386985219319</v>
      </c>
      <c r="H54" s="68">
        <f t="shared" si="50"/>
        <v>98.494025819707787</v>
      </c>
      <c r="I54" s="39">
        <f>SUM(I33:I49)</f>
        <v>50106.084446925815</v>
      </c>
      <c r="K54" s="294">
        <v>0</v>
      </c>
    </row>
    <row r="55" spans="1:11" s="15" customFormat="1" ht="15" thickBot="1">
      <c r="A55" s="32" t="s">
        <v>90</v>
      </c>
      <c r="B55" s="48">
        <f>+B54/$I$54</f>
        <v>0.14554097722202988</v>
      </c>
      <c r="C55" s="48">
        <f t="shared" ref="C55:H55" si="51">+C54/$I$54</f>
        <v>0.26257768117632785</v>
      </c>
      <c r="D55" s="48">
        <f t="shared" si="51"/>
        <v>0.30347383669443645</v>
      </c>
      <c r="E55" s="48">
        <f t="shared" si="51"/>
        <v>0.25864799085215934</v>
      </c>
      <c r="F55" s="48">
        <f t="shared" si="51"/>
        <v>0</v>
      </c>
      <c r="G55" s="48">
        <f t="shared" si="51"/>
        <v>2.779380416358547E-2</v>
      </c>
      <c r="H55" s="69">
        <f t="shared" si="51"/>
        <v>1.9657098914611106E-3</v>
      </c>
      <c r="I55" s="49">
        <v>1</v>
      </c>
      <c r="J55" s="281"/>
      <c r="K55"/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5">
      <c r="A59" s="27" t="s">
        <v>7</v>
      </c>
      <c r="B59" s="428"/>
      <c r="C59" s="429"/>
      <c r="D59" s="429"/>
      <c r="E59" s="430"/>
      <c r="F59" s="37">
        <f>F449+F475+F501+F527+F553</f>
        <v>6.0994414058938435</v>
      </c>
      <c r="G59" s="428"/>
      <c r="H59" s="430"/>
      <c r="I59" s="39">
        <f>F59</f>
        <v>6.0994414058938435</v>
      </c>
      <c r="K59" s="294">
        <v>0</v>
      </c>
    </row>
    <row r="60" spans="1:11" ht="15">
      <c r="A60" s="28" t="s">
        <v>8</v>
      </c>
      <c r="B60" s="431"/>
      <c r="C60" s="432"/>
      <c r="D60" s="432"/>
      <c r="E60" s="433"/>
      <c r="F60" s="40">
        <f t="shared" ref="F60:F79" si="52">F450+F476+F502+F528+F554</f>
        <v>0</v>
      </c>
      <c r="G60" s="431"/>
      <c r="H60" s="433"/>
      <c r="I60" s="42">
        <f t="shared" ref="I60:I79" si="53">F60</f>
        <v>0</v>
      </c>
      <c r="K60" s="294">
        <v>0</v>
      </c>
    </row>
    <row r="61" spans="1:11" ht="15">
      <c r="A61" s="29" t="s">
        <v>10</v>
      </c>
      <c r="B61" s="431"/>
      <c r="C61" s="432"/>
      <c r="D61" s="432"/>
      <c r="E61" s="433"/>
      <c r="F61" s="43">
        <f t="shared" si="52"/>
        <v>0</v>
      </c>
      <c r="G61" s="431"/>
      <c r="H61" s="433"/>
      <c r="I61" s="39">
        <f t="shared" si="53"/>
        <v>0</v>
      </c>
      <c r="K61" s="294">
        <v>0</v>
      </c>
    </row>
    <row r="62" spans="1:11" ht="15">
      <c r="A62" s="28" t="s">
        <v>56</v>
      </c>
      <c r="B62" s="431"/>
      <c r="C62" s="432"/>
      <c r="D62" s="432"/>
      <c r="E62" s="433"/>
      <c r="F62" s="40">
        <f t="shared" si="52"/>
        <v>0</v>
      </c>
      <c r="G62" s="431"/>
      <c r="H62" s="433"/>
      <c r="I62" s="42">
        <f t="shared" si="53"/>
        <v>0</v>
      </c>
      <c r="K62" s="294">
        <v>0</v>
      </c>
    </row>
    <row r="63" spans="1:11" ht="15">
      <c r="A63" s="29" t="s">
        <v>16</v>
      </c>
      <c r="B63" s="431"/>
      <c r="C63" s="432"/>
      <c r="D63" s="432"/>
      <c r="E63" s="433"/>
      <c r="F63" s="43">
        <f t="shared" si="52"/>
        <v>0</v>
      </c>
      <c r="G63" s="431"/>
      <c r="H63" s="433"/>
      <c r="I63" s="39">
        <f t="shared" si="53"/>
        <v>0</v>
      </c>
      <c r="K63" s="294">
        <v>0</v>
      </c>
    </row>
    <row r="64" spans="1:11" ht="15">
      <c r="A64" s="28" t="s">
        <v>68</v>
      </c>
      <c r="B64" s="431"/>
      <c r="C64" s="432"/>
      <c r="D64" s="432"/>
      <c r="E64" s="433"/>
      <c r="F64" s="40">
        <f t="shared" si="52"/>
        <v>0</v>
      </c>
      <c r="G64" s="431"/>
      <c r="H64" s="433"/>
      <c r="I64" s="42">
        <f t="shared" si="53"/>
        <v>0</v>
      </c>
      <c r="K64" s="294">
        <v>0</v>
      </c>
    </row>
    <row r="65" spans="1:11" ht="15">
      <c r="A65" s="29" t="s">
        <v>58</v>
      </c>
      <c r="B65" s="431"/>
      <c r="C65" s="432"/>
      <c r="D65" s="432"/>
      <c r="E65" s="433"/>
      <c r="F65" s="43">
        <f t="shared" si="52"/>
        <v>48871.005864746912</v>
      </c>
      <c r="G65" s="431"/>
      <c r="H65" s="433"/>
      <c r="I65" s="39">
        <f t="shared" si="53"/>
        <v>48871.005864746912</v>
      </c>
      <c r="K65" s="294">
        <v>0</v>
      </c>
    </row>
    <row r="66" spans="1:11" ht="15">
      <c r="A66" s="28" t="s">
        <v>12</v>
      </c>
      <c r="B66" s="431"/>
      <c r="C66" s="432"/>
      <c r="D66" s="432"/>
      <c r="E66" s="433"/>
      <c r="F66" s="40">
        <f t="shared" si="52"/>
        <v>19664.648967685207</v>
      </c>
      <c r="G66" s="431"/>
      <c r="H66" s="433"/>
      <c r="I66" s="42">
        <f t="shared" si="53"/>
        <v>19664.648967685207</v>
      </c>
      <c r="K66" s="294">
        <v>0</v>
      </c>
    </row>
    <row r="67" spans="1:11" ht="15">
      <c r="A67" s="29" t="s">
        <v>59</v>
      </c>
      <c r="B67" s="431"/>
      <c r="C67" s="432"/>
      <c r="D67" s="432"/>
      <c r="E67" s="433"/>
      <c r="F67" s="43">
        <f t="shared" si="52"/>
        <v>17738.647454545746</v>
      </c>
      <c r="G67" s="431"/>
      <c r="H67" s="433"/>
      <c r="I67" s="39">
        <f t="shared" si="53"/>
        <v>17738.647454545746</v>
      </c>
      <c r="K67" s="294">
        <v>0</v>
      </c>
    </row>
    <row r="68" spans="1:11" ht="15">
      <c r="A68" s="28" t="s">
        <v>17</v>
      </c>
      <c r="B68" s="431"/>
      <c r="C68" s="432"/>
      <c r="D68" s="432"/>
      <c r="E68" s="433"/>
      <c r="F68" s="40">
        <f t="shared" si="52"/>
        <v>37.103251393810979</v>
      </c>
      <c r="G68" s="431"/>
      <c r="H68" s="433"/>
      <c r="I68" s="42">
        <f t="shared" si="53"/>
        <v>37.103251393810979</v>
      </c>
      <c r="K68" s="294">
        <v>0</v>
      </c>
    </row>
    <row r="69" spans="1:11" ht="15">
      <c r="A69" s="29" t="s">
        <v>140</v>
      </c>
      <c r="B69" s="431"/>
      <c r="C69" s="432"/>
      <c r="D69" s="432"/>
      <c r="E69" s="433"/>
      <c r="F69" s="43">
        <f t="shared" si="52"/>
        <v>4204.785654382722</v>
      </c>
      <c r="G69" s="431"/>
      <c r="H69" s="433"/>
      <c r="I69" s="39">
        <f t="shared" si="53"/>
        <v>4204.785654382722</v>
      </c>
      <c r="K69" s="294">
        <v>0</v>
      </c>
    </row>
    <row r="70" spans="1:11" ht="15">
      <c r="A70" s="28" t="s">
        <v>25</v>
      </c>
      <c r="B70" s="431"/>
      <c r="C70" s="432"/>
      <c r="D70" s="432"/>
      <c r="E70" s="433"/>
      <c r="F70" s="40">
        <f t="shared" si="52"/>
        <v>1710.9253823748222</v>
      </c>
      <c r="G70" s="431"/>
      <c r="H70" s="433"/>
      <c r="I70" s="42">
        <f t="shared" si="53"/>
        <v>1710.9253823748222</v>
      </c>
      <c r="K70" s="294">
        <v>0</v>
      </c>
    </row>
    <row r="71" spans="1:11" ht="15">
      <c r="A71" s="29" t="s">
        <v>24</v>
      </c>
      <c r="B71" s="431"/>
      <c r="C71" s="432"/>
      <c r="D71" s="432"/>
      <c r="E71" s="433"/>
      <c r="F71" s="43">
        <f t="shared" si="52"/>
        <v>-8.7476018961751834E-7</v>
      </c>
      <c r="G71" s="431"/>
      <c r="H71" s="433"/>
      <c r="I71" s="39">
        <f t="shared" si="53"/>
        <v>-8.7476018961751834E-7</v>
      </c>
      <c r="K71" s="294">
        <v>0</v>
      </c>
    </row>
    <row r="72" spans="1:11" ht="15">
      <c r="A72" s="28" t="s">
        <v>60</v>
      </c>
      <c r="B72" s="431"/>
      <c r="C72" s="432"/>
      <c r="D72" s="432"/>
      <c r="E72" s="433"/>
      <c r="F72" s="40">
        <f t="shared" si="52"/>
        <v>6.0884886765052215E-2</v>
      </c>
      <c r="G72" s="431"/>
      <c r="H72" s="433"/>
      <c r="I72" s="42">
        <f t="shared" si="53"/>
        <v>6.0884886765052215E-2</v>
      </c>
      <c r="K72" s="294">
        <v>0</v>
      </c>
    </row>
    <row r="73" spans="1:11" ht="15">
      <c r="A73" s="29" t="s">
        <v>22</v>
      </c>
      <c r="B73" s="431"/>
      <c r="C73" s="432"/>
      <c r="D73" s="432"/>
      <c r="E73" s="433"/>
      <c r="F73" s="51">
        <f t="shared" si="52"/>
        <v>160.53296794707921</v>
      </c>
      <c r="G73" s="431"/>
      <c r="H73" s="433"/>
      <c r="I73" s="39">
        <f t="shared" si="53"/>
        <v>160.53296794707921</v>
      </c>
      <c r="K73" s="294">
        <v>0</v>
      </c>
    </row>
    <row r="74" spans="1:11" ht="15">
      <c r="A74" s="28" t="s">
        <v>21</v>
      </c>
      <c r="B74" s="431"/>
      <c r="C74" s="432"/>
      <c r="D74" s="432"/>
      <c r="E74" s="433"/>
      <c r="F74" s="40">
        <f t="shared" si="52"/>
        <v>0</v>
      </c>
      <c r="G74" s="431"/>
      <c r="H74" s="433"/>
      <c r="I74" s="42">
        <f t="shared" si="53"/>
        <v>0</v>
      </c>
      <c r="K74" s="294">
        <v>0</v>
      </c>
    </row>
    <row r="75" spans="1:11" ht="15">
      <c r="A75" s="30" t="s">
        <v>64</v>
      </c>
      <c r="B75" s="431"/>
      <c r="C75" s="432"/>
      <c r="D75" s="432"/>
      <c r="E75" s="433"/>
      <c r="F75" s="43">
        <f t="shared" si="52"/>
        <v>0</v>
      </c>
      <c r="G75" s="431"/>
      <c r="H75" s="433"/>
      <c r="I75" s="39">
        <f t="shared" si="53"/>
        <v>0</v>
      </c>
      <c r="K75" s="294">
        <v>0</v>
      </c>
    </row>
    <row r="76" spans="1:11">
      <c r="A76" s="55" t="s">
        <v>23</v>
      </c>
      <c r="B76" s="431"/>
      <c r="C76" s="432"/>
      <c r="D76" s="432"/>
      <c r="E76" s="433"/>
      <c r="F76" s="59">
        <f t="shared" si="52"/>
        <v>0</v>
      </c>
      <c r="G76" s="431"/>
      <c r="H76" s="433"/>
      <c r="I76" s="61">
        <f t="shared" si="53"/>
        <v>0</v>
      </c>
      <c r="K76" s="294">
        <v>0</v>
      </c>
    </row>
    <row r="77" spans="1:11">
      <c r="A77" s="56" t="s">
        <v>19</v>
      </c>
      <c r="B77" s="431"/>
      <c r="C77" s="432"/>
      <c r="D77" s="432"/>
      <c r="E77" s="433"/>
      <c r="F77" s="62">
        <f t="shared" si="52"/>
        <v>0</v>
      </c>
      <c r="G77" s="431"/>
      <c r="H77" s="433"/>
      <c r="I77" s="64">
        <f t="shared" si="53"/>
        <v>0</v>
      </c>
      <c r="K77" s="294">
        <v>0</v>
      </c>
    </row>
    <row r="78" spans="1:11">
      <c r="A78" s="55" t="s">
        <v>20</v>
      </c>
      <c r="B78" s="431"/>
      <c r="C78" s="432"/>
      <c r="D78" s="432"/>
      <c r="E78" s="433"/>
      <c r="F78" s="59">
        <f t="shared" si="52"/>
        <v>0</v>
      </c>
      <c r="G78" s="431"/>
      <c r="H78" s="433"/>
      <c r="I78" s="61">
        <f t="shared" si="53"/>
        <v>0</v>
      </c>
      <c r="K78" s="294">
        <v>0</v>
      </c>
    </row>
    <row r="79" spans="1:11" ht="15" thickBot="1">
      <c r="A79" s="57" t="s">
        <v>11</v>
      </c>
      <c r="B79" s="434"/>
      <c r="C79" s="435"/>
      <c r="D79" s="435"/>
      <c r="E79" s="436"/>
      <c r="F79" s="52">
        <f t="shared" si="52"/>
        <v>0</v>
      </c>
      <c r="G79" s="434"/>
      <c r="H79" s="436"/>
      <c r="I79" s="66">
        <f t="shared" si="53"/>
        <v>0</v>
      </c>
      <c r="K79" s="294">
        <v>0</v>
      </c>
    </row>
    <row r="80" spans="1:11" ht="15">
      <c r="A80" s="34" t="s">
        <v>26</v>
      </c>
      <c r="B80" s="67">
        <v>0</v>
      </c>
      <c r="C80" s="67">
        <v>0</v>
      </c>
      <c r="D80" s="67">
        <v>0</v>
      </c>
      <c r="E80" s="67">
        <v>0</v>
      </c>
      <c r="F80" s="67">
        <f>SUM(F59:F75)</f>
        <v>92393.809868494209</v>
      </c>
      <c r="G80" s="67">
        <v>0</v>
      </c>
      <c r="H80" s="68">
        <v>0</v>
      </c>
      <c r="I80" s="39">
        <f>SUM(I59:I75)</f>
        <v>92393.809868494209</v>
      </c>
      <c r="K80" s="294">
        <v>0</v>
      </c>
    </row>
    <row r="81" spans="1:11" s="18" customFormat="1" ht="15" thickBot="1">
      <c r="A81" s="32" t="s">
        <v>90</v>
      </c>
      <c r="B81" s="48">
        <f>+B80/$I$80</f>
        <v>0</v>
      </c>
      <c r="C81" s="48">
        <f t="shared" ref="C81:I81" si="54">+C80/$I$80</f>
        <v>0</v>
      </c>
      <c r="D81" s="48">
        <f t="shared" si="54"/>
        <v>0</v>
      </c>
      <c r="E81" s="48">
        <f t="shared" si="54"/>
        <v>0</v>
      </c>
      <c r="F81" s="48">
        <f t="shared" si="54"/>
        <v>1</v>
      </c>
      <c r="G81" s="48">
        <f t="shared" si="54"/>
        <v>0</v>
      </c>
      <c r="H81" s="48">
        <f t="shared" si="54"/>
        <v>0</v>
      </c>
      <c r="I81" s="48">
        <f t="shared" si="54"/>
        <v>1</v>
      </c>
      <c r="J81" s="281"/>
      <c r="K81"/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438.60665761497472</v>
      </c>
      <c r="C85" s="37">
        <f t="shared" ref="C85:H85" si="55">C579+C605+C631</f>
        <v>0</v>
      </c>
      <c r="D85" s="37">
        <f t="shared" si="55"/>
        <v>37.11511133908666</v>
      </c>
      <c r="E85" s="37">
        <f t="shared" si="55"/>
        <v>0</v>
      </c>
      <c r="F85" s="37">
        <f t="shared" si="55"/>
        <v>0</v>
      </c>
      <c r="G85" s="37">
        <f t="shared" si="55"/>
        <v>0</v>
      </c>
      <c r="H85" s="38">
        <f t="shared" si="55"/>
        <v>0</v>
      </c>
      <c r="I85" s="39">
        <f>SUM(B85:H85)</f>
        <v>475.72176895406136</v>
      </c>
      <c r="K85" s="294">
        <v>0</v>
      </c>
    </row>
    <row r="86" spans="1:11" ht="15">
      <c r="A86" s="28" t="s">
        <v>8</v>
      </c>
      <c r="B86" s="40">
        <f t="shared" ref="B86:H105" si="56">B580+B606+B632</f>
        <v>129.77765038295456</v>
      </c>
      <c r="C86" s="40">
        <f t="shared" si="56"/>
        <v>0</v>
      </c>
      <c r="D86" s="40">
        <f t="shared" si="56"/>
        <v>16.927690344694945</v>
      </c>
      <c r="E86" s="40">
        <f t="shared" si="56"/>
        <v>0</v>
      </c>
      <c r="F86" s="40">
        <f t="shared" si="56"/>
        <v>0</v>
      </c>
      <c r="G86" s="40">
        <f t="shared" si="56"/>
        <v>0</v>
      </c>
      <c r="H86" s="41">
        <f t="shared" si="56"/>
        <v>0</v>
      </c>
      <c r="I86" s="42">
        <f t="shared" ref="I86:I105" si="57">SUM(B86:H86)</f>
        <v>146.70534072764951</v>
      </c>
      <c r="K86" s="294">
        <v>0</v>
      </c>
    </row>
    <row r="87" spans="1:11" ht="15">
      <c r="A87" s="29" t="s">
        <v>10</v>
      </c>
      <c r="B87" s="43">
        <f t="shared" si="56"/>
        <v>855.84660405088994</v>
      </c>
      <c r="C87" s="43">
        <f t="shared" si="56"/>
        <v>0</v>
      </c>
      <c r="D87" s="43">
        <f t="shared" si="56"/>
        <v>55.965417673172496</v>
      </c>
      <c r="E87" s="43">
        <f t="shared" si="56"/>
        <v>0</v>
      </c>
      <c r="F87" s="43">
        <f t="shared" si="56"/>
        <v>0</v>
      </c>
      <c r="G87" s="43">
        <f t="shared" si="56"/>
        <v>0</v>
      </c>
      <c r="H87" s="44">
        <f t="shared" si="56"/>
        <v>0</v>
      </c>
      <c r="I87" s="39">
        <f t="shared" si="57"/>
        <v>911.81202172406245</v>
      </c>
      <c r="K87" s="294">
        <v>0</v>
      </c>
    </row>
    <row r="88" spans="1:11" ht="15">
      <c r="A88" s="28" t="s">
        <v>56</v>
      </c>
      <c r="B88" s="40">
        <f t="shared" si="56"/>
        <v>0</v>
      </c>
      <c r="C88" s="40">
        <f t="shared" si="56"/>
        <v>0</v>
      </c>
      <c r="D88" s="40">
        <f t="shared" si="56"/>
        <v>0</v>
      </c>
      <c r="E88" s="40">
        <f t="shared" si="56"/>
        <v>0</v>
      </c>
      <c r="F88" s="40">
        <f t="shared" si="56"/>
        <v>0</v>
      </c>
      <c r="G88" s="40">
        <f t="shared" si="56"/>
        <v>0</v>
      </c>
      <c r="H88" s="41">
        <f t="shared" si="56"/>
        <v>0</v>
      </c>
      <c r="I88" s="42">
        <f t="shared" si="57"/>
        <v>0</v>
      </c>
      <c r="K88" s="294">
        <v>0</v>
      </c>
    </row>
    <row r="89" spans="1:11" ht="15">
      <c r="A89" s="29" t="s">
        <v>16</v>
      </c>
      <c r="B89" s="43">
        <f t="shared" si="56"/>
        <v>2132.5883845028902</v>
      </c>
      <c r="C89" s="43">
        <f t="shared" si="56"/>
        <v>59.733682077065396</v>
      </c>
      <c r="D89" s="43">
        <f t="shared" si="56"/>
        <v>143.2415720331301</v>
      </c>
      <c r="E89" s="43">
        <f t="shared" si="56"/>
        <v>28.02044428055919</v>
      </c>
      <c r="F89" s="43">
        <f t="shared" si="56"/>
        <v>0</v>
      </c>
      <c r="G89" s="43">
        <f t="shared" si="56"/>
        <v>0</v>
      </c>
      <c r="H89" s="44">
        <f t="shared" si="56"/>
        <v>0</v>
      </c>
      <c r="I89" s="39">
        <f t="shared" si="57"/>
        <v>2363.5840828936448</v>
      </c>
      <c r="K89" s="294">
        <v>0</v>
      </c>
    </row>
    <row r="90" spans="1:11" ht="15">
      <c r="A90" s="28" t="s">
        <v>68</v>
      </c>
      <c r="B90" s="40">
        <f t="shared" si="56"/>
        <v>10501.206567974477</v>
      </c>
      <c r="C90" s="40">
        <f t="shared" si="56"/>
        <v>30.383883397334792</v>
      </c>
      <c r="D90" s="40">
        <f t="shared" si="56"/>
        <v>705.31366726494173</v>
      </c>
      <c r="E90" s="40">
        <f t="shared" si="56"/>
        <v>0</v>
      </c>
      <c r="F90" s="40">
        <f t="shared" si="56"/>
        <v>0</v>
      </c>
      <c r="G90" s="40">
        <f t="shared" si="56"/>
        <v>0</v>
      </c>
      <c r="H90" s="41">
        <f t="shared" si="56"/>
        <v>0</v>
      </c>
      <c r="I90" s="42">
        <f t="shared" si="57"/>
        <v>11236.904118636754</v>
      </c>
      <c r="K90" s="294">
        <v>0</v>
      </c>
    </row>
    <row r="91" spans="1:11" ht="15">
      <c r="A91" s="29" t="s">
        <v>58</v>
      </c>
      <c r="B91" s="43">
        <f t="shared" si="56"/>
        <v>0</v>
      </c>
      <c r="C91" s="43">
        <f t="shared" si="56"/>
        <v>1.8159802661549762</v>
      </c>
      <c r="D91" s="43">
        <f t="shared" si="56"/>
        <v>0.38624369604324321</v>
      </c>
      <c r="E91" s="43">
        <f t="shared" si="56"/>
        <v>268.316559300373</v>
      </c>
      <c r="F91" s="43">
        <f t="shared" si="56"/>
        <v>3480.8857818161505</v>
      </c>
      <c r="G91" s="43">
        <f t="shared" si="56"/>
        <v>0</v>
      </c>
      <c r="H91" s="44">
        <f t="shared" si="56"/>
        <v>0</v>
      </c>
      <c r="I91" s="39">
        <f t="shared" si="57"/>
        <v>3751.4045650787216</v>
      </c>
      <c r="K91" s="294">
        <v>0</v>
      </c>
    </row>
    <row r="92" spans="1:11" ht="15">
      <c r="A92" s="28" t="s">
        <v>12</v>
      </c>
      <c r="B92" s="40">
        <f t="shared" si="56"/>
        <v>0</v>
      </c>
      <c r="C92" s="40">
        <f t="shared" si="56"/>
        <v>0</v>
      </c>
      <c r="D92" s="40">
        <f t="shared" si="56"/>
        <v>6.4074164519774879E-2</v>
      </c>
      <c r="E92" s="40">
        <f t="shared" si="56"/>
        <v>34.218870752382237</v>
      </c>
      <c r="F92" s="40">
        <f t="shared" si="56"/>
        <v>0</v>
      </c>
      <c r="G92" s="40">
        <f t="shared" si="56"/>
        <v>0</v>
      </c>
      <c r="H92" s="41">
        <f t="shared" si="56"/>
        <v>0</v>
      </c>
      <c r="I92" s="42">
        <f t="shared" si="57"/>
        <v>34.282944916902011</v>
      </c>
      <c r="K92" s="294">
        <v>0</v>
      </c>
    </row>
    <row r="93" spans="1:11" ht="15">
      <c r="A93" s="29" t="s">
        <v>59</v>
      </c>
      <c r="B93" s="43">
        <f t="shared" si="56"/>
        <v>0</v>
      </c>
      <c r="C93" s="43">
        <f t="shared" si="56"/>
        <v>0</v>
      </c>
      <c r="D93" s="43">
        <f t="shared" si="56"/>
        <v>0</v>
      </c>
      <c r="E93" s="43">
        <f t="shared" si="56"/>
        <v>24.883518032707592</v>
      </c>
      <c r="F93" s="43">
        <f t="shared" si="56"/>
        <v>0</v>
      </c>
      <c r="G93" s="43">
        <f t="shared" si="56"/>
        <v>0</v>
      </c>
      <c r="H93" s="44">
        <f t="shared" si="56"/>
        <v>0</v>
      </c>
      <c r="I93" s="39">
        <f t="shared" si="57"/>
        <v>24.883518032707592</v>
      </c>
      <c r="K93" s="294">
        <v>0</v>
      </c>
    </row>
    <row r="94" spans="1:11" ht="15">
      <c r="A94" s="28" t="s">
        <v>17</v>
      </c>
      <c r="B94" s="40">
        <f t="shared" si="56"/>
        <v>1403.0978526007366</v>
      </c>
      <c r="C94" s="40">
        <f t="shared" si="56"/>
        <v>5.1195821690730421</v>
      </c>
      <c r="D94" s="40">
        <f t="shared" si="56"/>
        <v>153.34046925449726</v>
      </c>
      <c r="E94" s="40">
        <f t="shared" si="56"/>
        <v>17.408837716283845</v>
      </c>
      <c r="F94" s="40">
        <f t="shared" si="56"/>
        <v>0</v>
      </c>
      <c r="G94" s="40">
        <f t="shared" si="56"/>
        <v>0</v>
      </c>
      <c r="H94" s="41">
        <f t="shared" si="56"/>
        <v>0</v>
      </c>
      <c r="I94" s="42">
        <f t="shared" si="57"/>
        <v>1578.9667417405908</v>
      </c>
      <c r="K94" s="294">
        <v>0</v>
      </c>
    </row>
    <row r="95" spans="1:11" ht="15">
      <c r="A95" s="29" t="s">
        <v>140</v>
      </c>
      <c r="B95" s="43">
        <f t="shared" si="56"/>
        <v>20744.41305717628</v>
      </c>
      <c r="C95" s="43">
        <f t="shared" si="56"/>
        <v>1338.0889531382954</v>
      </c>
      <c r="D95" s="43">
        <f t="shared" si="56"/>
        <v>4116.8658051012508</v>
      </c>
      <c r="E95" s="43">
        <f t="shared" si="56"/>
        <v>205.49213185862982</v>
      </c>
      <c r="F95" s="43">
        <f t="shared" si="56"/>
        <v>0</v>
      </c>
      <c r="G95" s="43">
        <f t="shared" si="56"/>
        <v>0</v>
      </c>
      <c r="H95" s="44">
        <f t="shared" si="56"/>
        <v>0</v>
      </c>
      <c r="I95" s="39">
        <f t="shared" si="57"/>
        <v>26404.859947274457</v>
      </c>
      <c r="K95" s="294">
        <v>0</v>
      </c>
    </row>
    <row r="96" spans="1:11" ht="15">
      <c r="A96" s="28" t="s">
        <v>25</v>
      </c>
      <c r="B96" s="40">
        <f t="shared" si="56"/>
        <v>2861.3548735767163</v>
      </c>
      <c r="C96" s="40">
        <f t="shared" si="56"/>
        <v>0.34832219813421761</v>
      </c>
      <c r="D96" s="40">
        <f t="shared" si="56"/>
        <v>4088.6567109133939</v>
      </c>
      <c r="E96" s="40">
        <f t="shared" si="56"/>
        <v>7746.6555396719932</v>
      </c>
      <c r="F96" s="40">
        <f t="shared" si="56"/>
        <v>0</v>
      </c>
      <c r="G96" s="40">
        <f t="shared" si="56"/>
        <v>3533.82533596644</v>
      </c>
      <c r="H96" s="41">
        <f t="shared" si="56"/>
        <v>2.5258681145985054</v>
      </c>
      <c r="I96" s="42">
        <f t="shared" si="57"/>
        <v>18233.366650441276</v>
      </c>
      <c r="K96" s="294">
        <v>0</v>
      </c>
    </row>
    <row r="97" spans="1:11" ht="15">
      <c r="A97" s="29" t="s">
        <v>24</v>
      </c>
      <c r="B97" s="43">
        <f t="shared" si="56"/>
        <v>5732.9210028362158</v>
      </c>
      <c r="C97" s="43">
        <f t="shared" si="56"/>
        <v>27.84740564814113</v>
      </c>
      <c r="D97" s="43">
        <f t="shared" si="56"/>
        <v>306.68539952818276</v>
      </c>
      <c r="E97" s="43">
        <f t="shared" si="56"/>
        <v>0</v>
      </c>
      <c r="F97" s="43">
        <f t="shared" si="56"/>
        <v>0</v>
      </c>
      <c r="G97" s="43">
        <f t="shared" si="56"/>
        <v>0</v>
      </c>
      <c r="H97" s="44">
        <f t="shared" si="56"/>
        <v>0</v>
      </c>
      <c r="I97" s="39">
        <f t="shared" si="57"/>
        <v>6067.4538080125394</v>
      </c>
      <c r="K97" s="294">
        <v>0</v>
      </c>
    </row>
    <row r="98" spans="1:11" ht="15">
      <c r="A98" s="28" t="s">
        <v>60</v>
      </c>
      <c r="B98" s="40">
        <f t="shared" si="56"/>
        <v>11903.282832352113</v>
      </c>
      <c r="C98" s="40">
        <f t="shared" si="56"/>
        <v>22.192722139397635</v>
      </c>
      <c r="D98" s="40">
        <f t="shared" si="56"/>
        <v>1481.1466001988651</v>
      </c>
      <c r="E98" s="40">
        <f t="shared" si="56"/>
        <v>0</v>
      </c>
      <c r="F98" s="40">
        <f t="shared" si="56"/>
        <v>0</v>
      </c>
      <c r="G98" s="40">
        <f t="shared" si="56"/>
        <v>0</v>
      </c>
      <c r="H98" s="41">
        <f t="shared" si="56"/>
        <v>0</v>
      </c>
      <c r="I98" s="42">
        <f t="shared" si="57"/>
        <v>13406.622154690376</v>
      </c>
      <c r="K98" s="294">
        <v>0</v>
      </c>
    </row>
    <row r="99" spans="1:11" ht="15">
      <c r="A99" s="29" t="s">
        <v>22</v>
      </c>
      <c r="B99" s="43">
        <f t="shared" si="56"/>
        <v>2778.9051577475548</v>
      </c>
      <c r="C99" s="43">
        <f t="shared" si="56"/>
        <v>0</v>
      </c>
      <c r="D99" s="43">
        <f t="shared" si="56"/>
        <v>189.56258034554014</v>
      </c>
      <c r="E99" s="43">
        <f t="shared" si="56"/>
        <v>0</v>
      </c>
      <c r="F99" s="43">
        <f t="shared" si="56"/>
        <v>47.241277464212736</v>
      </c>
      <c r="G99" s="43">
        <f t="shared" si="56"/>
        <v>0</v>
      </c>
      <c r="H99" s="44">
        <f t="shared" si="56"/>
        <v>0</v>
      </c>
      <c r="I99" s="39">
        <f t="shared" si="57"/>
        <v>3015.7090155573073</v>
      </c>
      <c r="K99" s="294">
        <v>0</v>
      </c>
    </row>
    <row r="100" spans="1:11" ht="15">
      <c r="A100" s="28" t="s">
        <v>21</v>
      </c>
      <c r="B100" s="40">
        <f t="shared" si="56"/>
        <v>84.024701011411636</v>
      </c>
      <c r="C100" s="40">
        <f t="shared" si="56"/>
        <v>0</v>
      </c>
      <c r="D100" s="40">
        <f t="shared" si="56"/>
        <v>1.5524620157848983</v>
      </c>
      <c r="E100" s="40">
        <f t="shared" si="56"/>
        <v>0</v>
      </c>
      <c r="F100" s="40">
        <f t="shared" si="56"/>
        <v>0</v>
      </c>
      <c r="G100" s="40">
        <f t="shared" si="56"/>
        <v>0</v>
      </c>
      <c r="H100" s="41">
        <f t="shared" si="56"/>
        <v>0</v>
      </c>
      <c r="I100" s="42">
        <f t="shared" si="57"/>
        <v>85.577163027196534</v>
      </c>
      <c r="K100" s="294">
        <v>0</v>
      </c>
    </row>
    <row r="101" spans="1:11" ht="15">
      <c r="A101" s="30" t="s">
        <v>64</v>
      </c>
      <c r="B101" s="43">
        <f t="shared" si="56"/>
        <v>826.84882530208154</v>
      </c>
      <c r="C101" s="43">
        <f t="shared" si="56"/>
        <v>0</v>
      </c>
      <c r="D101" s="43">
        <f t="shared" si="56"/>
        <v>745.11437487975059</v>
      </c>
      <c r="E101" s="43">
        <f t="shared" si="56"/>
        <v>0</v>
      </c>
      <c r="F101" s="43">
        <f t="shared" si="56"/>
        <v>0</v>
      </c>
      <c r="G101" s="43">
        <f t="shared" si="56"/>
        <v>0</v>
      </c>
      <c r="H101" s="44">
        <f t="shared" si="56"/>
        <v>0</v>
      </c>
      <c r="I101" s="39">
        <f t="shared" si="57"/>
        <v>1571.9632001818322</v>
      </c>
      <c r="K101" s="294">
        <v>0</v>
      </c>
    </row>
    <row r="102" spans="1:11">
      <c r="A102" s="55" t="s">
        <v>23</v>
      </c>
      <c r="B102" s="59">
        <f t="shared" si="56"/>
        <v>826.84882530208154</v>
      </c>
      <c r="C102" s="59">
        <f t="shared" si="56"/>
        <v>0</v>
      </c>
      <c r="D102" s="59">
        <f t="shared" si="56"/>
        <v>745.11437487975059</v>
      </c>
      <c r="E102" s="59">
        <f t="shared" si="56"/>
        <v>0</v>
      </c>
      <c r="F102" s="59">
        <f t="shared" si="56"/>
        <v>0</v>
      </c>
      <c r="G102" s="59">
        <f t="shared" si="56"/>
        <v>0</v>
      </c>
      <c r="H102" s="60">
        <f t="shared" si="56"/>
        <v>0</v>
      </c>
      <c r="I102" s="61">
        <f t="shared" si="57"/>
        <v>1571.9632001818322</v>
      </c>
      <c r="K102" s="294">
        <v>0</v>
      </c>
    </row>
    <row r="103" spans="1:11">
      <c r="A103" s="56" t="s">
        <v>19</v>
      </c>
      <c r="B103" s="62">
        <f t="shared" si="56"/>
        <v>0</v>
      </c>
      <c r="C103" s="62">
        <f t="shared" si="56"/>
        <v>0</v>
      </c>
      <c r="D103" s="62">
        <f t="shared" si="56"/>
        <v>0</v>
      </c>
      <c r="E103" s="62">
        <f t="shared" si="56"/>
        <v>0</v>
      </c>
      <c r="F103" s="62">
        <f t="shared" si="56"/>
        <v>0</v>
      </c>
      <c r="G103" s="62">
        <f t="shared" si="56"/>
        <v>0</v>
      </c>
      <c r="H103" s="63">
        <f t="shared" si="56"/>
        <v>0</v>
      </c>
      <c r="I103" s="64">
        <f t="shared" si="57"/>
        <v>0</v>
      </c>
      <c r="K103" s="294">
        <v>0</v>
      </c>
    </row>
    <row r="104" spans="1:11">
      <c r="A104" s="55" t="s">
        <v>20</v>
      </c>
      <c r="B104" s="59">
        <f t="shared" si="56"/>
        <v>0</v>
      </c>
      <c r="C104" s="59">
        <f t="shared" si="56"/>
        <v>0</v>
      </c>
      <c r="D104" s="59">
        <f t="shared" si="56"/>
        <v>0</v>
      </c>
      <c r="E104" s="59">
        <f t="shared" si="56"/>
        <v>0</v>
      </c>
      <c r="F104" s="59">
        <f t="shared" si="56"/>
        <v>0</v>
      </c>
      <c r="G104" s="59">
        <f t="shared" si="56"/>
        <v>0</v>
      </c>
      <c r="H104" s="60">
        <f t="shared" si="56"/>
        <v>0</v>
      </c>
      <c r="I104" s="61">
        <f t="shared" si="57"/>
        <v>0</v>
      </c>
      <c r="K104" s="294">
        <v>0</v>
      </c>
    </row>
    <row r="105" spans="1:11" ht="15" thickBot="1">
      <c r="A105" s="57" t="s">
        <v>11</v>
      </c>
      <c r="B105" s="52">
        <f t="shared" si="56"/>
        <v>0</v>
      </c>
      <c r="C105" s="52">
        <f t="shared" si="56"/>
        <v>0</v>
      </c>
      <c r="D105" s="52">
        <f t="shared" si="56"/>
        <v>0</v>
      </c>
      <c r="E105" s="52">
        <f t="shared" si="56"/>
        <v>0</v>
      </c>
      <c r="F105" s="52">
        <f t="shared" si="56"/>
        <v>0</v>
      </c>
      <c r="G105" s="52">
        <f t="shared" si="56"/>
        <v>0</v>
      </c>
      <c r="H105" s="65">
        <f t="shared" si="56"/>
        <v>0</v>
      </c>
      <c r="I105" s="66">
        <f t="shared" si="57"/>
        <v>0</v>
      </c>
      <c r="K105" s="294">
        <v>0</v>
      </c>
    </row>
    <row r="106" spans="1:11" ht="15">
      <c r="A106" s="34" t="s">
        <v>26</v>
      </c>
      <c r="B106" s="67">
        <f>SUM(B85:B101)</f>
        <v>60392.874167129296</v>
      </c>
      <c r="C106" s="67">
        <f t="shared" ref="C106:I106" si="58">SUM(C85:C101)</f>
        <v>1485.5305310335966</v>
      </c>
      <c r="D106" s="67">
        <f t="shared" si="58"/>
        <v>12041.938178752855</v>
      </c>
      <c r="E106" s="67">
        <f t="shared" si="58"/>
        <v>8324.9959016129287</v>
      </c>
      <c r="F106" s="67">
        <f t="shared" si="58"/>
        <v>3528.127059280363</v>
      </c>
      <c r="G106" s="67">
        <f t="shared" si="58"/>
        <v>3533.82533596644</v>
      </c>
      <c r="H106" s="67">
        <f t="shared" si="58"/>
        <v>2.5258681145985054</v>
      </c>
      <c r="I106" s="67">
        <f t="shared" si="58"/>
        <v>89309.817041890085</v>
      </c>
      <c r="K106" s="294">
        <v>0</v>
      </c>
    </row>
    <row r="107" spans="1:11" s="16" customFormat="1" ht="15" thickBot="1">
      <c r="A107" s="58" t="s">
        <v>90</v>
      </c>
      <c r="B107" s="48">
        <f>+B106/$I$106</f>
        <v>0.67621764513079763</v>
      </c>
      <c r="C107" s="48">
        <f t="shared" ref="C107:I107" si="59">+C106/$I$106</f>
        <v>1.6633451732823726E-2</v>
      </c>
      <c r="D107" s="48">
        <f t="shared" si="59"/>
        <v>0.13483330923301159</v>
      </c>
      <c r="E107" s="48">
        <f t="shared" si="59"/>
        <v>9.3214790684300178E-2</v>
      </c>
      <c r="F107" s="48">
        <f t="shared" si="59"/>
        <v>3.9504358827938499E-2</v>
      </c>
      <c r="G107" s="48">
        <f t="shared" si="59"/>
        <v>3.956816230301901E-2</v>
      </c>
      <c r="H107" s="48">
        <f t="shared" si="59"/>
        <v>2.8282088109236258E-5</v>
      </c>
      <c r="I107" s="48">
        <f t="shared" si="59"/>
        <v>1</v>
      </c>
      <c r="J107" s="281"/>
      <c r="K107"/>
    </row>
    <row r="108" spans="1:11" ht="15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4.25" customHeight="1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8.4466544028490548E-2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8.4466544028490548E-2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60">SUM(B112:H112)</f>
        <v>0</v>
      </c>
    </row>
    <row r="113" spans="1:9" ht="15">
      <c r="A113" s="29" t="s">
        <v>10</v>
      </c>
      <c r="B113" s="43">
        <v>14.196685714285715</v>
      </c>
      <c r="C113" s="43">
        <v>0</v>
      </c>
      <c r="D113" s="43">
        <v>85.180114285714282</v>
      </c>
      <c r="E113" s="43">
        <v>0</v>
      </c>
      <c r="F113" s="422"/>
      <c r="G113" s="43">
        <v>0</v>
      </c>
      <c r="H113" s="44">
        <v>0</v>
      </c>
      <c r="I113" s="39">
        <f t="shared" si="60"/>
        <v>99.376800000000003</v>
      </c>
    </row>
    <row r="114" spans="1:9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60"/>
        <v>0</v>
      </c>
    </row>
    <row r="115" spans="1:9" ht="15">
      <c r="A115" s="29" t="s">
        <v>16</v>
      </c>
      <c r="B115" s="43">
        <v>0.36731052055119845</v>
      </c>
      <c r="C115" s="43">
        <v>9.2289258287351057</v>
      </c>
      <c r="D115" s="43">
        <v>55.111633194337287</v>
      </c>
      <c r="E115" s="43">
        <v>0</v>
      </c>
      <c r="F115" s="422"/>
      <c r="G115" s="43">
        <v>0</v>
      </c>
      <c r="H115" s="44">
        <v>0</v>
      </c>
      <c r="I115" s="39">
        <f t="shared" si="60"/>
        <v>64.707869543623588</v>
      </c>
    </row>
    <row r="116" spans="1:9" ht="15">
      <c r="A116" s="28" t="s">
        <v>68</v>
      </c>
      <c r="B116" s="40">
        <v>5.5028869895392081E-2</v>
      </c>
      <c r="C116" s="40">
        <v>0</v>
      </c>
      <c r="D116" s="40">
        <v>0.3301732193723525</v>
      </c>
      <c r="E116" s="40">
        <v>0</v>
      </c>
      <c r="F116" s="422"/>
      <c r="G116" s="40">
        <v>0</v>
      </c>
      <c r="H116" s="41">
        <v>0</v>
      </c>
      <c r="I116" s="42">
        <f t="shared" si="60"/>
        <v>0.38520208926774457</v>
      </c>
    </row>
    <row r="117" spans="1:9" ht="15">
      <c r="A117" s="29" t="s">
        <v>58</v>
      </c>
      <c r="B117" s="43">
        <v>3.0397284847307065E-2</v>
      </c>
      <c r="C117" s="43">
        <v>0</v>
      </c>
      <c r="D117" s="43">
        <v>0</v>
      </c>
      <c r="E117" s="43">
        <v>0.18238370908384241</v>
      </c>
      <c r="F117" s="422"/>
      <c r="G117" s="43">
        <v>0</v>
      </c>
      <c r="H117" s="44">
        <v>0</v>
      </c>
      <c r="I117" s="39">
        <f t="shared" si="60"/>
        <v>0.21278099393114946</v>
      </c>
    </row>
    <row r="118" spans="1:9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 t="shared" si="60"/>
        <v>0</v>
      </c>
    </row>
    <row r="119" spans="1:9" ht="15">
      <c r="A119" s="29" t="s">
        <v>59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60"/>
        <v>0</v>
      </c>
    </row>
    <row r="120" spans="1:9" ht="15">
      <c r="A120" s="28" t="s">
        <v>17</v>
      </c>
      <c r="B120" s="40">
        <v>1.0752136543861753E-2</v>
      </c>
      <c r="C120" s="40">
        <v>0</v>
      </c>
      <c r="D120" s="40">
        <v>0.40324786345613833</v>
      </c>
      <c r="E120" s="40">
        <v>0</v>
      </c>
      <c r="F120" s="422"/>
      <c r="G120" s="40">
        <v>0</v>
      </c>
      <c r="H120" s="41">
        <v>0</v>
      </c>
      <c r="I120" s="42">
        <f t="shared" si="60"/>
        <v>0.41400000000000009</v>
      </c>
    </row>
    <row r="121" spans="1:9" ht="15">
      <c r="A121" s="29" t="s">
        <v>140</v>
      </c>
      <c r="B121" s="43">
        <v>29.565027385779558</v>
      </c>
      <c r="C121" s="43">
        <v>48.359359968379387</v>
      </c>
      <c r="D121" s="43">
        <v>619.36129782429794</v>
      </c>
      <c r="E121" s="43">
        <v>8.1029456349486842E-3</v>
      </c>
      <c r="F121" s="422"/>
      <c r="G121" s="43">
        <v>0</v>
      </c>
      <c r="H121" s="44">
        <v>0</v>
      </c>
      <c r="I121" s="39">
        <f t="shared" si="60"/>
        <v>697.29378812409186</v>
      </c>
    </row>
    <row r="122" spans="1:9" ht="15">
      <c r="A122" s="28" t="s">
        <v>25</v>
      </c>
      <c r="B122" s="40">
        <v>20.055473990811432</v>
      </c>
      <c r="C122" s="40">
        <v>0.32462761980572591</v>
      </c>
      <c r="D122" s="40">
        <v>236.81384463914469</v>
      </c>
      <c r="E122" s="40">
        <v>417.95915228324048</v>
      </c>
      <c r="F122" s="422"/>
      <c r="G122" s="40">
        <v>52.683022673674223</v>
      </c>
      <c r="H122" s="41">
        <v>0.81566404472825382</v>
      </c>
      <c r="I122" s="42">
        <f t="shared" si="60"/>
        <v>728.65178525140482</v>
      </c>
    </row>
    <row r="123" spans="1:9" ht="15">
      <c r="A123" s="29" t="s">
        <v>24</v>
      </c>
      <c r="B123" s="43">
        <v>5.5368000000000004</v>
      </c>
      <c r="C123" s="43">
        <v>0</v>
      </c>
      <c r="D123" s="43">
        <v>0</v>
      </c>
      <c r="E123" s="43">
        <v>0</v>
      </c>
      <c r="F123" s="422"/>
      <c r="G123" s="43">
        <v>0</v>
      </c>
      <c r="H123" s="44">
        <v>0</v>
      </c>
      <c r="I123" s="39">
        <f t="shared" si="60"/>
        <v>5.5368000000000004</v>
      </c>
    </row>
    <row r="124" spans="1:9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 t="shared" si="60"/>
        <v>0</v>
      </c>
    </row>
    <row r="125" spans="1:9" ht="15">
      <c r="A125" s="29" t="s">
        <v>22</v>
      </c>
      <c r="B125" s="43">
        <v>0</v>
      </c>
      <c r="C125" s="43">
        <v>0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60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60"/>
        <v>0</v>
      </c>
    </row>
    <row r="127" spans="1:9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60"/>
        <v>0</v>
      </c>
    </row>
    <row r="128" spans="1:9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/>
      <c r="G128" s="59">
        <v>0</v>
      </c>
      <c r="H128" s="60">
        <v>0</v>
      </c>
      <c r="I128" s="61">
        <f t="shared" si="60"/>
        <v>0</v>
      </c>
    </row>
    <row r="129" spans="1:1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/>
      <c r="G129" s="62">
        <v>0</v>
      </c>
      <c r="H129" s="63">
        <v>0</v>
      </c>
      <c r="I129" s="64">
        <f t="shared" si="60"/>
        <v>0</v>
      </c>
    </row>
    <row r="130" spans="1:1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/>
      <c r="G130" s="59">
        <v>0</v>
      </c>
      <c r="H130" s="60">
        <v>0</v>
      </c>
      <c r="I130" s="61">
        <f t="shared" si="60"/>
        <v>0</v>
      </c>
    </row>
    <row r="131" spans="1:11" ht="15" thickBot="1">
      <c r="A131" s="57"/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60"/>
        <v>0</v>
      </c>
    </row>
    <row r="132" spans="1:11" ht="15">
      <c r="A132" s="34" t="s">
        <v>26</v>
      </c>
      <c r="B132" s="67">
        <f>SUM(B111:B127)</f>
        <v>69.90194244674295</v>
      </c>
      <c r="C132" s="67">
        <f t="shared" ref="C132:I132" si="61">SUM(C111:C127)</f>
        <v>57.912913416920219</v>
      </c>
      <c r="D132" s="67">
        <f t="shared" si="61"/>
        <v>997.20031102632265</v>
      </c>
      <c r="E132" s="67">
        <f t="shared" si="61"/>
        <v>418.14963893795925</v>
      </c>
      <c r="F132" s="67">
        <f t="shared" si="61"/>
        <v>0</v>
      </c>
      <c r="G132" s="67">
        <f t="shared" si="61"/>
        <v>52.683022673674223</v>
      </c>
      <c r="H132" s="68">
        <f t="shared" si="61"/>
        <v>0.81566404472825382</v>
      </c>
      <c r="I132" s="39">
        <f t="shared" si="61"/>
        <v>1596.6634925463477</v>
      </c>
    </row>
    <row r="133" spans="1:11" s="15" customFormat="1" ht="15" thickBot="1">
      <c r="A133" s="32" t="s">
        <v>90</v>
      </c>
      <c r="B133" s="48">
        <f>+B132/$I$132</f>
        <v>4.3780009233670036E-2</v>
      </c>
      <c r="C133" s="48">
        <f t="shared" ref="C133:I133" si="62">+C132/$I$132</f>
        <v>3.6271207857681467E-2</v>
      </c>
      <c r="D133" s="48">
        <f t="shared" si="62"/>
        <v>0.62455258461255014</v>
      </c>
      <c r="E133" s="48">
        <f t="shared" si="62"/>
        <v>0.26188964731140507</v>
      </c>
      <c r="F133" s="48">
        <f t="shared" si="62"/>
        <v>0</v>
      </c>
      <c r="G133" s="48">
        <f t="shared" si="62"/>
        <v>3.2995695661366758E-2</v>
      </c>
      <c r="H133" s="48">
        <f t="shared" si="62"/>
        <v>5.1085532332641897E-4</v>
      </c>
      <c r="I133" s="48">
        <f t="shared" si="62"/>
        <v>1</v>
      </c>
      <c r="J133" s="14"/>
      <c r="K133"/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4.25" customHeight="1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+SUM(B137:E137,G137:H137)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3" si="63">+SUM(B138:E138,G138:H138)</f>
        <v>0</v>
      </c>
    </row>
    <row r="139" spans="1:1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63"/>
        <v>0</v>
      </c>
    </row>
    <row r="140" spans="1:11" ht="15">
      <c r="A140" s="28" t="s">
        <v>56</v>
      </c>
      <c r="B140" s="40">
        <v>0</v>
      </c>
      <c r="C140" s="40">
        <v>70.776359999998022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63"/>
        <v>70.776359999998022</v>
      </c>
    </row>
    <row r="141" spans="1:11" ht="15">
      <c r="A141" s="29" t="s">
        <v>16</v>
      </c>
      <c r="B141" s="43">
        <v>6.9590428981359054</v>
      </c>
      <c r="C141" s="43">
        <v>81.111095078590964</v>
      </c>
      <c r="D141" s="43">
        <v>7.7642802269050595</v>
      </c>
      <c r="E141" s="43">
        <v>0</v>
      </c>
      <c r="F141" s="422"/>
      <c r="G141" s="43">
        <v>0</v>
      </c>
      <c r="H141" s="44">
        <v>0</v>
      </c>
      <c r="I141" s="39">
        <f t="shared" si="63"/>
        <v>95.834418203631927</v>
      </c>
    </row>
    <row r="142" spans="1:11" ht="15">
      <c r="A142" s="28" t="s">
        <v>68</v>
      </c>
      <c r="B142" s="40">
        <v>4.7960523000583724</v>
      </c>
      <c r="C142" s="40">
        <v>0.54260805406065804</v>
      </c>
      <c r="D142" s="40">
        <v>1.9624324621860469</v>
      </c>
      <c r="E142" s="40">
        <v>0</v>
      </c>
      <c r="F142" s="422"/>
      <c r="G142" s="40">
        <v>0</v>
      </c>
      <c r="H142" s="41">
        <v>0</v>
      </c>
      <c r="I142" s="42">
        <f t="shared" si="63"/>
        <v>7.3010928163050774</v>
      </c>
    </row>
    <row r="143" spans="1:11" ht="15">
      <c r="A143" s="29" t="s">
        <v>58</v>
      </c>
      <c r="B143" s="43">
        <v>0</v>
      </c>
      <c r="C143" s="43">
        <v>0</v>
      </c>
      <c r="D143" s="43">
        <v>0.89042494823503537</v>
      </c>
      <c r="E143" s="43">
        <v>1.2756112564142312</v>
      </c>
      <c r="F143" s="422"/>
      <c r="G143" s="43">
        <v>0</v>
      </c>
      <c r="H143" s="44">
        <v>0</v>
      </c>
      <c r="I143" s="39">
        <f t="shared" si="63"/>
        <v>2.1660362046492665</v>
      </c>
    </row>
    <row r="144" spans="1:1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63"/>
        <v>0</v>
      </c>
    </row>
    <row r="145" spans="1:1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63"/>
        <v>0</v>
      </c>
    </row>
    <row r="146" spans="1:11" ht="15">
      <c r="A146" s="28" t="s">
        <v>17</v>
      </c>
      <c r="B146" s="40">
        <v>0</v>
      </c>
      <c r="C146" s="40">
        <v>0</v>
      </c>
      <c r="D146" s="40">
        <v>0.72151592548772825</v>
      </c>
      <c r="E146" s="40">
        <v>0.1202526542479547</v>
      </c>
      <c r="F146" s="422"/>
      <c r="G146" s="40">
        <v>0</v>
      </c>
      <c r="H146" s="41">
        <v>0</v>
      </c>
      <c r="I146" s="42">
        <f t="shared" si="63"/>
        <v>0.84176857973568298</v>
      </c>
    </row>
    <row r="147" spans="1:11" ht="15">
      <c r="A147" s="29" t="s">
        <v>140</v>
      </c>
      <c r="B147" s="43">
        <v>508.32526328145877</v>
      </c>
      <c r="C147" s="43">
        <v>2429.5888821589583</v>
      </c>
      <c r="D147" s="43">
        <v>538.69463262496515</v>
      </c>
      <c r="E147" s="43">
        <v>0</v>
      </c>
      <c r="F147" s="422"/>
      <c r="G147" s="43">
        <v>0</v>
      </c>
      <c r="H147" s="44">
        <v>0</v>
      </c>
      <c r="I147" s="39">
        <f t="shared" si="63"/>
        <v>3476.6087780653825</v>
      </c>
    </row>
    <row r="148" spans="1:11" ht="15">
      <c r="A148" s="28" t="s">
        <v>25</v>
      </c>
      <c r="B148" s="40">
        <v>983.49921831000756</v>
      </c>
      <c r="C148" s="40">
        <v>41.406590770083291</v>
      </c>
      <c r="D148" s="40">
        <v>34.405274012238095</v>
      </c>
      <c r="E148" s="40">
        <v>2423.0161851236799</v>
      </c>
      <c r="F148" s="422"/>
      <c r="G148" s="40">
        <v>376.22145760279915</v>
      </c>
      <c r="H148" s="41">
        <v>55.567181784055563</v>
      </c>
      <c r="I148" s="42">
        <f t="shared" si="63"/>
        <v>3914.1159076028634</v>
      </c>
    </row>
    <row r="149" spans="1:11" ht="15">
      <c r="A149" s="29" t="s">
        <v>24</v>
      </c>
      <c r="B149" s="43">
        <v>277.24477312443116</v>
      </c>
      <c r="C149" s="43">
        <v>0</v>
      </c>
      <c r="D149" s="43">
        <v>1.5676980447701592</v>
      </c>
      <c r="E149" s="43">
        <v>0</v>
      </c>
      <c r="F149" s="422"/>
      <c r="G149" s="43">
        <v>0</v>
      </c>
      <c r="H149" s="44">
        <v>0</v>
      </c>
      <c r="I149" s="39">
        <f t="shared" si="63"/>
        <v>278.81247116920133</v>
      </c>
    </row>
    <row r="150" spans="1:11" ht="15">
      <c r="A150" s="28" t="s">
        <v>60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63"/>
        <v>0</v>
      </c>
    </row>
    <row r="151" spans="1:11" ht="15">
      <c r="A151" s="29" t="s">
        <v>22</v>
      </c>
      <c r="B151" s="43">
        <v>0</v>
      </c>
      <c r="C151" s="43">
        <v>153.47599999999997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>+SUM(B151:E151,G151:H151)</f>
        <v>153.47599999999997</v>
      </c>
    </row>
    <row r="152" spans="1:11" ht="15">
      <c r="A152" s="28" t="s">
        <v>21</v>
      </c>
      <c r="B152" s="40">
        <v>0</v>
      </c>
      <c r="C152" s="40">
        <v>483.33199999999999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63"/>
        <v>483.33199999999999</v>
      </c>
      <c r="J152" s="3"/>
    </row>
    <row r="153" spans="1:1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63"/>
        <v>0</v>
      </c>
    </row>
    <row r="154" spans="1:1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v>0</v>
      </c>
    </row>
    <row r="155" spans="1:1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v>0</v>
      </c>
    </row>
    <row r="156" spans="1:1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v>0</v>
      </c>
    </row>
    <row r="157" spans="1:1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v>0</v>
      </c>
    </row>
    <row r="158" spans="1:11" ht="15">
      <c r="A158" s="34" t="s">
        <v>26</v>
      </c>
      <c r="B158" s="67">
        <f>+SUM(B137:B153)</f>
        <v>1780.8243499140917</v>
      </c>
      <c r="C158" s="67">
        <f t="shared" ref="C158:I158" si="64">+SUM(C137:C153)</f>
        <v>3260.2335360616912</v>
      </c>
      <c r="D158" s="67">
        <f t="shared" si="64"/>
        <v>586.00625824478732</v>
      </c>
      <c r="E158" s="67">
        <f t="shared" si="64"/>
        <v>2424.4120490343421</v>
      </c>
      <c r="F158" s="67">
        <f t="shared" si="64"/>
        <v>0</v>
      </c>
      <c r="G158" s="67">
        <f t="shared" si="64"/>
        <v>376.22145760279915</v>
      </c>
      <c r="H158" s="67">
        <f t="shared" si="64"/>
        <v>55.567181784055563</v>
      </c>
      <c r="I158" s="67">
        <f t="shared" si="64"/>
        <v>8483.2648326417675</v>
      </c>
      <c r="J158" s="3"/>
    </row>
    <row r="159" spans="1:11" s="15" customFormat="1" ht="15" thickBot="1">
      <c r="A159" s="32" t="s">
        <v>90</v>
      </c>
      <c r="B159" s="48">
        <f>+B158/$I$158</f>
        <v>0.20992205065458583</v>
      </c>
      <c r="C159" s="48">
        <f t="shared" ref="C159:I159" si="65">+C158/$I$158</f>
        <v>0.38431353970195742</v>
      </c>
      <c r="D159" s="48">
        <f t="shared" si="65"/>
        <v>6.90779163217871E-2</v>
      </c>
      <c r="E159" s="48">
        <f t="shared" si="65"/>
        <v>0.2857876179587992</v>
      </c>
      <c r="F159" s="48">
        <f t="shared" si="65"/>
        <v>0</v>
      </c>
      <c r="G159" s="48">
        <f t="shared" si="65"/>
        <v>4.4348663518693932E-2</v>
      </c>
      <c r="H159" s="48">
        <f t="shared" si="65"/>
        <v>6.550211844176439E-3</v>
      </c>
      <c r="I159" s="48">
        <f t="shared" si="65"/>
        <v>1</v>
      </c>
      <c r="J159" s="3"/>
      <c r="K159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+SUM(B163:E163,G163:H163)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79" si="66">+SUM(B164:E164,G164:H164)</f>
        <v>0</v>
      </c>
    </row>
    <row r="165" spans="1:9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66"/>
        <v>0</v>
      </c>
    </row>
    <row r="166" spans="1:9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66"/>
        <v>0</v>
      </c>
    </row>
    <row r="167" spans="1:9" ht="15">
      <c r="A167" s="29" t="s">
        <v>16</v>
      </c>
      <c r="B167" s="43">
        <v>0.51768506041252582</v>
      </c>
      <c r="C167" s="43">
        <v>0</v>
      </c>
      <c r="D167" s="43">
        <v>2.7123730978071117</v>
      </c>
      <c r="E167" s="43">
        <v>0</v>
      </c>
      <c r="F167" s="422"/>
      <c r="G167" s="43">
        <v>0</v>
      </c>
      <c r="H167" s="44">
        <v>0</v>
      </c>
      <c r="I167" s="39">
        <f t="shared" si="66"/>
        <v>3.2300581582196375</v>
      </c>
    </row>
    <row r="168" spans="1:9" ht="15">
      <c r="A168" s="28" t="s">
        <v>68</v>
      </c>
      <c r="B168" s="40">
        <v>5.5131318666222011</v>
      </c>
      <c r="C168" s="40">
        <v>1.8573453172588454E-2</v>
      </c>
      <c r="D168" s="40">
        <v>1.1003760041134305</v>
      </c>
      <c r="E168" s="40">
        <v>1.894880332944782E-9</v>
      </c>
      <c r="F168" s="422"/>
      <c r="G168" s="40">
        <v>0</v>
      </c>
      <c r="H168" s="41">
        <v>0</v>
      </c>
      <c r="I168" s="42">
        <f t="shared" si="66"/>
        <v>6.6320813258031004</v>
      </c>
    </row>
    <row r="169" spans="1:9" ht="15">
      <c r="A169" s="29" t="s">
        <v>58</v>
      </c>
      <c r="B169" s="43">
        <v>0</v>
      </c>
      <c r="C169" s="43">
        <v>0</v>
      </c>
      <c r="D169" s="43">
        <v>0</v>
      </c>
      <c r="E169" s="43">
        <v>0.59759022057020672</v>
      </c>
      <c r="F169" s="422"/>
      <c r="G169" s="43">
        <v>0</v>
      </c>
      <c r="H169" s="44">
        <v>0</v>
      </c>
      <c r="I169" s="39">
        <f t="shared" si="66"/>
        <v>0.59759022057020672</v>
      </c>
    </row>
    <row r="170" spans="1:9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66"/>
        <v>0</v>
      </c>
    </row>
    <row r="171" spans="1:9" ht="15">
      <c r="A171" s="29" t="s">
        <v>59</v>
      </c>
      <c r="B171" s="43">
        <v>0</v>
      </c>
      <c r="C171" s="43">
        <v>0</v>
      </c>
      <c r="D171" s="43">
        <v>3.140640008430339</v>
      </c>
      <c r="E171" s="43">
        <v>0</v>
      </c>
      <c r="F171" s="422"/>
      <c r="G171" s="43">
        <v>0</v>
      </c>
      <c r="H171" s="44">
        <v>0</v>
      </c>
      <c r="I171" s="39">
        <f t="shared" si="66"/>
        <v>3.140640008430339</v>
      </c>
    </row>
    <row r="172" spans="1:9" ht="15">
      <c r="A172" s="28" t="s">
        <v>17</v>
      </c>
      <c r="B172" s="40">
        <v>2.7288299707904267E-3</v>
      </c>
      <c r="C172" s="40">
        <v>0</v>
      </c>
      <c r="D172" s="40">
        <v>0.17916715323618315</v>
      </c>
      <c r="E172" s="40">
        <v>1.0445961128185753E-3</v>
      </c>
      <c r="F172" s="422"/>
      <c r="G172" s="40">
        <v>0</v>
      </c>
      <c r="H172" s="41">
        <v>0</v>
      </c>
      <c r="I172" s="42">
        <f t="shared" si="66"/>
        <v>0.18294057931979216</v>
      </c>
    </row>
    <row r="173" spans="1:9" ht="15">
      <c r="A173" s="29" t="s">
        <v>140</v>
      </c>
      <c r="B173" s="43">
        <v>21.9131781906353</v>
      </c>
      <c r="C173" s="43">
        <v>45.312336255714051</v>
      </c>
      <c r="D173" s="43">
        <v>618.39100830487791</v>
      </c>
      <c r="E173" s="43">
        <v>0</v>
      </c>
      <c r="F173" s="422"/>
      <c r="G173" s="43">
        <v>0</v>
      </c>
      <c r="H173" s="44">
        <v>0</v>
      </c>
      <c r="I173" s="39">
        <f t="shared" si="66"/>
        <v>685.61652275122731</v>
      </c>
    </row>
    <row r="174" spans="1:9" ht="15">
      <c r="A174" s="28" t="s">
        <v>25</v>
      </c>
      <c r="B174" s="40">
        <v>7.0354353498710838</v>
      </c>
      <c r="C174" s="40">
        <v>2.5571228948476974</v>
      </c>
      <c r="D174" s="40">
        <v>520.14310951677237</v>
      </c>
      <c r="E174" s="40">
        <v>86.497305058295083</v>
      </c>
      <c r="F174" s="422"/>
      <c r="G174" s="40">
        <v>11.394859807152278</v>
      </c>
      <c r="H174" s="41">
        <v>16.308229911200844</v>
      </c>
      <c r="I174" s="42">
        <f t="shared" si="66"/>
        <v>643.93606253813948</v>
      </c>
    </row>
    <row r="175" spans="1:9" ht="15">
      <c r="A175" s="29" t="s">
        <v>24</v>
      </c>
      <c r="B175" s="43">
        <v>10.04649230769231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66"/>
        <v>10.04649230769231</v>
      </c>
    </row>
    <row r="176" spans="1:9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66"/>
        <v>0</v>
      </c>
    </row>
    <row r="177" spans="1:11" ht="15">
      <c r="A177" s="29" t="s">
        <v>22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>+SUM(B177:E177,G177:H177)</f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66"/>
        <v>0</v>
      </c>
    </row>
    <row r="179" spans="1:1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66"/>
        <v>0</v>
      </c>
    </row>
    <row r="180" spans="1:1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v>0</v>
      </c>
    </row>
    <row r="181" spans="1:1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v>0</v>
      </c>
    </row>
    <row r="182" spans="1:1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v>0</v>
      </c>
    </row>
    <row r="183" spans="1:1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v>0</v>
      </c>
    </row>
    <row r="184" spans="1:11" ht="15">
      <c r="A184" s="34" t="s">
        <v>26</v>
      </c>
      <c r="B184" s="67">
        <f>+SUM(B163:B179)</f>
        <v>45.02865160520421</v>
      </c>
      <c r="C184" s="67">
        <f t="shared" ref="C184:I184" si="67">+SUM(C163:C179)</f>
        <v>47.888032603734331</v>
      </c>
      <c r="D184" s="67">
        <f t="shared" si="67"/>
        <v>1145.6666740852374</v>
      </c>
      <c r="E184" s="67">
        <f t="shared" si="67"/>
        <v>87.09593987687299</v>
      </c>
      <c r="F184" s="67">
        <f t="shared" si="67"/>
        <v>0</v>
      </c>
      <c r="G184" s="67">
        <f t="shared" si="67"/>
        <v>11.394859807152278</v>
      </c>
      <c r="H184" s="67">
        <f t="shared" si="67"/>
        <v>16.308229911200844</v>
      </c>
      <c r="I184" s="67">
        <f t="shared" si="67"/>
        <v>1353.382387889402</v>
      </c>
    </row>
    <row r="185" spans="1:11" s="15" customFormat="1" ht="15" thickBot="1">
      <c r="A185" s="32" t="s">
        <v>90</v>
      </c>
      <c r="B185" s="48">
        <f>+B184/$I$184</f>
        <v>3.3271196675927144E-2</v>
      </c>
      <c r="C185" s="48">
        <f t="shared" ref="C185:I185" si="68">+C184/$I$184</f>
        <v>3.5383963196399838E-2</v>
      </c>
      <c r="D185" s="48">
        <f t="shared" si="68"/>
        <v>0.84652104559444064</v>
      </c>
      <c r="E185" s="48">
        <f t="shared" si="68"/>
        <v>6.4354273157565603E-2</v>
      </c>
      <c r="F185" s="48">
        <f t="shared" si="68"/>
        <v>0</v>
      </c>
      <c r="G185" s="48">
        <f t="shared" si="68"/>
        <v>8.4195419632455432E-3</v>
      </c>
      <c r="H185" s="48">
        <f t="shared" si="68"/>
        <v>1.2049979412421278E-2</v>
      </c>
      <c r="I185" s="48">
        <f t="shared" si="68"/>
        <v>1</v>
      </c>
      <c r="J185" s="14"/>
      <c r="K185"/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4.25" customHeight="1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124.05319766317646</v>
      </c>
      <c r="E189" s="37">
        <v>0</v>
      </c>
      <c r="F189" s="421"/>
      <c r="G189" s="37">
        <v>0</v>
      </c>
      <c r="H189" s="38">
        <v>0</v>
      </c>
      <c r="I189" s="39">
        <f>+SUM(B189:E189,G189:H189)</f>
        <v>124.05319766317646</v>
      </c>
    </row>
    <row r="190" spans="1:11" ht="15">
      <c r="A190" s="28" t="s">
        <v>8</v>
      </c>
      <c r="B190" s="40">
        <v>0</v>
      </c>
      <c r="C190" s="40">
        <v>0</v>
      </c>
      <c r="D190" s="40">
        <v>539.12396688000001</v>
      </c>
      <c r="E190" s="40">
        <v>0</v>
      </c>
      <c r="F190" s="422"/>
      <c r="G190" s="40">
        <v>0</v>
      </c>
      <c r="H190" s="41">
        <v>0</v>
      </c>
      <c r="I190" s="42">
        <f t="shared" ref="I190:I205" si="69">+SUM(B190:E190,G190:H190)</f>
        <v>539.12396688000001</v>
      </c>
    </row>
    <row r="191" spans="1:11" ht="15">
      <c r="A191" s="29" t="s">
        <v>10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69"/>
        <v>0</v>
      </c>
    </row>
    <row r="192" spans="1:11" ht="15">
      <c r="A192" s="28" t="s">
        <v>56</v>
      </c>
      <c r="B192" s="40">
        <v>5.3234278143487502E-8</v>
      </c>
      <c r="C192" s="40">
        <v>5.3234278143487502E-8</v>
      </c>
      <c r="D192" s="40">
        <v>1974.9917197621976</v>
      </c>
      <c r="E192" s="40">
        <v>0</v>
      </c>
      <c r="F192" s="422"/>
      <c r="G192" s="40">
        <v>0</v>
      </c>
      <c r="H192" s="41">
        <v>0</v>
      </c>
      <c r="I192" s="42">
        <f t="shared" si="69"/>
        <v>1974.9917198686662</v>
      </c>
    </row>
    <row r="193" spans="1:9" ht="15">
      <c r="A193" s="29" t="s">
        <v>16</v>
      </c>
      <c r="B193" s="43">
        <v>61.562798659312065</v>
      </c>
      <c r="C193" s="43">
        <v>0.46358072553827567</v>
      </c>
      <c r="D193" s="43">
        <v>96.014477877466433</v>
      </c>
      <c r="E193" s="43">
        <v>0</v>
      </c>
      <c r="F193" s="422"/>
      <c r="G193" s="43">
        <v>0</v>
      </c>
      <c r="H193" s="44">
        <v>0</v>
      </c>
      <c r="I193" s="39">
        <f t="shared" si="69"/>
        <v>158.04085726231676</v>
      </c>
    </row>
    <row r="194" spans="1:9" ht="15">
      <c r="A194" s="28" t="s">
        <v>68</v>
      </c>
      <c r="B194" s="40">
        <v>7.7313598173432769</v>
      </c>
      <c r="C194" s="40">
        <v>4.7712815446192183</v>
      </c>
      <c r="D194" s="40">
        <v>26.388007375936443</v>
      </c>
      <c r="E194" s="40">
        <v>0</v>
      </c>
      <c r="F194" s="422"/>
      <c r="G194" s="40">
        <v>0</v>
      </c>
      <c r="H194" s="41">
        <v>0</v>
      </c>
      <c r="I194" s="42">
        <f t="shared" si="69"/>
        <v>38.890648737898942</v>
      </c>
    </row>
    <row r="195" spans="1:9" ht="15">
      <c r="A195" s="29" t="s">
        <v>58</v>
      </c>
      <c r="B195" s="43">
        <v>1.7201504167062947E-9</v>
      </c>
      <c r="C195" s="43">
        <v>1.7201504167062947E-9</v>
      </c>
      <c r="D195" s="43">
        <v>0.29230340124004284</v>
      </c>
      <c r="E195" s="43">
        <v>4.8290008563312847</v>
      </c>
      <c r="F195" s="422"/>
      <c r="G195" s="43">
        <v>0</v>
      </c>
      <c r="H195" s="44">
        <v>0</v>
      </c>
      <c r="I195" s="39">
        <f t="shared" si="69"/>
        <v>5.1213042610116286</v>
      </c>
    </row>
    <row r="196" spans="1:9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69"/>
        <v>0</v>
      </c>
    </row>
    <row r="197" spans="1:9" ht="15">
      <c r="A197" s="29" t="s">
        <v>59</v>
      </c>
      <c r="B197" s="43">
        <v>0</v>
      </c>
      <c r="C197" s="43">
        <v>0</v>
      </c>
      <c r="D197" s="43">
        <v>1.308691307557355E-2</v>
      </c>
      <c r="E197" s="43">
        <v>0</v>
      </c>
      <c r="F197" s="422"/>
      <c r="G197" s="43">
        <v>0</v>
      </c>
      <c r="H197" s="44">
        <v>0</v>
      </c>
      <c r="I197" s="39">
        <f t="shared" si="69"/>
        <v>1.308691307557355E-2</v>
      </c>
    </row>
    <row r="198" spans="1:9" ht="15">
      <c r="A198" s="28" t="s">
        <v>17</v>
      </c>
      <c r="B198" s="40">
        <v>10.303666672585932</v>
      </c>
      <c r="C198" s="40">
        <v>1.0616353396118124E-9</v>
      </c>
      <c r="D198" s="40">
        <v>8.2749517918534963</v>
      </c>
      <c r="E198" s="40">
        <v>0</v>
      </c>
      <c r="F198" s="422"/>
      <c r="G198" s="40">
        <v>0</v>
      </c>
      <c r="H198" s="41">
        <v>0</v>
      </c>
      <c r="I198" s="42">
        <f t="shared" si="69"/>
        <v>18.578618465501066</v>
      </c>
    </row>
    <row r="199" spans="1:9" ht="15">
      <c r="A199" s="29" t="s">
        <v>140</v>
      </c>
      <c r="B199" s="43">
        <v>282.35102370109405</v>
      </c>
      <c r="C199" s="43">
        <v>306.9334593252251</v>
      </c>
      <c r="D199" s="43">
        <v>2754.0359677348511</v>
      </c>
      <c r="E199" s="43">
        <v>29.048876080422776</v>
      </c>
      <c r="F199" s="422"/>
      <c r="G199" s="43">
        <v>0</v>
      </c>
      <c r="H199" s="44">
        <v>0</v>
      </c>
      <c r="I199" s="39">
        <f t="shared" si="69"/>
        <v>3372.3693268415927</v>
      </c>
    </row>
    <row r="200" spans="1:9" ht="15">
      <c r="A200" s="28" t="s">
        <v>25</v>
      </c>
      <c r="B200" s="40">
        <v>62.137910430184313</v>
      </c>
      <c r="C200" s="40">
        <v>0.76805848238391328</v>
      </c>
      <c r="D200" s="40">
        <v>757.63039038158331</v>
      </c>
      <c r="E200" s="40">
        <v>553.8511111342774</v>
      </c>
      <c r="F200" s="422"/>
      <c r="G200" s="40">
        <v>59.706460918681223</v>
      </c>
      <c r="H200" s="41">
        <v>0.38044552147603633</v>
      </c>
      <c r="I200" s="42">
        <f t="shared" si="69"/>
        <v>1434.4743768685862</v>
      </c>
    </row>
    <row r="201" spans="1:9" ht="15">
      <c r="A201" s="29" t="s">
        <v>24</v>
      </c>
      <c r="B201" s="43">
        <v>11.445783959779904</v>
      </c>
      <c r="C201" s="43">
        <v>2.4572146235366517</v>
      </c>
      <c r="D201" s="43">
        <v>0.69514992916582774</v>
      </c>
      <c r="E201" s="43">
        <v>0</v>
      </c>
      <c r="F201" s="422"/>
      <c r="G201" s="43">
        <v>0</v>
      </c>
      <c r="H201" s="44">
        <v>0</v>
      </c>
      <c r="I201" s="39">
        <f t="shared" si="69"/>
        <v>14.598148512482384</v>
      </c>
    </row>
    <row r="202" spans="1:9" ht="15">
      <c r="A202" s="28" t="s">
        <v>60</v>
      </c>
      <c r="B202" s="40">
        <v>0.52352200113351355</v>
      </c>
      <c r="C202" s="40">
        <v>0.79917930617239497</v>
      </c>
      <c r="D202" s="40">
        <v>1.3525358222134087</v>
      </c>
      <c r="E202" s="40">
        <v>0</v>
      </c>
      <c r="F202" s="422"/>
      <c r="G202" s="40">
        <v>0</v>
      </c>
      <c r="H202" s="41">
        <v>0</v>
      </c>
      <c r="I202" s="42">
        <f t="shared" si="69"/>
        <v>2.6752371295193171</v>
      </c>
    </row>
    <row r="203" spans="1:9" ht="15">
      <c r="A203" s="29" t="s">
        <v>22</v>
      </c>
      <c r="B203" s="43">
        <v>4.9235039999999994E-2</v>
      </c>
      <c r="C203" s="43">
        <v>4.9235039999999994E-2</v>
      </c>
      <c r="D203" s="43">
        <v>0.93546575999999981</v>
      </c>
      <c r="E203" s="43">
        <v>0</v>
      </c>
      <c r="F203" s="422"/>
      <c r="G203" s="43">
        <v>0</v>
      </c>
      <c r="H203" s="44">
        <v>0</v>
      </c>
      <c r="I203" s="39">
        <f>+SUM(B203:E203,G203:H203)</f>
        <v>1.0339358399999998</v>
      </c>
    </row>
    <row r="204" spans="1:9" ht="15">
      <c r="A204" s="28" t="s">
        <v>21</v>
      </c>
      <c r="B204" s="40">
        <v>0.31977125366502174</v>
      </c>
      <c r="C204" s="40">
        <v>5.1759497293339762E-8</v>
      </c>
      <c r="D204" s="40">
        <v>1919.9575793644303</v>
      </c>
      <c r="E204" s="40">
        <v>0</v>
      </c>
      <c r="F204" s="422"/>
      <c r="G204" s="40">
        <v>0</v>
      </c>
      <c r="H204" s="41">
        <v>0</v>
      </c>
      <c r="I204" s="42">
        <f t="shared" si="69"/>
        <v>1920.2773506698547</v>
      </c>
    </row>
    <row r="205" spans="1:9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69"/>
        <v>0</v>
      </c>
    </row>
    <row r="206" spans="1:9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v>0</v>
      </c>
    </row>
    <row r="207" spans="1:9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v>0</v>
      </c>
    </row>
    <row r="208" spans="1:9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v>0</v>
      </c>
    </row>
    <row r="209" spans="1:1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v>0</v>
      </c>
    </row>
    <row r="210" spans="1:11" ht="15">
      <c r="A210" s="34" t="s">
        <v>26</v>
      </c>
      <c r="B210" s="67">
        <f>+SUM(B189:B205)</f>
        <v>436.42507159005254</v>
      </c>
      <c r="C210" s="67">
        <f t="shared" ref="C210:H210" si="70">+SUM(C189:C205)</f>
        <v>316.24200915525114</v>
      </c>
      <c r="D210" s="67">
        <f t="shared" si="70"/>
        <v>8203.7588006571896</v>
      </c>
      <c r="E210" s="67">
        <f t="shared" si="70"/>
        <v>587.72898807103149</v>
      </c>
      <c r="F210" s="67">
        <f t="shared" si="70"/>
        <v>0</v>
      </c>
      <c r="G210" s="67">
        <f t="shared" si="70"/>
        <v>59.706460918681223</v>
      </c>
      <c r="H210" s="68">
        <f t="shared" si="70"/>
        <v>0.38044552147603633</v>
      </c>
      <c r="I210" s="39">
        <f>+SUM(I189:I205)</f>
        <v>9604.2417759136806</v>
      </c>
    </row>
    <row r="211" spans="1:11" s="15" customFormat="1" ht="15" thickBot="1">
      <c r="A211" s="32" t="s">
        <v>90</v>
      </c>
      <c r="B211" s="48">
        <f>+B210/$I$210</f>
        <v>4.5440866834959924E-2</v>
      </c>
      <c r="C211" s="48">
        <f t="shared" ref="C211:I211" si="71">+C210/$I$210</f>
        <v>3.2927326959672057E-2</v>
      </c>
      <c r="D211" s="48">
        <f t="shared" si="71"/>
        <v>0.85418078720500989</v>
      </c>
      <c r="E211" s="48">
        <f t="shared" si="71"/>
        <v>6.1194730597576928E-2</v>
      </c>
      <c r="F211" s="48">
        <f t="shared" si="71"/>
        <v>0</v>
      </c>
      <c r="G211" s="48">
        <f t="shared" si="71"/>
        <v>6.2166761636944703E-3</v>
      </c>
      <c r="H211" s="48">
        <f t="shared" si="71"/>
        <v>3.9612239086915677E-5</v>
      </c>
      <c r="I211" s="48">
        <f t="shared" si="71"/>
        <v>1</v>
      </c>
      <c r="J211" s="14"/>
      <c r="K211"/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4.25" customHeight="1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+SUM(B215:E215,G215:H215)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1" si="72">+SUM(B216:E216,G216:H216)</f>
        <v>0</v>
      </c>
    </row>
    <row r="217" spans="1:1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72"/>
        <v>0</v>
      </c>
    </row>
    <row r="218" spans="1:1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72"/>
        <v>0</v>
      </c>
    </row>
    <row r="219" spans="1:11" ht="15">
      <c r="A219" s="29" t="s">
        <v>16</v>
      </c>
      <c r="B219" s="43">
        <v>9.8981597197823525</v>
      </c>
      <c r="C219" s="43">
        <v>5.0720837713790639</v>
      </c>
      <c r="D219" s="43">
        <v>4.0583874534496056</v>
      </c>
      <c r="E219" s="43">
        <v>0</v>
      </c>
      <c r="F219" s="422"/>
      <c r="G219" s="43">
        <v>0</v>
      </c>
      <c r="H219" s="44">
        <v>0</v>
      </c>
      <c r="I219" s="39">
        <f t="shared" si="72"/>
        <v>19.02863094461102</v>
      </c>
    </row>
    <row r="220" spans="1:11" ht="15">
      <c r="A220" s="28" t="s">
        <v>68</v>
      </c>
      <c r="B220" s="40">
        <v>3.6340580480071791</v>
      </c>
      <c r="C220" s="40">
        <v>0.51570015535934999</v>
      </c>
      <c r="D220" s="40">
        <v>3.0700439716643713</v>
      </c>
      <c r="E220" s="40">
        <v>0</v>
      </c>
      <c r="F220" s="422"/>
      <c r="G220" s="40">
        <v>0</v>
      </c>
      <c r="H220" s="41">
        <v>0</v>
      </c>
      <c r="I220" s="42">
        <f t="shared" si="72"/>
        <v>7.2198021750309005</v>
      </c>
    </row>
    <row r="221" spans="1:11" ht="15">
      <c r="A221" s="29" t="s">
        <v>58</v>
      </c>
      <c r="B221" s="43">
        <v>0</v>
      </c>
      <c r="C221" s="43">
        <v>0</v>
      </c>
      <c r="D221" s="43">
        <v>0</v>
      </c>
      <c r="E221" s="43">
        <v>5.7347339428306388E-3</v>
      </c>
      <c r="F221" s="422"/>
      <c r="G221" s="43">
        <v>0</v>
      </c>
      <c r="H221" s="44">
        <v>0</v>
      </c>
      <c r="I221" s="39">
        <f t="shared" si="72"/>
        <v>5.7347339428306388E-3</v>
      </c>
    </row>
    <row r="222" spans="1:11" ht="15">
      <c r="A222" s="28" t="s">
        <v>12</v>
      </c>
      <c r="B222" s="40">
        <v>0</v>
      </c>
      <c r="C222" s="40">
        <v>0</v>
      </c>
      <c r="D222" s="40">
        <v>0</v>
      </c>
      <c r="E222" s="40">
        <v>1.1125695078252356E-2</v>
      </c>
      <c r="F222" s="422"/>
      <c r="G222" s="40">
        <v>0</v>
      </c>
      <c r="H222" s="41">
        <v>0</v>
      </c>
      <c r="I222" s="42">
        <f t="shared" si="72"/>
        <v>1.1125695078252356E-2</v>
      </c>
    </row>
    <row r="223" spans="1:1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72"/>
        <v>0</v>
      </c>
    </row>
    <row r="224" spans="1:11" ht="15">
      <c r="A224" s="28" t="s">
        <v>17</v>
      </c>
      <c r="B224" s="40">
        <v>3.1634593637877542E-3</v>
      </c>
      <c r="C224" s="40">
        <v>0</v>
      </c>
      <c r="D224" s="40">
        <v>1.2530351448123764E-2</v>
      </c>
      <c r="E224" s="40">
        <v>6.6223738085956999E-4</v>
      </c>
      <c r="F224" s="422"/>
      <c r="G224" s="40">
        <v>0</v>
      </c>
      <c r="H224" s="41">
        <v>0</v>
      </c>
      <c r="I224" s="42">
        <f t="shared" si="72"/>
        <v>1.6356048192771089E-2</v>
      </c>
    </row>
    <row r="225" spans="1:11" ht="15">
      <c r="A225" s="29" t="s">
        <v>140</v>
      </c>
      <c r="B225" s="43">
        <v>9.2496965369250095</v>
      </c>
      <c r="C225" s="43">
        <v>0.22248598671306954</v>
      </c>
      <c r="D225" s="43">
        <v>50.109683767781931</v>
      </c>
      <c r="E225" s="43">
        <v>3.7989664098777922</v>
      </c>
      <c r="F225" s="422"/>
      <c r="G225" s="43">
        <v>0</v>
      </c>
      <c r="H225" s="44">
        <v>0</v>
      </c>
      <c r="I225" s="39">
        <f t="shared" si="72"/>
        <v>63.380832701297805</v>
      </c>
    </row>
    <row r="226" spans="1:11" ht="15">
      <c r="A226" s="28" t="s">
        <v>25</v>
      </c>
      <c r="B226" s="40">
        <v>4.6419522559878077</v>
      </c>
      <c r="C226" s="40">
        <v>0.14519077332575978</v>
      </c>
      <c r="D226" s="40">
        <v>8.7877372781573673</v>
      </c>
      <c r="E226" s="40">
        <v>45.761198677800564</v>
      </c>
      <c r="F226" s="422"/>
      <c r="G226" s="40">
        <v>9.1183726873779136</v>
      </c>
      <c r="H226" s="41">
        <v>1.0108912603357998</v>
      </c>
      <c r="I226" s="42">
        <f t="shared" si="72"/>
        <v>69.465342932985209</v>
      </c>
    </row>
    <row r="227" spans="1:11" ht="15">
      <c r="A227" s="29" t="s">
        <v>24</v>
      </c>
      <c r="B227" s="43">
        <v>33.990846791462538</v>
      </c>
      <c r="C227" s="43">
        <v>0</v>
      </c>
      <c r="D227" s="43">
        <v>7.7177695910272623</v>
      </c>
      <c r="E227" s="43">
        <v>0</v>
      </c>
      <c r="F227" s="422"/>
      <c r="G227" s="43">
        <v>0</v>
      </c>
      <c r="H227" s="44">
        <v>0</v>
      </c>
      <c r="I227" s="39">
        <f t="shared" si="72"/>
        <v>41.708616382489801</v>
      </c>
    </row>
    <row r="228" spans="1:11" ht="15">
      <c r="A228" s="28" t="s">
        <v>60</v>
      </c>
      <c r="B228" s="40">
        <v>0.46874559759036144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72"/>
        <v>0.46874559759036144</v>
      </c>
    </row>
    <row r="229" spans="1:11" ht="15">
      <c r="A229" s="29" t="s">
        <v>22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+SUM(B229:E229,G229:H229)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72"/>
        <v>0</v>
      </c>
    </row>
    <row r="231" spans="1:1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72"/>
        <v>0</v>
      </c>
    </row>
    <row r="232" spans="1:1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v>0</v>
      </c>
    </row>
    <row r="233" spans="1:1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v>0</v>
      </c>
    </row>
    <row r="234" spans="1:1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v>0</v>
      </c>
    </row>
    <row r="235" spans="1:1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v>0</v>
      </c>
    </row>
    <row r="236" spans="1:11" ht="15">
      <c r="A236" s="34" t="s">
        <v>26</v>
      </c>
      <c r="B236" s="67">
        <f>+SUM(B215:B231)</f>
        <v>61.886622409119035</v>
      </c>
      <c r="C236" s="67">
        <f t="shared" ref="C236:H236" si="73">+SUM(C215:C231)</f>
        <v>5.9554606867772426</v>
      </c>
      <c r="D236" s="67">
        <f t="shared" si="73"/>
        <v>73.756152413528667</v>
      </c>
      <c r="E236" s="67">
        <f t="shared" si="73"/>
        <v>49.577687754080301</v>
      </c>
      <c r="F236" s="67">
        <f t="shared" si="73"/>
        <v>0</v>
      </c>
      <c r="G236" s="67">
        <f t="shared" si="73"/>
        <v>9.1183726873779136</v>
      </c>
      <c r="H236" s="68">
        <f t="shared" si="73"/>
        <v>1.0108912603357998</v>
      </c>
      <c r="I236" s="39">
        <f>+SUM(I215:I231)</f>
        <v>201.30518721121894</v>
      </c>
    </row>
    <row r="237" spans="1:11" s="15" customFormat="1" ht="15" thickBot="1">
      <c r="A237" s="32" t="s">
        <v>90</v>
      </c>
      <c r="B237" s="48">
        <f>+B236/$I$236</f>
        <v>0.30742686398927543</v>
      </c>
      <c r="C237" s="48">
        <f t="shared" ref="C237:I237" si="74">+C236/$I$236</f>
        <v>2.9584238584614769E-2</v>
      </c>
      <c r="D237" s="48">
        <f t="shared" si="74"/>
        <v>0.36638972614322263</v>
      </c>
      <c r="E237" s="48">
        <f t="shared" si="74"/>
        <v>0.24628122325561858</v>
      </c>
      <c r="F237" s="48">
        <f t="shared" si="74"/>
        <v>0</v>
      </c>
      <c r="G237" s="48">
        <f t="shared" si="74"/>
        <v>4.5296262921483914E-2</v>
      </c>
      <c r="H237" s="48">
        <f t="shared" si="74"/>
        <v>5.0216851057848042E-3</v>
      </c>
      <c r="I237" s="48">
        <f t="shared" si="74"/>
        <v>1</v>
      </c>
      <c r="J237" s="14"/>
      <c r="K237"/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4.25" customHeight="1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6.3014723322842164E-2</v>
      </c>
      <c r="C241" s="37">
        <v>6.3014723322842164E-2</v>
      </c>
      <c r="D241" s="37">
        <v>1.197279743134001</v>
      </c>
      <c r="E241" s="37">
        <v>0</v>
      </c>
      <c r="F241" s="421"/>
      <c r="G241" s="37">
        <v>0</v>
      </c>
      <c r="H241" s="38">
        <v>0</v>
      </c>
      <c r="I241" s="39">
        <f>+SUM(B241:E241,G241:H241)</f>
        <v>1.3233091897796854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57" si="75">+SUM(B242:E242,G242:H242)</f>
        <v>0</v>
      </c>
    </row>
    <row r="243" spans="1:9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75"/>
        <v>0</v>
      </c>
    </row>
    <row r="244" spans="1:9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75"/>
        <v>0</v>
      </c>
    </row>
    <row r="245" spans="1:9" ht="15">
      <c r="A245" s="29" t="s">
        <v>16</v>
      </c>
      <c r="B245" s="43">
        <v>267.21057304347227</v>
      </c>
      <c r="C245" s="43">
        <v>1.3910145098602522</v>
      </c>
      <c r="D245" s="43">
        <v>13.887106569472857</v>
      </c>
      <c r="E245" s="43">
        <v>0</v>
      </c>
      <c r="F245" s="422"/>
      <c r="G245" s="43">
        <v>0</v>
      </c>
      <c r="H245" s="44">
        <v>0</v>
      </c>
      <c r="I245" s="39">
        <f t="shared" si="75"/>
        <v>282.48869412280538</v>
      </c>
    </row>
    <row r="246" spans="1:9" ht="15">
      <c r="A246" s="28" t="s">
        <v>68</v>
      </c>
      <c r="B246" s="40">
        <v>77.249771471040134</v>
      </c>
      <c r="C246" s="40">
        <v>0.35543651472263849</v>
      </c>
      <c r="D246" s="40">
        <v>5.2733873913140554</v>
      </c>
      <c r="E246" s="40">
        <v>0</v>
      </c>
      <c r="F246" s="422"/>
      <c r="G246" s="40">
        <v>0</v>
      </c>
      <c r="H246" s="41">
        <v>0</v>
      </c>
      <c r="I246" s="42">
        <f t="shared" si="75"/>
        <v>82.878595377076834</v>
      </c>
    </row>
    <row r="247" spans="1:9" ht="15">
      <c r="A247" s="29" t="s">
        <v>58</v>
      </c>
      <c r="B247" s="43">
        <v>2.7002102702551913E-9</v>
      </c>
      <c r="C247" s="43">
        <v>2.7002102702551913E-9</v>
      </c>
      <c r="D247" s="43">
        <v>2.7002102702551913E-9</v>
      </c>
      <c r="E247" s="43">
        <v>2.4072023233228843</v>
      </c>
      <c r="F247" s="422"/>
      <c r="G247" s="43">
        <v>0</v>
      </c>
      <c r="H247" s="44">
        <v>0</v>
      </c>
      <c r="I247" s="39">
        <f t="shared" si="75"/>
        <v>2.4072023314235151</v>
      </c>
    </row>
    <row r="248" spans="1:9" ht="15">
      <c r="A248" s="28" t="s">
        <v>12</v>
      </c>
      <c r="B248" s="40">
        <v>3.8138454894809466E-9</v>
      </c>
      <c r="C248" s="40">
        <v>3.8138454894809466E-9</v>
      </c>
      <c r="D248" s="40">
        <v>3.8138454894809466E-9</v>
      </c>
      <c r="E248" s="40">
        <v>0.36667411273066419</v>
      </c>
      <c r="F248" s="422"/>
      <c r="G248" s="40">
        <v>0</v>
      </c>
      <c r="H248" s="41">
        <v>0</v>
      </c>
      <c r="I248" s="42">
        <f t="shared" si="75"/>
        <v>0.36667412417220069</v>
      </c>
    </row>
    <row r="249" spans="1:9" ht="15">
      <c r="A249" s="29" t="s">
        <v>59</v>
      </c>
      <c r="B249" s="43">
        <v>9.8669983438894864E-3</v>
      </c>
      <c r="C249" s="43">
        <v>9.8669983438894864E-3</v>
      </c>
      <c r="D249" s="43">
        <v>0.18747296853390025</v>
      </c>
      <c r="E249" s="43">
        <v>0</v>
      </c>
      <c r="F249" s="422"/>
      <c r="G249" s="43">
        <v>0</v>
      </c>
      <c r="H249" s="44">
        <v>0</v>
      </c>
      <c r="I249" s="39">
        <f t="shared" si="75"/>
        <v>0.20720696522167922</v>
      </c>
    </row>
    <row r="250" spans="1:9" ht="15">
      <c r="A250" s="28" t="s">
        <v>17</v>
      </c>
      <c r="B250" s="40">
        <v>94.089051018946449</v>
      </c>
      <c r="C250" s="40">
        <v>4.1972630797921324</v>
      </c>
      <c r="D250" s="40">
        <v>58.709019477779485</v>
      </c>
      <c r="E250" s="40">
        <v>0.51602215878725255</v>
      </c>
      <c r="F250" s="422"/>
      <c r="G250" s="40">
        <v>0</v>
      </c>
      <c r="H250" s="41">
        <v>0</v>
      </c>
      <c r="I250" s="42">
        <f t="shared" si="75"/>
        <v>157.51135573530533</v>
      </c>
    </row>
    <row r="251" spans="1:9" ht="15">
      <c r="A251" s="29" t="s">
        <v>140</v>
      </c>
      <c r="B251" s="43">
        <v>630.83581070645357</v>
      </c>
      <c r="C251" s="43">
        <v>21.592136016028412</v>
      </c>
      <c r="D251" s="43">
        <v>452.78778837600669</v>
      </c>
      <c r="E251" s="43">
        <v>2.2275289795432633</v>
      </c>
      <c r="F251" s="422"/>
      <c r="G251" s="43">
        <v>0</v>
      </c>
      <c r="H251" s="44">
        <v>0</v>
      </c>
      <c r="I251" s="39">
        <f t="shared" si="75"/>
        <v>1107.4432640780319</v>
      </c>
    </row>
    <row r="252" spans="1:9" ht="15">
      <c r="A252" s="28" t="s">
        <v>25</v>
      </c>
      <c r="B252" s="40">
        <v>198.73390681411948</v>
      </c>
      <c r="C252" s="40">
        <v>8.5257723358758088</v>
      </c>
      <c r="D252" s="40">
        <v>220.26793174990894</v>
      </c>
      <c r="E252" s="40">
        <v>977.71853187569229</v>
      </c>
      <c r="F252" s="422"/>
      <c r="G252" s="40">
        <v>243.49924131980086</v>
      </c>
      <c r="H252" s="41">
        <v>24.265942680932035</v>
      </c>
      <c r="I252" s="42">
        <f t="shared" si="75"/>
        <v>1673.0113267763295</v>
      </c>
    </row>
    <row r="253" spans="1:9" ht="15">
      <c r="A253" s="29" t="s">
        <v>24</v>
      </c>
      <c r="B253" s="43">
        <v>110.01972769938435</v>
      </c>
      <c r="C253" s="43">
        <v>3.9694630138551703E-7</v>
      </c>
      <c r="D253" s="43">
        <v>2.0144043425900007</v>
      </c>
      <c r="E253" s="43">
        <v>0</v>
      </c>
      <c r="F253" s="422"/>
      <c r="G253" s="43">
        <v>0</v>
      </c>
      <c r="H253" s="44">
        <v>0</v>
      </c>
      <c r="I253" s="39">
        <f t="shared" si="75"/>
        <v>112.03413243892065</v>
      </c>
    </row>
    <row r="254" spans="1:9" ht="15">
      <c r="A254" s="28" t="s">
        <v>60</v>
      </c>
      <c r="B254" s="40">
        <v>1.8161675023925301</v>
      </c>
      <c r="C254" s="40">
        <v>3.0799954009291608</v>
      </c>
      <c r="D254" s="40">
        <v>5.6170128861397304</v>
      </c>
      <c r="E254" s="40">
        <v>0</v>
      </c>
      <c r="F254" s="422"/>
      <c r="G254" s="40">
        <v>0</v>
      </c>
      <c r="H254" s="41">
        <v>0</v>
      </c>
      <c r="I254" s="42">
        <f t="shared" si="75"/>
        <v>10.513175789461421</v>
      </c>
    </row>
    <row r="255" spans="1:9" ht="15">
      <c r="A255" s="29" t="s">
        <v>22</v>
      </c>
      <c r="B255" s="43">
        <v>9.3872013850024452</v>
      </c>
      <c r="C255" s="43">
        <v>14.679665468608505</v>
      </c>
      <c r="D255" s="43">
        <v>171.82665306154885</v>
      </c>
      <c r="E255" s="43">
        <v>0</v>
      </c>
      <c r="F255" s="422"/>
      <c r="G255" s="43">
        <v>0</v>
      </c>
      <c r="H255" s="44">
        <v>0</v>
      </c>
      <c r="I255" s="39">
        <f>+SUM(B255:E255,G255:H255)</f>
        <v>195.8935199151598</v>
      </c>
    </row>
    <row r="256" spans="1:9" ht="15">
      <c r="A256" s="28" t="s">
        <v>21</v>
      </c>
      <c r="B256" s="40">
        <v>6.497806430500856</v>
      </c>
      <c r="C256" s="40">
        <v>0.42193548250005547</v>
      </c>
      <c r="D256" s="40">
        <v>1.9409032195002554</v>
      </c>
      <c r="E256" s="40">
        <v>0</v>
      </c>
      <c r="F256" s="422"/>
      <c r="G256" s="40">
        <v>0</v>
      </c>
      <c r="H256" s="41">
        <v>0</v>
      </c>
      <c r="I256" s="42">
        <f t="shared" si="75"/>
        <v>8.8606451325011673</v>
      </c>
    </row>
    <row r="257" spans="1:1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75"/>
        <v>0</v>
      </c>
    </row>
    <row r="258" spans="1:1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v>0</v>
      </c>
    </row>
    <row r="259" spans="1:1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v>0</v>
      </c>
    </row>
    <row r="260" spans="1:1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v>0</v>
      </c>
    </row>
    <row r="261" spans="1:1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v>0</v>
      </c>
    </row>
    <row r="262" spans="1:11" ht="15">
      <c r="A262" s="34" t="s">
        <v>26</v>
      </c>
      <c r="B262" s="67">
        <f>+SUM(B241:B257)</f>
        <v>1395.9128977994931</v>
      </c>
      <c r="C262" s="67">
        <f t="shared" ref="C262:H262" si="76">+SUM(C241:C257)</f>
        <v>54.316100933444055</v>
      </c>
      <c r="D262" s="67">
        <f t="shared" si="76"/>
        <v>933.70895979244278</v>
      </c>
      <c r="E262" s="67">
        <f t="shared" si="76"/>
        <v>983.23595945007639</v>
      </c>
      <c r="F262" s="67">
        <f t="shared" si="76"/>
        <v>0</v>
      </c>
      <c r="G262" s="67">
        <f t="shared" si="76"/>
        <v>243.49924131980086</v>
      </c>
      <c r="H262" s="68">
        <f t="shared" si="76"/>
        <v>24.265942680932035</v>
      </c>
      <c r="I262" s="39">
        <f>+SUM(I241:I257)</f>
        <v>3634.9391019761888</v>
      </c>
    </row>
    <row r="263" spans="1:11" s="15" customFormat="1" ht="15" thickBot="1">
      <c r="A263" s="32" t="s">
        <v>90</v>
      </c>
      <c r="B263" s="48">
        <f>+B262/$I$262</f>
        <v>0.38402648810280871</v>
      </c>
      <c r="C263" s="48">
        <f t="shared" ref="C263:I263" si="77">+C262/$I$262</f>
        <v>1.494278154589008E-2</v>
      </c>
      <c r="D263" s="48">
        <f t="shared" si="77"/>
        <v>0.25687059221564895</v>
      </c>
      <c r="E263" s="48">
        <f t="shared" si="77"/>
        <v>0.27049585477663862</v>
      </c>
      <c r="F263" s="48">
        <f t="shared" si="77"/>
        <v>0</v>
      </c>
      <c r="G263" s="48">
        <f t="shared" si="77"/>
        <v>6.6988533917230933E-2</v>
      </c>
      <c r="H263" s="48">
        <f t="shared" si="77"/>
        <v>6.6757494417828056E-3</v>
      </c>
      <c r="I263" s="48">
        <f t="shared" si="77"/>
        <v>1</v>
      </c>
      <c r="J263" s="14"/>
      <c r="K263"/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4.25" customHeight="1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+SUM(B267:E267,G267:H267)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3" si="78">+SUM(B268:E268,G268:H268)</f>
        <v>0</v>
      </c>
    </row>
    <row r="269" spans="1:1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78"/>
        <v>0</v>
      </c>
    </row>
    <row r="270" spans="1:1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78"/>
        <v>0</v>
      </c>
    </row>
    <row r="271" spans="1:11" ht="15">
      <c r="A271" s="29" t="s">
        <v>16</v>
      </c>
      <c r="B271" s="43">
        <v>15.830719163207409</v>
      </c>
      <c r="C271" s="43">
        <v>62.657049362949337</v>
      </c>
      <c r="D271" s="43">
        <v>23.436619376458118</v>
      </c>
      <c r="E271" s="43">
        <v>0</v>
      </c>
      <c r="F271" s="422"/>
      <c r="G271" s="43">
        <v>0</v>
      </c>
      <c r="H271" s="44">
        <v>0</v>
      </c>
      <c r="I271" s="39">
        <f t="shared" si="78"/>
        <v>101.92438790261485</v>
      </c>
    </row>
    <row r="272" spans="1:11" ht="15">
      <c r="A272" s="28" t="s">
        <v>68</v>
      </c>
      <c r="B272" s="40">
        <v>7.1552222894873498</v>
      </c>
      <c r="C272" s="40">
        <v>1.0337156377500771</v>
      </c>
      <c r="D272" s="40">
        <v>21.106460201046797</v>
      </c>
      <c r="E272" s="40">
        <v>0.90393944115614855</v>
      </c>
      <c r="F272" s="422"/>
      <c r="G272" s="40">
        <v>0</v>
      </c>
      <c r="H272" s="41">
        <v>0</v>
      </c>
      <c r="I272" s="42">
        <f t="shared" si="78"/>
        <v>30.199337569440374</v>
      </c>
    </row>
    <row r="273" spans="1:9" ht="15">
      <c r="A273" s="29" t="s">
        <v>58</v>
      </c>
      <c r="B273" s="43">
        <v>2.4203372014425627E-9</v>
      </c>
      <c r="C273" s="43">
        <v>2.4203372014425627E-9</v>
      </c>
      <c r="D273" s="43">
        <v>2.4203372014425627E-9</v>
      </c>
      <c r="E273" s="43">
        <v>48.541933029937333</v>
      </c>
      <c r="F273" s="422"/>
      <c r="G273" s="43">
        <v>0</v>
      </c>
      <c r="H273" s="44">
        <v>0</v>
      </c>
      <c r="I273" s="39">
        <f t="shared" si="78"/>
        <v>48.541933037198348</v>
      </c>
    </row>
    <row r="274" spans="1:9" ht="15">
      <c r="A274" s="28" t="s">
        <v>12</v>
      </c>
      <c r="B274" s="40">
        <v>2.4824922304347421E-9</v>
      </c>
      <c r="C274" s="40">
        <v>2.4824922304347421E-9</v>
      </c>
      <c r="D274" s="40">
        <v>2.4824922304347421E-9</v>
      </c>
      <c r="E274" s="40">
        <v>1.3468934803063607E-2</v>
      </c>
      <c r="F274" s="422"/>
      <c r="G274" s="40">
        <v>0</v>
      </c>
      <c r="H274" s="41">
        <v>0</v>
      </c>
      <c r="I274" s="42">
        <f t="shared" si="78"/>
        <v>1.3468942250540298E-2</v>
      </c>
    </row>
    <row r="275" spans="1:9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78"/>
        <v>0</v>
      </c>
    </row>
    <row r="276" spans="1:9" ht="15">
      <c r="A276" s="28" t="s">
        <v>17</v>
      </c>
      <c r="B276" s="40">
        <v>2.4942117792760028</v>
      </c>
      <c r="C276" s="40">
        <v>1.8344119144890307E-9</v>
      </c>
      <c r="D276" s="40">
        <v>38.596615141966517</v>
      </c>
      <c r="E276" s="40">
        <v>0</v>
      </c>
      <c r="F276" s="422"/>
      <c r="G276" s="40">
        <v>0</v>
      </c>
      <c r="H276" s="41">
        <v>0</v>
      </c>
      <c r="I276" s="42">
        <f t="shared" si="78"/>
        <v>41.090826923076932</v>
      </c>
    </row>
    <row r="277" spans="1:9" ht="15">
      <c r="A277" s="29" t="s">
        <v>140</v>
      </c>
      <c r="B277" s="43">
        <v>1.4983913185113149</v>
      </c>
      <c r="C277" s="43">
        <v>14.117132858182831</v>
      </c>
      <c r="D277" s="43">
        <v>64.097345692786419</v>
      </c>
      <c r="E277" s="43">
        <v>0</v>
      </c>
      <c r="F277" s="422"/>
      <c r="G277" s="43">
        <v>0</v>
      </c>
      <c r="H277" s="44">
        <v>0</v>
      </c>
      <c r="I277" s="39">
        <f t="shared" si="78"/>
        <v>79.712869869480571</v>
      </c>
    </row>
    <row r="278" spans="1:9" ht="15">
      <c r="A278" s="28" t="s">
        <v>25</v>
      </c>
      <c r="B278" s="40">
        <v>1.6142819628719904</v>
      </c>
      <c r="C278" s="40">
        <v>2.0921963339745618E-9</v>
      </c>
      <c r="D278" s="40">
        <v>19.352539502065756</v>
      </c>
      <c r="E278" s="40">
        <v>144.23570199640571</v>
      </c>
      <c r="F278" s="422"/>
      <c r="G278" s="40">
        <v>1.754744031670487</v>
      </c>
      <c r="H278" s="41">
        <v>0</v>
      </c>
      <c r="I278" s="42">
        <f t="shared" si="78"/>
        <v>166.95726749510615</v>
      </c>
    </row>
    <row r="279" spans="1:9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78"/>
        <v>0</v>
      </c>
    </row>
    <row r="280" spans="1:9" ht="15">
      <c r="A280" s="28" t="s">
        <v>60</v>
      </c>
      <c r="B280" s="40">
        <v>0.65517120952380936</v>
      </c>
      <c r="C280" s="40">
        <v>3.4482695238095232E-2</v>
      </c>
      <c r="D280" s="40">
        <v>3.4482695238095232E-2</v>
      </c>
      <c r="E280" s="40">
        <v>0</v>
      </c>
      <c r="F280" s="422"/>
      <c r="G280" s="40">
        <v>0</v>
      </c>
      <c r="H280" s="41">
        <v>0</v>
      </c>
      <c r="I280" s="42">
        <f t="shared" si="78"/>
        <v>0.7241365999999998</v>
      </c>
    </row>
    <row r="281" spans="1:9" ht="15">
      <c r="A281" s="29" t="s">
        <v>21</v>
      </c>
      <c r="B281" s="43">
        <v>0.80530229299363043</v>
      </c>
      <c r="C281" s="43">
        <v>4.2384331210191077E-2</v>
      </c>
      <c r="D281" s="43">
        <v>4.2384331210191077E-2</v>
      </c>
      <c r="E281" s="43">
        <v>0</v>
      </c>
      <c r="F281" s="422"/>
      <c r="G281" s="43">
        <v>0</v>
      </c>
      <c r="H281" s="44">
        <v>0</v>
      </c>
      <c r="I281" s="39">
        <f>+SUM(B281:E281,G281:H281)</f>
        <v>0.89007095541401249</v>
      </c>
    </row>
    <row r="282" spans="1:9" ht="15">
      <c r="A282" s="28" t="s">
        <v>22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78"/>
        <v>0</v>
      </c>
    </row>
    <row r="283" spans="1:9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78"/>
        <v>0</v>
      </c>
    </row>
    <row r="284" spans="1:9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v>0</v>
      </c>
    </row>
    <row r="285" spans="1:9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v>0</v>
      </c>
    </row>
    <row r="286" spans="1:9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v>0</v>
      </c>
    </row>
    <row r="287" spans="1:9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v>0</v>
      </c>
    </row>
    <row r="288" spans="1:9" ht="15">
      <c r="A288" s="34" t="s">
        <v>26</v>
      </c>
      <c r="B288" s="67">
        <f>+SUM(B267:B283)</f>
        <v>30.053300020774341</v>
      </c>
      <c r="C288" s="67">
        <f t="shared" ref="C288:H288" si="79">+SUM(C267:C283)</f>
        <v>77.884764894159972</v>
      </c>
      <c r="D288" s="67">
        <f t="shared" si="79"/>
        <v>166.66644694567475</v>
      </c>
      <c r="E288" s="67">
        <f t="shared" si="79"/>
        <v>193.69504340230225</v>
      </c>
      <c r="F288" s="67">
        <f t="shared" si="79"/>
        <v>0</v>
      </c>
      <c r="G288" s="67">
        <f t="shared" si="79"/>
        <v>1.754744031670487</v>
      </c>
      <c r="H288" s="68">
        <f t="shared" si="79"/>
        <v>0</v>
      </c>
      <c r="I288" s="39">
        <f>+SUM(I267:I283)</f>
        <v>470.05429929458177</v>
      </c>
    </row>
    <row r="289" spans="1:11" s="15" customFormat="1" ht="15" thickBot="1">
      <c r="A289" s="32" t="s">
        <v>90</v>
      </c>
      <c r="B289" s="48">
        <f>+B288/$I$288</f>
        <v>6.3935805003540708E-2</v>
      </c>
      <c r="C289" s="48">
        <f t="shared" ref="C289:I289" si="80">+C288/$I$288</f>
        <v>0.16569312313714166</v>
      </c>
      <c r="D289" s="48">
        <f t="shared" si="80"/>
        <v>0.35456849814115909</v>
      </c>
      <c r="E289" s="48">
        <f t="shared" si="80"/>
        <v>0.41206950706117057</v>
      </c>
      <c r="F289" s="48">
        <f t="shared" si="80"/>
        <v>0</v>
      </c>
      <c r="G289" s="48">
        <f t="shared" si="80"/>
        <v>3.7330666569880548E-3</v>
      </c>
      <c r="H289" s="48">
        <f t="shared" si="80"/>
        <v>0</v>
      </c>
      <c r="I289" s="48">
        <f t="shared" si="80"/>
        <v>1</v>
      </c>
      <c r="J289" s="14"/>
      <c r="K289"/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4.25" customHeight="1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+SUM(B293:E293,G293:H293)</f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09" si="81">+SUM(B294:E294,G294:H294)</f>
        <v>0</v>
      </c>
    </row>
    <row r="295" spans="1:11" ht="15">
      <c r="A295" s="29" t="s">
        <v>10</v>
      </c>
      <c r="B295" s="43">
        <v>2.2277830260862466E-2</v>
      </c>
      <c r="C295" s="43">
        <v>0</v>
      </c>
      <c r="D295" s="43">
        <v>121.29412216973911</v>
      </c>
      <c r="E295" s="43">
        <v>0</v>
      </c>
      <c r="F295" s="422"/>
      <c r="G295" s="43">
        <v>0</v>
      </c>
      <c r="H295" s="44">
        <v>0</v>
      </c>
      <c r="I295" s="39">
        <f t="shared" si="81"/>
        <v>121.31639999999997</v>
      </c>
    </row>
    <row r="296" spans="1:1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81"/>
        <v>0</v>
      </c>
    </row>
    <row r="297" spans="1:11" ht="15">
      <c r="A297" s="29" t="s">
        <v>16</v>
      </c>
      <c r="B297" s="43">
        <v>88.344152644745151</v>
      </c>
      <c r="C297" s="43">
        <v>231.45692721043014</v>
      </c>
      <c r="D297" s="43">
        <v>27.357694590241955</v>
      </c>
      <c r="E297" s="43">
        <v>0</v>
      </c>
      <c r="F297" s="422"/>
      <c r="G297" s="43">
        <v>0</v>
      </c>
      <c r="H297" s="44">
        <v>0</v>
      </c>
      <c r="I297" s="39">
        <f t="shared" si="81"/>
        <v>347.15877444541729</v>
      </c>
    </row>
    <row r="298" spans="1:11" ht="15">
      <c r="A298" s="28" t="s">
        <v>68</v>
      </c>
      <c r="B298" s="40">
        <v>105.73062490175793</v>
      </c>
      <c r="C298" s="40">
        <v>133.8036305546498</v>
      </c>
      <c r="D298" s="40">
        <v>37.130308174301675</v>
      </c>
      <c r="E298" s="40">
        <v>0.55813178669136132</v>
      </c>
      <c r="F298" s="422"/>
      <c r="G298" s="40">
        <v>0</v>
      </c>
      <c r="H298" s="41">
        <v>0</v>
      </c>
      <c r="I298" s="42">
        <f t="shared" si="81"/>
        <v>277.22269541740076</v>
      </c>
    </row>
    <row r="299" spans="1:11" ht="15">
      <c r="A299" s="29" t="s">
        <v>58</v>
      </c>
      <c r="B299" s="43">
        <v>0</v>
      </c>
      <c r="C299" s="43">
        <v>0</v>
      </c>
      <c r="D299" s="43">
        <v>0</v>
      </c>
      <c r="E299" s="43">
        <v>1.5459451615868827</v>
      </c>
      <c r="F299" s="422"/>
      <c r="G299" s="43">
        <v>0</v>
      </c>
      <c r="H299" s="44">
        <v>0</v>
      </c>
      <c r="I299" s="39">
        <f t="shared" si="81"/>
        <v>1.5459451615868827</v>
      </c>
    </row>
    <row r="300" spans="1:1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81"/>
        <v>0</v>
      </c>
    </row>
    <row r="301" spans="1:11" ht="15">
      <c r="A301" s="29" t="s">
        <v>59</v>
      </c>
      <c r="B301" s="43">
        <v>0.13804165629579923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81"/>
        <v>0.13804165629579923</v>
      </c>
    </row>
    <row r="302" spans="1:11" ht="15">
      <c r="A302" s="28" t="s">
        <v>17</v>
      </c>
      <c r="B302" s="40">
        <v>1.3373132636920393</v>
      </c>
      <c r="C302" s="40">
        <v>2.5305995840099684</v>
      </c>
      <c r="D302" s="40">
        <v>6.6383861337617871</v>
      </c>
      <c r="E302" s="40">
        <v>11.439173913771182</v>
      </c>
      <c r="F302" s="422"/>
      <c r="G302" s="40">
        <v>0</v>
      </c>
      <c r="H302" s="41">
        <v>0</v>
      </c>
      <c r="I302" s="42">
        <f t="shared" si="81"/>
        <v>21.945472895234978</v>
      </c>
    </row>
    <row r="303" spans="1:11" ht="15">
      <c r="A303" s="29" t="s">
        <v>140</v>
      </c>
      <c r="B303" s="43">
        <v>284.64233300880466</v>
      </c>
      <c r="C303" s="43">
        <v>3395.6587156569631</v>
      </c>
      <c r="D303" s="43">
        <v>638.12550727210612</v>
      </c>
      <c r="E303" s="43">
        <v>3.0912579044587774</v>
      </c>
      <c r="F303" s="422"/>
      <c r="G303" s="43">
        <v>0</v>
      </c>
      <c r="H303" s="44">
        <v>0</v>
      </c>
      <c r="I303" s="39">
        <f>+SUM(B303:E303,G303:H303)</f>
        <v>4321.5178138423325</v>
      </c>
    </row>
    <row r="304" spans="1:11" ht="15">
      <c r="A304" s="28" t="s">
        <v>25</v>
      </c>
      <c r="B304" s="40">
        <v>206.08632274527483</v>
      </c>
      <c r="C304" s="40">
        <v>13.486103762393498</v>
      </c>
      <c r="D304" s="40">
        <v>44.571091144172676</v>
      </c>
      <c r="E304" s="40">
        <v>1467.2597676723076</v>
      </c>
      <c r="F304" s="422"/>
      <c r="G304" s="40">
        <v>105.28511845884826</v>
      </c>
      <c r="H304" s="41">
        <v>6.9281728530369041E-2</v>
      </c>
      <c r="I304" s="42">
        <f t="shared" si="81"/>
        <v>1836.7576855115271</v>
      </c>
    </row>
    <row r="305" spans="1:11" ht="15">
      <c r="A305" s="29" t="s">
        <v>24</v>
      </c>
      <c r="B305" s="43">
        <v>34.817422320556361</v>
      </c>
      <c r="C305" s="43">
        <v>33.24918868438867</v>
      </c>
      <c r="D305" s="43">
        <v>213.9619402689346</v>
      </c>
      <c r="E305" s="43">
        <v>0</v>
      </c>
      <c r="F305" s="422"/>
      <c r="G305" s="43">
        <v>0</v>
      </c>
      <c r="H305" s="44">
        <v>0</v>
      </c>
      <c r="I305" s="39">
        <f t="shared" si="81"/>
        <v>282.02855127387966</v>
      </c>
    </row>
    <row r="306" spans="1:11" ht="15">
      <c r="A306" s="28" t="s">
        <v>60</v>
      </c>
      <c r="B306" s="40">
        <v>9.2770333565152896</v>
      </c>
      <c r="C306" s="40">
        <v>0</v>
      </c>
      <c r="D306" s="40">
        <v>5.7367727162852216</v>
      </c>
      <c r="E306" s="40">
        <v>0</v>
      </c>
      <c r="F306" s="422"/>
      <c r="G306" s="40">
        <v>0</v>
      </c>
      <c r="H306" s="41">
        <v>0</v>
      </c>
      <c r="I306" s="42">
        <f t="shared" si="81"/>
        <v>15.013806072800511</v>
      </c>
    </row>
    <row r="307" spans="1:11" ht="15">
      <c r="A307" s="29" t="s">
        <v>22</v>
      </c>
      <c r="B307" s="43">
        <v>101.96482201385348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>+SUM(B307:E307,G307:H307)</f>
        <v>101.96482201385348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81"/>
        <v>0</v>
      </c>
    </row>
    <row r="309" spans="1:1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81"/>
        <v>0</v>
      </c>
    </row>
    <row r="310" spans="1:1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v>0</v>
      </c>
    </row>
    <row r="311" spans="1:1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v>0</v>
      </c>
    </row>
    <row r="312" spans="1:1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v>0</v>
      </c>
    </row>
    <row r="313" spans="1:1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v>0</v>
      </c>
    </row>
    <row r="314" spans="1:11" ht="15">
      <c r="A314" s="34" t="s">
        <v>26</v>
      </c>
      <c r="B314" s="67">
        <f>+SUM(B293:B309)</f>
        <v>832.36034374175642</v>
      </c>
      <c r="C314" s="67">
        <f t="shared" ref="C314:H314" si="82">+SUM(C293:C309)</f>
        <v>3810.1851654528355</v>
      </c>
      <c r="D314" s="67">
        <f t="shared" si="82"/>
        <v>1094.8158224695433</v>
      </c>
      <c r="E314" s="67">
        <f t="shared" si="82"/>
        <v>1483.8942764388157</v>
      </c>
      <c r="F314" s="67">
        <f t="shared" si="82"/>
        <v>0</v>
      </c>
      <c r="G314" s="67">
        <f>+SUM(G293:G309)</f>
        <v>105.28511845884826</v>
      </c>
      <c r="H314" s="68">
        <f t="shared" si="82"/>
        <v>6.9281728530369041E-2</v>
      </c>
      <c r="I314" s="39">
        <f>+SUM(I293:I309)</f>
        <v>7326.6100082903286</v>
      </c>
    </row>
    <row r="315" spans="1:11" s="15" customFormat="1" ht="15" thickBot="1">
      <c r="A315" s="32" t="s">
        <v>90</v>
      </c>
      <c r="B315" s="48">
        <f>+B314/$I$314</f>
        <v>0.11360784084316077</v>
      </c>
      <c r="C315" s="48">
        <f t="shared" ref="C315:I315" si="83">+C314/$I$314</f>
        <v>0.52004749278881646</v>
      </c>
      <c r="D315" s="48">
        <f t="shared" si="83"/>
        <v>0.1494300667335533</v>
      </c>
      <c r="E315" s="48">
        <f t="shared" si="83"/>
        <v>0.20253490697058185</v>
      </c>
      <c r="F315" s="48">
        <f t="shared" si="83"/>
        <v>0</v>
      </c>
      <c r="G315" s="48">
        <f t="shared" si="83"/>
        <v>1.4370236485866489E-2</v>
      </c>
      <c r="H315" s="48">
        <f t="shared" si="83"/>
        <v>9.4561780212095653E-6</v>
      </c>
      <c r="I315" s="48">
        <f t="shared" si="83"/>
        <v>1</v>
      </c>
      <c r="J315" s="14"/>
      <c r="K315"/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4.25" customHeight="1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1.0759151932491504E-9</v>
      </c>
      <c r="C319" s="37">
        <v>976.82340395735901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+SUM(B319:E319,G319:H319)</f>
        <v>976.82340395843494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5" si="84">+SUM(B320:E320,G320:H320)</f>
        <v>0</v>
      </c>
    </row>
    <row r="321" spans="1:9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84"/>
        <v>0</v>
      </c>
    </row>
    <row r="322" spans="1:9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84"/>
        <v>0</v>
      </c>
    </row>
    <row r="323" spans="1:9" ht="15">
      <c r="A323" s="29" t="s">
        <v>16</v>
      </c>
      <c r="B323" s="43">
        <v>4.0131312944877191</v>
      </c>
      <c r="C323" s="43">
        <v>12.89293037365033</v>
      </c>
      <c r="D323" s="43">
        <v>6.0121062517208648</v>
      </c>
      <c r="E323" s="43">
        <v>0</v>
      </c>
      <c r="F323" s="422"/>
      <c r="G323" s="43">
        <v>0</v>
      </c>
      <c r="H323" s="44">
        <v>0</v>
      </c>
      <c r="I323" s="39">
        <f t="shared" si="84"/>
        <v>22.918167919858917</v>
      </c>
    </row>
    <row r="324" spans="1:9" ht="15">
      <c r="A324" s="28" t="s">
        <v>68</v>
      </c>
      <c r="B324" s="40">
        <v>11.397345073928522</v>
      </c>
      <c r="C324" s="40">
        <v>1.7868832800546983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84"/>
        <v>13.184228353983221</v>
      </c>
    </row>
    <row r="325" spans="1:9" ht="15">
      <c r="A325" s="29" t="s">
        <v>58</v>
      </c>
      <c r="B325" s="43">
        <v>1.0741139575842663E-8</v>
      </c>
      <c r="C325" s="43">
        <v>0.68881510776122667</v>
      </c>
      <c r="D325" s="43">
        <v>0</v>
      </c>
      <c r="E325" s="43">
        <v>4.5925034992976483</v>
      </c>
      <c r="F325" s="422"/>
      <c r="G325" s="43">
        <v>0</v>
      </c>
      <c r="H325" s="44">
        <v>0</v>
      </c>
      <c r="I325" s="39">
        <f t="shared" si="84"/>
        <v>5.2813186178000144</v>
      </c>
    </row>
    <row r="326" spans="1:9" ht="15">
      <c r="A326" s="28" t="s">
        <v>12</v>
      </c>
      <c r="B326" s="40">
        <v>0</v>
      </c>
      <c r="C326" s="40">
        <v>0</v>
      </c>
      <c r="D326" s="40">
        <v>0</v>
      </c>
      <c r="E326" s="40">
        <v>0</v>
      </c>
      <c r="F326" s="422"/>
      <c r="G326" s="40">
        <v>0</v>
      </c>
      <c r="H326" s="41">
        <v>0</v>
      </c>
      <c r="I326" s="42">
        <f t="shared" si="84"/>
        <v>0</v>
      </c>
    </row>
    <row r="327" spans="1:9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84"/>
        <v>0</v>
      </c>
    </row>
    <row r="328" spans="1:9" ht="15">
      <c r="A328" s="28" t="s">
        <v>17</v>
      </c>
      <c r="B328" s="40">
        <v>3.9929954864490469</v>
      </c>
      <c r="C328" s="40">
        <v>0</v>
      </c>
      <c r="D328" s="40">
        <v>0.51213064871117808</v>
      </c>
      <c r="E328" s="40">
        <v>0</v>
      </c>
      <c r="F328" s="422"/>
      <c r="G328" s="40">
        <v>0</v>
      </c>
      <c r="H328" s="41">
        <v>0</v>
      </c>
      <c r="I328" s="42">
        <f t="shared" si="84"/>
        <v>4.505126135160225</v>
      </c>
    </row>
    <row r="329" spans="1:9" ht="15">
      <c r="A329" s="29" t="s">
        <v>140</v>
      </c>
      <c r="B329" s="43">
        <v>348.74509465689198</v>
      </c>
      <c r="C329" s="43">
        <v>2537.6255824730188</v>
      </c>
      <c r="D329" s="43">
        <v>558.85308693773516</v>
      </c>
      <c r="E329" s="43">
        <v>76.88603641346559</v>
      </c>
      <c r="F329" s="422"/>
      <c r="G329" s="43">
        <v>0</v>
      </c>
      <c r="H329" s="44">
        <v>0</v>
      </c>
      <c r="I329" s="39">
        <f>+SUM(B329:E329,G329:H329)</f>
        <v>3522.1098004811115</v>
      </c>
    </row>
    <row r="330" spans="1:9" ht="15">
      <c r="A330" s="28" t="s">
        <v>25</v>
      </c>
      <c r="B330" s="40">
        <v>134.7744963771826</v>
      </c>
      <c r="C330" s="40">
        <v>11.622038121841863</v>
      </c>
      <c r="D330" s="40">
        <v>25.897867219484201</v>
      </c>
      <c r="E330" s="40">
        <v>2178.4335272788762</v>
      </c>
      <c r="F330" s="422"/>
      <c r="G330" s="40">
        <v>116.06878035811617</v>
      </c>
      <c r="H330" s="41">
        <v>0</v>
      </c>
      <c r="I330" s="42">
        <f t="shared" si="84"/>
        <v>2466.7967093555012</v>
      </c>
    </row>
    <row r="331" spans="1:9" ht="15">
      <c r="A331" s="29" t="s">
        <v>24</v>
      </c>
      <c r="B331" s="43">
        <v>10.783756985510861</v>
      </c>
      <c r="C331" s="43">
        <v>0</v>
      </c>
      <c r="D331" s="43">
        <v>1.2092895955568947</v>
      </c>
      <c r="E331" s="43">
        <v>0</v>
      </c>
      <c r="F331" s="422"/>
      <c r="G331" s="43">
        <v>0</v>
      </c>
      <c r="H331" s="44">
        <v>0</v>
      </c>
      <c r="I331" s="39">
        <f t="shared" si="84"/>
        <v>11.993046581067755</v>
      </c>
    </row>
    <row r="332" spans="1:9" ht="15">
      <c r="A332" s="28" t="s">
        <v>60</v>
      </c>
      <c r="B332" s="40">
        <v>9.8861055568513115E-2</v>
      </c>
      <c r="C332" s="40">
        <v>0.59316633341107861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84"/>
        <v>0.69202738897959171</v>
      </c>
    </row>
    <row r="333" spans="1:9" ht="15">
      <c r="A333" s="29" t="s">
        <v>22</v>
      </c>
      <c r="B333" s="43">
        <v>0.90739188117465996</v>
      </c>
      <c r="C333" s="43">
        <v>692.16859947267153</v>
      </c>
      <c r="D333" s="43">
        <v>8.5606444141195906E-2</v>
      </c>
      <c r="E333" s="43">
        <v>0</v>
      </c>
      <c r="F333" s="422"/>
      <c r="G333" s="43">
        <v>0</v>
      </c>
      <c r="H333" s="44">
        <v>0</v>
      </c>
      <c r="I333" s="39">
        <f>+SUM(B333:E333,G333:H333)</f>
        <v>693.16159779798738</v>
      </c>
    </row>
    <row r="334" spans="1:9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84"/>
        <v>0</v>
      </c>
    </row>
    <row r="335" spans="1:9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84"/>
        <v>0</v>
      </c>
    </row>
    <row r="336" spans="1:9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v>0</v>
      </c>
    </row>
    <row r="337" spans="1:1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v>0</v>
      </c>
    </row>
    <row r="338" spans="1:1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v>0</v>
      </c>
    </row>
    <row r="339" spans="1:1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v>0</v>
      </c>
    </row>
    <row r="340" spans="1:11" ht="15">
      <c r="A340" s="34" t="s">
        <v>26</v>
      </c>
      <c r="B340" s="67">
        <f>+SUM(B319:B335)</f>
        <v>514.71307282301098</v>
      </c>
      <c r="C340" s="67">
        <f t="shared" ref="C340:H340" si="85">+SUM(C319:C335)</f>
        <v>4234.2014191197686</v>
      </c>
      <c r="D340" s="67">
        <f t="shared" si="85"/>
        <v>592.57008709734941</v>
      </c>
      <c r="E340" s="67">
        <f t="shared" si="85"/>
        <v>2259.9120671916394</v>
      </c>
      <c r="F340" s="67">
        <f t="shared" si="85"/>
        <v>0</v>
      </c>
      <c r="G340" s="67">
        <f>+SUM(G319:G335)</f>
        <v>116.06878035811617</v>
      </c>
      <c r="H340" s="68">
        <f t="shared" si="85"/>
        <v>0</v>
      </c>
      <c r="I340" s="39">
        <f>+SUM(I319:I335)</f>
        <v>7717.4654265898844</v>
      </c>
    </row>
    <row r="341" spans="1:11" s="15" customFormat="1" ht="15" thickBot="1">
      <c r="A341" s="32" t="s">
        <v>90</v>
      </c>
      <c r="B341" s="48">
        <f>+B340/$I$340</f>
        <v>6.6694574497167161E-2</v>
      </c>
      <c r="C341" s="48">
        <f t="shared" ref="C341:I341" si="86">+C340/$I$340</f>
        <v>0.54865181572841004</v>
      </c>
      <c r="D341" s="48">
        <f t="shared" si="86"/>
        <v>7.678299212792046E-2</v>
      </c>
      <c r="E341" s="48">
        <f t="shared" si="86"/>
        <v>0.29283086379697931</v>
      </c>
      <c r="F341" s="48">
        <f t="shared" si="86"/>
        <v>0</v>
      </c>
      <c r="G341" s="48">
        <f t="shared" si="86"/>
        <v>1.5039753849523038E-2</v>
      </c>
      <c r="H341" s="48">
        <f t="shared" si="86"/>
        <v>0</v>
      </c>
      <c r="I341" s="48">
        <f t="shared" si="86"/>
        <v>1</v>
      </c>
      <c r="J341" s="14"/>
      <c r="K341"/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4.25" customHeight="1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+SUM(B345:E345,G345:H345)</f>
        <v>0</v>
      </c>
    </row>
    <row r="346" spans="1:1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1" si="87">+SUM(B346:E346,G346:H346)</f>
        <v>0</v>
      </c>
    </row>
    <row r="347" spans="1:1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87"/>
        <v>0</v>
      </c>
    </row>
    <row r="348" spans="1:1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87"/>
        <v>0</v>
      </c>
    </row>
    <row r="349" spans="1:11" ht="15">
      <c r="A349" s="29" t="s">
        <v>16</v>
      </c>
      <c r="B349" s="43">
        <v>150.74347845017081</v>
      </c>
      <c r="C349" s="43">
        <v>2.8224081046806737</v>
      </c>
      <c r="D349" s="43">
        <v>182.62220892178979</v>
      </c>
      <c r="E349" s="43">
        <v>4.3660791467246739E-8</v>
      </c>
      <c r="F349" s="422"/>
      <c r="G349" s="43">
        <v>0</v>
      </c>
      <c r="H349" s="44">
        <v>0</v>
      </c>
      <c r="I349" s="39">
        <f t="shared" si="87"/>
        <v>336.18809552030206</v>
      </c>
    </row>
    <row r="350" spans="1:11" ht="15">
      <c r="A350" s="28" t="s">
        <v>68</v>
      </c>
      <c r="B350" s="40">
        <v>30.349227988811446</v>
      </c>
      <c r="C350" s="40">
        <v>2.4852974289572936E-8</v>
      </c>
      <c r="D350" s="40">
        <v>4.4449366627679963</v>
      </c>
      <c r="E350" s="40">
        <v>2.4852974289572936E-8</v>
      </c>
      <c r="F350" s="422"/>
      <c r="G350" s="40">
        <v>0</v>
      </c>
      <c r="H350" s="41">
        <v>0</v>
      </c>
      <c r="I350" s="42">
        <f t="shared" si="87"/>
        <v>34.794164701285389</v>
      </c>
    </row>
    <row r="351" spans="1:11" ht="15">
      <c r="A351" s="29" t="s">
        <v>58</v>
      </c>
      <c r="B351" s="43">
        <v>1.4740059062933575E-9</v>
      </c>
      <c r="C351" s="43">
        <v>1.4740059062933575E-9</v>
      </c>
      <c r="D351" s="43">
        <v>5.8425830699458805</v>
      </c>
      <c r="E351" s="43">
        <v>0.97376384032329477</v>
      </c>
      <c r="F351" s="422"/>
      <c r="G351" s="43">
        <v>0</v>
      </c>
      <c r="H351" s="44">
        <v>0</v>
      </c>
      <c r="I351" s="39">
        <f t="shared" si="87"/>
        <v>6.8163469132171866</v>
      </c>
    </row>
    <row r="352" spans="1:11" ht="15">
      <c r="A352" s="28" t="s">
        <v>12</v>
      </c>
      <c r="B352" s="40">
        <v>0</v>
      </c>
      <c r="C352" s="40">
        <v>0</v>
      </c>
      <c r="D352" s="40">
        <v>0</v>
      </c>
      <c r="E352" s="40">
        <v>0</v>
      </c>
      <c r="F352" s="422"/>
      <c r="G352" s="40">
        <v>0</v>
      </c>
      <c r="H352" s="41">
        <v>0</v>
      </c>
      <c r="I352" s="42">
        <f t="shared" si="87"/>
        <v>0</v>
      </c>
    </row>
    <row r="353" spans="1:1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87"/>
        <v>0</v>
      </c>
    </row>
    <row r="354" spans="1:11" ht="15">
      <c r="A354" s="28" t="s">
        <v>17</v>
      </c>
      <c r="B354" s="40">
        <v>2.1186158254862269E-4</v>
      </c>
      <c r="C354" s="40">
        <v>1.2711695053551613E-3</v>
      </c>
      <c r="D354" s="40">
        <v>5.2965395504742119E-13</v>
      </c>
      <c r="E354" s="40">
        <v>5.2965395504742119E-13</v>
      </c>
      <c r="F354" s="422"/>
      <c r="G354" s="40">
        <v>0</v>
      </c>
      <c r="H354" s="41">
        <v>0</v>
      </c>
      <c r="I354" s="42">
        <f t="shared" si="87"/>
        <v>1.483031088963092E-3</v>
      </c>
    </row>
    <row r="355" spans="1:11" ht="15">
      <c r="A355" s="29" t="s">
        <v>140</v>
      </c>
      <c r="B355" s="43">
        <v>3.103142014869094</v>
      </c>
      <c r="C355" s="43">
        <v>105.55133781267469</v>
      </c>
      <c r="D355" s="43">
        <v>9.2898293837984376</v>
      </c>
      <c r="E355" s="43">
        <v>3.6391332675568218E-10</v>
      </c>
      <c r="F355" s="422"/>
      <c r="G355" s="43">
        <v>0</v>
      </c>
      <c r="H355" s="44">
        <v>0</v>
      </c>
      <c r="I355" s="39">
        <f>+SUM(B355:E355,G355:H355)</f>
        <v>117.94430921170613</v>
      </c>
    </row>
    <row r="356" spans="1:11" ht="15">
      <c r="A356" s="28" t="s">
        <v>25</v>
      </c>
      <c r="B356" s="40">
        <v>4.5287713559024931</v>
      </c>
      <c r="C356" s="40">
        <v>0.84128653881251747</v>
      </c>
      <c r="D356" s="40">
        <v>30.83670912693113</v>
      </c>
      <c r="E356" s="40">
        <v>543.73829130102672</v>
      </c>
      <c r="F356" s="422"/>
      <c r="G356" s="40">
        <v>14.211460829929516</v>
      </c>
      <c r="H356" s="41">
        <v>4.4753196459398391E-3</v>
      </c>
      <c r="I356" s="42">
        <f t="shared" si="87"/>
        <v>594.16099447224826</v>
      </c>
    </row>
    <row r="357" spans="1:11" ht="15">
      <c r="A357" s="29" t="s">
        <v>24</v>
      </c>
      <c r="B357" s="43">
        <v>158.0266885781819</v>
      </c>
      <c r="C357" s="43">
        <v>9.3723584995182325E-4</v>
      </c>
      <c r="D357" s="43">
        <v>352.24850163164785</v>
      </c>
      <c r="E357" s="43">
        <v>6.1491201262738456E-8</v>
      </c>
      <c r="F357" s="422"/>
      <c r="G357" s="43">
        <v>0</v>
      </c>
      <c r="H357" s="44">
        <v>0</v>
      </c>
      <c r="I357" s="39">
        <f>+SUM(B357:E357,G357:H357)</f>
        <v>510.27612750717094</v>
      </c>
    </row>
    <row r="358" spans="1:11" ht="15">
      <c r="A358" s="28" t="s">
        <v>60</v>
      </c>
      <c r="B358" s="40">
        <v>7.826061713191744</v>
      </c>
      <c r="C358" s="40">
        <v>13.272032489987755</v>
      </c>
      <c r="D358" s="40">
        <v>24.204314567852339</v>
      </c>
      <c r="E358" s="40">
        <v>4.3145151099561826E-9</v>
      </c>
      <c r="F358" s="422"/>
      <c r="G358" s="40">
        <v>0</v>
      </c>
      <c r="H358" s="41">
        <v>0</v>
      </c>
      <c r="I358" s="42">
        <f t="shared" si="87"/>
        <v>45.30240877534635</v>
      </c>
    </row>
    <row r="359" spans="1:11" ht="15">
      <c r="A359" s="29" t="s">
        <v>22</v>
      </c>
      <c r="B359" s="43">
        <v>30.068244762238539</v>
      </c>
      <c r="C359" s="43">
        <v>519.30119720189373</v>
      </c>
      <c r="D359" s="43">
        <v>236.65770835799594</v>
      </c>
      <c r="E359" s="43">
        <v>1.7823744894351181E-8</v>
      </c>
      <c r="F359" s="422"/>
      <c r="G359" s="43">
        <v>0</v>
      </c>
      <c r="H359" s="44">
        <v>0</v>
      </c>
      <c r="I359" s="39">
        <f>+SUM(B359:E359,G359:H359)</f>
        <v>786.02715033995196</v>
      </c>
    </row>
    <row r="360" spans="1:11" ht="15">
      <c r="A360" s="28" t="s">
        <v>21</v>
      </c>
      <c r="B360" s="40">
        <v>0.9480929194923936</v>
      </c>
      <c r="C360" s="40">
        <v>51.040400520431845</v>
      </c>
      <c r="D360" s="40">
        <v>15.891044151239333</v>
      </c>
      <c r="E360" s="40">
        <v>2.406222530473831E-10</v>
      </c>
      <c r="F360" s="422"/>
      <c r="G360" s="40">
        <v>0</v>
      </c>
      <c r="H360" s="41">
        <v>0</v>
      </c>
      <c r="I360" s="42">
        <f t="shared" si="87"/>
        <v>67.879537591404187</v>
      </c>
    </row>
    <row r="361" spans="1:1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87"/>
        <v>0</v>
      </c>
    </row>
    <row r="362" spans="1:1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v>0</v>
      </c>
    </row>
    <row r="363" spans="1:1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v>0</v>
      </c>
    </row>
    <row r="364" spans="1:1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v>0</v>
      </c>
    </row>
    <row r="365" spans="1:1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v>0</v>
      </c>
    </row>
    <row r="366" spans="1:11" ht="15">
      <c r="A366" s="34" t="s">
        <v>26</v>
      </c>
      <c r="B366" s="67">
        <f>+SUM(B345:B361)</f>
        <v>385.59391964591498</v>
      </c>
      <c r="C366" s="67">
        <f t="shared" ref="C366:H366" si="88">+SUM(C345:C361)</f>
        <v>692.83087110016345</v>
      </c>
      <c r="D366" s="67">
        <f t="shared" si="88"/>
        <v>862.03783587396924</v>
      </c>
      <c r="E366" s="67">
        <f t="shared" si="88"/>
        <v>544.71205529409826</v>
      </c>
      <c r="F366" s="67">
        <f t="shared" si="88"/>
        <v>0</v>
      </c>
      <c r="G366" s="67">
        <f>+SUM(G345:G361)</f>
        <v>14.211460829929516</v>
      </c>
      <c r="H366" s="68">
        <f t="shared" si="88"/>
        <v>4.4753196459398391E-3</v>
      </c>
      <c r="I366" s="39">
        <f>+SUM(I345:I361)</f>
        <v>2499.3906180637214</v>
      </c>
    </row>
    <row r="367" spans="1:11" s="15" customFormat="1" ht="15" thickBot="1">
      <c r="A367" s="32" t="s">
        <v>90</v>
      </c>
      <c r="B367" s="48">
        <f>+B366/$I$366</f>
        <v>0.15427517285978881</v>
      </c>
      <c r="C367" s="48">
        <f t="shared" ref="C367:I367" si="89">+C366/$I$366</f>
        <v>0.27719991668885263</v>
      </c>
      <c r="D367" s="48">
        <f t="shared" si="89"/>
        <v>0.34489920448760836</v>
      </c>
      <c r="E367" s="48">
        <f t="shared" si="89"/>
        <v>0.21793794509642789</v>
      </c>
      <c r="F367" s="48">
        <f t="shared" si="89"/>
        <v>0</v>
      </c>
      <c r="G367" s="48">
        <f t="shared" si="89"/>
        <v>5.6859703030089541E-3</v>
      </c>
      <c r="H367" s="48">
        <f t="shared" si="89"/>
        <v>1.790564313395267E-6</v>
      </c>
      <c r="I367" s="48">
        <f t="shared" si="89"/>
        <v>1</v>
      </c>
      <c r="J367" s="14"/>
      <c r="K367"/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9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/>
      <c r="G371" s="37">
        <v>0</v>
      </c>
      <c r="H371" s="38">
        <v>0</v>
      </c>
      <c r="I371" s="39">
        <f>+SUM(B371:E371,G371:H371)</f>
        <v>0</v>
      </c>
    </row>
    <row r="372" spans="1:9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87" si="90">+SUM(B372:E372,G372:H372)</f>
        <v>0</v>
      </c>
    </row>
    <row r="373" spans="1:9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90"/>
        <v>0</v>
      </c>
    </row>
    <row r="374" spans="1:9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90"/>
        <v>0</v>
      </c>
    </row>
    <row r="375" spans="1:9" ht="15">
      <c r="A375" s="29" t="s">
        <v>16</v>
      </c>
      <c r="B375" s="43">
        <v>75.672840272519807</v>
      </c>
      <c r="C375" s="43">
        <v>1.5088443882370937</v>
      </c>
      <c r="D375" s="43">
        <v>11.895215244338434</v>
      </c>
      <c r="E375" s="43">
        <v>5.5812593916056359E-10</v>
      </c>
      <c r="F375" s="422"/>
      <c r="G375" s="43">
        <v>0</v>
      </c>
      <c r="H375" s="44">
        <v>0</v>
      </c>
      <c r="I375" s="39">
        <f t="shared" si="90"/>
        <v>89.076899905653462</v>
      </c>
    </row>
    <row r="376" spans="1:9" ht="15">
      <c r="A376" s="28" t="s">
        <v>68</v>
      </c>
      <c r="B376" s="40">
        <v>354.28640312584747</v>
      </c>
      <c r="C376" s="40">
        <v>1.4956755497335108</v>
      </c>
      <c r="D376" s="40">
        <v>8.8406124772513669E-9</v>
      </c>
      <c r="E376" s="40">
        <v>3.1467881395210293</v>
      </c>
      <c r="F376" s="422"/>
      <c r="G376" s="40">
        <v>0</v>
      </c>
      <c r="H376" s="41">
        <v>0</v>
      </c>
      <c r="I376" s="42">
        <f t="shared" si="90"/>
        <v>358.92886682394266</v>
      </c>
    </row>
    <row r="377" spans="1:9" ht="15">
      <c r="A377" s="29" t="s">
        <v>58</v>
      </c>
      <c r="B377" s="43">
        <v>3.2843883866558669E-9</v>
      </c>
      <c r="C377" s="43">
        <v>3.2843883866558669E-9</v>
      </c>
      <c r="D377" s="43">
        <v>3.2843883866558669E-9</v>
      </c>
      <c r="E377" s="43">
        <v>2738.6537298376111</v>
      </c>
      <c r="F377" s="422"/>
      <c r="G377" s="43">
        <v>0</v>
      </c>
      <c r="H377" s="44">
        <v>0</v>
      </c>
      <c r="I377" s="39">
        <f t="shared" si="90"/>
        <v>2738.6537298474641</v>
      </c>
    </row>
    <row r="378" spans="1:9" ht="15">
      <c r="A378" s="28" t="s">
        <v>12</v>
      </c>
      <c r="B378" s="40">
        <v>1.5480424095666773E-8</v>
      </c>
      <c r="C378" s="40">
        <v>1.5480424095666773E-8</v>
      </c>
      <c r="D378" s="40">
        <v>1.5480424095666773E-8</v>
      </c>
      <c r="E378" s="40">
        <v>24.588338905229001</v>
      </c>
      <c r="F378" s="422"/>
      <c r="G378" s="40">
        <v>0</v>
      </c>
      <c r="H378" s="41">
        <v>0</v>
      </c>
      <c r="I378" s="42">
        <f t="shared" si="90"/>
        <v>24.588338951670274</v>
      </c>
    </row>
    <row r="379" spans="1:9" ht="15">
      <c r="A379" s="29" t="s">
        <v>59</v>
      </c>
      <c r="B379" s="43">
        <v>7.8919399757982935E-3</v>
      </c>
      <c r="C379" s="43">
        <v>7.8919399757982935E-3</v>
      </c>
      <c r="D379" s="43">
        <v>7.8919399757982935E-3</v>
      </c>
      <c r="E379" s="43">
        <v>0.19729849939495736</v>
      </c>
      <c r="F379" s="422"/>
      <c r="G379" s="43">
        <v>0</v>
      </c>
      <c r="H379" s="44">
        <v>0</v>
      </c>
      <c r="I379" s="39">
        <f t="shared" si="90"/>
        <v>0.22097431932235223</v>
      </c>
    </row>
    <row r="380" spans="1:9" ht="15">
      <c r="A380" s="28" t="s">
        <v>17</v>
      </c>
      <c r="B380" s="40">
        <v>19.1010145164711</v>
      </c>
      <c r="C380" s="40">
        <v>1.0661731301124016E-9</v>
      </c>
      <c r="D380" s="40">
        <v>4.6150275058996515</v>
      </c>
      <c r="E380" s="40">
        <v>9.8684116049565667</v>
      </c>
      <c r="F380" s="422"/>
      <c r="G380" s="40">
        <v>0</v>
      </c>
      <c r="H380" s="41">
        <v>0</v>
      </c>
      <c r="I380" s="42">
        <f t="shared" si="90"/>
        <v>33.58445362839349</v>
      </c>
    </row>
    <row r="381" spans="1:9" ht="15">
      <c r="A381" s="29" t="s">
        <v>140</v>
      </c>
      <c r="B381" s="43">
        <v>127.05903699679553</v>
      </c>
      <c r="C381" s="43">
        <v>0.84608865065555872</v>
      </c>
      <c r="D381" s="43">
        <v>112.68742387193011</v>
      </c>
      <c r="E381" s="43">
        <v>5.0147536967984144E-2</v>
      </c>
      <c r="F381" s="422"/>
      <c r="G381" s="43">
        <v>0</v>
      </c>
      <c r="H381" s="44">
        <v>0</v>
      </c>
      <c r="I381" s="39">
        <f>+SUM(B381:E381,G381:H381)</f>
        <v>240.64269705634916</v>
      </c>
    </row>
    <row r="382" spans="1:9" ht="15">
      <c r="A382" s="28" t="s">
        <v>25</v>
      </c>
      <c r="B382" s="40">
        <v>44.748707452327174</v>
      </c>
      <c r="C382" s="40">
        <v>1.4256111823474681E-2</v>
      </c>
      <c r="D382" s="40">
        <v>13.401702804361923</v>
      </c>
      <c r="E382" s="40">
        <v>165.52818090884492</v>
      </c>
      <c r="F382" s="422"/>
      <c r="G382" s="40">
        <v>174.76816554478759</v>
      </c>
      <c r="H382" s="41">
        <v>0</v>
      </c>
      <c r="I382" s="42">
        <f t="shared" si="90"/>
        <v>398.46101282214511</v>
      </c>
    </row>
    <row r="383" spans="1:9" ht="15">
      <c r="A383" s="29" t="s">
        <v>24</v>
      </c>
      <c r="B383" s="43">
        <v>58.965612982921172</v>
      </c>
      <c r="C383" s="43">
        <v>4.5541169182212402E-9</v>
      </c>
      <c r="D383" s="43">
        <v>4.5541169182212402E-9</v>
      </c>
      <c r="E383" s="43">
        <v>4.5541169182212402E-9</v>
      </c>
      <c r="F383" s="422"/>
      <c r="G383" s="43">
        <v>0</v>
      </c>
      <c r="H383" s="44">
        <v>0</v>
      </c>
      <c r="I383" s="39">
        <f>+SUM(B383:E383,G383:H383)</f>
        <v>58.965612996583523</v>
      </c>
    </row>
    <row r="384" spans="1:9" ht="15">
      <c r="A384" s="28" t="s">
        <v>60</v>
      </c>
      <c r="B384" s="40">
        <v>47.966570966569343</v>
      </c>
      <c r="C384" s="40">
        <v>2.2841223997875593E-8</v>
      </c>
      <c r="D384" s="40">
        <v>2.2841223997875593E-8</v>
      </c>
      <c r="E384" s="40">
        <v>2.2841223997875593E-8</v>
      </c>
      <c r="F384" s="422"/>
      <c r="G384" s="40">
        <v>0</v>
      </c>
      <c r="H384" s="41">
        <v>0</v>
      </c>
      <c r="I384" s="42">
        <f t="shared" si="90"/>
        <v>47.966571035093004</v>
      </c>
    </row>
    <row r="385" spans="1:11" ht="15">
      <c r="A385" s="29" t="s">
        <v>22</v>
      </c>
      <c r="B385" s="43">
        <v>151.76013473429177</v>
      </c>
      <c r="C385" s="43">
        <v>6.5697027952402256E-9</v>
      </c>
      <c r="D385" s="43">
        <v>6.5697027952402256E-9</v>
      </c>
      <c r="E385" s="43">
        <v>6.5697027952402256E-9</v>
      </c>
      <c r="F385" s="422"/>
      <c r="G385" s="43">
        <v>0</v>
      </c>
      <c r="H385" s="44">
        <v>0</v>
      </c>
      <c r="I385" s="39">
        <f>+SUM(B385:E385,G385:H385)</f>
        <v>151.76013475400089</v>
      </c>
    </row>
    <row r="386" spans="1:11" ht="15">
      <c r="A386" s="28" t="s">
        <v>21</v>
      </c>
      <c r="B386" s="40">
        <v>20.122228717586989</v>
      </c>
      <c r="C386" s="40">
        <v>7.5910608760393035E-9</v>
      </c>
      <c r="D386" s="40">
        <v>1.1327419326906396</v>
      </c>
      <c r="E386" s="40">
        <v>7.5910608760393035E-9</v>
      </c>
      <c r="F386" s="422"/>
      <c r="G386" s="40">
        <v>0</v>
      </c>
      <c r="H386" s="41">
        <v>0</v>
      </c>
      <c r="I386" s="42">
        <f t="shared" si="90"/>
        <v>21.254970665459751</v>
      </c>
    </row>
    <row r="387" spans="1:1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90"/>
        <v>0</v>
      </c>
    </row>
    <row r="388" spans="1:1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v>0</v>
      </c>
    </row>
    <row r="389" spans="1:1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v>0</v>
      </c>
    </row>
    <row r="390" spans="1:1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v>0</v>
      </c>
    </row>
    <row r="391" spans="1:1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v>0</v>
      </c>
    </row>
    <row r="392" spans="1:11" ht="15">
      <c r="A392" s="34" t="s">
        <v>26</v>
      </c>
      <c r="B392" s="67">
        <f>+SUM(B371:B387)</f>
        <v>899.69044172407087</v>
      </c>
      <c r="C392" s="67">
        <f t="shared" ref="C392:H392" si="91">+SUM(C371:C387)</f>
        <v>3.8727567018125262</v>
      </c>
      <c r="D392" s="67">
        <f t="shared" si="91"/>
        <v>143.74000336076702</v>
      </c>
      <c r="E392" s="67">
        <f t="shared" si="91"/>
        <v>2942.0328954746401</v>
      </c>
      <c r="F392" s="67">
        <f t="shared" si="91"/>
        <v>0</v>
      </c>
      <c r="G392" s="67">
        <f>+SUM(G371:G387)</f>
        <v>174.76816554478759</v>
      </c>
      <c r="H392" s="68">
        <f t="shared" si="91"/>
        <v>0</v>
      </c>
      <c r="I392" s="39">
        <f>+SUM(I371:I387)</f>
        <v>4164.1042628060777</v>
      </c>
    </row>
    <row r="393" spans="1:11" s="15" customFormat="1" ht="15" thickBot="1">
      <c r="A393" s="32" t="s">
        <v>90</v>
      </c>
      <c r="B393" s="48">
        <f>+B392/$I$392</f>
        <v>0.21605857705344622</v>
      </c>
      <c r="C393" s="48">
        <f t="shared" ref="C393:I393" si="92">+C392/$I$392</f>
        <v>9.3003355761384792E-4</v>
      </c>
      <c r="D393" s="48">
        <f t="shared" si="92"/>
        <v>3.4518829090005664E-2</v>
      </c>
      <c r="E393" s="48">
        <f t="shared" si="92"/>
        <v>0.70652238988177574</v>
      </c>
      <c r="F393" s="48">
        <f t="shared" si="92"/>
        <v>0</v>
      </c>
      <c r="G393" s="48">
        <f t="shared" si="92"/>
        <v>4.197017041715858E-2</v>
      </c>
      <c r="H393" s="48">
        <f t="shared" si="92"/>
        <v>0</v>
      </c>
      <c r="I393" s="48">
        <f t="shared" si="92"/>
        <v>1</v>
      </c>
      <c r="J393" s="14"/>
      <c r="K393"/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4.25" customHeight="1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+SUM(B397:E397,G397:H397)</f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3" si="93">+SUM(B398:E398,G398:H398)</f>
        <v>0</v>
      </c>
    </row>
    <row r="399" spans="1:1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93"/>
        <v>0</v>
      </c>
    </row>
    <row r="400" spans="1:1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93"/>
        <v>0</v>
      </c>
    </row>
    <row r="401" spans="1:9" ht="15">
      <c r="A401" s="29" t="s">
        <v>16</v>
      </c>
      <c r="B401" s="43">
        <v>27.236258918052162</v>
      </c>
      <c r="C401" s="43">
        <v>14.515719341732977</v>
      </c>
      <c r="D401" s="43">
        <v>1.9398755987604997E-3</v>
      </c>
      <c r="E401" s="43">
        <v>0</v>
      </c>
      <c r="F401" s="422"/>
      <c r="G401" s="43">
        <v>0</v>
      </c>
      <c r="H401" s="44">
        <v>0</v>
      </c>
      <c r="I401" s="39">
        <f t="shared" si="93"/>
        <v>41.753918135383898</v>
      </c>
    </row>
    <row r="402" spans="1:9" ht="15">
      <c r="A402" s="28" t="s">
        <v>68</v>
      </c>
      <c r="B402" s="40">
        <v>6.7626745078448112</v>
      </c>
      <c r="C402" s="40">
        <v>3.9954396806870034</v>
      </c>
      <c r="D402" s="40">
        <v>1.943372618161511</v>
      </c>
      <c r="E402" s="40">
        <v>0</v>
      </c>
      <c r="F402" s="422"/>
      <c r="G402" s="40">
        <v>0</v>
      </c>
      <c r="H402" s="41">
        <v>0</v>
      </c>
      <c r="I402" s="42">
        <f t="shared" si="93"/>
        <v>12.701486806693326</v>
      </c>
    </row>
    <row r="403" spans="1:9" ht="15">
      <c r="A403" s="29" t="s">
        <v>58</v>
      </c>
      <c r="B403" s="43">
        <v>5.239130059438821E-10</v>
      </c>
      <c r="C403" s="43">
        <v>0</v>
      </c>
      <c r="D403" s="43">
        <v>0</v>
      </c>
      <c r="E403" s="43">
        <v>0.37547809816174799</v>
      </c>
      <c r="F403" s="422"/>
      <c r="G403" s="43">
        <v>0</v>
      </c>
      <c r="H403" s="44">
        <v>0</v>
      </c>
      <c r="I403" s="39">
        <f t="shared" si="93"/>
        <v>0.37547809868566101</v>
      </c>
    </row>
    <row r="404" spans="1:9" ht="15">
      <c r="A404" s="28" t="s">
        <v>12</v>
      </c>
      <c r="B404" s="40">
        <v>2.0550287188516824E-9</v>
      </c>
      <c r="C404" s="40">
        <v>0.44893730606607563</v>
      </c>
      <c r="D404" s="40">
        <v>0</v>
      </c>
      <c r="E404" s="40">
        <v>7.4822882289317216E-2</v>
      </c>
      <c r="F404" s="422"/>
      <c r="G404" s="40">
        <v>0</v>
      </c>
      <c r="H404" s="41">
        <v>0</v>
      </c>
      <c r="I404" s="42">
        <f t="shared" si="93"/>
        <v>0.52376019041042154</v>
      </c>
    </row>
    <row r="405" spans="1:9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93"/>
        <v>0</v>
      </c>
    </row>
    <row r="406" spans="1:9" ht="15">
      <c r="A406" s="28" t="s">
        <v>17</v>
      </c>
      <c r="B406" s="40">
        <v>1.2720809609203016E-11</v>
      </c>
      <c r="C406" s="40">
        <v>0</v>
      </c>
      <c r="D406" s="40">
        <v>3.5618266982093291E-2</v>
      </c>
      <c r="E406" s="40">
        <v>0</v>
      </c>
      <c r="F406" s="422"/>
      <c r="G406" s="40">
        <v>0</v>
      </c>
      <c r="H406" s="41">
        <v>0</v>
      </c>
      <c r="I406" s="42">
        <f t="shared" si="93"/>
        <v>3.5618266994814102E-2</v>
      </c>
    </row>
    <row r="407" spans="1:9" ht="15">
      <c r="A407" s="29" t="s">
        <v>140</v>
      </c>
      <c r="B407" s="43">
        <v>31.40047981702282</v>
      </c>
      <c r="C407" s="43">
        <v>191.58710378246047</v>
      </c>
      <c r="D407" s="43">
        <v>68.634376646901245</v>
      </c>
      <c r="E407" s="43">
        <v>0.5662015807829982</v>
      </c>
      <c r="F407" s="422"/>
      <c r="G407" s="43">
        <v>0</v>
      </c>
      <c r="H407" s="44">
        <v>0</v>
      </c>
      <c r="I407" s="39">
        <f>+SUM(B407:E407,G407:H407)</f>
        <v>292.18816182716756</v>
      </c>
    </row>
    <row r="408" spans="1:9" ht="15">
      <c r="A408" s="28" t="s">
        <v>25</v>
      </c>
      <c r="B408" s="40">
        <v>22.336794923621834</v>
      </c>
      <c r="C408" s="40">
        <v>0.87907587200523274</v>
      </c>
      <c r="D408" s="40">
        <v>4.2747752035727826</v>
      </c>
      <c r="E408" s="40">
        <v>186.03865589573462</v>
      </c>
      <c r="F408" s="422"/>
      <c r="G408" s="40">
        <v>27.127053803948105</v>
      </c>
      <c r="H408" s="41">
        <v>0</v>
      </c>
      <c r="I408" s="42">
        <f t="shared" si="93"/>
        <v>240.65635569888258</v>
      </c>
    </row>
    <row r="409" spans="1:9" ht="15">
      <c r="A409" s="29" t="s">
        <v>24</v>
      </c>
      <c r="B409" s="43">
        <v>1.5313795082773429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>+SUM(B409:E409,G409:H409)</f>
        <v>1.5313795082773429</v>
      </c>
    </row>
    <row r="410" spans="1:9" ht="15">
      <c r="A410" s="28" t="s">
        <v>60</v>
      </c>
      <c r="B410" s="40">
        <v>0.31838561204359678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93"/>
        <v>0.31838561204359678</v>
      </c>
    </row>
    <row r="411" spans="1:9" ht="15">
      <c r="A411" s="29" t="s">
        <v>22</v>
      </c>
      <c r="B411" s="43">
        <v>2.357986290413673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+SUM(B411:E411,G411:H411)</f>
        <v>2.357986290413673</v>
      </c>
    </row>
    <row r="412" spans="1:9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93"/>
        <v>0</v>
      </c>
    </row>
    <row r="413" spans="1:9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93"/>
        <v>0</v>
      </c>
    </row>
    <row r="414" spans="1:9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v>0</v>
      </c>
    </row>
    <row r="415" spans="1:9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v>0</v>
      </c>
    </row>
    <row r="416" spans="1:9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v>0</v>
      </c>
    </row>
    <row r="417" spans="1:1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v>0</v>
      </c>
    </row>
    <row r="418" spans="1:11" ht="15">
      <c r="A418" s="34" t="s">
        <v>26</v>
      </c>
      <c r="B418" s="67">
        <f>+SUM(B397:B413)</f>
        <v>91.943959579867908</v>
      </c>
      <c r="C418" s="67">
        <f t="shared" ref="C418:H418" si="94">+SUM(C397:C413)</f>
        <v>211.42627598295178</v>
      </c>
      <c r="D418" s="67">
        <f t="shared" si="94"/>
        <v>74.8900826112164</v>
      </c>
      <c r="E418" s="67">
        <f t="shared" si="94"/>
        <v>187.05515845696868</v>
      </c>
      <c r="F418" s="67">
        <f t="shared" si="94"/>
        <v>0</v>
      </c>
      <c r="G418" s="67">
        <f>+SUM(G397:G413)</f>
        <v>27.127053803948105</v>
      </c>
      <c r="H418" s="68">
        <f t="shared" si="94"/>
        <v>0</v>
      </c>
      <c r="I418" s="39">
        <f>+SUM(I397:I413)</f>
        <v>592.44253043495291</v>
      </c>
    </row>
    <row r="419" spans="1:11" s="15" customFormat="1" ht="15" thickBot="1">
      <c r="A419" s="32" t="s">
        <v>90</v>
      </c>
      <c r="B419" s="48">
        <f>+B418/$I$418</f>
        <v>0.15519473173603102</v>
      </c>
      <c r="C419" s="48">
        <f t="shared" ref="C419:I419" si="95">+C418/$I$418</f>
        <v>0.35687221143243913</v>
      </c>
      <c r="D419" s="48">
        <f t="shared" si="95"/>
        <v>0.12640902495003933</v>
      </c>
      <c r="E419" s="48">
        <f t="shared" si="95"/>
        <v>0.31573553357089101</v>
      </c>
      <c r="F419" s="48">
        <f t="shared" si="95"/>
        <v>0</v>
      </c>
      <c r="G419" s="48">
        <f t="shared" si="95"/>
        <v>4.5788498310599453E-2</v>
      </c>
      <c r="H419" s="48">
        <f t="shared" si="95"/>
        <v>0</v>
      </c>
      <c r="I419" s="48">
        <f t="shared" si="95"/>
        <v>1</v>
      </c>
      <c r="J419" s="14"/>
      <c r="K419"/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4.25" customHeight="1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+SUM(B423:E423,G423:H423)</f>
        <v>0</v>
      </c>
    </row>
    <row r="424" spans="1:1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39" si="96">+SUM(B424:E424,G424:H424)</f>
        <v>0</v>
      </c>
    </row>
    <row r="425" spans="1:1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96"/>
        <v>0</v>
      </c>
    </row>
    <row r="426" spans="1:1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96"/>
        <v>0</v>
      </c>
    </row>
    <row r="427" spans="1:11" ht="15">
      <c r="A427" s="29" t="s">
        <v>16</v>
      </c>
      <c r="B427" s="43">
        <v>76.414177668384596</v>
      </c>
      <c r="C427" s="43">
        <v>0.85288480803524236</v>
      </c>
      <c r="D427" s="43">
        <v>5.2798020319501253</v>
      </c>
      <c r="E427" s="43">
        <v>0</v>
      </c>
      <c r="F427" s="422"/>
      <c r="G427" s="43">
        <v>0</v>
      </c>
      <c r="H427" s="44">
        <v>0</v>
      </c>
      <c r="I427" s="39">
        <f t="shared" si="96"/>
        <v>82.546864508369964</v>
      </c>
    </row>
    <row r="428" spans="1:11" ht="15">
      <c r="A428" s="28" t="s">
        <v>68</v>
      </c>
      <c r="B428" s="40">
        <v>25.162611551893455</v>
      </c>
      <c r="C428" s="40">
        <v>11.735846517634945</v>
      </c>
      <c r="D428" s="40">
        <v>1.4966869906399329</v>
      </c>
      <c r="E428" s="40">
        <v>0</v>
      </c>
      <c r="F428" s="422"/>
      <c r="G428" s="40">
        <v>0</v>
      </c>
      <c r="H428" s="41">
        <v>0</v>
      </c>
      <c r="I428" s="42">
        <f t="shared" si="96"/>
        <v>38.395145060168332</v>
      </c>
    </row>
    <row r="429" spans="1:11" ht="15">
      <c r="A429" s="29" t="s">
        <v>58</v>
      </c>
      <c r="B429" s="43">
        <v>2.4138115801585882E-10</v>
      </c>
      <c r="C429" s="43">
        <v>2.4138115801585882E-10</v>
      </c>
      <c r="D429" s="43">
        <v>2.4138115801585882E-10</v>
      </c>
      <c r="E429" s="43">
        <v>0.2653160674371865</v>
      </c>
      <c r="F429" s="422"/>
      <c r="G429" s="43">
        <v>0</v>
      </c>
      <c r="H429" s="44">
        <v>0</v>
      </c>
      <c r="I429" s="39">
        <f t="shared" si="96"/>
        <v>0.26531606816132997</v>
      </c>
    </row>
    <row r="430" spans="1:1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96"/>
        <v>0</v>
      </c>
    </row>
    <row r="431" spans="1:1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96"/>
        <v>0</v>
      </c>
    </row>
    <row r="432" spans="1:11" ht="15">
      <c r="A432" s="28" t="s">
        <v>17</v>
      </c>
      <c r="B432" s="40">
        <v>0</v>
      </c>
      <c r="C432" s="40">
        <v>0</v>
      </c>
      <c r="D432" s="40">
        <v>0</v>
      </c>
      <c r="E432" s="40">
        <v>0</v>
      </c>
      <c r="F432" s="422"/>
      <c r="G432" s="40">
        <v>0</v>
      </c>
      <c r="H432" s="41">
        <v>0</v>
      </c>
      <c r="I432" s="42">
        <f t="shared" si="96"/>
        <v>0</v>
      </c>
    </row>
    <row r="433" spans="1:11" ht="15">
      <c r="A433" s="29" t="s">
        <v>140</v>
      </c>
      <c r="B433" s="43">
        <v>209.13374673658677</v>
      </c>
      <c r="C433" s="43">
        <v>362.02407126345543</v>
      </c>
      <c r="D433" s="43">
        <v>150.51122627528247</v>
      </c>
      <c r="E433" s="43">
        <v>5.5773873911425413</v>
      </c>
      <c r="F433" s="422"/>
      <c r="G433" s="43">
        <v>0</v>
      </c>
      <c r="H433" s="44">
        <v>0</v>
      </c>
      <c r="I433" s="39">
        <f>+SUM(B433:E433,G433:H433)</f>
        <v>727.24643166646729</v>
      </c>
    </row>
    <row r="434" spans="1:11" ht="15">
      <c r="A434" s="28" t="s">
        <v>25</v>
      </c>
      <c r="B434" s="40">
        <v>349.47573357452626</v>
      </c>
      <c r="C434" s="40">
        <v>2.6366760128554958E-2</v>
      </c>
      <c r="D434" s="40">
        <v>37.545807485636274</v>
      </c>
      <c r="E434" s="40">
        <v>792.49360882458654</v>
      </c>
      <c r="F434" s="422"/>
      <c r="G434" s="40">
        <v>200.79996048514636</v>
      </c>
      <c r="H434" s="41">
        <v>7.1913568802955963E-2</v>
      </c>
      <c r="I434" s="42">
        <f t="shared" si="96"/>
        <v>1380.413390698827</v>
      </c>
    </row>
    <row r="435" spans="1:11" ht="15">
      <c r="A435" s="29" t="s">
        <v>24</v>
      </c>
      <c r="B435" s="43">
        <v>24.717058528971332</v>
      </c>
      <c r="C435" s="43">
        <v>7.4514597551233611E-3</v>
      </c>
      <c r="D435" s="43">
        <v>0.60053344509763895</v>
      </c>
      <c r="E435" s="43">
        <v>0</v>
      </c>
      <c r="F435" s="422"/>
      <c r="G435" s="43">
        <v>0</v>
      </c>
      <c r="H435" s="44">
        <v>0</v>
      </c>
      <c r="I435" s="39">
        <f>+SUM(B435:E435,G435:H435)</f>
        <v>25.325043433824096</v>
      </c>
    </row>
    <row r="436" spans="1:11" ht="15">
      <c r="A436" s="28" t="s">
        <v>60</v>
      </c>
      <c r="B436" s="40">
        <v>37.005674333303254</v>
      </c>
      <c r="C436" s="40">
        <v>2.4533488435022899</v>
      </c>
      <c r="D436" s="40">
        <v>28.07529478259729</v>
      </c>
      <c r="E436" s="40">
        <v>0</v>
      </c>
      <c r="F436" s="422"/>
      <c r="G436" s="40">
        <v>0</v>
      </c>
      <c r="H436" s="41">
        <v>0</v>
      </c>
      <c r="I436" s="42">
        <f t="shared" si="96"/>
        <v>67.534317959402841</v>
      </c>
    </row>
    <row r="437" spans="1:11" ht="15">
      <c r="A437" s="29" t="s">
        <v>22</v>
      </c>
      <c r="B437" s="43">
        <v>25.60084377140597</v>
      </c>
      <c r="C437" s="43">
        <v>6.6562924152185881</v>
      </c>
      <c r="D437" s="43">
        <v>107.5250045329658</v>
      </c>
      <c r="E437" s="43">
        <v>0</v>
      </c>
      <c r="F437" s="422"/>
      <c r="G437" s="43">
        <v>0</v>
      </c>
      <c r="H437" s="44">
        <v>0</v>
      </c>
      <c r="I437" s="39">
        <f>+SUM(B437:E437,G437:H437)</f>
        <v>139.78214071959036</v>
      </c>
    </row>
    <row r="438" spans="1:1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96"/>
        <v>0</v>
      </c>
    </row>
    <row r="439" spans="1:11" ht="15">
      <c r="A439" s="30" t="s">
        <v>64</v>
      </c>
      <c r="B439" s="43">
        <v>0.64407570972427131</v>
      </c>
      <c r="C439" s="43">
        <v>3.3898721564435332E-2</v>
      </c>
      <c r="D439" s="43">
        <v>3.3898721564435332E-2</v>
      </c>
      <c r="E439" s="43">
        <v>0</v>
      </c>
      <c r="F439" s="422"/>
      <c r="G439" s="43">
        <v>0</v>
      </c>
      <c r="H439" s="44">
        <v>0</v>
      </c>
      <c r="I439" s="39">
        <f t="shared" si="96"/>
        <v>0.7118731528531419</v>
      </c>
    </row>
    <row r="440" spans="1:11">
      <c r="A440" s="55" t="s">
        <v>23</v>
      </c>
      <c r="B440" s="59">
        <v>0.2372910509510473</v>
      </c>
      <c r="C440" s="59">
        <v>3.3898721564435332E-2</v>
      </c>
      <c r="D440" s="59">
        <v>3.3898721564435332E-2</v>
      </c>
      <c r="E440" s="59">
        <v>0</v>
      </c>
      <c r="F440" s="422"/>
      <c r="G440" s="59">
        <v>0</v>
      </c>
      <c r="H440" s="60">
        <v>0</v>
      </c>
      <c r="I440" s="61">
        <v>0</v>
      </c>
    </row>
    <row r="441" spans="1:1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v>0</v>
      </c>
    </row>
    <row r="442" spans="1:1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v>0</v>
      </c>
    </row>
    <row r="443" spans="1:1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v>0</v>
      </c>
    </row>
    <row r="444" spans="1:11" ht="15">
      <c r="A444" s="34" t="s">
        <v>26</v>
      </c>
      <c r="B444" s="67">
        <f>+SUM(B423:B439)</f>
        <v>748.1539218750371</v>
      </c>
      <c r="C444" s="67">
        <f t="shared" ref="C444:H444" si="97">+SUM(C423:C439)</f>
        <v>383.790160789536</v>
      </c>
      <c r="D444" s="67">
        <f t="shared" si="97"/>
        <v>331.06825426597533</v>
      </c>
      <c r="E444" s="67">
        <f>+SUM(E423:E439)</f>
        <v>798.33631228316631</v>
      </c>
      <c r="F444" s="67">
        <f t="shared" si="97"/>
        <v>0</v>
      </c>
      <c r="G444" s="67">
        <f>+SUM(G423:G439)</f>
        <v>200.79996048514636</v>
      </c>
      <c r="H444" s="68">
        <f t="shared" si="97"/>
        <v>7.1913568802955963E-2</v>
      </c>
      <c r="I444" s="39">
        <f>+SUM(I423:I439)</f>
        <v>2462.2205232676642</v>
      </c>
    </row>
    <row r="445" spans="1:11" s="15" customFormat="1" ht="15" thickBot="1">
      <c r="A445" s="32" t="s">
        <v>90</v>
      </c>
      <c r="B445" s="48">
        <f>+B444/$I$444</f>
        <v>0.30385333677673454</v>
      </c>
      <c r="C445" s="48">
        <f t="shared" ref="C445:I445" si="98">+C444/$I$444</f>
        <v>0.15587156274702807</v>
      </c>
      <c r="D445" s="48">
        <f t="shared" si="98"/>
        <v>0.13445922131564711</v>
      </c>
      <c r="E445" s="48">
        <f t="shared" si="98"/>
        <v>0.32423428557230832</v>
      </c>
      <c r="F445" s="48">
        <f t="shared" si="98"/>
        <v>0</v>
      </c>
      <c r="G445" s="48">
        <f t="shared" si="98"/>
        <v>8.1552386793795603E-2</v>
      </c>
      <c r="H445" s="48">
        <f t="shared" si="98"/>
        <v>2.9206794486270451E-5</v>
      </c>
      <c r="I445" s="48">
        <f t="shared" si="98"/>
        <v>1</v>
      </c>
      <c r="J445" s="14"/>
      <c r="K445"/>
    </row>
    <row r="446" spans="1:11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11" ht="14.25" customHeight="1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6.0994414058938435</v>
      </c>
      <c r="G449" s="428"/>
      <c r="H449" s="430"/>
      <c r="I449" s="39">
        <f>F449</f>
        <v>6.0994414058938435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99">F450</f>
        <v>0</v>
      </c>
    </row>
    <row r="451" spans="1:9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99"/>
        <v>0</v>
      </c>
    </row>
    <row r="452" spans="1:9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99"/>
        <v>0</v>
      </c>
    </row>
    <row r="453" spans="1:9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99"/>
        <v>0</v>
      </c>
    </row>
    <row r="454" spans="1:9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99"/>
        <v>0</v>
      </c>
    </row>
    <row r="455" spans="1:9" ht="15">
      <c r="A455" s="29" t="s">
        <v>58</v>
      </c>
      <c r="B455" s="431"/>
      <c r="C455" s="432"/>
      <c r="D455" s="432"/>
      <c r="E455" s="433"/>
      <c r="F455" s="43">
        <v>360.06772149149975</v>
      </c>
      <c r="G455" s="431"/>
      <c r="H455" s="433"/>
      <c r="I455" s="39">
        <f t="shared" si="99"/>
        <v>360.06772149149975</v>
      </c>
    </row>
    <row r="456" spans="1:9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99"/>
        <v>0</v>
      </c>
    </row>
    <row r="457" spans="1:9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99"/>
        <v>0</v>
      </c>
    </row>
    <row r="458" spans="1:9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99"/>
        <v>0</v>
      </c>
    </row>
    <row r="459" spans="1:9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99"/>
        <v>0</v>
      </c>
    </row>
    <row r="460" spans="1:9" ht="15">
      <c r="A460" s="28" t="s">
        <v>25</v>
      </c>
      <c r="B460" s="431"/>
      <c r="C460" s="432"/>
      <c r="D460" s="432"/>
      <c r="E460" s="433"/>
      <c r="F460" s="40">
        <v>1396.0230446265048</v>
      </c>
      <c r="G460" s="431"/>
      <c r="H460" s="433"/>
      <c r="I460" s="42">
        <f t="shared" si="99"/>
        <v>1396.0230446265048</v>
      </c>
    </row>
    <row r="461" spans="1:9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99"/>
        <v>0</v>
      </c>
    </row>
    <row r="462" spans="1:9" ht="15">
      <c r="A462" s="28" t="s">
        <v>60</v>
      </c>
      <c r="B462" s="431"/>
      <c r="C462" s="432"/>
      <c r="D462" s="432"/>
      <c r="E462" s="433"/>
      <c r="F462" s="40">
        <v>6.0884886764705895E-2</v>
      </c>
      <c r="G462" s="431"/>
      <c r="H462" s="433"/>
      <c r="I462" s="42">
        <f t="shared" si="99"/>
        <v>6.0884886764705895E-2</v>
      </c>
    </row>
    <row r="463" spans="1:9" ht="15">
      <c r="A463" s="29" t="s">
        <v>22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99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99"/>
        <v>0</v>
      </c>
    </row>
    <row r="465" spans="1:11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99"/>
        <v>0</v>
      </c>
    </row>
    <row r="466" spans="1:11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99"/>
        <v>0</v>
      </c>
    </row>
    <row r="467" spans="1:11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99"/>
        <v>0</v>
      </c>
    </row>
    <row r="468" spans="1:11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99"/>
        <v>0</v>
      </c>
    </row>
    <row r="469" spans="1:11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99"/>
        <v>0</v>
      </c>
    </row>
    <row r="470" spans="1:11" ht="15">
      <c r="A470" s="34" t="s">
        <v>26</v>
      </c>
      <c r="B470" s="67"/>
      <c r="C470" s="67"/>
      <c r="D470" s="67"/>
      <c r="E470" s="67"/>
      <c r="F470" s="67">
        <f>SUM(F449:F465)</f>
        <v>1762.251092410663</v>
      </c>
      <c r="G470" s="67"/>
      <c r="H470" s="68"/>
      <c r="I470" s="39">
        <f>SUM(I449:I465)</f>
        <v>1762.251092410663</v>
      </c>
    </row>
    <row r="471" spans="1:11" s="16" customFormat="1" ht="15" thickBot="1">
      <c r="A471" s="32" t="s">
        <v>90</v>
      </c>
      <c r="B471" s="48">
        <f>+B470/$I$470</f>
        <v>0</v>
      </c>
      <c r="C471" s="48">
        <f t="shared" ref="C471:I471" si="100">+C470/$I$470</f>
        <v>0</v>
      </c>
      <c r="D471" s="48">
        <f t="shared" si="100"/>
        <v>0</v>
      </c>
      <c r="E471" s="48">
        <f t="shared" si="100"/>
        <v>0</v>
      </c>
      <c r="F471" s="48">
        <f t="shared" si="100"/>
        <v>1</v>
      </c>
      <c r="G471" s="48">
        <f t="shared" si="100"/>
        <v>0</v>
      </c>
      <c r="H471" s="48">
        <f t="shared" si="100"/>
        <v>0</v>
      </c>
      <c r="I471" s="48">
        <f t="shared" si="100"/>
        <v>1</v>
      </c>
      <c r="J471" s="281"/>
      <c r="K471"/>
    </row>
    <row r="472" spans="1:11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11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101">F476</f>
        <v>0</v>
      </c>
    </row>
    <row r="477" spans="1:11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101"/>
        <v>0</v>
      </c>
    </row>
    <row r="478" spans="1:11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101"/>
        <v>0</v>
      </c>
    </row>
    <row r="479" spans="1:11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101"/>
        <v>0</v>
      </c>
    </row>
    <row r="480" spans="1:11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101"/>
        <v>0</v>
      </c>
    </row>
    <row r="481" spans="1:12" ht="15">
      <c r="A481" s="29" t="s">
        <v>58</v>
      </c>
      <c r="B481" s="431"/>
      <c r="C481" s="432"/>
      <c r="D481" s="432"/>
      <c r="E481" s="433"/>
      <c r="F481" s="43">
        <v>47928.162105797252</v>
      </c>
      <c r="G481" s="431"/>
      <c r="H481" s="433"/>
      <c r="I481" s="39">
        <f t="shared" si="101"/>
        <v>47928.162105797252</v>
      </c>
      <c r="L481" s="288">
        <f>+I481+I533</f>
        <v>48510.938143255415</v>
      </c>
    </row>
    <row r="482" spans="1:12" ht="15">
      <c r="A482" s="28" t="s">
        <v>12</v>
      </c>
      <c r="B482" s="431"/>
      <c r="C482" s="432"/>
      <c r="D482" s="432"/>
      <c r="E482" s="433"/>
      <c r="F482" s="40">
        <v>19576.069524834766</v>
      </c>
      <c r="G482" s="431"/>
      <c r="H482" s="433"/>
      <c r="I482" s="42">
        <f t="shared" si="101"/>
        <v>19576.069524834766</v>
      </c>
    </row>
    <row r="483" spans="1:12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101"/>
        <v>0</v>
      </c>
    </row>
    <row r="484" spans="1:12" ht="15">
      <c r="A484" s="28" t="s">
        <v>17</v>
      </c>
      <c r="B484" s="431"/>
      <c r="C484" s="432"/>
      <c r="D484" s="432"/>
      <c r="E484" s="433"/>
      <c r="F484" s="40">
        <v>37.103251393810979</v>
      </c>
      <c r="G484" s="431"/>
      <c r="H484" s="433"/>
      <c r="I484" s="42">
        <f t="shared" si="101"/>
        <v>37.103251393810979</v>
      </c>
    </row>
    <row r="485" spans="1:12" ht="15">
      <c r="A485" s="29" t="s">
        <v>140</v>
      </c>
      <c r="B485" s="431"/>
      <c r="C485" s="432"/>
      <c r="D485" s="432"/>
      <c r="E485" s="433"/>
      <c r="F485" s="43">
        <v>3.6686756127501212</v>
      </c>
      <c r="G485" s="431"/>
      <c r="H485" s="433"/>
      <c r="I485" s="39">
        <f t="shared" si="101"/>
        <v>3.6686756127501212</v>
      </c>
    </row>
    <row r="486" spans="1:12" ht="15">
      <c r="A486" s="28" t="s">
        <v>25</v>
      </c>
      <c r="B486" s="431"/>
      <c r="C486" s="432"/>
      <c r="D486" s="432"/>
      <c r="E486" s="433"/>
      <c r="F486" s="40">
        <v>314.90233774831745</v>
      </c>
      <c r="G486" s="431"/>
      <c r="H486" s="433"/>
      <c r="I486" s="42">
        <f t="shared" si="101"/>
        <v>314.90233774831745</v>
      </c>
    </row>
    <row r="487" spans="1:12" ht="15">
      <c r="A487" s="29" t="s">
        <v>24</v>
      </c>
      <c r="B487" s="431"/>
      <c r="C487" s="432"/>
      <c r="D487" s="432"/>
      <c r="E487" s="433"/>
      <c r="F487" s="43">
        <v>-8.7476018961751834E-7</v>
      </c>
      <c r="G487" s="431"/>
      <c r="H487" s="433"/>
      <c r="I487" s="39">
        <f t="shared" si="101"/>
        <v>-8.7476018961751834E-7</v>
      </c>
    </row>
    <row r="488" spans="1:12" ht="15">
      <c r="A488" s="28" t="s">
        <v>60</v>
      </c>
      <c r="B488" s="431"/>
      <c r="C488" s="432"/>
      <c r="D488" s="432"/>
      <c r="E488" s="433"/>
      <c r="F488" s="40">
        <v>3.4632019474400977E-13</v>
      </c>
      <c r="G488" s="431"/>
      <c r="H488" s="433"/>
      <c r="I488" s="42">
        <f t="shared" si="101"/>
        <v>3.4632019474400977E-13</v>
      </c>
    </row>
    <row r="489" spans="1:12" ht="15">
      <c r="A489" s="29" t="s">
        <v>22</v>
      </c>
      <c r="B489" s="431"/>
      <c r="C489" s="432"/>
      <c r="D489" s="432"/>
      <c r="E489" s="433"/>
      <c r="F489" s="43">
        <v>160.53296794707921</v>
      </c>
      <c r="G489" s="431"/>
      <c r="H489" s="433"/>
      <c r="I489" s="39">
        <f t="shared" si="101"/>
        <v>160.53296794707921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101"/>
        <v>0</v>
      </c>
    </row>
    <row r="491" spans="1:12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101"/>
        <v>0</v>
      </c>
    </row>
    <row r="492" spans="1:12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101"/>
        <v>0</v>
      </c>
    </row>
    <row r="493" spans="1:12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101"/>
        <v>0</v>
      </c>
    </row>
    <row r="494" spans="1:12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101"/>
        <v>0</v>
      </c>
    </row>
    <row r="495" spans="1:12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101"/>
        <v>0</v>
      </c>
    </row>
    <row r="496" spans="1:12" ht="15">
      <c r="A496" s="34" t="s">
        <v>26</v>
      </c>
      <c r="B496" s="67"/>
      <c r="C496" s="67"/>
      <c r="D496" s="67"/>
      <c r="E496" s="67"/>
      <c r="F496" s="67">
        <f>SUM(F475:F491)</f>
        <v>68020.43886245921</v>
      </c>
      <c r="G496" s="67"/>
      <c r="H496" s="68"/>
      <c r="I496" s="67">
        <f>SUM(I475:I491)</f>
        <v>68020.43886245921</v>
      </c>
      <c r="J496" s="3"/>
    </row>
    <row r="497" spans="1:11" s="16" customFormat="1" ht="15" thickBot="1">
      <c r="A497" s="32" t="s">
        <v>90</v>
      </c>
      <c r="B497" s="48">
        <f>+B496/$I$496</f>
        <v>0</v>
      </c>
      <c r="C497" s="48">
        <f t="shared" ref="C497:I497" si="102">+C496/$I$496</f>
        <v>0</v>
      </c>
      <c r="D497" s="48">
        <f t="shared" si="102"/>
        <v>0</v>
      </c>
      <c r="E497" s="48">
        <f t="shared" si="102"/>
        <v>0</v>
      </c>
      <c r="F497" s="48">
        <f t="shared" si="102"/>
        <v>1</v>
      </c>
      <c r="G497" s="48">
        <f t="shared" si="102"/>
        <v>0</v>
      </c>
      <c r="H497" s="48">
        <f t="shared" si="102"/>
        <v>0</v>
      </c>
      <c r="I497" s="48">
        <f t="shared" si="102"/>
        <v>1</v>
      </c>
      <c r="J497" s="281"/>
      <c r="K497"/>
    </row>
    <row r="498" spans="1:11" ht="15" thickBot="1">
      <c r="A498" s="2"/>
      <c r="B498" s="2"/>
      <c r="C498" s="2"/>
      <c r="D498" s="2"/>
      <c r="E498" s="2"/>
      <c r="F498" s="48"/>
      <c r="G498" s="2"/>
      <c r="H498" s="2"/>
      <c r="I498" s="2"/>
    </row>
    <row r="499" spans="1:11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11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11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11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103">F502</f>
        <v>0</v>
      </c>
    </row>
    <row r="503" spans="1:11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103"/>
        <v>0</v>
      </c>
    </row>
    <row r="504" spans="1:11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103"/>
        <v>0</v>
      </c>
    </row>
    <row r="505" spans="1:11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103"/>
        <v>0</v>
      </c>
    </row>
    <row r="506" spans="1:11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103"/>
        <v>0</v>
      </c>
    </row>
    <row r="507" spans="1:11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103"/>
        <v>0</v>
      </c>
    </row>
    <row r="508" spans="1:11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103"/>
        <v>0</v>
      </c>
    </row>
    <row r="509" spans="1:11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103"/>
        <v>0</v>
      </c>
    </row>
    <row r="510" spans="1:11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103"/>
        <v>0</v>
      </c>
    </row>
    <row r="511" spans="1:11" ht="15">
      <c r="A511" s="29" t="s">
        <v>140</v>
      </c>
      <c r="B511" s="431"/>
      <c r="C511" s="432"/>
      <c r="D511" s="432"/>
      <c r="E511" s="433"/>
      <c r="F511" s="43">
        <v>4201.1169787699719</v>
      </c>
      <c r="G511" s="431"/>
      <c r="H511" s="433"/>
      <c r="I511" s="39">
        <f t="shared" si="103"/>
        <v>4201.1169787699719</v>
      </c>
    </row>
    <row r="512" spans="1:11" ht="15">
      <c r="A512" s="28" t="s">
        <v>25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103"/>
        <v>0</v>
      </c>
    </row>
    <row r="513" spans="1:11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103"/>
        <v>0</v>
      </c>
    </row>
    <row r="514" spans="1:11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103"/>
        <v>0</v>
      </c>
    </row>
    <row r="515" spans="1:11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103"/>
        <v>0</v>
      </c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103"/>
        <v>0</v>
      </c>
    </row>
    <row r="517" spans="1:11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103"/>
        <v>0</v>
      </c>
    </row>
    <row r="518" spans="1:11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103"/>
        <v>0</v>
      </c>
    </row>
    <row r="519" spans="1:11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103"/>
        <v>0</v>
      </c>
    </row>
    <row r="520" spans="1:11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103"/>
        <v>0</v>
      </c>
    </row>
    <row r="521" spans="1:11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103"/>
        <v>0</v>
      </c>
    </row>
    <row r="522" spans="1:11" ht="15">
      <c r="A522" s="34" t="s">
        <v>26</v>
      </c>
      <c r="B522" s="67"/>
      <c r="C522" s="67"/>
      <c r="D522" s="67"/>
      <c r="E522" s="67"/>
      <c r="F522" s="67">
        <f>SUM(F501:F517)</f>
        <v>4201.1169787699719</v>
      </c>
      <c r="G522" s="67"/>
      <c r="H522" s="68"/>
      <c r="I522" s="39">
        <f>SUM(I501:I517)</f>
        <v>4201.1169787699719</v>
      </c>
    </row>
    <row r="523" spans="1:11" s="16" customFormat="1" ht="15" thickBot="1">
      <c r="A523" s="32" t="s">
        <v>90</v>
      </c>
      <c r="B523" s="48">
        <f>+B522/$I$522</f>
        <v>0</v>
      </c>
      <c r="C523" s="48">
        <f t="shared" ref="C523:I523" si="104">+C522/$I$522</f>
        <v>0</v>
      </c>
      <c r="D523" s="48">
        <f t="shared" si="104"/>
        <v>0</v>
      </c>
      <c r="E523" s="48">
        <f t="shared" si="104"/>
        <v>0</v>
      </c>
      <c r="F523" s="48">
        <f t="shared" si="104"/>
        <v>1</v>
      </c>
      <c r="G523" s="48">
        <f t="shared" si="104"/>
        <v>0</v>
      </c>
      <c r="H523" s="48">
        <f t="shared" si="104"/>
        <v>0</v>
      </c>
      <c r="I523" s="48">
        <f t="shared" si="104"/>
        <v>1</v>
      </c>
      <c r="J523" s="281"/>
      <c r="K523"/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11" ht="14.25" customHeight="1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105">F528</f>
        <v>0</v>
      </c>
    </row>
    <row r="529" spans="1:9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105"/>
        <v>0</v>
      </c>
    </row>
    <row r="530" spans="1:9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105"/>
        <v>0</v>
      </c>
    </row>
    <row r="531" spans="1:9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105"/>
        <v>0</v>
      </c>
    </row>
    <row r="532" spans="1:9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105"/>
        <v>0</v>
      </c>
    </row>
    <row r="533" spans="1:9" ht="15">
      <c r="A533" s="29" t="s">
        <v>58</v>
      </c>
      <c r="B533" s="431"/>
      <c r="C533" s="432"/>
      <c r="D533" s="432"/>
      <c r="E533" s="433"/>
      <c r="F533" s="43">
        <v>582.7760374581618</v>
      </c>
      <c r="G533" s="431"/>
      <c r="H533" s="433"/>
      <c r="I533" s="39">
        <f t="shared" si="105"/>
        <v>582.7760374581618</v>
      </c>
    </row>
    <row r="534" spans="1:9" ht="15">
      <c r="A534" s="28" t="s">
        <v>12</v>
      </c>
      <c r="B534" s="431"/>
      <c r="C534" s="432"/>
      <c r="D534" s="432"/>
      <c r="E534" s="433"/>
      <c r="F534" s="40">
        <v>56.131189321197731</v>
      </c>
      <c r="G534" s="431"/>
      <c r="H534" s="433"/>
      <c r="I534" s="42">
        <f t="shared" si="105"/>
        <v>56.131189321197731</v>
      </c>
    </row>
    <row r="535" spans="1:9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105"/>
        <v>0</v>
      </c>
    </row>
    <row r="536" spans="1:9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105"/>
        <v>0</v>
      </c>
    </row>
    <row r="537" spans="1:9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105"/>
        <v>0</v>
      </c>
    </row>
    <row r="538" spans="1:9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105"/>
        <v>0</v>
      </c>
    </row>
    <row r="539" spans="1:9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105"/>
        <v>0</v>
      </c>
    </row>
    <row r="540" spans="1:9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105"/>
        <v>0</v>
      </c>
    </row>
    <row r="541" spans="1:9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105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105"/>
        <v>0</v>
      </c>
    </row>
    <row r="543" spans="1:9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105"/>
        <v>0</v>
      </c>
    </row>
    <row r="544" spans="1:9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105"/>
        <v>0</v>
      </c>
    </row>
    <row r="545" spans="1:11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105"/>
        <v>0</v>
      </c>
    </row>
    <row r="546" spans="1:11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105"/>
        <v>0</v>
      </c>
    </row>
    <row r="547" spans="1:11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105"/>
        <v>0</v>
      </c>
    </row>
    <row r="548" spans="1:11" ht="15">
      <c r="A548" s="34" t="s">
        <v>26</v>
      </c>
      <c r="B548" s="67"/>
      <c r="C548" s="67"/>
      <c r="D548" s="67"/>
      <c r="E548" s="67"/>
      <c r="F548" s="67">
        <f>SUM(F527:F543)</f>
        <v>638.90722677935958</v>
      </c>
      <c r="G548" s="67"/>
      <c r="H548" s="68"/>
      <c r="I548" s="67">
        <f>SUM(I527:I543)</f>
        <v>638.90722677935958</v>
      </c>
      <c r="J548" s="3"/>
    </row>
    <row r="549" spans="1:11" s="16" customFormat="1" ht="15" thickBot="1">
      <c r="A549" s="32" t="s">
        <v>90</v>
      </c>
      <c r="B549" s="48">
        <f>+B548/$I$548</f>
        <v>0</v>
      </c>
      <c r="C549" s="48">
        <f t="shared" ref="C549:I549" si="106">+C548/$I$548</f>
        <v>0</v>
      </c>
      <c r="D549" s="48">
        <f t="shared" si="106"/>
        <v>0</v>
      </c>
      <c r="E549" s="48">
        <f t="shared" si="106"/>
        <v>0</v>
      </c>
      <c r="F549" s="48">
        <f t="shared" si="106"/>
        <v>1</v>
      </c>
      <c r="G549" s="48">
        <f t="shared" si="106"/>
        <v>0</v>
      </c>
      <c r="H549" s="48">
        <f t="shared" si="106"/>
        <v>0</v>
      </c>
      <c r="I549" s="48">
        <f t="shared" si="106"/>
        <v>1</v>
      </c>
      <c r="J549" s="281"/>
      <c r="K549"/>
    </row>
    <row r="550" spans="1:11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11" ht="14.25" customHeight="1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11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11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107">F554</f>
        <v>0</v>
      </c>
    </row>
    <row r="555" spans="1:11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107"/>
        <v>0</v>
      </c>
    </row>
    <row r="556" spans="1:11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107"/>
        <v>0</v>
      </c>
    </row>
    <row r="557" spans="1:11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107"/>
        <v>0</v>
      </c>
    </row>
    <row r="558" spans="1:11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107"/>
        <v>0</v>
      </c>
    </row>
    <row r="559" spans="1:11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107"/>
        <v>0</v>
      </c>
    </row>
    <row r="560" spans="1:11" ht="15">
      <c r="A560" s="28" t="s">
        <v>12</v>
      </c>
      <c r="B560" s="431"/>
      <c r="C560" s="432"/>
      <c r="D560" s="432"/>
      <c r="E560" s="433"/>
      <c r="F560" s="40">
        <v>32.448253529246053</v>
      </c>
      <c r="G560" s="431"/>
      <c r="H560" s="433"/>
      <c r="I560" s="42">
        <f t="shared" si="107"/>
        <v>32.448253529246053</v>
      </c>
    </row>
    <row r="561" spans="1:11" ht="15">
      <c r="A561" s="29" t="s">
        <v>59</v>
      </c>
      <c r="B561" s="431"/>
      <c r="C561" s="432"/>
      <c r="D561" s="432"/>
      <c r="E561" s="433"/>
      <c r="F561" s="43">
        <v>17738.647454545746</v>
      </c>
      <c r="G561" s="431"/>
      <c r="H561" s="433"/>
      <c r="I561" s="39">
        <f t="shared" si="107"/>
        <v>17738.647454545746</v>
      </c>
    </row>
    <row r="562" spans="1:11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107"/>
        <v>0</v>
      </c>
    </row>
    <row r="563" spans="1:11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107"/>
        <v>0</v>
      </c>
    </row>
    <row r="564" spans="1:11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107"/>
        <v>0</v>
      </c>
    </row>
    <row r="565" spans="1:11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107"/>
        <v>0</v>
      </c>
    </row>
    <row r="566" spans="1:11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107"/>
        <v>0</v>
      </c>
    </row>
    <row r="567" spans="1:11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107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107"/>
        <v>0</v>
      </c>
    </row>
    <row r="569" spans="1:11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107"/>
        <v>0</v>
      </c>
    </row>
    <row r="570" spans="1:11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107"/>
        <v>0</v>
      </c>
    </row>
    <row r="571" spans="1:11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107"/>
        <v>0</v>
      </c>
    </row>
    <row r="572" spans="1:11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107"/>
        <v>0</v>
      </c>
    </row>
    <row r="573" spans="1:11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107"/>
        <v>0</v>
      </c>
    </row>
    <row r="574" spans="1:11" ht="15">
      <c r="A574" s="34" t="s">
        <v>26</v>
      </c>
      <c r="B574" s="67"/>
      <c r="C574" s="67"/>
      <c r="D574" s="67"/>
      <c r="E574" s="67"/>
      <c r="F574" s="67">
        <f>SUM(F553:F569)</f>
        <v>17771.09570807499</v>
      </c>
      <c r="G574" s="67"/>
      <c r="H574" s="68"/>
      <c r="I574" s="39">
        <f>SUM(I553:I569)</f>
        <v>17771.09570807499</v>
      </c>
    </row>
    <row r="575" spans="1:11" s="16" customFormat="1" ht="15" thickBot="1">
      <c r="A575" s="32" t="s">
        <v>90</v>
      </c>
      <c r="B575" s="48">
        <f>+B574/$I$574</f>
        <v>0</v>
      </c>
      <c r="C575" s="48">
        <f t="shared" ref="C575:I575" si="108">+C574/$I$574</f>
        <v>0</v>
      </c>
      <c r="D575" s="48">
        <f t="shared" si="108"/>
        <v>0</v>
      </c>
      <c r="E575" s="48">
        <f t="shared" si="108"/>
        <v>0</v>
      </c>
      <c r="F575" s="48">
        <f t="shared" si="108"/>
        <v>1</v>
      </c>
      <c r="G575" s="48">
        <f t="shared" si="108"/>
        <v>0</v>
      </c>
      <c r="H575" s="48">
        <f t="shared" si="108"/>
        <v>0</v>
      </c>
      <c r="I575" s="48">
        <f t="shared" si="108"/>
        <v>1</v>
      </c>
      <c r="J575" s="281"/>
      <c r="K575"/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>
      <c r="A577" s="452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453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9" ht="15">
      <c r="A579" s="27" t="s">
        <v>7</v>
      </c>
      <c r="B579" s="37">
        <v>49.042495962180517</v>
      </c>
      <c r="C579" s="37">
        <v>0</v>
      </c>
      <c r="D579" s="37">
        <v>9.3507256865655055</v>
      </c>
      <c r="E579" s="37">
        <v>0</v>
      </c>
      <c r="F579" s="421"/>
      <c r="G579" s="37">
        <v>0</v>
      </c>
      <c r="H579" s="38">
        <v>0</v>
      </c>
      <c r="I579" s="39">
        <f>+SUM(B579:E579,G579:H579)</f>
        <v>58.393221648746021</v>
      </c>
    </row>
    <row r="580" spans="1:9" ht="15">
      <c r="A580" s="28" t="s">
        <v>8</v>
      </c>
      <c r="B580" s="40">
        <v>46.439508784098045</v>
      </c>
      <c r="C580" s="40">
        <v>0</v>
      </c>
      <c r="D580" s="40">
        <v>11.412946910596473</v>
      </c>
      <c r="E580" s="40">
        <v>0</v>
      </c>
      <c r="F580" s="422"/>
      <c r="G580" s="40">
        <v>0</v>
      </c>
      <c r="H580" s="41">
        <v>0</v>
      </c>
      <c r="I580" s="42">
        <f t="shared" ref="I580:I595" si="109">+SUM(B580:E580,G580:H580)</f>
        <v>57.85245569469452</v>
      </c>
    </row>
    <row r="581" spans="1:9" ht="15">
      <c r="A581" s="29" t="s">
        <v>10</v>
      </c>
      <c r="B581" s="43">
        <v>21.546967006746407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109"/>
        <v>21.546967006746407</v>
      </c>
    </row>
    <row r="582" spans="1:9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109"/>
        <v>0</v>
      </c>
    </row>
    <row r="583" spans="1:9" ht="15">
      <c r="A583" s="29" t="s">
        <v>16</v>
      </c>
      <c r="B583" s="43">
        <v>481.04851661606534</v>
      </c>
      <c r="C583" s="43">
        <v>58.266904888148773</v>
      </c>
      <c r="D583" s="43">
        <v>12.563621921884589</v>
      </c>
      <c r="E583" s="43">
        <v>28.02044428055919</v>
      </c>
      <c r="F583" s="422"/>
      <c r="G583" s="43">
        <v>0</v>
      </c>
      <c r="H583" s="44">
        <v>0</v>
      </c>
      <c r="I583" s="39">
        <f t="shared" si="109"/>
        <v>579.89948770665785</v>
      </c>
    </row>
    <row r="584" spans="1:9" ht="15">
      <c r="A584" s="28" t="s">
        <v>68</v>
      </c>
      <c r="B584" s="40">
        <v>1989.8485685052883</v>
      </c>
      <c r="C584" s="40">
        <v>30.197633274989133</v>
      </c>
      <c r="D584" s="40">
        <v>35.705607526014354</v>
      </c>
      <c r="E584" s="40">
        <v>0</v>
      </c>
      <c r="F584" s="422"/>
      <c r="G584" s="40">
        <v>0</v>
      </c>
      <c r="H584" s="41">
        <v>0</v>
      </c>
      <c r="I584" s="42">
        <f t="shared" si="109"/>
        <v>2055.7518093062918</v>
      </c>
    </row>
    <row r="585" spans="1:9" ht="15">
      <c r="A585" s="29" t="s">
        <v>58</v>
      </c>
      <c r="B585" s="43">
        <v>0</v>
      </c>
      <c r="C585" s="43">
        <v>0</v>
      </c>
      <c r="D585" s="43">
        <v>0.38624369604324321</v>
      </c>
      <c r="E585" s="43">
        <v>180.17675722340832</v>
      </c>
      <c r="F585" s="422"/>
      <c r="G585" s="43">
        <v>0</v>
      </c>
      <c r="H585" s="44">
        <v>0</v>
      </c>
      <c r="I585" s="39">
        <f t="shared" si="109"/>
        <v>180.56300091945155</v>
      </c>
    </row>
    <row r="586" spans="1:9" ht="15">
      <c r="A586" s="28" t="s">
        <v>12</v>
      </c>
      <c r="B586" s="40">
        <v>0</v>
      </c>
      <c r="C586" s="40">
        <v>0</v>
      </c>
      <c r="D586" s="40">
        <v>6.4074164519774879E-2</v>
      </c>
      <c r="E586" s="40">
        <v>1.8733689642331237</v>
      </c>
      <c r="F586" s="422"/>
      <c r="G586" s="40">
        <v>0</v>
      </c>
      <c r="H586" s="41">
        <v>0</v>
      </c>
      <c r="I586" s="42">
        <f t="shared" si="109"/>
        <v>1.9374431287528986</v>
      </c>
    </row>
    <row r="587" spans="1:9" ht="15">
      <c r="A587" s="29" t="s">
        <v>59</v>
      </c>
      <c r="B587" s="43">
        <v>0</v>
      </c>
      <c r="C587" s="43">
        <v>0</v>
      </c>
      <c r="D587" s="43">
        <v>0</v>
      </c>
      <c r="E587" s="43">
        <v>24.883518032707592</v>
      </c>
      <c r="F587" s="422"/>
      <c r="G587" s="43">
        <v>0</v>
      </c>
      <c r="H587" s="44">
        <v>0</v>
      </c>
      <c r="I587" s="39">
        <f t="shared" si="109"/>
        <v>24.883518032707592</v>
      </c>
    </row>
    <row r="588" spans="1:9" ht="15">
      <c r="A588" s="28" t="s">
        <v>17</v>
      </c>
      <c r="B588" s="40">
        <v>944.8696404923819</v>
      </c>
      <c r="C588" s="40">
        <v>5.1195821690730421</v>
      </c>
      <c r="D588" s="40">
        <v>119.91946270989081</v>
      </c>
      <c r="E588" s="40">
        <v>16.347099932872421</v>
      </c>
      <c r="F588" s="422"/>
      <c r="G588" s="40">
        <v>0</v>
      </c>
      <c r="H588" s="41">
        <v>0</v>
      </c>
      <c r="I588" s="42">
        <f t="shared" si="109"/>
        <v>1086.2557853042181</v>
      </c>
    </row>
    <row r="589" spans="1:9" ht="15">
      <c r="A589" s="29" t="s">
        <v>140</v>
      </c>
      <c r="B589" s="43">
        <v>8491.1242088687904</v>
      </c>
      <c r="C589" s="43">
        <v>1338.0889531382954</v>
      </c>
      <c r="D589" s="43">
        <v>260.96909057198445</v>
      </c>
      <c r="E589" s="43">
        <v>205.49213185862982</v>
      </c>
      <c r="F589" s="422"/>
      <c r="G589" s="43">
        <v>0</v>
      </c>
      <c r="H589" s="44">
        <v>0</v>
      </c>
      <c r="I589" s="39">
        <f>+SUM(B589:E589,G589:H589)</f>
        <v>10295.6743844377</v>
      </c>
    </row>
    <row r="590" spans="1:9" ht="15">
      <c r="A590" s="28" t="s">
        <v>25</v>
      </c>
      <c r="B590" s="40">
        <v>1063.336526045045</v>
      </c>
      <c r="C590" s="40">
        <v>0</v>
      </c>
      <c r="D590" s="40">
        <v>2345.2201556457503</v>
      </c>
      <c r="E590" s="40">
        <v>516.80071932344265</v>
      </c>
      <c r="F590" s="422"/>
      <c r="G590" s="40">
        <v>1606.7415560176396</v>
      </c>
      <c r="H590" s="41">
        <v>0.41828792666181752</v>
      </c>
      <c r="I590" s="42">
        <f t="shared" si="109"/>
        <v>5532.5172449585398</v>
      </c>
    </row>
    <row r="591" spans="1:9" ht="15">
      <c r="A591" s="29" t="s">
        <v>24</v>
      </c>
      <c r="B591" s="43">
        <v>4392.4589118119093</v>
      </c>
      <c r="C591" s="43">
        <v>27.84740564814113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>+SUM(B591:E591,G591:H591)</f>
        <v>4420.3063174600502</v>
      </c>
    </row>
    <row r="592" spans="1:9" ht="15">
      <c r="A592" s="28" t="s">
        <v>60</v>
      </c>
      <c r="B592" s="40">
        <v>56.104078308980171</v>
      </c>
      <c r="C592" s="40">
        <v>0</v>
      </c>
      <c r="D592" s="40">
        <v>9.9736529786980874</v>
      </c>
      <c r="E592" s="40">
        <v>0</v>
      </c>
      <c r="F592" s="422"/>
      <c r="G592" s="40">
        <v>0</v>
      </c>
      <c r="H592" s="41">
        <v>0</v>
      </c>
      <c r="I592" s="42">
        <f t="shared" si="109"/>
        <v>66.077731287678262</v>
      </c>
    </row>
    <row r="593" spans="1:11" ht="15">
      <c r="A593" s="29" t="s">
        <v>22</v>
      </c>
      <c r="B593" s="43">
        <v>799.22696068258642</v>
      </c>
      <c r="C593" s="43">
        <v>0</v>
      </c>
      <c r="D593" s="43">
        <v>49.295694080142638</v>
      </c>
      <c r="E593" s="43">
        <v>0</v>
      </c>
      <c r="F593" s="422"/>
      <c r="G593" s="43">
        <v>0</v>
      </c>
      <c r="H593" s="44">
        <v>0</v>
      </c>
      <c r="I593" s="39">
        <f>+SUM(B593:E593,G593:H593)</f>
        <v>848.52265476272908</v>
      </c>
    </row>
    <row r="594" spans="1:11" ht="15">
      <c r="A594" s="28" t="s">
        <v>21</v>
      </c>
      <c r="B594" s="40">
        <v>84.024701011411636</v>
      </c>
      <c r="C594" s="40">
        <v>0</v>
      </c>
      <c r="D594" s="40">
        <v>1.5524620157848983</v>
      </c>
      <c r="E594" s="40">
        <v>0</v>
      </c>
      <c r="F594" s="422"/>
      <c r="G594" s="40">
        <v>0</v>
      </c>
      <c r="H594" s="41">
        <v>0</v>
      </c>
      <c r="I594" s="42">
        <f t="shared" si="109"/>
        <v>85.577163027196534</v>
      </c>
    </row>
    <row r="595" spans="1:11" ht="15">
      <c r="A595" s="30" t="s">
        <v>64</v>
      </c>
      <c r="B595" s="43">
        <v>672.64134705863455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109"/>
        <v>672.64134705863455</v>
      </c>
    </row>
    <row r="596" spans="1:11">
      <c r="A596" s="55" t="s">
        <v>23</v>
      </c>
      <c r="B596" s="59">
        <v>672.64134705863455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v>0</v>
      </c>
    </row>
    <row r="597" spans="1:11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v>0</v>
      </c>
    </row>
    <row r="598" spans="1:11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v>0</v>
      </c>
    </row>
    <row r="599" spans="1:11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v>0</v>
      </c>
    </row>
    <row r="600" spans="1:11" ht="15">
      <c r="A600" s="34" t="s">
        <v>26</v>
      </c>
      <c r="B600" s="67">
        <f>+SUM(B579:B595)</f>
        <v>19091.712431154116</v>
      </c>
      <c r="C600" s="67">
        <f t="shared" ref="C600:H600" si="110">+SUM(C579:C595)</f>
        <v>1459.5204791186475</v>
      </c>
      <c r="D600" s="67">
        <f t="shared" si="110"/>
        <v>2856.4137379078757</v>
      </c>
      <c r="E600" s="67">
        <f>+SUM(E579:E595)</f>
        <v>973.59403961585315</v>
      </c>
      <c r="F600" s="67">
        <f t="shared" si="110"/>
        <v>0</v>
      </c>
      <c r="G600" s="67">
        <f>+SUM(G579:G595)</f>
        <v>1606.7415560176396</v>
      </c>
      <c r="H600" s="68">
        <f t="shared" si="110"/>
        <v>0.41828792666181752</v>
      </c>
      <c r="I600" s="39">
        <f>+SUM(I579:I595)</f>
        <v>25988.400531740794</v>
      </c>
    </row>
    <row r="601" spans="1:11" s="15" customFormat="1" ht="15" thickBot="1">
      <c r="A601" s="58" t="s">
        <v>90</v>
      </c>
      <c r="B601" s="48">
        <f>+B600/$I$600</f>
        <v>0.73462437243248402</v>
      </c>
      <c r="C601" s="48">
        <f t="shared" ref="C601:I601" si="111">+C600/$I$600</f>
        <v>5.6160458098837976E-2</v>
      </c>
      <c r="D601" s="48">
        <f t="shared" si="111"/>
        <v>0.10991110185558399</v>
      </c>
      <c r="E601" s="48">
        <f t="shared" si="111"/>
        <v>3.7462637934441531E-2</v>
      </c>
      <c r="F601" s="48">
        <f t="shared" si="111"/>
        <v>0</v>
      </c>
      <c r="G601" s="48">
        <f t="shared" si="111"/>
        <v>6.1825334500876822E-2</v>
      </c>
      <c r="H601" s="48">
        <f t="shared" si="111"/>
        <v>1.6095177775598148E-5</v>
      </c>
      <c r="I601" s="48">
        <f t="shared" si="111"/>
        <v>1</v>
      </c>
      <c r="J601" s="14"/>
      <c r="K601"/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1</v>
      </c>
      <c r="D603" s="35" t="s">
        <v>2</v>
      </c>
      <c r="E603" s="35" t="s">
        <v>3</v>
      </c>
      <c r="F603" s="35" t="s">
        <v>27</v>
      </c>
      <c r="G603" s="35" t="s">
        <v>4</v>
      </c>
      <c r="H603" s="35" t="s">
        <v>5</v>
      </c>
      <c r="I603" s="36" t="s">
        <v>6</v>
      </c>
    </row>
    <row r="604" spans="1:11" ht="14.25" customHeight="1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388.77744180616111</v>
      </c>
      <c r="C605" s="37">
        <v>0</v>
      </c>
      <c r="D605" s="37">
        <v>26.583072944011015</v>
      </c>
      <c r="E605" s="37">
        <v>0</v>
      </c>
      <c r="F605" s="421"/>
      <c r="G605" s="37">
        <v>0</v>
      </c>
      <c r="H605" s="38">
        <v>0</v>
      </c>
      <c r="I605" s="39">
        <f>+SUM(B605:E605,G605:H605)</f>
        <v>415.36051475017211</v>
      </c>
    </row>
    <row r="606" spans="1:11" ht="15">
      <c r="A606" s="28" t="s">
        <v>8</v>
      </c>
      <c r="B606" s="40">
        <v>80.653122723690117</v>
      </c>
      <c r="C606" s="40">
        <v>0</v>
      </c>
      <c r="D606" s="40">
        <v>5.5147434340984702</v>
      </c>
      <c r="E606" s="40">
        <v>0</v>
      </c>
      <c r="F606" s="422"/>
      <c r="G606" s="40">
        <v>0</v>
      </c>
      <c r="H606" s="41">
        <v>0</v>
      </c>
      <c r="I606" s="42">
        <f t="shared" ref="I606:I621" si="112">+SUM(B606:E606,G606:H606)</f>
        <v>86.16786615778858</v>
      </c>
    </row>
    <row r="607" spans="1:11" ht="15">
      <c r="A607" s="29" t="s">
        <v>10</v>
      </c>
      <c r="B607" s="43">
        <v>817.71734670829949</v>
      </c>
      <c r="C607" s="43">
        <v>0</v>
      </c>
      <c r="D607" s="43">
        <v>55.912297210823894</v>
      </c>
      <c r="E607" s="43">
        <v>0</v>
      </c>
      <c r="F607" s="422"/>
      <c r="G607" s="43">
        <v>0</v>
      </c>
      <c r="H607" s="44">
        <v>0</v>
      </c>
      <c r="I607" s="39">
        <f t="shared" si="112"/>
        <v>873.6296439191234</v>
      </c>
    </row>
    <row r="608" spans="1:11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112"/>
        <v>0</v>
      </c>
    </row>
    <row r="609" spans="1:9" ht="15">
      <c r="A609" s="29" t="s">
        <v>16</v>
      </c>
      <c r="B609" s="43">
        <v>1312.1701506313773</v>
      </c>
      <c r="C609" s="43">
        <v>0</v>
      </c>
      <c r="D609" s="43">
        <v>103.33162998499517</v>
      </c>
      <c r="E609" s="43">
        <v>0</v>
      </c>
      <c r="F609" s="422"/>
      <c r="G609" s="43">
        <v>0</v>
      </c>
      <c r="H609" s="44">
        <v>0</v>
      </c>
      <c r="I609" s="39">
        <f t="shared" si="112"/>
        <v>1415.5017806163723</v>
      </c>
    </row>
    <row r="610" spans="1:9" ht="15">
      <c r="A610" s="28" t="s">
        <v>68</v>
      </c>
      <c r="B610" s="40">
        <v>8503.1050873696695</v>
      </c>
      <c r="C610" s="40">
        <v>0</v>
      </c>
      <c r="D610" s="40">
        <v>669.60805973892741</v>
      </c>
      <c r="E610" s="40">
        <v>0</v>
      </c>
      <c r="F610" s="422"/>
      <c r="G610" s="40">
        <v>0</v>
      </c>
      <c r="H610" s="41">
        <v>0</v>
      </c>
      <c r="I610" s="42">
        <f t="shared" si="112"/>
        <v>9172.7131471085977</v>
      </c>
    </row>
    <row r="611" spans="1:9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112"/>
        <v>0</v>
      </c>
    </row>
    <row r="612" spans="1:9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112"/>
        <v>0</v>
      </c>
    </row>
    <row r="613" spans="1:9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112"/>
        <v>0</v>
      </c>
    </row>
    <row r="614" spans="1:9" ht="15">
      <c r="A614" s="28" t="s">
        <v>17</v>
      </c>
      <c r="B614" s="40">
        <v>422.18518319291246</v>
      </c>
      <c r="C614" s="40">
        <v>0</v>
      </c>
      <c r="D614" s="40">
        <v>33.246513886820502</v>
      </c>
      <c r="E614" s="40">
        <v>0</v>
      </c>
      <c r="F614" s="422"/>
      <c r="G614" s="40">
        <v>0</v>
      </c>
      <c r="H614" s="41">
        <v>0</v>
      </c>
      <c r="I614" s="42">
        <f t="shared" si="112"/>
        <v>455.43169707973294</v>
      </c>
    </row>
    <row r="615" spans="1:9" ht="15">
      <c r="A615" s="29" t="s">
        <v>140</v>
      </c>
      <c r="B615" s="43">
        <v>12016.725447993682</v>
      </c>
      <c r="C615" s="43">
        <v>0</v>
      </c>
      <c r="D615" s="43">
        <v>3794.7554046295836</v>
      </c>
      <c r="E615" s="43">
        <v>0</v>
      </c>
      <c r="F615" s="422"/>
      <c r="G615" s="43">
        <v>0</v>
      </c>
      <c r="H615" s="44">
        <v>0</v>
      </c>
      <c r="I615" s="39">
        <f>+SUM(B615:E615,G615:H615)</f>
        <v>15811.480852623266</v>
      </c>
    </row>
    <row r="616" spans="1:9" ht="15">
      <c r="A616" s="28" t="s">
        <v>25</v>
      </c>
      <c r="B616" s="40">
        <v>1529.938683930098</v>
      </c>
      <c r="C616" s="40">
        <v>0</v>
      </c>
      <c r="D616" s="40">
        <v>1737.8915147555481</v>
      </c>
      <c r="E616" s="40">
        <v>6784.3903622691687</v>
      </c>
      <c r="F616" s="422"/>
      <c r="G616" s="40">
        <v>1776.8641424990685</v>
      </c>
      <c r="H616" s="41">
        <v>0</v>
      </c>
      <c r="I616" s="42">
        <f t="shared" si="112"/>
        <v>11829.084703453884</v>
      </c>
    </row>
    <row r="617" spans="1:9" ht="15">
      <c r="A617" s="29" t="s">
        <v>24</v>
      </c>
      <c r="B617" s="43">
        <v>1317.7076064473617</v>
      </c>
      <c r="C617" s="43">
        <v>0</v>
      </c>
      <c r="D617" s="43">
        <v>306.68539952818276</v>
      </c>
      <c r="E617" s="43">
        <v>0</v>
      </c>
      <c r="F617" s="422"/>
      <c r="G617" s="43">
        <v>0</v>
      </c>
      <c r="H617" s="44">
        <v>0</v>
      </c>
      <c r="I617" s="39">
        <f>+SUM(B617:E617,G617:H617)</f>
        <v>1624.3930059755444</v>
      </c>
    </row>
    <row r="618" spans="1:9" ht="15">
      <c r="A618" s="28" t="s">
        <v>60</v>
      </c>
      <c r="B618" s="40">
        <v>11357.236480546007</v>
      </c>
      <c r="C618" s="40">
        <v>0</v>
      </c>
      <c r="D618" s="40">
        <v>1192.196094642951</v>
      </c>
      <c r="E618" s="40">
        <v>0</v>
      </c>
      <c r="F618" s="422"/>
      <c r="G618" s="40">
        <v>0</v>
      </c>
      <c r="H618" s="41">
        <v>0</v>
      </c>
      <c r="I618" s="42">
        <f t="shared" si="112"/>
        <v>12549.432575188959</v>
      </c>
    </row>
    <row r="619" spans="1:9" ht="15">
      <c r="A619" s="29" t="s">
        <v>22</v>
      </c>
      <c r="B619" s="43">
        <v>1329.530118515394</v>
      </c>
      <c r="C619" s="43">
        <v>0</v>
      </c>
      <c r="D619" s="43">
        <v>139.56393509277615</v>
      </c>
      <c r="E619" s="43">
        <v>0</v>
      </c>
      <c r="F619" s="422"/>
      <c r="G619" s="43">
        <v>0</v>
      </c>
      <c r="H619" s="44">
        <v>0</v>
      </c>
      <c r="I619" s="39">
        <f>+SUM(B619:E619,G619:H619)</f>
        <v>1469.09405360817</v>
      </c>
    </row>
    <row r="620" spans="1:9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112"/>
        <v>0</v>
      </c>
    </row>
    <row r="621" spans="1:9" ht="15">
      <c r="A621" s="30" t="s">
        <v>64</v>
      </c>
      <c r="B621" s="43">
        <v>142.22591048243785</v>
      </c>
      <c r="C621" s="43">
        <v>0</v>
      </c>
      <c r="D621" s="43">
        <v>745.11437487975059</v>
      </c>
      <c r="E621" s="43">
        <v>0</v>
      </c>
      <c r="F621" s="422"/>
      <c r="G621" s="43">
        <v>0</v>
      </c>
      <c r="H621" s="44">
        <v>0</v>
      </c>
      <c r="I621" s="39">
        <f t="shared" si="112"/>
        <v>887.34028536218841</v>
      </c>
    </row>
    <row r="622" spans="1:9">
      <c r="A622" s="55" t="s">
        <v>23</v>
      </c>
      <c r="B622" s="59">
        <v>142.22591048243785</v>
      </c>
      <c r="C622" s="59">
        <v>0</v>
      </c>
      <c r="D622" s="59">
        <v>745.11437487975059</v>
      </c>
      <c r="E622" s="59">
        <v>0</v>
      </c>
      <c r="F622" s="422"/>
      <c r="G622" s="59">
        <v>0</v>
      </c>
      <c r="H622" s="60">
        <v>0</v>
      </c>
      <c r="I622" s="61">
        <v>0</v>
      </c>
    </row>
    <row r="623" spans="1:9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v>0</v>
      </c>
    </row>
    <row r="624" spans="1:9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v>0</v>
      </c>
    </row>
    <row r="625" spans="1:11" ht="1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v>0</v>
      </c>
    </row>
    <row r="626" spans="1:11" ht="15">
      <c r="A626" s="34" t="s">
        <v>26</v>
      </c>
      <c r="B626" s="67">
        <f>+SUM(B605:B621)</f>
        <v>39217.972580347094</v>
      </c>
      <c r="C626" s="67">
        <f t="shared" ref="C626:H626" si="113">+SUM(C605:C621)</f>
        <v>0</v>
      </c>
      <c r="D626" s="67">
        <f t="shared" si="113"/>
        <v>8810.4030407284681</v>
      </c>
      <c r="E626" s="67">
        <f>+SUM(E605:E621)</f>
        <v>6784.3903622691687</v>
      </c>
      <c r="F626" s="67">
        <f t="shared" si="113"/>
        <v>0</v>
      </c>
      <c r="G626" s="67">
        <f>+SUM(G605:G621)</f>
        <v>1776.8641424990685</v>
      </c>
      <c r="H626" s="68">
        <f t="shared" si="113"/>
        <v>0</v>
      </c>
      <c r="I626" s="39">
        <f>+SUM(I605:I621)</f>
        <v>56589.630125843803</v>
      </c>
    </row>
    <row r="627" spans="1:11" s="15" customFormat="1" ht="15" thickBot="1">
      <c r="A627" s="58" t="s">
        <v>90</v>
      </c>
      <c r="B627" s="48">
        <f>+B626/$I$626</f>
        <v>0.69302401328890673</v>
      </c>
      <c r="C627" s="48">
        <f t="shared" ref="C627:I627" si="114">+C626/$I$626</f>
        <v>0</v>
      </c>
      <c r="D627" s="48">
        <f t="shared" si="114"/>
        <v>0.15568935547265333</v>
      </c>
      <c r="E627" s="48">
        <f t="shared" si="114"/>
        <v>0.11988751909461269</v>
      </c>
      <c r="F627" s="48">
        <f t="shared" si="114"/>
        <v>0</v>
      </c>
      <c r="G627" s="48">
        <f t="shared" si="114"/>
        <v>3.1399112143827144E-2</v>
      </c>
      <c r="H627" s="48">
        <f t="shared" si="114"/>
        <v>0</v>
      </c>
      <c r="I627" s="48">
        <f t="shared" si="114"/>
        <v>1</v>
      </c>
      <c r="J627" s="14"/>
      <c r="K627"/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11" ht="15">
      <c r="A631" s="27" t="s">
        <v>7</v>
      </c>
      <c r="B631" s="37">
        <v>0.78671984663311623</v>
      </c>
      <c r="C631" s="37">
        <v>0</v>
      </c>
      <c r="D631" s="37">
        <v>1.1813127085101405</v>
      </c>
      <c r="E631" s="37">
        <v>0</v>
      </c>
      <c r="F631" s="37">
        <v>0</v>
      </c>
      <c r="G631" s="37">
        <v>0</v>
      </c>
      <c r="H631" s="38">
        <v>0</v>
      </c>
      <c r="I631" s="39">
        <f>+SUM(B631:H631)</f>
        <v>1.9680325551432567</v>
      </c>
    </row>
    <row r="632" spans="1:11" ht="15">
      <c r="A632" s="28" t="s">
        <v>8</v>
      </c>
      <c r="B632" s="40">
        <v>2.6850188751664148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115">+SUM(B632:H632)</f>
        <v>2.6850188751664148</v>
      </c>
    </row>
    <row r="633" spans="1:11" ht="15">
      <c r="A633" s="29" t="s">
        <v>10</v>
      </c>
      <c r="B633" s="43">
        <v>16.582290335844029</v>
      </c>
      <c r="C633" s="43">
        <v>0</v>
      </c>
      <c r="D633" s="43">
        <v>5.3120462348602585E-2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115"/>
        <v>16.63541079819263</v>
      </c>
    </row>
    <row r="634" spans="1:11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115"/>
        <v>0</v>
      </c>
    </row>
    <row r="635" spans="1:11" ht="15">
      <c r="A635" s="29" t="s">
        <v>16</v>
      </c>
      <c r="B635" s="43">
        <v>339.36971725544765</v>
      </c>
      <c r="C635" s="43">
        <v>1.4667771889166221</v>
      </c>
      <c r="D635" s="43">
        <v>27.34632012625033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115"/>
        <v>368.1828145706146</v>
      </c>
    </row>
    <row r="636" spans="1:11" ht="15">
      <c r="A636" s="28" t="s">
        <v>68</v>
      </c>
      <c r="B636" s="40">
        <v>8.2529120995197509</v>
      </c>
      <c r="C636" s="40">
        <v>0.18625012234565941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115"/>
        <v>8.439162221865411</v>
      </c>
    </row>
    <row r="637" spans="1:11" ht="15">
      <c r="A637" s="29" t="s">
        <v>58</v>
      </c>
      <c r="B637" s="43">
        <v>0</v>
      </c>
      <c r="C637" s="43">
        <v>1.8159802661549762</v>
      </c>
      <c r="D637" s="43">
        <v>0</v>
      </c>
      <c r="E637" s="43">
        <v>88.139802076964671</v>
      </c>
      <c r="F637" s="43">
        <v>3480.8857818161505</v>
      </c>
      <c r="G637" s="43">
        <v>0</v>
      </c>
      <c r="H637" s="44">
        <v>0</v>
      </c>
      <c r="I637" s="39">
        <f t="shared" si="115"/>
        <v>3570.8415641592701</v>
      </c>
    </row>
    <row r="638" spans="1:11" ht="15">
      <c r="A638" s="28" t="s">
        <v>12</v>
      </c>
      <c r="B638" s="40">
        <v>0</v>
      </c>
      <c r="C638" s="40">
        <v>0</v>
      </c>
      <c r="D638" s="40">
        <v>0</v>
      </c>
      <c r="E638" s="40">
        <v>32.345501788149114</v>
      </c>
      <c r="F638" s="40">
        <v>0</v>
      </c>
      <c r="G638" s="40">
        <v>0</v>
      </c>
      <c r="H638" s="41">
        <v>0</v>
      </c>
      <c r="I638" s="42">
        <f t="shared" si="115"/>
        <v>32.345501788149114</v>
      </c>
    </row>
    <row r="639" spans="1:11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115"/>
        <v>0</v>
      </c>
    </row>
    <row r="640" spans="1:11" ht="15">
      <c r="A640" s="28" t="s">
        <v>17</v>
      </c>
      <c r="B640" s="40">
        <v>36.043028915442115</v>
      </c>
      <c r="C640" s="40">
        <v>0</v>
      </c>
      <c r="D640" s="40">
        <v>0.17449265778594777</v>
      </c>
      <c r="E640" s="40">
        <v>1.0617377834114252</v>
      </c>
      <c r="F640" s="40">
        <v>0</v>
      </c>
      <c r="G640" s="40">
        <v>0</v>
      </c>
      <c r="H640" s="41">
        <v>0</v>
      </c>
      <c r="I640" s="42">
        <f t="shared" si="115"/>
        <v>37.279259356639486</v>
      </c>
    </row>
    <row r="641" spans="1:11" ht="15">
      <c r="A641" s="29" t="s">
        <v>140</v>
      </c>
      <c r="B641" s="43">
        <v>236.56340031380796</v>
      </c>
      <c r="C641" s="43">
        <v>0</v>
      </c>
      <c r="D641" s="43">
        <v>61.141309899683023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115"/>
        <v>297.70471021349101</v>
      </c>
    </row>
    <row r="642" spans="1:11" ht="15">
      <c r="A642" s="28" t="s">
        <v>25</v>
      </c>
      <c r="B642" s="40">
        <v>268.0796636015732</v>
      </c>
      <c r="C642" s="40">
        <v>0.34832219813421761</v>
      </c>
      <c r="D642" s="40">
        <v>5.5450405120954098</v>
      </c>
      <c r="E642" s="40">
        <v>445.46445807938233</v>
      </c>
      <c r="F642" s="40">
        <v>0</v>
      </c>
      <c r="G642" s="40">
        <v>150.21963744973195</v>
      </c>
      <c r="H642" s="41">
        <v>2.107580187936688</v>
      </c>
      <c r="I642" s="42">
        <f t="shared" si="115"/>
        <v>871.76470202885378</v>
      </c>
    </row>
    <row r="643" spans="1:11" ht="15">
      <c r="A643" s="29" t="s">
        <v>24</v>
      </c>
      <c r="B643" s="43">
        <v>22.754484576944026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115"/>
        <v>22.754484576944026</v>
      </c>
    </row>
    <row r="644" spans="1:11" ht="15">
      <c r="A644" s="28" t="s">
        <v>60</v>
      </c>
      <c r="B644" s="40">
        <v>489.94227349712759</v>
      </c>
      <c r="C644" s="40">
        <v>22.192722139397635</v>
      </c>
      <c r="D644" s="40">
        <v>278.97685257721616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115"/>
        <v>791.11184821374138</v>
      </c>
    </row>
    <row r="645" spans="1:11" ht="15">
      <c r="A645" s="29" t="s">
        <v>22</v>
      </c>
      <c r="B645" s="43">
        <v>650.14807854957405</v>
      </c>
      <c r="C645" s="43">
        <v>0</v>
      </c>
      <c r="D645" s="43">
        <v>0.70295117262134077</v>
      </c>
      <c r="E645" s="43">
        <v>0</v>
      </c>
      <c r="F645" s="43">
        <v>47.241277464212736</v>
      </c>
      <c r="G645" s="43">
        <v>0</v>
      </c>
      <c r="H645" s="44">
        <v>0</v>
      </c>
      <c r="I645" s="39">
        <f t="shared" si="115"/>
        <v>698.09230718640822</v>
      </c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115"/>
        <v>0</v>
      </c>
    </row>
    <row r="647" spans="1:11" ht="15">
      <c r="A647" s="30" t="s">
        <v>64</v>
      </c>
      <c r="B647" s="43">
        <v>11.981567761009156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115"/>
        <v>11.981567761009156</v>
      </c>
    </row>
    <row r="648" spans="1:11">
      <c r="A648" s="55" t="s">
        <v>23</v>
      </c>
      <c r="B648" s="59">
        <v>11.981567761009156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115"/>
        <v>11.981567761009156</v>
      </c>
    </row>
    <row r="649" spans="1:11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115"/>
        <v>0</v>
      </c>
    </row>
    <row r="650" spans="1:11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115"/>
        <v>0</v>
      </c>
    </row>
    <row r="651" spans="1:11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115"/>
        <v>0</v>
      </c>
    </row>
    <row r="652" spans="1:11" ht="15">
      <c r="A652" s="34" t="s">
        <v>26</v>
      </c>
      <c r="B652" s="67">
        <f>+SUM(B631:B647)</f>
        <v>2083.1891556280889</v>
      </c>
      <c r="C652" s="67">
        <f t="shared" ref="C652:H652" si="116">+SUM(C631:C647)</f>
        <v>26.010051914949109</v>
      </c>
      <c r="D652" s="67">
        <f t="shared" si="116"/>
        <v>375.12140011651098</v>
      </c>
      <c r="E652" s="67">
        <f>+SUM(E631:E647)</f>
        <v>567.01149972790756</v>
      </c>
      <c r="F652" s="67">
        <f t="shared" si="116"/>
        <v>3528.127059280363</v>
      </c>
      <c r="G652" s="67">
        <f>+SUM(G631:G647)</f>
        <v>150.21963744973195</v>
      </c>
      <c r="H652" s="68">
        <f t="shared" si="116"/>
        <v>2.107580187936688</v>
      </c>
      <c r="I652" s="39">
        <f>+SUM(I631:I647)</f>
        <v>6731.7863843054902</v>
      </c>
    </row>
    <row r="653" spans="1:11" s="15" customFormat="1" ht="15" thickBot="1">
      <c r="A653" s="58" t="s">
        <v>90</v>
      </c>
      <c r="B653" s="48">
        <f>+B652/$I$652</f>
        <v>0.30945562391653475</v>
      </c>
      <c r="C653" s="48">
        <f t="shared" ref="C653:I653" si="117">+C652/$I$652</f>
        <v>3.8637666779785277E-3</v>
      </c>
      <c r="D653" s="48">
        <f t="shared" si="117"/>
        <v>5.5723901309624187E-2</v>
      </c>
      <c r="E653" s="48">
        <f t="shared" si="117"/>
        <v>8.4228979851446284E-2</v>
      </c>
      <c r="F653" s="48">
        <f t="shared" si="117"/>
        <v>0.5240996754599716</v>
      </c>
      <c r="G653" s="48">
        <f t="shared" si="117"/>
        <v>2.231497389756076E-2</v>
      </c>
      <c r="H653" s="48">
        <f t="shared" si="117"/>
        <v>3.1307888688362242E-4</v>
      </c>
      <c r="I653" s="48">
        <f t="shared" si="117"/>
        <v>1</v>
      </c>
      <c r="J653" s="14"/>
      <c r="K653"/>
    </row>
    <row r="655" spans="1:11" s="5" customFormat="1">
      <c r="J655" s="281"/>
      <c r="K655"/>
    </row>
    <row r="656" spans="1:11" s="5" customFormat="1">
      <c r="J656" s="281"/>
      <c r="K656"/>
    </row>
    <row r="657" spans="10:11" s="5" customFormat="1">
      <c r="J657" s="281"/>
      <c r="K657"/>
    </row>
    <row r="658" spans="10:11" s="5" customFormat="1">
      <c r="J658" s="281"/>
      <c r="K658"/>
    </row>
    <row r="659" spans="10:11" s="5" customFormat="1">
      <c r="J659" s="281"/>
      <c r="K659"/>
    </row>
    <row r="660" spans="10:11" s="5" customFormat="1">
      <c r="J660" s="281"/>
      <c r="K660"/>
    </row>
    <row r="661" spans="10:11" s="5" customFormat="1">
      <c r="J661" s="281"/>
      <c r="K661"/>
    </row>
    <row r="662" spans="10:11" s="5" customFormat="1">
      <c r="J662" s="281"/>
      <c r="K662"/>
    </row>
    <row r="663" spans="10:11" s="5" customFormat="1">
      <c r="J663" s="281"/>
      <c r="K663"/>
    </row>
    <row r="664" spans="10:11" s="5" customFormat="1">
      <c r="J664" s="281"/>
      <c r="K664"/>
    </row>
    <row r="665" spans="10:11" s="5" customFormat="1">
      <c r="J665" s="281"/>
      <c r="K665"/>
    </row>
    <row r="666" spans="10:11" s="5" customFormat="1">
      <c r="J666" s="281"/>
      <c r="K666"/>
    </row>
    <row r="667" spans="10:11" s="5" customFormat="1">
      <c r="J667" s="281"/>
      <c r="K667"/>
    </row>
    <row r="668" spans="10:11" s="5" customFormat="1">
      <c r="J668" s="281"/>
      <c r="K668"/>
    </row>
    <row r="669" spans="10:11" s="5" customFormat="1">
      <c r="J669" s="281"/>
      <c r="K669"/>
    </row>
    <row r="670" spans="10:11" s="5" customFormat="1">
      <c r="J670" s="281"/>
      <c r="K670"/>
    </row>
    <row r="671" spans="10:11" s="5" customFormat="1">
      <c r="J671" s="281"/>
      <c r="K671"/>
    </row>
    <row r="672" spans="10:11" s="5" customFormat="1">
      <c r="J672" s="281"/>
      <c r="K672"/>
    </row>
    <row r="673" spans="10:11" s="5" customFormat="1">
      <c r="J673" s="281"/>
      <c r="K673"/>
    </row>
    <row r="674" spans="10:11" s="5" customFormat="1">
      <c r="J674" s="281"/>
      <c r="K674"/>
    </row>
    <row r="675" spans="10:11" s="5" customFormat="1">
      <c r="J675" s="281"/>
      <c r="K675"/>
    </row>
    <row r="676" spans="10:11" s="5" customFormat="1">
      <c r="J676" s="281"/>
      <c r="K676"/>
    </row>
    <row r="677" spans="10:11" s="5" customFormat="1">
      <c r="J677" s="281"/>
      <c r="K677"/>
    </row>
    <row r="678" spans="10:11" s="5" customFormat="1">
      <c r="J678" s="281"/>
      <c r="K678"/>
    </row>
    <row r="679" spans="10:11" s="5" customFormat="1">
      <c r="J679" s="281"/>
      <c r="K679"/>
    </row>
    <row r="680" spans="10:11" s="5" customFormat="1">
      <c r="J680" s="281"/>
      <c r="K680"/>
    </row>
    <row r="681" spans="10:11" s="5" customFormat="1">
      <c r="J681" s="281"/>
      <c r="K681"/>
    </row>
    <row r="682" spans="10:11" s="5" customFormat="1">
      <c r="J682" s="281"/>
      <c r="K682"/>
    </row>
    <row r="683" spans="10:11" s="5" customFormat="1">
      <c r="J683" s="281"/>
      <c r="K683"/>
    </row>
    <row r="684" spans="10:11" s="5" customFormat="1">
      <c r="J684" s="281"/>
      <c r="K684"/>
    </row>
    <row r="685" spans="10:11" s="5" customFormat="1">
      <c r="J685" s="281"/>
      <c r="K685"/>
    </row>
    <row r="686" spans="10:11" s="5" customFormat="1">
      <c r="J686" s="281"/>
      <c r="K686"/>
    </row>
    <row r="687" spans="10:11" s="5" customFormat="1">
      <c r="J687" s="281"/>
      <c r="K687"/>
    </row>
    <row r="688" spans="10:11" s="5" customFormat="1">
      <c r="J688" s="281"/>
      <c r="K688"/>
    </row>
    <row r="689" spans="10:11" s="5" customFormat="1">
      <c r="J689" s="281"/>
      <c r="K689"/>
    </row>
    <row r="690" spans="10:11" s="5" customFormat="1">
      <c r="J690" s="281"/>
      <c r="K690"/>
    </row>
    <row r="691" spans="10:11" s="5" customFormat="1">
      <c r="J691" s="281"/>
      <c r="K691"/>
    </row>
    <row r="692" spans="10:11" s="5" customFormat="1">
      <c r="J692" s="281"/>
      <c r="K692"/>
    </row>
    <row r="693" spans="10:11" s="5" customFormat="1">
      <c r="J693" s="281"/>
      <c r="K693"/>
    </row>
    <row r="694" spans="10:11" s="5" customFormat="1">
      <c r="J694" s="281"/>
      <c r="K694"/>
    </row>
    <row r="695" spans="10:11" s="5" customFormat="1">
      <c r="J695" s="281"/>
      <c r="K695"/>
    </row>
    <row r="696" spans="10:11" s="5" customFormat="1">
      <c r="J696" s="281"/>
      <c r="K696"/>
    </row>
    <row r="697" spans="10:11" s="5" customFormat="1">
      <c r="J697" s="281"/>
      <c r="K697"/>
    </row>
    <row r="698" spans="10:11" s="5" customFormat="1">
      <c r="J698" s="281"/>
      <c r="K698"/>
    </row>
    <row r="699" spans="10:11" s="5" customFormat="1">
      <c r="J699" s="281"/>
      <c r="K699"/>
    </row>
    <row r="700" spans="10:11" s="5" customFormat="1">
      <c r="J700" s="281"/>
      <c r="K700"/>
    </row>
    <row r="701" spans="10:11" s="5" customFormat="1">
      <c r="J701" s="281"/>
      <c r="K701"/>
    </row>
    <row r="702" spans="10:11" s="5" customFormat="1">
      <c r="J702" s="281"/>
      <c r="K702"/>
    </row>
    <row r="703" spans="10:11" s="5" customFormat="1">
      <c r="J703" s="281"/>
      <c r="K703"/>
    </row>
    <row r="704" spans="10:11" s="5" customFormat="1">
      <c r="J704" s="281"/>
      <c r="K704"/>
    </row>
    <row r="705" spans="10:11" s="5" customFormat="1">
      <c r="J705" s="281"/>
      <c r="K705"/>
    </row>
    <row r="706" spans="10:11" s="5" customFormat="1">
      <c r="J706" s="281"/>
      <c r="K706"/>
    </row>
    <row r="707" spans="10:11" s="5" customFormat="1">
      <c r="J707" s="281"/>
      <c r="K707"/>
    </row>
    <row r="708" spans="10:11" s="5" customFormat="1">
      <c r="J708" s="281"/>
      <c r="K708"/>
    </row>
    <row r="709" spans="10:11" s="5" customFormat="1">
      <c r="J709" s="281"/>
      <c r="K709"/>
    </row>
    <row r="710" spans="10:11" s="5" customFormat="1">
      <c r="J710" s="281"/>
      <c r="K710"/>
    </row>
    <row r="711" spans="10:11" s="5" customFormat="1">
      <c r="J711" s="281"/>
      <c r="K711"/>
    </row>
    <row r="712" spans="10:11" s="5" customFormat="1">
      <c r="J712" s="281"/>
      <c r="K712"/>
    </row>
    <row r="713" spans="10:11" s="5" customFormat="1">
      <c r="J713" s="281"/>
      <c r="K713"/>
    </row>
    <row r="714" spans="10:11" s="5" customFormat="1">
      <c r="J714" s="281"/>
      <c r="K714"/>
    </row>
    <row r="715" spans="10:11" s="5" customFormat="1">
      <c r="J715" s="281"/>
      <c r="K715"/>
    </row>
    <row r="716" spans="10:11" s="5" customFormat="1">
      <c r="J716" s="281"/>
      <c r="K716"/>
    </row>
    <row r="717" spans="10:11" s="5" customFormat="1">
      <c r="J717" s="281"/>
      <c r="K717"/>
    </row>
    <row r="718" spans="10:11" s="5" customFormat="1">
      <c r="J718" s="281"/>
      <c r="K718"/>
    </row>
    <row r="719" spans="10:11" s="5" customFormat="1">
      <c r="J719" s="281"/>
      <c r="K719"/>
    </row>
    <row r="720" spans="10:11" s="5" customFormat="1">
      <c r="J720" s="281"/>
      <c r="K720"/>
    </row>
    <row r="721" spans="10:11" s="5" customFormat="1">
      <c r="J721" s="281"/>
      <c r="K721"/>
    </row>
    <row r="722" spans="10:11" s="5" customFormat="1">
      <c r="J722" s="281"/>
      <c r="K722"/>
    </row>
    <row r="723" spans="10:11" s="5" customFormat="1">
      <c r="J723" s="281"/>
      <c r="K723"/>
    </row>
    <row r="724" spans="10:11" s="5" customFormat="1">
      <c r="J724" s="281"/>
      <c r="K724"/>
    </row>
    <row r="725" spans="10:11" s="5" customFormat="1">
      <c r="J725" s="281"/>
      <c r="K725"/>
    </row>
    <row r="726" spans="10:11" s="5" customFormat="1">
      <c r="J726" s="281"/>
      <c r="K726"/>
    </row>
    <row r="727" spans="10:11" s="5" customFormat="1">
      <c r="J727" s="281"/>
      <c r="K727"/>
    </row>
    <row r="728" spans="10:11" s="5" customFormat="1">
      <c r="J728" s="281"/>
      <c r="K728"/>
    </row>
    <row r="729" spans="10:11" s="5" customFormat="1">
      <c r="J729" s="281"/>
      <c r="K729"/>
    </row>
    <row r="730" spans="10:11" s="5" customFormat="1">
      <c r="J730" s="281"/>
      <c r="K730"/>
    </row>
    <row r="731" spans="10:11" s="5" customFormat="1">
      <c r="J731" s="281"/>
      <c r="K731"/>
    </row>
    <row r="732" spans="10:11" s="5" customFormat="1">
      <c r="J732" s="281"/>
      <c r="K732"/>
    </row>
    <row r="733" spans="10:11" s="5" customFormat="1">
      <c r="J733" s="281"/>
      <c r="K733"/>
    </row>
    <row r="734" spans="10:11" s="5" customFormat="1">
      <c r="J734" s="281"/>
      <c r="K734"/>
    </row>
    <row r="735" spans="10:11" s="5" customFormat="1">
      <c r="J735" s="281"/>
      <c r="K735"/>
    </row>
    <row r="736" spans="10:11" s="5" customFormat="1">
      <c r="J736" s="281"/>
      <c r="K736"/>
    </row>
    <row r="737" spans="10:11" s="5" customFormat="1">
      <c r="J737" s="281"/>
      <c r="K737"/>
    </row>
    <row r="738" spans="10:11" s="5" customFormat="1">
      <c r="J738" s="281"/>
      <c r="K738"/>
    </row>
    <row r="739" spans="10:11" s="5" customFormat="1">
      <c r="J739" s="281"/>
      <c r="K739"/>
    </row>
    <row r="740" spans="10:11" s="5" customFormat="1">
      <c r="J740" s="281"/>
      <c r="K740"/>
    </row>
    <row r="741" spans="10:11" s="5" customFormat="1">
      <c r="J741" s="281"/>
      <c r="K741"/>
    </row>
    <row r="742" spans="10:11" s="5" customFormat="1">
      <c r="J742" s="281"/>
      <c r="K742"/>
    </row>
    <row r="743" spans="10:11" s="5" customFormat="1">
      <c r="J743" s="281"/>
      <c r="K743"/>
    </row>
    <row r="744" spans="10:11" s="5" customFormat="1">
      <c r="J744" s="281"/>
      <c r="K744"/>
    </row>
    <row r="745" spans="10:11" s="5" customFormat="1">
      <c r="J745" s="281"/>
      <c r="K745"/>
    </row>
    <row r="746" spans="10:11" s="5" customFormat="1">
      <c r="J746" s="281"/>
      <c r="K746"/>
    </row>
    <row r="747" spans="10:11" s="5" customFormat="1">
      <c r="J747" s="281"/>
      <c r="K747"/>
    </row>
    <row r="748" spans="10:11" s="5" customFormat="1">
      <c r="J748" s="281"/>
      <c r="K748"/>
    </row>
    <row r="749" spans="10:11" s="5" customFormat="1">
      <c r="J749" s="281"/>
      <c r="K749"/>
    </row>
    <row r="750" spans="10:11" s="5" customFormat="1">
      <c r="J750" s="281"/>
      <c r="K750"/>
    </row>
    <row r="751" spans="10:11" s="5" customFormat="1">
      <c r="J751" s="281"/>
      <c r="K751"/>
    </row>
    <row r="752" spans="10:11" s="5" customFormat="1">
      <c r="J752" s="281"/>
      <c r="K752"/>
    </row>
    <row r="753" spans="10:11" s="5" customFormat="1">
      <c r="J753" s="281"/>
      <c r="K753"/>
    </row>
    <row r="754" spans="10:11" s="5" customFormat="1">
      <c r="J754" s="281"/>
      <c r="K754"/>
    </row>
    <row r="755" spans="10:11" s="5" customFormat="1">
      <c r="J755" s="281"/>
      <c r="K755"/>
    </row>
    <row r="756" spans="10:11" s="5" customFormat="1">
      <c r="J756" s="281"/>
      <c r="K756"/>
    </row>
    <row r="757" spans="10:11" s="5" customFormat="1">
      <c r="J757" s="281"/>
      <c r="K757"/>
    </row>
    <row r="758" spans="10:11" s="5" customFormat="1">
      <c r="J758" s="281"/>
      <c r="K758"/>
    </row>
    <row r="759" spans="10:11" s="5" customFormat="1">
      <c r="J759" s="281"/>
      <c r="K759"/>
    </row>
    <row r="760" spans="10:11" s="5" customFormat="1">
      <c r="J760" s="281"/>
      <c r="K760"/>
    </row>
    <row r="761" spans="10:11" s="5" customFormat="1">
      <c r="J761" s="281"/>
      <c r="K761"/>
    </row>
    <row r="762" spans="10:11" s="5" customFormat="1">
      <c r="J762" s="281"/>
      <c r="K762"/>
    </row>
    <row r="763" spans="10:11" s="5" customFormat="1">
      <c r="J763" s="281"/>
      <c r="K763"/>
    </row>
    <row r="764" spans="10:11" s="5" customFormat="1">
      <c r="J764" s="281"/>
      <c r="K764"/>
    </row>
    <row r="765" spans="10:11" s="5" customFormat="1">
      <c r="J765" s="281"/>
      <c r="K765"/>
    </row>
    <row r="766" spans="10:11" s="5" customFormat="1">
      <c r="J766" s="281"/>
      <c r="K766"/>
    </row>
    <row r="767" spans="10:11" s="5" customFormat="1">
      <c r="J767" s="281"/>
      <c r="K767"/>
    </row>
    <row r="768" spans="10:11" s="5" customFormat="1">
      <c r="J768" s="281"/>
      <c r="K768"/>
    </row>
    <row r="769" spans="10:11" s="5" customFormat="1">
      <c r="J769" s="281"/>
      <c r="K769"/>
    </row>
    <row r="770" spans="10:11" s="5" customFormat="1">
      <c r="J770" s="281"/>
      <c r="K770"/>
    </row>
    <row r="771" spans="10:11" s="5" customFormat="1">
      <c r="J771" s="281"/>
      <c r="K771"/>
    </row>
    <row r="772" spans="10:11" s="5" customFormat="1">
      <c r="J772" s="281"/>
      <c r="K772"/>
    </row>
    <row r="773" spans="10:11" s="5" customFormat="1">
      <c r="J773" s="281"/>
      <c r="K773"/>
    </row>
    <row r="774" spans="10:11" s="5" customFormat="1">
      <c r="J774" s="281"/>
      <c r="K774"/>
    </row>
    <row r="775" spans="10:11" s="5" customFormat="1">
      <c r="J775" s="281"/>
      <c r="K775"/>
    </row>
    <row r="776" spans="10:11" s="5" customFormat="1">
      <c r="J776" s="281"/>
      <c r="K776"/>
    </row>
    <row r="777" spans="10:11" s="5" customFormat="1">
      <c r="J777" s="281"/>
      <c r="K777"/>
    </row>
    <row r="778" spans="10:11" s="5" customFormat="1">
      <c r="J778" s="281"/>
      <c r="K778"/>
    </row>
    <row r="779" spans="10:11" s="5" customFormat="1">
      <c r="J779" s="281"/>
      <c r="K779"/>
    </row>
    <row r="780" spans="10:11" s="5" customFormat="1">
      <c r="J780" s="281"/>
      <c r="K780"/>
    </row>
    <row r="781" spans="10:11" s="5" customFormat="1">
      <c r="J781" s="281"/>
      <c r="K781"/>
    </row>
    <row r="782" spans="10:11" s="5" customFormat="1">
      <c r="J782" s="281"/>
      <c r="K782"/>
    </row>
    <row r="783" spans="10:11" s="5" customFormat="1">
      <c r="J783" s="281"/>
      <c r="K783"/>
    </row>
    <row r="784" spans="10:11" s="5" customFormat="1">
      <c r="J784" s="281"/>
      <c r="K784"/>
    </row>
    <row r="785" spans="10:11" s="5" customFormat="1">
      <c r="J785" s="281"/>
      <c r="K785"/>
    </row>
    <row r="786" spans="10:11" s="5" customFormat="1">
      <c r="J786" s="281"/>
      <c r="K786"/>
    </row>
    <row r="787" spans="10:11" s="5" customFormat="1">
      <c r="J787" s="281"/>
      <c r="K787"/>
    </row>
    <row r="788" spans="10:11" s="5" customFormat="1">
      <c r="J788" s="281"/>
      <c r="K788"/>
    </row>
    <row r="789" spans="10:11" s="5" customFormat="1">
      <c r="J789" s="281"/>
      <c r="K789"/>
    </row>
    <row r="790" spans="10:11" s="5" customFormat="1">
      <c r="J790" s="281"/>
      <c r="K790"/>
    </row>
    <row r="791" spans="10:11" s="5" customFormat="1">
      <c r="J791" s="281"/>
      <c r="K791"/>
    </row>
    <row r="792" spans="10:11" s="5" customFormat="1">
      <c r="J792" s="281"/>
      <c r="K792"/>
    </row>
    <row r="793" spans="10:11" s="5" customFormat="1">
      <c r="J793" s="281"/>
      <c r="K793"/>
    </row>
    <row r="794" spans="10:11" s="5" customFormat="1">
      <c r="J794" s="281"/>
      <c r="K794"/>
    </row>
    <row r="795" spans="10:11" s="5" customFormat="1">
      <c r="J795" s="281"/>
      <c r="K795"/>
    </row>
    <row r="796" spans="10:11" s="5" customFormat="1">
      <c r="J796" s="281"/>
      <c r="K796"/>
    </row>
    <row r="797" spans="10:11" s="5" customFormat="1">
      <c r="J797" s="281"/>
      <c r="K797"/>
    </row>
    <row r="798" spans="10:11" s="5" customFormat="1">
      <c r="J798" s="281"/>
      <c r="K798"/>
    </row>
    <row r="799" spans="10:11" s="5" customFormat="1">
      <c r="J799" s="281"/>
      <c r="K799"/>
    </row>
    <row r="800" spans="10:11" s="5" customFormat="1">
      <c r="J800" s="281"/>
      <c r="K800"/>
    </row>
    <row r="801" spans="10:11" s="5" customFormat="1">
      <c r="J801" s="281"/>
      <c r="K801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</mergeCells>
  <phoneticPr fontId="4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823"/>
  <sheetViews>
    <sheetView tabSelected="1" zoomScale="60" zoomScaleNormal="60" workbookViewId="0">
      <pane ySplit="5" topLeftCell="A213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55.375" style="1" bestFit="1" customWidth="1"/>
    <col min="2" max="9" width="16.625" style="1" customWidth="1"/>
    <col min="10" max="10" width="24.375" style="281" customWidth="1"/>
    <col min="11" max="11" width="13" customWidth="1"/>
    <col min="12" max="12" width="8.5" style="1" customWidth="1"/>
    <col min="13" max="20" width="16.625" style="1" customWidth="1"/>
    <col min="21" max="21" width="36.625" style="1" customWidth="1"/>
    <col min="22" max="42" width="16.625" style="1" customWidth="1"/>
    <col min="43" max="45" width="14.625" style="1" customWidth="1"/>
    <col min="46" max="16384" width="11" style="1"/>
  </cols>
  <sheetData>
    <row r="1" spans="1:11" s="50" customFormat="1" ht="15" customHeight="1" thickTop="1">
      <c r="A1" s="382" t="s">
        <v>110</v>
      </c>
      <c r="B1" s="383"/>
      <c r="C1" s="383"/>
      <c r="D1" s="383"/>
      <c r="E1" s="383"/>
      <c r="F1" s="383"/>
      <c r="G1" s="383"/>
      <c r="H1" s="383"/>
      <c r="I1" s="384"/>
      <c r="J1" s="257"/>
      <c r="K1"/>
    </row>
    <row r="2" spans="1:11" s="50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J2" s="257"/>
      <c r="K2"/>
    </row>
    <row r="3" spans="1:11" s="50" customFormat="1" ht="36" customHeight="1" thickBot="1">
      <c r="A3" s="388"/>
      <c r="B3" s="389"/>
      <c r="C3" s="389"/>
      <c r="D3" s="389"/>
      <c r="E3" s="389"/>
      <c r="F3" s="389"/>
      <c r="G3" s="389"/>
      <c r="H3" s="389"/>
      <c r="I3" s="390"/>
      <c r="J3" s="257"/>
      <c r="K3"/>
    </row>
    <row r="4" spans="1:11" s="50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 s="257"/>
      <c r="K4"/>
    </row>
    <row r="5" spans="1:11" ht="28.5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</row>
    <row r="7" spans="1:11" ht="15">
      <c r="A7" s="27" t="s">
        <v>7</v>
      </c>
      <c r="B7" s="37">
        <f>+B33+B85</f>
        <v>468.22911232050842</v>
      </c>
      <c r="C7" s="37">
        <f t="shared" ref="C7:H7" si="0">+C33+C85</f>
        <v>894.76916754828528</v>
      </c>
      <c r="D7" s="37">
        <f t="shared" si="0"/>
        <v>272.94424656865453</v>
      </c>
      <c r="E7" s="37">
        <f t="shared" si="0"/>
        <v>0</v>
      </c>
      <c r="F7" s="37">
        <f>+F59+F85</f>
        <v>8.4302573159009793</v>
      </c>
      <c r="G7" s="37">
        <f t="shared" si="0"/>
        <v>0</v>
      </c>
      <c r="H7" s="38">
        <f t="shared" si="0"/>
        <v>0</v>
      </c>
      <c r="I7" s="39">
        <f>SUM(B7:H7)</f>
        <v>1644.3727837533493</v>
      </c>
      <c r="K7" s="294">
        <v>0</v>
      </c>
    </row>
    <row r="8" spans="1:11" ht="15">
      <c r="A8" s="28" t="s">
        <v>8</v>
      </c>
      <c r="B8" s="40">
        <f t="shared" ref="B8:H23" si="1">+B34+B86</f>
        <v>163.13841459007153</v>
      </c>
      <c r="C8" s="40">
        <f t="shared" si="1"/>
        <v>0</v>
      </c>
      <c r="D8" s="40">
        <f t="shared" si="1"/>
        <v>641.85287666486954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804.99129125494107</v>
      </c>
      <c r="K8" s="294">
        <v>0</v>
      </c>
    </row>
    <row r="9" spans="1:11" ht="15">
      <c r="A9" s="29" t="s">
        <v>10</v>
      </c>
      <c r="B9" s="43">
        <f t="shared" si="1"/>
        <v>943.39340790060976</v>
      </c>
      <c r="C9" s="43">
        <f t="shared" si="1"/>
        <v>0</v>
      </c>
      <c r="D9" s="43">
        <f t="shared" si="1"/>
        <v>284.88064503226826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1228.274052932878</v>
      </c>
      <c r="K9" s="294">
        <v>0</v>
      </c>
    </row>
    <row r="10" spans="1:11" ht="15">
      <c r="A10" s="28" t="s">
        <v>56</v>
      </c>
      <c r="B10" s="40">
        <f t="shared" si="1"/>
        <v>7.3013776709235208E-8</v>
      </c>
      <c r="C10" s="40">
        <f t="shared" si="1"/>
        <v>53.959441780334622</v>
      </c>
      <c r="D10" s="40">
        <f t="shared" si="1"/>
        <v>1354.4055583213824</v>
      </c>
      <c r="E10" s="40">
        <f t="shared" si="1"/>
        <v>0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1408.3650001747308</v>
      </c>
      <c r="K10" s="294">
        <v>0</v>
      </c>
    </row>
    <row r="11" spans="1:11" ht="15">
      <c r="A11" s="29" t="s">
        <v>16</v>
      </c>
      <c r="B11" s="43">
        <f t="shared" si="1"/>
        <v>3531.3145636159702</v>
      </c>
      <c r="C11" s="43">
        <f>+C37+C89</f>
        <v>571.59930318597503</v>
      </c>
      <c r="D11" s="43">
        <f t="shared" si="1"/>
        <v>645.19193891157215</v>
      </c>
      <c r="E11" s="43">
        <f t="shared" si="1"/>
        <v>59.923602445161968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4808.029408158679</v>
      </c>
      <c r="K11" s="294">
        <v>0</v>
      </c>
    </row>
    <row r="12" spans="1:11" ht="15">
      <c r="A12" s="28" t="s">
        <v>68</v>
      </c>
      <c r="B12" s="40">
        <f t="shared" si="1"/>
        <v>11995.014826167751</v>
      </c>
      <c r="C12" s="40">
        <f t="shared" si="1"/>
        <v>165.12849047339523</v>
      </c>
      <c r="D12" s="40">
        <f t="shared" si="1"/>
        <v>862.75354994828808</v>
      </c>
      <c r="E12" s="40">
        <f t="shared" si="1"/>
        <v>3.1227366879842706</v>
      </c>
      <c r="F12" s="40">
        <f t="shared" si="2"/>
        <v>0</v>
      </c>
      <c r="G12" s="40">
        <f t="shared" si="1"/>
        <v>0</v>
      </c>
      <c r="H12" s="41">
        <f t="shared" si="1"/>
        <v>0</v>
      </c>
      <c r="I12" s="42">
        <f t="shared" si="3"/>
        <v>13026.019603277418</v>
      </c>
      <c r="K12" s="294">
        <v>0</v>
      </c>
    </row>
    <row r="13" spans="1:11" ht="15">
      <c r="A13" s="29" t="s">
        <v>58</v>
      </c>
      <c r="B13" s="43">
        <f t="shared" si="1"/>
        <v>6.0357565286915188E-2</v>
      </c>
      <c r="C13" s="43">
        <f t="shared" si="1"/>
        <v>3.0570852995704674</v>
      </c>
      <c r="D13" s="43">
        <f t="shared" si="1"/>
        <v>0.35857010376115772</v>
      </c>
      <c r="E13" s="43">
        <f t="shared" si="1"/>
        <v>2196.2918357681529</v>
      </c>
      <c r="F13" s="43">
        <f t="shared" si="2"/>
        <v>51026.0116286021</v>
      </c>
      <c r="G13" s="43">
        <f t="shared" si="1"/>
        <v>0</v>
      </c>
      <c r="H13" s="44">
        <f t="shared" si="1"/>
        <v>0</v>
      </c>
      <c r="I13" s="39">
        <f t="shared" si="3"/>
        <v>53225.779477338874</v>
      </c>
      <c r="K13" s="294">
        <v>0</v>
      </c>
    </row>
    <row r="14" spans="1:11" ht="15">
      <c r="A14" s="28" t="s">
        <v>12</v>
      </c>
      <c r="B14" s="40">
        <f t="shared" si="1"/>
        <v>3.8880472345777007E-8</v>
      </c>
      <c r="C14" s="40">
        <f t="shared" si="1"/>
        <v>3.6332557102544005E-8</v>
      </c>
      <c r="D14" s="40">
        <f t="shared" si="1"/>
        <v>5.7219960140372284E-2</v>
      </c>
      <c r="E14" s="40">
        <f t="shared" si="1"/>
        <v>49.058311055437102</v>
      </c>
      <c r="F14" s="40">
        <f t="shared" si="2"/>
        <v>20215.894351659212</v>
      </c>
      <c r="G14" s="40">
        <f t="shared" si="1"/>
        <v>0</v>
      </c>
      <c r="H14" s="41">
        <f t="shared" si="1"/>
        <v>0</v>
      </c>
      <c r="I14" s="42">
        <f t="shared" si="3"/>
        <v>20265.009882750001</v>
      </c>
      <c r="K14" s="294">
        <v>0</v>
      </c>
    </row>
    <row r="15" spans="1:11" ht="15">
      <c r="A15" s="29" t="s">
        <v>59</v>
      </c>
      <c r="B15" s="43">
        <f t="shared" si="1"/>
        <v>0.19434204748033768</v>
      </c>
      <c r="C15" s="43">
        <f t="shared" si="1"/>
        <v>5.3634122486122884E-2</v>
      </c>
      <c r="D15" s="43">
        <f t="shared" si="1"/>
        <v>3.6836846568094406</v>
      </c>
      <c r="E15" s="43">
        <f t="shared" si="1"/>
        <v>31.878331653449941</v>
      </c>
      <c r="F15" s="43">
        <f t="shared" si="2"/>
        <v>13963.398091445742</v>
      </c>
      <c r="G15" s="43">
        <f t="shared" si="1"/>
        <v>0</v>
      </c>
      <c r="H15" s="44">
        <f t="shared" si="1"/>
        <v>0</v>
      </c>
      <c r="I15" s="39">
        <f t="shared" si="3"/>
        <v>13999.208083925969</v>
      </c>
      <c r="K15" s="294">
        <v>0</v>
      </c>
    </row>
    <row r="16" spans="1:11" ht="15">
      <c r="A16" s="28" t="s">
        <v>17</v>
      </c>
      <c r="B16" s="40">
        <f t="shared" si="1"/>
        <v>1397.7108222001812</v>
      </c>
      <c r="C16" s="40">
        <f t="shared" si="1"/>
        <v>12.520921481246768</v>
      </c>
      <c r="D16" s="40">
        <f t="shared" si="1"/>
        <v>313.71286032719331</v>
      </c>
      <c r="E16" s="40">
        <f t="shared" si="1"/>
        <v>42.209725968532389</v>
      </c>
      <c r="F16" s="40">
        <f t="shared" si="2"/>
        <v>73.683737795030311</v>
      </c>
      <c r="G16" s="40">
        <f t="shared" si="1"/>
        <v>0</v>
      </c>
      <c r="H16" s="41">
        <f t="shared" si="1"/>
        <v>0</v>
      </c>
      <c r="I16" s="42">
        <f t="shared" si="3"/>
        <v>1839.8380677721839</v>
      </c>
      <c r="K16" s="294">
        <v>0</v>
      </c>
    </row>
    <row r="17" spans="1:11" ht="15">
      <c r="A17" s="29" t="s">
        <v>140</v>
      </c>
      <c r="B17" s="43">
        <f t="shared" si="1"/>
        <v>21961.150625672224</v>
      </c>
      <c r="C17" s="43">
        <f t="shared" si="1"/>
        <v>11156.118655944791</v>
      </c>
      <c r="D17" s="43">
        <f t="shared" si="1"/>
        <v>10771.026405777264</v>
      </c>
      <c r="E17" s="43">
        <f t="shared" si="1"/>
        <v>387.63103322734077</v>
      </c>
      <c r="F17" s="43">
        <f t="shared" si="2"/>
        <v>4196.3869367189636</v>
      </c>
      <c r="G17" s="43">
        <f t="shared" si="1"/>
        <v>0</v>
      </c>
      <c r="H17" s="44">
        <f t="shared" si="1"/>
        <v>0</v>
      </c>
      <c r="I17" s="39">
        <f t="shared" si="3"/>
        <v>48472.313657340586</v>
      </c>
      <c r="K17" s="294">
        <v>0</v>
      </c>
    </row>
    <row r="18" spans="1:11" ht="15">
      <c r="A18" s="28" t="s">
        <v>25</v>
      </c>
      <c r="B18" s="40">
        <f t="shared" si="1"/>
        <v>4588.2370784956329</v>
      </c>
      <c r="C18" s="40">
        <f t="shared" si="1"/>
        <v>71.239192705679685</v>
      </c>
      <c r="D18" s="40">
        <f t="shared" si="1"/>
        <v>6384.5585240075134</v>
      </c>
      <c r="E18" s="40">
        <f t="shared" si="1"/>
        <v>16948.340905444868</v>
      </c>
      <c r="F18" s="40">
        <f t="shared" si="2"/>
        <v>1691.3532633771756</v>
      </c>
      <c r="G18" s="40">
        <f t="shared" si="1"/>
        <v>5017.720447160038</v>
      </c>
      <c r="H18" s="41">
        <f t="shared" si="1"/>
        <v>144.11395488154702</v>
      </c>
      <c r="I18" s="42">
        <f t="shared" si="3"/>
        <v>34845.563366072456</v>
      </c>
      <c r="K18" s="294">
        <v>0</v>
      </c>
    </row>
    <row r="19" spans="1:11" ht="15">
      <c r="A19" s="29" t="s">
        <v>24</v>
      </c>
      <c r="B19" s="43">
        <f t="shared" si="1"/>
        <v>5403.6040750339753</v>
      </c>
      <c r="C19" s="43">
        <f t="shared" si="1"/>
        <v>76.183771736351517</v>
      </c>
      <c r="D19" s="43">
        <f t="shared" si="1"/>
        <v>513.73469397658323</v>
      </c>
      <c r="E19" s="43">
        <f t="shared" si="1"/>
        <v>4.0807426553243149E-8</v>
      </c>
      <c r="F19" s="43">
        <f t="shared" si="2"/>
        <v>-2.0284369384171441E-7</v>
      </c>
      <c r="G19" s="43">
        <f t="shared" si="1"/>
        <v>0</v>
      </c>
      <c r="H19" s="44">
        <f t="shared" si="1"/>
        <v>0</v>
      </c>
      <c r="I19" s="39">
        <f t="shared" si="3"/>
        <v>5993.5225405848732</v>
      </c>
      <c r="K19" s="294">
        <v>0</v>
      </c>
    </row>
    <row r="20" spans="1:11" ht="15">
      <c r="A20" s="28" t="s">
        <v>60</v>
      </c>
      <c r="B20" s="40">
        <f t="shared" si="1"/>
        <v>12704.203558680714</v>
      </c>
      <c r="C20" s="40">
        <f t="shared" si="1"/>
        <v>76.568947167597472</v>
      </c>
      <c r="D20" s="40">
        <f t="shared" si="1"/>
        <v>1682.5135094312427</v>
      </c>
      <c r="E20" s="40">
        <f t="shared" si="1"/>
        <v>6.6312643075984846E-8</v>
      </c>
      <c r="F20" s="40">
        <f t="shared" si="2"/>
        <v>6.1050808824802516E-2</v>
      </c>
      <c r="G20" s="40">
        <f t="shared" si="1"/>
        <v>0</v>
      </c>
      <c r="H20" s="41">
        <f t="shared" si="1"/>
        <v>0</v>
      </c>
      <c r="I20" s="42">
        <f t="shared" si="3"/>
        <v>14463.347066154693</v>
      </c>
      <c r="K20" s="294">
        <v>0</v>
      </c>
    </row>
    <row r="21" spans="1:11" ht="15">
      <c r="A21" s="29" t="s">
        <v>22</v>
      </c>
      <c r="B21" s="43">
        <f t="shared" si="1"/>
        <v>2908.8401648648323</v>
      </c>
      <c r="C21" s="43">
        <f t="shared" si="1"/>
        <v>1450.1776024931148</v>
      </c>
      <c r="D21" s="43">
        <f t="shared" si="1"/>
        <v>752.47872813862307</v>
      </c>
      <c r="E21" s="43">
        <f t="shared" si="1"/>
        <v>6.6254315443116733E-8</v>
      </c>
      <c r="F21" s="43">
        <f t="shared" si="2"/>
        <v>299.09165010287279</v>
      </c>
      <c r="G21" s="43">
        <f t="shared" si="1"/>
        <v>0</v>
      </c>
      <c r="H21" s="44">
        <f t="shared" si="1"/>
        <v>0</v>
      </c>
      <c r="I21" s="39">
        <f t="shared" si="3"/>
        <v>5410.5881456656971</v>
      </c>
      <c r="K21" s="294">
        <v>0</v>
      </c>
    </row>
    <row r="22" spans="1:11" ht="15">
      <c r="A22" s="28" t="s">
        <v>21</v>
      </c>
      <c r="B22" s="40">
        <f t="shared" si="1"/>
        <v>126.92010684984793</v>
      </c>
      <c r="C22" s="40">
        <f t="shared" si="1"/>
        <v>484.81473407697359</v>
      </c>
      <c r="D22" s="40">
        <f t="shared" si="1"/>
        <v>1242.6093840515236</v>
      </c>
      <c r="E22" s="40">
        <f t="shared" si="1"/>
        <v>1.3673831052669886E-8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1854.344224992019</v>
      </c>
      <c r="K22" s="294">
        <v>0</v>
      </c>
    </row>
    <row r="23" spans="1:11" ht="15">
      <c r="A23" s="30" t="s">
        <v>64</v>
      </c>
      <c r="B23" s="43">
        <f t="shared" si="1"/>
        <v>774.76337421917833</v>
      </c>
      <c r="C23" s="43">
        <f t="shared" si="1"/>
        <v>0</v>
      </c>
      <c r="D23" s="43">
        <f t="shared" si="1"/>
        <v>708.41771428261916</v>
      </c>
      <c r="E23" s="43">
        <f t="shared" si="1"/>
        <v>0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1483.1810885017976</v>
      </c>
      <c r="K23" s="294">
        <v>0</v>
      </c>
    </row>
    <row r="24" spans="1:11">
      <c r="A24" s="55" t="s">
        <v>23</v>
      </c>
      <c r="B24" s="59">
        <f t="shared" ref="B24:H27" si="4">+B50+B102</f>
        <v>774.76337421917833</v>
      </c>
      <c r="C24" s="59">
        <f t="shared" si="4"/>
        <v>0</v>
      </c>
      <c r="D24" s="59">
        <f t="shared" si="4"/>
        <v>708.41771428261916</v>
      </c>
      <c r="E24" s="59">
        <f t="shared" si="4"/>
        <v>0</v>
      </c>
      <c r="F24" s="59">
        <f t="shared" si="2"/>
        <v>0</v>
      </c>
      <c r="G24" s="59">
        <f t="shared" si="4"/>
        <v>0</v>
      </c>
      <c r="H24" s="60">
        <f t="shared" si="4"/>
        <v>0</v>
      </c>
      <c r="I24" s="61">
        <f t="shared" si="3"/>
        <v>1483.1810885017976</v>
      </c>
      <c r="K24" s="294">
        <v>0</v>
      </c>
    </row>
    <row r="25" spans="1:11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2"/>
        <v>0</v>
      </c>
      <c r="G25" s="62">
        <f t="shared" si="4"/>
        <v>0</v>
      </c>
      <c r="H25" s="63">
        <f t="shared" si="4"/>
        <v>0</v>
      </c>
      <c r="I25" s="64">
        <f t="shared" si="3"/>
        <v>0</v>
      </c>
      <c r="K25" s="294">
        <v>0</v>
      </c>
    </row>
    <row r="26" spans="1:11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2"/>
        <v>0</v>
      </c>
      <c r="G26" s="59">
        <f t="shared" si="4"/>
        <v>0</v>
      </c>
      <c r="H26" s="60">
        <f t="shared" si="4"/>
        <v>0</v>
      </c>
      <c r="I26" s="61">
        <f t="shared" si="3"/>
        <v>0</v>
      </c>
      <c r="K26" s="294">
        <v>0</v>
      </c>
    </row>
    <row r="27" spans="1:11" ht="15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2"/>
        <v>0</v>
      </c>
      <c r="G27" s="52">
        <f t="shared" si="4"/>
        <v>0</v>
      </c>
      <c r="H27" s="65">
        <f t="shared" si="4"/>
        <v>0</v>
      </c>
      <c r="I27" s="66">
        <f t="shared" si="3"/>
        <v>0</v>
      </c>
      <c r="K27" s="294">
        <v>0</v>
      </c>
    </row>
    <row r="28" spans="1:11" ht="15">
      <c r="A28" s="34" t="s">
        <v>26</v>
      </c>
      <c r="B28" s="67">
        <f>SUM(B7:B23)</f>
        <v>66966.774830336159</v>
      </c>
      <c r="C28" s="67">
        <f t="shared" ref="C28:I28" si="5">SUM(C7:C23)</f>
        <v>15016.190948052135</v>
      </c>
      <c r="D28" s="67">
        <f t="shared" si="5"/>
        <v>26435.180110160309</v>
      </c>
      <c r="E28" s="67">
        <f t="shared" si="5"/>
        <v>19718.456482437978</v>
      </c>
      <c r="F28" s="67">
        <f t="shared" si="5"/>
        <v>91474.310967622994</v>
      </c>
      <c r="G28" s="67">
        <f t="shared" si="5"/>
        <v>5017.720447160038</v>
      </c>
      <c r="H28" s="68">
        <f t="shared" si="5"/>
        <v>144.11395488154702</v>
      </c>
      <c r="I28" s="39">
        <f t="shared" si="5"/>
        <v>224772.74774065116</v>
      </c>
      <c r="J28" s="293">
        <v>0</v>
      </c>
      <c r="K28" s="294">
        <v>0</v>
      </c>
    </row>
    <row r="29" spans="1:11" s="15" customFormat="1" ht="15" thickBot="1">
      <c r="A29" s="32" t="s">
        <v>90</v>
      </c>
      <c r="B29" s="48">
        <f>+B28/$I$28</f>
        <v>0.29793102368265845</v>
      </c>
      <c r="C29" s="48">
        <f t="shared" ref="C29:H29" si="6">+C28/$I$28</f>
        <v>6.6806101268905696E-2</v>
      </c>
      <c r="D29" s="48">
        <f t="shared" si="6"/>
        <v>0.11760847511933221</v>
      </c>
      <c r="E29" s="48">
        <f t="shared" si="6"/>
        <v>8.7726188697882818E-2</v>
      </c>
      <c r="F29" s="48">
        <f t="shared" si="6"/>
        <v>0.40696353044172645</v>
      </c>
      <c r="G29" s="48">
        <f t="shared" si="6"/>
        <v>2.2323526751337395E-2</v>
      </c>
      <c r="H29" s="48">
        <f t="shared" si="6"/>
        <v>6.4115403815692804E-4</v>
      </c>
      <c r="I29" s="49">
        <v>1</v>
      </c>
      <c r="J29" s="14"/>
      <c r="K29" s="294"/>
    </row>
    <row r="30" spans="1:11" ht="15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28.5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5">
      <c r="A33" s="27" t="s">
        <v>7</v>
      </c>
      <c r="B33" s="37">
        <f>B111+B137+B163+B189+B215+B241+B267+B293+B319+B345+B371+B397+B423</f>
        <v>0.20778576435720728</v>
      </c>
      <c r="C33" s="37">
        <f t="shared" ref="C33:E33" si="7">C111+C137+C163+C189+C215+C241+C267+C293+C319+C345+C371+C397+C423</f>
        <v>894.76916754828528</v>
      </c>
      <c r="D33" s="37">
        <f t="shared" si="7"/>
        <v>232.51756201516372</v>
      </c>
      <c r="E33" s="37">
        <f t="shared" si="7"/>
        <v>0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1127.4945153278063</v>
      </c>
      <c r="K33" s="294">
        <v>0</v>
      </c>
    </row>
    <row r="34" spans="1:11" ht="15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617.2518399999999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617.2518399999999</v>
      </c>
      <c r="K34" s="294">
        <v>0</v>
      </c>
    </row>
    <row r="35" spans="1:11" ht="15">
      <c r="A35" s="29" t="s">
        <v>10</v>
      </c>
      <c r="B35" s="43">
        <f t="shared" si="9"/>
        <v>29.125742008345156</v>
      </c>
      <c r="C35" s="43">
        <f t="shared" si="9"/>
        <v>0</v>
      </c>
      <c r="D35" s="43">
        <f t="shared" si="9"/>
        <v>225.26645799165487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254.39220000000003</v>
      </c>
      <c r="K35" s="294">
        <v>0</v>
      </c>
    </row>
    <row r="36" spans="1:11" ht="15">
      <c r="A36" s="28" t="s">
        <v>56</v>
      </c>
      <c r="B36" s="40">
        <f t="shared" si="9"/>
        <v>7.3013776709235208E-8</v>
      </c>
      <c r="C36" s="40">
        <f t="shared" si="9"/>
        <v>53.959441780334622</v>
      </c>
      <c r="D36" s="40">
        <f t="shared" si="9"/>
        <v>1354.4055583213824</v>
      </c>
      <c r="E36" s="40">
        <f t="shared" si="9"/>
        <v>0</v>
      </c>
      <c r="F36" s="422"/>
      <c r="G36" s="40">
        <f t="shared" si="8"/>
        <v>0</v>
      </c>
      <c r="H36" s="41">
        <f t="shared" si="8"/>
        <v>0</v>
      </c>
      <c r="I36" s="42">
        <f t="shared" si="10"/>
        <v>1408.3650001747308</v>
      </c>
      <c r="K36" s="294">
        <v>0</v>
      </c>
    </row>
    <row r="37" spans="1:11" ht="15">
      <c r="A37" s="29" t="s">
        <v>16</v>
      </c>
      <c r="B37" s="43">
        <f t="shared" si="9"/>
        <v>728.99157290175947</v>
      </c>
      <c r="C37" s="43">
        <f t="shared" si="9"/>
        <v>445.41645899823374</v>
      </c>
      <c r="D37" s="43">
        <f t="shared" si="9"/>
        <v>477.99034036528411</v>
      </c>
      <c r="E37" s="43">
        <f t="shared" si="9"/>
        <v>9.8106341767955776E-8</v>
      </c>
      <c r="F37" s="422"/>
      <c r="G37" s="43">
        <f t="shared" si="8"/>
        <v>0</v>
      </c>
      <c r="H37" s="44">
        <f t="shared" si="8"/>
        <v>0</v>
      </c>
      <c r="I37" s="39">
        <f t="shared" si="10"/>
        <v>1652.3983723633835</v>
      </c>
      <c r="K37" s="294">
        <v>0</v>
      </c>
    </row>
    <row r="38" spans="1:11" ht="15">
      <c r="A38" s="28" t="s">
        <v>68</v>
      </c>
      <c r="B38" s="40">
        <f t="shared" si="9"/>
        <v>542.24078195260836</v>
      </c>
      <c r="C38" s="40">
        <f t="shared" si="9"/>
        <v>128.0955676155107</v>
      </c>
      <c r="D38" s="40">
        <f t="shared" si="9"/>
        <v>109.14100257566645</v>
      </c>
      <c r="E38" s="40">
        <f t="shared" si="9"/>
        <v>3.1227366879842706</v>
      </c>
      <c r="F38" s="422"/>
      <c r="G38" s="40">
        <f t="shared" si="8"/>
        <v>0</v>
      </c>
      <c r="H38" s="41">
        <f t="shared" si="8"/>
        <v>0</v>
      </c>
      <c r="I38" s="42">
        <f t="shared" si="10"/>
        <v>782.60008883176977</v>
      </c>
      <c r="K38" s="294">
        <v>0</v>
      </c>
    </row>
    <row r="39" spans="1:11" ht="15">
      <c r="A39" s="29" t="s">
        <v>58</v>
      </c>
      <c r="B39" s="43">
        <f t="shared" si="9"/>
        <v>6.0357565286915188E-2</v>
      </c>
      <c r="C39" s="43">
        <f t="shared" si="9"/>
        <v>1.2327939787712772</v>
      </c>
      <c r="D39" s="43">
        <f t="shared" si="9"/>
        <v>1.3378129214009836E-8</v>
      </c>
      <c r="E39" s="43">
        <f t="shared" si="9"/>
        <v>1940.481206323228</v>
      </c>
      <c r="F39" s="422"/>
      <c r="G39" s="43">
        <f t="shared" si="8"/>
        <v>0</v>
      </c>
      <c r="H39" s="44">
        <f t="shared" si="8"/>
        <v>0</v>
      </c>
      <c r="I39" s="39">
        <f t="shared" si="10"/>
        <v>1941.7743578806644</v>
      </c>
      <c r="K39" s="294">
        <v>0</v>
      </c>
    </row>
    <row r="40" spans="1:11" ht="15">
      <c r="A40" s="28" t="s">
        <v>12</v>
      </c>
      <c r="B40" s="40">
        <f t="shared" si="9"/>
        <v>3.8880472345777007E-8</v>
      </c>
      <c r="C40" s="40">
        <f t="shared" si="9"/>
        <v>3.6332557102544005E-8</v>
      </c>
      <c r="D40" s="40">
        <f t="shared" si="9"/>
        <v>3.6332557102544005E-8</v>
      </c>
      <c r="E40" s="40">
        <f t="shared" si="9"/>
        <v>15.462307961741381</v>
      </c>
      <c r="F40" s="422"/>
      <c r="G40" s="40">
        <f t="shared" si="8"/>
        <v>0</v>
      </c>
      <c r="H40" s="41">
        <f t="shared" si="8"/>
        <v>0</v>
      </c>
      <c r="I40" s="42">
        <f t="shared" si="10"/>
        <v>15.462308073286968</v>
      </c>
      <c r="K40" s="294">
        <v>0</v>
      </c>
    </row>
    <row r="41" spans="1:11" ht="15">
      <c r="A41" s="29" t="s">
        <v>59</v>
      </c>
      <c r="B41" s="43">
        <f t="shared" si="9"/>
        <v>0.19434204748033768</v>
      </c>
      <c r="C41" s="43">
        <f t="shared" si="9"/>
        <v>5.3634122486122884E-2</v>
      </c>
      <c r="D41" s="43">
        <f t="shared" si="9"/>
        <v>3.6836846568094406</v>
      </c>
      <c r="E41" s="43">
        <f t="shared" si="9"/>
        <v>0.32966153804729853</v>
      </c>
      <c r="F41" s="422"/>
      <c r="G41" s="43">
        <f t="shared" si="8"/>
        <v>0</v>
      </c>
      <c r="H41" s="44">
        <f t="shared" si="8"/>
        <v>0</v>
      </c>
      <c r="I41" s="39">
        <f t="shared" si="10"/>
        <v>4.2613223648231999</v>
      </c>
      <c r="K41" s="294">
        <v>0</v>
      </c>
    </row>
    <row r="42" spans="1:11" ht="15">
      <c r="A42" s="28" t="s">
        <v>17</v>
      </c>
      <c r="B42" s="40">
        <f t="shared" si="9"/>
        <v>114.43206922525309</v>
      </c>
      <c r="C42" s="40">
        <f t="shared" si="9"/>
        <v>8.1769854198743506</v>
      </c>
      <c r="D42" s="40">
        <f t="shared" si="9"/>
        <v>176.83900079979932</v>
      </c>
      <c r="E42" s="40">
        <f t="shared" si="9"/>
        <v>27.223501564611745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326.6715570095385</v>
      </c>
      <c r="K42" s="294">
        <v>0</v>
      </c>
    </row>
    <row r="43" spans="1:11" ht="15">
      <c r="A43" s="29" t="s">
        <v>140</v>
      </c>
      <c r="B43" s="43">
        <f t="shared" si="9"/>
        <v>2613.4427917365356</v>
      </c>
      <c r="C43" s="43">
        <f t="shared" si="9"/>
        <v>10115.455630172799</v>
      </c>
      <c r="D43" s="43">
        <f t="shared" si="9"/>
        <v>6557.6499849515221</v>
      </c>
      <c r="E43" s="43">
        <f t="shared" si="9"/>
        <v>227.81500364964418</v>
      </c>
      <c r="F43" s="422"/>
      <c r="G43" s="43">
        <f t="shared" si="8"/>
        <v>0</v>
      </c>
      <c r="H43" s="44">
        <f t="shared" si="8"/>
        <v>0</v>
      </c>
      <c r="I43" s="39">
        <f t="shared" si="10"/>
        <v>19514.363410510501</v>
      </c>
      <c r="K43" s="294">
        <v>0</v>
      </c>
    </row>
    <row r="44" spans="1:11" ht="15">
      <c r="A44" s="28" t="s">
        <v>25</v>
      </c>
      <c r="B44" s="40">
        <f t="shared" si="9"/>
        <v>1520.7861264346968</v>
      </c>
      <c r="C44" s="40">
        <f t="shared" si="9"/>
        <v>70.890325974553193</v>
      </c>
      <c r="D44" s="40">
        <f t="shared" si="9"/>
        <v>1918.7110683083411</v>
      </c>
      <c r="E44" s="40">
        <f t="shared" si="9"/>
        <v>9040.3645966334589</v>
      </c>
      <c r="F44" s="422"/>
      <c r="G44" s="40">
        <f t="shared" si="8"/>
        <v>1255.8831431583758</v>
      </c>
      <c r="H44" s="41">
        <f t="shared" si="8"/>
        <v>141.53199848710199</v>
      </c>
      <c r="I44" s="42">
        <f t="shared" si="10"/>
        <v>13948.167258996527</v>
      </c>
      <c r="K44" s="294">
        <v>0</v>
      </c>
    </row>
    <row r="45" spans="1:11" ht="15">
      <c r="A45" s="29" t="s">
        <v>24</v>
      </c>
      <c r="B45" s="43">
        <f t="shared" si="9"/>
        <v>621.0907062570501</v>
      </c>
      <c r="C45" s="43">
        <f t="shared" si="9"/>
        <v>53.330035908427789</v>
      </c>
      <c r="D45" s="43">
        <f t="shared" si="9"/>
        <v>244.2827971190641</v>
      </c>
      <c r="E45" s="43">
        <f t="shared" si="9"/>
        <v>4.0807426553243149E-8</v>
      </c>
      <c r="F45" s="422"/>
      <c r="G45" s="43">
        <f t="shared" si="8"/>
        <v>0</v>
      </c>
      <c r="H45" s="44">
        <f t="shared" si="8"/>
        <v>0</v>
      </c>
      <c r="I45" s="39">
        <f t="shared" si="10"/>
        <v>918.70353932534942</v>
      </c>
      <c r="K45" s="294">
        <v>0</v>
      </c>
    </row>
    <row r="46" spans="1:11" ht="15">
      <c r="A46" s="28" t="s">
        <v>60</v>
      </c>
      <c r="B46" s="40">
        <f t="shared" si="9"/>
        <v>99.609889555415876</v>
      </c>
      <c r="C46" s="40">
        <f t="shared" si="9"/>
        <v>53.059588244199261</v>
      </c>
      <c r="D46" s="40">
        <f t="shared" si="9"/>
        <v>114.36185810176633</v>
      </c>
      <c r="E46" s="40">
        <f t="shared" si="9"/>
        <v>6.6312643075984846E-8</v>
      </c>
      <c r="F46" s="422"/>
      <c r="G46" s="40">
        <f t="shared" si="8"/>
        <v>0</v>
      </c>
      <c r="H46" s="41">
        <f t="shared" si="8"/>
        <v>0</v>
      </c>
      <c r="I46" s="42">
        <f t="shared" si="10"/>
        <v>267.03133596769408</v>
      </c>
      <c r="K46" s="294">
        <v>0</v>
      </c>
    </row>
    <row r="47" spans="1:11" ht="15">
      <c r="A47" s="29" t="s">
        <v>22</v>
      </c>
      <c r="B47" s="43">
        <f t="shared" si="9"/>
        <v>307.17372860806319</v>
      </c>
      <c r="C47" s="43">
        <f t="shared" si="9"/>
        <v>1450.1776024931148</v>
      </c>
      <c r="D47" s="43">
        <f t="shared" si="9"/>
        <v>558.23861352816687</v>
      </c>
      <c r="E47" s="43">
        <f t="shared" si="9"/>
        <v>6.6254315443116733E-8</v>
      </c>
      <c r="F47" s="422"/>
      <c r="G47" s="43">
        <f t="shared" si="8"/>
        <v>0</v>
      </c>
      <c r="H47" s="44">
        <f t="shared" si="8"/>
        <v>0</v>
      </c>
      <c r="I47" s="39">
        <f t="shared" si="10"/>
        <v>2315.5899446955991</v>
      </c>
      <c r="K47" s="294">
        <v>0</v>
      </c>
    </row>
    <row r="48" spans="1:11" ht="15">
      <c r="A48" s="28" t="s">
        <v>21</v>
      </c>
      <c r="B48" s="40">
        <f t="shared" si="9"/>
        <v>22.953561377767077</v>
      </c>
      <c r="C48" s="40">
        <f t="shared" si="9"/>
        <v>484.81473407697359</v>
      </c>
      <c r="D48" s="40">
        <f t="shared" si="9"/>
        <v>1240.6884713816189</v>
      </c>
      <c r="E48" s="40">
        <f t="shared" si="9"/>
        <v>1.3673831052669886E-8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1748.4567668500333</v>
      </c>
      <c r="K48" s="294">
        <v>0</v>
      </c>
    </row>
    <row r="49" spans="1:11" ht="15">
      <c r="A49" s="30" t="s">
        <v>64</v>
      </c>
      <c r="B49" s="43">
        <f t="shared" si="9"/>
        <v>0</v>
      </c>
      <c r="C49" s="43">
        <f t="shared" si="9"/>
        <v>0</v>
      </c>
      <c r="D49" s="43">
        <f t="shared" si="9"/>
        <v>0</v>
      </c>
      <c r="E49" s="43">
        <f t="shared" si="9"/>
        <v>0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0</v>
      </c>
      <c r="K49" s="294">
        <v>0</v>
      </c>
    </row>
    <row r="50" spans="1:11">
      <c r="A50" s="55" t="s">
        <v>23</v>
      </c>
      <c r="B50" s="59">
        <f t="shared" ref="B50:E53" si="12">B128+B154+B180+B206+B232+B258+B284+B310+B336+B362+B388+B414+B440</f>
        <v>0</v>
      </c>
      <c r="C50" s="59">
        <f t="shared" si="12"/>
        <v>0</v>
      </c>
      <c r="D50" s="59">
        <f t="shared" si="12"/>
        <v>0</v>
      </c>
      <c r="E50" s="59">
        <f t="shared" si="12"/>
        <v>0</v>
      </c>
      <c r="F50" s="422"/>
      <c r="G50" s="59">
        <f t="shared" si="11"/>
        <v>0</v>
      </c>
      <c r="H50" s="60">
        <f t="shared" si="11"/>
        <v>0</v>
      </c>
      <c r="I50" s="61">
        <f t="shared" si="10"/>
        <v>0</v>
      </c>
      <c r="K50" s="294">
        <v>0</v>
      </c>
    </row>
    <row r="51" spans="1:11">
      <c r="A51" s="56" t="s">
        <v>19</v>
      </c>
      <c r="B51" s="62">
        <f t="shared" si="12"/>
        <v>0</v>
      </c>
      <c r="C51" s="62">
        <f t="shared" si="12"/>
        <v>0</v>
      </c>
      <c r="D51" s="62">
        <f t="shared" si="12"/>
        <v>0</v>
      </c>
      <c r="E51" s="62">
        <f t="shared" si="12"/>
        <v>0</v>
      </c>
      <c r="F51" s="422"/>
      <c r="G51" s="62">
        <f t="shared" si="11"/>
        <v>0</v>
      </c>
      <c r="H51" s="63">
        <f t="shared" si="11"/>
        <v>0</v>
      </c>
      <c r="I51" s="64">
        <f t="shared" si="10"/>
        <v>0</v>
      </c>
      <c r="K51" s="294">
        <v>0</v>
      </c>
    </row>
    <row r="52" spans="1:11">
      <c r="A52" s="55" t="s">
        <v>20</v>
      </c>
      <c r="B52" s="59">
        <f t="shared" si="12"/>
        <v>0</v>
      </c>
      <c r="C52" s="59">
        <f t="shared" si="12"/>
        <v>0</v>
      </c>
      <c r="D52" s="59">
        <f t="shared" si="12"/>
        <v>0</v>
      </c>
      <c r="E52" s="59">
        <f t="shared" si="12"/>
        <v>0</v>
      </c>
      <c r="F52" s="422"/>
      <c r="G52" s="59">
        <f t="shared" si="11"/>
        <v>0</v>
      </c>
      <c r="H52" s="60">
        <f t="shared" si="11"/>
        <v>0</v>
      </c>
      <c r="I52" s="61">
        <f t="shared" si="10"/>
        <v>0</v>
      </c>
      <c r="K52" s="294">
        <v>0</v>
      </c>
    </row>
    <row r="53" spans="1:11" ht="15" thickBot="1">
      <c r="A53" s="57" t="s">
        <v>11</v>
      </c>
      <c r="B53" s="52">
        <f t="shared" si="12"/>
        <v>0</v>
      </c>
      <c r="C53" s="52">
        <f t="shared" si="12"/>
        <v>0</v>
      </c>
      <c r="D53" s="52">
        <f t="shared" si="12"/>
        <v>0</v>
      </c>
      <c r="E53" s="52">
        <f t="shared" si="12"/>
        <v>0</v>
      </c>
      <c r="F53" s="423"/>
      <c r="G53" s="52">
        <f t="shared" si="11"/>
        <v>0</v>
      </c>
      <c r="H53" s="65">
        <f t="shared" si="11"/>
        <v>0</v>
      </c>
      <c r="I53" s="66">
        <f t="shared" si="10"/>
        <v>0</v>
      </c>
      <c r="K53" s="294">
        <v>0</v>
      </c>
    </row>
    <row r="54" spans="1:11" ht="15">
      <c r="A54" s="34" t="s">
        <v>26</v>
      </c>
      <c r="B54" s="67">
        <f>SUM(B33:B49)</f>
        <v>6600.3094555465141</v>
      </c>
      <c r="C54" s="67">
        <f t="shared" ref="C54:H54" si="13">SUM(C33:C49)</f>
        <v>13759.431966369897</v>
      </c>
      <c r="D54" s="67">
        <f t="shared" si="13"/>
        <v>13831.02824016595</v>
      </c>
      <c r="E54" s="67">
        <f t="shared" si="13"/>
        <v>11254.79901464387</v>
      </c>
      <c r="F54" s="67">
        <f t="shared" si="13"/>
        <v>0</v>
      </c>
      <c r="G54" s="67">
        <f t="shared" si="13"/>
        <v>1255.8831431583758</v>
      </c>
      <c r="H54" s="67">
        <f t="shared" si="13"/>
        <v>141.53199848710199</v>
      </c>
      <c r="I54" s="39">
        <f>SUM(I33:I49)</f>
        <v>46842.9838183717</v>
      </c>
      <c r="J54" s="282"/>
      <c r="K54" s="294">
        <v>0</v>
      </c>
    </row>
    <row r="55" spans="1:11" s="15" customFormat="1" ht="15" thickBot="1">
      <c r="A55" s="32" t="s">
        <v>90</v>
      </c>
      <c r="B55" s="48">
        <f>+B54/$I$54</f>
        <v>0.14090284003125114</v>
      </c>
      <c r="C55" s="48">
        <f t="shared" ref="C55:H55" si="14">+C54/$I$54</f>
        <v>0.2937351732272333</v>
      </c>
      <c r="D55" s="48">
        <f t="shared" si="14"/>
        <v>0.29526360433814752</v>
      </c>
      <c r="E55" s="48">
        <f t="shared" si="14"/>
        <v>0.2402664838406337</v>
      </c>
      <c r="F55" s="48">
        <f t="shared" si="14"/>
        <v>0</v>
      </c>
      <c r="G55" s="48">
        <f t="shared" si="14"/>
        <v>2.6810485600744793E-2</v>
      </c>
      <c r="H55" s="69">
        <f t="shared" si="14"/>
        <v>3.0214129619896991E-3</v>
      </c>
      <c r="I55" s="49">
        <v>1</v>
      </c>
      <c r="J55" s="14"/>
      <c r="K55"/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5">
      <c r="A59" s="27" t="s">
        <v>7</v>
      </c>
      <c r="B59" s="428"/>
      <c r="C59" s="429"/>
      <c r="D59" s="429"/>
      <c r="E59" s="430"/>
      <c r="F59" s="37">
        <f>F449+F475+F501+F527+F553</f>
        <v>8.4302573159009793</v>
      </c>
      <c r="G59" s="428"/>
      <c r="H59" s="430"/>
      <c r="I59" s="39">
        <f>F59</f>
        <v>8.4302573159009793</v>
      </c>
      <c r="K59" s="294">
        <v>0</v>
      </c>
    </row>
    <row r="60" spans="1:11" ht="15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5">
      <c r="A61" s="29" t="s">
        <v>10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5">
      <c r="A62" s="28" t="s">
        <v>56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5">
      <c r="A63" s="29" t="s">
        <v>16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5">
      <c r="A64" s="28" t="s">
        <v>68</v>
      </c>
      <c r="B64" s="431"/>
      <c r="C64" s="432"/>
      <c r="D64" s="432"/>
      <c r="E64" s="433"/>
      <c r="F64" s="40">
        <f t="shared" si="15"/>
        <v>0</v>
      </c>
      <c r="G64" s="431"/>
      <c r="H64" s="433"/>
      <c r="I64" s="42">
        <f t="shared" si="16"/>
        <v>0</v>
      </c>
      <c r="K64" s="294">
        <v>0</v>
      </c>
    </row>
    <row r="65" spans="1:11" ht="15">
      <c r="A65" s="29" t="s">
        <v>58</v>
      </c>
      <c r="B65" s="431"/>
      <c r="C65" s="432"/>
      <c r="D65" s="432"/>
      <c r="E65" s="433"/>
      <c r="F65" s="43">
        <f t="shared" si="15"/>
        <v>47529.195149474908</v>
      </c>
      <c r="G65" s="431"/>
      <c r="H65" s="433"/>
      <c r="I65" s="39">
        <f t="shared" si="16"/>
        <v>47529.195149474908</v>
      </c>
      <c r="K65" s="294">
        <v>0</v>
      </c>
    </row>
    <row r="66" spans="1:11" ht="15">
      <c r="A66" s="28" t="s">
        <v>12</v>
      </c>
      <c r="B66" s="431"/>
      <c r="C66" s="432"/>
      <c r="D66" s="432"/>
      <c r="E66" s="433"/>
      <c r="F66" s="40">
        <f t="shared" si="15"/>
        <v>20215.894351659212</v>
      </c>
      <c r="G66" s="431"/>
      <c r="H66" s="433"/>
      <c r="I66" s="42">
        <f t="shared" si="16"/>
        <v>20215.894351659212</v>
      </c>
      <c r="K66" s="294">
        <v>0</v>
      </c>
    </row>
    <row r="67" spans="1:11" ht="15">
      <c r="A67" s="29" t="s">
        <v>59</v>
      </c>
      <c r="B67" s="431"/>
      <c r="C67" s="432"/>
      <c r="D67" s="432"/>
      <c r="E67" s="433"/>
      <c r="F67" s="43">
        <f t="shared" si="15"/>
        <v>13963.398091445742</v>
      </c>
      <c r="G67" s="431"/>
      <c r="H67" s="433"/>
      <c r="I67" s="39">
        <f t="shared" si="16"/>
        <v>13963.398091445742</v>
      </c>
      <c r="K67" s="294">
        <v>0</v>
      </c>
    </row>
    <row r="68" spans="1:11" ht="15">
      <c r="A68" s="28" t="s">
        <v>17</v>
      </c>
      <c r="B68" s="431"/>
      <c r="C68" s="432"/>
      <c r="D68" s="432"/>
      <c r="E68" s="433"/>
      <c r="F68" s="40">
        <f t="shared" si="15"/>
        <v>73.683737795030311</v>
      </c>
      <c r="G68" s="431"/>
      <c r="H68" s="433"/>
      <c r="I68" s="42">
        <f t="shared" si="16"/>
        <v>73.683737795030311</v>
      </c>
      <c r="K68" s="294">
        <v>0</v>
      </c>
    </row>
    <row r="69" spans="1:11" ht="15">
      <c r="A69" s="29" t="s">
        <v>140</v>
      </c>
      <c r="B69" s="431"/>
      <c r="C69" s="432"/>
      <c r="D69" s="432"/>
      <c r="E69" s="433"/>
      <c r="F69" s="43">
        <f t="shared" si="15"/>
        <v>4196.3869367189636</v>
      </c>
      <c r="G69" s="431"/>
      <c r="H69" s="433"/>
      <c r="I69" s="39">
        <f t="shared" si="16"/>
        <v>4196.3869367189636</v>
      </c>
      <c r="K69" s="294">
        <v>0</v>
      </c>
    </row>
    <row r="70" spans="1:11" ht="15">
      <c r="A70" s="28" t="s">
        <v>25</v>
      </c>
      <c r="B70" s="431"/>
      <c r="C70" s="432"/>
      <c r="D70" s="432"/>
      <c r="E70" s="433"/>
      <c r="F70" s="40">
        <f t="shared" si="15"/>
        <v>1691.3532633771756</v>
      </c>
      <c r="G70" s="431"/>
      <c r="H70" s="433"/>
      <c r="I70" s="42">
        <f t="shared" si="16"/>
        <v>1691.3532633771756</v>
      </c>
      <c r="K70" s="294">
        <v>0</v>
      </c>
    </row>
    <row r="71" spans="1:11" ht="15">
      <c r="A71" s="29" t="s">
        <v>24</v>
      </c>
      <c r="B71" s="431"/>
      <c r="C71" s="432"/>
      <c r="D71" s="432"/>
      <c r="E71" s="433"/>
      <c r="F71" s="43">
        <f t="shared" si="15"/>
        <v>-2.0284369384171441E-7</v>
      </c>
      <c r="G71" s="431"/>
      <c r="H71" s="433"/>
      <c r="I71" s="39">
        <f t="shared" si="16"/>
        <v>-2.0284369384171441E-7</v>
      </c>
      <c r="K71" s="294">
        <v>0</v>
      </c>
    </row>
    <row r="72" spans="1:11" ht="15">
      <c r="A72" s="28" t="s">
        <v>60</v>
      </c>
      <c r="B72" s="431"/>
      <c r="C72" s="432"/>
      <c r="D72" s="432"/>
      <c r="E72" s="433"/>
      <c r="F72" s="40">
        <f t="shared" si="15"/>
        <v>6.1050808824802516E-2</v>
      </c>
      <c r="G72" s="431"/>
      <c r="H72" s="433"/>
      <c r="I72" s="42">
        <f t="shared" si="16"/>
        <v>6.1050808824802516E-2</v>
      </c>
      <c r="K72" s="294">
        <v>0</v>
      </c>
    </row>
    <row r="73" spans="1:11" ht="15">
      <c r="A73" s="29" t="s">
        <v>22</v>
      </c>
      <c r="B73" s="431"/>
      <c r="C73" s="432"/>
      <c r="D73" s="432"/>
      <c r="E73" s="433"/>
      <c r="F73" s="51">
        <f t="shared" si="15"/>
        <v>152.26237114545802</v>
      </c>
      <c r="G73" s="431"/>
      <c r="H73" s="433"/>
      <c r="I73" s="39">
        <f t="shared" si="16"/>
        <v>152.26237114545802</v>
      </c>
      <c r="K73" s="294">
        <v>0</v>
      </c>
    </row>
    <row r="74" spans="1:11" ht="15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5">
      <c r="A75" s="30" t="s">
        <v>64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>
      <c r="A76" s="55" t="s">
        <v>23</v>
      </c>
      <c r="B76" s="431"/>
      <c r="C76" s="432"/>
      <c r="D76" s="432"/>
      <c r="E76" s="433"/>
      <c r="F76" s="59">
        <f t="shared" si="15"/>
        <v>0</v>
      </c>
      <c r="G76" s="431"/>
      <c r="H76" s="433"/>
      <c r="I76" s="61">
        <f t="shared" si="16"/>
        <v>0</v>
      </c>
      <c r="K76" s="294">
        <v>0</v>
      </c>
    </row>
    <row r="77" spans="1:11">
      <c r="A77" s="56" t="s">
        <v>19</v>
      </c>
      <c r="B77" s="431"/>
      <c r="C77" s="432"/>
      <c r="D77" s="432"/>
      <c r="E77" s="433"/>
      <c r="F77" s="62">
        <f t="shared" si="15"/>
        <v>0</v>
      </c>
      <c r="G77" s="431"/>
      <c r="H77" s="433"/>
      <c r="I77" s="64">
        <f t="shared" si="16"/>
        <v>0</v>
      </c>
      <c r="K77" s="294">
        <v>0</v>
      </c>
    </row>
    <row r="78" spans="1:11">
      <c r="A78" s="55" t="s">
        <v>20</v>
      </c>
      <c r="B78" s="431"/>
      <c r="C78" s="432"/>
      <c r="D78" s="432"/>
      <c r="E78" s="433"/>
      <c r="F78" s="59">
        <f t="shared" si="15"/>
        <v>0</v>
      </c>
      <c r="G78" s="431"/>
      <c r="H78" s="433"/>
      <c r="I78" s="61">
        <f t="shared" si="16"/>
        <v>0</v>
      </c>
      <c r="K78" s="294">
        <v>0</v>
      </c>
    </row>
    <row r="79" spans="1:11" ht="15" thickBot="1">
      <c r="A79" s="57" t="s">
        <v>11</v>
      </c>
      <c r="B79" s="434"/>
      <c r="C79" s="435"/>
      <c r="D79" s="435"/>
      <c r="E79" s="436"/>
      <c r="F79" s="52">
        <f t="shared" si="15"/>
        <v>0</v>
      </c>
      <c r="G79" s="434"/>
      <c r="H79" s="436"/>
      <c r="I79" s="66">
        <f t="shared" si="16"/>
        <v>0</v>
      </c>
      <c r="K79" s="294">
        <v>0</v>
      </c>
    </row>
    <row r="80" spans="1:11" ht="15">
      <c r="A80" s="34" t="s">
        <v>26</v>
      </c>
      <c r="B80" s="67">
        <v>0</v>
      </c>
      <c r="C80" s="67">
        <v>0</v>
      </c>
      <c r="D80" s="67">
        <v>0</v>
      </c>
      <c r="E80" s="67">
        <v>0</v>
      </c>
      <c r="F80" s="67">
        <f>SUM(F59:F75)</f>
        <v>87830.665209538362</v>
      </c>
      <c r="G80" s="67">
        <v>0</v>
      </c>
      <c r="H80" s="68">
        <v>0</v>
      </c>
      <c r="I80" s="39">
        <f>SUM(I59:I75)</f>
        <v>87830.665209538362</v>
      </c>
      <c r="K80" s="294">
        <v>0</v>
      </c>
    </row>
    <row r="81" spans="1:11" s="18" customFormat="1" ht="15" thickBot="1">
      <c r="A81" s="32" t="s">
        <v>90</v>
      </c>
      <c r="B81" s="48">
        <f>+B80/$I$80</f>
        <v>0</v>
      </c>
      <c r="C81" s="48">
        <f t="shared" ref="C81:I81" si="17">+C80/$I$80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8">
        <f t="shared" si="17"/>
        <v>1</v>
      </c>
      <c r="J81" s="281"/>
      <c r="K81"/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468.02132655615122</v>
      </c>
      <c r="C85" s="37">
        <f t="shared" ref="C85:H85" si="18">C579+C605+C631</f>
        <v>0</v>
      </c>
      <c r="D85" s="37">
        <f t="shared" si="18"/>
        <v>40.426684553490837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508.44801110964204</v>
      </c>
      <c r="K85" s="294">
        <v>0</v>
      </c>
    </row>
    <row r="86" spans="1:11" ht="15">
      <c r="A86" s="28" t="s">
        <v>8</v>
      </c>
      <c r="B86" s="40">
        <f t="shared" ref="B86:H101" si="19">B580+B606+B632</f>
        <v>163.13841459007153</v>
      </c>
      <c r="C86" s="40">
        <f t="shared" si="19"/>
        <v>0</v>
      </c>
      <c r="D86" s="40">
        <f t="shared" si="19"/>
        <v>24.601036664869635</v>
      </c>
      <c r="E86" s="40">
        <f t="shared" si="19"/>
        <v>0</v>
      </c>
      <c r="F86" s="40">
        <f t="shared" si="19"/>
        <v>0</v>
      </c>
      <c r="G86" s="40">
        <f t="shared" si="19"/>
        <v>0</v>
      </c>
      <c r="H86" s="41">
        <f t="shared" si="19"/>
        <v>0</v>
      </c>
      <c r="I86" s="42">
        <f t="shared" ref="I86:I105" si="20">SUM(B86:H86)</f>
        <v>187.73945125494117</v>
      </c>
      <c r="K86" s="294">
        <v>0</v>
      </c>
    </row>
    <row r="87" spans="1:11" ht="15">
      <c r="A87" s="29" t="s">
        <v>10</v>
      </c>
      <c r="B87" s="43">
        <f t="shared" si="19"/>
        <v>914.26766589226463</v>
      </c>
      <c r="C87" s="43">
        <f t="shared" si="19"/>
        <v>0</v>
      </c>
      <c r="D87" s="43">
        <f t="shared" si="19"/>
        <v>59.614187040613388</v>
      </c>
      <c r="E87" s="43">
        <f t="shared" si="19"/>
        <v>0</v>
      </c>
      <c r="F87" s="43">
        <f t="shared" si="19"/>
        <v>0</v>
      </c>
      <c r="G87" s="43">
        <f t="shared" si="19"/>
        <v>0</v>
      </c>
      <c r="H87" s="44">
        <f t="shared" si="19"/>
        <v>0</v>
      </c>
      <c r="I87" s="39">
        <f t="shared" si="20"/>
        <v>973.88185293287802</v>
      </c>
      <c r="K87" s="294">
        <v>0</v>
      </c>
    </row>
    <row r="88" spans="1:11" ht="15">
      <c r="A88" s="28" t="s">
        <v>56</v>
      </c>
      <c r="B88" s="40">
        <f t="shared" si="19"/>
        <v>0</v>
      </c>
      <c r="C88" s="40">
        <f t="shared" si="19"/>
        <v>0</v>
      </c>
      <c r="D88" s="40">
        <f t="shared" si="19"/>
        <v>0</v>
      </c>
      <c r="E88" s="40">
        <f t="shared" si="19"/>
        <v>0</v>
      </c>
      <c r="F88" s="40">
        <f t="shared" si="19"/>
        <v>0</v>
      </c>
      <c r="G88" s="40">
        <f t="shared" si="19"/>
        <v>0</v>
      </c>
      <c r="H88" s="41">
        <f t="shared" si="19"/>
        <v>0</v>
      </c>
      <c r="I88" s="42">
        <f t="shared" si="20"/>
        <v>0</v>
      </c>
      <c r="K88" s="294">
        <v>0</v>
      </c>
    </row>
    <row r="89" spans="1:11" ht="15">
      <c r="A89" s="29" t="s">
        <v>16</v>
      </c>
      <c r="B89" s="43">
        <f t="shared" si="19"/>
        <v>2802.3229907142108</v>
      </c>
      <c r="C89" s="43">
        <f t="shared" si="19"/>
        <v>126.18284418774134</v>
      </c>
      <c r="D89" s="43">
        <f t="shared" si="19"/>
        <v>167.2015985462881</v>
      </c>
      <c r="E89" s="43">
        <f t="shared" si="19"/>
        <v>59.923602347055628</v>
      </c>
      <c r="F89" s="43">
        <f t="shared" si="19"/>
        <v>0</v>
      </c>
      <c r="G89" s="43">
        <f t="shared" si="19"/>
        <v>0</v>
      </c>
      <c r="H89" s="44">
        <f t="shared" si="19"/>
        <v>0</v>
      </c>
      <c r="I89" s="39">
        <f t="shared" si="20"/>
        <v>3155.6310357952962</v>
      </c>
      <c r="K89" s="294">
        <v>0</v>
      </c>
    </row>
    <row r="90" spans="1:11" ht="15">
      <c r="A90" s="28" t="s">
        <v>68</v>
      </c>
      <c r="B90" s="40">
        <f t="shared" si="19"/>
        <v>11452.774044215143</v>
      </c>
      <c r="C90" s="40">
        <f t="shared" si="19"/>
        <v>37.032922857884515</v>
      </c>
      <c r="D90" s="40">
        <f t="shared" si="19"/>
        <v>753.61254737262163</v>
      </c>
      <c r="E90" s="40">
        <f t="shared" si="19"/>
        <v>0</v>
      </c>
      <c r="F90" s="40">
        <f t="shared" si="19"/>
        <v>0</v>
      </c>
      <c r="G90" s="40">
        <f t="shared" si="19"/>
        <v>0</v>
      </c>
      <c r="H90" s="41">
        <f t="shared" si="19"/>
        <v>0</v>
      </c>
      <c r="I90" s="42">
        <f t="shared" si="20"/>
        <v>12243.41951444565</v>
      </c>
      <c r="K90" s="294">
        <v>0</v>
      </c>
    </row>
    <row r="91" spans="1:11" ht="15">
      <c r="A91" s="29" t="s">
        <v>58</v>
      </c>
      <c r="B91" s="43">
        <f t="shared" si="19"/>
        <v>0</v>
      </c>
      <c r="C91" s="43">
        <f t="shared" si="19"/>
        <v>1.8242913207991902</v>
      </c>
      <c r="D91" s="43">
        <f t="shared" si="19"/>
        <v>0.35857009038302851</v>
      </c>
      <c r="E91" s="43">
        <f t="shared" si="19"/>
        <v>255.81062944492476</v>
      </c>
      <c r="F91" s="43">
        <f t="shared" si="19"/>
        <v>3496.8164791271934</v>
      </c>
      <c r="G91" s="43">
        <f t="shared" si="19"/>
        <v>0</v>
      </c>
      <c r="H91" s="44">
        <f t="shared" si="19"/>
        <v>0</v>
      </c>
      <c r="I91" s="39">
        <f t="shared" si="20"/>
        <v>3754.8099699833001</v>
      </c>
      <c r="K91" s="294">
        <v>0</v>
      </c>
    </row>
    <row r="92" spans="1:11" ht="15">
      <c r="A92" s="28" t="s">
        <v>12</v>
      </c>
      <c r="B92" s="40">
        <f t="shared" si="19"/>
        <v>0</v>
      </c>
      <c r="C92" s="40">
        <f t="shared" si="19"/>
        <v>0</v>
      </c>
      <c r="D92" s="40">
        <f t="shared" si="19"/>
        <v>5.7219923807815182E-2</v>
      </c>
      <c r="E92" s="40">
        <f t="shared" si="19"/>
        <v>33.596003093695721</v>
      </c>
      <c r="F92" s="40">
        <f t="shared" si="19"/>
        <v>0</v>
      </c>
      <c r="G92" s="40">
        <f t="shared" si="19"/>
        <v>0</v>
      </c>
      <c r="H92" s="41">
        <f t="shared" si="19"/>
        <v>0</v>
      </c>
      <c r="I92" s="42">
        <f t="shared" si="20"/>
        <v>33.653223017503535</v>
      </c>
      <c r="K92" s="294">
        <v>0</v>
      </c>
    </row>
    <row r="93" spans="1:11" ht="15">
      <c r="A93" s="29" t="s">
        <v>59</v>
      </c>
      <c r="B93" s="43">
        <f t="shared" si="19"/>
        <v>0</v>
      </c>
      <c r="C93" s="43">
        <f t="shared" si="19"/>
        <v>0</v>
      </c>
      <c r="D93" s="43">
        <f t="shared" si="19"/>
        <v>0</v>
      </c>
      <c r="E93" s="43">
        <f t="shared" si="19"/>
        <v>31.548670115402643</v>
      </c>
      <c r="F93" s="43">
        <f t="shared" si="19"/>
        <v>0</v>
      </c>
      <c r="G93" s="43">
        <f t="shared" si="19"/>
        <v>0</v>
      </c>
      <c r="H93" s="44">
        <f t="shared" si="19"/>
        <v>0</v>
      </c>
      <c r="I93" s="39">
        <f t="shared" si="20"/>
        <v>31.548670115402643</v>
      </c>
      <c r="K93" s="294">
        <v>0</v>
      </c>
    </row>
    <row r="94" spans="1:11" ht="15">
      <c r="A94" s="28" t="s">
        <v>17</v>
      </c>
      <c r="B94" s="40">
        <f t="shared" si="19"/>
        <v>1283.278752974928</v>
      </c>
      <c r="C94" s="40">
        <f t="shared" si="19"/>
        <v>4.3439360613724176</v>
      </c>
      <c r="D94" s="40">
        <f t="shared" si="19"/>
        <v>136.87385952739399</v>
      </c>
      <c r="E94" s="40">
        <f t="shared" si="19"/>
        <v>14.986224403920643</v>
      </c>
      <c r="F94" s="40">
        <f t="shared" si="19"/>
        <v>0</v>
      </c>
      <c r="G94" s="40">
        <f t="shared" si="19"/>
        <v>0</v>
      </c>
      <c r="H94" s="41">
        <f t="shared" si="19"/>
        <v>0</v>
      </c>
      <c r="I94" s="42">
        <f t="shared" si="20"/>
        <v>1439.4827729676151</v>
      </c>
      <c r="K94" s="294">
        <v>0</v>
      </c>
    </row>
    <row r="95" spans="1:11" ht="15">
      <c r="A95" s="29" t="s">
        <v>140</v>
      </c>
      <c r="B95" s="43">
        <f t="shared" si="19"/>
        <v>19347.707833935689</v>
      </c>
      <c r="C95" s="43">
        <f t="shared" si="19"/>
        <v>1040.6630257719921</v>
      </c>
      <c r="D95" s="43">
        <f t="shared" si="19"/>
        <v>4213.3764208257417</v>
      </c>
      <c r="E95" s="43">
        <f t="shared" si="19"/>
        <v>159.81602957769658</v>
      </c>
      <c r="F95" s="43">
        <f t="shared" si="19"/>
        <v>0</v>
      </c>
      <c r="G95" s="43">
        <f t="shared" si="19"/>
        <v>0</v>
      </c>
      <c r="H95" s="44">
        <f t="shared" si="19"/>
        <v>0</v>
      </c>
      <c r="I95" s="39">
        <f t="shared" si="20"/>
        <v>24761.56331011112</v>
      </c>
      <c r="K95" s="294">
        <v>0</v>
      </c>
    </row>
    <row r="96" spans="1:11" ht="15">
      <c r="A96" s="28" t="s">
        <v>25</v>
      </c>
      <c r="B96" s="40">
        <f t="shared" si="19"/>
        <v>3067.4509520609358</v>
      </c>
      <c r="C96" s="40">
        <f t="shared" si="19"/>
        <v>0.3488667311264888</v>
      </c>
      <c r="D96" s="40">
        <f t="shared" si="19"/>
        <v>4465.8474556991723</v>
      </c>
      <c r="E96" s="40">
        <f t="shared" si="19"/>
        <v>7907.9763088114096</v>
      </c>
      <c r="F96" s="40">
        <f t="shared" si="19"/>
        <v>0</v>
      </c>
      <c r="G96" s="40">
        <f t="shared" si="19"/>
        <v>3761.8373040016622</v>
      </c>
      <c r="H96" s="41">
        <f t="shared" si="19"/>
        <v>2.5819563944450206</v>
      </c>
      <c r="I96" s="42">
        <f t="shared" si="20"/>
        <v>19206.042843698753</v>
      </c>
      <c r="K96" s="294">
        <v>0</v>
      </c>
    </row>
    <row r="97" spans="1:11" ht="15">
      <c r="A97" s="29" t="s">
        <v>24</v>
      </c>
      <c r="B97" s="43">
        <f t="shared" si="19"/>
        <v>4782.5133687769248</v>
      </c>
      <c r="C97" s="43">
        <f t="shared" si="19"/>
        <v>22.853735827923725</v>
      </c>
      <c r="D97" s="43">
        <f t="shared" si="19"/>
        <v>269.45189685751916</v>
      </c>
      <c r="E97" s="43">
        <f t="shared" si="19"/>
        <v>0</v>
      </c>
      <c r="F97" s="43">
        <f t="shared" si="19"/>
        <v>0</v>
      </c>
      <c r="G97" s="43">
        <f t="shared" si="19"/>
        <v>0</v>
      </c>
      <c r="H97" s="44">
        <f t="shared" si="19"/>
        <v>0</v>
      </c>
      <c r="I97" s="39">
        <f t="shared" si="20"/>
        <v>5074.8190014623679</v>
      </c>
      <c r="K97" s="294">
        <v>0</v>
      </c>
    </row>
    <row r="98" spans="1:11" ht="15">
      <c r="A98" s="28" t="s">
        <v>60</v>
      </c>
      <c r="B98" s="40">
        <f t="shared" si="19"/>
        <v>12604.593669125299</v>
      </c>
      <c r="C98" s="40">
        <f t="shared" si="19"/>
        <v>23.509358923398214</v>
      </c>
      <c r="D98" s="40">
        <f t="shared" si="19"/>
        <v>1568.1516513294764</v>
      </c>
      <c r="E98" s="40">
        <f t="shared" si="19"/>
        <v>0</v>
      </c>
      <c r="F98" s="40">
        <f t="shared" si="19"/>
        <v>0</v>
      </c>
      <c r="G98" s="40">
        <f t="shared" si="19"/>
        <v>0</v>
      </c>
      <c r="H98" s="41">
        <f t="shared" si="19"/>
        <v>0</v>
      </c>
      <c r="I98" s="42">
        <f t="shared" si="20"/>
        <v>14196.254679378173</v>
      </c>
      <c r="K98" s="294">
        <v>0</v>
      </c>
    </row>
    <row r="99" spans="1:11" ht="15">
      <c r="A99" s="29" t="s">
        <v>22</v>
      </c>
      <c r="B99" s="43">
        <f t="shared" si="19"/>
        <v>2601.666436256769</v>
      </c>
      <c r="C99" s="43">
        <f t="shared" si="19"/>
        <v>0</v>
      </c>
      <c r="D99" s="43">
        <f t="shared" si="19"/>
        <v>194.24011461045617</v>
      </c>
      <c r="E99" s="43">
        <f t="shared" si="19"/>
        <v>0</v>
      </c>
      <c r="F99" s="43">
        <f t="shared" si="19"/>
        <v>146.82927895741477</v>
      </c>
      <c r="G99" s="43">
        <f t="shared" si="19"/>
        <v>0</v>
      </c>
      <c r="H99" s="44">
        <f t="shared" si="19"/>
        <v>0</v>
      </c>
      <c r="I99" s="39">
        <f t="shared" si="20"/>
        <v>2942.7358298246399</v>
      </c>
      <c r="K99" s="294">
        <v>0</v>
      </c>
    </row>
    <row r="100" spans="1:11" ht="15">
      <c r="A100" s="28" t="s">
        <v>21</v>
      </c>
      <c r="B100" s="40">
        <f t="shared" si="19"/>
        <v>103.96654547208085</v>
      </c>
      <c r="C100" s="40">
        <f t="shared" si="19"/>
        <v>0</v>
      </c>
      <c r="D100" s="40">
        <f t="shared" si="19"/>
        <v>1.9209126699047483</v>
      </c>
      <c r="E100" s="40">
        <f t="shared" si="19"/>
        <v>0</v>
      </c>
      <c r="F100" s="40">
        <f t="shared" si="19"/>
        <v>0</v>
      </c>
      <c r="G100" s="40">
        <f t="shared" si="19"/>
        <v>0</v>
      </c>
      <c r="H100" s="41">
        <f t="shared" si="19"/>
        <v>0</v>
      </c>
      <c r="I100" s="42">
        <f t="shared" si="20"/>
        <v>105.8874581419856</v>
      </c>
      <c r="K100" s="294">
        <v>0</v>
      </c>
    </row>
    <row r="101" spans="1:11" ht="15">
      <c r="A101" s="30" t="s">
        <v>64</v>
      </c>
      <c r="B101" s="43">
        <f t="shared" si="19"/>
        <v>774.76337421917833</v>
      </c>
      <c r="C101" s="43">
        <f t="shared" si="19"/>
        <v>0</v>
      </c>
      <c r="D101" s="43">
        <f t="shared" si="19"/>
        <v>708.41771428261916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1483.1810885017976</v>
      </c>
      <c r="K101" s="294">
        <v>0</v>
      </c>
    </row>
    <row r="102" spans="1:11">
      <c r="A102" s="55" t="s">
        <v>23</v>
      </c>
      <c r="B102" s="59">
        <f t="shared" ref="B102:H105" si="21">B596+B622+B648</f>
        <v>774.76337421917833</v>
      </c>
      <c r="C102" s="59">
        <f t="shared" si="21"/>
        <v>0</v>
      </c>
      <c r="D102" s="59">
        <f t="shared" si="21"/>
        <v>708.41771428261916</v>
      </c>
      <c r="E102" s="59">
        <f t="shared" si="21"/>
        <v>0</v>
      </c>
      <c r="F102" s="59">
        <f t="shared" si="21"/>
        <v>0</v>
      </c>
      <c r="G102" s="59">
        <f t="shared" si="21"/>
        <v>0</v>
      </c>
      <c r="H102" s="60">
        <f t="shared" si="21"/>
        <v>0</v>
      </c>
      <c r="I102" s="61">
        <f t="shared" si="20"/>
        <v>1483.1810885017976</v>
      </c>
      <c r="K102" s="294">
        <v>0</v>
      </c>
    </row>
    <row r="103" spans="1:11">
      <c r="A103" s="56" t="s">
        <v>19</v>
      </c>
      <c r="B103" s="62">
        <f t="shared" si="21"/>
        <v>0</v>
      </c>
      <c r="C103" s="62">
        <f t="shared" si="21"/>
        <v>0</v>
      </c>
      <c r="D103" s="62">
        <f t="shared" si="21"/>
        <v>0</v>
      </c>
      <c r="E103" s="62">
        <f t="shared" si="21"/>
        <v>0</v>
      </c>
      <c r="F103" s="62">
        <f t="shared" si="21"/>
        <v>0</v>
      </c>
      <c r="G103" s="62">
        <f t="shared" si="21"/>
        <v>0</v>
      </c>
      <c r="H103" s="63">
        <f t="shared" si="21"/>
        <v>0</v>
      </c>
      <c r="I103" s="64">
        <f t="shared" si="20"/>
        <v>0</v>
      </c>
      <c r="K103" s="294">
        <v>0</v>
      </c>
    </row>
    <row r="104" spans="1:11">
      <c r="A104" s="55" t="s">
        <v>20</v>
      </c>
      <c r="B104" s="59">
        <f t="shared" si="21"/>
        <v>0</v>
      </c>
      <c r="C104" s="59">
        <f t="shared" si="21"/>
        <v>0</v>
      </c>
      <c r="D104" s="59">
        <f t="shared" si="21"/>
        <v>0</v>
      </c>
      <c r="E104" s="59">
        <f t="shared" si="21"/>
        <v>0</v>
      </c>
      <c r="F104" s="59">
        <f t="shared" si="21"/>
        <v>0</v>
      </c>
      <c r="G104" s="59">
        <f t="shared" si="21"/>
        <v>0</v>
      </c>
      <c r="H104" s="60">
        <f t="shared" si="21"/>
        <v>0</v>
      </c>
      <c r="I104" s="61">
        <f t="shared" si="20"/>
        <v>0</v>
      </c>
      <c r="K104" s="294">
        <v>0</v>
      </c>
    </row>
    <row r="105" spans="1:11" ht="15" thickBot="1">
      <c r="A105" s="57" t="s">
        <v>11</v>
      </c>
      <c r="B105" s="52">
        <f t="shared" si="21"/>
        <v>0</v>
      </c>
      <c r="C105" s="52">
        <f t="shared" si="21"/>
        <v>0</v>
      </c>
      <c r="D105" s="52">
        <f t="shared" si="21"/>
        <v>0</v>
      </c>
      <c r="E105" s="52">
        <f t="shared" si="21"/>
        <v>0</v>
      </c>
      <c r="F105" s="52">
        <f t="shared" si="21"/>
        <v>0</v>
      </c>
      <c r="G105" s="52">
        <f t="shared" si="21"/>
        <v>0</v>
      </c>
      <c r="H105" s="65">
        <f t="shared" si="21"/>
        <v>0</v>
      </c>
      <c r="I105" s="66">
        <f t="shared" si="20"/>
        <v>0</v>
      </c>
      <c r="K105" s="294">
        <v>0</v>
      </c>
    </row>
    <row r="106" spans="1:11" ht="15">
      <c r="A106" s="34" t="s">
        <v>26</v>
      </c>
      <c r="B106" s="67">
        <f>SUM(B85:B101)</f>
        <v>60366.465374789652</v>
      </c>
      <c r="C106" s="67">
        <f t="shared" ref="C106:I106" si="22">SUM(C85:C101)</f>
        <v>1256.7589816822378</v>
      </c>
      <c r="D106" s="67">
        <f t="shared" si="22"/>
        <v>12604.151869994357</v>
      </c>
      <c r="E106" s="67">
        <f t="shared" si="22"/>
        <v>8463.6574677941062</v>
      </c>
      <c r="F106" s="67">
        <f t="shared" si="22"/>
        <v>3643.6457580846081</v>
      </c>
      <c r="G106" s="67">
        <f t="shared" si="22"/>
        <v>3761.8373040016622</v>
      </c>
      <c r="H106" s="68">
        <f t="shared" si="22"/>
        <v>2.5819563944450206</v>
      </c>
      <c r="I106" s="39">
        <f t="shared" si="22"/>
        <v>90099.098712741048</v>
      </c>
      <c r="K106" s="294">
        <v>0</v>
      </c>
    </row>
    <row r="107" spans="1:11" s="16" customFormat="1" ht="15" thickBot="1">
      <c r="A107" s="58" t="s">
        <v>90</v>
      </c>
      <c r="B107" s="48">
        <f>+B106/$I$106</f>
        <v>0.67000076845666756</v>
      </c>
      <c r="C107" s="48">
        <f t="shared" ref="C107:I107" si="23">+C106/$I$106</f>
        <v>1.3948629893503227E-2</v>
      </c>
      <c r="D107" s="48">
        <f t="shared" si="23"/>
        <v>0.1398920971471603</v>
      </c>
      <c r="E107" s="48">
        <f t="shared" si="23"/>
        <v>9.393720457491378E-2</v>
      </c>
      <c r="F107" s="48">
        <f t="shared" si="23"/>
        <v>4.0440424045766338E-2</v>
      </c>
      <c r="G107" s="48">
        <f t="shared" si="23"/>
        <v>4.1752219031572793E-2</v>
      </c>
      <c r="H107" s="48">
        <f t="shared" si="23"/>
        <v>2.8656850416195144E-5</v>
      </c>
      <c r="I107" s="48">
        <f t="shared" si="23"/>
        <v>1</v>
      </c>
      <c r="J107" s="281"/>
      <c r="K107"/>
    </row>
    <row r="108" spans="1:11" ht="15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4.25" customHeight="1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8.337900019327163E-2</v>
      </c>
      <c r="C111" s="37">
        <v>0</v>
      </c>
      <c r="D111" s="37">
        <v>0</v>
      </c>
      <c r="E111" s="37">
        <v>0</v>
      </c>
      <c r="F111" s="421">
        <v>0</v>
      </c>
      <c r="G111" s="37">
        <v>0</v>
      </c>
      <c r="H111" s="38">
        <v>0</v>
      </c>
      <c r="I111" s="39">
        <f>SUM(B111:H111)</f>
        <v>8.337900019327163E-2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>
        <v>0</v>
      </c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10</v>
      </c>
      <c r="B113" s="43">
        <v>29.102400000000006</v>
      </c>
      <c r="C113" s="43">
        <v>0</v>
      </c>
      <c r="D113" s="43">
        <v>72.756000000000014</v>
      </c>
      <c r="E113" s="43">
        <v>0</v>
      </c>
      <c r="F113" s="422">
        <v>0</v>
      </c>
      <c r="G113" s="43">
        <v>0</v>
      </c>
      <c r="H113" s="44">
        <v>0</v>
      </c>
      <c r="I113" s="39">
        <f t="shared" si="24"/>
        <v>101.85840000000002</v>
      </c>
    </row>
    <row r="114" spans="1:9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>
        <v>0</v>
      </c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16</v>
      </c>
      <c r="B115" s="43">
        <v>0.27888657955248458</v>
      </c>
      <c r="C115" s="43">
        <v>16.81731430492346</v>
      </c>
      <c r="D115" s="43">
        <v>41.860420953834463</v>
      </c>
      <c r="E115" s="43">
        <v>0</v>
      </c>
      <c r="F115" s="422">
        <v>0</v>
      </c>
      <c r="G115" s="43">
        <v>0</v>
      </c>
      <c r="H115" s="44">
        <v>0</v>
      </c>
      <c r="I115" s="39">
        <f t="shared" si="24"/>
        <v>58.956621838310411</v>
      </c>
    </row>
    <row r="116" spans="1:9" ht="15">
      <c r="A116" s="28" t="s">
        <v>68</v>
      </c>
      <c r="B116" s="40">
        <v>0.11005709944651455</v>
      </c>
      <c r="C116" s="40">
        <v>0</v>
      </c>
      <c r="D116" s="40">
        <v>0.2751427486162864</v>
      </c>
      <c r="E116" s="40">
        <v>0</v>
      </c>
      <c r="F116" s="422">
        <v>0</v>
      </c>
      <c r="G116" s="40">
        <v>0</v>
      </c>
      <c r="H116" s="41">
        <v>0</v>
      </c>
      <c r="I116" s="42">
        <f t="shared" si="24"/>
        <v>0.38519984806280094</v>
      </c>
    </row>
    <row r="117" spans="1:9" ht="15">
      <c r="A117" s="29" t="s">
        <v>58</v>
      </c>
      <c r="B117" s="43">
        <v>6.0357525951523293E-2</v>
      </c>
      <c r="C117" s="43">
        <v>0</v>
      </c>
      <c r="D117" s="43">
        <v>0</v>
      </c>
      <c r="E117" s="43">
        <v>0.15089381487880824</v>
      </c>
      <c r="F117" s="422">
        <v>0</v>
      </c>
      <c r="G117" s="43">
        <v>0</v>
      </c>
      <c r="H117" s="44">
        <v>0</v>
      </c>
      <c r="I117" s="39">
        <f t="shared" si="24"/>
        <v>0.21125134083033154</v>
      </c>
    </row>
    <row r="118" spans="1:9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>
        <v>0</v>
      </c>
      <c r="G118" s="40">
        <v>0</v>
      </c>
      <c r="H118" s="41">
        <v>0</v>
      </c>
      <c r="I118" s="42">
        <f t="shared" si="24"/>
        <v>0</v>
      </c>
    </row>
    <row r="119" spans="1:9" ht="15">
      <c r="A119" s="29" t="s">
        <v>59</v>
      </c>
      <c r="B119" s="43">
        <v>0</v>
      </c>
      <c r="C119" s="43">
        <v>0</v>
      </c>
      <c r="D119" s="43">
        <v>0</v>
      </c>
      <c r="E119" s="43">
        <v>0</v>
      </c>
      <c r="F119" s="422">
        <v>0</v>
      </c>
      <c r="G119" s="43">
        <v>0</v>
      </c>
      <c r="H119" s="44">
        <v>0</v>
      </c>
      <c r="I119" s="39">
        <f t="shared" si="24"/>
        <v>0</v>
      </c>
    </row>
    <row r="120" spans="1:9" ht="15">
      <c r="A120" s="28" t="s">
        <v>17</v>
      </c>
      <c r="B120" s="40">
        <v>1.1946818382068611E-2</v>
      </c>
      <c r="C120" s="40">
        <v>0</v>
      </c>
      <c r="D120" s="40">
        <v>0.54005318161793137</v>
      </c>
      <c r="E120" s="40">
        <v>0</v>
      </c>
      <c r="F120" s="422">
        <v>0</v>
      </c>
      <c r="G120" s="40">
        <v>0</v>
      </c>
      <c r="H120" s="41">
        <v>0</v>
      </c>
      <c r="I120" s="42">
        <f t="shared" si="24"/>
        <v>0.55199999999999994</v>
      </c>
    </row>
    <row r="121" spans="1:9" ht="15">
      <c r="A121" s="29" t="s">
        <v>140</v>
      </c>
      <c r="B121" s="43">
        <v>27.767448365747267</v>
      </c>
      <c r="C121" s="43">
        <v>74.241141366072171</v>
      </c>
      <c r="D121" s="43">
        <v>619.73511552252296</v>
      </c>
      <c r="E121" s="43">
        <v>1.6774524680157075E-2</v>
      </c>
      <c r="F121" s="422">
        <v>0</v>
      </c>
      <c r="G121" s="43">
        <v>0</v>
      </c>
      <c r="H121" s="44">
        <v>0</v>
      </c>
      <c r="I121" s="39">
        <f t="shared" si="24"/>
        <v>721.7604797790226</v>
      </c>
    </row>
    <row r="122" spans="1:9" ht="15">
      <c r="A122" s="28" t="s">
        <v>25</v>
      </c>
      <c r="B122" s="40">
        <v>17.408401308223596</v>
      </c>
      <c r="C122" s="40">
        <v>0.2655432882113708</v>
      </c>
      <c r="D122" s="40">
        <v>193.71218948371811</v>
      </c>
      <c r="E122" s="40">
        <v>431.18467316505905</v>
      </c>
      <c r="F122" s="422">
        <v>0</v>
      </c>
      <c r="G122" s="40">
        <v>72.000908021659384</v>
      </c>
      <c r="H122" s="41">
        <v>0.66720790006268815</v>
      </c>
      <c r="I122" s="42">
        <f t="shared" si="24"/>
        <v>715.23892316693411</v>
      </c>
    </row>
    <row r="123" spans="1:9" ht="15">
      <c r="A123" s="29" t="s">
        <v>24</v>
      </c>
      <c r="B123" s="43">
        <v>6.4724461038607348</v>
      </c>
      <c r="C123" s="43">
        <v>0</v>
      </c>
      <c r="D123" s="43">
        <v>0</v>
      </c>
      <c r="E123" s="43">
        <v>0</v>
      </c>
      <c r="F123" s="422">
        <v>0</v>
      </c>
      <c r="G123" s="43">
        <v>0</v>
      </c>
      <c r="H123" s="44">
        <v>0</v>
      </c>
      <c r="I123" s="39">
        <f t="shared" si="24"/>
        <v>6.4724461038607348</v>
      </c>
    </row>
    <row r="124" spans="1:9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>
        <v>0</v>
      </c>
      <c r="G124" s="40">
        <v>0</v>
      </c>
      <c r="H124" s="41">
        <v>0</v>
      </c>
      <c r="I124" s="42">
        <f t="shared" si="24"/>
        <v>0</v>
      </c>
    </row>
    <row r="125" spans="1:9" ht="15">
      <c r="A125" s="29" t="s">
        <v>22</v>
      </c>
      <c r="B125" s="43">
        <v>0</v>
      </c>
      <c r="C125" s="43">
        <v>0</v>
      </c>
      <c r="D125" s="43">
        <v>0</v>
      </c>
      <c r="E125" s="43">
        <v>0</v>
      </c>
      <c r="F125" s="422">
        <v>0</v>
      </c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>
        <v>0</v>
      </c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>
        <v>0</v>
      </c>
      <c r="G127" s="43">
        <v>0</v>
      </c>
      <c r="H127" s="44">
        <v>0</v>
      </c>
      <c r="I127" s="39">
        <f t="shared" si="24"/>
        <v>0</v>
      </c>
    </row>
    <row r="128" spans="1:9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>
        <v>0</v>
      </c>
      <c r="G128" s="59">
        <v>0</v>
      </c>
      <c r="H128" s="60">
        <v>0</v>
      </c>
      <c r="I128" s="61">
        <f t="shared" si="24"/>
        <v>0</v>
      </c>
    </row>
    <row r="129" spans="1:1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>
        <v>0</v>
      </c>
      <c r="G129" s="62">
        <v>0</v>
      </c>
      <c r="H129" s="63">
        <v>0</v>
      </c>
      <c r="I129" s="64">
        <f t="shared" si="24"/>
        <v>0</v>
      </c>
    </row>
    <row r="130" spans="1:1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>
        <v>0</v>
      </c>
      <c r="G130" s="59">
        <v>0</v>
      </c>
      <c r="H130" s="60">
        <v>0</v>
      </c>
      <c r="I130" s="61">
        <f t="shared" si="24"/>
        <v>0</v>
      </c>
    </row>
    <row r="131" spans="1:11" ht="15" thickBot="1">
      <c r="A131" s="57"/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24"/>
        <v>0</v>
      </c>
    </row>
    <row r="132" spans="1:11" ht="15">
      <c r="A132" s="34" t="s">
        <v>26</v>
      </c>
      <c r="B132" s="67">
        <f>SUM(B111:B127)</f>
        <v>81.295322801357457</v>
      </c>
      <c r="C132" s="67">
        <f t="shared" ref="C132:I132" si="25">SUM(C111:C127)</f>
        <v>91.323998959207003</v>
      </c>
      <c r="D132" s="67">
        <f t="shared" si="25"/>
        <v>928.87892189030981</v>
      </c>
      <c r="E132" s="67">
        <f t="shared" si="25"/>
        <v>431.35234150461804</v>
      </c>
      <c r="F132" s="67">
        <f t="shared" si="25"/>
        <v>0</v>
      </c>
      <c r="G132" s="67">
        <f t="shared" si="25"/>
        <v>72.000908021659384</v>
      </c>
      <c r="H132" s="68">
        <f t="shared" si="25"/>
        <v>0.66720790006268815</v>
      </c>
      <c r="I132" s="39">
        <f t="shared" si="25"/>
        <v>1605.518701077214</v>
      </c>
    </row>
    <row r="133" spans="1:11" s="15" customFormat="1" ht="15" thickBot="1">
      <c r="A133" s="32" t="s">
        <v>90</v>
      </c>
      <c r="B133" s="48">
        <f>+B132/$I$132</f>
        <v>5.0634927358250516E-2</v>
      </c>
      <c r="C133" s="48">
        <f t="shared" ref="C133:I133" si="26">+C132/$I$132</f>
        <v>5.6881305024932854E-2</v>
      </c>
      <c r="D133" s="48">
        <f t="shared" si="26"/>
        <v>0.57855378530756674</v>
      </c>
      <c r="E133" s="48">
        <f t="shared" si="26"/>
        <v>0.26866852514094325</v>
      </c>
      <c r="F133" s="48">
        <f t="shared" si="26"/>
        <v>0</v>
      </c>
      <c r="G133" s="48">
        <f t="shared" si="26"/>
        <v>4.4845885615253669E-2</v>
      </c>
      <c r="H133" s="48">
        <f t="shared" si="26"/>
        <v>4.1557155305324604E-4</v>
      </c>
      <c r="I133" s="48">
        <f t="shared" si="26"/>
        <v>1</v>
      </c>
      <c r="J133" s="14"/>
      <c r="K133"/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4.25" customHeight="1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+SUM(B137:E137,G137:H137)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3" si="27">+SUM(B138:E138,G138:H138)</f>
        <v>0</v>
      </c>
    </row>
    <row r="139" spans="1:1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7"/>
        <v>0</v>
      </c>
    </row>
    <row r="140" spans="1:11" ht="15">
      <c r="A140" s="28" t="s">
        <v>56</v>
      </c>
      <c r="B140" s="40">
        <v>0</v>
      </c>
      <c r="C140" s="40">
        <v>53.959441707320842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7"/>
        <v>53.959441707320842</v>
      </c>
    </row>
    <row r="141" spans="1:11" ht="15">
      <c r="A141" s="29" t="s">
        <v>16</v>
      </c>
      <c r="B141" s="43">
        <v>7.373593424113257</v>
      </c>
      <c r="C141" s="43">
        <v>80.858521439085237</v>
      </c>
      <c r="D141" s="43">
        <v>7.2362284800697259</v>
      </c>
      <c r="E141" s="43">
        <v>0</v>
      </c>
      <c r="F141" s="422"/>
      <c r="G141" s="43">
        <v>0</v>
      </c>
      <c r="H141" s="44">
        <v>0</v>
      </c>
      <c r="I141" s="39">
        <f t="shared" si="27"/>
        <v>95.468343343268216</v>
      </c>
    </row>
    <row r="142" spans="1:11" ht="15">
      <c r="A142" s="28" t="s">
        <v>68</v>
      </c>
      <c r="B142" s="40">
        <v>18.783669688056055</v>
      </c>
      <c r="C142" s="40">
        <v>1.6291127222945405</v>
      </c>
      <c r="D142" s="40">
        <v>5.8919576789652552</v>
      </c>
      <c r="E142" s="40">
        <v>0</v>
      </c>
      <c r="F142" s="422"/>
      <c r="G142" s="40">
        <v>0</v>
      </c>
      <c r="H142" s="41">
        <v>0</v>
      </c>
      <c r="I142" s="42">
        <f t="shared" si="27"/>
        <v>26.30474008931585</v>
      </c>
    </row>
    <row r="143" spans="1:11" ht="15">
      <c r="A143" s="29" t="s">
        <v>58</v>
      </c>
      <c r="B143" s="43">
        <v>0</v>
      </c>
      <c r="C143" s="43">
        <v>0</v>
      </c>
      <c r="D143" s="43">
        <v>0</v>
      </c>
      <c r="E143" s="43">
        <v>1.7590996068336755</v>
      </c>
      <c r="F143" s="422"/>
      <c r="G143" s="43">
        <v>0</v>
      </c>
      <c r="H143" s="44">
        <v>0</v>
      </c>
      <c r="I143" s="39">
        <f t="shared" si="27"/>
        <v>1.7590996068336755</v>
      </c>
    </row>
    <row r="144" spans="1:1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27"/>
        <v>0</v>
      </c>
    </row>
    <row r="145" spans="1:1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7"/>
        <v>0</v>
      </c>
    </row>
    <row r="146" spans="1:11" ht="15">
      <c r="A146" s="28" t="s">
        <v>17</v>
      </c>
      <c r="B146" s="40">
        <v>0</v>
      </c>
      <c r="C146" s="40">
        <v>0</v>
      </c>
      <c r="D146" s="40">
        <v>0.70616839955750721</v>
      </c>
      <c r="E146" s="40">
        <v>0.28246735982300292</v>
      </c>
      <c r="F146" s="422"/>
      <c r="G146" s="40">
        <v>0</v>
      </c>
      <c r="H146" s="41">
        <v>0</v>
      </c>
      <c r="I146" s="42">
        <f t="shared" si="27"/>
        <v>0.98863575938051018</v>
      </c>
    </row>
    <row r="147" spans="1:11" ht="15">
      <c r="A147" s="29" t="s">
        <v>140</v>
      </c>
      <c r="B147" s="43">
        <v>479.77597671823162</v>
      </c>
      <c r="C147" s="43">
        <v>2759.713917182049</v>
      </c>
      <c r="D147" s="43">
        <v>604.80005769590275</v>
      </c>
      <c r="E147" s="43">
        <v>0</v>
      </c>
      <c r="F147" s="422"/>
      <c r="G147" s="43">
        <v>0</v>
      </c>
      <c r="H147" s="44">
        <v>0</v>
      </c>
      <c r="I147" s="39">
        <f t="shared" si="27"/>
        <v>3844.2899515961835</v>
      </c>
    </row>
    <row r="148" spans="1:11" ht="15">
      <c r="A148" s="28" t="s">
        <v>25</v>
      </c>
      <c r="B148" s="40">
        <v>706.49942884108634</v>
      </c>
      <c r="C148" s="40">
        <v>29.57619929593714</v>
      </c>
      <c r="D148" s="40">
        <v>45.673534705684972</v>
      </c>
      <c r="E148" s="40">
        <v>2197.7271930943193</v>
      </c>
      <c r="F148" s="422"/>
      <c r="G148" s="40">
        <v>277.43881805213965</v>
      </c>
      <c r="H148" s="41">
        <v>95.176689885430179</v>
      </c>
      <c r="I148" s="42">
        <f t="shared" si="27"/>
        <v>3352.0918638745975</v>
      </c>
    </row>
    <row r="149" spans="1:11" ht="15">
      <c r="A149" s="29" t="s">
        <v>24</v>
      </c>
      <c r="B149" s="43">
        <v>295.19170577513893</v>
      </c>
      <c r="C149" s="43">
        <v>0</v>
      </c>
      <c r="D149" s="43">
        <v>3.3573445295901272</v>
      </c>
      <c r="E149" s="43">
        <v>0</v>
      </c>
      <c r="F149" s="422"/>
      <c r="G149" s="43">
        <v>0</v>
      </c>
      <c r="H149" s="44">
        <v>0</v>
      </c>
      <c r="I149" s="39">
        <f t="shared" si="27"/>
        <v>298.54905030472906</v>
      </c>
    </row>
    <row r="150" spans="1:11" ht="15">
      <c r="A150" s="28" t="s">
        <v>60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7"/>
        <v>0</v>
      </c>
    </row>
    <row r="151" spans="1:11" ht="15">
      <c r="A151" s="29" t="s">
        <v>22</v>
      </c>
      <c r="B151" s="43">
        <v>0</v>
      </c>
      <c r="C151" s="43">
        <v>187.12799999999996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>+SUM(B151:E151,G151:H151)</f>
        <v>187.12799999999996</v>
      </c>
    </row>
    <row r="152" spans="1:11" ht="15">
      <c r="A152" s="28" t="s">
        <v>21</v>
      </c>
      <c r="B152" s="40">
        <v>0</v>
      </c>
      <c r="C152" s="40">
        <v>438.55599999999998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7"/>
        <v>438.55599999999998</v>
      </c>
      <c r="J152" s="3"/>
    </row>
    <row r="153" spans="1:1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7"/>
        <v>0</v>
      </c>
    </row>
    <row r="154" spans="1:1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v>0</v>
      </c>
    </row>
    <row r="155" spans="1:1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v>0</v>
      </c>
    </row>
    <row r="156" spans="1:1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v>0</v>
      </c>
    </row>
    <row r="157" spans="1:1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v>0</v>
      </c>
    </row>
    <row r="158" spans="1:11" ht="15">
      <c r="A158" s="34" t="s">
        <v>26</v>
      </c>
      <c r="B158" s="67">
        <f>+SUM(B137:B153)</f>
        <v>1507.624374446626</v>
      </c>
      <c r="C158" s="67">
        <f t="shared" ref="C158:I158" si="28">+SUM(C137:C153)</f>
        <v>3551.4211923466869</v>
      </c>
      <c r="D158" s="67">
        <f t="shared" si="28"/>
        <v>667.66529148977042</v>
      </c>
      <c r="E158" s="67">
        <f t="shared" si="28"/>
        <v>2199.7687600609761</v>
      </c>
      <c r="F158" s="67">
        <f t="shared" si="28"/>
        <v>0</v>
      </c>
      <c r="G158" s="67">
        <f t="shared" si="28"/>
        <v>277.43881805213965</v>
      </c>
      <c r="H158" s="68">
        <f t="shared" si="28"/>
        <v>95.176689885430179</v>
      </c>
      <c r="I158" s="39">
        <f t="shared" si="28"/>
        <v>8299.0951262816288</v>
      </c>
    </row>
    <row r="159" spans="1:11" s="15" customFormat="1" ht="15" thickBot="1">
      <c r="A159" s="32" t="s">
        <v>90</v>
      </c>
      <c r="B159" s="48">
        <f>+B158/$I$158</f>
        <v>0.1816612957805811</v>
      </c>
      <c r="C159" s="48">
        <f t="shared" ref="C159:I159" si="29">+C158/$I$158</f>
        <v>0.42792872455456293</v>
      </c>
      <c r="D159" s="48">
        <f t="shared" si="29"/>
        <v>8.0450372158695188E-2</v>
      </c>
      <c r="E159" s="48">
        <f t="shared" si="29"/>
        <v>0.26506127795724788</v>
      </c>
      <c r="F159" s="48">
        <f t="shared" si="29"/>
        <v>0</v>
      </c>
      <c r="G159" s="48">
        <f t="shared" si="29"/>
        <v>3.343000819132011E-2</v>
      </c>
      <c r="H159" s="48">
        <f t="shared" si="29"/>
        <v>1.146832135759283E-2</v>
      </c>
      <c r="I159" s="48">
        <f t="shared" si="29"/>
        <v>1</v>
      </c>
      <c r="J159" s="14"/>
      <c r="K159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+SUM(B163:E163,G163:H163)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79" si="30">+SUM(B164:E164,G164:H164)</f>
        <v>0</v>
      </c>
    </row>
    <row r="165" spans="1:9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0"/>
        <v>0</v>
      </c>
    </row>
    <row r="166" spans="1:9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0"/>
        <v>0</v>
      </c>
    </row>
    <row r="167" spans="1:9" ht="15">
      <c r="A167" s="29" t="s">
        <v>16</v>
      </c>
      <c r="B167" s="43">
        <v>8.1251194914482808E-2</v>
      </c>
      <c r="C167" s="43">
        <v>0</v>
      </c>
      <c r="D167" s="43">
        <v>0.36715117640541156</v>
      </c>
      <c r="E167" s="43">
        <v>0</v>
      </c>
      <c r="F167" s="422"/>
      <c r="G167" s="43">
        <v>0</v>
      </c>
      <c r="H167" s="44">
        <v>0</v>
      </c>
      <c r="I167" s="39">
        <f t="shared" si="30"/>
        <v>0.44840237131989436</v>
      </c>
    </row>
    <row r="168" spans="1:9" ht="15">
      <c r="A168" s="28" t="s">
        <v>68</v>
      </c>
      <c r="B168" s="40">
        <v>7.2026528806240355</v>
      </c>
      <c r="C168" s="40">
        <v>5.7365738471606927E-2</v>
      </c>
      <c r="D168" s="40">
        <v>2.9818636821055704</v>
      </c>
      <c r="E168" s="40">
        <v>5.8525040338286697E-9</v>
      </c>
      <c r="F168" s="422"/>
      <c r="G168" s="40">
        <v>0</v>
      </c>
      <c r="H168" s="41">
        <v>0</v>
      </c>
      <c r="I168" s="42">
        <f t="shared" si="30"/>
        <v>10.241882307053718</v>
      </c>
    </row>
    <row r="169" spans="1:9" ht="15">
      <c r="A169" s="29" t="s">
        <v>58</v>
      </c>
      <c r="B169" s="43">
        <v>0</v>
      </c>
      <c r="C169" s="43">
        <v>0</v>
      </c>
      <c r="D169" s="43">
        <v>0</v>
      </c>
      <c r="E169" s="43">
        <v>0.54534204226764371</v>
      </c>
      <c r="F169" s="422"/>
      <c r="G169" s="43">
        <v>0</v>
      </c>
      <c r="H169" s="44">
        <v>0</v>
      </c>
      <c r="I169" s="39">
        <f t="shared" si="30"/>
        <v>0.54534204226764371</v>
      </c>
    </row>
    <row r="170" spans="1:9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30"/>
        <v>0</v>
      </c>
    </row>
    <row r="171" spans="1:9" ht="15">
      <c r="A171" s="29" t="s">
        <v>59</v>
      </c>
      <c r="B171" s="43">
        <v>0</v>
      </c>
      <c r="C171" s="43">
        <v>0</v>
      </c>
      <c r="D171" s="43">
        <v>3.4394857223965891</v>
      </c>
      <c r="E171" s="43">
        <v>0</v>
      </c>
      <c r="F171" s="422"/>
      <c r="G171" s="43">
        <v>0</v>
      </c>
      <c r="H171" s="44">
        <v>0</v>
      </c>
      <c r="I171" s="39">
        <f t="shared" si="30"/>
        <v>3.4394857223965891</v>
      </c>
    </row>
    <row r="172" spans="1:9" ht="15">
      <c r="A172" s="28" t="s">
        <v>17</v>
      </c>
      <c r="B172" s="40">
        <v>8.9285407233592165E-4</v>
      </c>
      <c r="C172" s="40">
        <v>0</v>
      </c>
      <c r="D172" s="40">
        <v>7.0593614371728314E-2</v>
      </c>
      <c r="E172" s="40">
        <v>3.4178453889019075E-4</v>
      </c>
      <c r="F172" s="422"/>
      <c r="G172" s="40">
        <v>0</v>
      </c>
      <c r="H172" s="41">
        <v>0</v>
      </c>
      <c r="I172" s="42">
        <f t="shared" si="30"/>
        <v>7.1828252982954435E-2</v>
      </c>
    </row>
    <row r="173" spans="1:9" ht="15">
      <c r="A173" s="29" t="s">
        <v>140</v>
      </c>
      <c r="B173" s="43">
        <v>17.211983511593704</v>
      </c>
      <c r="C173" s="43">
        <v>28.956372067950262</v>
      </c>
      <c r="D173" s="43">
        <v>439.03592368489859</v>
      </c>
      <c r="E173" s="43">
        <v>0</v>
      </c>
      <c r="F173" s="422"/>
      <c r="G173" s="43">
        <v>0</v>
      </c>
      <c r="H173" s="44">
        <v>0</v>
      </c>
      <c r="I173" s="39">
        <f t="shared" si="30"/>
        <v>485.20427926444256</v>
      </c>
    </row>
    <row r="174" spans="1:9" ht="15">
      <c r="A174" s="28" t="s">
        <v>25</v>
      </c>
      <c r="B174" s="40">
        <v>6.7395775428235316</v>
      </c>
      <c r="C174" s="40">
        <v>1.8876230086471151</v>
      </c>
      <c r="D174" s="40">
        <v>422.18339129544376</v>
      </c>
      <c r="E174" s="40">
        <v>104.06158948238158</v>
      </c>
      <c r="F174" s="422"/>
      <c r="G174" s="40">
        <v>12.007787612623824</v>
      </c>
      <c r="H174" s="41">
        <v>23.530720443589182</v>
      </c>
      <c r="I174" s="42">
        <f t="shared" si="30"/>
        <v>570.41068938550893</v>
      </c>
    </row>
    <row r="175" spans="1:9" ht="15">
      <c r="A175" s="29" t="s">
        <v>24</v>
      </c>
      <c r="B175" s="43">
        <v>5.3327174024974537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30"/>
        <v>5.3327174024974537</v>
      </c>
    </row>
    <row r="176" spans="1:9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0"/>
        <v>0</v>
      </c>
    </row>
    <row r="177" spans="1:11" ht="15">
      <c r="A177" s="29" t="s">
        <v>22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>+SUM(B177:E177,G177:H177)</f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0"/>
        <v>0</v>
      </c>
    </row>
    <row r="179" spans="1:1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0"/>
        <v>0</v>
      </c>
    </row>
    <row r="180" spans="1:1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v>0</v>
      </c>
    </row>
    <row r="181" spans="1:1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v>0</v>
      </c>
    </row>
    <row r="182" spans="1:1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v>0</v>
      </c>
    </row>
    <row r="183" spans="1:1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v>0</v>
      </c>
    </row>
    <row r="184" spans="1:11" ht="15">
      <c r="A184" s="34" t="s">
        <v>26</v>
      </c>
      <c r="B184" s="67">
        <f>+SUM(B163:B179)</f>
        <v>36.56907538652554</v>
      </c>
      <c r="C184" s="67">
        <f t="shared" ref="C184:I184" si="31">+SUM(C163:C179)</f>
        <v>30.901360815068983</v>
      </c>
      <c r="D184" s="67">
        <f t="shared" si="31"/>
        <v>868.07840917562157</v>
      </c>
      <c r="E184" s="67">
        <f t="shared" si="31"/>
        <v>104.60727331504062</v>
      </c>
      <c r="F184" s="67">
        <f t="shared" si="31"/>
        <v>0</v>
      </c>
      <c r="G184" s="67">
        <f t="shared" si="31"/>
        <v>12.007787612623824</v>
      </c>
      <c r="H184" s="68">
        <f t="shared" si="31"/>
        <v>23.530720443589182</v>
      </c>
      <c r="I184" s="39">
        <f t="shared" si="31"/>
        <v>1075.6946267484698</v>
      </c>
    </row>
    <row r="185" spans="1:11" s="15" customFormat="1" ht="15" thickBot="1">
      <c r="A185" s="32" t="s">
        <v>90</v>
      </c>
      <c r="B185" s="48">
        <f>+B184/$I$184</f>
        <v>3.3995777683731528E-2</v>
      </c>
      <c r="C185" s="48">
        <f t="shared" ref="C185:I185" si="32">+C184/$I$184</f>
        <v>2.8726889627101078E-2</v>
      </c>
      <c r="D185" s="48">
        <f t="shared" si="32"/>
        <v>0.80699334884620999</v>
      </c>
      <c r="E185" s="48">
        <f t="shared" si="32"/>
        <v>9.7246254386562994E-2</v>
      </c>
      <c r="F185" s="48">
        <f t="shared" si="32"/>
        <v>0</v>
      </c>
      <c r="G185" s="48">
        <f t="shared" si="32"/>
        <v>1.1162821970134849E-2</v>
      </c>
      <c r="H185" s="48">
        <f t="shared" si="32"/>
        <v>2.1874907486259466E-2</v>
      </c>
      <c r="I185" s="48">
        <f t="shared" si="32"/>
        <v>1</v>
      </c>
      <c r="J185" s="14"/>
      <c r="K185"/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4.25" customHeight="1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231.46010453652207</v>
      </c>
      <c r="E189" s="37">
        <v>0</v>
      </c>
      <c r="F189" s="421"/>
      <c r="G189" s="37">
        <v>0</v>
      </c>
      <c r="H189" s="38">
        <v>0</v>
      </c>
      <c r="I189" s="39">
        <f>+SUM(B189:E189,G189:H189)</f>
        <v>231.46010453652207</v>
      </c>
    </row>
    <row r="190" spans="1:11" ht="15">
      <c r="A190" s="28" t="s">
        <v>8</v>
      </c>
      <c r="B190" s="40">
        <v>0</v>
      </c>
      <c r="C190" s="40">
        <v>0</v>
      </c>
      <c r="D190" s="40">
        <v>617.2518399999999</v>
      </c>
      <c r="E190" s="40">
        <v>0</v>
      </c>
      <c r="F190" s="422"/>
      <c r="G190" s="40">
        <v>0</v>
      </c>
      <c r="H190" s="41">
        <v>0</v>
      </c>
      <c r="I190" s="42">
        <f t="shared" ref="I190:I205" si="33">+SUM(B190:E190,G190:H190)</f>
        <v>617.2518399999999</v>
      </c>
    </row>
    <row r="191" spans="1:11" ht="15">
      <c r="A191" s="29" t="s">
        <v>10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33"/>
        <v>0</v>
      </c>
    </row>
    <row r="192" spans="1:11" ht="15">
      <c r="A192" s="28" t="s">
        <v>56</v>
      </c>
      <c r="B192" s="40">
        <v>7.3013776709235208E-8</v>
      </c>
      <c r="C192" s="40">
        <v>7.3013776709235208E-8</v>
      </c>
      <c r="D192" s="40">
        <v>1354.4055583213824</v>
      </c>
      <c r="E192" s="40">
        <v>0</v>
      </c>
      <c r="F192" s="422"/>
      <c r="G192" s="40">
        <v>0</v>
      </c>
      <c r="H192" s="41">
        <v>0</v>
      </c>
      <c r="I192" s="42">
        <f t="shared" si="33"/>
        <v>1354.4055584674099</v>
      </c>
    </row>
    <row r="193" spans="1:9" ht="15">
      <c r="A193" s="29" t="s">
        <v>16</v>
      </c>
      <c r="B193" s="43">
        <v>41.802415901182634</v>
      </c>
      <c r="C193" s="43">
        <v>0.73796310061898274</v>
      </c>
      <c r="D193" s="43">
        <v>83.250356704866462</v>
      </c>
      <c r="E193" s="43">
        <v>0</v>
      </c>
      <c r="F193" s="422"/>
      <c r="G193" s="43">
        <v>0</v>
      </c>
      <c r="H193" s="44">
        <v>0</v>
      </c>
      <c r="I193" s="39">
        <f t="shared" si="33"/>
        <v>125.79073570666807</v>
      </c>
    </row>
    <row r="194" spans="1:9" ht="15">
      <c r="A194" s="28" t="s">
        <v>68</v>
      </c>
      <c r="B194" s="40">
        <v>6.4901193342910037</v>
      </c>
      <c r="C194" s="40">
        <v>3.8864830268474271</v>
      </c>
      <c r="D194" s="40">
        <v>26.460555270263182</v>
      </c>
      <c r="E194" s="40">
        <v>0</v>
      </c>
      <c r="F194" s="422"/>
      <c r="G194" s="40">
        <v>0</v>
      </c>
      <c r="H194" s="41">
        <v>0</v>
      </c>
      <c r="I194" s="42">
        <f t="shared" si="33"/>
        <v>36.83715763140161</v>
      </c>
    </row>
    <row r="195" spans="1:9" ht="15">
      <c r="A195" s="29" t="s">
        <v>58</v>
      </c>
      <c r="B195" s="43">
        <v>3.0708518571769922E-9</v>
      </c>
      <c r="C195" s="43">
        <v>3.0708518571769922E-9</v>
      </c>
      <c r="D195" s="43">
        <v>0</v>
      </c>
      <c r="E195" s="43">
        <v>4.5713347295755558</v>
      </c>
      <c r="F195" s="422"/>
      <c r="G195" s="43">
        <v>0</v>
      </c>
      <c r="H195" s="44">
        <v>0</v>
      </c>
      <c r="I195" s="39">
        <f t="shared" si="33"/>
        <v>4.5713347357172598</v>
      </c>
    </row>
    <row r="196" spans="1:9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33"/>
        <v>0</v>
      </c>
    </row>
    <row r="197" spans="1:9" ht="15">
      <c r="A197" s="29" t="s">
        <v>59</v>
      </c>
      <c r="B197" s="43">
        <v>0</v>
      </c>
      <c r="C197" s="43">
        <v>0</v>
      </c>
      <c r="D197" s="43">
        <v>1.3078123767601634E-2</v>
      </c>
      <c r="E197" s="43">
        <v>0</v>
      </c>
      <c r="F197" s="422"/>
      <c r="G197" s="43">
        <v>0</v>
      </c>
      <c r="H197" s="44">
        <v>0</v>
      </c>
      <c r="I197" s="39">
        <f t="shared" si="33"/>
        <v>1.3078123767601634E-2</v>
      </c>
    </row>
    <row r="198" spans="1:9" ht="15">
      <c r="A198" s="28" t="s">
        <v>17</v>
      </c>
      <c r="B198" s="40">
        <v>18.626926963679278</v>
      </c>
      <c r="C198" s="40">
        <v>4.4128779409196285E-9</v>
      </c>
      <c r="D198" s="40">
        <v>19.985755061289815</v>
      </c>
      <c r="E198" s="40">
        <v>0</v>
      </c>
      <c r="F198" s="422"/>
      <c r="G198" s="40">
        <v>0</v>
      </c>
      <c r="H198" s="41">
        <v>0</v>
      </c>
      <c r="I198" s="42">
        <f t="shared" si="33"/>
        <v>38.612682029381972</v>
      </c>
    </row>
    <row r="199" spans="1:9" ht="15">
      <c r="A199" s="29" t="s">
        <v>140</v>
      </c>
      <c r="B199" s="43">
        <v>309.69728623475356</v>
      </c>
      <c r="C199" s="43">
        <v>255.88107149629462</v>
      </c>
      <c r="D199" s="43">
        <v>2695.6086348643757</v>
      </c>
      <c r="E199" s="43">
        <v>57.167202317822408</v>
      </c>
      <c r="F199" s="422"/>
      <c r="G199" s="43">
        <v>0</v>
      </c>
      <c r="H199" s="44">
        <v>0</v>
      </c>
      <c r="I199" s="39">
        <f t="shared" si="33"/>
        <v>3318.3541949132464</v>
      </c>
    </row>
    <row r="200" spans="1:9" ht="15">
      <c r="A200" s="28" t="s">
        <v>25</v>
      </c>
      <c r="B200" s="40">
        <v>54.215204438160811</v>
      </c>
      <c r="C200" s="40">
        <v>0.85053174909336271</v>
      </c>
      <c r="D200" s="40">
        <v>796.32687578136586</v>
      </c>
      <c r="E200" s="40">
        <v>575.84533371090902</v>
      </c>
      <c r="F200" s="422"/>
      <c r="G200" s="40">
        <v>59.199500295949001</v>
      </c>
      <c r="H200" s="41">
        <v>0.78887235820340806</v>
      </c>
      <c r="I200" s="42">
        <f t="shared" si="33"/>
        <v>1487.2263183336815</v>
      </c>
    </row>
    <row r="201" spans="1:9" ht="15">
      <c r="A201" s="29" t="s">
        <v>24</v>
      </c>
      <c r="B201" s="43">
        <v>1.265554601653347</v>
      </c>
      <c r="C201" s="43">
        <v>0.34957659140234726</v>
      </c>
      <c r="D201" s="43">
        <v>0.17001380979533623</v>
      </c>
      <c r="E201" s="43">
        <v>0</v>
      </c>
      <c r="F201" s="422"/>
      <c r="G201" s="43">
        <v>0</v>
      </c>
      <c r="H201" s="44">
        <v>0</v>
      </c>
      <c r="I201" s="39">
        <f t="shared" si="33"/>
        <v>1.7851450028510305</v>
      </c>
    </row>
    <row r="202" spans="1:9" ht="15">
      <c r="A202" s="28" t="s">
        <v>60</v>
      </c>
      <c r="B202" s="40">
        <v>0.94444830140125891</v>
      </c>
      <c r="C202" s="40">
        <v>1.3153768914589681</v>
      </c>
      <c r="D202" s="40">
        <v>2.0599816907599995</v>
      </c>
      <c r="E202" s="40">
        <v>0</v>
      </c>
      <c r="F202" s="422"/>
      <c r="G202" s="40">
        <v>0</v>
      </c>
      <c r="H202" s="41">
        <v>0</v>
      </c>
      <c r="I202" s="42">
        <f t="shared" si="33"/>
        <v>4.3198068836202266</v>
      </c>
    </row>
    <row r="203" spans="1:9" ht="15">
      <c r="A203" s="29" t="s">
        <v>22</v>
      </c>
      <c r="B203" s="43">
        <v>4.1732387674400448E-2</v>
      </c>
      <c r="C203" s="43">
        <v>4.1732387674400448E-2</v>
      </c>
      <c r="D203" s="43">
        <v>0.35472529523240376</v>
      </c>
      <c r="E203" s="43">
        <v>0</v>
      </c>
      <c r="F203" s="422"/>
      <c r="G203" s="43">
        <v>0</v>
      </c>
      <c r="H203" s="44">
        <v>0</v>
      </c>
      <c r="I203" s="39">
        <f>+SUM(B203:E203,G203:H203)</f>
        <v>0.43819007058120463</v>
      </c>
    </row>
    <row r="204" spans="1:9" ht="15">
      <c r="A204" s="28" t="s">
        <v>21</v>
      </c>
      <c r="B204" s="40">
        <v>0.40810123970157852</v>
      </c>
      <c r="C204" s="40">
        <v>6.6056954055883011E-8</v>
      </c>
      <c r="D204" s="40">
        <v>1224.9483971244695</v>
      </c>
      <c r="E204" s="40">
        <v>0</v>
      </c>
      <c r="F204" s="422"/>
      <c r="G204" s="40">
        <v>0</v>
      </c>
      <c r="H204" s="41">
        <v>0</v>
      </c>
      <c r="I204" s="42">
        <f t="shared" si="33"/>
        <v>1225.3564984302279</v>
      </c>
    </row>
    <row r="205" spans="1:9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3"/>
        <v>0</v>
      </c>
    </row>
    <row r="206" spans="1:9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v>0</v>
      </c>
    </row>
    <row r="207" spans="1:9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v>0</v>
      </c>
    </row>
    <row r="208" spans="1:9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v>0</v>
      </c>
    </row>
    <row r="209" spans="1:1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v>0</v>
      </c>
    </row>
    <row r="210" spans="1:11" ht="15">
      <c r="A210" s="34" t="s">
        <v>26</v>
      </c>
      <c r="B210" s="67">
        <f>+SUM(B189:B205)</f>
        <v>433.49178947858252</v>
      </c>
      <c r="C210" s="67">
        <f t="shared" ref="C210:H210" si="34">+SUM(C189:C205)</f>
        <v>263.06273538994458</v>
      </c>
      <c r="D210" s="67">
        <f t="shared" si="34"/>
        <v>7052.2958765840904</v>
      </c>
      <c r="E210" s="67">
        <f t="shared" si="34"/>
        <v>637.58387075830694</v>
      </c>
      <c r="F210" s="67">
        <f t="shared" si="34"/>
        <v>0</v>
      </c>
      <c r="G210" s="67">
        <f t="shared" si="34"/>
        <v>59.199500295949001</v>
      </c>
      <c r="H210" s="68">
        <f t="shared" si="34"/>
        <v>0.78887235820340806</v>
      </c>
      <c r="I210" s="39">
        <f>+SUM(I189:I205)</f>
        <v>8446.422644865077</v>
      </c>
    </row>
    <row r="211" spans="1:11" s="15" customFormat="1" ht="15" thickBot="1">
      <c r="A211" s="32" t="s">
        <v>90</v>
      </c>
      <c r="B211" s="48">
        <f>+B210/$I$210</f>
        <v>5.1322531171480008E-2</v>
      </c>
      <c r="C211" s="48">
        <f t="shared" ref="C211:I211" si="35">+C210/$I$210</f>
        <v>3.1144870017825961E-2</v>
      </c>
      <c r="D211" s="48">
        <f t="shared" si="35"/>
        <v>0.8349447065464416</v>
      </c>
      <c r="E211" s="48">
        <f t="shared" si="35"/>
        <v>7.5485669799618668E-2</v>
      </c>
      <c r="F211" s="48">
        <f t="shared" si="35"/>
        <v>0</v>
      </c>
      <c r="G211" s="48">
        <f t="shared" si="35"/>
        <v>7.0088252488689729E-3</v>
      </c>
      <c r="H211" s="48">
        <f t="shared" si="35"/>
        <v>9.3397215764829804E-5</v>
      </c>
      <c r="I211" s="48">
        <f t="shared" si="35"/>
        <v>1</v>
      </c>
      <c r="J211" s="14"/>
      <c r="K211"/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4.25" customHeight="1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+SUM(B215:E215,G215:H215)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1" si="36">+SUM(B216:E216,G216:H216)</f>
        <v>0</v>
      </c>
    </row>
    <row r="217" spans="1:1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36"/>
        <v>0</v>
      </c>
    </row>
    <row r="218" spans="1:1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36"/>
        <v>0</v>
      </c>
    </row>
    <row r="219" spans="1:11" ht="15">
      <c r="A219" s="29" t="s">
        <v>16</v>
      </c>
      <c r="B219" s="43">
        <v>15.125734731434809</v>
      </c>
      <c r="C219" s="43">
        <v>7.7508340775877169</v>
      </c>
      <c r="D219" s="43">
        <v>12.017435585994884</v>
      </c>
      <c r="E219" s="43">
        <v>0</v>
      </c>
      <c r="F219" s="422"/>
      <c r="G219" s="43">
        <v>0</v>
      </c>
      <c r="H219" s="44">
        <v>0</v>
      </c>
      <c r="I219" s="39">
        <f t="shared" si="36"/>
        <v>34.894004395017411</v>
      </c>
    </row>
    <row r="220" spans="1:11" ht="15">
      <c r="A220" s="28" t="s">
        <v>68</v>
      </c>
      <c r="B220" s="40">
        <v>4.1045442769149432</v>
      </c>
      <c r="C220" s="40">
        <v>1.1662234308879271</v>
      </c>
      <c r="D220" s="40">
        <v>2.8927963084126205</v>
      </c>
      <c r="E220" s="40">
        <v>0</v>
      </c>
      <c r="F220" s="422"/>
      <c r="G220" s="40">
        <v>0</v>
      </c>
      <c r="H220" s="41">
        <v>0</v>
      </c>
      <c r="I220" s="42">
        <f t="shared" si="36"/>
        <v>8.1635640162154903</v>
      </c>
    </row>
    <row r="221" spans="1:11" ht="15">
      <c r="A221" s="29" t="s">
        <v>58</v>
      </c>
      <c r="B221" s="43">
        <v>0</v>
      </c>
      <c r="C221" s="43">
        <v>0</v>
      </c>
      <c r="D221" s="43">
        <v>0</v>
      </c>
      <c r="E221" s="43">
        <v>4.8557103724382895E-3</v>
      </c>
      <c r="F221" s="422"/>
      <c r="G221" s="43">
        <v>0</v>
      </c>
      <c r="H221" s="44">
        <v>0</v>
      </c>
      <c r="I221" s="39">
        <f t="shared" si="36"/>
        <v>4.8557103724382895E-3</v>
      </c>
    </row>
    <row r="222" spans="1:11" ht="15">
      <c r="A222" s="28" t="s">
        <v>12</v>
      </c>
      <c r="B222" s="40">
        <v>0</v>
      </c>
      <c r="C222" s="40">
        <v>0</v>
      </c>
      <c r="D222" s="40">
        <v>0</v>
      </c>
      <c r="E222" s="40">
        <v>0.21977114588195085</v>
      </c>
      <c r="F222" s="422"/>
      <c r="G222" s="40">
        <v>0</v>
      </c>
      <c r="H222" s="41">
        <v>0</v>
      </c>
      <c r="I222" s="42">
        <f t="shared" si="36"/>
        <v>0.21977114588195085</v>
      </c>
    </row>
    <row r="223" spans="1:1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36"/>
        <v>0</v>
      </c>
    </row>
    <row r="224" spans="1:11" ht="15">
      <c r="A224" s="28" t="s">
        <v>17</v>
      </c>
      <c r="B224" s="40">
        <v>11.131699432504334</v>
      </c>
      <c r="C224" s="40">
        <v>0</v>
      </c>
      <c r="D224" s="40">
        <v>44.092270538019015</v>
      </c>
      <c r="E224" s="40">
        <v>2.3303057283059281</v>
      </c>
      <c r="F224" s="422"/>
      <c r="G224" s="40">
        <v>0</v>
      </c>
      <c r="H224" s="41">
        <v>0</v>
      </c>
      <c r="I224" s="42">
        <f t="shared" si="36"/>
        <v>57.554275698829279</v>
      </c>
    </row>
    <row r="225" spans="1:11" ht="15">
      <c r="A225" s="29" t="s">
        <v>140</v>
      </c>
      <c r="B225" s="43">
        <v>10.745193170714812</v>
      </c>
      <c r="C225" s="43">
        <v>0.16710884193234371</v>
      </c>
      <c r="D225" s="43">
        <v>39.430612981649553</v>
      </c>
      <c r="E225" s="43">
        <v>6.7833663139146889</v>
      </c>
      <c r="F225" s="422"/>
      <c r="G225" s="43">
        <v>0</v>
      </c>
      <c r="H225" s="44">
        <v>0</v>
      </c>
      <c r="I225" s="39">
        <f t="shared" si="36"/>
        <v>57.126281308211396</v>
      </c>
    </row>
    <row r="226" spans="1:11" ht="15">
      <c r="A226" s="28" t="s">
        <v>25</v>
      </c>
      <c r="B226" s="40">
        <v>10.786538335836402</v>
      </c>
      <c r="C226" s="40">
        <v>0.24823636234402138</v>
      </c>
      <c r="D226" s="40">
        <v>25.526514498563717</v>
      </c>
      <c r="E226" s="40">
        <v>86.01751356646146</v>
      </c>
      <c r="F226" s="422"/>
      <c r="G226" s="40">
        <v>17.938416923078638</v>
      </c>
      <c r="H226" s="41">
        <v>2.0027791566848543</v>
      </c>
      <c r="I226" s="42">
        <f t="shared" si="36"/>
        <v>142.5199988429691</v>
      </c>
    </row>
    <row r="227" spans="1:11" ht="15">
      <c r="A227" s="29" t="s">
        <v>24</v>
      </c>
      <c r="B227" s="43">
        <v>29.715315900457281</v>
      </c>
      <c r="C227" s="43">
        <v>0</v>
      </c>
      <c r="D227" s="43">
        <v>5.417482592626512</v>
      </c>
      <c r="E227" s="43">
        <v>0</v>
      </c>
      <c r="F227" s="422"/>
      <c r="G227" s="43">
        <v>0</v>
      </c>
      <c r="H227" s="44">
        <v>0</v>
      </c>
      <c r="I227" s="39">
        <f t="shared" si="36"/>
        <v>35.13279849308379</v>
      </c>
    </row>
    <row r="228" spans="1:11" ht="15">
      <c r="A228" s="28" t="s">
        <v>60</v>
      </c>
      <c r="B228" s="40">
        <v>0.24949005276244648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36"/>
        <v>0.24949005276244648</v>
      </c>
    </row>
    <row r="229" spans="1:11" ht="15">
      <c r="A229" s="29" t="s">
        <v>22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+SUM(B229:E229,G229:H229)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36"/>
        <v>0</v>
      </c>
    </row>
    <row r="231" spans="1:1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36"/>
        <v>0</v>
      </c>
    </row>
    <row r="232" spans="1:1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v>0</v>
      </c>
    </row>
    <row r="233" spans="1:1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v>0</v>
      </c>
    </row>
    <row r="234" spans="1:1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v>0</v>
      </c>
    </row>
    <row r="235" spans="1:1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v>0</v>
      </c>
    </row>
    <row r="236" spans="1:11" ht="15">
      <c r="A236" s="34" t="s">
        <v>26</v>
      </c>
      <c r="B236" s="67">
        <f>+SUM(B215:B231)</f>
        <v>81.858515900625022</v>
      </c>
      <c r="C236" s="67">
        <f t="shared" ref="C236:H236" si="37">+SUM(C215:C231)</f>
        <v>9.3324027127520086</v>
      </c>
      <c r="D236" s="67">
        <f t="shared" si="37"/>
        <v>129.3771125052663</v>
      </c>
      <c r="E236" s="67">
        <f t="shared" si="37"/>
        <v>95.355812464936463</v>
      </c>
      <c r="F236" s="67">
        <f t="shared" si="37"/>
        <v>0</v>
      </c>
      <c r="G236" s="67">
        <f t="shared" si="37"/>
        <v>17.938416923078638</v>
      </c>
      <c r="H236" s="68">
        <f t="shared" si="37"/>
        <v>2.0027791566848543</v>
      </c>
      <c r="I236" s="39">
        <f>+SUM(I215:I231)</f>
        <v>335.86503966334328</v>
      </c>
    </row>
    <row r="237" spans="1:11" s="15" customFormat="1" ht="15" thickBot="1">
      <c r="A237" s="32" t="s">
        <v>90</v>
      </c>
      <c r="B237" s="48">
        <f>+B236/$I$236</f>
        <v>0.24372443164277083</v>
      </c>
      <c r="C237" s="48">
        <f t="shared" ref="C237:I237" si="38">+C236/$I$236</f>
        <v>2.7786168879340371E-2</v>
      </c>
      <c r="D237" s="48">
        <f t="shared" si="38"/>
        <v>0.38520565473247342</v>
      </c>
      <c r="E237" s="48">
        <f t="shared" si="38"/>
        <v>0.2839110988167064</v>
      </c>
      <c r="F237" s="48">
        <f t="shared" si="38"/>
        <v>0</v>
      </c>
      <c r="G237" s="48">
        <f t="shared" si="38"/>
        <v>5.3409598513317544E-2</v>
      </c>
      <c r="H237" s="48">
        <f t="shared" si="38"/>
        <v>5.9630474153914747E-3</v>
      </c>
      <c r="I237" s="48">
        <f t="shared" si="38"/>
        <v>1</v>
      </c>
      <c r="J237" s="14"/>
      <c r="K237"/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4.25" customHeight="1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0.12440676219313544</v>
      </c>
      <c r="C241" s="37">
        <v>0.12440676219313544</v>
      </c>
      <c r="D241" s="37">
        <v>1.0574574786416515</v>
      </c>
      <c r="E241" s="37">
        <v>0</v>
      </c>
      <c r="F241" s="421"/>
      <c r="G241" s="37">
        <v>0</v>
      </c>
      <c r="H241" s="38">
        <v>0</v>
      </c>
      <c r="I241" s="39">
        <f>+SUM(B241:E241,G241:H241)</f>
        <v>1.3062710030279223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57" si="39">+SUM(B242:E242,G242:H242)</f>
        <v>0</v>
      </c>
    </row>
    <row r="243" spans="1:9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39"/>
        <v>0</v>
      </c>
    </row>
    <row r="244" spans="1:9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39"/>
        <v>0</v>
      </c>
    </row>
    <row r="245" spans="1:9" ht="15">
      <c r="A245" s="29" t="s">
        <v>16</v>
      </c>
      <c r="B245" s="43">
        <v>221.00252404441571</v>
      </c>
      <c r="C245" s="43">
        <v>0.9876419342493542</v>
      </c>
      <c r="D245" s="43">
        <v>18.657039330360853</v>
      </c>
      <c r="E245" s="43">
        <v>0</v>
      </c>
      <c r="F245" s="422"/>
      <c r="G245" s="43">
        <v>0</v>
      </c>
      <c r="H245" s="44">
        <v>0</v>
      </c>
      <c r="I245" s="39">
        <f t="shared" si="39"/>
        <v>240.64720530902591</v>
      </c>
    </row>
    <row r="246" spans="1:9" ht="15">
      <c r="A246" s="28" t="s">
        <v>68</v>
      </c>
      <c r="B246" s="40">
        <v>72.388945638728259</v>
      </c>
      <c r="C246" s="40">
        <v>0.31165658619221986</v>
      </c>
      <c r="D246" s="40">
        <v>9.0628756649045812</v>
      </c>
      <c r="E246" s="40">
        <v>0</v>
      </c>
      <c r="F246" s="422"/>
      <c r="G246" s="40">
        <v>0</v>
      </c>
      <c r="H246" s="41">
        <v>0</v>
      </c>
      <c r="I246" s="42">
        <f t="shared" si="39"/>
        <v>81.763477889825054</v>
      </c>
    </row>
    <row r="247" spans="1:9" ht="15">
      <c r="A247" s="29" t="s">
        <v>58</v>
      </c>
      <c r="B247" s="43">
        <v>4.7879805870459323E-9</v>
      </c>
      <c r="C247" s="43">
        <v>4.7879805870459323E-9</v>
      </c>
      <c r="D247" s="43">
        <v>4.7879805870459323E-9</v>
      </c>
      <c r="E247" s="43">
        <v>2.1342111911319606</v>
      </c>
      <c r="F247" s="422"/>
      <c r="G247" s="43">
        <v>0</v>
      </c>
      <c r="H247" s="44">
        <v>0</v>
      </c>
      <c r="I247" s="39">
        <f t="shared" si="39"/>
        <v>2.1342112054959022</v>
      </c>
    </row>
    <row r="248" spans="1:9" ht="15">
      <c r="A248" s="28" t="s">
        <v>12</v>
      </c>
      <c r="B248" s="40">
        <v>6.8513075529886309E-9</v>
      </c>
      <c r="C248" s="40">
        <v>6.8513075529886309E-9</v>
      </c>
      <c r="D248" s="40">
        <v>6.8513075529886309E-9</v>
      </c>
      <c r="E248" s="40">
        <v>0.32935223078340037</v>
      </c>
      <c r="F248" s="422"/>
      <c r="G248" s="40">
        <v>0</v>
      </c>
      <c r="H248" s="41">
        <v>0</v>
      </c>
      <c r="I248" s="42">
        <f t="shared" si="39"/>
        <v>0.32935225133732304</v>
      </c>
    </row>
    <row r="249" spans="1:9" ht="15">
      <c r="A249" s="29" t="s">
        <v>59</v>
      </c>
      <c r="B249" s="43">
        <v>2.3664891754550298E-2</v>
      </c>
      <c r="C249" s="43">
        <v>2.3664891754550298E-2</v>
      </c>
      <c r="D249" s="43">
        <v>0.20115157991367755</v>
      </c>
      <c r="E249" s="43">
        <v>0</v>
      </c>
      <c r="F249" s="422"/>
      <c r="G249" s="43">
        <v>0</v>
      </c>
      <c r="H249" s="44">
        <v>0</v>
      </c>
      <c r="I249" s="39">
        <f t="shared" si="39"/>
        <v>0.24848136342277816</v>
      </c>
    </row>
    <row r="250" spans="1:9" ht="15">
      <c r="A250" s="28" t="s">
        <v>17</v>
      </c>
      <c r="B250" s="40">
        <v>54.378779702059163</v>
      </c>
      <c r="C250" s="40">
        <v>2.2130813480934113</v>
      </c>
      <c r="D250" s="40">
        <v>42.536475540485704</v>
      </c>
      <c r="E250" s="40">
        <v>0.53244801471258052</v>
      </c>
      <c r="F250" s="422"/>
      <c r="G250" s="40">
        <v>0</v>
      </c>
      <c r="H250" s="41">
        <v>0</v>
      </c>
      <c r="I250" s="42">
        <f t="shared" si="39"/>
        <v>99.660784605350855</v>
      </c>
    </row>
    <row r="251" spans="1:9" ht="15">
      <c r="A251" s="29" t="s">
        <v>140</v>
      </c>
      <c r="B251" s="43">
        <v>665.55278251643426</v>
      </c>
      <c r="C251" s="43">
        <v>26.167464273665605</v>
      </c>
      <c r="D251" s="43">
        <v>497.25993326735443</v>
      </c>
      <c r="E251" s="43">
        <v>1.9962908326131485</v>
      </c>
      <c r="F251" s="422"/>
      <c r="G251" s="43">
        <v>0</v>
      </c>
      <c r="H251" s="44">
        <v>0</v>
      </c>
      <c r="I251" s="39">
        <f t="shared" si="39"/>
        <v>1190.9764708900673</v>
      </c>
    </row>
    <row r="252" spans="1:9" ht="15">
      <c r="A252" s="28" t="s">
        <v>25</v>
      </c>
      <c r="B252" s="40">
        <v>141.39531625686763</v>
      </c>
      <c r="C252" s="40">
        <v>5.8652856607346129</v>
      </c>
      <c r="D252" s="40">
        <v>229.27986987654054</v>
      </c>
      <c r="E252" s="40">
        <v>720.60239019898165</v>
      </c>
      <c r="F252" s="422"/>
      <c r="G252" s="40">
        <v>262.01866792283414</v>
      </c>
      <c r="H252" s="41">
        <v>19.113784764494049</v>
      </c>
      <c r="I252" s="42">
        <f t="shared" si="39"/>
        <v>1378.2753146804525</v>
      </c>
    </row>
    <row r="253" spans="1:9" ht="15">
      <c r="A253" s="29" t="s">
        <v>24</v>
      </c>
      <c r="B253" s="43">
        <v>120.04544366921216</v>
      </c>
      <c r="C253" s="43">
        <v>8.6618075043658578E-7</v>
      </c>
      <c r="D253" s="43">
        <v>2.1899920611159827</v>
      </c>
      <c r="E253" s="43">
        <v>0</v>
      </c>
      <c r="F253" s="422"/>
      <c r="G253" s="43">
        <v>0</v>
      </c>
      <c r="H253" s="44">
        <v>0</v>
      </c>
      <c r="I253" s="39">
        <f t="shared" si="39"/>
        <v>122.2354365965089</v>
      </c>
    </row>
    <row r="254" spans="1:9" ht="15">
      <c r="A254" s="28" t="s">
        <v>60</v>
      </c>
      <c r="B254" s="40">
        <v>1.63800428266344</v>
      </c>
      <c r="C254" s="40">
        <v>2.7778526189791273</v>
      </c>
      <c r="D254" s="40">
        <v>5.0659926126202466</v>
      </c>
      <c r="E254" s="40">
        <v>0</v>
      </c>
      <c r="F254" s="422"/>
      <c r="G254" s="40">
        <v>0</v>
      </c>
      <c r="H254" s="41">
        <v>0</v>
      </c>
      <c r="I254" s="42">
        <f t="shared" si="39"/>
        <v>9.4818495142628141</v>
      </c>
    </row>
    <row r="255" spans="1:9" ht="15">
      <c r="A255" s="29" t="s">
        <v>22</v>
      </c>
      <c r="B255" s="43">
        <v>8.5209490204474285</v>
      </c>
      <c r="C255" s="43">
        <v>18.254445674614765</v>
      </c>
      <c r="D255" s="43">
        <v>95.023280654428419</v>
      </c>
      <c r="E255" s="43">
        <v>0</v>
      </c>
      <c r="F255" s="422"/>
      <c r="G255" s="43">
        <v>0</v>
      </c>
      <c r="H255" s="44">
        <v>0</v>
      </c>
      <c r="I255" s="39">
        <f>+SUM(B255:E255,G255:H255)</f>
        <v>121.79867534949061</v>
      </c>
    </row>
    <row r="256" spans="1:9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39"/>
        <v>0</v>
      </c>
    </row>
    <row r="257" spans="1:1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39"/>
        <v>0</v>
      </c>
    </row>
    <row r="258" spans="1:1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v>0</v>
      </c>
    </row>
    <row r="259" spans="1:1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v>0</v>
      </c>
    </row>
    <row r="260" spans="1:1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v>0</v>
      </c>
    </row>
    <row r="261" spans="1:1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v>0</v>
      </c>
    </row>
    <row r="262" spans="1:11" ht="15">
      <c r="A262" s="34" t="s">
        <v>26</v>
      </c>
      <c r="B262" s="67">
        <f>+SUM(B241:B257)</f>
        <v>1285.0708167964149</v>
      </c>
      <c r="C262" s="67">
        <f t="shared" ref="C262:H262" si="40">+SUM(C241:C257)</f>
        <v>56.725500628296814</v>
      </c>
      <c r="D262" s="67">
        <f t="shared" si="40"/>
        <v>900.33406807800532</v>
      </c>
      <c r="E262" s="67">
        <f t="shared" si="40"/>
        <v>725.59469246822277</v>
      </c>
      <c r="F262" s="67">
        <f t="shared" si="40"/>
        <v>0</v>
      </c>
      <c r="G262" s="67">
        <f t="shared" si="40"/>
        <v>262.01866792283414</v>
      </c>
      <c r="H262" s="68">
        <f t="shared" si="40"/>
        <v>19.113784764494049</v>
      </c>
      <c r="I262" s="39">
        <f>+SUM(I241:I257)</f>
        <v>3248.8575306582675</v>
      </c>
    </row>
    <row r="263" spans="1:11" s="15" customFormat="1" ht="15" thickBot="1">
      <c r="A263" s="32" t="s">
        <v>90</v>
      </c>
      <c r="B263" s="48">
        <f>+B262/$I$262</f>
        <v>0.39554545087609311</v>
      </c>
      <c r="C263" s="48">
        <f t="shared" ref="C263:I263" si="41">+C262/$I$262</f>
        <v>1.746013793864435E-2</v>
      </c>
      <c r="D263" s="48">
        <f t="shared" si="41"/>
        <v>0.2771232839796407</v>
      </c>
      <c r="E263" s="48">
        <f t="shared" si="41"/>
        <v>0.22333841531093743</v>
      </c>
      <c r="F263" s="48">
        <f t="shared" si="41"/>
        <v>0</v>
      </c>
      <c r="G263" s="48">
        <f t="shared" si="41"/>
        <v>8.0649479224700019E-2</v>
      </c>
      <c r="H263" s="48">
        <f t="shared" si="41"/>
        <v>5.8832326699845491E-3</v>
      </c>
      <c r="I263" s="48">
        <f t="shared" si="41"/>
        <v>1</v>
      </c>
      <c r="J263" s="14"/>
      <c r="K263"/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4.25" customHeight="1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+SUM(B267:E267,G267:H267)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3" si="42">+SUM(B268:E268,G268:H268)</f>
        <v>0</v>
      </c>
    </row>
    <row r="269" spans="1:1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2"/>
        <v>0</v>
      </c>
    </row>
    <row r="270" spans="1:1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2"/>
        <v>0</v>
      </c>
    </row>
    <row r="271" spans="1:11" ht="15">
      <c r="A271" s="29" t="s">
        <v>16</v>
      </c>
      <c r="B271" s="43">
        <v>18.188655079067008</v>
      </c>
      <c r="C271" s="43">
        <v>55.374481003819319</v>
      </c>
      <c r="D271" s="43">
        <v>21.629663758644977</v>
      </c>
      <c r="E271" s="43">
        <v>0</v>
      </c>
      <c r="F271" s="422"/>
      <c r="G271" s="43">
        <v>0</v>
      </c>
      <c r="H271" s="44">
        <v>0</v>
      </c>
      <c r="I271" s="39">
        <f t="shared" si="42"/>
        <v>95.192799841531311</v>
      </c>
    </row>
    <row r="272" spans="1:11" ht="15">
      <c r="A272" s="28" t="s">
        <v>68</v>
      </c>
      <c r="B272" s="40">
        <v>7.3417540054272781</v>
      </c>
      <c r="C272" s="40">
        <v>0.95421150172599245</v>
      </c>
      <c r="D272" s="40">
        <v>22.855420562196581</v>
      </c>
      <c r="E272" s="40">
        <v>0.79690830118339562</v>
      </c>
      <c r="F272" s="422"/>
      <c r="G272" s="40">
        <v>0</v>
      </c>
      <c r="H272" s="41">
        <v>0</v>
      </c>
      <c r="I272" s="42">
        <f t="shared" si="42"/>
        <v>31.948294370533251</v>
      </c>
    </row>
    <row r="273" spans="1:9" ht="15">
      <c r="A273" s="29" t="s">
        <v>58</v>
      </c>
      <c r="B273" s="43">
        <v>3.6889135584480698E-9</v>
      </c>
      <c r="C273" s="43">
        <v>3.6889135584480698E-9</v>
      </c>
      <c r="D273" s="43">
        <v>3.6889135584480698E-9</v>
      </c>
      <c r="E273" s="43">
        <v>36.992158525246353</v>
      </c>
      <c r="F273" s="422"/>
      <c r="G273" s="43">
        <v>0</v>
      </c>
      <c r="H273" s="44">
        <v>0</v>
      </c>
      <c r="I273" s="39">
        <f t="shared" si="42"/>
        <v>36.992158536313092</v>
      </c>
    </row>
    <row r="274" spans="1:9" ht="15">
      <c r="A274" s="28" t="s">
        <v>12</v>
      </c>
      <c r="B274" s="40">
        <v>9.7497508484207638E-9</v>
      </c>
      <c r="C274" s="40">
        <v>9.7497508484207638E-9</v>
      </c>
      <c r="D274" s="40">
        <v>9.7497508484207638E-9</v>
      </c>
      <c r="E274" s="40">
        <v>2.644896211607764E-2</v>
      </c>
      <c r="F274" s="422"/>
      <c r="G274" s="40">
        <v>0</v>
      </c>
      <c r="H274" s="41">
        <v>0</v>
      </c>
      <c r="I274" s="42">
        <f t="shared" si="42"/>
        <v>2.6448991365330184E-2</v>
      </c>
    </row>
    <row r="275" spans="1:9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42"/>
        <v>0</v>
      </c>
    </row>
    <row r="276" spans="1:9" ht="15">
      <c r="A276" s="28" t="s">
        <v>17</v>
      </c>
      <c r="B276" s="40">
        <v>2.625426467178047</v>
      </c>
      <c r="C276" s="40">
        <v>4.4651277177699786E-9</v>
      </c>
      <c r="D276" s="40">
        <v>47.384004014264406</v>
      </c>
      <c r="E276" s="40">
        <v>0</v>
      </c>
      <c r="F276" s="422"/>
      <c r="G276" s="40">
        <v>0</v>
      </c>
      <c r="H276" s="41">
        <v>0</v>
      </c>
      <c r="I276" s="42">
        <f t="shared" si="42"/>
        <v>50.009430485907579</v>
      </c>
    </row>
    <row r="277" spans="1:9" ht="15">
      <c r="A277" s="29" t="s">
        <v>140</v>
      </c>
      <c r="B277" s="43">
        <v>2.1168452899066743</v>
      </c>
      <c r="C277" s="43">
        <v>15.77500407058945</v>
      </c>
      <c r="D277" s="43">
        <v>88.99706575419637</v>
      </c>
      <c r="E277" s="43">
        <v>0</v>
      </c>
      <c r="F277" s="422"/>
      <c r="G277" s="43">
        <v>0</v>
      </c>
      <c r="H277" s="44">
        <v>0</v>
      </c>
      <c r="I277" s="39">
        <f t="shared" si="42"/>
        <v>106.88891511469249</v>
      </c>
    </row>
    <row r="278" spans="1:9" ht="15">
      <c r="A278" s="28" t="s">
        <v>25</v>
      </c>
      <c r="B278" s="40">
        <v>1.0916564461203486</v>
      </c>
      <c r="C278" s="40">
        <v>3.3750383179265059E-9</v>
      </c>
      <c r="D278" s="40">
        <v>30.991712188684406</v>
      </c>
      <c r="E278" s="40">
        <v>101.06421449040168</v>
      </c>
      <c r="F278" s="422"/>
      <c r="G278" s="40">
        <v>1.5164457921240051</v>
      </c>
      <c r="H278" s="41">
        <v>0</v>
      </c>
      <c r="I278" s="42">
        <f t="shared" si="42"/>
        <v>134.66402892070548</v>
      </c>
    </row>
    <row r="279" spans="1:9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42"/>
        <v>0</v>
      </c>
    </row>
    <row r="280" spans="1:9" ht="15">
      <c r="A280" s="28" t="s">
        <v>60</v>
      </c>
      <c r="B280" s="40">
        <v>0.3651474125149724</v>
      </c>
      <c r="C280" s="40">
        <v>4.2958519119408518E-2</v>
      </c>
      <c r="D280" s="40">
        <v>4.2958519119408518E-2</v>
      </c>
      <c r="E280" s="40">
        <v>0</v>
      </c>
      <c r="F280" s="422"/>
      <c r="G280" s="40">
        <v>0</v>
      </c>
      <c r="H280" s="41">
        <v>0</v>
      </c>
      <c r="I280" s="42">
        <f t="shared" si="42"/>
        <v>0.45106445075378943</v>
      </c>
    </row>
    <row r="281" spans="1:9" ht="15">
      <c r="A281" s="29" t="s">
        <v>21</v>
      </c>
      <c r="B281" s="43">
        <v>0.30870053677693565</v>
      </c>
      <c r="C281" s="43">
        <v>3.6317710209051245E-2</v>
      </c>
      <c r="D281" s="43">
        <v>3.6317710209051245E-2</v>
      </c>
      <c r="E281" s="43">
        <v>0</v>
      </c>
      <c r="F281" s="422"/>
      <c r="G281" s="43">
        <v>0</v>
      </c>
      <c r="H281" s="44">
        <v>0</v>
      </c>
      <c r="I281" s="39">
        <f>+SUM(B281:E281,G281:H281)</f>
        <v>0.3813359571950381</v>
      </c>
    </row>
    <row r="282" spans="1:9" ht="15">
      <c r="A282" s="28" t="s">
        <v>22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2"/>
        <v>0</v>
      </c>
    </row>
    <row r="283" spans="1:9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2"/>
        <v>0</v>
      </c>
    </row>
    <row r="284" spans="1:9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v>0</v>
      </c>
    </row>
    <row r="285" spans="1:9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v>0</v>
      </c>
    </row>
    <row r="286" spans="1:9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v>0</v>
      </c>
    </row>
    <row r="287" spans="1:9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v>0</v>
      </c>
    </row>
    <row r="288" spans="1:9" ht="15">
      <c r="A288" s="34" t="s">
        <v>26</v>
      </c>
      <c r="B288" s="67">
        <f>+SUM(B267:B283)</f>
        <v>32.038185250429933</v>
      </c>
      <c r="C288" s="67">
        <f t="shared" ref="C288:H288" si="43">+SUM(C267:C283)</f>
        <v>72.182972826742045</v>
      </c>
      <c r="D288" s="67">
        <f t="shared" si="43"/>
        <v>211.93714252075387</v>
      </c>
      <c r="E288" s="67">
        <f t="shared" si="43"/>
        <v>138.87973027894751</v>
      </c>
      <c r="F288" s="67">
        <f t="shared" si="43"/>
        <v>0</v>
      </c>
      <c r="G288" s="67">
        <f t="shared" si="43"/>
        <v>1.5164457921240051</v>
      </c>
      <c r="H288" s="68">
        <f t="shared" si="43"/>
        <v>0</v>
      </c>
      <c r="I288" s="39">
        <f>+SUM(I267:I283)</f>
        <v>456.55447666899738</v>
      </c>
    </row>
    <row r="289" spans="1:11" s="15" customFormat="1" ht="15" thickBot="1">
      <c r="A289" s="32" t="s">
        <v>90</v>
      </c>
      <c r="B289" s="48">
        <f>+B288/$I$288</f>
        <v>7.0173849754314552E-2</v>
      </c>
      <c r="C289" s="48">
        <f t="shared" ref="C289:I289" si="44">+C288/$I$288</f>
        <v>0.15810374558888576</v>
      </c>
      <c r="D289" s="48">
        <f t="shared" si="44"/>
        <v>0.46420997570112227</v>
      </c>
      <c r="E289" s="48">
        <f t="shared" si="44"/>
        <v>0.30419092874131537</v>
      </c>
      <c r="F289" s="48">
        <f t="shared" si="44"/>
        <v>0</v>
      </c>
      <c r="G289" s="48">
        <f t="shared" si="44"/>
        <v>3.3215002143619989E-3</v>
      </c>
      <c r="H289" s="48">
        <f t="shared" si="44"/>
        <v>0</v>
      </c>
      <c r="I289" s="48">
        <f t="shared" si="44"/>
        <v>1</v>
      </c>
      <c r="J289" s="14"/>
      <c r="K289"/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4.25" customHeight="1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+SUM(B293:E293,G293:H293)</f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09" si="45">+SUM(B294:E294,G294:H294)</f>
        <v>0</v>
      </c>
    </row>
    <row r="295" spans="1:11" ht="15">
      <c r="A295" s="29" t="s">
        <v>10</v>
      </c>
      <c r="B295" s="43">
        <v>2.3342008345150527E-2</v>
      </c>
      <c r="C295" s="43">
        <v>0</v>
      </c>
      <c r="D295" s="43">
        <v>152.51045799165487</v>
      </c>
      <c r="E295" s="43">
        <v>0</v>
      </c>
      <c r="F295" s="422"/>
      <c r="G295" s="43">
        <v>0</v>
      </c>
      <c r="H295" s="44">
        <v>0</v>
      </c>
      <c r="I295" s="39">
        <f t="shared" si="45"/>
        <v>152.53380000000001</v>
      </c>
    </row>
    <row r="296" spans="1:1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45"/>
        <v>0</v>
      </c>
    </row>
    <row r="297" spans="1:11" ht="15">
      <c r="A297" s="29" t="s">
        <v>16</v>
      </c>
      <c r="B297" s="43">
        <v>84.053356039218016</v>
      </c>
      <c r="C297" s="43">
        <v>239.72707314506164</v>
      </c>
      <c r="D297" s="43">
        <v>25.238190164067948</v>
      </c>
      <c r="E297" s="43">
        <v>0</v>
      </c>
      <c r="F297" s="422"/>
      <c r="G297" s="43">
        <v>0</v>
      </c>
      <c r="H297" s="44">
        <v>0</v>
      </c>
      <c r="I297" s="39">
        <f t="shared" si="45"/>
        <v>349.01861934834761</v>
      </c>
    </row>
    <row r="298" spans="1:11" ht="15">
      <c r="A298" s="28" t="s">
        <v>68</v>
      </c>
      <c r="B298" s="40">
        <v>111.54694131902438</v>
      </c>
      <c r="C298" s="40">
        <v>102.10054703146299</v>
      </c>
      <c r="D298" s="40">
        <v>26.892770700662783</v>
      </c>
      <c r="E298" s="40">
        <v>0.4042441578933732</v>
      </c>
      <c r="F298" s="422"/>
      <c r="G298" s="40">
        <v>0</v>
      </c>
      <c r="H298" s="41">
        <v>0</v>
      </c>
      <c r="I298" s="42">
        <f t="shared" si="45"/>
        <v>240.94450320904355</v>
      </c>
    </row>
    <row r="299" spans="1:11" ht="15">
      <c r="A299" s="29" t="s">
        <v>58</v>
      </c>
      <c r="B299" s="43">
        <v>0</v>
      </c>
      <c r="C299" s="43">
        <v>0</v>
      </c>
      <c r="D299" s="43">
        <v>0</v>
      </c>
      <c r="E299" s="43">
        <v>1.2315340611484871</v>
      </c>
      <c r="F299" s="422"/>
      <c r="G299" s="43">
        <v>0</v>
      </c>
      <c r="H299" s="44">
        <v>0</v>
      </c>
      <c r="I299" s="39">
        <f t="shared" si="45"/>
        <v>1.2315340611484871</v>
      </c>
    </row>
    <row r="300" spans="1:1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45"/>
        <v>0</v>
      </c>
    </row>
    <row r="301" spans="1:11" ht="15">
      <c r="A301" s="29" t="s">
        <v>59</v>
      </c>
      <c r="B301" s="43">
        <v>0.14070792499421478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45"/>
        <v>0.14070792499421478</v>
      </c>
    </row>
    <row r="302" spans="1:11" ht="15">
      <c r="A302" s="28" t="s">
        <v>17</v>
      </c>
      <c r="B302" s="40">
        <v>1.259493234767892</v>
      </c>
      <c r="C302" s="40">
        <v>5.3904827424942701</v>
      </c>
      <c r="D302" s="40">
        <v>7.3181251355169268</v>
      </c>
      <c r="E302" s="40">
        <v>10.727043714898761</v>
      </c>
      <c r="F302" s="422"/>
      <c r="G302" s="40">
        <v>0</v>
      </c>
      <c r="H302" s="41">
        <v>0</v>
      </c>
      <c r="I302" s="42">
        <f t="shared" si="45"/>
        <v>24.695144827677851</v>
      </c>
    </row>
    <row r="303" spans="1:11" ht="15">
      <c r="A303" s="29" t="s">
        <v>140</v>
      </c>
      <c r="B303" s="43">
        <v>315.40590374537629</v>
      </c>
      <c r="C303" s="43">
        <v>4126.7655965091717</v>
      </c>
      <c r="D303" s="43">
        <v>697.19270714509616</v>
      </c>
      <c r="E303" s="43">
        <v>7.3630896015226162</v>
      </c>
      <c r="F303" s="422"/>
      <c r="G303" s="43">
        <v>0</v>
      </c>
      <c r="H303" s="44">
        <v>0</v>
      </c>
      <c r="I303" s="39">
        <f>+SUM(B303:E303,G303:H303)</f>
        <v>5146.7272970011672</v>
      </c>
    </row>
    <row r="304" spans="1:11" ht="15">
      <c r="A304" s="28" t="s">
        <v>25</v>
      </c>
      <c r="B304" s="40">
        <v>152.02455627205512</v>
      </c>
      <c r="C304" s="40">
        <v>15.88930117592558</v>
      </c>
      <c r="D304" s="40">
        <v>51.323254547847796</v>
      </c>
      <c r="E304" s="40">
        <v>1269.3587037326211</v>
      </c>
      <c r="F304" s="422"/>
      <c r="G304" s="40">
        <v>96.726283054958259</v>
      </c>
      <c r="H304" s="41">
        <v>0.11960439043915141</v>
      </c>
      <c r="I304" s="42">
        <f t="shared" si="45"/>
        <v>1585.4417031738469</v>
      </c>
    </row>
    <row r="305" spans="1:11" ht="15">
      <c r="A305" s="29" t="s">
        <v>24</v>
      </c>
      <c r="B305" s="43">
        <v>25.002910773867523</v>
      </c>
      <c r="C305" s="43">
        <v>52.9624220640085</v>
      </c>
      <c r="D305" s="43">
        <v>146.65541367798315</v>
      </c>
      <c r="E305" s="43">
        <v>0</v>
      </c>
      <c r="F305" s="422"/>
      <c r="G305" s="43">
        <v>0</v>
      </c>
      <c r="H305" s="44">
        <v>0</v>
      </c>
      <c r="I305" s="39">
        <f t="shared" si="45"/>
        <v>224.62074651585917</v>
      </c>
    </row>
    <row r="306" spans="1:11" ht="15">
      <c r="A306" s="28" t="s">
        <v>60</v>
      </c>
      <c r="B306" s="40">
        <v>6.9270856223062607</v>
      </c>
      <c r="C306" s="40">
        <v>0</v>
      </c>
      <c r="D306" s="40">
        <v>3.2361384851683295</v>
      </c>
      <c r="E306" s="40">
        <v>0</v>
      </c>
      <c r="F306" s="422"/>
      <c r="G306" s="40">
        <v>0</v>
      </c>
      <c r="H306" s="41">
        <v>0</v>
      </c>
      <c r="I306" s="42">
        <f t="shared" si="45"/>
        <v>10.163224107474591</v>
      </c>
    </row>
    <row r="307" spans="1:11" ht="15">
      <c r="A307" s="29" t="s">
        <v>22</v>
      </c>
      <c r="B307" s="43">
        <v>75.135964301884087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>+SUM(B307:E307,G307:H307)</f>
        <v>75.135964301884087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45"/>
        <v>0</v>
      </c>
    </row>
    <row r="309" spans="1:1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45"/>
        <v>0</v>
      </c>
    </row>
    <row r="310" spans="1:1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v>0</v>
      </c>
    </row>
    <row r="311" spans="1:1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v>0</v>
      </c>
    </row>
    <row r="312" spans="1:1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v>0</v>
      </c>
    </row>
    <row r="313" spans="1:1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v>0</v>
      </c>
    </row>
    <row r="314" spans="1:11" ht="15">
      <c r="A314" s="34" t="s">
        <v>26</v>
      </c>
      <c r="B314" s="67">
        <f>+SUM(B293:B309)</f>
        <v>771.52026124183885</v>
      </c>
      <c r="C314" s="67">
        <f t="shared" ref="C314:H314" si="46">+SUM(C293:C309)</f>
        <v>4542.8354226681249</v>
      </c>
      <c r="D314" s="67">
        <f t="shared" si="46"/>
        <v>1110.367057847998</v>
      </c>
      <c r="E314" s="67">
        <f t="shared" si="46"/>
        <v>1289.0846152680842</v>
      </c>
      <c r="F314" s="67">
        <f t="shared" si="46"/>
        <v>0</v>
      </c>
      <c r="G314" s="67">
        <f>+SUM(G293:G309)</f>
        <v>96.726283054958259</v>
      </c>
      <c r="H314" s="68">
        <f t="shared" si="46"/>
        <v>0.11960439043915141</v>
      </c>
      <c r="I314" s="39">
        <f>+SUM(I293:I309)</f>
        <v>7810.6532444714439</v>
      </c>
    </row>
    <row r="315" spans="1:11" s="15" customFormat="1" ht="15" thickBot="1">
      <c r="A315" s="32" t="s">
        <v>90</v>
      </c>
      <c r="B315" s="48">
        <f>+B314/$I$314</f>
        <v>9.8777943034142279E-2</v>
      </c>
      <c r="C315" s="48">
        <f t="shared" ref="C315:I315" si="47">+C314/$I$314</f>
        <v>0.58162042027453287</v>
      </c>
      <c r="D315" s="48">
        <f t="shared" si="47"/>
        <v>0.1421605879935767</v>
      </c>
      <c r="E315" s="48">
        <f t="shared" si="47"/>
        <v>0.16504184412238854</v>
      </c>
      <c r="F315" s="48">
        <f t="shared" si="47"/>
        <v>0</v>
      </c>
      <c r="G315" s="48">
        <f t="shared" si="47"/>
        <v>1.2383891593628651E-2</v>
      </c>
      <c r="H315" s="48">
        <f t="shared" si="47"/>
        <v>1.5312981730921175E-5</v>
      </c>
      <c r="I315" s="48">
        <f t="shared" si="47"/>
        <v>1</v>
      </c>
      <c r="J315" s="14"/>
      <c r="K315"/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4.25" customHeight="1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1.9708002220093954E-9</v>
      </c>
      <c r="C319" s="37">
        <v>894.64476078609209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+SUM(B319:E319,G319:H319)</f>
        <v>894.64476078806285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5" si="48">+SUM(B320:E320,G320:H320)</f>
        <v>0</v>
      </c>
    </row>
    <row r="321" spans="1:9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48"/>
        <v>0</v>
      </c>
    </row>
    <row r="322" spans="1:9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48"/>
        <v>0</v>
      </c>
    </row>
    <row r="323" spans="1:9" ht="15">
      <c r="A323" s="29" t="s">
        <v>16</v>
      </c>
      <c r="B323" s="43">
        <v>4.0511960139565115</v>
      </c>
      <c r="C323" s="43">
        <v>15.479159104998205</v>
      </c>
      <c r="D323" s="43">
        <v>5.9841331462694898</v>
      </c>
      <c r="E323" s="43">
        <v>0</v>
      </c>
      <c r="F323" s="422"/>
      <c r="G323" s="43">
        <v>0</v>
      </c>
      <c r="H323" s="44">
        <v>0</v>
      </c>
      <c r="I323" s="39">
        <f t="shared" si="48"/>
        <v>25.514488265224205</v>
      </c>
    </row>
    <row r="324" spans="1:9" ht="15">
      <c r="A324" s="28" t="s">
        <v>68</v>
      </c>
      <c r="B324" s="40">
        <v>6.6574533620921441</v>
      </c>
      <c r="C324" s="40">
        <v>2.4750984318952343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48"/>
        <v>9.1325517939873784</v>
      </c>
    </row>
    <row r="325" spans="1:9" ht="15">
      <c r="A325" s="29" t="s">
        <v>58</v>
      </c>
      <c r="B325" s="43">
        <v>1.9223753717347747E-8</v>
      </c>
      <c r="C325" s="43">
        <v>1.2327939596065942</v>
      </c>
      <c r="D325" s="43">
        <v>0</v>
      </c>
      <c r="E325" s="43">
        <v>3.4932766440563268</v>
      </c>
      <c r="F325" s="422"/>
      <c r="G325" s="43">
        <v>0</v>
      </c>
      <c r="H325" s="44">
        <v>0</v>
      </c>
      <c r="I325" s="39">
        <f t="shared" si="48"/>
        <v>4.7260706228866747</v>
      </c>
    </row>
    <row r="326" spans="1:9" ht="15">
      <c r="A326" s="28" t="s">
        <v>12</v>
      </c>
      <c r="B326" s="40">
        <v>1.8469130015623147E-9</v>
      </c>
      <c r="C326" s="40">
        <v>0</v>
      </c>
      <c r="D326" s="40">
        <v>0</v>
      </c>
      <c r="E326" s="40">
        <v>0.15032483288355139</v>
      </c>
      <c r="F326" s="422"/>
      <c r="G326" s="40">
        <v>0</v>
      </c>
      <c r="H326" s="41">
        <v>0</v>
      </c>
      <c r="I326" s="42">
        <f t="shared" si="48"/>
        <v>0.1503248347304644</v>
      </c>
    </row>
    <row r="327" spans="1:9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48"/>
        <v>0</v>
      </c>
    </row>
    <row r="328" spans="1:9" ht="15">
      <c r="A328" s="28" t="s">
        <v>17</v>
      </c>
      <c r="B328" s="40">
        <v>8.4282295400563054</v>
      </c>
      <c r="C328" s="40">
        <v>0</v>
      </c>
      <c r="D328" s="40">
        <v>2.3053543014221591</v>
      </c>
      <c r="E328" s="40">
        <v>0</v>
      </c>
      <c r="F328" s="422"/>
      <c r="G328" s="40">
        <v>0</v>
      </c>
      <c r="H328" s="41">
        <v>0</v>
      </c>
      <c r="I328" s="42">
        <f t="shared" si="48"/>
        <v>10.733583841478465</v>
      </c>
    </row>
    <row r="329" spans="1:9" ht="15">
      <c r="A329" s="29" t="s">
        <v>140</v>
      </c>
      <c r="B329" s="43">
        <v>419.2506334083335</v>
      </c>
      <c r="C329" s="43">
        <v>2216.8672704692231</v>
      </c>
      <c r="D329" s="43">
        <v>522.74068166022914</v>
      </c>
      <c r="E329" s="43">
        <v>144.20888632316013</v>
      </c>
      <c r="F329" s="422"/>
      <c r="G329" s="43">
        <v>0</v>
      </c>
      <c r="H329" s="44">
        <v>0</v>
      </c>
      <c r="I329" s="39">
        <f>+SUM(B329:E329,G329:H329)</f>
        <v>3303.0674718609462</v>
      </c>
    </row>
    <row r="330" spans="1:9" ht="15">
      <c r="A330" s="28" t="s">
        <v>25</v>
      </c>
      <c r="B330" s="40">
        <v>110.77663924492386</v>
      </c>
      <c r="C330" s="40">
        <v>13.46561094467442</v>
      </c>
      <c r="D330" s="40">
        <v>31.087569008101095</v>
      </c>
      <c r="E330" s="40">
        <v>2009.5306738019135</v>
      </c>
      <c r="F330" s="422"/>
      <c r="G330" s="40">
        <v>116.0261983941798</v>
      </c>
      <c r="H330" s="41">
        <v>0</v>
      </c>
      <c r="I330" s="42">
        <f t="shared" si="48"/>
        <v>2280.8866913937927</v>
      </c>
    </row>
    <row r="331" spans="1:9" ht="15">
      <c r="A331" s="29" t="s">
        <v>24</v>
      </c>
      <c r="B331" s="43">
        <v>4.9083804121700911</v>
      </c>
      <c r="C331" s="43">
        <v>0</v>
      </c>
      <c r="D331" s="43">
        <v>1.2398921259475078</v>
      </c>
      <c r="E331" s="43">
        <v>0</v>
      </c>
      <c r="F331" s="422"/>
      <c r="G331" s="43">
        <v>0</v>
      </c>
      <c r="H331" s="44">
        <v>0</v>
      </c>
      <c r="I331" s="39">
        <f t="shared" si="48"/>
        <v>6.1482725381175989</v>
      </c>
    </row>
    <row r="332" spans="1:9" ht="15">
      <c r="A332" s="28" t="s">
        <v>60</v>
      </c>
      <c r="B332" s="40">
        <v>0.10523768157709376</v>
      </c>
      <c r="C332" s="40">
        <v>0.26309420394273436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48"/>
        <v>0.36833188551982809</v>
      </c>
    </row>
    <row r="333" spans="1:9" ht="15">
      <c r="A333" s="29" t="s">
        <v>22</v>
      </c>
      <c r="B333" s="43">
        <v>1.162239106778155</v>
      </c>
      <c r="C333" s="43">
        <v>442.64850169500863</v>
      </c>
      <c r="D333" s="43">
        <v>0.10964960039571499</v>
      </c>
      <c r="E333" s="43">
        <v>0</v>
      </c>
      <c r="F333" s="422"/>
      <c r="G333" s="43">
        <v>0</v>
      </c>
      <c r="H333" s="44">
        <v>0</v>
      </c>
      <c r="I333" s="39">
        <f>+SUM(B333:E333,G333:H333)</f>
        <v>443.92039040218248</v>
      </c>
    </row>
    <row r="334" spans="1:9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48"/>
        <v>0</v>
      </c>
    </row>
    <row r="335" spans="1:9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48"/>
        <v>0</v>
      </c>
    </row>
    <row r="336" spans="1:9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v>0</v>
      </c>
    </row>
    <row r="337" spans="1:1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v>0</v>
      </c>
    </row>
    <row r="338" spans="1:1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v>0</v>
      </c>
    </row>
    <row r="339" spans="1:1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v>0</v>
      </c>
    </row>
    <row r="340" spans="1:11" ht="15">
      <c r="A340" s="34" t="s">
        <v>26</v>
      </c>
      <c r="B340" s="67">
        <f>+SUM(B319:B335)</f>
        <v>555.34000879292921</v>
      </c>
      <c r="C340" s="67">
        <f t="shared" ref="C340:H340" si="49">+SUM(C319:C335)</f>
        <v>3587.0762895954413</v>
      </c>
      <c r="D340" s="67">
        <f t="shared" si="49"/>
        <v>563.4672798423652</v>
      </c>
      <c r="E340" s="67">
        <f t="shared" si="49"/>
        <v>2157.3831616020134</v>
      </c>
      <c r="F340" s="67">
        <f t="shared" si="49"/>
        <v>0</v>
      </c>
      <c r="G340" s="67">
        <f>+SUM(G319:G335)</f>
        <v>116.0261983941798</v>
      </c>
      <c r="H340" s="68">
        <f t="shared" si="49"/>
        <v>0</v>
      </c>
      <c r="I340" s="39">
        <f>+SUM(I319:I335)</f>
        <v>6979.2929382269294</v>
      </c>
    </row>
    <row r="341" spans="1:11" s="15" customFormat="1" ht="15" thickBot="1">
      <c r="A341" s="32" t="s">
        <v>90</v>
      </c>
      <c r="B341" s="48">
        <f>+B340/$I$340</f>
        <v>7.9569666112053447E-2</v>
      </c>
      <c r="C341" s="48">
        <f t="shared" ref="C341:I341" si="50">+C340/$I$340</f>
        <v>0.51395984111059945</v>
      </c>
      <c r="D341" s="48">
        <f t="shared" si="50"/>
        <v>8.0734149552047968E-2</v>
      </c>
      <c r="E341" s="48">
        <f t="shared" si="50"/>
        <v>0.30911199468152584</v>
      </c>
      <c r="F341" s="48">
        <f t="shared" si="50"/>
        <v>0</v>
      </c>
      <c r="G341" s="48">
        <f t="shared" si="50"/>
        <v>1.6624348543773253E-2</v>
      </c>
      <c r="H341" s="48">
        <f t="shared" si="50"/>
        <v>0</v>
      </c>
      <c r="I341" s="48">
        <f t="shared" si="50"/>
        <v>1</v>
      </c>
      <c r="J341" s="14"/>
      <c r="K341"/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4.25" customHeight="1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+SUM(B345:E345,G345:H345)</f>
        <v>0</v>
      </c>
    </row>
    <row r="346" spans="1:1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1" si="51">+SUM(B346:E346,G346:H346)</f>
        <v>0</v>
      </c>
    </row>
    <row r="347" spans="1:1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51"/>
        <v>0</v>
      </c>
    </row>
    <row r="348" spans="1:1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51"/>
        <v>0</v>
      </c>
    </row>
    <row r="349" spans="1:11" ht="15">
      <c r="A349" s="29" t="s">
        <v>16</v>
      </c>
      <c r="B349" s="43">
        <v>139.49262932720609</v>
      </c>
      <c r="C349" s="43">
        <v>6.2626364529494607</v>
      </c>
      <c r="D349" s="43">
        <v>227.2283254330724</v>
      </c>
      <c r="E349" s="43">
        <v>9.6878854533455279E-8</v>
      </c>
      <c r="F349" s="422"/>
      <c r="G349" s="43">
        <v>0</v>
      </c>
      <c r="H349" s="44">
        <v>0</v>
      </c>
      <c r="I349" s="39">
        <f t="shared" si="51"/>
        <v>372.98359131010682</v>
      </c>
    </row>
    <row r="350" spans="1:11" ht="15">
      <c r="A350" s="28" t="s">
        <v>68</v>
      </c>
      <c r="B350" s="40">
        <v>17.193802405901017</v>
      </c>
      <c r="C350" s="40">
        <v>3.2905924902493137E-8</v>
      </c>
      <c r="D350" s="40">
        <v>5.8403454207152752</v>
      </c>
      <c r="E350" s="40">
        <v>3.2905924902493137E-8</v>
      </c>
      <c r="F350" s="422"/>
      <c r="G350" s="40">
        <v>0</v>
      </c>
      <c r="H350" s="41">
        <v>0</v>
      </c>
      <c r="I350" s="42">
        <f t="shared" si="51"/>
        <v>23.034147892428138</v>
      </c>
    </row>
    <row r="351" spans="1:11" ht="15">
      <c r="A351" s="29" t="s">
        <v>58</v>
      </c>
      <c r="B351" s="43">
        <v>2.7157016176270908E-9</v>
      </c>
      <c r="C351" s="43">
        <v>2.7157016176270908E-9</v>
      </c>
      <c r="D351" s="43">
        <v>0</v>
      </c>
      <c r="E351" s="43">
        <v>6.2792028998950977</v>
      </c>
      <c r="F351" s="422"/>
      <c r="G351" s="43">
        <v>0</v>
      </c>
      <c r="H351" s="44">
        <v>0</v>
      </c>
      <c r="I351" s="39">
        <f t="shared" si="51"/>
        <v>6.2792029053265006</v>
      </c>
    </row>
    <row r="352" spans="1:11" ht="15">
      <c r="A352" s="28" t="s">
        <v>12</v>
      </c>
      <c r="B352" s="40">
        <v>1.2998149830364451E-9</v>
      </c>
      <c r="C352" s="40">
        <v>1.2998149830364451E-9</v>
      </c>
      <c r="D352" s="40">
        <v>1.2998149830364451E-9</v>
      </c>
      <c r="E352" s="40">
        <v>9.0926885598086454E-3</v>
      </c>
      <c r="F352" s="422"/>
      <c r="G352" s="40">
        <v>0</v>
      </c>
      <c r="H352" s="41">
        <v>0</v>
      </c>
      <c r="I352" s="42">
        <f t="shared" si="51"/>
        <v>9.0926924592535947E-3</v>
      </c>
    </row>
    <row r="353" spans="1:1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51"/>
        <v>0</v>
      </c>
    </row>
    <row r="354" spans="1:11" ht="15">
      <c r="A354" s="28" t="s">
        <v>17</v>
      </c>
      <c r="B354" s="40">
        <v>0.22936852183068651</v>
      </c>
      <c r="C354" s="40">
        <v>0.57342130945079728</v>
      </c>
      <c r="D354" s="40">
        <v>5.7342130314316232E-10</v>
      </c>
      <c r="E354" s="40">
        <v>5.7342130314316232E-10</v>
      </c>
      <c r="F354" s="422"/>
      <c r="G354" s="40">
        <v>0</v>
      </c>
      <c r="H354" s="41">
        <v>0</v>
      </c>
      <c r="I354" s="42">
        <f t="shared" si="51"/>
        <v>0.80278983242832647</v>
      </c>
    </row>
    <row r="355" spans="1:11" ht="15">
      <c r="A355" s="29" t="s">
        <v>140</v>
      </c>
      <c r="B355" s="43">
        <v>2.7618959245338703</v>
      </c>
      <c r="C355" s="43">
        <v>91.791486056544116</v>
      </c>
      <c r="D355" s="43">
        <v>17.680025690139068</v>
      </c>
      <c r="E355" s="43">
        <v>6.9258505191122165E-10</v>
      </c>
      <c r="F355" s="422"/>
      <c r="G355" s="43">
        <v>0</v>
      </c>
      <c r="H355" s="44">
        <v>0</v>
      </c>
      <c r="I355" s="39">
        <f>+SUM(B355:E355,G355:H355)</f>
        <v>112.23340767190965</v>
      </c>
    </row>
    <row r="356" spans="1:11" ht="15">
      <c r="A356" s="28" t="s">
        <v>25</v>
      </c>
      <c r="B356" s="40">
        <v>3.8732712679851344</v>
      </c>
      <c r="C356" s="40">
        <v>1.491940599039427</v>
      </c>
      <c r="D356" s="40">
        <v>23.297963892511941</v>
      </c>
      <c r="E356" s="40">
        <v>486.58045352325178</v>
      </c>
      <c r="F356" s="422"/>
      <c r="G356" s="40">
        <v>11.592065394947268</v>
      </c>
      <c r="H356" s="41">
        <v>7.9365480908334899E-3</v>
      </c>
      <c r="I356" s="42">
        <f t="shared" si="51"/>
        <v>526.84363122582636</v>
      </c>
    </row>
    <row r="357" spans="1:11" ht="15">
      <c r="A357" s="29" t="s">
        <v>24</v>
      </c>
      <c r="B357" s="43">
        <v>58.148539307785654</v>
      </c>
      <c r="C357" s="43">
        <v>5.2159313875211504E-4</v>
      </c>
      <c r="D357" s="43">
        <v>83.841093898547655</v>
      </c>
      <c r="E357" s="43">
        <v>3.4221256766819623E-8</v>
      </c>
      <c r="F357" s="422"/>
      <c r="G357" s="43">
        <v>0</v>
      </c>
      <c r="H357" s="44">
        <v>0</v>
      </c>
      <c r="I357" s="39">
        <f>+SUM(B357:E357,G357:H357)</f>
        <v>141.99015483369331</v>
      </c>
    </row>
    <row r="358" spans="1:11" ht="15">
      <c r="A358" s="28" t="s">
        <v>60</v>
      </c>
      <c r="B358" s="40">
        <v>27.760716239701384</v>
      </c>
      <c r="C358" s="40">
        <v>47.078740405822366</v>
      </c>
      <c r="D358" s="40">
        <v>85.857885213368917</v>
      </c>
      <c r="E358" s="40">
        <v>3.0609017421138166E-8</v>
      </c>
      <c r="F358" s="422"/>
      <c r="G358" s="40">
        <v>0</v>
      </c>
      <c r="H358" s="41">
        <v>0</v>
      </c>
      <c r="I358" s="42">
        <f t="shared" si="51"/>
        <v>160.6973418895017</v>
      </c>
    </row>
    <row r="359" spans="1:11" ht="15">
      <c r="A359" s="29" t="s">
        <v>22</v>
      </c>
      <c r="B359" s="43">
        <v>76.614476043469651</v>
      </c>
      <c r="C359" s="43">
        <v>789.58839856743566</v>
      </c>
      <c r="D359" s="43">
        <v>371.43291082651018</v>
      </c>
      <c r="E359" s="43">
        <v>5.6128607016224204E-8</v>
      </c>
      <c r="F359" s="422"/>
      <c r="G359" s="43">
        <v>0</v>
      </c>
      <c r="H359" s="44">
        <v>0</v>
      </c>
      <c r="I359" s="39">
        <f>+SUM(B359:E359,G359:H359)</f>
        <v>1237.6357854935441</v>
      </c>
    </row>
    <row r="360" spans="1:11" ht="15">
      <c r="A360" s="28" t="s">
        <v>21</v>
      </c>
      <c r="B360" s="40">
        <v>0.82106062624325926</v>
      </c>
      <c r="C360" s="40">
        <v>44.201641361282661</v>
      </c>
      <c r="D360" s="40">
        <v>13.76184801205731</v>
      </c>
      <c r="E360" s="40">
        <v>4.1676391346448274E-10</v>
      </c>
      <c r="F360" s="422"/>
      <c r="G360" s="40">
        <v>0</v>
      </c>
      <c r="H360" s="41">
        <v>0</v>
      </c>
      <c r="I360" s="42">
        <f t="shared" si="51"/>
        <v>58.784549999999996</v>
      </c>
    </row>
    <row r="361" spans="1:1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51"/>
        <v>0</v>
      </c>
    </row>
    <row r="362" spans="1:1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v>0</v>
      </c>
    </row>
    <row r="363" spans="1:1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v>0</v>
      </c>
    </row>
    <row r="364" spans="1:1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v>0</v>
      </c>
    </row>
    <row r="365" spans="1:1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v>0</v>
      </c>
    </row>
    <row r="366" spans="1:11" ht="15">
      <c r="A366" s="34" t="s">
        <v>26</v>
      </c>
      <c r="B366" s="67">
        <f>+SUM(B345:B361)</f>
        <v>326.89575966867221</v>
      </c>
      <c r="C366" s="67">
        <f t="shared" ref="C366:H366" si="52">+SUM(C345:C361)</f>
        <v>980.98878638258464</v>
      </c>
      <c r="D366" s="67">
        <f t="shared" si="52"/>
        <v>828.94039838879598</v>
      </c>
      <c r="E366" s="67">
        <f t="shared" si="52"/>
        <v>492.86874936413318</v>
      </c>
      <c r="F366" s="67">
        <f t="shared" si="52"/>
        <v>0</v>
      </c>
      <c r="G366" s="67">
        <f>+SUM(G345:G361)</f>
        <v>11.592065394947268</v>
      </c>
      <c r="H366" s="68">
        <f t="shared" si="52"/>
        <v>7.9365480908334899E-3</v>
      </c>
      <c r="I366" s="39">
        <f>+SUM(I345:I361)</f>
        <v>2641.2936957472243</v>
      </c>
    </row>
    <row r="367" spans="1:11" s="15" customFormat="1" ht="15" thickBot="1">
      <c r="A367" s="32" t="s">
        <v>90</v>
      </c>
      <c r="B367" s="48">
        <f>+B366/$I$366</f>
        <v>0.12376350278464324</v>
      </c>
      <c r="C367" s="48">
        <f t="shared" ref="C367:I367" si="53">+C366/$I$366</f>
        <v>0.37140465975521214</v>
      </c>
      <c r="D367" s="48">
        <f t="shared" si="53"/>
        <v>0.31383878276144828</v>
      </c>
      <c r="E367" s="48">
        <f t="shared" si="53"/>
        <v>0.1866012667041558</v>
      </c>
      <c r="F367" s="48">
        <f t="shared" si="53"/>
        <v>0</v>
      </c>
      <c r="G367" s="48">
        <f t="shared" si="53"/>
        <v>4.3887831987831482E-3</v>
      </c>
      <c r="H367" s="48">
        <f t="shared" si="53"/>
        <v>3.004795757326121E-6</v>
      </c>
      <c r="I367" s="48">
        <f t="shared" si="53"/>
        <v>1</v>
      </c>
      <c r="J367" s="14"/>
      <c r="K367"/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9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/>
      <c r="G371" s="37">
        <v>0</v>
      </c>
      <c r="H371" s="38">
        <v>0</v>
      </c>
      <c r="I371" s="39">
        <f>+SUM(B371:E371,G371:H371)</f>
        <v>0</v>
      </c>
    </row>
    <row r="372" spans="1:9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87" si="54">+SUM(B372:E372,G372:H372)</f>
        <v>0</v>
      </c>
    </row>
    <row r="373" spans="1:9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54"/>
        <v>0</v>
      </c>
    </row>
    <row r="374" spans="1:9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54"/>
        <v>0</v>
      </c>
    </row>
    <row r="375" spans="1:9" ht="15">
      <c r="A375" s="29" t="s">
        <v>16</v>
      </c>
      <c r="B375" s="43">
        <v>72.345383482718262</v>
      </c>
      <c r="C375" s="43">
        <v>1.3826682417722314</v>
      </c>
      <c r="D375" s="43">
        <v>24.22542960460623</v>
      </c>
      <c r="E375" s="43">
        <v>1.2274872345004936E-9</v>
      </c>
      <c r="F375" s="422"/>
      <c r="G375" s="43">
        <v>0</v>
      </c>
      <c r="H375" s="44">
        <v>0</v>
      </c>
      <c r="I375" s="39">
        <f t="shared" si="54"/>
        <v>97.953481330324223</v>
      </c>
    </row>
    <row r="376" spans="1:9" ht="15">
      <c r="A376" s="28" t="s">
        <v>68</v>
      </c>
      <c r="B376" s="40">
        <v>260.18070445627825</v>
      </c>
      <c r="C376" s="40">
        <v>0.91333333386621773</v>
      </c>
      <c r="D376" s="40">
        <v>1.29564345720128E-8</v>
      </c>
      <c r="E376" s="40">
        <v>1.9215841901490729</v>
      </c>
      <c r="F376" s="422"/>
      <c r="G376" s="40">
        <v>0</v>
      </c>
      <c r="H376" s="41">
        <v>0</v>
      </c>
      <c r="I376" s="42">
        <f t="shared" si="54"/>
        <v>263.01562199324997</v>
      </c>
    </row>
    <row r="377" spans="1:9" ht="15">
      <c r="A377" s="29" t="s">
        <v>58</v>
      </c>
      <c r="B377" s="43">
        <v>4.5158991211443997E-9</v>
      </c>
      <c r="C377" s="43">
        <v>4.5158991211443997E-9</v>
      </c>
      <c r="D377" s="43">
        <v>4.5158991211443997E-9</v>
      </c>
      <c r="E377" s="43">
        <v>1882.7681923818486</v>
      </c>
      <c r="F377" s="422"/>
      <c r="G377" s="43">
        <v>0</v>
      </c>
      <c r="H377" s="44">
        <v>0</v>
      </c>
      <c r="I377" s="39">
        <f t="shared" si="54"/>
        <v>1882.7681923953962</v>
      </c>
    </row>
    <row r="378" spans="1:9" ht="15">
      <c r="A378" s="28" t="s">
        <v>12</v>
      </c>
      <c r="B378" s="40">
        <v>1.8431683718098168E-8</v>
      </c>
      <c r="C378" s="40">
        <v>1.8431683718098168E-8</v>
      </c>
      <c r="D378" s="40">
        <v>1.8431683718098168E-8</v>
      </c>
      <c r="E378" s="40">
        <v>14.637986730785293</v>
      </c>
      <c r="F378" s="422"/>
      <c r="G378" s="40">
        <v>0</v>
      </c>
      <c r="H378" s="41">
        <v>0</v>
      </c>
      <c r="I378" s="42">
        <f t="shared" si="54"/>
        <v>14.637986786080344</v>
      </c>
    </row>
    <row r="379" spans="1:9" ht="15">
      <c r="A379" s="29" t="s">
        <v>59</v>
      </c>
      <c r="B379" s="43">
        <v>2.996923073157259E-2</v>
      </c>
      <c r="C379" s="43">
        <v>2.996923073157259E-2</v>
      </c>
      <c r="D379" s="43">
        <v>2.996923073157259E-2</v>
      </c>
      <c r="E379" s="43">
        <v>0.32966153804729853</v>
      </c>
      <c r="F379" s="422"/>
      <c r="G379" s="43">
        <v>0</v>
      </c>
      <c r="H379" s="44">
        <v>0</v>
      </c>
      <c r="I379" s="39">
        <f t="shared" si="54"/>
        <v>0.41956923024201631</v>
      </c>
    </row>
    <row r="380" spans="1:9" ht="15">
      <c r="A380" s="28" t="s">
        <v>17</v>
      </c>
      <c r="B380" s="40">
        <v>17.739305682090219</v>
      </c>
      <c r="C380" s="40">
        <v>2.3449875017094459E-9</v>
      </c>
      <c r="D380" s="40">
        <v>10.150491993958868</v>
      </c>
      <c r="E380" s="40">
        <v>9.0437555063595223</v>
      </c>
      <c r="F380" s="422"/>
      <c r="G380" s="40">
        <v>0</v>
      </c>
      <c r="H380" s="41">
        <v>0</v>
      </c>
      <c r="I380" s="42">
        <f t="shared" si="54"/>
        <v>36.933553184753599</v>
      </c>
    </row>
    <row r="381" spans="1:9" ht="15">
      <c r="A381" s="29" t="s">
        <v>140</v>
      </c>
      <c r="B381" s="43">
        <v>137.22035082139806</v>
      </c>
      <c r="C381" s="43">
        <v>1.9749124058689109</v>
      </c>
      <c r="D381" s="43">
        <v>141.60611414199215</v>
      </c>
      <c r="E381" s="43">
        <v>4.8771979813438872E-2</v>
      </c>
      <c r="F381" s="422"/>
      <c r="G381" s="43">
        <v>0</v>
      </c>
      <c r="H381" s="44">
        <v>0</v>
      </c>
      <c r="I381" s="39">
        <f>+SUM(B381:E381,G381:H381)</f>
        <v>280.85014934907258</v>
      </c>
    </row>
    <row r="382" spans="1:9" ht="15">
      <c r="A382" s="28" t="s">
        <v>25</v>
      </c>
      <c r="B382" s="40">
        <v>34.501388430284017</v>
      </c>
      <c r="C382" s="40">
        <v>1.614704621279615E-2</v>
      </c>
      <c r="D382" s="40">
        <v>10.169865812997669</v>
      </c>
      <c r="E382" s="40">
        <v>131.07840549313875</v>
      </c>
      <c r="F382" s="422"/>
      <c r="G382" s="40">
        <v>133.2999601686752</v>
      </c>
      <c r="H382" s="41">
        <v>0</v>
      </c>
      <c r="I382" s="42">
        <f t="shared" si="54"/>
        <v>309.06576695130843</v>
      </c>
    </row>
    <row r="383" spans="1:9" ht="15">
      <c r="A383" s="29" t="s">
        <v>24</v>
      </c>
      <c r="B383" s="43">
        <v>42.638072929379426</v>
      </c>
      <c r="C383" s="43">
        <v>6.5861697864235282E-9</v>
      </c>
      <c r="D383" s="43">
        <v>6.5861697864235282E-9</v>
      </c>
      <c r="E383" s="43">
        <v>6.5861697864235282E-9</v>
      </c>
      <c r="F383" s="422"/>
      <c r="G383" s="43">
        <v>0</v>
      </c>
      <c r="H383" s="44">
        <v>0</v>
      </c>
      <c r="I383" s="39">
        <f>+SUM(B383:E383,G383:H383)</f>
        <v>42.638072949137936</v>
      </c>
    </row>
    <row r="384" spans="1:9" ht="15">
      <c r="A384" s="28" t="s">
        <v>60</v>
      </c>
      <c r="B384" s="40">
        <v>37.488807330328889</v>
      </c>
      <c r="C384" s="40">
        <v>3.570362565484668E-8</v>
      </c>
      <c r="D384" s="40">
        <v>3.570362565484668E-8</v>
      </c>
      <c r="E384" s="40">
        <v>3.570362565484668E-8</v>
      </c>
      <c r="F384" s="422"/>
      <c r="G384" s="40">
        <v>0</v>
      </c>
      <c r="H384" s="41">
        <v>0</v>
      </c>
      <c r="I384" s="42">
        <f t="shared" si="54"/>
        <v>37.488807437439775</v>
      </c>
    </row>
    <row r="385" spans="1:11" ht="15">
      <c r="A385" s="29" t="s">
        <v>22</v>
      </c>
      <c r="B385" s="43">
        <v>116.95193244199154</v>
      </c>
      <c r="C385" s="43">
        <v>1.0125708426892532E-8</v>
      </c>
      <c r="D385" s="43">
        <v>1.0125708426892532E-8</v>
      </c>
      <c r="E385" s="43">
        <v>1.0125708426892532E-8</v>
      </c>
      <c r="F385" s="422"/>
      <c r="G385" s="43">
        <v>0</v>
      </c>
      <c r="H385" s="44">
        <v>0</v>
      </c>
      <c r="I385" s="39">
        <f>+SUM(B385:E385,G385:H385)</f>
        <v>116.95193247236865</v>
      </c>
    </row>
    <row r="386" spans="1:11" ht="15">
      <c r="A386" s="28" t="s">
        <v>21</v>
      </c>
      <c r="B386" s="40">
        <v>16.581667908880227</v>
      </c>
      <c r="C386" s="40">
        <v>1.3257067139205404E-8</v>
      </c>
      <c r="D386" s="40">
        <v>1.978226245092142</v>
      </c>
      <c r="E386" s="40">
        <v>1.3257067139205404E-8</v>
      </c>
      <c r="F386" s="422"/>
      <c r="G386" s="40">
        <v>0</v>
      </c>
      <c r="H386" s="41">
        <v>0</v>
      </c>
      <c r="I386" s="42">
        <f t="shared" si="54"/>
        <v>18.559894180486506</v>
      </c>
    </row>
    <row r="387" spans="1:1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54"/>
        <v>0</v>
      </c>
    </row>
    <row r="388" spans="1:1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v>0</v>
      </c>
    </row>
    <row r="389" spans="1:1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v>0</v>
      </c>
    </row>
    <row r="390" spans="1:1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v>0</v>
      </c>
    </row>
    <row r="391" spans="1:1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v>0</v>
      </c>
    </row>
    <row r="392" spans="1:11" ht="15">
      <c r="A392" s="34" t="s">
        <v>26</v>
      </c>
      <c r="B392" s="67">
        <f>+SUM(B371:B387)</f>
        <v>735.67758273702805</v>
      </c>
      <c r="C392" s="67">
        <f t="shared" ref="C392:H392" si="55">+SUM(C371:C387)</f>
        <v>4.3170303494168705</v>
      </c>
      <c r="D392" s="67">
        <f t="shared" si="55"/>
        <v>188.16009711769817</v>
      </c>
      <c r="E392" s="67">
        <f t="shared" si="55"/>
        <v>2039.8283578870416</v>
      </c>
      <c r="F392" s="67">
        <f t="shared" si="55"/>
        <v>0</v>
      </c>
      <c r="G392" s="67">
        <f>+SUM(G371:G387)</f>
        <v>133.2999601686752</v>
      </c>
      <c r="H392" s="68">
        <f t="shared" si="55"/>
        <v>0</v>
      </c>
      <c r="I392" s="39">
        <f>+SUM(I371:I387)</f>
        <v>3101.2830282598607</v>
      </c>
    </row>
    <row r="393" spans="1:11" s="15" customFormat="1" ht="15" thickBot="1">
      <c r="A393" s="32" t="s">
        <v>90</v>
      </c>
      <c r="B393" s="48">
        <f>+B392/$I$392</f>
        <v>0.23721716980788399</v>
      </c>
      <c r="C393" s="48">
        <f t="shared" ref="C393:I393" si="56">+C392/$I$392</f>
        <v>1.3920143082971595E-3</v>
      </c>
      <c r="D393" s="48">
        <f t="shared" si="56"/>
        <v>6.0671694715743303E-2</v>
      </c>
      <c r="E393" s="48">
        <f t="shared" si="56"/>
        <v>0.65773692349246682</v>
      </c>
      <c r="F393" s="48">
        <f t="shared" si="56"/>
        <v>0</v>
      </c>
      <c r="G393" s="48">
        <f t="shared" si="56"/>
        <v>4.2982197675608541E-2</v>
      </c>
      <c r="H393" s="48">
        <f t="shared" si="56"/>
        <v>0</v>
      </c>
      <c r="I393" s="48">
        <f t="shared" si="56"/>
        <v>1</v>
      </c>
      <c r="J393" s="14"/>
      <c r="K393"/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4.25" customHeight="1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+SUM(B397:E397,G397:H397)</f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3" si="57">+SUM(B398:E398,G398:H398)</f>
        <v>0</v>
      </c>
    </row>
    <row r="399" spans="1:1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57"/>
        <v>0</v>
      </c>
    </row>
    <row r="400" spans="1:1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57"/>
        <v>0</v>
      </c>
    </row>
    <row r="401" spans="1:9" ht="15">
      <c r="A401" s="29" t="s">
        <v>16</v>
      </c>
      <c r="B401" s="43">
        <v>27.581741246236874</v>
      </c>
      <c r="C401" s="43">
        <v>17.761320423435286</v>
      </c>
      <c r="D401" s="43">
        <v>4.2136439778415165E-3</v>
      </c>
      <c r="E401" s="43">
        <v>0</v>
      </c>
      <c r="F401" s="422"/>
      <c r="G401" s="43">
        <v>0</v>
      </c>
      <c r="H401" s="44">
        <v>0</v>
      </c>
      <c r="I401" s="39">
        <f t="shared" si="57"/>
        <v>45.347275313650002</v>
      </c>
    </row>
    <row r="402" spans="1:9" ht="15">
      <c r="A402" s="28" t="s">
        <v>68</v>
      </c>
      <c r="B402" s="40">
        <v>7.1505808354238907</v>
      </c>
      <c r="C402" s="40">
        <v>3.9028265017193142</v>
      </c>
      <c r="D402" s="40">
        <v>3.1303294347596267</v>
      </c>
      <c r="E402" s="40">
        <v>0</v>
      </c>
      <c r="F402" s="422"/>
      <c r="G402" s="40">
        <v>0</v>
      </c>
      <c r="H402" s="41">
        <v>0</v>
      </c>
      <c r="I402" s="42">
        <f t="shared" si="57"/>
        <v>14.183736771902833</v>
      </c>
    </row>
    <row r="403" spans="1:9" ht="15">
      <c r="A403" s="29" t="s">
        <v>58</v>
      </c>
      <c r="B403" s="43">
        <v>9.4695548976891425E-10</v>
      </c>
      <c r="C403" s="43">
        <v>0</v>
      </c>
      <c r="D403" s="43">
        <v>0</v>
      </c>
      <c r="E403" s="43">
        <v>0.33933214275293389</v>
      </c>
      <c r="F403" s="422"/>
      <c r="G403" s="43">
        <v>0</v>
      </c>
      <c r="H403" s="44">
        <v>0</v>
      </c>
      <c r="I403" s="39">
        <f t="shared" si="57"/>
        <v>0.3393321436998894</v>
      </c>
    </row>
    <row r="404" spans="1:9" ht="15">
      <c r="A404" s="28" t="s">
        <v>12</v>
      </c>
      <c r="B404" s="40">
        <v>7.0100224167068875E-10</v>
      </c>
      <c r="C404" s="40">
        <v>0</v>
      </c>
      <c r="D404" s="40">
        <v>0</v>
      </c>
      <c r="E404" s="40">
        <v>8.9331370731299167E-2</v>
      </c>
      <c r="F404" s="422"/>
      <c r="G404" s="40">
        <v>0</v>
      </c>
      <c r="H404" s="41">
        <v>0</v>
      </c>
      <c r="I404" s="42">
        <f t="shared" si="57"/>
        <v>8.933137143230141E-2</v>
      </c>
    </row>
    <row r="405" spans="1:9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57"/>
        <v>0</v>
      </c>
    </row>
    <row r="406" spans="1:9" ht="15">
      <c r="A406" s="28" t="s">
        <v>17</v>
      </c>
      <c r="B406" s="40">
        <v>1.9881834063372225E-11</v>
      </c>
      <c r="C406" s="40">
        <v>0</v>
      </c>
      <c r="D406" s="40">
        <v>2.7834567738425693E-2</v>
      </c>
      <c r="E406" s="40">
        <v>0</v>
      </c>
      <c r="F406" s="422"/>
      <c r="G406" s="40">
        <v>0</v>
      </c>
      <c r="H406" s="41">
        <v>0</v>
      </c>
      <c r="I406" s="42">
        <f t="shared" si="57"/>
        <v>2.7834567758307529E-2</v>
      </c>
    </row>
    <row r="407" spans="1:9" ht="15">
      <c r="A407" s="29" t="s">
        <v>140</v>
      </c>
      <c r="B407" s="43">
        <v>47.367489718094326</v>
      </c>
      <c r="C407" s="43">
        <v>246.44304466736756</v>
      </c>
      <c r="D407" s="43">
        <v>79.258405166890739</v>
      </c>
      <c r="E407" s="43">
        <v>1.4514897371143707</v>
      </c>
      <c r="F407" s="422"/>
      <c r="G407" s="43">
        <v>0</v>
      </c>
      <c r="H407" s="44">
        <v>0</v>
      </c>
      <c r="I407" s="39">
        <f>+SUM(B407:E407,G407:H407)</f>
        <v>374.52042928946696</v>
      </c>
    </row>
    <row r="408" spans="1:9" ht="15">
      <c r="A408" s="28" t="s">
        <v>25</v>
      </c>
      <c r="B408" s="40">
        <v>21.982383568431686</v>
      </c>
      <c r="C408" s="40">
        <v>1.2889904391918463</v>
      </c>
      <c r="D408" s="40">
        <v>4.0476319028997345</v>
      </c>
      <c r="E408" s="40">
        <v>211.92094113437926</v>
      </c>
      <c r="F408" s="422"/>
      <c r="G408" s="40">
        <v>32.276147785561918</v>
      </c>
      <c r="H408" s="41">
        <v>0</v>
      </c>
      <c r="I408" s="42">
        <f t="shared" si="57"/>
        <v>271.51609483046445</v>
      </c>
    </row>
    <row r="409" spans="1:9" ht="15">
      <c r="A409" s="29" t="s">
        <v>24</v>
      </c>
      <c r="B409" s="43">
        <v>4.035218749925126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>+SUM(B409:E409,G409:H409)</f>
        <v>4.035218749925126</v>
      </c>
    </row>
    <row r="410" spans="1:9" ht="15">
      <c r="A410" s="28" t="s">
        <v>60</v>
      </c>
      <c r="B410" s="40">
        <v>0.27503014182723473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57"/>
        <v>0.27503014182723473</v>
      </c>
    </row>
    <row r="411" spans="1:9" ht="15">
      <c r="A411" s="29" t="s">
        <v>22</v>
      </c>
      <c r="B411" s="43">
        <v>1.1575029438613222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+SUM(B411:E411,G411:H411)</f>
        <v>1.1575029438613222</v>
      </c>
    </row>
    <row r="412" spans="1:9" ht="15">
      <c r="A412" s="28" t="s">
        <v>21</v>
      </c>
      <c r="B412" s="40">
        <v>5.1427316029420096</v>
      </c>
      <c r="C412" s="40">
        <v>2.0570926363769213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57"/>
        <v>7.1998242393189305</v>
      </c>
    </row>
    <row r="413" spans="1:9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57"/>
        <v>0</v>
      </c>
    </row>
    <row r="414" spans="1:9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v>0</v>
      </c>
    </row>
    <row r="415" spans="1:9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v>0</v>
      </c>
    </row>
    <row r="416" spans="1:9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v>0</v>
      </c>
    </row>
    <row r="417" spans="1:1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v>0</v>
      </c>
    </row>
    <row r="418" spans="1:11" ht="15">
      <c r="A418" s="34" t="s">
        <v>26</v>
      </c>
      <c r="B418" s="67">
        <f>+SUM(B397:B413)</f>
        <v>114.69267880841029</v>
      </c>
      <c r="C418" s="67">
        <f t="shared" ref="C418:H418" si="58">+SUM(C397:C413)</f>
        <v>271.4532746680909</v>
      </c>
      <c r="D418" s="67">
        <f t="shared" si="58"/>
        <v>86.468414716266366</v>
      </c>
      <c r="E418" s="67">
        <f t="shared" si="58"/>
        <v>213.80109438497786</v>
      </c>
      <c r="F418" s="67">
        <f t="shared" si="58"/>
        <v>0</v>
      </c>
      <c r="G418" s="67">
        <f>+SUM(G397:G413)</f>
        <v>32.276147785561918</v>
      </c>
      <c r="H418" s="68">
        <f t="shared" si="58"/>
        <v>0</v>
      </c>
      <c r="I418" s="39">
        <f>+SUM(I397:I413)</f>
        <v>718.69161036330729</v>
      </c>
    </row>
    <row r="419" spans="1:11" s="15" customFormat="1" ht="15" thickBot="1">
      <c r="A419" s="32" t="s">
        <v>90</v>
      </c>
      <c r="B419" s="48">
        <f>+B418/$I$418</f>
        <v>0.1595853870486004</v>
      </c>
      <c r="C419" s="48">
        <f t="shared" ref="C419:I419" si="59">+C418/$I$418</f>
        <v>0.37770480516791893</v>
      </c>
      <c r="D419" s="48">
        <f t="shared" si="59"/>
        <v>0.12031365535567548</v>
      </c>
      <c r="E419" s="48">
        <f t="shared" si="59"/>
        <v>0.29748655932813634</v>
      </c>
      <c r="F419" s="48">
        <f t="shared" si="59"/>
        <v>0</v>
      </c>
      <c r="G419" s="48">
        <f t="shared" si="59"/>
        <v>4.4909593099668903E-2</v>
      </c>
      <c r="H419" s="48">
        <f t="shared" si="59"/>
        <v>0</v>
      </c>
      <c r="I419" s="48">
        <f t="shared" si="59"/>
        <v>1</v>
      </c>
      <c r="J419" s="14"/>
      <c r="K419"/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4.25" customHeight="1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+SUM(B423:E423,G423:H423)</f>
        <v>0</v>
      </c>
    </row>
    <row r="424" spans="1:1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39" si="60">+SUM(B424:E424,G424:H424)</f>
        <v>0</v>
      </c>
    </row>
    <row r="425" spans="1:1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60"/>
        <v>0</v>
      </c>
    </row>
    <row r="426" spans="1:1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60"/>
        <v>0</v>
      </c>
    </row>
    <row r="427" spans="1:11" ht="15">
      <c r="A427" s="29" t="s">
        <v>16</v>
      </c>
      <c r="B427" s="43">
        <v>97.614205837743242</v>
      </c>
      <c r="C427" s="43">
        <v>2.2768457697329052</v>
      </c>
      <c r="D427" s="43">
        <v>10.291752383113403</v>
      </c>
      <c r="E427" s="43">
        <v>0</v>
      </c>
      <c r="F427" s="422"/>
      <c r="G427" s="43">
        <v>0</v>
      </c>
      <c r="H427" s="44">
        <v>0</v>
      </c>
      <c r="I427" s="39">
        <f t="shared" si="60"/>
        <v>110.18280399058955</v>
      </c>
    </row>
    <row r="428" spans="1:11" ht="15">
      <c r="A428" s="28" t="s">
        <v>68</v>
      </c>
      <c r="B428" s="40">
        <v>23.089556650400596</v>
      </c>
      <c r="C428" s="40">
        <v>10.698709277241294</v>
      </c>
      <c r="D428" s="40">
        <v>2.856945091108245</v>
      </c>
      <c r="E428" s="40">
        <v>0</v>
      </c>
      <c r="F428" s="422"/>
      <c r="G428" s="40">
        <v>0</v>
      </c>
      <c r="H428" s="41">
        <v>0</v>
      </c>
      <c r="I428" s="42">
        <f t="shared" si="60"/>
        <v>36.645211018750132</v>
      </c>
    </row>
    <row r="429" spans="1:11" ht="15">
      <c r="A429" s="29" t="s">
        <v>58</v>
      </c>
      <c r="B429" s="43">
        <v>3.853359473714346E-10</v>
      </c>
      <c r="C429" s="43">
        <v>3.853359473714346E-10</v>
      </c>
      <c r="D429" s="43">
        <v>3.853359473714346E-10</v>
      </c>
      <c r="E429" s="43">
        <v>0.21177257322010246</v>
      </c>
      <c r="F429" s="422"/>
      <c r="G429" s="43">
        <v>0</v>
      </c>
      <c r="H429" s="44">
        <v>0</v>
      </c>
      <c r="I429" s="39">
        <f t="shared" si="60"/>
        <v>0.2117725743761103</v>
      </c>
    </row>
    <row r="430" spans="1:1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60"/>
        <v>0</v>
      </c>
    </row>
    <row r="431" spans="1:1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60"/>
        <v>0</v>
      </c>
    </row>
    <row r="432" spans="1:11" ht="15">
      <c r="A432" s="28" t="s">
        <v>17</v>
      </c>
      <c r="B432" s="40">
        <v>8.6128769045336888E-9</v>
      </c>
      <c r="C432" s="40">
        <v>8.6128769045336888E-9</v>
      </c>
      <c r="D432" s="40">
        <v>1.7218744509833954</v>
      </c>
      <c r="E432" s="40">
        <v>4.3071394553996409</v>
      </c>
      <c r="F432" s="422"/>
      <c r="G432" s="40">
        <v>0</v>
      </c>
      <c r="H432" s="41">
        <v>0</v>
      </c>
      <c r="I432" s="42">
        <f t="shared" si="60"/>
        <v>6.0290139236087903</v>
      </c>
    </row>
    <row r="433" spans="1:11" ht="15">
      <c r="A433" s="29" t="s">
        <v>140</v>
      </c>
      <c r="B433" s="43">
        <v>178.56900231141768</v>
      </c>
      <c r="C433" s="43">
        <v>270.711240766071</v>
      </c>
      <c r="D433" s="43">
        <v>114.30470737627491</v>
      </c>
      <c r="E433" s="43">
        <v>8.779132018310623</v>
      </c>
      <c r="F433" s="422"/>
      <c r="G433" s="43">
        <v>0</v>
      </c>
      <c r="H433" s="44">
        <v>0</v>
      </c>
      <c r="I433" s="39">
        <f>+SUM(B433:E433,G433:H433)</f>
        <v>572.36408247207419</v>
      </c>
    </row>
    <row r="434" spans="1:11" ht="15">
      <c r="A434" s="28" t="s">
        <v>25</v>
      </c>
      <c r="B434" s="40">
        <v>259.49176448189814</v>
      </c>
      <c r="C434" s="40">
        <v>4.4916401166454602E-2</v>
      </c>
      <c r="D434" s="40">
        <v>55.090695313981449</v>
      </c>
      <c r="E434" s="40">
        <v>715.39251123964095</v>
      </c>
      <c r="F434" s="422"/>
      <c r="G434" s="40">
        <v>163.84194373964462</v>
      </c>
      <c r="H434" s="41">
        <v>0.12440304010762762</v>
      </c>
      <c r="I434" s="42">
        <f t="shared" si="60"/>
        <v>1193.9862342164392</v>
      </c>
    </row>
    <row r="435" spans="1:11" ht="15">
      <c r="A435" s="29" t="s">
        <v>24</v>
      </c>
      <c r="B435" s="43">
        <v>28.334400631102472</v>
      </c>
      <c r="C435" s="43">
        <v>1.7514787111271354E-2</v>
      </c>
      <c r="D435" s="43">
        <v>1.4115644168716812</v>
      </c>
      <c r="E435" s="43">
        <v>0</v>
      </c>
      <c r="F435" s="422"/>
      <c r="G435" s="43">
        <v>0</v>
      </c>
      <c r="H435" s="44">
        <v>0</v>
      </c>
      <c r="I435" s="39">
        <f>+SUM(B435:E435,G435:H435)</f>
        <v>29.763479835085423</v>
      </c>
    </row>
    <row r="436" spans="1:11" ht="15">
      <c r="A436" s="28" t="s">
        <v>60</v>
      </c>
      <c r="B436" s="40">
        <v>23.855922490332897</v>
      </c>
      <c r="C436" s="40">
        <v>1.581565569173031</v>
      </c>
      <c r="D436" s="40">
        <v>18.098901545025818</v>
      </c>
      <c r="E436" s="40">
        <v>0</v>
      </c>
      <c r="F436" s="422"/>
      <c r="G436" s="40">
        <v>0</v>
      </c>
      <c r="H436" s="41">
        <v>0</v>
      </c>
      <c r="I436" s="42">
        <f t="shared" si="60"/>
        <v>43.536389604531749</v>
      </c>
    </row>
    <row r="437" spans="1:11" ht="15">
      <c r="A437" s="29" t="s">
        <v>22</v>
      </c>
      <c r="B437" s="43">
        <v>27.280231825179694</v>
      </c>
      <c r="C437" s="43">
        <v>12.480206448046857</v>
      </c>
      <c r="D437" s="43">
        <v>91.281729431265475</v>
      </c>
      <c r="E437" s="43">
        <v>0</v>
      </c>
      <c r="F437" s="422"/>
      <c r="G437" s="43">
        <v>0</v>
      </c>
      <c r="H437" s="44">
        <v>0</v>
      </c>
      <c r="I437" s="39">
        <f>+SUM(B437:E437,G437:H437)</f>
        <v>131.04216770449204</v>
      </c>
    </row>
    <row r="438" spans="1:1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60"/>
        <v>0</v>
      </c>
    </row>
    <row r="439" spans="1:11" ht="15">
      <c r="A439" s="30" t="s">
        <v>64</v>
      </c>
      <c r="B439" s="43">
        <v>0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60"/>
        <v>0</v>
      </c>
    </row>
    <row r="440" spans="1:11">
      <c r="A440" s="55" t="s">
        <v>23</v>
      </c>
      <c r="B440" s="59">
        <v>0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v>0</v>
      </c>
    </row>
    <row r="441" spans="1:1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v>0</v>
      </c>
    </row>
    <row r="442" spans="1:1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v>0</v>
      </c>
    </row>
    <row r="443" spans="1:1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v>0</v>
      </c>
    </row>
    <row r="444" spans="1:11" ht="15">
      <c r="A444" s="34" t="s">
        <v>26</v>
      </c>
      <c r="B444" s="67">
        <f>+SUM(B423:B439)</f>
        <v>638.2350842370729</v>
      </c>
      <c r="C444" s="67">
        <f t="shared" ref="C444:H444" si="61">+SUM(C423:C439)</f>
        <v>297.81099902754102</v>
      </c>
      <c r="D444" s="67">
        <f t="shared" si="61"/>
        <v>295.0581700090097</v>
      </c>
      <c r="E444" s="67">
        <f>+SUM(E423:E439)</f>
        <v>728.69055528657134</v>
      </c>
      <c r="F444" s="67">
        <f t="shared" si="61"/>
        <v>0</v>
      </c>
      <c r="G444" s="67">
        <f>+SUM(G423:G439)</f>
        <v>163.84194373964462</v>
      </c>
      <c r="H444" s="68">
        <f t="shared" si="61"/>
        <v>0.12440304010762762</v>
      </c>
      <c r="I444" s="39">
        <f>+SUM(I423:I439)</f>
        <v>2123.7611553399474</v>
      </c>
    </row>
    <row r="445" spans="1:11" s="15" customFormat="1" ht="15" thickBot="1">
      <c r="A445" s="32" t="s">
        <v>90</v>
      </c>
      <c r="B445" s="48">
        <f>+B444/$I$444</f>
        <v>0.30052112151703403</v>
      </c>
      <c r="C445" s="48">
        <f t="shared" ref="C445:I445" si="62">+C444/$I$444</f>
        <v>0.14022810346574535</v>
      </c>
      <c r="D445" s="48">
        <f t="shared" si="62"/>
        <v>0.13893189884706228</v>
      </c>
      <c r="E445" s="48">
        <f t="shared" si="62"/>
        <v>0.34311323260356502</v>
      </c>
      <c r="F445" s="48">
        <f t="shared" si="62"/>
        <v>0</v>
      </c>
      <c r="G445" s="48">
        <f t="shared" si="62"/>
        <v>7.7147066810071052E-2</v>
      </c>
      <c r="H445" s="48">
        <f t="shared" si="62"/>
        <v>5.8576756522187448E-5</v>
      </c>
      <c r="I445" s="48">
        <f t="shared" si="62"/>
        <v>1</v>
      </c>
      <c r="J445" s="14"/>
      <c r="K445"/>
    </row>
    <row r="446" spans="1:11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11" ht="14.25" customHeight="1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8.4302573159009793</v>
      </c>
      <c r="G449" s="428"/>
      <c r="H449" s="430"/>
      <c r="I449" s="39">
        <f>F449</f>
        <v>8.4302573159009793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63">F450</f>
        <v>0</v>
      </c>
    </row>
    <row r="451" spans="1:9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63"/>
        <v>0</v>
      </c>
    </row>
    <row r="452" spans="1:9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63"/>
        <v>0</v>
      </c>
    </row>
    <row r="453" spans="1:9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63"/>
        <v>0</v>
      </c>
    </row>
    <row r="454" spans="1:9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63"/>
        <v>0</v>
      </c>
    </row>
    <row r="455" spans="1:9" ht="15">
      <c r="A455" s="29" t="s">
        <v>58</v>
      </c>
      <c r="B455" s="431"/>
      <c r="C455" s="432"/>
      <c r="D455" s="432"/>
      <c r="E455" s="433"/>
      <c r="F455" s="43">
        <v>360.06776625870128</v>
      </c>
      <c r="G455" s="431"/>
      <c r="H455" s="433"/>
      <c r="I455" s="39">
        <f t="shared" si="63"/>
        <v>360.06776625870128</v>
      </c>
    </row>
    <row r="456" spans="1:9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63"/>
        <v>0</v>
      </c>
    </row>
    <row r="457" spans="1:9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63"/>
        <v>0</v>
      </c>
    </row>
    <row r="458" spans="1:9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63"/>
        <v>0</v>
      </c>
    </row>
    <row r="459" spans="1:9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63"/>
        <v>0</v>
      </c>
    </row>
    <row r="460" spans="1:9" ht="15">
      <c r="A460" s="28" t="s">
        <v>25</v>
      </c>
      <c r="B460" s="431"/>
      <c r="C460" s="432"/>
      <c r="D460" s="432"/>
      <c r="E460" s="433"/>
      <c r="F460" s="40">
        <v>1388.6162403847422</v>
      </c>
      <c r="G460" s="431"/>
      <c r="H460" s="433"/>
      <c r="I460" s="42">
        <f t="shared" si="63"/>
        <v>1388.6162403847422</v>
      </c>
    </row>
    <row r="461" spans="1:9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63"/>
        <v>0</v>
      </c>
    </row>
    <row r="462" spans="1:9" ht="15">
      <c r="A462" s="28" t="s">
        <v>60</v>
      </c>
      <c r="B462" s="431"/>
      <c r="C462" s="432"/>
      <c r="D462" s="432"/>
      <c r="E462" s="433"/>
      <c r="F462" s="40">
        <v>6.1050808823529416E-2</v>
      </c>
      <c r="G462" s="431"/>
      <c r="H462" s="433"/>
      <c r="I462" s="42">
        <f t="shared" si="63"/>
        <v>6.1050808823529416E-2</v>
      </c>
    </row>
    <row r="463" spans="1:9" ht="15">
      <c r="A463" s="29" t="s">
        <v>22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6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63"/>
        <v>0</v>
      </c>
    </row>
    <row r="465" spans="1:11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63"/>
        <v>0</v>
      </c>
    </row>
    <row r="466" spans="1:11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63"/>
        <v>0</v>
      </c>
    </row>
    <row r="467" spans="1:11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63"/>
        <v>0</v>
      </c>
    </row>
    <row r="468" spans="1:11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63"/>
        <v>0</v>
      </c>
    </row>
    <row r="469" spans="1:11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63"/>
        <v>0</v>
      </c>
    </row>
    <row r="470" spans="1:11" ht="15">
      <c r="A470" s="34" t="s">
        <v>26</v>
      </c>
      <c r="B470" s="67"/>
      <c r="C470" s="67"/>
      <c r="D470" s="67"/>
      <c r="E470" s="67"/>
      <c r="F470" s="67">
        <f>SUM(F449:F465)</f>
        <v>1757.1753147681679</v>
      </c>
      <c r="G470" s="67"/>
      <c r="H470" s="68"/>
      <c r="I470" s="39">
        <f>SUM(I449:I465)</f>
        <v>1757.1753147681679</v>
      </c>
    </row>
    <row r="471" spans="1:11" s="16" customFormat="1" ht="15" thickBot="1">
      <c r="A471" s="32" t="s">
        <v>90</v>
      </c>
      <c r="B471" s="48">
        <f>+B470/$I$470</f>
        <v>0</v>
      </c>
      <c r="C471" s="48">
        <f t="shared" ref="C471:I471" si="64">+C470/$I$470</f>
        <v>0</v>
      </c>
      <c r="D471" s="48">
        <f t="shared" si="64"/>
        <v>0</v>
      </c>
      <c r="E471" s="48">
        <f t="shared" si="64"/>
        <v>0</v>
      </c>
      <c r="F471" s="48">
        <f t="shared" si="64"/>
        <v>1</v>
      </c>
      <c r="G471" s="48">
        <f t="shared" si="64"/>
        <v>0</v>
      </c>
      <c r="H471" s="48">
        <f t="shared" si="64"/>
        <v>0</v>
      </c>
      <c r="I471" s="48">
        <f t="shared" si="64"/>
        <v>1</v>
      </c>
      <c r="J471" s="281"/>
      <c r="K471"/>
    </row>
    <row r="472" spans="1:11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11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65">F476</f>
        <v>0</v>
      </c>
    </row>
    <row r="477" spans="1:11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65"/>
        <v>0</v>
      </c>
    </row>
    <row r="478" spans="1:11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65"/>
        <v>0</v>
      </c>
    </row>
    <row r="479" spans="1:11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65"/>
        <v>0</v>
      </c>
    </row>
    <row r="480" spans="1:11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65"/>
        <v>0</v>
      </c>
    </row>
    <row r="481" spans="1:12" ht="15">
      <c r="A481" s="29" t="s">
        <v>58</v>
      </c>
      <c r="B481" s="431"/>
      <c r="C481" s="432"/>
      <c r="D481" s="432"/>
      <c r="E481" s="433"/>
      <c r="F481" s="43">
        <v>46693.139214140043</v>
      </c>
      <c r="G481" s="431"/>
      <c r="H481" s="433"/>
      <c r="I481" s="39">
        <f t="shared" si="65"/>
        <v>46693.139214140043</v>
      </c>
      <c r="L481" s="288">
        <f>+I481+I533</f>
        <v>47169.127383216204</v>
      </c>
    </row>
    <row r="482" spans="1:12" ht="15">
      <c r="A482" s="28" t="s">
        <v>12</v>
      </c>
      <c r="B482" s="431"/>
      <c r="C482" s="432"/>
      <c r="D482" s="432"/>
      <c r="E482" s="433"/>
      <c r="F482" s="40">
        <v>20124.046957967683</v>
      </c>
      <c r="G482" s="431"/>
      <c r="H482" s="433"/>
      <c r="I482" s="42">
        <f t="shared" si="65"/>
        <v>20124.046957967683</v>
      </c>
    </row>
    <row r="483" spans="1:12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65"/>
        <v>0</v>
      </c>
    </row>
    <row r="484" spans="1:12" ht="15">
      <c r="A484" s="28" t="s">
        <v>17</v>
      </c>
      <c r="B484" s="431"/>
      <c r="C484" s="432"/>
      <c r="D484" s="432"/>
      <c r="E484" s="433"/>
      <c r="F484" s="40">
        <v>73.683737795030311</v>
      </c>
      <c r="G484" s="431"/>
      <c r="H484" s="433"/>
      <c r="I484" s="42">
        <f t="shared" si="65"/>
        <v>73.683737795030311</v>
      </c>
    </row>
    <row r="485" spans="1:12" ht="15">
      <c r="A485" s="29" t="s">
        <v>140</v>
      </c>
      <c r="B485" s="431"/>
      <c r="C485" s="432"/>
      <c r="D485" s="432"/>
      <c r="E485" s="433"/>
      <c r="F485" s="43">
        <v>0</v>
      </c>
      <c r="G485" s="431"/>
      <c r="H485" s="433"/>
      <c r="I485" s="39">
        <f t="shared" si="65"/>
        <v>0</v>
      </c>
    </row>
    <row r="486" spans="1:12" ht="15">
      <c r="A486" s="28" t="s">
        <v>25</v>
      </c>
      <c r="B486" s="431"/>
      <c r="C486" s="432"/>
      <c r="D486" s="432"/>
      <c r="E486" s="433"/>
      <c r="F486" s="40">
        <v>302.73702299243337</v>
      </c>
      <c r="G486" s="431"/>
      <c r="H486" s="433"/>
      <c r="I486" s="42">
        <f t="shared" si="65"/>
        <v>302.73702299243337</v>
      </c>
    </row>
    <row r="487" spans="1:12" ht="15">
      <c r="A487" s="29" t="s">
        <v>24</v>
      </c>
      <c r="B487" s="431"/>
      <c r="C487" s="432"/>
      <c r="D487" s="432"/>
      <c r="E487" s="433"/>
      <c r="F487" s="43">
        <v>-2.0284369384171441E-7</v>
      </c>
      <c r="G487" s="431"/>
      <c r="H487" s="433"/>
      <c r="I487" s="39">
        <f t="shared" si="65"/>
        <v>-2.0284369384171441E-7</v>
      </c>
    </row>
    <row r="488" spans="1:12" ht="15">
      <c r="A488" s="28" t="s">
        <v>60</v>
      </c>
      <c r="B488" s="431"/>
      <c r="C488" s="432"/>
      <c r="D488" s="432"/>
      <c r="E488" s="433"/>
      <c r="F488" s="40">
        <v>1.2730996812315709E-12</v>
      </c>
      <c r="G488" s="431"/>
      <c r="H488" s="433"/>
      <c r="I488" s="42">
        <f t="shared" si="65"/>
        <v>1.2730996812315709E-12</v>
      </c>
    </row>
    <row r="489" spans="1:12" ht="15">
      <c r="A489" s="29" t="s">
        <v>22</v>
      </c>
      <c r="B489" s="431"/>
      <c r="C489" s="432"/>
      <c r="D489" s="432"/>
      <c r="E489" s="433"/>
      <c r="F489" s="43">
        <v>152.26237114545802</v>
      </c>
      <c r="G489" s="431"/>
      <c r="H489" s="433"/>
      <c r="I489" s="39">
        <f t="shared" si="65"/>
        <v>152.26237114545802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65"/>
        <v>0</v>
      </c>
    </row>
    <row r="491" spans="1:12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65"/>
        <v>0</v>
      </c>
    </row>
    <row r="492" spans="1:12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65"/>
        <v>0</v>
      </c>
    </row>
    <row r="493" spans="1:12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65"/>
        <v>0</v>
      </c>
    </row>
    <row r="494" spans="1:12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65"/>
        <v>0</v>
      </c>
    </row>
    <row r="495" spans="1:12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65"/>
        <v>0</v>
      </c>
    </row>
    <row r="496" spans="1:12" ht="15">
      <c r="A496" s="34" t="s">
        <v>26</v>
      </c>
      <c r="B496" s="67"/>
      <c r="C496" s="67"/>
      <c r="D496" s="67"/>
      <c r="E496" s="67"/>
      <c r="F496" s="67">
        <f>SUM(F475:F491)</f>
        <v>67345.869303837797</v>
      </c>
      <c r="G496" s="67"/>
      <c r="H496" s="68"/>
      <c r="I496" s="67">
        <f>SUM(I475:I491)</f>
        <v>67345.869303837797</v>
      </c>
    </row>
    <row r="497" spans="1:11" s="16" customFormat="1" ht="15" thickBot="1">
      <c r="A497" s="32" t="s">
        <v>90</v>
      </c>
      <c r="B497" s="48">
        <f>+B496/$I$496</f>
        <v>0</v>
      </c>
      <c r="C497" s="48">
        <f t="shared" ref="C497:I497" si="66">+C496/$I$496</f>
        <v>0</v>
      </c>
      <c r="D497" s="48">
        <f t="shared" si="66"/>
        <v>0</v>
      </c>
      <c r="E497" s="48">
        <f t="shared" si="66"/>
        <v>0</v>
      </c>
      <c r="F497" s="48">
        <f t="shared" si="66"/>
        <v>1</v>
      </c>
      <c r="G497" s="48">
        <f t="shared" si="66"/>
        <v>0</v>
      </c>
      <c r="H497" s="48">
        <f t="shared" si="66"/>
        <v>0</v>
      </c>
      <c r="I497" s="48">
        <f t="shared" si="66"/>
        <v>1</v>
      </c>
      <c r="J497" s="281"/>
      <c r="K497"/>
    </row>
    <row r="498" spans="1:11" ht="15" thickBot="1">
      <c r="A498" s="2"/>
      <c r="B498" s="2"/>
      <c r="C498" s="2"/>
      <c r="D498" s="2"/>
      <c r="E498" s="2"/>
      <c r="F498" s="48"/>
      <c r="G498" s="2"/>
      <c r="H498" s="2"/>
      <c r="I498" s="2"/>
    </row>
    <row r="499" spans="1:11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11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11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11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67">F502</f>
        <v>0</v>
      </c>
    </row>
    <row r="503" spans="1:11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67"/>
        <v>0</v>
      </c>
    </row>
    <row r="504" spans="1:11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67"/>
        <v>0</v>
      </c>
    </row>
    <row r="505" spans="1:11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67"/>
        <v>0</v>
      </c>
    </row>
    <row r="506" spans="1:11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67"/>
        <v>0</v>
      </c>
    </row>
    <row r="507" spans="1:11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67"/>
        <v>0</v>
      </c>
    </row>
    <row r="508" spans="1:11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67"/>
        <v>0</v>
      </c>
    </row>
    <row r="509" spans="1:11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67"/>
        <v>0</v>
      </c>
    </row>
    <row r="510" spans="1:11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67"/>
        <v>0</v>
      </c>
    </row>
    <row r="511" spans="1:11" ht="15">
      <c r="A511" s="29" t="s">
        <v>140</v>
      </c>
      <c r="B511" s="431"/>
      <c r="C511" s="432"/>
      <c r="D511" s="432"/>
      <c r="E511" s="433"/>
      <c r="F511" s="43">
        <v>4196.3869367189636</v>
      </c>
      <c r="G511" s="431"/>
      <c r="H511" s="433"/>
      <c r="I511" s="39">
        <f t="shared" si="67"/>
        <v>4196.3869367189636</v>
      </c>
    </row>
    <row r="512" spans="1:11" ht="15">
      <c r="A512" s="28" t="s">
        <v>25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67"/>
        <v>0</v>
      </c>
    </row>
    <row r="513" spans="1:11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67"/>
        <v>0</v>
      </c>
    </row>
    <row r="514" spans="1:11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67"/>
        <v>0</v>
      </c>
    </row>
    <row r="515" spans="1:11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67"/>
        <v>0</v>
      </c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67"/>
        <v>0</v>
      </c>
    </row>
    <row r="517" spans="1:11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67"/>
        <v>0</v>
      </c>
    </row>
    <row r="518" spans="1:11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67"/>
        <v>0</v>
      </c>
    </row>
    <row r="519" spans="1:11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67"/>
        <v>0</v>
      </c>
    </row>
    <row r="520" spans="1:11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67"/>
        <v>0</v>
      </c>
    </row>
    <row r="521" spans="1:11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67"/>
        <v>0</v>
      </c>
    </row>
    <row r="522" spans="1:11" ht="15">
      <c r="A522" s="34" t="s">
        <v>26</v>
      </c>
      <c r="B522" s="67"/>
      <c r="C522" s="67"/>
      <c r="D522" s="67"/>
      <c r="E522" s="67"/>
      <c r="F522" s="67">
        <f>SUM(F501:F517)</f>
        <v>4196.3869367189636</v>
      </c>
      <c r="G522" s="67"/>
      <c r="H522" s="68"/>
      <c r="I522" s="39">
        <f>SUM(I501:I517)</f>
        <v>4196.3869367189636</v>
      </c>
    </row>
    <row r="523" spans="1:11" s="16" customFormat="1" ht="15" thickBot="1">
      <c r="A523" s="32" t="s">
        <v>90</v>
      </c>
      <c r="B523" s="48">
        <f>+B522/$I$522</f>
        <v>0</v>
      </c>
      <c r="C523" s="48">
        <f t="shared" ref="C523:I523" si="68">+C522/$I$522</f>
        <v>0</v>
      </c>
      <c r="D523" s="48">
        <f t="shared" si="68"/>
        <v>0</v>
      </c>
      <c r="E523" s="48">
        <f t="shared" si="68"/>
        <v>0</v>
      </c>
      <c r="F523" s="48">
        <f t="shared" si="68"/>
        <v>1</v>
      </c>
      <c r="G523" s="48">
        <f t="shared" si="68"/>
        <v>0</v>
      </c>
      <c r="H523" s="48">
        <f t="shared" si="68"/>
        <v>0</v>
      </c>
      <c r="I523" s="48">
        <f t="shared" si="68"/>
        <v>1</v>
      </c>
      <c r="J523" s="281"/>
      <c r="K523"/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11" ht="14.25" customHeight="1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69">F528</f>
        <v>0</v>
      </c>
    </row>
    <row r="529" spans="1:9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69"/>
        <v>0</v>
      </c>
    </row>
    <row r="530" spans="1:9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69"/>
        <v>0</v>
      </c>
    </row>
    <row r="531" spans="1:9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69"/>
        <v>0</v>
      </c>
    </row>
    <row r="532" spans="1:9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69"/>
        <v>0</v>
      </c>
    </row>
    <row r="533" spans="1:9" ht="15">
      <c r="A533" s="29" t="s">
        <v>58</v>
      </c>
      <c r="B533" s="431"/>
      <c r="C533" s="432"/>
      <c r="D533" s="432"/>
      <c r="E533" s="433"/>
      <c r="F533" s="43">
        <v>475.9881690761585</v>
      </c>
      <c r="G533" s="431"/>
      <c r="H533" s="433"/>
      <c r="I533" s="39">
        <f t="shared" si="69"/>
        <v>475.9881690761585</v>
      </c>
    </row>
    <row r="534" spans="1:9" ht="15">
      <c r="A534" s="28" t="s">
        <v>12</v>
      </c>
      <c r="B534" s="431"/>
      <c r="C534" s="432"/>
      <c r="D534" s="432"/>
      <c r="E534" s="433"/>
      <c r="F534" s="40">
        <v>56.824205272862734</v>
      </c>
      <c r="G534" s="431"/>
      <c r="H534" s="433"/>
      <c r="I534" s="42">
        <f t="shared" si="69"/>
        <v>56.824205272862734</v>
      </c>
    </row>
    <row r="535" spans="1:9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69"/>
        <v>0</v>
      </c>
    </row>
    <row r="536" spans="1:9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69"/>
        <v>0</v>
      </c>
    </row>
    <row r="537" spans="1:9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69"/>
        <v>0</v>
      </c>
    </row>
    <row r="538" spans="1:9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69"/>
        <v>0</v>
      </c>
    </row>
    <row r="539" spans="1:9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69"/>
        <v>0</v>
      </c>
    </row>
    <row r="540" spans="1:9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69"/>
        <v>0</v>
      </c>
    </row>
    <row r="541" spans="1:9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69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69"/>
        <v>0</v>
      </c>
    </row>
    <row r="543" spans="1:9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69"/>
        <v>0</v>
      </c>
    </row>
    <row r="544" spans="1:9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69"/>
        <v>0</v>
      </c>
    </row>
    <row r="545" spans="1:11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69"/>
        <v>0</v>
      </c>
    </row>
    <row r="546" spans="1:11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69"/>
        <v>0</v>
      </c>
    </row>
    <row r="547" spans="1:11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69"/>
        <v>0</v>
      </c>
    </row>
    <row r="548" spans="1:11" ht="15">
      <c r="A548" s="34" t="s">
        <v>26</v>
      </c>
      <c r="B548" s="67"/>
      <c r="C548" s="67"/>
      <c r="D548" s="67"/>
      <c r="E548" s="67"/>
      <c r="F548" s="67">
        <f>SUM(F527:F543)</f>
        <v>532.81237434902118</v>
      </c>
      <c r="G548" s="67"/>
      <c r="H548" s="68"/>
      <c r="I548" s="67">
        <f>SUM(I527:I543)</f>
        <v>532.81237434902118</v>
      </c>
    </row>
    <row r="549" spans="1:11" s="16" customFormat="1" ht="15" thickBot="1">
      <c r="A549" s="32" t="s">
        <v>90</v>
      </c>
      <c r="B549" s="48">
        <f>+B548/$I$548</f>
        <v>0</v>
      </c>
      <c r="C549" s="48">
        <f t="shared" ref="C549:I549" si="70">+C548/$I$548</f>
        <v>0</v>
      </c>
      <c r="D549" s="48">
        <f t="shared" si="70"/>
        <v>0</v>
      </c>
      <c r="E549" s="48">
        <f t="shared" si="70"/>
        <v>0</v>
      </c>
      <c r="F549" s="48">
        <f t="shared" si="70"/>
        <v>1</v>
      </c>
      <c r="G549" s="48">
        <f t="shared" si="70"/>
        <v>0</v>
      </c>
      <c r="H549" s="48">
        <f t="shared" si="70"/>
        <v>0</v>
      </c>
      <c r="I549" s="48">
        <f t="shared" si="70"/>
        <v>1</v>
      </c>
      <c r="J549" s="281"/>
      <c r="K549"/>
    </row>
    <row r="550" spans="1:11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11" ht="14.25" customHeight="1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11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11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71">F554</f>
        <v>0</v>
      </c>
    </row>
    <row r="555" spans="1:11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71"/>
        <v>0</v>
      </c>
    </row>
    <row r="556" spans="1:11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71"/>
        <v>0</v>
      </c>
    </row>
    <row r="557" spans="1:11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71"/>
        <v>0</v>
      </c>
    </row>
    <row r="558" spans="1:11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71"/>
        <v>0</v>
      </c>
    </row>
    <row r="559" spans="1:11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71"/>
        <v>0</v>
      </c>
    </row>
    <row r="560" spans="1:11" ht="15">
      <c r="A560" s="28" t="s">
        <v>12</v>
      </c>
      <c r="B560" s="431"/>
      <c r="C560" s="432"/>
      <c r="D560" s="432"/>
      <c r="E560" s="433"/>
      <c r="F560" s="40">
        <v>35.023188418666265</v>
      </c>
      <c r="G560" s="431"/>
      <c r="H560" s="433"/>
      <c r="I560" s="42">
        <f t="shared" si="71"/>
        <v>35.023188418666265</v>
      </c>
    </row>
    <row r="561" spans="1:11" ht="15">
      <c r="A561" s="29" t="s">
        <v>59</v>
      </c>
      <c r="B561" s="431"/>
      <c r="C561" s="432"/>
      <c r="D561" s="432"/>
      <c r="E561" s="433"/>
      <c r="F561" s="43">
        <v>13963.398091445742</v>
      </c>
      <c r="G561" s="431"/>
      <c r="H561" s="433"/>
      <c r="I561" s="39">
        <f t="shared" si="71"/>
        <v>13963.398091445742</v>
      </c>
    </row>
    <row r="562" spans="1:11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71"/>
        <v>0</v>
      </c>
    </row>
    <row r="563" spans="1:11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71"/>
        <v>0</v>
      </c>
    </row>
    <row r="564" spans="1:11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71"/>
        <v>0</v>
      </c>
    </row>
    <row r="565" spans="1:11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71"/>
        <v>0</v>
      </c>
    </row>
    <row r="566" spans="1:11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71"/>
        <v>0</v>
      </c>
    </row>
    <row r="567" spans="1:11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71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71"/>
        <v>0</v>
      </c>
    </row>
    <row r="569" spans="1:11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71"/>
        <v>0</v>
      </c>
    </row>
    <row r="570" spans="1:11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71"/>
        <v>0</v>
      </c>
    </row>
    <row r="571" spans="1:11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71"/>
        <v>0</v>
      </c>
    </row>
    <row r="572" spans="1:11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71"/>
        <v>0</v>
      </c>
    </row>
    <row r="573" spans="1:11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71"/>
        <v>0</v>
      </c>
    </row>
    <row r="574" spans="1:11" ht="15">
      <c r="A574" s="34" t="s">
        <v>26</v>
      </c>
      <c r="B574" s="67"/>
      <c r="C574" s="67"/>
      <c r="D574" s="67"/>
      <c r="E574" s="67"/>
      <c r="F574" s="67">
        <f>SUM(F553:F569)</f>
        <v>13998.421279864409</v>
      </c>
      <c r="G574" s="67"/>
      <c r="H574" s="68"/>
      <c r="I574" s="39">
        <f>SUM(I553:I569)</f>
        <v>13998.421279864409</v>
      </c>
    </row>
    <row r="575" spans="1:11" s="16" customFormat="1" ht="15" thickBot="1">
      <c r="A575" s="32" t="s">
        <v>90</v>
      </c>
      <c r="B575" s="48">
        <f>+B574/$I$574</f>
        <v>0</v>
      </c>
      <c r="C575" s="48">
        <f t="shared" ref="C575:I575" si="72">+C574/$I$574</f>
        <v>0</v>
      </c>
      <c r="D575" s="48">
        <f t="shared" si="72"/>
        <v>0</v>
      </c>
      <c r="E575" s="48">
        <f t="shared" si="72"/>
        <v>0</v>
      </c>
      <c r="F575" s="48">
        <f t="shared" si="72"/>
        <v>1</v>
      </c>
      <c r="G575" s="48">
        <f t="shared" si="72"/>
        <v>0</v>
      </c>
      <c r="H575" s="48">
        <f t="shared" si="72"/>
        <v>0</v>
      </c>
      <c r="I575" s="48">
        <f t="shared" si="72"/>
        <v>1</v>
      </c>
      <c r="J575" s="281"/>
      <c r="K575"/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>
      <c r="A577" s="452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453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9" ht="15">
      <c r="A579" s="27" t="s">
        <v>7</v>
      </c>
      <c r="B579" s="37">
        <v>59.132130003680707</v>
      </c>
      <c r="C579" s="37">
        <v>0</v>
      </c>
      <c r="D579" s="37">
        <v>11.274473618821172</v>
      </c>
      <c r="E579" s="37">
        <v>0</v>
      </c>
      <c r="F579" s="421"/>
      <c r="G579" s="37">
        <v>0</v>
      </c>
      <c r="H579" s="38">
        <v>0</v>
      </c>
      <c r="I579" s="39">
        <f>+SUM(B579:E579,G579:H579)</f>
        <v>70.406603622501876</v>
      </c>
    </row>
    <row r="580" spans="1:9" ht="15">
      <c r="A580" s="28" t="s">
        <v>8</v>
      </c>
      <c r="B580" s="40">
        <v>77.317601986910375</v>
      </c>
      <c r="C580" s="40">
        <v>0</v>
      </c>
      <c r="D580" s="40">
        <v>18.92200380888325</v>
      </c>
      <c r="E580" s="40">
        <v>0</v>
      </c>
      <c r="F580" s="422"/>
      <c r="G580" s="40">
        <v>0</v>
      </c>
      <c r="H580" s="41">
        <v>0</v>
      </c>
      <c r="I580" s="42">
        <f t="shared" ref="I580:I595" si="73">+SUM(B580:E580,G580:H580)</f>
        <v>96.239605795793622</v>
      </c>
    </row>
    <row r="581" spans="1:9" ht="15">
      <c r="A581" s="29" t="s">
        <v>10</v>
      </c>
      <c r="B581" s="43">
        <v>25.402669915236284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73"/>
        <v>25.402669915236284</v>
      </c>
    </row>
    <row r="582" spans="1:9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73"/>
        <v>0</v>
      </c>
    </row>
    <row r="583" spans="1:9" ht="15">
      <c r="A583" s="29" t="s">
        <v>16</v>
      </c>
      <c r="B583" s="43">
        <v>1028.7545668696591</v>
      </c>
      <c r="C583" s="43">
        <v>124.60769014050264</v>
      </c>
      <c r="D583" s="43">
        <v>26.868149432166629</v>
      </c>
      <c r="E583" s="43">
        <v>59.923602347055628</v>
      </c>
      <c r="F583" s="422"/>
      <c r="G583" s="43">
        <v>0</v>
      </c>
      <c r="H583" s="44">
        <v>0</v>
      </c>
      <c r="I583" s="39">
        <f t="shared" si="73"/>
        <v>1240.1540087893839</v>
      </c>
    </row>
    <row r="584" spans="1:9" ht="15">
      <c r="A584" s="28" t="s">
        <v>68</v>
      </c>
      <c r="B584" s="40">
        <v>2427.3695580836725</v>
      </c>
      <c r="C584" s="40">
        <v>36.837383958792628</v>
      </c>
      <c r="D584" s="40">
        <v>43.5564324508547</v>
      </c>
      <c r="E584" s="40">
        <v>0</v>
      </c>
      <c r="F584" s="422"/>
      <c r="G584" s="40">
        <v>0</v>
      </c>
      <c r="H584" s="41">
        <v>0</v>
      </c>
      <c r="I584" s="42">
        <f t="shared" si="73"/>
        <v>2507.7633744933196</v>
      </c>
    </row>
    <row r="585" spans="1:9" ht="15">
      <c r="A585" s="29" t="s">
        <v>58</v>
      </c>
      <c r="B585" s="43">
        <v>0</v>
      </c>
      <c r="C585" s="43">
        <v>0</v>
      </c>
      <c r="D585" s="43">
        <v>0.35857009038302851</v>
      </c>
      <c r="E585" s="43">
        <v>167.26744483950185</v>
      </c>
      <c r="F585" s="422"/>
      <c r="G585" s="43">
        <v>0</v>
      </c>
      <c r="H585" s="44">
        <v>0</v>
      </c>
      <c r="I585" s="39">
        <f t="shared" si="73"/>
        <v>167.62601492988489</v>
      </c>
    </row>
    <row r="586" spans="1:9" ht="15">
      <c r="A586" s="28" t="s">
        <v>12</v>
      </c>
      <c r="B586" s="40">
        <v>0</v>
      </c>
      <c r="C586" s="40">
        <v>0</v>
      </c>
      <c r="D586" s="40">
        <v>5.7219923807815182E-2</v>
      </c>
      <c r="E586" s="40">
        <v>1.6729680394702964</v>
      </c>
      <c r="F586" s="422"/>
      <c r="G586" s="40">
        <v>0</v>
      </c>
      <c r="H586" s="41">
        <v>0</v>
      </c>
      <c r="I586" s="42">
        <f t="shared" si="73"/>
        <v>1.7301879632781116</v>
      </c>
    </row>
    <row r="587" spans="1:9" ht="15">
      <c r="A587" s="29" t="s">
        <v>59</v>
      </c>
      <c r="B587" s="43">
        <v>0</v>
      </c>
      <c r="C587" s="43">
        <v>0</v>
      </c>
      <c r="D587" s="43">
        <v>0</v>
      </c>
      <c r="E587" s="43">
        <v>31.548670115402643</v>
      </c>
      <c r="F587" s="422"/>
      <c r="G587" s="43">
        <v>0</v>
      </c>
      <c r="H587" s="44">
        <v>0</v>
      </c>
      <c r="I587" s="39">
        <f t="shared" si="73"/>
        <v>31.548670115402643</v>
      </c>
    </row>
    <row r="588" spans="1:9" ht="15">
      <c r="A588" s="28" t="s">
        <v>17</v>
      </c>
      <c r="B588" s="40">
        <v>801.71646221941717</v>
      </c>
      <c r="C588" s="40">
        <v>4.3439360613724176</v>
      </c>
      <c r="D588" s="40">
        <v>101.75097524027404</v>
      </c>
      <c r="E588" s="40">
        <v>13.870420388256104</v>
      </c>
      <c r="F588" s="422"/>
      <c r="G588" s="40">
        <v>0</v>
      </c>
      <c r="H588" s="41">
        <v>0</v>
      </c>
      <c r="I588" s="42">
        <f t="shared" si="73"/>
        <v>921.68179390931971</v>
      </c>
    </row>
    <row r="589" spans="1:9" ht="15">
      <c r="A589" s="29" t="s">
        <v>140</v>
      </c>
      <c r="B589" s="43">
        <v>6603.745581101095</v>
      </c>
      <c r="C589" s="43">
        <v>1040.6630257719921</v>
      </c>
      <c r="D589" s="43">
        <v>202.96175586133677</v>
      </c>
      <c r="E589" s="43">
        <v>159.81602957769658</v>
      </c>
      <c r="F589" s="422"/>
      <c r="G589" s="43">
        <v>0</v>
      </c>
      <c r="H589" s="44">
        <v>0</v>
      </c>
      <c r="I589" s="39">
        <f>+SUM(B589:E589,G589:H589)</f>
        <v>8007.1863923121209</v>
      </c>
    </row>
    <row r="590" spans="1:9" ht="15">
      <c r="A590" s="28" t="s">
        <v>25</v>
      </c>
      <c r="B590" s="40">
        <v>1197.5437245838448</v>
      </c>
      <c r="C590" s="40">
        <v>0</v>
      </c>
      <c r="D590" s="40">
        <v>2641.2181011095472</v>
      </c>
      <c r="E590" s="40">
        <v>582.02783702737997</v>
      </c>
      <c r="F590" s="422"/>
      <c r="G590" s="40">
        <v>1809.5336897657705</v>
      </c>
      <c r="H590" s="41">
        <v>0.47108142095537048</v>
      </c>
      <c r="I590" s="42">
        <f t="shared" si="73"/>
        <v>6230.7944339074984</v>
      </c>
    </row>
    <row r="591" spans="1:9" ht="15">
      <c r="A591" s="29" t="s">
        <v>24</v>
      </c>
      <c r="B591" s="43">
        <v>3604.7916590125701</v>
      </c>
      <c r="C591" s="43">
        <v>22.853735827923725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>+SUM(B591:E591,G591:H591)</f>
        <v>3627.6453948404937</v>
      </c>
    </row>
    <row r="592" spans="1:9" ht="15">
      <c r="A592" s="28" t="s">
        <v>60</v>
      </c>
      <c r="B592" s="40">
        <v>54.552452504298842</v>
      </c>
      <c r="C592" s="40">
        <v>0</v>
      </c>
      <c r="D592" s="40">
        <v>9.6978196026740182</v>
      </c>
      <c r="E592" s="40">
        <v>0</v>
      </c>
      <c r="F592" s="422"/>
      <c r="G592" s="40">
        <v>0</v>
      </c>
      <c r="H592" s="41">
        <v>0</v>
      </c>
      <c r="I592" s="42">
        <f t="shared" si="73"/>
        <v>64.250272106972858</v>
      </c>
    </row>
    <row r="593" spans="1:11" ht="15">
      <c r="A593" s="29" t="s">
        <v>22</v>
      </c>
      <c r="B593" s="43">
        <v>750.32526686930112</v>
      </c>
      <c r="C593" s="43">
        <v>0</v>
      </c>
      <c r="D593" s="43">
        <v>46.279475838253397</v>
      </c>
      <c r="E593" s="43">
        <v>0</v>
      </c>
      <c r="F593" s="422"/>
      <c r="G593" s="43">
        <v>0</v>
      </c>
      <c r="H593" s="44">
        <v>0</v>
      </c>
      <c r="I593" s="39">
        <f>+SUM(B593:E593,G593:H593)</f>
        <v>796.60474270755446</v>
      </c>
    </row>
    <row r="594" spans="1:11" ht="15">
      <c r="A594" s="28" t="s">
        <v>21</v>
      </c>
      <c r="B594" s="40">
        <v>103.96654547208085</v>
      </c>
      <c r="C594" s="40">
        <v>0</v>
      </c>
      <c r="D594" s="40">
        <v>1.9209126699047483</v>
      </c>
      <c r="E594" s="40">
        <v>0</v>
      </c>
      <c r="F594" s="422"/>
      <c r="G594" s="40">
        <v>0</v>
      </c>
      <c r="H594" s="41">
        <v>0</v>
      </c>
      <c r="I594" s="42">
        <f t="shared" si="73"/>
        <v>105.8874581419856</v>
      </c>
    </row>
    <row r="595" spans="1:11" ht="15">
      <c r="A595" s="30" t="s">
        <v>64</v>
      </c>
      <c r="B595" s="43">
        <v>635.03566568383428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73"/>
        <v>635.03566568383428</v>
      </c>
    </row>
    <row r="596" spans="1:11">
      <c r="A596" s="55" t="s">
        <v>23</v>
      </c>
      <c r="B596" s="59">
        <v>635.03566568383428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v>0</v>
      </c>
    </row>
    <row r="597" spans="1:11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v>0</v>
      </c>
    </row>
    <row r="598" spans="1:11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v>0</v>
      </c>
    </row>
    <row r="599" spans="1:11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v>0</v>
      </c>
    </row>
    <row r="600" spans="1:11" ht="15">
      <c r="A600" s="34" t="s">
        <v>26</v>
      </c>
      <c r="B600" s="67">
        <f>+SUM(B579:B595)</f>
        <v>17369.653884305601</v>
      </c>
      <c r="C600" s="67">
        <f t="shared" ref="C600:H600" si="74">+SUM(C579:C595)</f>
        <v>1229.3057717605834</v>
      </c>
      <c r="D600" s="67">
        <f t="shared" si="74"/>
        <v>3104.8658896469065</v>
      </c>
      <c r="E600" s="67">
        <f>+SUM(E579:E595)</f>
        <v>1016.1269723347631</v>
      </c>
      <c r="F600" s="67">
        <f t="shared" si="74"/>
        <v>0</v>
      </c>
      <c r="G600" s="67">
        <f>+SUM(G579:G595)</f>
        <v>1809.5336897657705</v>
      </c>
      <c r="H600" s="68">
        <f t="shared" si="74"/>
        <v>0.47108142095537048</v>
      </c>
      <c r="I600" s="39">
        <f>+SUM(I579:I595)</f>
        <v>24529.957289234579</v>
      </c>
    </row>
    <row r="601" spans="1:11" s="15" customFormat="1" ht="15" thickBot="1">
      <c r="A601" s="58" t="s">
        <v>90</v>
      </c>
      <c r="B601" s="48">
        <f>+B600/$I$600</f>
        <v>0.70809963831158362</v>
      </c>
      <c r="C601" s="48">
        <f t="shared" ref="C601:I601" si="75">+C600/$I$600</f>
        <v>5.0114468495225911E-2</v>
      </c>
      <c r="D601" s="48">
        <f t="shared" si="75"/>
        <v>0.12657445151808452</v>
      </c>
      <c r="E601" s="48">
        <f t="shared" si="75"/>
        <v>4.1423919347006323E-2</v>
      </c>
      <c r="F601" s="48">
        <f t="shared" si="75"/>
        <v>0</v>
      </c>
      <c r="G601" s="48">
        <f t="shared" si="75"/>
        <v>7.376831799702796E-2</v>
      </c>
      <c r="H601" s="48">
        <f t="shared" si="75"/>
        <v>1.9204331071628616E-5</v>
      </c>
      <c r="I601" s="48">
        <f t="shared" si="75"/>
        <v>1</v>
      </c>
      <c r="J601" s="14"/>
      <c r="K601"/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1</v>
      </c>
      <c r="D603" s="35" t="s">
        <v>2</v>
      </c>
      <c r="E603" s="35" t="s">
        <v>3</v>
      </c>
      <c r="F603" s="35" t="s">
        <v>27</v>
      </c>
      <c r="G603" s="35" t="s">
        <v>4</v>
      </c>
      <c r="H603" s="35" t="s">
        <v>5</v>
      </c>
      <c r="I603" s="36" t="s">
        <v>6</v>
      </c>
    </row>
    <row r="604" spans="1:11" ht="14.25" customHeight="1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408.05610789045079</v>
      </c>
      <c r="C605" s="37">
        <v>0</v>
      </c>
      <c r="D605" s="37">
        <v>27.901272334389798</v>
      </c>
      <c r="E605" s="37">
        <v>0</v>
      </c>
      <c r="F605" s="421"/>
      <c r="G605" s="37">
        <v>0</v>
      </c>
      <c r="H605" s="38">
        <v>0</v>
      </c>
      <c r="I605" s="39">
        <f>+SUM(B605:E605,G605:H605)</f>
        <v>435.95738022484056</v>
      </c>
    </row>
    <row r="606" spans="1:11" ht="15">
      <c r="A606" s="28" t="s">
        <v>8</v>
      </c>
      <c r="B606" s="40">
        <v>83.055855518800882</v>
      </c>
      <c r="C606" s="40">
        <v>0</v>
      </c>
      <c r="D606" s="40">
        <v>5.6790328559863852</v>
      </c>
      <c r="E606" s="40">
        <v>0</v>
      </c>
      <c r="F606" s="422"/>
      <c r="G606" s="40">
        <v>0</v>
      </c>
      <c r="H606" s="41">
        <v>0</v>
      </c>
      <c r="I606" s="42">
        <f t="shared" ref="I606:I621" si="76">+SUM(B606:E606,G606:H606)</f>
        <v>88.734888374787261</v>
      </c>
    </row>
    <row r="607" spans="1:11" ht="15">
      <c r="A607" s="29" t="s">
        <v>10</v>
      </c>
      <c r="B607" s="43">
        <v>871.02151125902117</v>
      </c>
      <c r="C607" s="43">
        <v>0</v>
      </c>
      <c r="D607" s="43">
        <v>59.557026410873242</v>
      </c>
      <c r="E607" s="43">
        <v>0</v>
      </c>
      <c r="F607" s="422"/>
      <c r="G607" s="43">
        <v>0</v>
      </c>
      <c r="H607" s="44">
        <v>0</v>
      </c>
      <c r="I607" s="39">
        <f t="shared" si="76"/>
        <v>930.57853766989444</v>
      </c>
    </row>
    <row r="608" spans="1:11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76"/>
        <v>0</v>
      </c>
    </row>
    <row r="609" spans="1:9" ht="15">
      <c r="A609" s="29" t="s">
        <v>16</v>
      </c>
      <c r="B609" s="43">
        <v>1409.1234435950275</v>
      </c>
      <c r="C609" s="43">
        <v>0</v>
      </c>
      <c r="D609" s="43">
        <v>110.96657107059006</v>
      </c>
      <c r="E609" s="43">
        <v>0</v>
      </c>
      <c r="F609" s="422"/>
      <c r="G609" s="43">
        <v>0</v>
      </c>
      <c r="H609" s="44">
        <v>0</v>
      </c>
      <c r="I609" s="39">
        <f t="shared" si="76"/>
        <v>1520.0900146656177</v>
      </c>
    </row>
    <row r="610" spans="1:9" ht="15">
      <c r="A610" s="28" t="s">
        <v>68</v>
      </c>
      <c r="B610" s="40">
        <v>9016.73997989696</v>
      </c>
      <c r="C610" s="40">
        <v>0</v>
      </c>
      <c r="D610" s="40">
        <v>710.05611492176695</v>
      </c>
      <c r="E610" s="40">
        <v>0</v>
      </c>
      <c r="F610" s="422"/>
      <c r="G610" s="40">
        <v>0</v>
      </c>
      <c r="H610" s="41">
        <v>0</v>
      </c>
      <c r="I610" s="42">
        <f t="shared" si="76"/>
        <v>9726.7960948187265</v>
      </c>
    </row>
    <row r="611" spans="1:9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76"/>
        <v>0</v>
      </c>
    </row>
    <row r="612" spans="1:9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76"/>
        <v>0</v>
      </c>
    </row>
    <row r="613" spans="1:9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76"/>
        <v>0</v>
      </c>
    </row>
    <row r="614" spans="1:9" ht="15">
      <c r="A614" s="28" t="s">
        <v>17</v>
      </c>
      <c r="B614" s="40">
        <v>443.68386443508354</v>
      </c>
      <c r="C614" s="40">
        <v>0</v>
      </c>
      <c r="D614" s="40">
        <v>34.939506045049725</v>
      </c>
      <c r="E614" s="40">
        <v>0</v>
      </c>
      <c r="F614" s="422"/>
      <c r="G614" s="40">
        <v>0</v>
      </c>
      <c r="H614" s="41">
        <v>0</v>
      </c>
      <c r="I614" s="42">
        <f t="shared" si="76"/>
        <v>478.62337048013325</v>
      </c>
    </row>
    <row r="615" spans="1:9" ht="15">
      <c r="A615" s="29" t="s">
        <v>140</v>
      </c>
      <c r="B615" s="43">
        <v>12499.871866281461</v>
      </c>
      <c r="C615" s="43">
        <v>0</v>
      </c>
      <c r="D615" s="43">
        <v>3947.3279577730927</v>
      </c>
      <c r="E615" s="43">
        <v>0</v>
      </c>
      <c r="F615" s="422"/>
      <c r="G615" s="43">
        <v>0</v>
      </c>
      <c r="H615" s="44">
        <v>0</v>
      </c>
      <c r="I615" s="39">
        <f>+SUM(B615:E615,G615:H615)</f>
        <v>16447.199824054554</v>
      </c>
    </row>
    <row r="616" spans="1:9" ht="15">
      <c r="A616" s="28" t="s">
        <v>25</v>
      </c>
      <c r="B616" s="40">
        <v>1601.4084742447967</v>
      </c>
      <c r="C616" s="40">
        <v>0</v>
      </c>
      <c r="D616" s="40">
        <v>1819.0756455013707</v>
      </c>
      <c r="E616" s="40">
        <v>6879.7876179664263</v>
      </c>
      <c r="F616" s="422"/>
      <c r="G616" s="40">
        <v>1801.8491380388264</v>
      </c>
      <c r="H616" s="41">
        <v>0</v>
      </c>
      <c r="I616" s="42">
        <f t="shared" si="76"/>
        <v>12102.12087575142</v>
      </c>
    </row>
    <row r="617" spans="1:9" ht="15">
      <c r="A617" s="29" t="s">
        <v>24</v>
      </c>
      <c r="B617" s="43">
        <v>1157.7297602267984</v>
      </c>
      <c r="C617" s="43">
        <v>0</v>
      </c>
      <c r="D617" s="43">
        <v>269.45189685751916</v>
      </c>
      <c r="E617" s="43">
        <v>0</v>
      </c>
      <c r="F617" s="422"/>
      <c r="G617" s="43">
        <v>0</v>
      </c>
      <c r="H617" s="44">
        <v>0</v>
      </c>
      <c r="I617" s="39">
        <f>+SUM(B617:E617,G617:H617)</f>
        <v>1427.1816570843175</v>
      </c>
    </row>
    <row r="618" spans="1:9" ht="15">
      <c r="A618" s="28" t="s">
        <v>60</v>
      </c>
      <c r="B618" s="40">
        <v>12031.031935693631</v>
      </c>
      <c r="C618" s="40">
        <v>0</v>
      </c>
      <c r="D618" s="40">
        <v>1262.9260042993312</v>
      </c>
      <c r="E618" s="40">
        <v>0</v>
      </c>
      <c r="F618" s="422"/>
      <c r="G618" s="40">
        <v>0</v>
      </c>
      <c r="H618" s="41">
        <v>0</v>
      </c>
      <c r="I618" s="42">
        <f t="shared" si="76"/>
        <v>13293.957939992963</v>
      </c>
    </row>
    <row r="619" spans="1:9" ht="15">
      <c r="A619" s="29" t="s">
        <v>22</v>
      </c>
      <c r="B619" s="43">
        <v>1403.8125726567991</v>
      </c>
      <c r="C619" s="43">
        <v>0</v>
      </c>
      <c r="D619" s="43">
        <v>147.36154077612809</v>
      </c>
      <c r="E619" s="43">
        <v>0</v>
      </c>
      <c r="F619" s="422"/>
      <c r="G619" s="43">
        <v>0</v>
      </c>
      <c r="H619" s="44">
        <v>0</v>
      </c>
      <c r="I619" s="39">
        <f>+SUM(B619:E619,G619:H619)</f>
        <v>1551.1741134329272</v>
      </c>
    </row>
    <row r="620" spans="1:9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76"/>
        <v>0</v>
      </c>
    </row>
    <row r="621" spans="1:9" ht="15">
      <c r="A621" s="30" t="s">
        <v>64</v>
      </c>
      <c r="B621" s="43">
        <v>128.42795881905306</v>
      </c>
      <c r="C621" s="43">
        <v>0</v>
      </c>
      <c r="D621" s="43">
        <v>708.41771428261916</v>
      </c>
      <c r="E621" s="43">
        <v>0</v>
      </c>
      <c r="F621" s="422"/>
      <c r="G621" s="43">
        <v>0</v>
      </c>
      <c r="H621" s="44">
        <v>0</v>
      </c>
      <c r="I621" s="39">
        <f t="shared" si="76"/>
        <v>836.84567310167222</v>
      </c>
    </row>
    <row r="622" spans="1:9">
      <c r="A622" s="55" t="s">
        <v>23</v>
      </c>
      <c r="B622" s="59">
        <v>128.42795881905306</v>
      </c>
      <c r="C622" s="59">
        <v>0</v>
      </c>
      <c r="D622" s="59">
        <v>708.41771428261916</v>
      </c>
      <c r="E622" s="59">
        <v>0</v>
      </c>
      <c r="F622" s="422"/>
      <c r="G622" s="59">
        <v>0</v>
      </c>
      <c r="H622" s="60">
        <v>0</v>
      </c>
      <c r="I622" s="61">
        <v>0</v>
      </c>
    </row>
    <row r="623" spans="1:9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v>0</v>
      </c>
    </row>
    <row r="624" spans="1:9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v>0</v>
      </c>
    </row>
    <row r="625" spans="1:11" ht="1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v>0</v>
      </c>
    </row>
    <row r="626" spans="1:11" ht="15">
      <c r="A626" s="34" t="s">
        <v>26</v>
      </c>
      <c r="B626" s="67">
        <f>+SUM(B605:B621)</f>
        <v>41053.96333051788</v>
      </c>
      <c r="C626" s="67">
        <f t="shared" ref="C626:H626" si="77">+SUM(C605:C621)</f>
        <v>0</v>
      </c>
      <c r="D626" s="67">
        <f t="shared" si="77"/>
        <v>9103.6602831287182</v>
      </c>
      <c r="E626" s="67">
        <f>+SUM(E605:E621)</f>
        <v>6879.7876179664263</v>
      </c>
      <c r="F626" s="67">
        <f t="shared" si="77"/>
        <v>0</v>
      </c>
      <c r="G626" s="67">
        <f>+SUM(G605:G621)</f>
        <v>1801.8491380388264</v>
      </c>
      <c r="H626" s="68">
        <f t="shared" si="77"/>
        <v>0</v>
      </c>
      <c r="I626" s="39">
        <f>+SUM(I605:I621)</f>
        <v>58839.260369651849</v>
      </c>
    </row>
    <row r="627" spans="1:11" s="15" customFormat="1" ht="15" thickBot="1">
      <c r="A627" s="58" t="s">
        <v>90</v>
      </c>
      <c r="B627" s="48">
        <f>+B626/$I$626</f>
        <v>0.69773078506766406</v>
      </c>
      <c r="C627" s="48">
        <f t="shared" ref="C627:I627" si="78">+C626/$I$626</f>
        <v>0</v>
      </c>
      <c r="D627" s="48">
        <f t="shared" si="78"/>
        <v>0.15472084839163291</v>
      </c>
      <c r="E627" s="48">
        <f t="shared" si="78"/>
        <v>0.11692512065489674</v>
      </c>
      <c r="F627" s="48">
        <f t="shared" si="78"/>
        <v>0</v>
      </c>
      <c r="G627" s="48">
        <f t="shared" si="78"/>
        <v>3.0623245885806297E-2</v>
      </c>
      <c r="H627" s="48">
        <f t="shared" si="78"/>
        <v>0</v>
      </c>
      <c r="I627" s="48">
        <f t="shared" si="78"/>
        <v>1</v>
      </c>
      <c r="J627" s="14"/>
      <c r="K627"/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11" ht="15">
      <c r="A631" s="27" t="s">
        <v>7</v>
      </c>
      <c r="B631" s="37">
        <v>0.83308866201973442</v>
      </c>
      <c r="C631" s="37">
        <v>0</v>
      </c>
      <c r="D631" s="37">
        <v>1.2509386002798664</v>
      </c>
      <c r="E631" s="37">
        <v>0</v>
      </c>
      <c r="F631" s="37">
        <v>0</v>
      </c>
      <c r="G631" s="37">
        <v>0</v>
      </c>
      <c r="H631" s="38">
        <v>0</v>
      </c>
      <c r="I631" s="39">
        <f>+SUM(B631:H631)</f>
        <v>2.0840272622996006</v>
      </c>
    </row>
    <row r="632" spans="1:11" ht="15">
      <c r="A632" s="28" t="s">
        <v>8</v>
      </c>
      <c r="B632" s="40">
        <v>2.76495708436028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79">+SUM(B632:H632)</f>
        <v>2.76495708436028</v>
      </c>
    </row>
    <row r="633" spans="1:11" ht="15">
      <c r="A633" s="29" t="s">
        <v>10</v>
      </c>
      <c r="B633" s="43">
        <v>17.843484718007179</v>
      </c>
      <c r="C633" s="43">
        <v>0</v>
      </c>
      <c r="D633" s="43">
        <v>5.7160629740145054E-2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79"/>
        <v>17.900645347747325</v>
      </c>
    </row>
    <row r="634" spans="1:11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79"/>
        <v>0</v>
      </c>
    </row>
    <row r="635" spans="1:11" ht="15">
      <c r="A635" s="29" t="s">
        <v>16</v>
      </c>
      <c r="B635" s="43">
        <v>364.44498024952412</v>
      </c>
      <c r="C635" s="43">
        <v>1.5751540472386978</v>
      </c>
      <c r="D635" s="43">
        <v>29.366878043531404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79"/>
        <v>395.38701234029423</v>
      </c>
    </row>
    <row r="636" spans="1:11" ht="15">
      <c r="A636" s="28" t="s">
        <v>68</v>
      </c>
      <c r="B636" s="40">
        <v>8.664506234509858</v>
      </c>
      <c r="C636" s="40">
        <v>0.19553889909188504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79"/>
        <v>8.8600451336017425</v>
      </c>
    </row>
    <row r="637" spans="1:11" ht="15">
      <c r="A637" s="29" t="s">
        <v>58</v>
      </c>
      <c r="B637" s="43">
        <v>0</v>
      </c>
      <c r="C637" s="43">
        <v>1.8242913207991902</v>
      </c>
      <c r="D637" s="43">
        <v>0</v>
      </c>
      <c r="E637" s="43">
        <v>88.543184605422923</v>
      </c>
      <c r="F637" s="43">
        <v>3496.8164791271934</v>
      </c>
      <c r="G637" s="43">
        <v>0</v>
      </c>
      <c r="H637" s="44">
        <v>0</v>
      </c>
      <c r="I637" s="39">
        <f t="shared" si="79"/>
        <v>3587.1839550534155</v>
      </c>
    </row>
    <row r="638" spans="1:11" ht="15">
      <c r="A638" s="28" t="s">
        <v>12</v>
      </c>
      <c r="B638" s="40">
        <v>0</v>
      </c>
      <c r="C638" s="40">
        <v>0</v>
      </c>
      <c r="D638" s="40">
        <v>0</v>
      </c>
      <c r="E638" s="40">
        <v>31.923035054225423</v>
      </c>
      <c r="F638" s="40">
        <v>0</v>
      </c>
      <c r="G638" s="40">
        <v>0</v>
      </c>
      <c r="H638" s="41">
        <v>0</v>
      </c>
      <c r="I638" s="42">
        <f t="shared" si="79"/>
        <v>31.923035054225423</v>
      </c>
    </row>
    <row r="639" spans="1:11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79"/>
        <v>0</v>
      </c>
    </row>
    <row r="640" spans="1:11" ht="15">
      <c r="A640" s="28" t="s">
        <v>17</v>
      </c>
      <c r="B640" s="40">
        <v>37.878426320427245</v>
      </c>
      <c r="C640" s="40">
        <v>0</v>
      </c>
      <c r="D640" s="40">
        <v>0.18337824207023845</v>
      </c>
      <c r="E640" s="40">
        <v>1.115804015664539</v>
      </c>
      <c r="F640" s="40">
        <v>0</v>
      </c>
      <c r="G640" s="40">
        <v>0</v>
      </c>
      <c r="H640" s="41">
        <v>0</v>
      </c>
      <c r="I640" s="42">
        <f t="shared" si="79"/>
        <v>39.177608578162022</v>
      </c>
    </row>
    <row r="641" spans="1:11" ht="15">
      <c r="A641" s="29" t="s">
        <v>140</v>
      </c>
      <c r="B641" s="43">
        <v>244.09038655313338</v>
      </c>
      <c r="C641" s="43">
        <v>0</v>
      </c>
      <c r="D641" s="43">
        <v>63.086707191312932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79"/>
        <v>307.17709374444632</v>
      </c>
    </row>
    <row r="642" spans="1:11" ht="15">
      <c r="A642" s="28" t="s">
        <v>25</v>
      </c>
      <c r="B642" s="40">
        <v>268.49875323229429</v>
      </c>
      <c r="C642" s="40">
        <v>0.3488667311264888</v>
      </c>
      <c r="D642" s="40">
        <v>5.5537090882541786</v>
      </c>
      <c r="E642" s="40">
        <v>446.16085381760337</v>
      </c>
      <c r="F642" s="40">
        <v>0</v>
      </c>
      <c r="G642" s="40">
        <v>150.45447619706576</v>
      </c>
      <c r="H642" s="41">
        <v>2.1108749734896501</v>
      </c>
      <c r="I642" s="42">
        <f t="shared" si="79"/>
        <v>873.12753403983379</v>
      </c>
    </row>
    <row r="643" spans="1:11" ht="15">
      <c r="A643" s="29" t="s">
        <v>24</v>
      </c>
      <c r="B643" s="43">
        <v>19.991949537556327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79"/>
        <v>19.991949537556327</v>
      </c>
    </row>
    <row r="644" spans="1:11" ht="15">
      <c r="A644" s="28" t="s">
        <v>60</v>
      </c>
      <c r="B644" s="40">
        <v>519.0092809273707</v>
      </c>
      <c r="C644" s="40">
        <v>23.509358923398214</v>
      </c>
      <c r="D644" s="40">
        <v>295.52782742747127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79"/>
        <v>838.04646727824013</v>
      </c>
    </row>
    <row r="645" spans="1:11" ht="15">
      <c r="A645" s="29" t="s">
        <v>22</v>
      </c>
      <c r="B645" s="43">
        <v>447.52859673066882</v>
      </c>
      <c r="C645" s="43">
        <v>0</v>
      </c>
      <c r="D645" s="43">
        <v>0.5990979960746744</v>
      </c>
      <c r="E645" s="43">
        <v>0</v>
      </c>
      <c r="F645" s="43">
        <v>146.82927895741477</v>
      </c>
      <c r="G645" s="43">
        <v>0</v>
      </c>
      <c r="H645" s="44">
        <v>0</v>
      </c>
      <c r="I645" s="39">
        <f t="shared" si="79"/>
        <v>594.95697368415824</v>
      </c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79"/>
        <v>0</v>
      </c>
    </row>
    <row r="647" spans="1:11" ht="15">
      <c r="A647" s="30" t="s">
        <v>64</v>
      </c>
      <c r="B647" s="43">
        <v>11.299749716291046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79"/>
        <v>11.299749716291046</v>
      </c>
    </row>
    <row r="648" spans="1:11">
      <c r="A648" s="55" t="s">
        <v>23</v>
      </c>
      <c r="B648" s="59">
        <v>11.299749716291046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79"/>
        <v>11.299749716291046</v>
      </c>
    </row>
    <row r="649" spans="1:11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79"/>
        <v>0</v>
      </c>
    </row>
    <row r="650" spans="1:11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79"/>
        <v>0</v>
      </c>
    </row>
    <row r="651" spans="1:11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79"/>
        <v>0</v>
      </c>
    </row>
    <row r="652" spans="1:11" ht="15">
      <c r="A652" s="34" t="s">
        <v>26</v>
      </c>
      <c r="B652" s="67">
        <f>+SUM(B631:B647)</f>
        <v>1942.8481599661629</v>
      </c>
      <c r="C652" s="67">
        <f t="shared" ref="C652:H652" si="80">+SUM(C631:C647)</f>
        <v>27.453209921654476</v>
      </c>
      <c r="D652" s="67">
        <f t="shared" si="80"/>
        <v>395.62569721873467</v>
      </c>
      <c r="E652" s="67">
        <f>+SUM(E631:E647)</f>
        <v>567.74287749291625</v>
      </c>
      <c r="F652" s="67">
        <f t="shared" si="80"/>
        <v>3643.6457580846081</v>
      </c>
      <c r="G652" s="67">
        <f>+SUM(G631:G647)</f>
        <v>150.45447619706576</v>
      </c>
      <c r="H652" s="68">
        <f t="shared" si="80"/>
        <v>2.1108749734896501</v>
      </c>
      <c r="I652" s="39">
        <f>+SUM(I631:I647)</f>
        <v>6729.8810538546322</v>
      </c>
    </row>
    <row r="653" spans="1:11" s="15" customFormat="1" ht="15" thickBot="1">
      <c r="A653" s="58" t="s">
        <v>90</v>
      </c>
      <c r="B653" s="48">
        <f>+B652/$I$652</f>
        <v>0.2886898214721596</v>
      </c>
      <c r="C653" s="48">
        <f t="shared" ref="C653:I653" si="81">+C652/$I$652</f>
        <v>4.0793009121506347E-3</v>
      </c>
      <c r="D653" s="48">
        <f t="shared" si="81"/>
        <v>5.8786432338523216E-2</v>
      </c>
      <c r="E653" s="48">
        <f t="shared" si="81"/>
        <v>8.4361502521316287E-2</v>
      </c>
      <c r="F653" s="48">
        <f t="shared" si="81"/>
        <v>0.54141309912121849</v>
      </c>
      <c r="G653" s="48">
        <f t="shared" si="81"/>
        <v>2.2356186534811175E-2</v>
      </c>
      <c r="H653" s="48">
        <f t="shared" si="81"/>
        <v>3.1365709982060047E-4</v>
      </c>
      <c r="I653" s="48">
        <f t="shared" si="81"/>
        <v>1</v>
      </c>
      <c r="J653" s="14"/>
      <c r="K653"/>
    </row>
    <row r="655" spans="1:11" s="5" customFormat="1">
      <c r="J655" s="281"/>
      <c r="K655"/>
    </row>
    <row r="656" spans="1:11" s="5" customFormat="1">
      <c r="J656" s="281"/>
      <c r="K656"/>
    </row>
    <row r="657" spans="10:11" s="5" customFormat="1">
      <c r="J657" s="281"/>
      <c r="K657"/>
    </row>
    <row r="658" spans="10:11" s="5" customFormat="1">
      <c r="J658" s="281"/>
      <c r="K658"/>
    </row>
    <row r="659" spans="10:11" s="5" customFormat="1">
      <c r="J659" s="281"/>
      <c r="K659"/>
    </row>
    <row r="660" spans="10:11" s="5" customFormat="1">
      <c r="J660" s="281"/>
      <c r="K660"/>
    </row>
    <row r="661" spans="10:11" s="5" customFormat="1">
      <c r="J661" s="281"/>
      <c r="K661"/>
    </row>
    <row r="662" spans="10:11" s="5" customFormat="1">
      <c r="J662" s="281"/>
      <c r="K662"/>
    </row>
    <row r="663" spans="10:11" s="5" customFormat="1">
      <c r="J663" s="281"/>
      <c r="K663"/>
    </row>
    <row r="664" spans="10:11" s="5" customFormat="1">
      <c r="J664" s="281"/>
      <c r="K664"/>
    </row>
    <row r="665" spans="10:11" s="5" customFormat="1">
      <c r="J665" s="281"/>
      <c r="K665"/>
    </row>
    <row r="666" spans="10:11" s="5" customFormat="1">
      <c r="J666" s="281"/>
      <c r="K666"/>
    </row>
    <row r="667" spans="10:11" s="5" customFormat="1">
      <c r="J667" s="281"/>
      <c r="K667"/>
    </row>
    <row r="668" spans="10:11" s="5" customFormat="1">
      <c r="J668" s="281"/>
      <c r="K668"/>
    </row>
    <row r="669" spans="10:11" s="5" customFormat="1">
      <c r="J669" s="281"/>
      <c r="K669"/>
    </row>
    <row r="670" spans="10:11" s="5" customFormat="1">
      <c r="J670" s="281"/>
      <c r="K670"/>
    </row>
    <row r="671" spans="10:11" s="5" customFormat="1">
      <c r="J671" s="281"/>
      <c r="K671"/>
    </row>
    <row r="672" spans="10:11" s="5" customFormat="1">
      <c r="J672" s="281"/>
      <c r="K672"/>
    </row>
    <row r="673" spans="10:11" s="5" customFormat="1">
      <c r="J673" s="281"/>
      <c r="K673"/>
    </row>
    <row r="674" spans="10:11" s="5" customFormat="1">
      <c r="J674" s="281"/>
      <c r="K674"/>
    </row>
    <row r="675" spans="10:11" s="5" customFormat="1">
      <c r="J675" s="281"/>
      <c r="K675"/>
    </row>
    <row r="676" spans="10:11" s="5" customFormat="1">
      <c r="J676" s="281"/>
      <c r="K676"/>
    </row>
    <row r="677" spans="10:11" s="5" customFormat="1">
      <c r="J677" s="281"/>
      <c r="K677"/>
    </row>
    <row r="678" spans="10:11" s="5" customFormat="1">
      <c r="J678" s="281"/>
      <c r="K678"/>
    </row>
    <row r="679" spans="10:11" s="5" customFormat="1">
      <c r="J679" s="281"/>
      <c r="K679"/>
    </row>
    <row r="680" spans="10:11" s="5" customFormat="1">
      <c r="J680" s="281"/>
      <c r="K680"/>
    </row>
    <row r="681" spans="10:11" s="5" customFormat="1">
      <c r="J681" s="281"/>
      <c r="K681"/>
    </row>
    <row r="682" spans="10:11" s="5" customFormat="1">
      <c r="J682" s="281"/>
      <c r="K682"/>
    </row>
    <row r="683" spans="10:11" s="5" customFormat="1">
      <c r="J683" s="281"/>
      <c r="K683"/>
    </row>
    <row r="684" spans="10:11" s="5" customFormat="1">
      <c r="J684" s="281"/>
      <c r="K684"/>
    </row>
    <row r="685" spans="10:11" s="5" customFormat="1">
      <c r="J685" s="281"/>
      <c r="K685"/>
    </row>
    <row r="686" spans="10:11" s="5" customFormat="1">
      <c r="J686" s="281"/>
      <c r="K686"/>
    </row>
    <row r="687" spans="10:11" s="5" customFormat="1">
      <c r="J687" s="281"/>
      <c r="K687"/>
    </row>
    <row r="688" spans="10:11" s="5" customFormat="1">
      <c r="J688" s="281"/>
      <c r="K688"/>
    </row>
    <row r="689" spans="10:11" s="5" customFormat="1">
      <c r="J689" s="281"/>
      <c r="K689"/>
    </row>
    <row r="690" spans="10:11" s="5" customFormat="1">
      <c r="J690" s="281"/>
      <c r="K690"/>
    </row>
    <row r="691" spans="10:11" s="5" customFormat="1">
      <c r="J691" s="281"/>
      <c r="K691"/>
    </row>
    <row r="692" spans="10:11" s="5" customFormat="1">
      <c r="J692" s="281"/>
      <c r="K692"/>
    </row>
    <row r="693" spans="10:11" s="5" customFormat="1">
      <c r="J693" s="281"/>
      <c r="K693"/>
    </row>
    <row r="694" spans="10:11" s="5" customFormat="1">
      <c r="J694" s="281"/>
      <c r="K694"/>
    </row>
    <row r="695" spans="10:11" s="5" customFormat="1">
      <c r="J695" s="281"/>
      <c r="K695"/>
    </row>
    <row r="696" spans="10:11" s="5" customFormat="1">
      <c r="J696" s="281"/>
      <c r="K696"/>
    </row>
    <row r="697" spans="10:11" s="5" customFormat="1">
      <c r="J697" s="281"/>
      <c r="K697"/>
    </row>
    <row r="698" spans="10:11" s="5" customFormat="1">
      <c r="J698" s="281"/>
      <c r="K698"/>
    </row>
    <row r="699" spans="10:11" s="5" customFormat="1">
      <c r="J699" s="281"/>
      <c r="K699"/>
    </row>
    <row r="700" spans="10:11" s="5" customFormat="1">
      <c r="J700" s="281"/>
      <c r="K700"/>
    </row>
    <row r="701" spans="10:11" s="5" customFormat="1">
      <c r="J701" s="281"/>
      <c r="K701"/>
    </row>
    <row r="702" spans="10:11" s="5" customFormat="1">
      <c r="J702" s="281"/>
      <c r="K702"/>
    </row>
    <row r="703" spans="10:11" s="5" customFormat="1">
      <c r="J703" s="281"/>
      <c r="K703"/>
    </row>
    <row r="704" spans="10:11" s="5" customFormat="1">
      <c r="J704" s="281"/>
      <c r="K704"/>
    </row>
    <row r="705" spans="10:11" s="5" customFormat="1">
      <c r="J705" s="281"/>
      <c r="K705"/>
    </row>
    <row r="706" spans="10:11" s="5" customFormat="1">
      <c r="J706" s="281"/>
      <c r="K706"/>
    </row>
    <row r="707" spans="10:11" s="5" customFormat="1">
      <c r="J707" s="281"/>
      <c r="K707"/>
    </row>
    <row r="708" spans="10:11" s="5" customFormat="1">
      <c r="J708" s="281"/>
      <c r="K708"/>
    </row>
    <row r="709" spans="10:11" s="5" customFormat="1">
      <c r="J709" s="281"/>
      <c r="K709"/>
    </row>
    <row r="710" spans="10:11" s="5" customFormat="1">
      <c r="J710" s="281"/>
      <c r="K710"/>
    </row>
    <row r="711" spans="10:11" s="5" customFormat="1">
      <c r="J711" s="281"/>
      <c r="K711"/>
    </row>
    <row r="712" spans="10:11" s="5" customFormat="1">
      <c r="J712" s="281"/>
      <c r="K712"/>
    </row>
    <row r="713" spans="10:11" s="5" customFormat="1">
      <c r="J713" s="281"/>
      <c r="K713"/>
    </row>
    <row r="714" spans="10:11" s="5" customFormat="1">
      <c r="J714" s="281"/>
      <c r="K714"/>
    </row>
    <row r="715" spans="10:11" s="5" customFormat="1">
      <c r="J715" s="281"/>
      <c r="K715"/>
    </row>
    <row r="716" spans="10:11" s="5" customFormat="1">
      <c r="J716" s="281"/>
      <c r="K716"/>
    </row>
    <row r="717" spans="10:11" s="5" customFormat="1">
      <c r="J717" s="281"/>
      <c r="K717"/>
    </row>
    <row r="718" spans="10:11" s="5" customFormat="1">
      <c r="J718" s="281"/>
      <c r="K718"/>
    </row>
    <row r="719" spans="10:11" s="5" customFormat="1">
      <c r="J719" s="281"/>
      <c r="K719"/>
    </row>
    <row r="720" spans="10:11" s="5" customFormat="1">
      <c r="J720" s="281"/>
      <c r="K720"/>
    </row>
    <row r="721" spans="10:11" s="5" customFormat="1">
      <c r="J721" s="281"/>
      <c r="K721"/>
    </row>
    <row r="722" spans="10:11" s="5" customFormat="1">
      <c r="J722" s="281"/>
      <c r="K722"/>
    </row>
    <row r="723" spans="10:11" s="5" customFormat="1">
      <c r="J723" s="281"/>
      <c r="K723"/>
    </row>
    <row r="724" spans="10:11" s="5" customFormat="1">
      <c r="J724" s="281"/>
      <c r="K724"/>
    </row>
    <row r="725" spans="10:11" s="5" customFormat="1">
      <c r="J725" s="281"/>
      <c r="K725"/>
    </row>
    <row r="726" spans="10:11" s="5" customFormat="1">
      <c r="J726" s="281"/>
      <c r="K726"/>
    </row>
    <row r="727" spans="10:11" s="5" customFormat="1">
      <c r="J727" s="281"/>
      <c r="K727"/>
    </row>
    <row r="728" spans="10:11" s="5" customFormat="1">
      <c r="J728" s="281"/>
      <c r="K728"/>
    </row>
    <row r="729" spans="10:11" s="5" customFormat="1">
      <c r="J729" s="281"/>
      <c r="K729"/>
    </row>
    <row r="730" spans="10:11" s="5" customFormat="1">
      <c r="J730" s="281"/>
      <c r="K730"/>
    </row>
    <row r="731" spans="10:11" s="5" customFormat="1">
      <c r="J731" s="281"/>
      <c r="K731"/>
    </row>
    <row r="732" spans="10:11" s="5" customFormat="1">
      <c r="J732" s="281"/>
      <c r="K732"/>
    </row>
    <row r="733" spans="10:11" s="5" customFormat="1">
      <c r="J733" s="281"/>
      <c r="K733"/>
    </row>
    <row r="734" spans="10:11" s="5" customFormat="1">
      <c r="J734" s="281"/>
      <c r="K734"/>
    </row>
    <row r="735" spans="10:11" s="5" customFormat="1">
      <c r="J735" s="281"/>
      <c r="K735"/>
    </row>
    <row r="736" spans="10:11" s="5" customFormat="1">
      <c r="J736" s="281"/>
      <c r="K736"/>
    </row>
    <row r="737" spans="10:11" s="5" customFormat="1">
      <c r="J737" s="281"/>
      <c r="K737"/>
    </row>
    <row r="738" spans="10:11" s="5" customFormat="1">
      <c r="J738" s="281"/>
      <c r="K738"/>
    </row>
    <row r="739" spans="10:11" s="5" customFormat="1">
      <c r="J739" s="281"/>
      <c r="K739"/>
    </row>
    <row r="740" spans="10:11" s="5" customFormat="1">
      <c r="J740" s="281"/>
      <c r="K740"/>
    </row>
    <row r="741" spans="10:11" s="5" customFormat="1">
      <c r="J741" s="281"/>
      <c r="K741"/>
    </row>
    <row r="742" spans="10:11" s="5" customFormat="1">
      <c r="J742" s="281"/>
      <c r="K742"/>
    </row>
    <row r="743" spans="10:11" s="5" customFormat="1">
      <c r="J743" s="281"/>
      <c r="K743"/>
    </row>
    <row r="744" spans="10:11" s="5" customFormat="1">
      <c r="J744" s="281"/>
      <c r="K744"/>
    </row>
    <row r="745" spans="10:11" s="5" customFormat="1">
      <c r="J745" s="281"/>
      <c r="K745"/>
    </row>
    <row r="746" spans="10:11" s="5" customFormat="1">
      <c r="J746" s="281"/>
      <c r="K746"/>
    </row>
    <row r="747" spans="10:11" s="5" customFormat="1">
      <c r="J747" s="281"/>
      <c r="K747"/>
    </row>
    <row r="748" spans="10:11" s="5" customFormat="1">
      <c r="J748" s="281"/>
      <c r="K748"/>
    </row>
    <row r="749" spans="10:11" s="5" customFormat="1">
      <c r="J749" s="281"/>
      <c r="K749"/>
    </row>
    <row r="750" spans="10:11" s="5" customFormat="1">
      <c r="J750" s="281"/>
      <c r="K750"/>
    </row>
    <row r="751" spans="10:11" s="5" customFormat="1">
      <c r="J751" s="281"/>
      <c r="K751"/>
    </row>
    <row r="752" spans="10:11" s="5" customFormat="1">
      <c r="J752" s="281"/>
      <c r="K752"/>
    </row>
    <row r="753" spans="10:11" s="5" customFormat="1">
      <c r="J753" s="281"/>
      <c r="K753"/>
    </row>
    <row r="754" spans="10:11" s="5" customFormat="1">
      <c r="J754" s="281"/>
      <c r="K754"/>
    </row>
    <row r="755" spans="10:11" s="5" customFormat="1">
      <c r="J755" s="281"/>
      <c r="K755"/>
    </row>
    <row r="756" spans="10:11" s="5" customFormat="1">
      <c r="J756" s="281"/>
      <c r="K756"/>
    </row>
    <row r="757" spans="10:11" s="5" customFormat="1">
      <c r="J757" s="281"/>
      <c r="K757"/>
    </row>
    <row r="758" spans="10:11" s="5" customFormat="1">
      <c r="J758" s="281"/>
      <c r="K758"/>
    </row>
    <row r="759" spans="10:11" s="5" customFormat="1">
      <c r="J759" s="281"/>
      <c r="K759"/>
    </row>
    <row r="760" spans="10:11" s="5" customFormat="1">
      <c r="J760" s="281"/>
      <c r="K760"/>
    </row>
    <row r="761" spans="10:11" s="5" customFormat="1">
      <c r="J761" s="281"/>
      <c r="K761"/>
    </row>
    <row r="762" spans="10:11" s="5" customFormat="1">
      <c r="J762" s="281"/>
      <c r="K762"/>
    </row>
    <row r="763" spans="10:11" s="5" customFormat="1">
      <c r="J763" s="281"/>
      <c r="K763"/>
    </row>
    <row r="764" spans="10:11" s="5" customFormat="1">
      <c r="J764" s="281"/>
      <c r="K764"/>
    </row>
    <row r="765" spans="10:11" s="5" customFormat="1">
      <c r="J765" s="281"/>
      <c r="K765"/>
    </row>
    <row r="766" spans="10:11" s="5" customFormat="1">
      <c r="J766" s="281"/>
      <c r="K766"/>
    </row>
    <row r="767" spans="10:11" s="5" customFormat="1">
      <c r="J767" s="281"/>
      <c r="K767"/>
    </row>
    <row r="768" spans="10:11" s="5" customFormat="1">
      <c r="J768" s="281"/>
      <c r="K768"/>
    </row>
    <row r="769" spans="10:11" s="5" customFormat="1">
      <c r="J769" s="281"/>
      <c r="K769"/>
    </row>
    <row r="770" spans="10:11" s="5" customFormat="1">
      <c r="J770" s="281"/>
      <c r="K770"/>
    </row>
    <row r="771" spans="10:11" s="5" customFormat="1">
      <c r="J771" s="281"/>
      <c r="K771"/>
    </row>
    <row r="772" spans="10:11" s="5" customFormat="1">
      <c r="J772" s="281"/>
      <c r="K772"/>
    </row>
    <row r="773" spans="10:11" s="5" customFormat="1">
      <c r="J773" s="281"/>
      <c r="K773"/>
    </row>
    <row r="774" spans="10:11" s="5" customFormat="1">
      <c r="J774" s="281"/>
      <c r="K774"/>
    </row>
    <row r="775" spans="10:11" s="5" customFormat="1">
      <c r="J775" s="281"/>
      <c r="K775"/>
    </row>
    <row r="776" spans="10:11" s="5" customFormat="1">
      <c r="J776" s="281"/>
      <c r="K776"/>
    </row>
    <row r="777" spans="10:11" s="5" customFormat="1">
      <c r="J777" s="281"/>
      <c r="K777"/>
    </row>
    <row r="778" spans="10:11" s="5" customFormat="1">
      <c r="J778" s="281"/>
      <c r="K778"/>
    </row>
    <row r="779" spans="10:11" s="5" customFormat="1">
      <c r="J779" s="281"/>
      <c r="K779"/>
    </row>
    <row r="780" spans="10:11" s="5" customFormat="1">
      <c r="J780" s="281"/>
      <c r="K780"/>
    </row>
    <row r="781" spans="10:11" s="5" customFormat="1">
      <c r="J781" s="281"/>
      <c r="K781"/>
    </row>
    <row r="782" spans="10:11" s="5" customFormat="1">
      <c r="J782" s="281"/>
      <c r="K782"/>
    </row>
    <row r="783" spans="10:11" s="5" customFormat="1">
      <c r="J783" s="281"/>
      <c r="K783"/>
    </row>
    <row r="784" spans="10:11" s="5" customFormat="1">
      <c r="J784" s="281"/>
      <c r="K784"/>
    </row>
    <row r="785" spans="10:11" s="5" customFormat="1">
      <c r="J785" s="281"/>
      <c r="K785"/>
    </row>
    <row r="786" spans="10:11" s="5" customFormat="1">
      <c r="J786" s="281"/>
      <c r="K786"/>
    </row>
    <row r="787" spans="10:11" s="5" customFormat="1">
      <c r="J787" s="281"/>
      <c r="K787"/>
    </row>
    <row r="788" spans="10:11" s="5" customFormat="1">
      <c r="J788" s="281"/>
      <c r="K788"/>
    </row>
    <row r="789" spans="10:11" s="5" customFormat="1">
      <c r="J789" s="281"/>
      <c r="K789"/>
    </row>
    <row r="790" spans="10:11" s="5" customFormat="1">
      <c r="J790" s="281"/>
      <c r="K790"/>
    </row>
    <row r="791" spans="10:11" s="5" customFormat="1">
      <c r="J791" s="281"/>
      <c r="K791"/>
    </row>
    <row r="792" spans="10:11" s="5" customFormat="1">
      <c r="J792" s="281"/>
      <c r="K792"/>
    </row>
    <row r="793" spans="10:11" s="5" customFormat="1">
      <c r="J793" s="281"/>
      <c r="K793"/>
    </row>
    <row r="794" spans="10:11" s="5" customFormat="1">
      <c r="J794" s="281"/>
      <c r="K794"/>
    </row>
    <row r="795" spans="10:11" s="5" customFormat="1">
      <c r="J795" s="281"/>
      <c r="K795"/>
    </row>
    <row r="796" spans="10:11" s="5" customFormat="1">
      <c r="J796" s="281"/>
      <c r="K796"/>
    </row>
    <row r="797" spans="10:11" s="5" customFormat="1">
      <c r="J797" s="281"/>
      <c r="K797"/>
    </row>
    <row r="798" spans="10:11" s="5" customFormat="1">
      <c r="J798" s="281"/>
      <c r="K798"/>
    </row>
    <row r="799" spans="10:11" s="5" customFormat="1">
      <c r="J799" s="281"/>
      <c r="K799"/>
    </row>
    <row r="800" spans="10:11" s="5" customFormat="1">
      <c r="J800" s="281"/>
      <c r="K800"/>
    </row>
    <row r="801" spans="10:11" s="5" customFormat="1">
      <c r="J801" s="281"/>
      <c r="K801"/>
    </row>
    <row r="802" spans="10:11" s="5" customFormat="1">
      <c r="J802" s="281"/>
      <c r="K802"/>
    </row>
    <row r="803" spans="10:11" s="5" customFormat="1">
      <c r="J803" s="281"/>
      <c r="K803"/>
    </row>
    <row r="804" spans="10:11" s="5" customFormat="1">
      <c r="J804" s="281"/>
      <c r="K804"/>
    </row>
    <row r="805" spans="10:11" s="5" customFormat="1">
      <c r="J805" s="281"/>
      <c r="K805"/>
    </row>
    <row r="806" spans="10:11" s="5" customFormat="1">
      <c r="J806" s="281"/>
      <c r="K806"/>
    </row>
    <row r="807" spans="10:11" s="5" customFormat="1">
      <c r="J807" s="281"/>
      <c r="K807"/>
    </row>
    <row r="808" spans="10:11" s="5" customFormat="1">
      <c r="J808" s="281"/>
      <c r="K808"/>
    </row>
    <row r="809" spans="10:11" s="5" customFormat="1">
      <c r="J809" s="281"/>
      <c r="K809"/>
    </row>
    <row r="810" spans="10:11" s="5" customFormat="1">
      <c r="J810" s="281"/>
      <c r="K810"/>
    </row>
    <row r="811" spans="10:11" s="5" customFormat="1">
      <c r="J811" s="281"/>
      <c r="K811"/>
    </row>
    <row r="812" spans="10:11" s="5" customFormat="1">
      <c r="J812" s="281"/>
      <c r="K812"/>
    </row>
    <row r="813" spans="10:11" s="5" customFormat="1">
      <c r="J813" s="281"/>
      <c r="K813"/>
    </row>
    <row r="814" spans="10:11" s="5" customFormat="1">
      <c r="J814" s="281"/>
      <c r="K814"/>
    </row>
    <row r="815" spans="10:11" s="5" customFormat="1">
      <c r="J815" s="281"/>
      <c r="K815"/>
    </row>
    <row r="816" spans="10:11" s="5" customFormat="1">
      <c r="J816" s="281"/>
      <c r="K816"/>
    </row>
    <row r="817" spans="10:11" s="5" customFormat="1">
      <c r="J817" s="281"/>
      <c r="K817"/>
    </row>
    <row r="818" spans="10:11" s="5" customFormat="1">
      <c r="J818" s="281"/>
      <c r="K818"/>
    </row>
    <row r="819" spans="10:11" s="5" customFormat="1">
      <c r="J819" s="281"/>
      <c r="K819"/>
    </row>
    <row r="820" spans="10:11" s="5" customFormat="1">
      <c r="J820" s="281"/>
      <c r="K820"/>
    </row>
    <row r="821" spans="10:11" s="5" customFormat="1">
      <c r="J821" s="281"/>
      <c r="K821"/>
    </row>
    <row r="822" spans="10:11" s="5" customFormat="1">
      <c r="J822" s="281"/>
      <c r="K822"/>
    </row>
    <row r="823" spans="10:11" s="5" customFormat="1">
      <c r="J823" s="281"/>
      <c r="K823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84:I84"/>
    <mergeCell ref="B6:I6"/>
    <mergeCell ref="B32:I32"/>
    <mergeCell ref="B58:I58"/>
  </mergeCells>
  <phoneticPr fontId="4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653"/>
  <sheetViews>
    <sheetView tabSelected="1" topLeftCell="A40" zoomScale="60" zoomScaleNormal="60" workbookViewId="0">
      <selection activeCell="A2" sqref="A2"/>
    </sheetView>
  </sheetViews>
  <sheetFormatPr baseColWidth="10" defaultRowHeight="14.25"/>
  <cols>
    <col min="1" max="1" width="53.25" style="1" bestFit="1" customWidth="1"/>
    <col min="2" max="9" width="16.625" style="1" customWidth="1"/>
    <col min="10" max="10" width="11.375" style="281" bestFit="1" customWidth="1"/>
    <col min="11" max="11" width="13" customWidth="1"/>
    <col min="12" max="12" width="9.5" style="1" customWidth="1"/>
    <col min="13" max="20" width="16.625" style="1" customWidth="1"/>
    <col min="21" max="21" width="36.625" style="1" customWidth="1"/>
    <col min="22" max="42" width="16.625" style="1" customWidth="1"/>
    <col min="43" max="45" width="14.625" style="1" customWidth="1"/>
    <col min="46" max="16384" width="11" style="1"/>
  </cols>
  <sheetData>
    <row r="1" spans="1:11" s="50" customFormat="1" ht="15" customHeight="1" thickTop="1">
      <c r="A1" s="382" t="s">
        <v>111</v>
      </c>
      <c r="B1" s="383"/>
      <c r="C1" s="383"/>
      <c r="D1" s="383"/>
      <c r="E1" s="383"/>
      <c r="F1" s="383"/>
      <c r="G1" s="383"/>
      <c r="H1" s="383"/>
      <c r="I1" s="384"/>
      <c r="J1" s="257"/>
      <c r="K1"/>
    </row>
    <row r="2" spans="1:11" s="50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J2" s="257"/>
      <c r="K2"/>
    </row>
    <row r="3" spans="1:11" s="50" customFormat="1" ht="36" customHeight="1" thickBot="1">
      <c r="A3" s="388"/>
      <c r="B3" s="389"/>
      <c r="C3" s="389"/>
      <c r="D3" s="389"/>
      <c r="E3" s="389"/>
      <c r="F3" s="389"/>
      <c r="G3" s="389"/>
      <c r="H3" s="389"/>
      <c r="I3" s="390"/>
      <c r="J3" s="257"/>
      <c r="K3"/>
    </row>
    <row r="4" spans="1:11" s="50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 s="257"/>
      <c r="K4"/>
    </row>
    <row r="5" spans="1:11" ht="28.5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ht="13.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</row>
    <row r="7" spans="1:11" ht="13.5" customHeight="1">
      <c r="A7" s="27" t="s">
        <v>7</v>
      </c>
      <c r="B7" s="37">
        <f>+B33+B85</f>
        <v>528.89861149330943</v>
      </c>
      <c r="C7" s="37">
        <f t="shared" ref="C7:H7" si="0">+C33+C85</f>
        <v>938.08972443263906</v>
      </c>
      <c r="D7" s="37">
        <f t="shared" si="0"/>
        <v>105.06135158069739</v>
      </c>
      <c r="E7" s="37">
        <f t="shared" si="0"/>
        <v>0</v>
      </c>
      <c r="F7" s="37">
        <f>+F59+F85</f>
        <v>10.789199336633756</v>
      </c>
      <c r="G7" s="37">
        <f t="shared" si="0"/>
        <v>0</v>
      </c>
      <c r="H7" s="38">
        <f t="shared" si="0"/>
        <v>0</v>
      </c>
      <c r="I7" s="39">
        <f>SUM(B7:H7)</f>
        <v>1582.8388868432796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129.35143630814224</v>
      </c>
      <c r="C8" s="40">
        <f t="shared" si="1"/>
        <v>0</v>
      </c>
      <c r="D8" s="40">
        <f t="shared" si="1"/>
        <v>655.82375246135757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785.17518876949975</v>
      </c>
      <c r="K8" s="294">
        <v>0</v>
      </c>
    </row>
    <row r="9" spans="1:11" ht="13.5" customHeight="1">
      <c r="A9" s="29" t="s">
        <v>10</v>
      </c>
      <c r="B9" s="43">
        <f t="shared" si="1"/>
        <v>1190.0050040155086</v>
      </c>
      <c r="C9" s="43">
        <f t="shared" si="1"/>
        <v>0</v>
      </c>
      <c r="D9" s="43">
        <f t="shared" si="1"/>
        <v>309.23752638064059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1499.242530396149</v>
      </c>
      <c r="K9" s="294">
        <v>0</v>
      </c>
    </row>
    <row r="10" spans="1:11" ht="13.5" customHeight="1">
      <c r="A10" s="28" t="s">
        <v>56</v>
      </c>
      <c r="B10" s="40">
        <f t="shared" si="1"/>
        <v>1.0549818130401085E-7</v>
      </c>
      <c r="C10" s="40">
        <f t="shared" si="1"/>
        <v>64.886367305498183</v>
      </c>
      <c r="D10" s="40">
        <f t="shared" si="1"/>
        <v>1304.6608424075962</v>
      </c>
      <c r="E10" s="40">
        <f t="shared" si="1"/>
        <v>0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1369.5472098185926</v>
      </c>
      <c r="K10" s="294">
        <v>0</v>
      </c>
    </row>
    <row r="11" spans="1:11" ht="13.5" customHeight="1">
      <c r="A11" s="29" t="s">
        <v>16</v>
      </c>
      <c r="B11" s="43">
        <f t="shared" si="1"/>
        <v>3006.5655055979805</v>
      </c>
      <c r="C11" s="43">
        <f>+C37+C89</f>
        <v>431.08561307455852</v>
      </c>
      <c r="D11" s="43">
        <f t="shared" si="1"/>
        <v>617.97767894869878</v>
      </c>
      <c r="E11" s="43">
        <f t="shared" si="1"/>
        <v>68.556894510861028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4124.1856921320987</v>
      </c>
      <c r="K11" s="294">
        <v>0</v>
      </c>
    </row>
    <row r="12" spans="1:11" ht="13.5" customHeight="1">
      <c r="A12" s="28" t="s">
        <v>68</v>
      </c>
      <c r="B12" s="40">
        <f t="shared" si="1"/>
        <v>12047.953300145875</v>
      </c>
      <c r="C12" s="40">
        <f t="shared" si="1"/>
        <v>113.54064710562733</v>
      </c>
      <c r="D12" s="40">
        <f t="shared" si="1"/>
        <v>875.58272180925337</v>
      </c>
      <c r="E12" s="40">
        <f t="shared" si="1"/>
        <v>1.7111565102977733</v>
      </c>
      <c r="F12" s="40">
        <f t="shared" si="2"/>
        <v>0</v>
      </c>
      <c r="G12" s="40">
        <f t="shared" si="1"/>
        <v>0</v>
      </c>
      <c r="H12" s="41">
        <f t="shared" si="1"/>
        <v>0</v>
      </c>
      <c r="I12" s="42">
        <f t="shared" si="3"/>
        <v>13038.787825571053</v>
      </c>
      <c r="K12" s="294">
        <v>0</v>
      </c>
    </row>
    <row r="13" spans="1:11" ht="13.5" customHeight="1">
      <c r="A13" s="29" t="s">
        <v>58</v>
      </c>
      <c r="B13" s="43">
        <f t="shared" si="1"/>
        <v>5.9865546462597105E-2</v>
      </c>
      <c r="C13" s="43">
        <f t="shared" si="1"/>
        <v>3.586478093774828</v>
      </c>
      <c r="D13" s="43">
        <f t="shared" si="1"/>
        <v>0.33705239291100092</v>
      </c>
      <c r="E13" s="43">
        <f t="shared" si="1"/>
        <v>1411.3325221880164</v>
      </c>
      <c r="F13" s="43">
        <f t="shared" si="2"/>
        <v>47280.789792069736</v>
      </c>
      <c r="G13" s="43">
        <f t="shared" si="1"/>
        <v>0</v>
      </c>
      <c r="H13" s="44">
        <f t="shared" si="1"/>
        <v>0</v>
      </c>
      <c r="I13" s="39">
        <f t="shared" si="3"/>
        <v>48696.105710290904</v>
      </c>
      <c r="K13" s="294">
        <v>0</v>
      </c>
    </row>
    <row r="14" spans="1:11" ht="13.5" customHeight="1">
      <c r="A14" s="28" t="s">
        <v>12</v>
      </c>
      <c r="B14" s="40">
        <f t="shared" si="1"/>
        <v>4.8022773440835349E-8</v>
      </c>
      <c r="C14" s="40">
        <f t="shared" si="1"/>
        <v>4.4654249856766005E-8</v>
      </c>
      <c r="D14" s="40">
        <f t="shared" si="1"/>
        <v>5.7219968462065056E-2</v>
      </c>
      <c r="E14" s="40">
        <f t="shared" si="1"/>
        <v>47.863162437125631</v>
      </c>
      <c r="F14" s="40">
        <f t="shared" si="2"/>
        <v>19745.700185298483</v>
      </c>
      <c r="G14" s="40">
        <f t="shared" si="1"/>
        <v>0</v>
      </c>
      <c r="H14" s="41">
        <f t="shared" si="1"/>
        <v>0</v>
      </c>
      <c r="I14" s="42">
        <f t="shared" si="3"/>
        <v>19793.620567796748</v>
      </c>
      <c r="K14" s="294">
        <v>0</v>
      </c>
    </row>
    <row r="15" spans="1:11" ht="13.5" customHeight="1">
      <c r="A15" s="29" t="s">
        <v>59</v>
      </c>
      <c r="B15" s="43">
        <f t="shared" si="1"/>
        <v>8.0385012483263768E-2</v>
      </c>
      <c r="C15" s="43">
        <f t="shared" si="1"/>
        <v>8.0385012483263768E-2</v>
      </c>
      <c r="D15" s="43">
        <f t="shared" si="1"/>
        <v>2.5661904468870951</v>
      </c>
      <c r="E15" s="43">
        <f t="shared" si="1"/>
        <v>30.277041444599639</v>
      </c>
      <c r="F15" s="43">
        <f t="shared" si="2"/>
        <v>15498.993915177731</v>
      </c>
      <c r="G15" s="43">
        <f t="shared" si="1"/>
        <v>0</v>
      </c>
      <c r="H15" s="44">
        <f t="shared" si="1"/>
        <v>0</v>
      </c>
      <c r="I15" s="39">
        <f t="shared" si="3"/>
        <v>15531.997917094184</v>
      </c>
      <c r="K15" s="294">
        <v>0</v>
      </c>
    </row>
    <row r="16" spans="1:11" ht="13.5" customHeight="1">
      <c r="A16" s="28" t="s">
        <v>17</v>
      </c>
      <c r="B16" s="40">
        <f t="shared" si="1"/>
        <v>1044.8864783037595</v>
      </c>
      <c r="C16" s="40">
        <f t="shared" si="1"/>
        <v>20.351815109519883</v>
      </c>
      <c r="D16" s="40">
        <f t="shared" si="1"/>
        <v>264.86054279615473</v>
      </c>
      <c r="E16" s="40">
        <f t="shared" si="1"/>
        <v>37.784552508456471</v>
      </c>
      <c r="F16" s="40">
        <f t="shared" si="2"/>
        <v>64.056155611451459</v>
      </c>
      <c r="G16" s="40">
        <f t="shared" si="1"/>
        <v>0</v>
      </c>
      <c r="H16" s="41">
        <f t="shared" si="1"/>
        <v>0</v>
      </c>
      <c r="I16" s="42">
        <f t="shared" si="3"/>
        <v>1431.9395443293422</v>
      </c>
      <c r="K16" s="294">
        <v>0</v>
      </c>
    </row>
    <row r="17" spans="1:11" ht="13.5" customHeight="1">
      <c r="A17" s="29" t="s">
        <v>140</v>
      </c>
      <c r="B17" s="43">
        <f t="shared" si="1"/>
        <v>20287.492577042198</v>
      </c>
      <c r="C17" s="43">
        <f t="shared" si="1"/>
        <v>14184.482050241988</v>
      </c>
      <c r="D17" s="43">
        <f t="shared" si="1"/>
        <v>10758.051085676552</v>
      </c>
      <c r="E17" s="43">
        <f t="shared" si="1"/>
        <v>473.56850269609868</v>
      </c>
      <c r="F17" s="43">
        <f t="shared" si="2"/>
        <v>3131.3901407585981</v>
      </c>
      <c r="G17" s="43">
        <f t="shared" si="1"/>
        <v>0</v>
      </c>
      <c r="H17" s="44">
        <f t="shared" si="1"/>
        <v>0</v>
      </c>
      <c r="I17" s="39">
        <f t="shared" si="3"/>
        <v>48834.984356415443</v>
      </c>
      <c r="K17" s="294">
        <v>0</v>
      </c>
    </row>
    <row r="18" spans="1:11" ht="13.5" customHeight="1">
      <c r="A18" s="28" t="s">
        <v>25</v>
      </c>
      <c r="B18" s="40">
        <f t="shared" si="1"/>
        <v>4156.6239590452315</v>
      </c>
      <c r="C18" s="40">
        <f t="shared" si="1"/>
        <v>70.974864162122543</v>
      </c>
      <c r="D18" s="40">
        <f t="shared" si="1"/>
        <v>6140.3444573006755</v>
      </c>
      <c r="E18" s="40">
        <f t="shared" si="1"/>
        <v>16425.173884395976</v>
      </c>
      <c r="F18" s="40">
        <f t="shared" si="2"/>
        <v>1658.8141490995476</v>
      </c>
      <c r="G18" s="40">
        <f t="shared" si="1"/>
        <v>4873.6096674789287</v>
      </c>
      <c r="H18" s="41">
        <f t="shared" si="1"/>
        <v>202.18793277126474</v>
      </c>
      <c r="I18" s="42">
        <f t="shared" si="3"/>
        <v>33527.728914253748</v>
      </c>
      <c r="K18" s="294">
        <v>0</v>
      </c>
    </row>
    <row r="19" spans="1:11" ht="13.5" customHeight="1">
      <c r="A19" s="29" t="s">
        <v>24</v>
      </c>
      <c r="B19" s="43">
        <f t="shared" si="1"/>
        <v>4532.8719449937425</v>
      </c>
      <c r="C19" s="43">
        <f t="shared" si="1"/>
        <v>125.30384592802734</v>
      </c>
      <c r="D19" s="43">
        <f t="shared" si="1"/>
        <v>455.68910527449543</v>
      </c>
      <c r="E19" s="43">
        <f t="shared" si="1"/>
        <v>2.7140673907333553E-8</v>
      </c>
      <c r="F19" s="43">
        <f t="shared" si="2"/>
        <v>-7.2091097536031157E-8</v>
      </c>
      <c r="G19" s="43">
        <f t="shared" si="1"/>
        <v>0</v>
      </c>
      <c r="H19" s="44">
        <f t="shared" si="1"/>
        <v>0</v>
      </c>
      <c r="I19" s="39">
        <f t="shared" si="3"/>
        <v>5113.8648961513136</v>
      </c>
      <c r="K19" s="294">
        <v>0</v>
      </c>
    </row>
    <row r="20" spans="1:11" ht="13.5" customHeight="1">
      <c r="A20" s="28" t="s">
        <v>60</v>
      </c>
      <c r="B20" s="40">
        <f t="shared" si="1"/>
        <v>13455.12117881367</v>
      </c>
      <c r="C20" s="40">
        <f t="shared" si="1"/>
        <v>99.848772126472682</v>
      </c>
      <c r="D20" s="40">
        <f t="shared" si="1"/>
        <v>1807.3246213987104</v>
      </c>
      <c r="E20" s="40">
        <f t="shared" si="1"/>
        <v>1.0206780548997846E-7</v>
      </c>
      <c r="F20" s="40">
        <f t="shared" si="2"/>
        <v>9.4351249999999998E-2</v>
      </c>
      <c r="G20" s="40">
        <f t="shared" si="1"/>
        <v>0</v>
      </c>
      <c r="H20" s="41">
        <f t="shared" si="1"/>
        <v>0</v>
      </c>
      <c r="I20" s="42">
        <f t="shared" si="3"/>
        <v>15362.388923690918</v>
      </c>
      <c r="K20" s="294">
        <v>0</v>
      </c>
    </row>
    <row r="21" spans="1:11" ht="13.5" customHeight="1">
      <c r="A21" s="29" t="s">
        <v>22</v>
      </c>
      <c r="B21" s="43">
        <f t="shared" si="1"/>
        <v>2500.989465525317</v>
      </c>
      <c r="C21" s="43">
        <f t="shared" si="1"/>
        <v>1255.3443572621786</v>
      </c>
      <c r="D21" s="43">
        <f t="shared" si="1"/>
        <v>593.51775585298446</v>
      </c>
      <c r="E21" s="43">
        <f t="shared" si="1"/>
        <v>7.613724489865856E-8</v>
      </c>
      <c r="F21" s="43">
        <f t="shared" si="2"/>
        <v>289.84883352473565</v>
      </c>
      <c r="G21" s="43">
        <f t="shared" si="1"/>
        <v>0</v>
      </c>
      <c r="H21" s="44">
        <f t="shared" si="1"/>
        <v>0</v>
      </c>
      <c r="I21" s="39">
        <f t="shared" si="3"/>
        <v>4639.7004122413537</v>
      </c>
      <c r="K21" s="294">
        <v>0</v>
      </c>
    </row>
    <row r="22" spans="1:11" ht="13.5" customHeight="1">
      <c r="A22" s="28" t="s">
        <v>21</v>
      </c>
      <c r="B22" s="40">
        <f t="shared" si="1"/>
        <v>118.50240518005764</v>
      </c>
      <c r="C22" s="40">
        <f t="shared" si="1"/>
        <v>414.53570066555477</v>
      </c>
      <c r="D22" s="40">
        <f t="shared" si="1"/>
        <v>1313.812991484484</v>
      </c>
      <c r="E22" s="40">
        <f t="shared" si="1"/>
        <v>1.8928563640445215E-8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1846.8510973490249</v>
      </c>
      <c r="K22" s="294">
        <v>0</v>
      </c>
    </row>
    <row r="23" spans="1:11" ht="13.5" customHeight="1">
      <c r="A23" s="30" t="s">
        <v>64</v>
      </c>
      <c r="B23" s="43">
        <f t="shared" si="1"/>
        <v>699.01635079124549</v>
      </c>
      <c r="C23" s="43">
        <f t="shared" si="1"/>
        <v>0</v>
      </c>
      <c r="D23" s="43">
        <f t="shared" si="1"/>
        <v>635.77856009886</v>
      </c>
      <c r="E23" s="43">
        <f t="shared" si="1"/>
        <v>0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1334.7949108901055</v>
      </c>
      <c r="K23" s="294">
        <v>0</v>
      </c>
    </row>
    <row r="24" spans="1:11" ht="13.5" customHeight="1">
      <c r="A24" s="55" t="s">
        <v>23</v>
      </c>
      <c r="B24" s="59">
        <f t="shared" ref="B24:H27" si="4">+B50+B102</f>
        <v>699.01635079124549</v>
      </c>
      <c r="C24" s="59">
        <f t="shared" si="4"/>
        <v>0</v>
      </c>
      <c r="D24" s="59">
        <f t="shared" si="4"/>
        <v>635.77856009886</v>
      </c>
      <c r="E24" s="59">
        <f t="shared" si="4"/>
        <v>0</v>
      </c>
      <c r="F24" s="59">
        <f t="shared" si="2"/>
        <v>0</v>
      </c>
      <c r="G24" s="59">
        <f t="shared" si="4"/>
        <v>0</v>
      </c>
      <c r="H24" s="60">
        <f t="shared" si="4"/>
        <v>0</v>
      </c>
      <c r="I24" s="61">
        <f t="shared" si="3"/>
        <v>1334.7949108901055</v>
      </c>
      <c r="K24" s="294">
        <v>0</v>
      </c>
    </row>
    <row r="25" spans="1:11" ht="13.5" customHeight="1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2"/>
        <v>0</v>
      </c>
      <c r="G25" s="62">
        <f t="shared" si="4"/>
        <v>0</v>
      </c>
      <c r="H25" s="63">
        <f t="shared" si="4"/>
        <v>0</v>
      </c>
      <c r="I25" s="64">
        <f t="shared" si="3"/>
        <v>0</v>
      </c>
      <c r="K25" s="294">
        <v>0</v>
      </c>
    </row>
    <row r="26" spans="1:11" ht="13.5" customHeight="1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2"/>
        <v>0</v>
      </c>
      <c r="G26" s="59">
        <f t="shared" si="4"/>
        <v>0</v>
      </c>
      <c r="H26" s="60">
        <f t="shared" si="4"/>
        <v>0</v>
      </c>
      <c r="I26" s="61">
        <f t="shared" si="3"/>
        <v>0</v>
      </c>
      <c r="K26" s="294">
        <v>0</v>
      </c>
    </row>
    <row r="27" spans="1:11" ht="13.5" customHeight="1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2"/>
        <v>0</v>
      </c>
      <c r="G27" s="52">
        <f t="shared" si="4"/>
        <v>0</v>
      </c>
      <c r="H27" s="65">
        <f t="shared" si="4"/>
        <v>0</v>
      </c>
      <c r="I27" s="66">
        <f t="shared" si="3"/>
        <v>0</v>
      </c>
      <c r="K27" s="294">
        <v>0</v>
      </c>
    </row>
    <row r="28" spans="1:11" ht="13.5" customHeight="1">
      <c r="A28" s="34" t="s">
        <v>26</v>
      </c>
      <c r="B28" s="67">
        <f>SUM(B7:B23)</f>
        <v>63698.418467968499</v>
      </c>
      <c r="C28" s="67">
        <f t="shared" ref="C28:I28" si="5">SUM(C7:C23)</f>
        <v>17722.110620565098</v>
      </c>
      <c r="D28" s="67">
        <f t="shared" si="5"/>
        <v>25840.683456279417</v>
      </c>
      <c r="E28" s="67">
        <f t="shared" si="5"/>
        <v>18496.2677169157</v>
      </c>
      <c r="F28" s="67">
        <f t="shared" si="5"/>
        <v>87680.476722054824</v>
      </c>
      <c r="G28" s="67">
        <f t="shared" si="5"/>
        <v>4873.6096674789287</v>
      </c>
      <c r="H28" s="67">
        <f t="shared" si="5"/>
        <v>202.18793277126474</v>
      </c>
      <c r="I28" s="39">
        <f t="shared" si="5"/>
        <v>218513.75458403377</v>
      </c>
      <c r="J28" s="293">
        <v>0</v>
      </c>
      <c r="K28" s="294">
        <v>0</v>
      </c>
    </row>
    <row r="29" spans="1:11" s="15" customFormat="1" ht="15" thickBot="1">
      <c r="A29" s="32" t="s">
        <v>90</v>
      </c>
      <c r="B29" s="48">
        <f>+B28/$I$28</f>
        <v>0.29150759223018163</v>
      </c>
      <c r="C29" s="48">
        <f t="shared" ref="C29:H29" si="6">+C28/$I$28</f>
        <v>8.1102952325821265E-2</v>
      </c>
      <c r="D29" s="48">
        <f t="shared" si="6"/>
        <v>0.11825655325665951</v>
      </c>
      <c r="E29" s="48">
        <f t="shared" si="6"/>
        <v>8.4645782377065854E-2</v>
      </c>
      <c r="F29" s="48">
        <f t="shared" si="6"/>
        <v>0.40125838709313638</v>
      </c>
      <c r="G29" s="48">
        <f t="shared" si="6"/>
        <v>2.2303445733914594E-2</v>
      </c>
      <c r="H29" s="48">
        <f t="shared" si="6"/>
        <v>9.2528698322058892E-4</v>
      </c>
      <c r="I29" s="49">
        <v>1</v>
      </c>
      <c r="J29" s="14"/>
      <c r="K29" s="294"/>
    </row>
    <row r="30" spans="1:11" ht="13.5" customHeight="1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28.5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0.23855702992426675</v>
      </c>
      <c r="C33" s="37">
        <f t="shared" ref="C33:E33" si="7">C111+C137+C163+C189+C215+C241+C267+C293+C319+C345+C371+C397+C423</f>
        <v>938.08972443263906</v>
      </c>
      <c r="D33" s="37">
        <f t="shared" si="7"/>
        <v>61.392650853443172</v>
      </c>
      <c r="E33" s="37">
        <f t="shared" si="7"/>
        <v>0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999.72093231600661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640.49324399999989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640.49324399999989</v>
      </c>
      <c r="K34" s="294">
        <v>0</v>
      </c>
    </row>
    <row r="35" spans="1:11" ht="13.5" customHeight="1">
      <c r="A35" s="29" t="s">
        <v>10</v>
      </c>
      <c r="B35" s="43">
        <f t="shared" si="9"/>
        <v>63.420185752032722</v>
      </c>
      <c r="C35" s="43">
        <f t="shared" si="9"/>
        <v>0</v>
      </c>
      <c r="D35" s="43">
        <f t="shared" si="9"/>
        <v>235.86641424796727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299.28660000000002</v>
      </c>
      <c r="K35" s="294">
        <v>0</v>
      </c>
    </row>
    <row r="36" spans="1:11" ht="13.5" customHeight="1">
      <c r="A36" s="28" t="s">
        <v>56</v>
      </c>
      <c r="B36" s="40">
        <f t="shared" si="9"/>
        <v>1.0549818130401085E-7</v>
      </c>
      <c r="C36" s="40">
        <f t="shared" si="9"/>
        <v>64.886367305498183</v>
      </c>
      <c r="D36" s="40">
        <f t="shared" si="9"/>
        <v>1304.6608424075962</v>
      </c>
      <c r="E36" s="40">
        <f t="shared" si="9"/>
        <v>0</v>
      </c>
      <c r="F36" s="422"/>
      <c r="G36" s="40">
        <f t="shared" si="8"/>
        <v>0</v>
      </c>
      <c r="H36" s="41">
        <f t="shared" si="8"/>
        <v>0</v>
      </c>
      <c r="I36" s="42">
        <f t="shared" si="10"/>
        <v>1369.5472098185926</v>
      </c>
      <c r="K36" s="294">
        <v>0</v>
      </c>
    </row>
    <row r="37" spans="1:11" ht="13.5" customHeight="1">
      <c r="A37" s="29" t="s">
        <v>16</v>
      </c>
      <c r="B37" s="43">
        <f t="shared" si="9"/>
        <v>546.44037615262209</v>
      </c>
      <c r="C37" s="43">
        <f t="shared" si="9"/>
        <v>287.38588217884296</v>
      </c>
      <c r="D37" s="43">
        <f t="shared" si="9"/>
        <v>485.70896706466715</v>
      </c>
      <c r="E37" s="43">
        <f t="shared" si="9"/>
        <v>1.2224397997839724E-7</v>
      </c>
      <c r="F37" s="422"/>
      <c r="G37" s="43">
        <f t="shared" si="8"/>
        <v>0</v>
      </c>
      <c r="H37" s="44">
        <f t="shared" si="8"/>
        <v>0</v>
      </c>
      <c r="I37" s="39">
        <f t="shared" si="10"/>
        <v>1319.5352255183764</v>
      </c>
      <c r="K37" s="294">
        <v>0</v>
      </c>
    </row>
    <row r="38" spans="1:11" ht="13.5" customHeight="1">
      <c r="A38" s="28" t="s">
        <v>68</v>
      </c>
      <c r="B38" s="40">
        <f t="shared" si="9"/>
        <v>378.34717100907471</v>
      </c>
      <c r="C38" s="40">
        <f t="shared" si="9"/>
        <v>81.738369103762196</v>
      </c>
      <c r="D38" s="40">
        <f t="shared" si="9"/>
        <v>83.93243367394183</v>
      </c>
      <c r="E38" s="40">
        <f t="shared" si="9"/>
        <v>1.7111565102977733</v>
      </c>
      <c r="F38" s="422"/>
      <c r="G38" s="40">
        <f t="shared" si="8"/>
        <v>0</v>
      </c>
      <c r="H38" s="41">
        <f t="shared" si="8"/>
        <v>0</v>
      </c>
      <c r="I38" s="42">
        <f t="shared" si="10"/>
        <v>545.72913029707649</v>
      </c>
      <c r="K38" s="294">
        <v>0</v>
      </c>
    </row>
    <row r="39" spans="1:11" ht="13.5" customHeight="1">
      <c r="A39" s="29" t="s">
        <v>58</v>
      </c>
      <c r="B39" s="43">
        <f t="shared" si="9"/>
        <v>5.9865546462597105E-2</v>
      </c>
      <c r="C39" s="43">
        <f t="shared" si="9"/>
        <v>1.7625710857338515</v>
      </c>
      <c r="D39" s="43">
        <f t="shared" si="9"/>
        <v>2.3522790974758962E-8</v>
      </c>
      <c r="E39" s="43">
        <f t="shared" si="9"/>
        <v>1165.5782322674204</v>
      </c>
      <c r="F39" s="422"/>
      <c r="G39" s="43">
        <f t="shared" si="8"/>
        <v>0</v>
      </c>
      <c r="H39" s="44">
        <f t="shared" si="8"/>
        <v>0</v>
      </c>
      <c r="I39" s="39">
        <f t="shared" si="10"/>
        <v>1167.4006689231396</v>
      </c>
      <c r="K39" s="294">
        <v>0</v>
      </c>
    </row>
    <row r="40" spans="1:11" ht="13.5" customHeight="1">
      <c r="A40" s="28" t="s">
        <v>12</v>
      </c>
      <c r="B40" s="40">
        <f t="shared" si="9"/>
        <v>4.8022773440835349E-8</v>
      </c>
      <c r="C40" s="40">
        <f t="shared" si="9"/>
        <v>4.4654249856766005E-8</v>
      </c>
      <c r="D40" s="40">
        <f t="shared" si="9"/>
        <v>4.4654249856766005E-8</v>
      </c>
      <c r="E40" s="40">
        <f t="shared" si="9"/>
        <v>14.073454739264216</v>
      </c>
      <c r="F40" s="422"/>
      <c r="G40" s="40">
        <f t="shared" si="8"/>
        <v>0</v>
      </c>
      <c r="H40" s="41">
        <f t="shared" si="8"/>
        <v>0</v>
      </c>
      <c r="I40" s="42">
        <f t="shared" si="10"/>
        <v>14.073454876595489</v>
      </c>
      <c r="K40" s="294">
        <v>0</v>
      </c>
    </row>
    <row r="41" spans="1:11" ht="13.5" customHeight="1">
      <c r="A41" s="29" t="s">
        <v>59</v>
      </c>
      <c r="B41" s="43">
        <f t="shared" si="9"/>
        <v>8.0385012483263768E-2</v>
      </c>
      <c r="C41" s="43">
        <f t="shared" si="9"/>
        <v>8.0385012483263768E-2</v>
      </c>
      <c r="D41" s="43">
        <f t="shared" si="9"/>
        <v>2.5661904468870951</v>
      </c>
      <c r="E41" s="43">
        <f t="shared" si="9"/>
        <v>0.31911547100370735</v>
      </c>
      <c r="F41" s="422"/>
      <c r="G41" s="43">
        <f t="shared" si="8"/>
        <v>0</v>
      </c>
      <c r="H41" s="44">
        <f t="shared" si="8"/>
        <v>0</v>
      </c>
      <c r="I41" s="39">
        <f t="shared" si="10"/>
        <v>3.0460759428573296</v>
      </c>
      <c r="K41" s="294">
        <v>0</v>
      </c>
    </row>
    <row r="42" spans="1:11" ht="13.5" customHeight="1">
      <c r="A42" s="28" t="s">
        <v>17</v>
      </c>
      <c r="B42" s="40">
        <f t="shared" si="9"/>
        <v>109.28515244704334</v>
      </c>
      <c r="C42" s="40">
        <f t="shared" si="9"/>
        <v>18.132928120716979</v>
      </c>
      <c r="D42" s="40">
        <f t="shared" si="9"/>
        <v>174.51597173510638</v>
      </c>
      <c r="E42" s="40">
        <f t="shared" si="9"/>
        <v>29.480565129023553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331.41461743189024</v>
      </c>
      <c r="K42" s="294">
        <v>0</v>
      </c>
    </row>
    <row r="43" spans="1:11" ht="13.5" customHeight="1">
      <c r="A43" s="29" t="s">
        <v>140</v>
      </c>
      <c r="B43" s="43">
        <f t="shared" si="9"/>
        <v>2878.3297024974308</v>
      </c>
      <c r="C43" s="43">
        <f t="shared" si="9"/>
        <v>13330.66483949838</v>
      </c>
      <c r="D43" s="43">
        <f t="shared" si="9"/>
        <v>6817.9340816349286</v>
      </c>
      <c r="E43" s="43">
        <f t="shared" si="9"/>
        <v>342.4466378590908</v>
      </c>
      <c r="F43" s="422"/>
      <c r="G43" s="43">
        <f t="shared" si="8"/>
        <v>0</v>
      </c>
      <c r="H43" s="44">
        <f t="shared" si="8"/>
        <v>0</v>
      </c>
      <c r="I43" s="39">
        <f t="shared" si="10"/>
        <v>23369.375261489829</v>
      </c>
      <c r="K43" s="294">
        <v>0</v>
      </c>
    </row>
    <row r="44" spans="1:11" ht="13.5" customHeight="1">
      <c r="A44" s="28" t="s">
        <v>25</v>
      </c>
      <c r="B44" s="40">
        <f t="shared" si="9"/>
        <v>1242.1033941771525</v>
      </c>
      <c r="C44" s="40">
        <f t="shared" si="9"/>
        <v>70.626395530823743</v>
      </c>
      <c r="D44" s="40">
        <f t="shared" si="9"/>
        <v>1880.6414546862941</v>
      </c>
      <c r="E44" s="40">
        <f t="shared" si="9"/>
        <v>8843.0907682729703</v>
      </c>
      <c r="F44" s="422"/>
      <c r="G44" s="40">
        <f t="shared" si="8"/>
        <v>1239.5569722578207</v>
      </c>
      <c r="H44" s="41">
        <f t="shared" si="8"/>
        <v>199.62043674988672</v>
      </c>
      <c r="I44" s="42">
        <f t="shared" si="10"/>
        <v>13475.639421674949</v>
      </c>
      <c r="K44" s="294">
        <v>0</v>
      </c>
    </row>
    <row r="45" spans="1:11" ht="13.5" customHeight="1">
      <c r="A45" s="29" t="s">
        <v>24</v>
      </c>
      <c r="B45" s="43">
        <f t="shared" si="9"/>
        <v>383.2767284502479</v>
      </c>
      <c r="C45" s="43">
        <f t="shared" si="9"/>
        <v>105.93582578178187</v>
      </c>
      <c r="D45" s="43">
        <f t="shared" si="9"/>
        <v>205.25092545487263</v>
      </c>
      <c r="E45" s="43">
        <f t="shared" si="9"/>
        <v>2.7140673907333553E-8</v>
      </c>
      <c r="F45" s="422"/>
      <c r="G45" s="43">
        <f t="shared" si="8"/>
        <v>0</v>
      </c>
      <c r="H45" s="44">
        <f t="shared" si="8"/>
        <v>0</v>
      </c>
      <c r="I45" s="39">
        <f t="shared" si="10"/>
        <v>694.46347971404316</v>
      </c>
      <c r="K45" s="294">
        <v>0</v>
      </c>
    </row>
    <row r="46" spans="1:11" ht="13.5" customHeight="1">
      <c r="A46" s="28" t="s">
        <v>60</v>
      </c>
      <c r="B46" s="40">
        <f t="shared" si="9"/>
        <v>76.412536828355329</v>
      </c>
      <c r="C46" s="40">
        <f t="shared" si="9"/>
        <v>74.910821458134194</v>
      </c>
      <c r="D46" s="40">
        <f t="shared" si="9"/>
        <v>142.42838158879289</v>
      </c>
      <c r="E46" s="40">
        <f t="shared" si="9"/>
        <v>1.0206780548997846E-7</v>
      </c>
      <c r="F46" s="422"/>
      <c r="G46" s="40">
        <f t="shared" si="8"/>
        <v>0</v>
      </c>
      <c r="H46" s="41">
        <f t="shared" si="8"/>
        <v>0</v>
      </c>
      <c r="I46" s="42">
        <f t="shared" si="10"/>
        <v>293.75173997735021</v>
      </c>
      <c r="K46" s="294">
        <v>0</v>
      </c>
    </row>
    <row r="47" spans="1:11" ht="13.5" customHeight="1">
      <c r="A47" s="29" t="s">
        <v>22</v>
      </c>
      <c r="B47" s="43">
        <f t="shared" si="9"/>
        <v>285.15414316819107</v>
      </c>
      <c r="C47" s="43">
        <f t="shared" si="9"/>
        <v>1255.3443572621786</v>
      </c>
      <c r="D47" s="43">
        <f t="shared" si="9"/>
        <v>424.44896872599338</v>
      </c>
      <c r="E47" s="43">
        <f t="shared" si="9"/>
        <v>7.613724489865856E-8</v>
      </c>
      <c r="F47" s="422"/>
      <c r="G47" s="43">
        <f t="shared" si="8"/>
        <v>0</v>
      </c>
      <c r="H47" s="44">
        <f t="shared" si="8"/>
        <v>0</v>
      </c>
      <c r="I47" s="39">
        <f t="shared" si="10"/>
        <v>1964.9474692325002</v>
      </c>
      <c r="K47" s="294">
        <v>0</v>
      </c>
    </row>
    <row r="48" spans="1:11" ht="13.5" customHeight="1">
      <c r="A48" s="28" t="s">
        <v>21</v>
      </c>
      <c r="B48" s="40">
        <f t="shared" si="9"/>
        <v>19.486647587599705</v>
      </c>
      <c r="C48" s="40">
        <f t="shared" si="9"/>
        <v>414.53570066555477</v>
      </c>
      <c r="D48" s="40">
        <f t="shared" si="9"/>
        <v>1311.9835508464794</v>
      </c>
      <c r="E48" s="40">
        <f t="shared" si="9"/>
        <v>1.8928563640445215E-8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1746.0058991185624</v>
      </c>
      <c r="K48" s="294">
        <v>0</v>
      </c>
    </row>
    <row r="49" spans="1:11" ht="13.5" customHeight="1">
      <c r="A49" s="30" t="s">
        <v>64</v>
      </c>
      <c r="B49" s="43">
        <f t="shared" si="9"/>
        <v>0</v>
      </c>
      <c r="C49" s="43">
        <f t="shared" si="9"/>
        <v>0</v>
      </c>
      <c r="D49" s="43">
        <f t="shared" si="9"/>
        <v>0</v>
      </c>
      <c r="E49" s="43">
        <f t="shared" si="9"/>
        <v>0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0</v>
      </c>
      <c r="K49" s="294">
        <v>0</v>
      </c>
    </row>
    <row r="50" spans="1:11" ht="13.5" customHeight="1">
      <c r="A50" s="55" t="s">
        <v>23</v>
      </c>
      <c r="B50" s="59">
        <f t="shared" ref="B50:E53" si="12">B128+B154+B180+B206+B232+B258+B284+B310+B336+B362+B388+B414+B440</f>
        <v>0</v>
      </c>
      <c r="C50" s="59">
        <f t="shared" si="12"/>
        <v>0</v>
      </c>
      <c r="D50" s="59">
        <f t="shared" si="12"/>
        <v>0</v>
      </c>
      <c r="E50" s="59">
        <f t="shared" si="12"/>
        <v>0</v>
      </c>
      <c r="F50" s="422"/>
      <c r="G50" s="59">
        <f t="shared" si="11"/>
        <v>0</v>
      </c>
      <c r="H50" s="60">
        <f t="shared" si="11"/>
        <v>0</v>
      </c>
      <c r="I50" s="61">
        <f t="shared" si="10"/>
        <v>0</v>
      </c>
      <c r="K50" s="294">
        <v>0</v>
      </c>
    </row>
    <row r="51" spans="1:11" ht="13.5" customHeight="1">
      <c r="A51" s="56" t="s">
        <v>19</v>
      </c>
      <c r="B51" s="62">
        <f t="shared" si="12"/>
        <v>0</v>
      </c>
      <c r="C51" s="62">
        <f t="shared" si="12"/>
        <v>0</v>
      </c>
      <c r="D51" s="62">
        <f t="shared" si="12"/>
        <v>0</v>
      </c>
      <c r="E51" s="62">
        <f t="shared" si="12"/>
        <v>0</v>
      </c>
      <c r="F51" s="422"/>
      <c r="G51" s="62">
        <f t="shared" si="11"/>
        <v>0</v>
      </c>
      <c r="H51" s="63">
        <f t="shared" si="11"/>
        <v>0</v>
      </c>
      <c r="I51" s="64">
        <f t="shared" si="10"/>
        <v>0</v>
      </c>
      <c r="K51" s="294">
        <v>0</v>
      </c>
    </row>
    <row r="52" spans="1:11" ht="13.5" customHeight="1">
      <c r="A52" s="55" t="s">
        <v>20</v>
      </c>
      <c r="B52" s="59">
        <f t="shared" si="12"/>
        <v>0</v>
      </c>
      <c r="C52" s="59">
        <f t="shared" si="12"/>
        <v>0</v>
      </c>
      <c r="D52" s="59">
        <f t="shared" si="12"/>
        <v>0</v>
      </c>
      <c r="E52" s="59">
        <f t="shared" si="12"/>
        <v>0</v>
      </c>
      <c r="F52" s="422"/>
      <c r="G52" s="59">
        <f t="shared" si="11"/>
        <v>0</v>
      </c>
      <c r="H52" s="60">
        <f t="shared" si="11"/>
        <v>0</v>
      </c>
      <c r="I52" s="61">
        <f t="shared" si="10"/>
        <v>0</v>
      </c>
      <c r="K52" s="294">
        <v>0</v>
      </c>
    </row>
    <row r="53" spans="1:11" ht="13.5" customHeight="1" thickBot="1">
      <c r="A53" s="57" t="s">
        <v>11</v>
      </c>
      <c r="B53" s="52">
        <f t="shared" si="12"/>
        <v>0</v>
      </c>
      <c r="C53" s="52">
        <f t="shared" si="12"/>
        <v>0</v>
      </c>
      <c r="D53" s="52">
        <f t="shared" si="12"/>
        <v>0</v>
      </c>
      <c r="E53" s="52">
        <f t="shared" si="12"/>
        <v>0</v>
      </c>
      <c r="F53" s="423"/>
      <c r="G53" s="52">
        <f t="shared" si="11"/>
        <v>0</v>
      </c>
      <c r="H53" s="65">
        <f t="shared" si="11"/>
        <v>0</v>
      </c>
      <c r="I53" s="66">
        <f t="shared" si="10"/>
        <v>0</v>
      </c>
      <c r="K53" s="294">
        <v>0</v>
      </c>
    </row>
    <row r="54" spans="1:11" ht="13.5" customHeight="1">
      <c r="A54" s="34" t="s">
        <v>26</v>
      </c>
      <c r="B54" s="67">
        <f>SUM(B33:B49)</f>
        <v>5982.6348458121411</v>
      </c>
      <c r="C54" s="67">
        <f t="shared" ref="C54:H54" si="13">SUM(C33:C49)</f>
        <v>16644.094167481184</v>
      </c>
      <c r="D54" s="67">
        <f t="shared" si="13"/>
        <v>13771.824077435147</v>
      </c>
      <c r="E54" s="67">
        <f t="shared" si="13"/>
        <v>10396.699930595589</v>
      </c>
      <c r="F54" s="67">
        <f t="shared" si="13"/>
        <v>0</v>
      </c>
      <c r="G54" s="67">
        <f t="shared" si="13"/>
        <v>1239.5569722578207</v>
      </c>
      <c r="H54" s="67">
        <f t="shared" si="13"/>
        <v>199.62043674988672</v>
      </c>
      <c r="I54" s="39">
        <f>SUM(I33:I49)</f>
        <v>48234.430430331777</v>
      </c>
      <c r="J54" s="282"/>
      <c r="K54" s="294">
        <v>0</v>
      </c>
    </row>
    <row r="55" spans="1:11" s="15" customFormat="1" ht="15" thickBot="1">
      <c r="A55" s="32" t="s">
        <v>90</v>
      </c>
      <c r="B55" s="48">
        <f>+B54/$I$54</f>
        <v>0.12403245549780591</v>
      </c>
      <c r="C55" s="48">
        <f t="shared" ref="C55:H55" si="14">+C54/$I$54</f>
        <v>0.34506666750261239</v>
      </c>
      <c r="D55" s="48">
        <f t="shared" si="14"/>
        <v>0.28551853840850711</v>
      </c>
      <c r="E55" s="48">
        <f t="shared" si="14"/>
        <v>0.21554519951494483</v>
      </c>
      <c r="F55" s="48">
        <f t="shared" si="14"/>
        <v>0</v>
      </c>
      <c r="G55" s="48">
        <f t="shared" si="14"/>
        <v>2.5698592503298985E-2</v>
      </c>
      <c r="H55" s="48">
        <f t="shared" si="14"/>
        <v>4.138546572830624E-3</v>
      </c>
      <c r="I55" s="49">
        <v>1</v>
      </c>
      <c r="J55" s="14"/>
      <c r="K55"/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10.789199336633756</v>
      </c>
      <c r="G59" s="428"/>
      <c r="H59" s="430"/>
      <c r="I59" s="39">
        <f>F59</f>
        <v>10.789199336633756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10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56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16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68</v>
      </c>
      <c r="B64" s="431"/>
      <c r="C64" s="432"/>
      <c r="D64" s="432"/>
      <c r="E64" s="433"/>
      <c r="F64" s="40">
        <f t="shared" si="15"/>
        <v>0</v>
      </c>
      <c r="G64" s="431"/>
      <c r="H64" s="433"/>
      <c r="I64" s="42">
        <f t="shared" si="16"/>
        <v>0</v>
      </c>
      <c r="K64" s="294">
        <v>0</v>
      </c>
    </row>
    <row r="65" spans="1:11" ht="13.5" customHeight="1">
      <c r="A65" s="29" t="s">
        <v>58</v>
      </c>
      <c r="B65" s="431"/>
      <c r="C65" s="432"/>
      <c r="D65" s="432"/>
      <c r="E65" s="433"/>
      <c r="F65" s="43">
        <f t="shared" si="15"/>
        <v>43784.709966771203</v>
      </c>
      <c r="G65" s="431"/>
      <c r="H65" s="433"/>
      <c r="I65" s="39">
        <f t="shared" si="16"/>
        <v>43784.709966771203</v>
      </c>
      <c r="K65" s="294">
        <v>0</v>
      </c>
    </row>
    <row r="66" spans="1:11" ht="13.5" customHeight="1">
      <c r="A66" s="28" t="s">
        <v>12</v>
      </c>
      <c r="B66" s="431"/>
      <c r="C66" s="432"/>
      <c r="D66" s="432"/>
      <c r="E66" s="433"/>
      <c r="F66" s="40">
        <f t="shared" si="15"/>
        <v>19745.700185298483</v>
      </c>
      <c r="G66" s="431"/>
      <c r="H66" s="433"/>
      <c r="I66" s="42">
        <f t="shared" si="16"/>
        <v>19745.700185298483</v>
      </c>
      <c r="K66" s="294">
        <v>0</v>
      </c>
    </row>
    <row r="67" spans="1:11" ht="13.5" customHeight="1">
      <c r="A67" s="29" t="s">
        <v>59</v>
      </c>
      <c r="B67" s="431"/>
      <c r="C67" s="432"/>
      <c r="D67" s="432"/>
      <c r="E67" s="433"/>
      <c r="F67" s="43">
        <f t="shared" si="15"/>
        <v>15498.993915177731</v>
      </c>
      <c r="G67" s="431"/>
      <c r="H67" s="433"/>
      <c r="I67" s="39">
        <f t="shared" si="16"/>
        <v>15498.993915177731</v>
      </c>
      <c r="K67" s="294">
        <v>0</v>
      </c>
    </row>
    <row r="68" spans="1:11" ht="13.5" customHeight="1">
      <c r="A68" s="28" t="s">
        <v>17</v>
      </c>
      <c r="B68" s="431"/>
      <c r="C68" s="432"/>
      <c r="D68" s="432"/>
      <c r="E68" s="433"/>
      <c r="F68" s="40">
        <f t="shared" si="15"/>
        <v>64.056155611451459</v>
      </c>
      <c r="G68" s="431"/>
      <c r="H68" s="433"/>
      <c r="I68" s="42">
        <f t="shared" si="16"/>
        <v>64.056155611451459</v>
      </c>
      <c r="K68" s="294">
        <v>0</v>
      </c>
    </row>
    <row r="69" spans="1:11" ht="13.5" customHeight="1">
      <c r="A69" s="29" t="s">
        <v>140</v>
      </c>
      <c r="B69" s="431"/>
      <c r="C69" s="432"/>
      <c r="D69" s="432"/>
      <c r="E69" s="433"/>
      <c r="F69" s="43">
        <f t="shared" si="15"/>
        <v>3131.3901407585981</v>
      </c>
      <c r="G69" s="431"/>
      <c r="H69" s="433"/>
      <c r="I69" s="39">
        <f t="shared" si="16"/>
        <v>3131.3901407585981</v>
      </c>
      <c r="K69" s="294">
        <v>0</v>
      </c>
    </row>
    <row r="70" spans="1:11" ht="13.5" customHeight="1">
      <c r="A70" s="28" t="s">
        <v>25</v>
      </c>
      <c r="B70" s="431"/>
      <c r="C70" s="432"/>
      <c r="D70" s="432"/>
      <c r="E70" s="433"/>
      <c r="F70" s="40">
        <f t="shared" si="15"/>
        <v>1658.8141490995476</v>
      </c>
      <c r="G70" s="431"/>
      <c r="H70" s="433"/>
      <c r="I70" s="42">
        <f t="shared" si="16"/>
        <v>1658.8141490995476</v>
      </c>
      <c r="K70" s="294">
        <v>0</v>
      </c>
    </row>
    <row r="71" spans="1:11" ht="13.5" customHeight="1">
      <c r="A71" s="29" t="s">
        <v>24</v>
      </c>
      <c r="B71" s="431"/>
      <c r="C71" s="432"/>
      <c r="D71" s="432"/>
      <c r="E71" s="433"/>
      <c r="F71" s="43">
        <f t="shared" si="15"/>
        <v>-7.2091097536031157E-8</v>
      </c>
      <c r="G71" s="431"/>
      <c r="H71" s="433"/>
      <c r="I71" s="39">
        <f t="shared" si="16"/>
        <v>-7.2091097536031157E-8</v>
      </c>
      <c r="K71" s="294">
        <v>0</v>
      </c>
    </row>
    <row r="72" spans="1:11" ht="13.5" customHeight="1">
      <c r="A72" s="28" t="s">
        <v>60</v>
      </c>
      <c r="B72" s="431"/>
      <c r="C72" s="432"/>
      <c r="D72" s="432"/>
      <c r="E72" s="433"/>
      <c r="F72" s="40">
        <f t="shared" si="15"/>
        <v>9.4351249999999998E-2</v>
      </c>
      <c r="G72" s="431"/>
      <c r="H72" s="433"/>
      <c r="I72" s="42">
        <f t="shared" si="16"/>
        <v>9.4351249999999998E-2</v>
      </c>
      <c r="K72" s="294">
        <v>0</v>
      </c>
    </row>
    <row r="73" spans="1:11" ht="13.5" customHeight="1">
      <c r="A73" s="29" t="s">
        <v>22</v>
      </c>
      <c r="B73" s="431"/>
      <c r="C73" s="432"/>
      <c r="D73" s="432"/>
      <c r="E73" s="433"/>
      <c r="F73" s="51">
        <f t="shared" si="15"/>
        <v>146.54159275030997</v>
      </c>
      <c r="G73" s="431"/>
      <c r="H73" s="433"/>
      <c r="I73" s="39">
        <f t="shared" si="16"/>
        <v>146.54159275030997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64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55" t="s">
        <v>23</v>
      </c>
      <c r="B76" s="431"/>
      <c r="C76" s="432"/>
      <c r="D76" s="432"/>
      <c r="E76" s="433"/>
      <c r="F76" s="59">
        <f t="shared" si="15"/>
        <v>0</v>
      </c>
      <c r="G76" s="431"/>
      <c r="H76" s="433"/>
      <c r="I76" s="61">
        <f t="shared" si="16"/>
        <v>0</v>
      </c>
      <c r="K76" s="294">
        <v>0</v>
      </c>
    </row>
    <row r="77" spans="1:11" ht="13.5" customHeight="1">
      <c r="A77" s="56" t="s">
        <v>19</v>
      </c>
      <c r="B77" s="431"/>
      <c r="C77" s="432"/>
      <c r="D77" s="432"/>
      <c r="E77" s="433"/>
      <c r="F77" s="62">
        <f t="shared" si="15"/>
        <v>0</v>
      </c>
      <c r="G77" s="431"/>
      <c r="H77" s="433"/>
      <c r="I77" s="64">
        <f t="shared" si="16"/>
        <v>0</v>
      </c>
      <c r="K77" s="294">
        <v>0</v>
      </c>
    </row>
    <row r="78" spans="1:11" ht="13.5" customHeight="1">
      <c r="A78" s="55" t="s">
        <v>20</v>
      </c>
      <c r="B78" s="431"/>
      <c r="C78" s="432"/>
      <c r="D78" s="432"/>
      <c r="E78" s="433"/>
      <c r="F78" s="59">
        <f t="shared" si="15"/>
        <v>0</v>
      </c>
      <c r="G78" s="431"/>
      <c r="H78" s="433"/>
      <c r="I78" s="61">
        <f t="shared" si="16"/>
        <v>0</v>
      </c>
      <c r="K78" s="294">
        <v>0</v>
      </c>
    </row>
    <row r="79" spans="1:11" ht="13.5" customHeight="1" thickBot="1">
      <c r="A79" s="57" t="s">
        <v>11</v>
      </c>
      <c r="B79" s="434"/>
      <c r="C79" s="435"/>
      <c r="D79" s="435"/>
      <c r="E79" s="436"/>
      <c r="F79" s="52">
        <f t="shared" si="15"/>
        <v>0</v>
      </c>
      <c r="G79" s="434"/>
      <c r="H79" s="436"/>
      <c r="I79" s="66">
        <f t="shared" si="16"/>
        <v>0</v>
      </c>
      <c r="K79" s="294">
        <v>0</v>
      </c>
    </row>
    <row r="80" spans="1:11" ht="13.5" customHeight="1">
      <c r="A80" s="34" t="s">
        <v>26</v>
      </c>
      <c r="B80" s="67">
        <v>0</v>
      </c>
      <c r="C80" s="67">
        <v>0</v>
      </c>
      <c r="D80" s="67">
        <v>0</v>
      </c>
      <c r="E80" s="67">
        <v>0</v>
      </c>
      <c r="F80" s="67">
        <f>SUM(F59:F75)</f>
        <v>84041.089655981865</v>
      </c>
      <c r="G80" s="67">
        <v>0</v>
      </c>
      <c r="H80" s="68">
        <v>0</v>
      </c>
      <c r="I80" s="39">
        <f>SUM(I59:I75)</f>
        <v>84041.089655981865</v>
      </c>
      <c r="K80" s="294">
        <v>0</v>
      </c>
    </row>
    <row r="81" spans="1:11" s="18" customFormat="1" ht="15" thickBot="1">
      <c r="A81" s="32" t="s">
        <v>90</v>
      </c>
      <c r="B81" s="48">
        <f>+B80/$I$80</f>
        <v>0</v>
      </c>
      <c r="C81" s="48">
        <f t="shared" ref="C81:I81" si="17">+C80/$I$80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8">
        <f t="shared" si="17"/>
        <v>1</v>
      </c>
      <c r="J81" s="281"/>
      <c r="K81"/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528.66005446338511</v>
      </c>
      <c r="C85" s="37">
        <f t="shared" ref="C85:H85" si="18">C579+C605+C631</f>
        <v>0</v>
      </c>
      <c r="D85" s="37">
        <f t="shared" si="18"/>
        <v>43.668700727254219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572.3287551906393</v>
      </c>
      <c r="K85" s="294">
        <v>0</v>
      </c>
    </row>
    <row r="86" spans="1:11" ht="15">
      <c r="A86" s="28" t="s">
        <v>8</v>
      </c>
      <c r="B86" s="40">
        <f t="shared" ref="B86:H101" si="19">B580+B606+B632</f>
        <v>129.35143630814224</v>
      </c>
      <c r="C86" s="40">
        <f t="shared" si="19"/>
        <v>0</v>
      </c>
      <c r="D86" s="40">
        <f t="shared" si="19"/>
        <v>15.330508461357738</v>
      </c>
      <c r="E86" s="40">
        <f t="shared" si="19"/>
        <v>0</v>
      </c>
      <c r="F86" s="40">
        <f t="shared" si="19"/>
        <v>0</v>
      </c>
      <c r="G86" s="40">
        <f t="shared" si="19"/>
        <v>0</v>
      </c>
      <c r="H86" s="41">
        <f t="shared" si="19"/>
        <v>0</v>
      </c>
      <c r="I86" s="42">
        <f t="shared" ref="I86:I105" si="20">SUM(B86:H86)</f>
        <v>144.68194476949998</v>
      </c>
      <c r="K86" s="294">
        <v>0</v>
      </c>
    </row>
    <row r="87" spans="1:11" ht="15">
      <c r="A87" s="29" t="s">
        <v>10</v>
      </c>
      <c r="B87" s="43">
        <f t="shared" si="19"/>
        <v>1126.5848182634759</v>
      </c>
      <c r="C87" s="43">
        <f t="shared" si="19"/>
        <v>0</v>
      </c>
      <c r="D87" s="43">
        <f t="shared" si="19"/>
        <v>73.371112132673304</v>
      </c>
      <c r="E87" s="43">
        <f t="shared" si="19"/>
        <v>0</v>
      </c>
      <c r="F87" s="43">
        <f t="shared" si="19"/>
        <v>0</v>
      </c>
      <c r="G87" s="43">
        <f t="shared" si="19"/>
        <v>0</v>
      </c>
      <c r="H87" s="44">
        <f t="shared" si="19"/>
        <v>0</v>
      </c>
      <c r="I87" s="39">
        <f t="shared" si="20"/>
        <v>1199.9559303961491</v>
      </c>
      <c r="K87" s="294">
        <v>0</v>
      </c>
    </row>
    <row r="88" spans="1:11" ht="15">
      <c r="A88" s="28" t="s">
        <v>56</v>
      </c>
      <c r="B88" s="40">
        <f t="shared" si="19"/>
        <v>0</v>
      </c>
      <c r="C88" s="40">
        <f t="shared" si="19"/>
        <v>0</v>
      </c>
      <c r="D88" s="40">
        <f t="shared" si="19"/>
        <v>0</v>
      </c>
      <c r="E88" s="40">
        <f t="shared" si="19"/>
        <v>0</v>
      </c>
      <c r="F88" s="40">
        <f t="shared" si="19"/>
        <v>0</v>
      </c>
      <c r="G88" s="40">
        <f t="shared" si="19"/>
        <v>0</v>
      </c>
      <c r="H88" s="41">
        <f t="shared" si="19"/>
        <v>0</v>
      </c>
      <c r="I88" s="42">
        <f t="shared" si="20"/>
        <v>0</v>
      </c>
      <c r="K88" s="294">
        <v>0</v>
      </c>
    </row>
    <row r="89" spans="1:11" ht="15">
      <c r="A89" s="29" t="s">
        <v>16</v>
      </c>
      <c r="B89" s="43">
        <f t="shared" si="19"/>
        <v>2460.1251294453582</v>
      </c>
      <c r="C89" s="43">
        <f t="shared" si="19"/>
        <v>143.69973089571553</v>
      </c>
      <c r="D89" s="43">
        <f t="shared" si="19"/>
        <v>132.26871188403163</v>
      </c>
      <c r="E89" s="43">
        <f t="shared" si="19"/>
        <v>68.556894388617053</v>
      </c>
      <c r="F89" s="43">
        <f t="shared" si="19"/>
        <v>0</v>
      </c>
      <c r="G89" s="43">
        <f t="shared" si="19"/>
        <v>0</v>
      </c>
      <c r="H89" s="44">
        <f t="shared" si="19"/>
        <v>0</v>
      </c>
      <c r="I89" s="39">
        <f t="shared" si="20"/>
        <v>2804.6504666137225</v>
      </c>
      <c r="K89" s="294">
        <v>0</v>
      </c>
    </row>
    <row r="90" spans="1:11" ht="15">
      <c r="A90" s="28" t="s">
        <v>68</v>
      </c>
      <c r="B90" s="40">
        <f t="shared" si="19"/>
        <v>11669.606129136801</v>
      </c>
      <c r="C90" s="40">
        <f t="shared" si="19"/>
        <v>31.802278001865133</v>
      </c>
      <c r="D90" s="40">
        <f t="shared" si="19"/>
        <v>791.6502881353116</v>
      </c>
      <c r="E90" s="40">
        <f t="shared" si="19"/>
        <v>0</v>
      </c>
      <c r="F90" s="40">
        <f t="shared" si="19"/>
        <v>0</v>
      </c>
      <c r="G90" s="40">
        <f t="shared" si="19"/>
        <v>0</v>
      </c>
      <c r="H90" s="41">
        <f t="shared" si="19"/>
        <v>0</v>
      </c>
      <c r="I90" s="42">
        <f t="shared" si="20"/>
        <v>12493.058695273978</v>
      </c>
      <c r="K90" s="294">
        <v>0</v>
      </c>
    </row>
    <row r="91" spans="1:11" ht="15">
      <c r="A91" s="29" t="s">
        <v>58</v>
      </c>
      <c r="B91" s="43">
        <f t="shared" si="19"/>
        <v>0</v>
      </c>
      <c r="C91" s="43">
        <f t="shared" si="19"/>
        <v>1.8239070080409765</v>
      </c>
      <c r="D91" s="43">
        <f t="shared" si="19"/>
        <v>0.33705236938820993</v>
      </c>
      <c r="E91" s="43">
        <f t="shared" si="19"/>
        <v>245.75428992059585</v>
      </c>
      <c r="F91" s="43">
        <f t="shared" si="19"/>
        <v>3496.0798252985319</v>
      </c>
      <c r="G91" s="43">
        <f t="shared" si="19"/>
        <v>0</v>
      </c>
      <c r="H91" s="44">
        <f t="shared" si="19"/>
        <v>0</v>
      </c>
      <c r="I91" s="39">
        <f t="shared" si="20"/>
        <v>3743.9950745965571</v>
      </c>
      <c r="K91" s="294">
        <v>0</v>
      </c>
    </row>
    <row r="92" spans="1:11" ht="15">
      <c r="A92" s="28" t="s">
        <v>12</v>
      </c>
      <c r="B92" s="40">
        <f t="shared" si="19"/>
        <v>0</v>
      </c>
      <c r="C92" s="40">
        <f t="shared" si="19"/>
        <v>0</v>
      </c>
      <c r="D92" s="40">
        <f t="shared" si="19"/>
        <v>5.7219923807815203E-2</v>
      </c>
      <c r="E92" s="40">
        <f t="shared" si="19"/>
        <v>33.789707697861417</v>
      </c>
      <c r="F92" s="40">
        <f t="shared" si="19"/>
        <v>0</v>
      </c>
      <c r="G92" s="40">
        <f t="shared" si="19"/>
        <v>0</v>
      </c>
      <c r="H92" s="41">
        <f t="shared" si="19"/>
        <v>0</v>
      </c>
      <c r="I92" s="42">
        <f t="shared" si="20"/>
        <v>33.846927621669231</v>
      </c>
      <c r="K92" s="294">
        <v>0</v>
      </c>
    </row>
    <row r="93" spans="1:11" ht="15">
      <c r="A93" s="29" t="s">
        <v>59</v>
      </c>
      <c r="B93" s="43">
        <f t="shared" si="19"/>
        <v>0</v>
      </c>
      <c r="C93" s="43">
        <f t="shared" si="19"/>
        <v>0</v>
      </c>
      <c r="D93" s="43">
        <f t="shared" si="19"/>
        <v>0</v>
      </c>
      <c r="E93" s="43">
        <f t="shared" si="19"/>
        <v>29.95792597359593</v>
      </c>
      <c r="F93" s="43">
        <f t="shared" si="19"/>
        <v>0</v>
      </c>
      <c r="G93" s="43">
        <f t="shared" si="19"/>
        <v>0</v>
      </c>
      <c r="H93" s="44">
        <f t="shared" si="19"/>
        <v>0</v>
      </c>
      <c r="I93" s="39">
        <f t="shared" si="20"/>
        <v>29.95792597359593</v>
      </c>
      <c r="K93" s="294">
        <v>0</v>
      </c>
    </row>
    <row r="94" spans="1:11" ht="15">
      <c r="A94" s="28" t="s">
        <v>17</v>
      </c>
      <c r="B94" s="40">
        <f t="shared" si="19"/>
        <v>935.60132585671624</v>
      </c>
      <c r="C94" s="40">
        <f t="shared" si="19"/>
        <v>2.2188869888029035</v>
      </c>
      <c r="D94" s="40">
        <f t="shared" si="19"/>
        <v>90.344571061048342</v>
      </c>
      <c r="E94" s="40">
        <f t="shared" si="19"/>
        <v>8.3039873794329182</v>
      </c>
      <c r="F94" s="40">
        <f t="shared" si="19"/>
        <v>0</v>
      </c>
      <c r="G94" s="40">
        <f t="shared" si="19"/>
        <v>0</v>
      </c>
      <c r="H94" s="41">
        <f t="shared" si="19"/>
        <v>0</v>
      </c>
      <c r="I94" s="42">
        <f t="shared" si="20"/>
        <v>1036.4687712860004</v>
      </c>
      <c r="K94" s="294">
        <v>0</v>
      </c>
    </row>
    <row r="95" spans="1:11" ht="15">
      <c r="A95" s="29" t="s">
        <v>140</v>
      </c>
      <c r="B95" s="43">
        <f t="shared" si="19"/>
        <v>17409.162874544767</v>
      </c>
      <c r="C95" s="43">
        <f t="shared" si="19"/>
        <v>853.81721074360757</v>
      </c>
      <c r="D95" s="43">
        <f t="shared" si="19"/>
        <v>3940.1170040416232</v>
      </c>
      <c r="E95" s="43">
        <f t="shared" si="19"/>
        <v>131.12186483700785</v>
      </c>
      <c r="F95" s="43">
        <f t="shared" si="19"/>
        <v>0</v>
      </c>
      <c r="G95" s="43">
        <f t="shared" si="19"/>
        <v>0</v>
      </c>
      <c r="H95" s="44">
        <f t="shared" si="19"/>
        <v>0</v>
      </c>
      <c r="I95" s="39">
        <f t="shared" si="20"/>
        <v>22334.218954167005</v>
      </c>
      <c r="K95" s="294">
        <v>0</v>
      </c>
    </row>
    <row r="96" spans="1:11" ht="15">
      <c r="A96" s="28" t="s">
        <v>25</v>
      </c>
      <c r="B96" s="40">
        <f t="shared" si="19"/>
        <v>2914.520564868079</v>
      </c>
      <c r="C96" s="40">
        <f t="shared" si="19"/>
        <v>0.34846863129879924</v>
      </c>
      <c r="D96" s="40">
        <f t="shared" si="19"/>
        <v>4259.7030026143811</v>
      </c>
      <c r="E96" s="40">
        <f t="shared" si="19"/>
        <v>7582.0831161230035</v>
      </c>
      <c r="F96" s="40">
        <f t="shared" si="19"/>
        <v>0</v>
      </c>
      <c r="G96" s="40">
        <f t="shared" si="19"/>
        <v>3634.052695221108</v>
      </c>
      <c r="H96" s="41">
        <f t="shared" si="19"/>
        <v>2.5674960213780134</v>
      </c>
      <c r="I96" s="42">
        <f t="shared" si="20"/>
        <v>18393.275343479247</v>
      </c>
      <c r="K96" s="294">
        <v>0</v>
      </c>
    </row>
    <row r="97" spans="1:11" ht="15">
      <c r="A97" s="29" t="s">
        <v>24</v>
      </c>
      <c r="B97" s="43">
        <f t="shared" si="19"/>
        <v>4149.5952165434946</v>
      </c>
      <c r="C97" s="43">
        <f t="shared" si="19"/>
        <v>19.36802014624547</v>
      </c>
      <c r="D97" s="43">
        <f t="shared" si="19"/>
        <v>250.43817981962283</v>
      </c>
      <c r="E97" s="43">
        <f t="shared" si="19"/>
        <v>0</v>
      </c>
      <c r="F97" s="43">
        <f t="shared" si="19"/>
        <v>0</v>
      </c>
      <c r="G97" s="43">
        <f t="shared" si="19"/>
        <v>0</v>
      </c>
      <c r="H97" s="44">
        <f t="shared" si="19"/>
        <v>0</v>
      </c>
      <c r="I97" s="39">
        <f t="shared" si="20"/>
        <v>4419.4014165093631</v>
      </c>
      <c r="K97" s="294">
        <v>0</v>
      </c>
    </row>
    <row r="98" spans="1:11" ht="15">
      <c r="A98" s="28" t="s">
        <v>60</v>
      </c>
      <c r="B98" s="40">
        <f t="shared" si="19"/>
        <v>13378.708641985315</v>
      </c>
      <c r="C98" s="40">
        <f t="shared" si="19"/>
        <v>24.937950668338484</v>
      </c>
      <c r="D98" s="40">
        <f t="shared" si="19"/>
        <v>1664.8962398099175</v>
      </c>
      <c r="E98" s="40">
        <f t="shared" si="19"/>
        <v>0</v>
      </c>
      <c r="F98" s="40">
        <f t="shared" si="19"/>
        <v>0</v>
      </c>
      <c r="G98" s="40">
        <f t="shared" si="19"/>
        <v>0</v>
      </c>
      <c r="H98" s="41">
        <f t="shared" si="19"/>
        <v>0</v>
      </c>
      <c r="I98" s="42">
        <f t="shared" si="20"/>
        <v>15068.54283246357</v>
      </c>
      <c r="K98" s="294">
        <v>0</v>
      </c>
    </row>
    <row r="99" spans="1:11" ht="15">
      <c r="A99" s="29" t="s">
        <v>22</v>
      </c>
      <c r="B99" s="43">
        <f t="shared" si="19"/>
        <v>2215.8353223571257</v>
      </c>
      <c r="C99" s="43">
        <f t="shared" si="19"/>
        <v>0</v>
      </c>
      <c r="D99" s="43">
        <f t="shared" si="19"/>
        <v>169.06878712699105</v>
      </c>
      <c r="E99" s="43">
        <f t="shared" si="19"/>
        <v>0</v>
      </c>
      <c r="F99" s="43">
        <f t="shared" si="19"/>
        <v>143.30724077442568</v>
      </c>
      <c r="G99" s="43">
        <f t="shared" si="19"/>
        <v>0</v>
      </c>
      <c r="H99" s="44">
        <f t="shared" si="19"/>
        <v>0</v>
      </c>
      <c r="I99" s="39">
        <f t="shared" si="20"/>
        <v>2528.2113502585426</v>
      </c>
      <c r="K99" s="294">
        <v>0</v>
      </c>
    </row>
    <row r="100" spans="1:11" ht="15">
      <c r="A100" s="28" t="s">
        <v>21</v>
      </c>
      <c r="B100" s="40">
        <f t="shared" si="19"/>
        <v>99.015757592457931</v>
      </c>
      <c r="C100" s="40">
        <f t="shared" si="19"/>
        <v>0</v>
      </c>
      <c r="D100" s="40">
        <f t="shared" si="19"/>
        <v>1.8294406380045218</v>
      </c>
      <c r="E100" s="40">
        <f t="shared" si="19"/>
        <v>0</v>
      </c>
      <c r="F100" s="40">
        <f t="shared" si="19"/>
        <v>0</v>
      </c>
      <c r="G100" s="40">
        <f t="shared" si="19"/>
        <v>0</v>
      </c>
      <c r="H100" s="41">
        <f t="shared" si="19"/>
        <v>0</v>
      </c>
      <c r="I100" s="42">
        <f t="shared" si="20"/>
        <v>100.84519823046246</v>
      </c>
      <c r="K100" s="294">
        <v>0</v>
      </c>
    </row>
    <row r="101" spans="1:11" ht="15">
      <c r="A101" s="30" t="s">
        <v>64</v>
      </c>
      <c r="B101" s="43">
        <f t="shared" si="19"/>
        <v>699.01635079124549</v>
      </c>
      <c r="C101" s="43">
        <f t="shared" si="19"/>
        <v>0</v>
      </c>
      <c r="D101" s="43">
        <f t="shared" si="19"/>
        <v>635.77856009886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1334.7949108901055</v>
      </c>
      <c r="K101" s="294">
        <v>0</v>
      </c>
    </row>
    <row r="102" spans="1:11">
      <c r="A102" s="55" t="s">
        <v>23</v>
      </c>
      <c r="B102" s="59">
        <f t="shared" ref="B102:H105" si="21">B596+B622+B648</f>
        <v>699.01635079124549</v>
      </c>
      <c r="C102" s="59">
        <f t="shared" si="21"/>
        <v>0</v>
      </c>
      <c r="D102" s="59">
        <f t="shared" si="21"/>
        <v>635.77856009886</v>
      </c>
      <c r="E102" s="59">
        <f t="shared" si="21"/>
        <v>0</v>
      </c>
      <c r="F102" s="59">
        <f t="shared" si="21"/>
        <v>0</v>
      </c>
      <c r="G102" s="59">
        <f t="shared" si="21"/>
        <v>0</v>
      </c>
      <c r="H102" s="60">
        <f t="shared" si="21"/>
        <v>0</v>
      </c>
      <c r="I102" s="61">
        <f t="shared" si="20"/>
        <v>1334.7949108901055</v>
      </c>
      <c r="K102" s="294">
        <v>0</v>
      </c>
    </row>
    <row r="103" spans="1:11">
      <c r="A103" s="56" t="s">
        <v>19</v>
      </c>
      <c r="B103" s="62">
        <f t="shared" si="21"/>
        <v>0</v>
      </c>
      <c r="C103" s="62">
        <f t="shared" si="21"/>
        <v>0</v>
      </c>
      <c r="D103" s="62">
        <f t="shared" si="21"/>
        <v>0</v>
      </c>
      <c r="E103" s="62">
        <f t="shared" si="21"/>
        <v>0</v>
      </c>
      <c r="F103" s="62">
        <f t="shared" si="21"/>
        <v>0</v>
      </c>
      <c r="G103" s="62">
        <f t="shared" si="21"/>
        <v>0</v>
      </c>
      <c r="H103" s="63">
        <f t="shared" si="21"/>
        <v>0</v>
      </c>
      <c r="I103" s="64">
        <f t="shared" si="20"/>
        <v>0</v>
      </c>
      <c r="K103" s="294">
        <v>0</v>
      </c>
    </row>
    <row r="104" spans="1:11">
      <c r="A104" s="55" t="s">
        <v>20</v>
      </c>
      <c r="B104" s="59">
        <f t="shared" si="21"/>
        <v>0</v>
      </c>
      <c r="C104" s="59">
        <f t="shared" si="21"/>
        <v>0</v>
      </c>
      <c r="D104" s="59">
        <f t="shared" si="21"/>
        <v>0</v>
      </c>
      <c r="E104" s="59">
        <f t="shared" si="21"/>
        <v>0</v>
      </c>
      <c r="F104" s="59">
        <f t="shared" si="21"/>
        <v>0</v>
      </c>
      <c r="G104" s="59">
        <f t="shared" si="21"/>
        <v>0</v>
      </c>
      <c r="H104" s="60">
        <f t="shared" si="21"/>
        <v>0</v>
      </c>
      <c r="I104" s="61">
        <f t="shared" si="20"/>
        <v>0</v>
      </c>
      <c r="K104" s="294">
        <v>0</v>
      </c>
    </row>
    <row r="105" spans="1:11" ht="15" thickBot="1">
      <c r="A105" s="57" t="s">
        <v>11</v>
      </c>
      <c r="B105" s="52">
        <f t="shared" si="21"/>
        <v>0</v>
      </c>
      <c r="C105" s="52">
        <f t="shared" si="21"/>
        <v>0</v>
      </c>
      <c r="D105" s="52">
        <f t="shared" si="21"/>
        <v>0</v>
      </c>
      <c r="E105" s="52">
        <f t="shared" si="21"/>
        <v>0</v>
      </c>
      <c r="F105" s="52">
        <f t="shared" si="21"/>
        <v>0</v>
      </c>
      <c r="G105" s="52">
        <f t="shared" si="21"/>
        <v>0</v>
      </c>
      <c r="H105" s="65">
        <f t="shared" si="21"/>
        <v>0</v>
      </c>
      <c r="I105" s="66">
        <f t="shared" si="20"/>
        <v>0</v>
      </c>
      <c r="K105" s="294">
        <v>0</v>
      </c>
    </row>
    <row r="106" spans="1:11" ht="15">
      <c r="A106" s="34" t="s">
        <v>26</v>
      </c>
      <c r="B106" s="67">
        <f>SUM(B85:B101)</f>
        <v>57715.783622156356</v>
      </c>
      <c r="C106" s="67">
        <f t="shared" ref="C106:I106" si="22">SUM(C85:C101)</f>
        <v>1078.0164530839149</v>
      </c>
      <c r="D106" s="67">
        <f t="shared" si="22"/>
        <v>12068.859378844274</v>
      </c>
      <c r="E106" s="67">
        <f t="shared" si="22"/>
        <v>8099.5677863201145</v>
      </c>
      <c r="F106" s="67">
        <f t="shared" si="22"/>
        <v>3639.3870660729576</v>
      </c>
      <c r="G106" s="67">
        <f t="shared" si="22"/>
        <v>3634.052695221108</v>
      </c>
      <c r="H106" s="68">
        <f t="shared" si="22"/>
        <v>2.5674960213780134</v>
      </c>
      <c r="I106" s="39">
        <f t="shared" si="22"/>
        <v>86238.234497720114</v>
      </c>
      <c r="K106" s="294">
        <v>0</v>
      </c>
    </row>
    <row r="107" spans="1:11" s="16" customFormat="1" ht="15" thickBot="1">
      <c r="A107" s="58" t="s">
        <v>90</v>
      </c>
      <c r="B107" s="48">
        <f>+B106/$I$106</f>
        <v>0.66925980057815526</v>
      </c>
      <c r="C107" s="48">
        <f t="shared" ref="C107:I107" si="23">+C106/$I$106</f>
        <v>1.2500446691222727E-2</v>
      </c>
      <c r="D107" s="48">
        <f t="shared" si="23"/>
        <v>0.13994789491154691</v>
      </c>
      <c r="E107" s="48">
        <f t="shared" si="23"/>
        <v>9.392084419972957E-2</v>
      </c>
      <c r="F107" s="48">
        <f t="shared" si="23"/>
        <v>4.2201548852083381E-2</v>
      </c>
      <c r="G107" s="48">
        <f t="shared" si="23"/>
        <v>4.2139692636184264E-2</v>
      </c>
      <c r="H107" s="48">
        <f t="shared" si="23"/>
        <v>2.9772131077728528E-5</v>
      </c>
      <c r="I107" s="48">
        <f t="shared" si="23"/>
        <v>1</v>
      </c>
      <c r="J107" s="281"/>
      <c r="K107"/>
    </row>
    <row r="108" spans="1:11" ht="13.5" customHeight="1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4.25" customHeight="1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5.5663306259193343E-2</v>
      </c>
      <c r="C111" s="37">
        <v>0</v>
      </c>
      <c r="D111" s="37">
        <v>0</v>
      </c>
      <c r="E111" s="37">
        <v>0</v>
      </c>
      <c r="F111" s="421">
        <v>0</v>
      </c>
      <c r="G111" s="37">
        <v>0</v>
      </c>
      <c r="H111" s="38">
        <v>0</v>
      </c>
      <c r="I111" s="39">
        <f>SUM(B111:H111)</f>
        <v>5.5663306259193343E-2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>
        <v>0</v>
      </c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10</v>
      </c>
      <c r="B113" s="43">
        <v>63.40165714285714</v>
      </c>
      <c r="C113" s="43">
        <v>0</v>
      </c>
      <c r="D113" s="43">
        <v>84.535542857142858</v>
      </c>
      <c r="E113" s="43">
        <v>0</v>
      </c>
      <c r="F113" s="422">
        <v>0</v>
      </c>
      <c r="G113" s="43">
        <v>0</v>
      </c>
      <c r="H113" s="44">
        <v>0</v>
      </c>
      <c r="I113" s="39">
        <f t="shared" si="24"/>
        <v>147.93719999999999</v>
      </c>
    </row>
    <row r="114" spans="1:9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>
        <v>0</v>
      </c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16</v>
      </c>
      <c r="B115" s="43">
        <v>0.22589791075183968</v>
      </c>
      <c r="C115" s="43">
        <v>25.541270965739454</v>
      </c>
      <c r="D115" s="43">
        <v>33.926351991109236</v>
      </c>
      <c r="E115" s="43">
        <v>0</v>
      </c>
      <c r="F115" s="422">
        <v>0</v>
      </c>
      <c r="G115" s="43">
        <v>0</v>
      </c>
      <c r="H115" s="44">
        <v>0</v>
      </c>
      <c r="I115" s="39">
        <f t="shared" si="24"/>
        <v>59.693520867600526</v>
      </c>
    </row>
    <row r="116" spans="1:9" ht="15">
      <c r="A116" s="28" t="s">
        <v>68</v>
      </c>
      <c r="B116" s="40">
        <v>0.11005750758138035</v>
      </c>
      <c r="C116" s="40">
        <v>0</v>
      </c>
      <c r="D116" s="40">
        <v>0.14674334344184045</v>
      </c>
      <c r="E116" s="40">
        <v>0</v>
      </c>
      <c r="F116" s="422">
        <v>0</v>
      </c>
      <c r="G116" s="40">
        <v>0</v>
      </c>
      <c r="H116" s="41">
        <v>0</v>
      </c>
      <c r="I116" s="42">
        <f t="shared" si="24"/>
        <v>0.25680085102322081</v>
      </c>
    </row>
    <row r="117" spans="1:9" ht="15">
      <c r="A117" s="29" t="s">
        <v>58</v>
      </c>
      <c r="B117" s="43">
        <v>5.9865492224123275E-2</v>
      </c>
      <c r="C117" s="43">
        <v>0</v>
      </c>
      <c r="D117" s="43">
        <v>0</v>
      </c>
      <c r="E117" s="43">
        <v>7.9820656298831033E-2</v>
      </c>
      <c r="F117" s="422">
        <v>0</v>
      </c>
      <c r="G117" s="43">
        <v>0</v>
      </c>
      <c r="H117" s="44">
        <v>0</v>
      </c>
      <c r="I117" s="39">
        <f t="shared" si="24"/>
        <v>0.1396861485229543</v>
      </c>
    </row>
    <row r="118" spans="1:9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>
        <v>0</v>
      </c>
      <c r="G118" s="40">
        <v>0</v>
      </c>
      <c r="H118" s="41">
        <v>0</v>
      </c>
      <c r="I118" s="42">
        <f t="shared" si="24"/>
        <v>0</v>
      </c>
    </row>
    <row r="119" spans="1:9" ht="15">
      <c r="A119" s="29" t="s">
        <v>59</v>
      </c>
      <c r="B119" s="43">
        <v>0</v>
      </c>
      <c r="C119" s="43">
        <v>0</v>
      </c>
      <c r="D119" s="43">
        <v>0</v>
      </c>
      <c r="E119" s="43">
        <v>0</v>
      </c>
      <c r="F119" s="422">
        <v>0</v>
      </c>
      <c r="G119" s="43">
        <v>0</v>
      </c>
      <c r="H119" s="44">
        <v>0</v>
      </c>
      <c r="I119" s="39">
        <f t="shared" si="24"/>
        <v>0</v>
      </c>
    </row>
    <row r="120" spans="1:9" ht="15">
      <c r="A120" s="28" t="s">
        <v>17</v>
      </c>
      <c r="B120" s="40">
        <v>9.5571770129081329E-3</v>
      </c>
      <c r="C120" s="40">
        <v>0</v>
      </c>
      <c r="D120" s="40">
        <v>0.54242678457509508</v>
      </c>
      <c r="E120" s="40">
        <v>0</v>
      </c>
      <c r="F120" s="422">
        <v>0</v>
      </c>
      <c r="G120" s="40">
        <v>0</v>
      </c>
      <c r="H120" s="41">
        <v>0</v>
      </c>
      <c r="I120" s="42">
        <f t="shared" si="24"/>
        <v>0.55198396158800322</v>
      </c>
    </row>
    <row r="121" spans="1:9" ht="15">
      <c r="A121" s="29" t="s">
        <v>140</v>
      </c>
      <c r="B121" s="43">
        <v>23.810058488810103</v>
      </c>
      <c r="C121" s="43">
        <v>93.995060362019302</v>
      </c>
      <c r="D121" s="43">
        <v>571.43852938636041</v>
      </c>
      <c r="E121" s="43">
        <v>2.402903315060791E-2</v>
      </c>
      <c r="F121" s="422">
        <v>0</v>
      </c>
      <c r="G121" s="43">
        <v>0</v>
      </c>
      <c r="H121" s="44">
        <v>0</v>
      </c>
      <c r="I121" s="39">
        <f t="shared" si="24"/>
        <v>689.26767727034041</v>
      </c>
    </row>
    <row r="122" spans="1:9" ht="15">
      <c r="A122" s="28" t="s">
        <v>25</v>
      </c>
      <c r="B122" s="40">
        <v>10.939543642689868</v>
      </c>
      <c r="C122" s="40">
        <v>0.15359288092479195</v>
      </c>
      <c r="D122" s="40">
        <v>112.04505846658945</v>
      </c>
      <c r="E122" s="40">
        <v>326.87674050911716</v>
      </c>
      <c r="F122" s="422">
        <v>0</v>
      </c>
      <c r="G122" s="40">
        <v>66.725784965335649</v>
      </c>
      <c r="H122" s="41">
        <v>0.38591969029485246</v>
      </c>
      <c r="I122" s="42">
        <f t="shared" si="24"/>
        <v>517.1266401549517</v>
      </c>
    </row>
    <row r="123" spans="1:9" ht="15">
      <c r="A123" s="29" t="s">
        <v>24</v>
      </c>
      <c r="B123" s="43">
        <v>2.8481153560129493</v>
      </c>
      <c r="C123" s="43">
        <v>0</v>
      </c>
      <c r="D123" s="43">
        <v>0</v>
      </c>
      <c r="E123" s="43">
        <v>0</v>
      </c>
      <c r="F123" s="422">
        <v>0</v>
      </c>
      <c r="G123" s="43">
        <v>0</v>
      </c>
      <c r="H123" s="44">
        <v>0</v>
      </c>
      <c r="I123" s="39">
        <f t="shared" si="24"/>
        <v>2.8481153560129493</v>
      </c>
    </row>
    <row r="124" spans="1:9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>
        <v>0</v>
      </c>
      <c r="G124" s="40">
        <v>0</v>
      </c>
      <c r="H124" s="41">
        <v>0</v>
      </c>
      <c r="I124" s="42">
        <f t="shared" si="24"/>
        <v>0</v>
      </c>
    </row>
    <row r="125" spans="1:9" ht="15">
      <c r="A125" s="29" t="s">
        <v>22</v>
      </c>
      <c r="B125" s="43">
        <v>0</v>
      </c>
      <c r="C125" s="43">
        <v>0</v>
      </c>
      <c r="D125" s="43">
        <v>0</v>
      </c>
      <c r="E125" s="43">
        <v>0</v>
      </c>
      <c r="F125" s="422">
        <v>0</v>
      </c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>
        <v>0</v>
      </c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>
        <v>0</v>
      </c>
      <c r="G127" s="43">
        <v>0</v>
      </c>
      <c r="H127" s="44">
        <v>0</v>
      </c>
      <c r="I127" s="39">
        <f t="shared" si="24"/>
        <v>0</v>
      </c>
    </row>
    <row r="128" spans="1:9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>
        <v>0</v>
      </c>
      <c r="G128" s="59">
        <v>0</v>
      </c>
      <c r="H128" s="60">
        <v>0</v>
      </c>
      <c r="I128" s="61">
        <f t="shared" si="24"/>
        <v>0</v>
      </c>
    </row>
    <row r="129" spans="1:1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>
        <v>0</v>
      </c>
      <c r="G129" s="62">
        <v>0</v>
      </c>
      <c r="H129" s="63">
        <v>0</v>
      </c>
      <c r="I129" s="64">
        <f t="shared" si="24"/>
        <v>0</v>
      </c>
    </row>
    <row r="130" spans="1:1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>
        <v>0</v>
      </c>
      <c r="G130" s="59">
        <v>0</v>
      </c>
      <c r="H130" s="60">
        <v>0</v>
      </c>
      <c r="I130" s="61">
        <f t="shared" si="24"/>
        <v>0</v>
      </c>
    </row>
    <row r="131" spans="1:11" ht="15" thickBot="1">
      <c r="A131" s="57"/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24"/>
        <v>0</v>
      </c>
    </row>
    <row r="132" spans="1:11" ht="15">
      <c r="A132" s="34" t="s">
        <v>26</v>
      </c>
      <c r="B132" s="67">
        <f>SUM(B111:B127)</f>
        <v>101.46041602419952</v>
      </c>
      <c r="C132" s="67">
        <f t="shared" ref="C132:I132" si="25">SUM(C111:C127)</f>
        <v>119.68992420868355</v>
      </c>
      <c r="D132" s="67">
        <f t="shared" si="25"/>
        <v>802.63465282921891</v>
      </c>
      <c r="E132" s="67">
        <f t="shared" si="25"/>
        <v>326.98059019856657</v>
      </c>
      <c r="F132" s="67">
        <f t="shared" si="25"/>
        <v>0</v>
      </c>
      <c r="G132" s="67">
        <f t="shared" si="25"/>
        <v>66.725784965335649</v>
      </c>
      <c r="H132" s="68">
        <f t="shared" si="25"/>
        <v>0.38591969029485246</v>
      </c>
      <c r="I132" s="39">
        <f t="shared" si="25"/>
        <v>1417.8772879162989</v>
      </c>
    </row>
    <row r="133" spans="1:11" s="15" customFormat="1" ht="15" thickBot="1">
      <c r="A133" s="32" t="s">
        <v>90</v>
      </c>
      <c r="B133" s="48">
        <f>+B132/$I$132</f>
        <v>7.1557966890988811E-2</v>
      </c>
      <c r="C133" s="48">
        <f t="shared" ref="C133:I133" si="26">+C132/$I$132</f>
        <v>8.4414868076897479E-2</v>
      </c>
      <c r="D133" s="48">
        <f t="shared" si="26"/>
        <v>0.56608188851713981</v>
      </c>
      <c r="E133" s="48">
        <f t="shared" si="26"/>
        <v>0.23061275681980536</v>
      </c>
      <c r="F133" s="48">
        <f t="shared" si="26"/>
        <v>0</v>
      </c>
      <c r="G133" s="48">
        <f t="shared" si="26"/>
        <v>4.7060338390352049E-2</v>
      </c>
      <c r="H133" s="48">
        <f t="shared" si="26"/>
        <v>2.7218130481658037E-4</v>
      </c>
      <c r="I133" s="48">
        <f t="shared" si="26"/>
        <v>1</v>
      </c>
      <c r="J133" s="14"/>
      <c r="K133"/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4.25" customHeight="1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+SUM(B137:E137,G137:H137)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3" si="27">+SUM(B138:E138,G138:H138)</f>
        <v>0</v>
      </c>
    </row>
    <row r="139" spans="1:1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7"/>
        <v>0</v>
      </c>
    </row>
    <row r="140" spans="1:11" ht="15">
      <c r="A140" s="28" t="s">
        <v>56</v>
      </c>
      <c r="B140" s="40">
        <v>0</v>
      </c>
      <c r="C140" s="40">
        <v>64.886367199999995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7"/>
        <v>64.886367199999995</v>
      </c>
    </row>
    <row r="141" spans="1:11" ht="15">
      <c r="A141" s="29" t="s">
        <v>16</v>
      </c>
      <c r="B141" s="43">
        <v>3.2611429684842954</v>
      </c>
      <c r="C141" s="43">
        <v>33.766751691882924</v>
      </c>
      <c r="D141" s="43">
        <v>2.8117482892277641</v>
      </c>
      <c r="E141" s="43">
        <v>0</v>
      </c>
      <c r="F141" s="422"/>
      <c r="G141" s="43">
        <v>0</v>
      </c>
      <c r="H141" s="44">
        <v>0</v>
      </c>
      <c r="I141" s="39">
        <f t="shared" si="27"/>
        <v>39.839642949594982</v>
      </c>
    </row>
    <row r="142" spans="1:11" ht="15">
      <c r="A142" s="28" t="s">
        <v>68</v>
      </c>
      <c r="B142" s="40">
        <v>31.469099000689223</v>
      </c>
      <c r="C142" s="40">
        <v>2.0215695289521984</v>
      </c>
      <c r="D142" s="40">
        <v>7.3113431297104512</v>
      </c>
      <c r="E142" s="40">
        <v>0</v>
      </c>
      <c r="F142" s="422"/>
      <c r="G142" s="40">
        <v>0</v>
      </c>
      <c r="H142" s="41">
        <v>0</v>
      </c>
      <c r="I142" s="42">
        <f t="shared" si="27"/>
        <v>40.802011659351869</v>
      </c>
    </row>
    <row r="143" spans="1:11" ht="15">
      <c r="A143" s="29" t="s">
        <v>58</v>
      </c>
      <c r="B143" s="43">
        <v>0</v>
      </c>
      <c r="C143" s="43">
        <v>0</v>
      </c>
      <c r="D143" s="43">
        <v>0</v>
      </c>
      <c r="E143" s="43">
        <v>3.1949344021571839</v>
      </c>
      <c r="F143" s="422"/>
      <c r="G143" s="43">
        <v>0</v>
      </c>
      <c r="H143" s="44">
        <v>0</v>
      </c>
      <c r="I143" s="39">
        <f t="shared" si="27"/>
        <v>3.1949344021571839</v>
      </c>
    </row>
    <row r="144" spans="1:1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27"/>
        <v>0</v>
      </c>
    </row>
    <row r="145" spans="1:1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7"/>
        <v>0</v>
      </c>
    </row>
    <row r="146" spans="1:11" ht="15">
      <c r="A146" s="28" t="s">
        <v>17</v>
      </c>
      <c r="B146" s="40">
        <v>0</v>
      </c>
      <c r="C146" s="40">
        <v>0</v>
      </c>
      <c r="D146" s="40">
        <v>0.5303410388185037</v>
      </c>
      <c r="E146" s="40">
        <v>0.39775577911387783</v>
      </c>
      <c r="F146" s="422"/>
      <c r="G146" s="40">
        <v>0</v>
      </c>
      <c r="H146" s="41">
        <v>0</v>
      </c>
      <c r="I146" s="42">
        <f t="shared" si="27"/>
        <v>0.92809681793238152</v>
      </c>
    </row>
    <row r="147" spans="1:11" ht="15">
      <c r="A147" s="29" t="s">
        <v>140</v>
      </c>
      <c r="B147" s="43">
        <v>454.22356404611611</v>
      </c>
      <c r="C147" s="43">
        <v>3237.4138980088496</v>
      </c>
      <c r="D147" s="43">
        <v>701.60111957858771</v>
      </c>
      <c r="E147" s="43">
        <v>0</v>
      </c>
      <c r="F147" s="422"/>
      <c r="G147" s="43">
        <v>0</v>
      </c>
      <c r="H147" s="44">
        <v>0</v>
      </c>
      <c r="I147" s="39">
        <f t="shared" si="27"/>
        <v>4393.2385816335536</v>
      </c>
    </row>
    <row r="148" spans="1:11" ht="15">
      <c r="A148" s="28" t="s">
        <v>25</v>
      </c>
      <c r="B148" s="40">
        <v>596.10889867772437</v>
      </c>
      <c r="C148" s="40">
        <v>24.745295387652813</v>
      </c>
      <c r="D148" s="40">
        <v>64.63495842298272</v>
      </c>
      <c r="E148" s="40">
        <v>2423.5823570241691</v>
      </c>
      <c r="F148" s="422"/>
      <c r="G148" s="40">
        <v>243.02856241789172</v>
      </c>
      <c r="H148" s="41">
        <v>149.11621938447576</v>
      </c>
      <c r="I148" s="42">
        <f t="shared" si="27"/>
        <v>3501.2162913148964</v>
      </c>
    </row>
    <row r="149" spans="1:11" ht="15">
      <c r="A149" s="29" t="s">
        <v>24</v>
      </c>
      <c r="B149" s="43">
        <v>131.87745244710464</v>
      </c>
      <c r="C149" s="43">
        <v>0</v>
      </c>
      <c r="D149" s="43">
        <v>2.2627174588516126</v>
      </c>
      <c r="E149" s="43">
        <v>0</v>
      </c>
      <c r="F149" s="422"/>
      <c r="G149" s="43">
        <v>0</v>
      </c>
      <c r="H149" s="44">
        <v>0</v>
      </c>
      <c r="I149" s="39">
        <f t="shared" si="27"/>
        <v>134.14016990595627</v>
      </c>
    </row>
    <row r="150" spans="1:11" ht="15">
      <c r="A150" s="28" t="s">
        <v>60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7"/>
        <v>0</v>
      </c>
    </row>
    <row r="151" spans="1:11" ht="15">
      <c r="A151" s="29" t="s">
        <v>22</v>
      </c>
      <c r="B151" s="43">
        <v>0</v>
      </c>
      <c r="C151" s="43">
        <v>167.73070849304256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>+SUM(B151:E151,G151:H151)</f>
        <v>167.73070849304256</v>
      </c>
    </row>
    <row r="152" spans="1:11" ht="15">
      <c r="A152" s="28" t="s">
        <v>21</v>
      </c>
      <c r="B152" s="40">
        <v>0</v>
      </c>
      <c r="C152" s="40">
        <v>355.69999999999993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7"/>
        <v>355.69999999999993</v>
      </c>
      <c r="J152" s="3"/>
    </row>
    <row r="153" spans="1:1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7"/>
        <v>0</v>
      </c>
    </row>
    <row r="154" spans="1:1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v>0</v>
      </c>
    </row>
    <row r="155" spans="1:1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v>0</v>
      </c>
    </row>
    <row r="156" spans="1:1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v>0</v>
      </c>
    </row>
    <row r="157" spans="1:1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v>0</v>
      </c>
    </row>
    <row r="158" spans="1:11" ht="15">
      <c r="A158" s="34" t="s">
        <v>26</v>
      </c>
      <c r="B158" s="67">
        <f>+SUM(B137:B153)</f>
        <v>1216.9401571401186</v>
      </c>
      <c r="C158" s="67">
        <f t="shared" ref="C158:I158" si="28">+SUM(C137:C153)</f>
        <v>3886.2645903103798</v>
      </c>
      <c r="D158" s="67">
        <f t="shared" si="28"/>
        <v>779.15222791817871</v>
      </c>
      <c r="E158" s="67">
        <f t="shared" si="28"/>
        <v>2427.17504720544</v>
      </c>
      <c r="F158" s="67">
        <f t="shared" si="28"/>
        <v>0</v>
      </c>
      <c r="G158" s="67">
        <f t="shared" si="28"/>
        <v>243.02856241789172</v>
      </c>
      <c r="H158" s="68">
        <f t="shared" si="28"/>
        <v>149.11621938447576</v>
      </c>
      <c r="I158" s="39">
        <f t="shared" si="28"/>
        <v>8701.676804376486</v>
      </c>
    </row>
    <row r="159" spans="1:11" s="15" customFormat="1" ht="15" thickBot="1">
      <c r="A159" s="32" t="s">
        <v>90</v>
      </c>
      <c r="B159" s="48">
        <f>+B158/$I$158</f>
        <v>0.13985122459708704</v>
      </c>
      <c r="C159" s="48">
        <f t="shared" ref="C159:I159" si="29">+C158/$I$158</f>
        <v>0.44661100126768594</v>
      </c>
      <c r="D159" s="48">
        <f t="shared" si="29"/>
        <v>8.9540469662847746E-2</v>
      </c>
      <c r="E159" s="48">
        <f t="shared" si="29"/>
        <v>0.27893187735778679</v>
      </c>
      <c r="F159" s="48">
        <f t="shared" si="29"/>
        <v>0</v>
      </c>
      <c r="G159" s="48">
        <f t="shared" si="29"/>
        <v>2.7928934604381207E-2</v>
      </c>
      <c r="H159" s="48">
        <f t="shared" si="29"/>
        <v>1.7136492510211151E-2</v>
      </c>
      <c r="I159" s="48">
        <f t="shared" si="29"/>
        <v>1</v>
      </c>
      <c r="J159" s="14"/>
      <c r="K159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+SUM(B163:E163,G163:H163)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79" si="30">+SUM(B164:E164,G164:H164)</f>
        <v>0</v>
      </c>
    </row>
    <row r="165" spans="1:9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0"/>
        <v>0</v>
      </c>
    </row>
    <row r="166" spans="1:9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0"/>
        <v>0</v>
      </c>
    </row>
    <row r="167" spans="1:9" ht="15">
      <c r="A167" s="29" t="s">
        <v>16</v>
      </c>
      <c r="B167" s="43">
        <v>0.62866187949416363</v>
      </c>
      <c r="C167" s="43">
        <v>0</v>
      </c>
      <c r="D167" s="43">
        <v>2.4814943474338746</v>
      </c>
      <c r="E167" s="43">
        <v>0</v>
      </c>
      <c r="F167" s="422"/>
      <c r="G167" s="43">
        <v>0</v>
      </c>
      <c r="H167" s="44">
        <v>0</v>
      </c>
      <c r="I167" s="39">
        <f t="shared" si="30"/>
        <v>3.1101562269280381</v>
      </c>
    </row>
    <row r="168" spans="1:9" ht="15">
      <c r="A168" s="28" t="s">
        <v>68</v>
      </c>
      <c r="B168" s="40">
        <v>7.0335676422692766</v>
      </c>
      <c r="C168" s="40">
        <v>0.10273070142148495</v>
      </c>
      <c r="D168" s="40">
        <v>5.0911598384997516</v>
      </c>
      <c r="E168" s="40">
        <v>1.048067819722861E-8</v>
      </c>
      <c r="F168" s="422"/>
      <c r="G168" s="40">
        <v>0</v>
      </c>
      <c r="H168" s="41">
        <v>0</v>
      </c>
      <c r="I168" s="42">
        <f t="shared" si="30"/>
        <v>12.227458192671191</v>
      </c>
    </row>
    <row r="169" spans="1:9" ht="15">
      <c r="A169" s="29" t="s">
        <v>58</v>
      </c>
      <c r="B169" s="43">
        <v>0</v>
      </c>
      <c r="C169" s="43">
        <v>0</v>
      </c>
      <c r="D169" s="43">
        <v>0</v>
      </c>
      <c r="E169" s="43">
        <v>0.53121022289248954</v>
      </c>
      <c r="F169" s="422"/>
      <c r="G169" s="43">
        <v>0</v>
      </c>
      <c r="H169" s="44">
        <v>0</v>
      </c>
      <c r="I169" s="39">
        <f t="shared" si="30"/>
        <v>0.53121022289248954</v>
      </c>
    </row>
    <row r="170" spans="1:9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30"/>
        <v>0</v>
      </c>
    </row>
    <row r="171" spans="1:9" ht="15">
      <c r="A171" s="29" t="s">
        <v>59</v>
      </c>
      <c r="B171" s="43">
        <v>0</v>
      </c>
      <c r="C171" s="43">
        <v>0</v>
      </c>
      <c r="D171" s="43">
        <v>2.3543999999999996</v>
      </c>
      <c r="E171" s="43">
        <v>0</v>
      </c>
      <c r="F171" s="422"/>
      <c r="G171" s="43">
        <v>0</v>
      </c>
      <c r="H171" s="44">
        <v>0</v>
      </c>
      <c r="I171" s="39">
        <f t="shared" si="30"/>
        <v>2.3543999999999996</v>
      </c>
    </row>
    <row r="172" spans="1:9" ht="15">
      <c r="A172" s="28" t="s">
        <v>17</v>
      </c>
      <c r="B172" s="40">
        <v>9.3243567862750013E-4</v>
      </c>
      <c r="C172" s="40">
        <v>0</v>
      </c>
      <c r="D172" s="40">
        <v>9.2476266542807453E-2</v>
      </c>
      <c r="E172" s="40">
        <v>3.5693637777860703E-4</v>
      </c>
      <c r="F172" s="422"/>
      <c r="G172" s="40">
        <v>0</v>
      </c>
      <c r="H172" s="41">
        <v>0</v>
      </c>
      <c r="I172" s="42">
        <f t="shared" si="30"/>
        <v>9.3765638599213552E-2</v>
      </c>
    </row>
    <row r="173" spans="1:9" ht="15">
      <c r="A173" s="29" t="s">
        <v>140</v>
      </c>
      <c r="B173" s="43">
        <v>17.567465465346157</v>
      </c>
      <c r="C173" s="43">
        <v>24.002803895920181</v>
      </c>
      <c r="D173" s="43">
        <v>409.03823369962134</v>
      </c>
      <c r="E173" s="43">
        <v>0</v>
      </c>
      <c r="F173" s="422"/>
      <c r="G173" s="43">
        <v>0</v>
      </c>
      <c r="H173" s="44">
        <v>0</v>
      </c>
      <c r="I173" s="39">
        <f t="shared" si="30"/>
        <v>450.6085030608877</v>
      </c>
    </row>
    <row r="174" spans="1:9" ht="15">
      <c r="A174" s="28" t="s">
        <v>25</v>
      </c>
      <c r="B174" s="40">
        <v>5.9970883870756451</v>
      </c>
      <c r="C174" s="40">
        <v>1.2496413909983788</v>
      </c>
      <c r="D174" s="40">
        <v>317.44964949079542</v>
      </c>
      <c r="E174" s="40">
        <v>108.82114578246872</v>
      </c>
      <c r="F174" s="422"/>
      <c r="G174" s="40">
        <v>11.520606700924512</v>
      </c>
      <c r="H174" s="41">
        <v>26.989918909010012</v>
      </c>
      <c r="I174" s="42">
        <f t="shared" si="30"/>
        <v>472.02805066127269</v>
      </c>
    </row>
    <row r="175" spans="1:9" ht="15">
      <c r="A175" s="29" t="s">
        <v>24</v>
      </c>
      <c r="B175" s="43">
        <v>0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30"/>
        <v>0</v>
      </c>
    </row>
    <row r="176" spans="1:9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0"/>
        <v>0</v>
      </c>
    </row>
    <row r="177" spans="1:11" ht="15">
      <c r="A177" s="29" t="s">
        <v>22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>+SUM(B177:E177,G177:H177)</f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0"/>
        <v>0</v>
      </c>
    </row>
    <row r="179" spans="1:1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0"/>
        <v>0</v>
      </c>
    </row>
    <row r="180" spans="1:1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v>0</v>
      </c>
    </row>
    <row r="181" spans="1:1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v>0</v>
      </c>
    </row>
    <row r="182" spans="1:1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v>0</v>
      </c>
    </row>
    <row r="183" spans="1:1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v>0</v>
      </c>
    </row>
    <row r="184" spans="1:11" ht="15">
      <c r="A184" s="34" t="s">
        <v>26</v>
      </c>
      <c r="B184" s="67">
        <f>+SUM(B163:B179)</f>
        <v>31.22771580986387</v>
      </c>
      <c r="C184" s="67">
        <f t="shared" ref="C184:I184" si="31">+SUM(C163:C179)</f>
        <v>25.355175988340044</v>
      </c>
      <c r="D184" s="67">
        <f t="shared" si="31"/>
        <v>736.5074136428932</v>
      </c>
      <c r="E184" s="67">
        <f t="shared" si="31"/>
        <v>109.35271295221966</v>
      </c>
      <c r="F184" s="67">
        <f t="shared" si="31"/>
        <v>0</v>
      </c>
      <c r="G184" s="67">
        <f t="shared" si="31"/>
        <v>11.520606700924512</v>
      </c>
      <c r="H184" s="68">
        <f t="shared" si="31"/>
        <v>26.989918909010012</v>
      </c>
      <c r="I184" s="39">
        <f t="shared" si="31"/>
        <v>940.9535440032513</v>
      </c>
    </row>
    <row r="185" spans="1:11" s="15" customFormat="1" ht="15" thickBot="1">
      <c r="A185" s="32" t="s">
        <v>90</v>
      </c>
      <c r="B185" s="48">
        <f>+B184/$I$184</f>
        <v>3.3187308777229037E-2</v>
      </c>
      <c r="C185" s="48">
        <f t="shared" ref="C185:I185" si="32">+C184/$I$184</f>
        <v>2.6946256964469686E-2</v>
      </c>
      <c r="D185" s="48">
        <f t="shared" si="32"/>
        <v>0.78272452273196214</v>
      </c>
      <c r="E185" s="48">
        <f t="shared" si="32"/>
        <v>0.11621478408698338</v>
      </c>
      <c r="F185" s="48">
        <f t="shared" si="32"/>
        <v>0</v>
      </c>
      <c r="G185" s="48">
        <f t="shared" si="32"/>
        <v>1.2243544619546812E-2</v>
      </c>
      <c r="H185" s="48">
        <f t="shared" si="32"/>
        <v>2.8683582819808959E-2</v>
      </c>
      <c r="I185" s="48">
        <f t="shared" si="32"/>
        <v>1</v>
      </c>
      <c r="J185" s="14"/>
      <c r="K185"/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4.25" customHeight="1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60.478182250613564</v>
      </c>
      <c r="E189" s="37">
        <v>0</v>
      </c>
      <c r="F189" s="421"/>
      <c r="G189" s="37">
        <v>0</v>
      </c>
      <c r="H189" s="38">
        <v>0</v>
      </c>
      <c r="I189" s="39">
        <f>+SUM(B189:E189,G189:H189)</f>
        <v>60.478182250613564</v>
      </c>
    </row>
    <row r="190" spans="1:11" ht="15">
      <c r="A190" s="28" t="s">
        <v>8</v>
      </c>
      <c r="B190" s="40">
        <v>0</v>
      </c>
      <c r="C190" s="40">
        <v>0</v>
      </c>
      <c r="D190" s="40">
        <v>640.49324399999989</v>
      </c>
      <c r="E190" s="40">
        <v>0</v>
      </c>
      <c r="F190" s="422"/>
      <c r="G190" s="40">
        <v>0</v>
      </c>
      <c r="H190" s="41">
        <v>0</v>
      </c>
      <c r="I190" s="42">
        <f t="shared" ref="I190:I205" si="33">+SUM(B190:E190,G190:H190)</f>
        <v>640.49324399999989</v>
      </c>
    </row>
    <row r="191" spans="1:11" ht="15">
      <c r="A191" s="29" t="s">
        <v>10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33"/>
        <v>0</v>
      </c>
    </row>
    <row r="192" spans="1:11" ht="15">
      <c r="A192" s="28" t="s">
        <v>56</v>
      </c>
      <c r="B192" s="40">
        <v>1.0549818130401085E-7</v>
      </c>
      <c r="C192" s="40">
        <v>1.0549818130401085E-7</v>
      </c>
      <c r="D192" s="40">
        <v>1304.6608424075962</v>
      </c>
      <c r="E192" s="40">
        <v>0</v>
      </c>
      <c r="F192" s="422"/>
      <c r="G192" s="40">
        <v>0</v>
      </c>
      <c r="H192" s="41">
        <v>0</v>
      </c>
      <c r="I192" s="42">
        <f t="shared" si="33"/>
        <v>1304.6608426185926</v>
      </c>
    </row>
    <row r="193" spans="1:9" ht="15">
      <c r="A193" s="29" t="s">
        <v>16</v>
      </c>
      <c r="B193" s="43">
        <v>54.372868290005393</v>
      </c>
      <c r="C193" s="43">
        <v>1.7392964435692793</v>
      </c>
      <c r="D193" s="43">
        <v>141.53762657718167</v>
      </c>
      <c r="E193" s="43">
        <v>0</v>
      </c>
      <c r="F193" s="422"/>
      <c r="G193" s="43">
        <v>0</v>
      </c>
      <c r="H193" s="44">
        <v>0</v>
      </c>
      <c r="I193" s="39">
        <f t="shared" si="33"/>
        <v>197.64979131075634</v>
      </c>
    </row>
    <row r="194" spans="1:9" ht="15">
      <c r="A194" s="28" t="s">
        <v>68</v>
      </c>
      <c r="B194" s="40">
        <v>2.5301397794913703</v>
      </c>
      <c r="C194" s="40">
        <v>1.4551789123792798</v>
      </c>
      <c r="D194" s="40">
        <v>12.490089843473411</v>
      </c>
      <c r="E194" s="40">
        <v>0</v>
      </c>
      <c r="F194" s="422"/>
      <c r="G194" s="40">
        <v>0</v>
      </c>
      <c r="H194" s="41">
        <v>0</v>
      </c>
      <c r="I194" s="42">
        <f t="shared" si="33"/>
        <v>16.475408535344062</v>
      </c>
    </row>
    <row r="195" spans="1:9" ht="15">
      <c r="A195" s="29" t="s">
        <v>58</v>
      </c>
      <c r="B195" s="43">
        <v>4.0275199942522815E-9</v>
      </c>
      <c r="C195" s="43">
        <v>4.0275199942522815E-9</v>
      </c>
      <c r="D195" s="43">
        <v>4.0275199942522815E-9</v>
      </c>
      <c r="E195" s="43">
        <v>3.9969673669617762</v>
      </c>
      <c r="F195" s="422"/>
      <c r="G195" s="43">
        <v>0</v>
      </c>
      <c r="H195" s="44">
        <v>0</v>
      </c>
      <c r="I195" s="39">
        <f t="shared" si="33"/>
        <v>3.9969673790443361</v>
      </c>
    </row>
    <row r="196" spans="1:9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33"/>
        <v>0</v>
      </c>
    </row>
    <row r="197" spans="1:9" ht="15">
      <c r="A197" s="29" t="s">
        <v>59</v>
      </c>
      <c r="B197" s="43">
        <v>0</v>
      </c>
      <c r="C197" s="43">
        <v>0</v>
      </c>
      <c r="D197" s="43">
        <v>1.1411997736276174E-2</v>
      </c>
      <c r="E197" s="43">
        <v>0</v>
      </c>
      <c r="F197" s="422"/>
      <c r="G197" s="43">
        <v>0</v>
      </c>
      <c r="H197" s="44">
        <v>0</v>
      </c>
      <c r="I197" s="39">
        <f t="shared" si="33"/>
        <v>1.1411997736276174E-2</v>
      </c>
    </row>
    <row r="198" spans="1:9" ht="15">
      <c r="A198" s="28" t="s">
        <v>17</v>
      </c>
      <c r="B198" s="40">
        <v>7.1538492040766029</v>
      </c>
      <c r="C198" s="40">
        <v>2.9896204325829702E-9</v>
      </c>
      <c r="D198" s="40">
        <v>10.285603337261785</v>
      </c>
      <c r="E198" s="40">
        <v>0</v>
      </c>
      <c r="F198" s="422"/>
      <c r="G198" s="40">
        <v>0</v>
      </c>
      <c r="H198" s="41">
        <v>0</v>
      </c>
      <c r="I198" s="42">
        <f t="shared" si="33"/>
        <v>17.439452544328006</v>
      </c>
    </row>
    <row r="199" spans="1:9" ht="15">
      <c r="A199" s="29" t="s">
        <v>140</v>
      </c>
      <c r="B199" s="43">
        <v>319.97585191369683</v>
      </c>
      <c r="C199" s="43">
        <v>196.48702844587908</v>
      </c>
      <c r="D199" s="43">
        <v>2511.8102996148327</v>
      </c>
      <c r="E199" s="43">
        <v>80.33056545623829</v>
      </c>
      <c r="F199" s="422"/>
      <c r="G199" s="43">
        <v>0</v>
      </c>
      <c r="H199" s="44">
        <v>0</v>
      </c>
      <c r="I199" s="39">
        <f t="shared" si="33"/>
        <v>3108.603745430647</v>
      </c>
    </row>
    <row r="200" spans="1:9" ht="15">
      <c r="A200" s="28" t="s">
        <v>25</v>
      </c>
      <c r="B200" s="40">
        <v>44.57875821948992</v>
      </c>
      <c r="C200" s="40">
        <v>0.91650654465695369</v>
      </c>
      <c r="D200" s="40">
        <v>817.64126834057163</v>
      </c>
      <c r="E200" s="40">
        <v>584.96928049054043</v>
      </c>
      <c r="F200" s="422"/>
      <c r="G200" s="40">
        <v>57.230364086789102</v>
      </c>
      <c r="H200" s="41">
        <v>1.1986713297144007</v>
      </c>
      <c r="I200" s="42">
        <f t="shared" si="33"/>
        <v>1506.5348490117624</v>
      </c>
    </row>
    <row r="201" spans="1:9" ht="15">
      <c r="A201" s="29" t="s">
        <v>24</v>
      </c>
      <c r="B201" s="43">
        <v>1.4632935153099631</v>
      </c>
      <c r="C201" s="43">
        <v>0.51559580618318834</v>
      </c>
      <c r="D201" s="43">
        <v>0.32981488691552524</v>
      </c>
      <c r="E201" s="43">
        <v>0</v>
      </c>
      <c r="F201" s="422"/>
      <c r="G201" s="43">
        <v>0</v>
      </c>
      <c r="H201" s="44">
        <v>0</v>
      </c>
      <c r="I201" s="39">
        <f t="shared" si="33"/>
        <v>2.3087042084086766</v>
      </c>
    </row>
    <row r="202" spans="1:9" ht="15">
      <c r="A202" s="28" t="s">
        <v>60</v>
      </c>
      <c r="B202" s="40">
        <v>1.1386514960257003E-2</v>
      </c>
      <c r="C202" s="40">
        <v>1.4624386512936721E-2</v>
      </c>
      <c r="D202" s="40">
        <v>2.1124113852019708E-2</v>
      </c>
      <c r="E202" s="40">
        <v>0</v>
      </c>
      <c r="F202" s="422"/>
      <c r="G202" s="40">
        <v>0</v>
      </c>
      <c r="H202" s="41">
        <v>0</v>
      </c>
      <c r="I202" s="42">
        <f t="shared" si="33"/>
        <v>4.7135015325213428E-2</v>
      </c>
    </row>
    <row r="203" spans="1:9" ht="15">
      <c r="A203" s="29" t="s">
        <v>22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+SUM(B203:E203,G203:H203)</f>
        <v>0</v>
      </c>
    </row>
    <row r="204" spans="1:9" ht="15">
      <c r="A204" s="28" t="s">
        <v>21</v>
      </c>
      <c r="B204" s="40">
        <v>0.64566516643585969</v>
      </c>
      <c r="C204" s="40">
        <v>1.0451003350522944E-7</v>
      </c>
      <c r="D204" s="40">
        <v>1291.7950831419619</v>
      </c>
      <c r="E204" s="40">
        <v>0</v>
      </c>
      <c r="F204" s="422"/>
      <c r="G204" s="40">
        <v>0</v>
      </c>
      <c r="H204" s="41">
        <v>0</v>
      </c>
      <c r="I204" s="42">
        <f t="shared" si="33"/>
        <v>1292.4407484129079</v>
      </c>
    </row>
    <row r="205" spans="1:9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3"/>
        <v>0</v>
      </c>
    </row>
    <row r="206" spans="1:9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v>0</v>
      </c>
    </row>
    <row r="207" spans="1:9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v>0</v>
      </c>
    </row>
    <row r="208" spans="1:9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v>0</v>
      </c>
    </row>
    <row r="209" spans="1:1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v>0</v>
      </c>
    </row>
    <row r="210" spans="1:11" ht="15">
      <c r="A210" s="34" t="s">
        <v>26</v>
      </c>
      <c r="B210" s="67">
        <f>+SUM(B189:B205)</f>
        <v>430.73181271299188</v>
      </c>
      <c r="C210" s="67">
        <f t="shared" ref="C210:H210" si="34">+SUM(C189:C205)</f>
        <v>201.12823075620608</v>
      </c>
      <c r="D210" s="67">
        <f t="shared" si="34"/>
        <v>6791.5545905160243</v>
      </c>
      <c r="E210" s="67">
        <f t="shared" si="34"/>
        <v>669.29681331374047</v>
      </c>
      <c r="F210" s="67">
        <f t="shared" si="34"/>
        <v>0</v>
      </c>
      <c r="G210" s="67">
        <f t="shared" si="34"/>
        <v>57.230364086789102</v>
      </c>
      <c r="H210" s="68">
        <f t="shared" si="34"/>
        <v>1.1986713297144007</v>
      </c>
      <c r="I210" s="39">
        <f>+SUM(I189:I205)</f>
        <v>8151.1404827154665</v>
      </c>
    </row>
    <row r="211" spans="1:11" s="15" customFormat="1" ht="15" thickBot="1">
      <c r="A211" s="32" t="s">
        <v>90</v>
      </c>
      <c r="B211" s="48">
        <f>+B210/$I$210</f>
        <v>5.2843134482390634E-2</v>
      </c>
      <c r="C211" s="48">
        <f t="shared" ref="C211:I211" si="35">+C210/$I$210</f>
        <v>2.4674857608294139E-2</v>
      </c>
      <c r="D211" s="48">
        <f t="shared" si="35"/>
        <v>0.83320298612415644</v>
      </c>
      <c r="E211" s="48">
        <f t="shared" si="35"/>
        <v>8.2110818079137227E-2</v>
      </c>
      <c r="F211" s="48">
        <f t="shared" si="35"/>
        <v>0</v>
      </c>
      <c r="G211" s="48">
        <f t="shared" si="35"/>
        <v>7.0211480477052716E-3</v>
      </c>
      <c r="H211" s="48">
        <f t="shared" si="35"/>
        <v>1.4705565831630421E-4</v>
      </c>
      <c r="I211" s="48">
        <f t="shared" si="35"/>
        <v>1</v>
      </c>
      <c r="J211" s="14"/>
      <c r="K211"/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4.25" customHeight="1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+SUM(B215:E215,G215:H215)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1" si="36">+SUM(B216:E216,G216:H216)</f>
        <v>0</v>
      </c>
    </row>
    <row r="217" spans="1:1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36"/>
        <v>0</v>
      </c>
    </row>
    <row r="218" spans="1:1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36"/>
        <v>0</v>
      </c>
    </row>
    <row r="219" spans="1:11" ht="15">
      <c r="A219" s="29" t="s">
        <v>16</v>
      </c>
      <c r="B219" s="43">
        <v>6.0405053150006003</v>
      </c>
      <c r="C219" s="43">
        <v>3.0953177001085215</v>
      </c>
      <c r="D219" s="43">
        <v>8.2829522338472366</v>
      </c>
      <c r="E219" s="43">
        <v>0</v>
      </c>
      <c r="F219" s="422"/>
      <c r="G219" s="43">
        <v>0</v>
      </c>
      <c r="H219" s="44">
        <v>0</v>
      </c>
      <c r="I219" s="39">
        <f t="shared" si="36"/>
        <v>17.418775248956358</v>
      </c>
    </row>
    <row r="220" spans="1:11" ht="15">
      <c r="A220" s="28" t="s">
        <v>68</v>
      </c>
      <c r="B220" s="40">
        <v>0.60856721973404737</v>
      </c>
      <c r="C220" s="40">
        <v>0.25965613403770765</v>
      </c>
      <c r="D220" s="40">
        <v>0.34350527173754747</v>
      </c>
      <c r="E220" s="40">
        <v>0</v>
      </c>
      <c r="F220" s="422"/>
      <c r="G220" s="40">
        <v>0</v>
      </c>
      <c r="H220" s="41">
        <v>0</v>
      </c>
      <c r="I220" s="42">
        <f t="shared" si="36"/>
        <v>1.2117286255093025</v>
      </c>
    </row>
    <row r="221" spans="1:11" ht="15">
      <c r="A221" s="29" t="s">
        <v>58</v>
      </c>
      <c r="B221" s="43">
        <v>0</v>
      </c>
      <c r="C221" s="43">
        <v>0</v>
      </c>
      <c r="D221" s="43">
        <v>0</v>
      </c>
      <c r="E221" s="43">
        <v>3.890924264013244E-3</v>
      </c>
      <c r="F221" s="422"/>
      <c r="G221" s="43">
        <v>0</v>
      </c>
      <c r="H221" s="44">
        <v>0</v>
      </c>
      <c r="I221" s="39">
        <f t="shared" si="36"/>
        <v>3.890924264013244E-3</v>
      </c>
    </row>
    <row r="222" spans="1:11" ht="15">
      <c r="A222" s="28" t="s">
        <v>12</v>
      </c>
      <c r="B222" s="40">
        <v>0</v>
      </c>
      <c r="C222" s="40">
        <v>0</v>
      </c>
      <c r="D222" s="40">
        <v>0</v>
      </c>
      <c r="E222" s="40">
        <v>0.13667932293760474</v>
      </c>
      <c r="F222" s="422"/>
      <c r="G222" s="40">
        <v>0</v>
      </c>
      <c r="H222" s="41">
        <v>0</v>
      </c>
      <c r="I222" s="42">
        <f t="shared" si="36"/>
        <v>0.13667932293760474</v>
      </c>
    </row>
    <row r="223" spans="1:1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36"/>
        <v>0</v>
      </c>
    </row>
    <row r="224" spans="1:11" ht="15">
      <c r="A224" s="28" t="s">
        <v>17</v>
      </c>
      <c r="B224" s="40">
        <v>0</v>
      </c>
      <c r="C224" s="40">
        <v>0</v>
      </c>
      <c r="D224" s="40">
        <v>0</v>
      </c>
      <c r="E224" s="40">
        <v>0</v>
      </c>
      <c r="F224" s="422"/>
      <c r="G224" s="40">
        <v>0</v>
      </c>
      <c r="H224" s="41">
        <v>0</v>
      </c>
      <c r="I224" s="42">
        <f t="shared" si="36"/>
        <v>0</v>
      </c>
    </row>
    <row r="225" spans="1:11" ht="15">
      <c r="A225" s="29" t="s">
        <v>140</v>
      </c>
      <c r="B225" s="43">
        <v>11.029544929197433</v>
      </c>
      <c r="C225" s="43">
        <v>0.1121002824159494</v>
      </c>
      <c r="D225" s="43">
        <v>28.25541479604529</v>
      </c>
      <c r="E225" s="43">
        <v>8.5048956427204043</v>
      </c>
      <c r="F225" s="422"/>
      <c r="G225" s="43">
        <v>0</v>
      </c>
      <c r="H225" s="44">
        <v>0</v>
      </c>
      <c r="I225" s="39">
        <f t="shared" si="36"/>
        <v>47.90195565037908</v>
      </c>
    </row>
    <row r="226" spans="1:11" ht="15">
      <c r="A226" s="28" t="s">
        <v>25</v>
      </c>
      <c r="B226" s="40">
        <v>3.0888016279702248</v>
      </c>
      <c r="C226" s="40">
        <v>5.0907628745267455E-2</v>
      </c>
      <c r="D226" s="40">
        <v>8.4654571165869612</v>
      </c>
      <c r="E226" s="40">
        <v>20.033002027332525</v>
      </c>
      <c r="F226" s="422"/>
      <c r="G226" s="40">
        <v>4.4011978454963039</v>
      </c>
      <c r="H226" s="41">
        <v>0.49514425710279825</v>
      </c>
      <c r="I226" s="42">
        <f t="shared" si="36"/>
        <v>36.534510503234081</v>
      </c>
    </row>
    <row r="227" spans="1:11" ht="15">
      <c r="A227" s="29" t="s">
        <v>24</v>
      </c>
      <c r="B227" s="43">
        <v>8.4727809497519591</v>
      </c>
      <c r="C227" s="43">
        <v>0</v>
      </c>
      <c r="D227" s="43">
        <v>1.1922834603357104</v>
      </c>
      <c r="E227" s="43">
        <v>0</v>
      </c>
      <c r="F227" s="422"/>
      <c r="G227" s="43">
        <v>0</v>
      </c>
      <c r="H227" s="44">
        <v>0</v>
      </c>
      <c r="I227" s="39">
        <f t="shared" si="36"/>
        <v>9.6650644100876697</v>
      </c>
    </row>
    <row r="228" spans="1:11" ht="15">
      <c r="A228" s="28" t="s">
        <v>60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36"/>
        <v>0</v>
      </c>
    </row>
    <row r="229" spans="1:11" ht="15">
      <c r="A229" s="29" t="s">
        <v>22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+SUM(B229:E229,G229:H229)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36"/>
        <v>0</v>
      </c>
    </row>
    <row r="231" spans="1:1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36"/>
        <v>0</v>
      </c>
    </row>
    <row r="232" spans="1:1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v>0</v>
      </c>
    </row>
    <row r="233" spans="1:1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v>0</v>
      </c>
    </row>
    <row r="234" spans="1:1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v>0</v>
      </c>
    </row>
    <row r="235" spans="1:1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v>0</v>
      </c>
    </row>
    <row r="236" spans="1:11" ht="15">
      <c r="A236" s="34" t="s">
        <v>26</v>
      </c>
      <c r="B236" s="67">
        <f>+SUM(B215:B231)</f>
        <v>29.240200041654262</v>
      </c>
      <c r="C236" s="67">
        <f t="shared" ref="C236:H236" si="37">+SUM(C215:C231)</f>
        <v>3.5179817453074462</v>
      </c>
      <c r="D236" s="67">
        <f t="shared" si="37"/>
        <v>46.539612878552745</v>
      </c>
      <c r="E236" s="67">
        <f t="shared" si="37"/>
        <v>28.678467917254547</v>
      </c>
      <c r="F236" s="67">
        <f t="shared" si="37"/>
        <v>0</v>
      </c>
      <c r="G236" s="67">
        <f t="shared" si="37"/>
        <v>4.4011978454963039</v>
      </c>
      <c r="H236" s="68">
        <f t="shared" si="37"/>
        <v>0.49514425710279825</v>
      </c>
      <c r="I236" s="39">
        <f>+SUM(I215:I231)</f>
        <v>112.87260468536812</v>
      </c>
    </row>
    <row r="237" spans="1:11" s="15" customFormat="1" ht="15" thickBot="1">
      <c r="A237" s="32" t="s">
        <v>90</v>
      </c>
      <c r="B237" s="48">
        <f>+B236/$I$236</f>
        <v>0.25905488867880022</v>
      </c>
      <c r="C237" s="48">
        <f t="shared" ref="C237:I237" si="38">+C236/$I$236</f>
        <v>3.1167720060273303E-2</v>
      </c>
      <c r="D237" s="48">
        <f t="shared" si="38"/>
        <v>0.41231982736893252</v>
      </c>
      <c r="E237" s="48">
        <f t="shared" si="38"/>
        <v>0.25407819724897507</v>
      </c>
      <c r="F237" s="48">
        <f t="shared" si="38"/>
        <v>0</v>
      </c>
      <c r="G237" s="48">
        <f t="shared" si="38"/>
        <v>3.8992613466878198E-2</v>
      </c>
      <c r="H237" s="48">
        <f t="shared" si="38"/>
        <v>4.3867531761405763E-3</v>
      </c>
      <c r="I237" s="48">
        <f t="shared" si="38"/>
        <v>1</v>
      </c>
      <c r="J237" s="14"/>
      <c r="K237"/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4.25" customHeight="1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0.18289372056592099</v>
      </c>
      <c r="C241" s="37">
        <v>0.18289372056592099</v>
      </c>
      <c r="D241" s="37">
        <v>0.91446860282960507</v>
      </c>
      <c r="E241" s="37">
        <v>0</v>
      </c>
      <c r="F241" s="421"/>
      <c r="G241" s="37">
        <v>0</v>
      </c>
      <c r="H241" s="38">
        <v>0</v>
      </c>
      <c r="I241" s="39">
        <f>+SUM(B241:E241,G241:H241)</f>
        <v>1.280256043961447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57" si="39">+SUM(B242:E242,G242:H242)</f>
        <v>0</v>
      </c>
    </row>
    <row r="243" spans="1:9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39"/>
        <v>0</v>
      </c>
    </row>
    <row r="244" spans="1:9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39"/>
        <v>0</v>
      </c>
    </row>
    <row r="245" spans="1:9" ht="15">
      <c r="A245" s="29" t="s">
        <v>16</v>
      </c>
      <c r="B245" s="43">
        <v>196.46328800747233</v>
      </c>
      <c r="C245" s="43">
        <v>0.7242772210329802</v>
      </c>
      <c r="D245" s="43">
        <v>23.35485080360014</v>
      </c>
      <c r="E245" s="43">
        <v>0</v>
      </c>
      <c r="F245" s="422"/>
      <c r="G245" s="43">
        <v>0</v>
      </c>
      <c r="H245" s="44">
        <v>0</v>
      </c>
      <c r="I245" s="39">
        <f t="shared" si="39"/>
        <v>220.54241603210545</v>
      </c>
    </row>
    <row r="246" spans="1:9" ht="15">
      <c r="A246" s="28" t="s">
        <v>68</v>
      </c>
      <c r="B246" s="40">
        <v>56.396552507430215</v>
      </c>
      <c r="C246" s="40">
        <v>0.22426115629784363</v>
      </c>
      <c r="D246" s="40">
        <v>10.629386668412565</v>
      </c>
      <c r="E246" s="40">
        <v>0</v>
      </c>
      <c r="F246" s="422"/>
      <c r="G246" s="40">
        <v>0</v>
      </c>
      <c r="H246" s="41">
        <v>0</v>
      </c>
      <c r="I246" s="42">
        <f t="shared" si="39"/>
        <v>67.250200332140622</v>
      </c>
    </row>
    <row r="247" spans="1:9" ht="15">
      <c r="A247" s="29" t="s">
        <v>58</v>
      </c>
      <c r="B247" s="43">
        <v>5.8779063594297487E-9</v>
      </c>
      <c r="C247" s="43">
        <v>5.8779063594297487E-9</v>
      </c>
      <c r="D247" s="43">
        <v>5.8779063594297487E-9</v>
      </c>
      <c r="E247" s="43">
        <v>1.7466923354487409</v>
      </c>
      <c r="F247" s="422"/>
      <c r="G247" s="43">
        <v>0</v>
      </c>
      <c r="H247" s="44">
        <v>0</v>
      </c>
      <c r="I247" s="39">
        <f t="shared" si="39"/>
        <v>1.7466923530824601</v>
      </c>
    </row>
    <row r="248" spans="1:9" ht="15">
      <c r="A248" s="28" t="s">
        <v>12</v>
      </c>
      <c r="B248" s="40">
        <v>1.3369323346858471E-8</v>
      </c>
      <c r="C248" s="40">
        <v>1.3369323346858471E-8</v>
      </c>
      <c r="D248" s="40">
        <v>1.3369323346858471E-8</v>
      </c>
      <c r="E248" s="40">
        <v>0.4284550841233874</v>
      </c>
      <c r="F248" s="422"/>
      <c r="G248" s="40">
        <v>0</v>
      </c>
      <c r="H248" s="41">
        <v>0</v>
      </c>
      <c r="I248" s="42">
        <f t="shared" si="39"/>
        <v>0.42845512423135745</v>
      </c>
    </row>
    <row r="249" spans="1:9" ht="15">
      <c r="A249" s="29" t="s">
        <v>59</v>
      </c>
      <c r="B249" s="43">
        <v>2.9998359166888918E-2</v>
      </c>
      <c r="C249" s="43">
        <v>2.9998359166888918E-2</v>
      </c>
      <c r="D249" s="43">
        <v>0.14999179583444461</v>
      </c>
      <c r="E249" s="43">
        <v>0</v>
      </c>
      <c r="F249" s="422"/>
      <c r="G249" s="43">
        <v>0</v>
      </c>
      <c r="H249" s="44">
        <v>0</v>
      </c>
      <c r="I249" s="39">
        <f t="shared" si="39"/>
        <v>0.20998851416822245</v>
      </c>
    </row>
    <row r="250" spans="1:9" ht="15">
      <c r="A250" s="28" t="s">
        <v>17</v>
      </c>
      <c r="B250" s="40">
        <v>74.032440349129018</v>
      </c>
      <c r="C250" s="40">
        <v>2.662686508022952</v>
      </c>
      <c r="D250" s="40">
        <v>72.078948023307845</v>
      </c>
      <c r="E250" s="40">
        <v>1.1105115678209421</v>
      </c>
      <c r="F250" s="422"/>
      <c r="G250" s="40">
        <v>0</v>
      </c>
      <c r="H250" s="41">
        <v>0</v>
      </c>
      <c r="I250" s="42">
        <f t="shared" si="39"/>
        <v>149.88458644828074</v>
      </c>
    </row>
    <row r="251" spans="1:9" ht="15">
      <c r="A251" s="29" t="s">
        <v>140</v>
      </c>
      <c r="B251" s="43">
        <v>633.2930906492951</v>
      </c>
      <c r="C251" s="43">
        <v>28.249047284426531</v>
      </c>
      <c r="D251" s="43">
        <v>492.49699640947335</v>
      </c>
      <c r="E251" s="43">
        <v>1.5495796684067418</v>
      </c>
      <c r="F251" s="422"/>
      <c r="G251" s="43">
        <v>0</v>
      </c>
      <c r="H251" s="44">
        <v>0</v>
      </c>
      <c r="I251" s="39">
        <f t="shared" si="39"/>
        <v>1155.5887140116017</v>
      </c>
    </row>
    <row r="252" spans="1:9" ht="15">
      <c r="A252" s="28" t="s">
        <v>25</v>
      </c>
      <c r="B252" s="40">
        <v>137.79008157616343</v>
      </c>
      <c r="C252" s="40">
        <v>5.4468877831430431</v>
      </c>
      <c r="D252" s="40">
        <v>320.66724944226883</v>
      </c>
      <c r="E252" s="40">
        <v>735.69423738639728</v>
      </c>
      <c r="F252" s="422"/>
      <c r="G252" s="40">
        <v>374.29255009798425</v>
      </c>
      <c r="H252" s="41">
        <v>21.104098395899658</v>
      </c>
      <c r="I252" s="42">
        <f t="shared" si="39"/>
        <v>1594.9951046818567</v>
      </c>
    </row>
    <row r="253" spans="1:9" ht="15">
      <c r="A253" s="29" t="s">
        <v>24</v>
      </c>
      <c r="B253" s="43">
        <v>122.63580869264251</v>
      </c>
      <c r="C253" s="43">
        <v>1.3272204489825648E-6</v>
      </c>
      <c r="D253" s="43">
        <v>2.229099110959905</v>
      </c>
      <c r="E253" s="43">
        <v>0</v>
      </c>
      <c r="F253" s="422"/>
      <c r="G253" s="43">
        <v>0</v>
      </c>
      <c r="H253" s="44">
        <v>0</v>
      </c>
      <c r="I253" s="39">
        <f t="shared" si="39"/>
        <v>124.86490913082287</v>
      </c>
    </row>
    <row r="254" spans="1:9" ht="15">
      <c r="A254" s="28" t="s">
        <v>60</v>
      </c>
      <c r="B254" s="40">
        <v>0.93491777657320718</v>
      </c>
      <c r="C254" s="40">
        <v>1.5855048851020075</v>
      </c>
      <c r="D254" s="40">
        <v>2.8914982659264878</v>
      </c>
      <c r="E254" s="40">
        <v>0</v>
      </c>
      <c r="F254" s="422"/>
      <c r="G254" s="40">
        <v>0</v>
      </c>
      <c r="H254" s="41">
        <v>0</v>
      </c>
      <c r="I254" s="42">
        <f t="shared" si="39"/>
        <v>5.4119209276017024</v>
      </c>
    </row>
    <row r="255" spans="1:9" ht="15">
      <c r="A255" s="29" t="s">
        <v>22</v>
      </c>
      <c r="B255" s="43">
        <v>9.0889537537959395</v>
      </c>
      <c r="C255" s="43">
        <v>22.210058995793453</v>
      </c>
      <c r="D255" s="43">
        <v>67.495396507970597</v>
      </c>
      <c r="E255" s="43">
        <v>0</v>
      </c>
      <c r="F255" s="422"/>
      <c r="G255" s="43">
        <v>0</v>
      </c>
      <c r="H255" s="44">
        <v>0</v>
      </c>
      <c r="I255" s="39">
        <f>+SUM(B255:E255,G255:H255)</f>
        <v>98.794409257559991</v>
      </c>
    </row>
    <row r="256" spans="1:9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39"/>
        <v>0</v>
      </c>
    </row>
    <row r="257" spans="1:1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39"/>
        <v>0</v>
      </c>
    </row>
    <row r="258" spans="1:1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v>0</v>
      </c>
    </row>
    <row r="259" spans="1:1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v>0</v>
      </c>
    </row>
    <row r="260" spans="1:1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v>0</v>
      </c>
    </row>
    <row r="261" spans="1:1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v>0</v>
      </c>
    </row>
    <row r="262" spans="1:11" ht="15">
      <c r="A262" s="34" t="s">
        <v>26</v>
      </c>
      <c r="B262" s="67">
        <f>+SUM(B241:B257)</f>
        <v>1230.8480254114818</v>
      </c>
      <c r="C262" s="67">
        <f t="shared" ref="C262:H262" si="40">+SUM(C241:C257)</f>
        <v>61.315617260019287</v>
      </c>
      <c r="D262" s="67">
        <f t="shared" si="40"/>
        <v>992.90788564983097</v>
      </c>
      <c r="E262" s="67">
        <f t="shared" si="40"/>
        <v>740.52947604219708</v>
      </c>
      <c r="F262" s="67">
        <f t="shared" si="40"/>
        <v>0</v>
      </c>
      <c r="G262" s="67">
        <f t="shared" si="40"/>
        <v>374.29255009798425</v>
      </c>
      <c r="H262" s="68">
        <f t="shared" si="40"/>
        <v>21.104098395899658</v>
      </c>
      <c r="I262" s="39">
        <f>+SUM(I241:I257)</f>
        <v>3420.9976528574134</v>
      </c>
    </row>
    <row r="263" spans="1:11" s="15" customFormat="1" ht="15" thickBot="1">
      <c r="A263" s="32" t="s">
        <v>90</v>
      </c>
      <c r="B263" s="48">
        <f>+B262/$I$262</f>
        <v>0.35979212800201921</v>
      </c>
      <c r="C263" s="48">
        <f t="shared" ref="C263:I263" si="41">+C262/$I$262</f>
        <v>1.7923314623967943E-2</v>
      </c>
      <c r="D263" s="48">
        <f t="shared" si="41"/>
        <v>0.29023927707769615</v>
      </c>
      <c r="E263" s="48">
        <f t="shared" si="41"/>
        <v>0.21646594098761349</v>
      </c>
      <c r="F263" s="48">
        <f t="shared" si="41"/>
        <v>0</v>
      </c>
      <c r="G263" s="48">
        <f t="shared" si="41"/>
        <v>0.10941034986836476</v>
      </c>
      <c r="H263" s="48">
        <f t="shared" si="41"/>
        <v>6.1689894403383488E-3</v>
      </c>
      <c r="I263" s="48">
        <f t="shared" si="41"/>
        <v>1</v>
      </c>
      <c r="J263" s="14"/>
      <c r="K263"/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4.25" customHeight="1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+SUM(B267:E267,G267:H267)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3" si="42">+SUM(B268:E268,G268:H268)</f>
        <v>0</v>
      </c>
    </row>
    <row r="269" spans="1:1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2"/>
        <v>0</v>
      </c>
    </row>
    <row r="270" spans="1:1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2"/>
        <v>0</v>
      </c>
    </row>
    <row r="271" spans="1:11" ht="15">
      <c r="A271" s="29" t="s">
        <v>16</v>
      </c>
      <c r="B271" s="43">
        <v>15.30725220512481</v>
      </c>
      <c r="C271" s="43">
        <v>37.02734346790961</v>
      </c>
      <c r="D271" s="43">
        <v>15.150188077287778</v>
      </c>
      <c r="E271" s="43">
        <v>0</v>
      </c>
      <c r="F271" s="422"/>
      <c r="G271" s="43">
        <v>0</v>
      </c>
      <c r="H271" s="44">
        <v>0</v>
      </c>
      <c r="I271" s="39">
        <f t="shared" si="42"/>
        <v>67.484783750322194</v>
      </c>
    </row>
    <row r="272" spans="1:11" ht="15">
      <c r="A272" s="28" t="s">
        <v>68</v>
      </c>
      <c r="B272" s="40">
        <v>6.7693081340118955</v>
      </c>
      <c r="C272" s="40">
        <v>0.77537074631902436</v>
      </c>
      <c r="D272" s="40">
        <v>22.249419303737643</v>
      </c>
      <c r="E272" s="40">
        <v>0.60664534001117332</v>
      </c>
      <c r="F272" s="422"/>
      <c r="G272" s="40">
        <v>0</v>
      </c>
      <c r="H272" s="41">
        <v>0</v>
      </c>
      <c r="I272" s="42">
        <f t="shared" si="42"/>
        <v>30.400743524079736</v>
      </c>
    </row>
    <row r="273" spans="1:9" ht="15">
      <c r="A273" s="29" t="s">
        <v>58</v>
      </c>
      <c r="B273" s="43">
        <v>4.5629025546669824E-9</v>
      </c>
      <c r="C273" s="43">
        <v>4.5629025546669824E-9</v>
      </c>
      <c r="D273" s="43">
        <v>4.5629025546669824E-9</v>
      </c>
      <c r="E273" s="43">
        <v>30.504304666377188</v>
      </c>
      <c r="F273" s="422"/>
      <c r="G273" s="43">
        <v>0</v>
      </c>
      <c r="H273" s="44">
        <v>0</v>
      </c>
      <c r="I273" s="39">
        <f t="shared" si="42"/>
        <v>30.504304680065896</v>
      </c>
    </row>
    <row r="274" spans="1:9" ht="15">
      <c r="A274" s="28" t="s">
        <v>12</v>
      </c>
      <c r="B274" s="40">
        <v>5.4013002806467758E-9</v>
      </c>
      <c r="C274" s="40">
        <v>5.4013002806467758E-9</v>
      </c>
      <c r="D274" s="40">
        <v>5.4013002806467758E-9</v>
      </c>
      <c r="E274" s="40">
        <v>9.7683663736239951E-3</v>
      </c>
      <c r="F274" s="422"/>
      <c r="G274" s="40">
        <v>0</v>
      </c>
      <c r="H274" s="41">
        <v>0</v>
      </c>
      <c r="I274" s="42">
        <f t="shared" si="42"/>
        <v>9.7683825775248378E-3</v>
      </c>
    </row>
    <row r="275" spans="1:9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42"/>
        <v>0</v>
      </c>
    </row>
    <row r="276" spans="1:9" ht="15">
      <c r="A276" s="28" t="s">
        <v>17</v>
      </c>
      <c r="B276" s="40">
        <v>2.5331850334936301</v>
      </c>
      <c r="C276" s="40">
        <v>7.6588399718872987E-9</v>
      </c>
      <c r="D276" s="40">
        <v>54.652820135884568</v>
      </c>
      <c r="E276" s="40">
        <v>0</v>
      </c>
      <c r="F276" s="422"/>
      <c r="G276" s="40">
        <v>0</v>
      </c>
      <c r="H276" s="41">
        <v>0</v>
      </c>
      <c r="I276" s="42">
        <f t="shared" si="42"/>
        <v>57.186005177037039</v>
      </c>
    </row>
    <row r="277" spans="1:9" ht="15">
      <c r="A277" s="29" t="s">
        <v>140</v>
      </c>
      <c r="B277" s="43">
        <v>2.7842570635035195</v>
      </c>
      <c r="C277" s="43">
        <v>15.79588339067166</v>
      </c>
      <c r="D277" s="43">
        <v>115.20784708863731</v>
      </c>
      <c r="E277" s="43">
        <v>0</v>
      </c>
      <c r="F277" s="422"/>
      <c r="G277" s="43">
        <v>0</v>
      </c>
      <c r="H277" s="44">
        <v>0</v>
      </c>
      <c r="I277" s="39">
        <f t="shared" si="42"/>
        <v>133.78798754281249</v>
      </c>
    </row>
    <row r="278" spans="1:9" ht="15">
      <c r="A278" s="28" t="s">
        <v>25</v>
      </c>
      <c r="B278" s="40">
        <v>0.95954368191500838</v>
      </c>
      <c r="C278" s="40">
        <v>5.5122167976317567E-9</v>
      </c>
      <c r="D278" s="40">
        <v>50.493069551744824</v>
      </c>
      <c r="E278" s="40">
        <v>93.411127557662425</v>
      </c>
      <c r="F278" s="422"/>
      <c r="G278" s="40">
        <v>1.7612260587557993</v>
      </c>
      <c r="H278" s="41">
        <v>0</v>
      </c>
      <c r="I278" s="42">
        <f t="shared" si="42"/>
        <v>146.62496685559026</v>
      </c>
    </row>
    <row r="279" spans="1:9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42"/>
        <v>0</v>
      </c>
    </row>
    <row r="280" spans="1:9" ht="15">
      <c r="A280" s="28" t="s">
        <v>60</v>
      </c>
      <c r="B280" s="40">
        <v>8.5294405020664876E-2</v>
      </c>
      <c r="C280" s="40">
        <v>1.7058881004132977E-2</v>
      </c>
      <c r="D280" s="40">
        <v>1.7058881004132977E-2</v>
      </c>
      <c r="E280" s="40">
        <v>0</v>
      </c>
      <c r="F280" s="422"/>
      <c r="G280" s="40">
        <v>0</v>
      </c>
      <c r="H280" s="41">
        <v>0</v>
      </c>
      <c r="I280" s="42">
        <f t="shared" si="42"/>
        <v>0.11941216702893082</v>
      </c>
    </row>
    <row r="281" spans="1:9" ht="15">
      <c r="A281" s="29" t="s">
        <v>21</v>
      </c>
      <c r="B281" s="43">
        <v>5.3494748793448347E-3</v>
      </c>
      <c r="C281" s="43">
        <v>1.0698949758689669E-3</v>
      </c>
      <c r="D281" s="43">
        <v>1.0698949758689669E-3</v>
      </c>
      <c r="E281" s="43">
        <v>0</v>
      </c>
      <c r="F281" s="422"/>
      <c r="G281" s="43">
        <v>0</v>
      </c>
      <c r="H281" s="44">
        <v>0</v>
      </c>
      <c r="I281" s="39">
        <f>+SUM(B281:E281,G281:H281)</f>
        <v>7.4892648310827693E-3</v>
      </c>
    </row>
    <row r="282" spans="1:9" ht="15">
      <c r="A282" s="28" t="s">
        <v>22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2"/>
        <v>0</v>
      </c>
    </row>
    <row r="283" spans="1:9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2"/>
        <v>0</v>
      </c>
    </row>
    <row r="284" spans="1:9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v>0</v>
      </c>
    </row>
    <row r="285" spans="1:9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v>0</v>
      </c>
    </row>
    <row r="286" spans="1:9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v>0</v>
      </c>
    </row>
    <row r="287" spans="1:9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v>0</v>
      </c>
    </row>
    <row r="288" spans="1:9" ht="15">
      <c r="A288" s="34" t="s">
        <v>26</v>
      </c>
      <c r="B288" s="67">
        <f>+SUM(B267:B283)</f>
        <v>28.444190007913079</v>
      </c>
      <c r="C288" s="67">
        <f t="shared" ref="C288:H288" si="43">+SUM(C267:C283)</f>
        <v>53.616726404015559</v>
      </c>
      <c r="D288" s="67">
        <f t="shared" si="43"/>
        <v>257.77147294323629</v>
      </c>
      <c r="E288" s="67">
        <f t="shared" si="43"/>
        <v>124.53184593042441</v>
      </c>
      <c r="F288" s="67">
        <f t="shared" si="43"/>
        <v>0</v>
      </c>
      <c r="G288" s="67">
        <f t="shared" si="43"/>
        <v>1.7612260587557993</v>
      </c>
      <c r="H288" s="68">
        <f t="shared" si="43"/>
        <v>0</v>
      </c>
      <c r="I288" s="39">
        <f>+SUM(I267:I283)</f>
        <v>466.12546134434513</v>
      </c>
    </row>
    <row r="289" spans="1:11" s="15" customFormat="1" ht="15" thickBot="1">
      <c r="A289" s="32" t="s">
        <v>90</v>
      </c>
      <c r="B289" s="48">
        <f>+B288/$I$288</f>
        <v>6.1022605214222016E-2</v>
      </c>
      <c r="C289" s="48">
        <f t="shared" ref="C289:I289" si="44">+C288/$I$288</f>
        <v>0.11502638420433074</v>
      </c>
      <c r="D289" s="48">
        <f t="shared" si="44"/>
        <v>0.55300878051115598</v>
      </c>
      <c r="E289" s="48">
        <f t="shared" si="44"/>
        <v>0.26716379227872272</v>
      </c>
      <c r="F289" s="48">
        <f t="shared" si="44"/>
        <v>0</v>
      </c>
      <c r="G289" s="48">
        <f t="shared" si="44"/>
        <v>3.7784377915685507E-3</v>
      </c>
      <c r="H289" s="48">
        <f t="shared" si="44"/>
        <v>0</v>
      </c>
      <c r="I289" s="48">
        <f t="shared" si="44"/>
        <v>1</v>
      </c>
      <c r="J289" s="14"/>
      <c r="K289"/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4.25" customHeight="1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+SUM(B293:E293,G293:H293)</f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09" si="45">+SUM(B294:E294,G294:H294)</f>
        <v>0</v>
      </c>
    </row>
    <row r="295" spans="1:11" ht="15">
      <c r="A295" s="29" t="s">
        <v>10</v>
      </c>
      <c r="B295" s="43">
        <v>1.8528609175584822E-2</v>
      </c>
      <c r="C295" s="43">
        <v>0</v>
      </c>
      <c r="D295" s="43">
        <v>151.3308713908244</v>
      </c>
      <c r="E295" s="43">
        <v>0</v>
      </c>
      <c r="F295" s="422"/>
      <c r="G295" s="43">
        <v>0</v>
      </c>
      <c r="H295" s="44">
        <v>0</v>
      </c>
      <c r="I295" s="39">
        <f t="shared" si="45"/>
        <v>151.34939999999997</v>
      </c>
    </row>
    <row r="296" spans="1:1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45"/>
        <v>0</v>
      </c>
    </row>
    <row r="297" spans="1:11" ht="15">
      <c r="A297" s="29" t="s">
        <v>16</v>
      </c>
      <c r="B297" s="43">
        <v>46.250023239341871</v>
      </c>
      <c r="C297" s="43">
        <v>143.93533244855934</v>
      </c>
      <c r="D297" s="43">
        <v>13.399809912811889</v>
      </c>
      <c r="E297" s="43">
        <v>0</v>
      </c>
      <c r="F297" s="422"/>
      <c r="G297" s="43">
        <v>0</v>
      </c>
      <c r="H297" s="44">
        <v>0</v>
      </c>
      <c r="I297" s="39">
        <f t="shared" si="45"/>
        <v>203.58516560071311</v>
      </c>
    </row>
    <row r="298" spans="1:11" ht="15">
      <c r="A298" s="28" t="s">
        <v>68</v>
      </c>
      <c r="B298" s="40">
        <v>95.526484341681225</v>
      </c>
      <c r="C298" s="40">
        <v>64.005477132497248</v>
      </c>
      <c r="D298" s="40">
        <v>15.664524044725514</v>
      </c>
      <c r="E298" s="40">
        <v>0.23546448232292033</v>
      </c>
      <c r="F298" s="422"/>
      <c r="G298" s="40">
        <v>0</v>
      </c>
      <c r="H298" s="41">
        <v>0</v>
      </c>
      <c r="I298" s="42">
        <f t="shared" si="45"/>
        <v>175.43195000122691</v>
      </c>
    </row>
    <row r="299" spans="1:11" ht="15">
      <c r="A299" s="29" t="s">
        <v>58</v>
      </c>
      <c r="B299" s="43">
        <v>0</v>
      </c>
      <c r="C299" s="43">
        <v>0</v>
      </c>
      <c r="D299" s="43">
        <v>0</v>
      </c>
      <c r="E299" s="43">
        <v>1.1048347255969757</v>
      </c>
      <c r="F299" s="422"/>
      <c r="G299" s="43">
        <v>0</v>
      </c>
      <c r="H299" s="44">
        <v>0</v>
      </c>
      <c r="I299" s="39">
        <f t="shared" si="45"/>
        <v>1.1048347255969757</v>
      </c>
    </row>
    <row r="300" spans="1:1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45"/>
        <v>0</v>
      </c>
    </row>
    <row r="301" spans="1:11" ht="15">
      <c r="A301" s="29" t="s">
        <v>59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45"/>
        <v>0</v>
      </c>
    </row>
    <row r="302" spans="1:11" ht="15">
      <c r="A302" s="28" t="s">
        <v>17</v>
      </c>
      <c r="B302" s="40">
        <v>1.8992026340240675</v>
      </c>
      <c r="C302" s="40">
        <v>14.857240098554536</v>
      </c>
      <c r="D302" s="40">
        <v>13.420469945705916</v>
      </c>
      <c r="E302" s="40">
        <v>16.071436422149809</v>
      </c>
      <c r="F302" s="422"/>
      <c r="G302" s="40">
        <v>0</v>
      </c>
      <c r="H302" s="41">
        <v>0</v>
      </c>
      <c r="I302" s="42">
        <f t="shared" si="45"/>
        <v>46.248349100434325</v>
      </c>
    </row>
    <row r="303" spans="1:11" ht="15">
      <c r="A303" s="29" t="s">
        <v>140</v>
      </c>
      <c r="B303" s="43">
        <v>487.99415024676182</v>
      </c>
      <c r="C303" s="43">
        <v>7039.3381781430217</v>
      </c>
      <c r="D303" s="43">
        <v>1060.8985598720453</v>
      </c>
      <c r="E303" s="43">
        <v>18.46957387262977</v>
      </c>
      <c r="F303" s="422"/>
      <c r="G303" s="43">
        <v>0</v>
      </c>
      <c r="H303" s="44">
        <v>0</v>
      </c>
      <c r="I303" s="39">
        <f>+SUM(B303:E303,G303:H303)</f>
        <v>8606.7004621344586</v>
      </c>
    </row>
    <row r="304" spans="1:11" ht="15">
      <c r="A304" s="28" t="s">
        <v>25</v>
      </c>
      <c r="B304" s="40">
        <v>112.34722168543094</v>
      </c>
      <c r="C304" s="40">
        <v>17.932837314392195</v>
      </c>
      <c r="D304" s="40">
        <v>57.147409401938312</v>
      </c>
      <c r="E304" s="40">
        <v>1132.9200036630286</v>
      </c>
      <c r="F304" s="422"/>
      <c r="G304" s="40">
        <v>91.342299811158824</v>
      </c>
      <c r="H304" s="41">
        <v>0.1597631146130789</v>
      </c>
      <c r="I304" s="42">
        <f t="shared" si="45"/>
        <v>1411.849534990562</v>
      </c>
    </row>
    <row r="305" spans="1:11" ht="15">
      <c r="A305" s="29" t="s">
        <v>24</v>
      </c>
      <c r="B305" s="43">
        <v>29.552848872600691</v>
      </c>
      <c r="C305" s="43">
        <v>105.39721153065533</v>
      </c>
      <c r="D305" s="43">
        <v>163.05242780235861</v>
      </c>
      <c r="E305" s="43">
        <v>0</v>
      </c>
      <c r="F305" s="422"/>
      <c r="G305" s="43">
        <v>0</v>
      </c>
      <c r="H305" s="44">
        <v>0</v>
      </c>
      <c r="I305" s="39">
        <f t="shared" si="45"/>
        <v>298.00248820561467</v>
      </c>
    </row>
    <row r="306" spans="1:11" ht="15">
      <c r="A306" s="28" t="s">
        <v>60</v>
      </c>
      <c r="B306" s="40">
        <v>2.9448242581417894</v>
      </c>
      <c r="C306" s="40">
        <v>0</v>
      </c>
      <c r="D306" s="40">
        <v>1.0065450120207502</v>
      </c>
      <c r="E306" s="40">
        <v>0</v>
      </c>
      <c r="F306" s="422"/>
      <c r="G306" s="40">
        <v>0</v>
      </c>
      <c r="H306" s="41">
        <v>0</v>
      </c>
      <c r="I306" s="42">
        <f t="shared" si="45"/>
        <v>3.9513692701625396</v>
      </c>
    </row>
    <row r="307" spans="1:11" ht="15">
      <c r="A307" s="29" t="s">
        <v>22</v>
      </c>
      <c r="B307" s="43">
        <v>75.741869564361721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>+SUM(B307:E307,G307:H307)</f>
        <v>75.741869564361721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45"/>
        <v>0</v>
      </c>
    </row>
    <row r="309" spans="1:1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45"/>
        <v>0</v>
      </c>
    </row>
    <row r="310" spans="1:1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v>0</v>
      </c>
    </row>
    <row r="311" spans="1:1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v>0</v>
      </c>
    </row>
    <row r="312" spans="1:1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v>0</v>
      </c>
    </row>
    <row r="313" spans="1:1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v>0</v>
      </c>
    </row>
    <row r="314" spans="1:11" ht="15">
      <c r="A314" s="34" t="s">
        <v>26</v>
      </c>
      <c r="B314" s="67">
        <f>+SUM(B293:B309)</f>
        <v>852.27515345151971</v>
      </c>
      <c r="C314" s="67">
        <f t="shared" ref="C314:H314" si="46">+SUM(C293:C309)</f>
        <v>7385.4662766676802</v>
      </c>
      <c r="D314" s="67">
        <f t="shared" si="46"/>
        <v>1475.9206173824307</v>
      </c>
      <c r="E314" s="67">
        <f t="shared" si="46"/>
        <v>1168.8013131657281</v>
      </c>
      <c r="F314" s="67">
        <f t="shared" si="46"/>
        <v>0</v>
      </c>
      <c r="G314" s="67">
        <f>+SUM(G293:G309)</f>
        <v>91.342299811158824</v>
      </c>
      <c r="H314" s="68">
        <f t="shared" si="46"/>
        <v>0.1597631146130789</v>
      </c>
      <c r="I314" s="39">
        <f>+SUM(I293:I309)</f>
        <v>10973.96542359313</v>
      </c>
    </row>
    <row r="315" spans="1:11" s="15" customFormat="1" ht="15" thickBot="1">
      <c r="A315" s="32" t="s">
        <v>90</v>
      </c>
      <c r="B315" s="48">
        <f>+B314/$I$314</f>
        <v>7.7663371493698868E-2</v>
      </c>
      <c r="C315" s="48">
        <f t="shared" ref="C315:I315" si="47">+C314/$I$314</f>
        <v>0.67299886518591812</v>
      </c>
      <c r="D315" s="48">
        <f t="shared" si="47"/>
        <v>0.13449291668163285</v>
      </c>
      <c r="E315" s="48">
        <f t="shared" si="47"/>
        <v>0.10650674282724644</v>
      </c>
      <c r="F315" s="48">
        <f t="shared" si="47"/>
        <v>0</v>
      </c>
      <c r="G315" s="48">
        <f t="shared" si="47"/>
        <v>8.3235454355250951E-3</v>
      </c>
      <c r="H315" s="48">
        <f t="shared" si="47"/>
        <v>1.4558375978623118E-5</v>
      </c>
      <c r="I315" s="48">
        <f t="shared" si="47"/>
        <v>1</v>
      </c>
      <c r="J315" s="14"/>
      <c r="K315"/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4.25" customHeight="1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3.0991524310208425E-9</v>
      </c>
      <c r="C319" s="37">
        <v>937.90683071207309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+SUM(B319:E319,G319:H319)</f>
        <v>937.90683071517219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5" si="48">+SUM(B320:E320,G320:H320)</f>
        <v>0</v>
      </c>
    </row>
    <row r="321" spans="1:9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48"/>
        <v>0</v>
      </c>
    </row>
    <row r="322" spans="1:9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48"/>
        <v>0</v>
      </c>
    </row>
    <row r="323" spans="1:9" ht="15">
      <c r="A323" s="29" t="s">
        <v>16</v>
      </c>
      <c r="B323" s="43">
        <v>2.4794028597589173</v>
      </c>
      <c r="C323" s="43">
        <v>11.327151368222815</v>
      </c>
      <c r="D323" s="43">
        <v>3.5984495945758046</v>
      </c>
      <c r="E323" s="43">
        <v>0</v>
      </c>
      <c r="F323" s="422"/>
      <c r="G323" s="43">
        <v>0</v>
      </c>
      <c r="H323" s="44">
        <v>0</v>
      </c>
      <c r="I323" s="39">
        <f t="shared" si="48"/>
        <v>17.405003822557536</v>
      </c>
    </row>
    <row r="324" spans="1:9" ht="15">
      <c r="A324" s="28" t="s">
        <v>68</v>
      </c>
      <c r="B324" s="40">
        <v>3.0751866124152469</v>
      </c>
      <c r="C324" s="40">
        <v>2.106316581685141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48"/>
        <v>5.1815031941003884</v>
      </c>
    </row>
    <row r="325" spans="1:9" ht="15">
      <c r="A325" s="29" t="s">
        <v>58</v>
      </c>
      <c r="B325" s="43">
        <v>2.7484910795703573E-8</v>
      </c>
      <c r="C325" s="43">
        <v>1.7625710622110604</v>
      </c>
      <c r="D325" s="43">
        <v>0</v>
      </c>
      <c r="E325" s="43">
        <v>2.7421207408426915</v>
      </c>
      <c r="F325" s="422"/>
      <c r="G325" s="43">
        <v>0</v>
      </c>
      <c r="H325" s="44">
        <v>0</v>
      </c>
      <c r="I325" s="39">
        <f t="shared" si="48"/>
        <v>4.504691830538663</v>
      </c>
    </row>
    <row r="326" spans="1:9" ht="15">
      <c r="A326" s="28" t="s">
        <v>12</v>
      </c>
      <c r="B326" s="40">
        <v>2.0716619606746823E-9</v>
      </c>
      <c r="C326" s="40">
        <v>0</v>
      </c>
      <c r="D326" s="40">
        <v>0</v>
      </c>
      <c r="E326" s="40">
        <v>0.11241180494266501</v>
      </c>
      <c r="F326" s="422"/>
      <c r="G326" s="40">
        <v>0</v>
      </c>
      <c r="H326" s="41">
        <v>0</v>
      </c>
      <c r="I326" s="42">
        <f t="shared" si="48"/>
        <v>0.11241180701432697</v>
      </c>
    </row>
    <row r="327" spans="1:9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48"/>
        <v>0</v>
      </c>
    </row>
    <row r="328" spans="1:9" ht="15">
      <c r="A328" s="28" t="s">
        <v>17</v>
      </c>
      <c r="B328" s="40">
        <v>8.0559420554128405</v>
      </c>
      <c r="C328" s="40">
        <v>0</v>
      </c>
      <c r="D328" s="40">
        <v>3.719715791797896</v>
      </c>
      <c r="E328" s="40">
        <v>0</v>
      </c>
      <c r="F328" s="422"/>
      <c r="G328" s="40">
        <v>0</v>
      </c>
      <c r="H328" s="41">
        <v>0</v>
      </c>
      <c r="I328" s="42">
        <f t="shared" si="48"/>
        <v>11.775657847210736</v>
      </c>
    </row>
    <row r="329" spans="1:9" ht="15">
      <c r="A329" s="29" t="s">
        <v>140</v>
      </c>
      <c r="B329" s="43">
        <v>514.4414301172003</v>
      </c>
      <c r="C329" s="43">
        <v>2065.9595766269713</v>
      </c>
      <c r="D329" s="43">
        <v>524.43852085648825</v>
      </c>
      <c r="E329" s="43">
        <v>217.58071577871442</v>
      </c>
      <c r="F329" s="422"/>
      <c r="G329" s="43">
        <v>0</v>
      </c>
      <c r="H329" s="44">
        <v>0</v>
      </c>
      <c r="I329" s="39">
        <f>+SUM(B329:E329,G329:H329)</f>
        <v>3322.4202433793739</v>
      </c>
    </row>
    <row r="330" spans="1:9" ht="15">
      <c r="A330" s="28" t="s">
        <v>25</v>
      </c>
      <c r="B330" s="40">
        <v>97.485006250172773</v>
      </c>
      <c r="C330" s="40">
        <v>16.276734500854445</v>
      </c>
      <c r="D330" s="40">
        <v>38.445554181885655</v>
      </c>
      <c r="E330" s="40">
        <v>2016.1586080227523</v>
      </c>
      <c r="F330" s="422"/>
      <c r="G330" s="40">
        <v>125.43748917189927</v>
      </c>
      <c r="H330" s="41">
        <v>0</v>
      </c>
      <c r="I330" s="42">
        <f t="shared" si="48"/>
        <v>2293.8033921275646</v>
      </c>
    </row>
    <row r="331" spans="1:9" ht="15">
      <c r="A331" s="29" t="s">
        <v>24</v>
      </c>
      <c r="B331" s="43">
        <v>7.8610694603759095</v>
      </c>
      <c r="C331" s="43">
        <v>0</v>
      </c>
      <c r="D331" s="43">
        <v>3.4092435601607498</v>
      </c>
      <c r="E331" s="43">
        <v>0</v>
      </c>
      <c r="F331" s="422"/>
      <c r="G331" s="43">
        <v>0</v>
      </c>
      <c r="H331" s="44">
        <v>0</v>
      </c>
      <c r="I331" s="39">
        <f t="shared" si="48"/>
        <v>11.270313020536658</v>
      </c>
    </row>
    <row r="332" spans="1:9" ht="15">
      <c r="A332" s="28" t="s">
        <v>60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48"/>
        <v>0</v>
      </c>
    </row>
    <row r="333" spans="1:9" ht="15">
      <c r="A333" s="29" t="s">
        <v>22</v>
      </c>
      <c r="B333" s="43">
        <v>1.835573438627413</v>
      </c>
      <c r="C333" s="43">
        <v>465.39276646485416</v>
      </c>
      <c r="D333" s="43">
        <v>0.17317425723216706</v>
      </c>
      <c r="E333" s="43">
        <v>0</v>
      </c>
      <c r="F333" s="422"/>
      <c r="G333" s="43">
        <v>0</v>
      </c>
      <c r="H333" s="44">
        <v>0</v>
      </c>
      <c r="I333" s="39">
        <f>+SUM(B333:E333,G333:H333)</f>
        <v>467.40151416071376</v>
      </c>
    </row>
    <row r="334" spans="1:9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48"/>
        <v>0</v>
      </c>
    </row>
    <row r="335" spans="1:9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48"/>
        <v>0</v>
      </c>
    </row>
    <row r="336" spans="1:9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v>0</v>
      </c>
    </row>
    <row r="337" spans="1:1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v>0</v>
      </c>
    </row>
    <row r="338" spans="1:1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v>0</v>
      </c>
    </row>
    <row r="339" spans="1:1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v>0</v>
      </c>
    </row>
    <row r="340" spans="1:11" ht="15">
      <c r="A340" s="34" t="s">
        <v>26</v>
      </c>
      <c r="B340" s="67">
        <f>+SUM(B319:B335)</f>
        <v>635.23361082661916</v>
      </c>
      <c r="C340" s="67">
        <f t="shared" ref="C340:H340" si="49">+SUM(C319:C335)</f>
        <v>3500.7319473168714</v>
      </c>
      <c r="D340" s="67">
        <f t="shared" si="49"/>
        <v>573.78465824214061</v>
      </c>
      <c r="E340" s="67">
        <f t="shared" si="49"/>
        <v>2236.5938563472523</v>
      </c>
      <c r="F340" s="67">
        <f t="shared" si="49"/>
        <v>0</v>
      </c>
      <c r="G340" s="67">
        <f>+SUM(G319:G335)</f>
        <v>125.43748917189927</v>
      </c>
      <c r="H340" s="68">
        <f t="shared" si="49"/>
        <v>0</v>
      </c>
      <c r="I340" s="39">
        <f>+SUM(I319:I335)</f>
        <v>7071.7815619047833</v>
      </c>
    </row>
    <row r="341" spans="1:11" s="15" customFormat="1" ht="15" thickBot="1">
      <c r="A341" s="32" t="s">
        <v>90</v>
      </c>
      <c r="B341" s="48">
        <f>+B340/$I$340</f>
        <v>8.9826531725552772E-2</v>
      </c>
      <c r="C341" s="48">
        <f t="shared" ref="C341:I341" si="50">+C340/$I$340</f>
        <v>0.49502829190526493</v>
      </c>
      <c r="D341" s="48">
        <f t="shared" si="50"/>
        <v>8.1137214607006583E-2</v>
      </c>
      <c r="E341" s="48">
        <f t="shared" si="50"/>
        <v>0.31627021236001329</v>
      </c>
      <c r="F341" s="48">
        <f t="shared" si="50"/>
        <v>0</v>
      </c>
      <c r="G341" s="48">
        <f t="shared" si="50"/>
        <v>1.7737749402162346E-2</v>
      </c>
      <c r="H341" s="48">
        <f t="shared" si="50"/>
        <v>0</v>
      </c>
      <c r="I341" s="48">
        <f t="shared" si="50"/>
        <v>1</v>
      </c>
      <c r="J341" s="14"/>
      <c r="K341"/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4.25" customHeight="1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+SUM(B345:E345,G345:H345)</f>
        <v>0</v>
      </c>
    </row>
    <row r="346" spans="1:1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1" si="51">+SUM(B346:E346,G346:H346)</f>
        <v>0</v>
      </c>
    </row>
    <row r="347" spans="1:1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51"/>
        <v>0</v>
      </c>
    </row>
    <row r="348" spans="1:1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51"/>
        <v>0</v>
      </c>
    </row>
    <row r="349" spans="1:11" ht="15">
      <c r="A349" s="29" t="s">
        <v>16</v>
      </c>
      <c r="B349" s="43">
        <v>93.12871237824983</v>
      </c>
      <c r="C349" s="43">
        <v>7.829095451770506</v>
      </c>
      <c r="D349" s="43">
        <v>209.89361064331919</v>
      </c>
      <c r="E349" s="43">
        <v>1.2111094186912272E-7</v>
      </c>
      <c r="F349" s="422"/>
      <c r="G349" s="43">
        <v>0</v>
      </c>
      <c r="H349" s="44">
        <v>0</v>
      </c>
      <c r="I349" s="39">
        <f t="shared" si="51"/>
        <v>310.85141859445048</v>
      </c>
    </row>
    <row r="350" spans="1:11" ht="15">
      <c r="A350" s="28" t="s">
        <v>68</v>
      </c>
      <c r="B350" s="40">
        <v>5.3330982378188736</v>
      </c>
      <c r="C350" s="40">
        <v>1.8413174050185078E-8</v>
      </c>
      <c r="D350" s="40">
        <v>3.2597164539641055</v>
      </c>
      <c r="E350" s="40">
        <v>1.8413174050185078E-8</v>
      </c>
      <c r="F350" s="422"/>
      <c r="G350" s="40">
        <v>0</v>
      </c>
      <c r="H350" s="41">
        <v>0</v>
      </c>
      <c r="I350" s="42">
        <f t="shared" si="51"/>
        <v>8.5928147286093264</v>
      </c>
    </row>
    <row r="351" spans="1:11" ht="15">
      <c r="A351" s="29" t="s">
        <v>58</v>
      </c>
      <c r="B351" s="43">
        <v>4.0154312271606045E-9</v>
      </c>
      <c r="C351" s="43">
        <v>4.0154312271606045E-9</v>
      </c>
      <c r="D351" s="43">
        <v>4.0154312271606045E-9</v>
      </c>
      <c r="E351" s="43">
        <v>6.1896116065665776</v>
      </c>
      <c r="F351" s="422"/>
      <c r="G351" s="43">
        <v>0</v>
      </c>
      <c r="H351" s="44">
        <v>0</v>
      </c>
      <c r="I351" s="39">
        <f t="shared" si="51"/>
        <v>6.1896116186128713</v>
      </c>
    </row>
    <row r="352" spans="1:11" ht="15">
      <c r="A352" s="28" t="s">
        <v>12</v>
      </c>
      <c r="B352" s="40">
        <v>8.1580926669959708E-10</v>
      </c>
      <c r="C352" s="40">
        <v>8.1580926669959708E-10</v>
      </c>
      <c r="D352" s="40">
        <v>8.1580926669959708E-10</v>
      </c>
      <c r="E352" s="40">
        <v>3.8045917265214649E-3</v>
      </c>
      <c r="F352" s="422"/>
      <c r="G352" s="40">
        <v>0</v>
      </c>
      <c r="H352" s="41">
        <v>0</v>
      </c>
      <c r="I352" s="42">
        <f t="shared" si="51"/>
        <v>3.8045941739492648E-3</v>
      </c>
    </row>
    <row r="353" spans="1:1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51"/>
        <v>0</v>
      </c>
    </row>
    <row r="354" spans="1:11" ht="15">
      <c r="A354" s="28" t="s">
        <v>17</v>
      </c>
      <c r="B354" s="40">
        <v>0.45975110836879107</v>
      </c>
      <c r="C354" s="40">
        <v>0.61300148357194362</v>
      </c>
      <c r="D354" s="40">
        <v>1.1493777680485318E-9</v>
      </c>
      <c r="E354" s="40">
        <v>1.1493777680485318E-9</v>
      </c>
      <c r="F354" s="422"/>
      <c r="G354" s="40">
        <v>0</v>
      </c>
      <c r="H354" s="41">
        <v>0</v>
      </c>
      <c r="I354" s="42">
        <f t="shared" si="51"/>
        <v>1.07275259423949</v>
      </c>
    </row>
    <row r="355" spans="1:11" ht="15">
      <c r="A355" s="29" t="s">
        <v>140</v>
      </c>
      <c r="B355" s="43">
        <v>2.753465597954214</v>
      </c>
      <c r="C355" s="43">
        <v>89.04643199060898</v>
      </c>
      <c r="D355" s="43">
        <v>28.40323331268959</v>
      </c>
      <c r="E355" s="43">
        <v>1.1126485426594944E-9</v>
      </c>
      <c r="F355" s="422"/>
      <c r="G355" s="43">
        <v>0</v>
      </c>
      <c r="H355" s="44">
        <v>0</v>
      </c>
      <c r="I355" s="39">
        <f>+SUM(B355:E355,G355:H355)</f>
        <v>120.20313090236544</v>
      </c>
    </row>
    <row r="356" spans="1:11" ht="15">
      <c r="A356" s="28" t="s">
        <v>25</v>
      </c>
      <c r="B356" s="40">
        <v>3.2585909340570365</v>
      </c>
      <c r="C356" s="40">
        <v>1.9546193691623774</v>
      </c>
      <c r="D356" s="40">
        <v>16.815777713368274</v>
      </c>
      <c r="E356" s="40">
        <v>428.86927885685492</v>
      </c>
      <c r="F356" s="422"/>
      <c r="G356" s="40">
        <v>9.2431522424417931</v>
      </c>
      <c r="H356" s="41">
        <v>1.0397820551716128E-2</v>
      </c>
      <c r="I356" s="42">
        <f t="shared" si="51"/>
        <v>460.15181693643609</v>
      </c>
    </row>
    <row r="357" spans="1:11" ht="15">
      <c r="A357" s="29" t="s">
        <v>24</v>
      </c>
      <c r="B357" s="43">
        <v>32.129731626529939</v>
      </c>
      <c r="C357" s="43">
        <v>3.4757272705203862E-4</v>
      </c>
      <c r="D357" s="43">
        <v>30.948339120198906</v>
      </c>
      <c r="E357" s="43">
        <v>2.2803934051065571E-8</v>
      </c>
      <c r="F357" s="422"/>
      <c r="G357" s="43">
        <v>0</v>
      </c>
      <c r="H357" s="44">
        <v>0</v>
      </c>
      <c r="I357" s="39">
        <f>+SUM(B357:E357,G357:H357)</f>
        <v>63.078418342259823</v>
      </c>
    </row>
    <row r="358" spans="1:11" ht="15">
      <c r="A358" s="28" t="s">
        <v>60</v>
      </c>
      <c r="B358" s="40">
        <v>42.92292597021072</v>
      </c>
      <c r="C358" s="40">
        <v>72.791972343379555</v>
      </c>
      <c r="D358" s="40">
        <v>132.75131728507401</v>
      </c>
      <c r="E358" s="40">
        <v>7.0990347144879418E-8</v>
      </c>
      <c r="F358" s="422"/>
      <c r="G358" s="40">
        <v>0</v>
      </c>
      <c r="H358" s="41">
        <v>0</v>
      </c>
      <c r="I358" s="42">
        <f t="shared" si="51"/>
        <v>248.46621566965464</v>
      </c>
    </row>
    <row r="359" spans="1:11" ht="15">
      <c r="A359" s="29" t="s">
        <v>22</v>
      </c>
      <c r="B359" s="43">
        <v>81.09794565733219</v>
      </c>
      <c r="C359" s="43">
        <v>583.24681687209033</v>
      </c>
      <c r="D359" s="43">
        <v>283.56668737499683</v>
      </c>
      <c r="E359" s="43">
        <v>6.4483772065786022E-8</v>
      </c>
      <c r="F359" s="422"/>
      <c r="G359" s="43">
        <v>0</v>
      </c>
      <c r="H359" s="44">
        <v>0</v>
      </c>
      <c r="I359" s="39">
        <f>+SUM(B359:E359,G359:H359)</f>
        <v>947.91144996890307</v>
      </c>
    </row>
    <row r="360" spans="1:11" ht="15">
      <c r="A360" s="28" t="s">
        <v>21</v>
      </c>
      <c r="B360" s="40">
        <v>1.0430390724814846</v>
      </c>
      <c r="C360" s="40">
        <v>56.151808432339067</v>
      </c>
      <c r="D360" s="40">
        <v>17.482442494385285</v>
      </c>
      <c r="E360" s="40">
        <v>7.9415763905623367E-10</v>
      </c>
      <c r="F360" s="422"/>
      <c r="G360" s="40">
        <v>0</v>
      </c>
      <c r="H360" s="41">
        <v>0</v>
      </c>
      <c r="I360" s="42">
        <f t="shared" si="51"/>
        <v>74.677289999999999</v>
      </c>
    </row>
    <row r="361" spans="1:1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51"/>
        <v>0</v>
      </c>
    </row>
    <row r="362" spans="1:1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v>0</v>
      </c>
    </row>
    <row r="363" spans="1:1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v>0</v>
      </c>
    </row>
    <row r="364" spans="1:1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v>0</v>
      </c>
    </row>
    <row r="365" spans="1:1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v>0</v>
      </c>
    </row>
    <row r="366" spans="1:11" ht="15">
      <c r="A366" s="34" t="s">
        <v>26</v>
      </c>
      <c r="B366" s="67">
        <f>+SUM(B345:B361)</f>
        <v>262.12726058783431</v>
      </c>
      <c r="C366" s="67">
        <f t="shared" ref="C366:H366" si="52">+SUM(C345:C361)</f>
        <v>811.63409353889415</v>
      </c>
      <c r="D366" s="67">
        <f t="shared" si="52"/>
        <v>723.12112440397675</v>
      </c>
      <c r="E366" s="67">
        <f t="shared" si="52"/>
        <v>435.06269535600637</v>
      </c>
      <c r="F366" s="67">
        <f t="shared" si="52"/>
        <v>0</v>
      </c>
      <c r="G366" s="67">
        <f>+SUM(G345:G361)</f>
        <v>9.2431522424417931</v>
      </c>
      <c r="H366" s="68">
        <f t="shared" si="52"/>
        <v>1.0397820551716128E-2</v>
      </c>
      <c r="I366" s="39">
        <f>+SUM(I345:I361)</f>
        <v>2241.1987239497053</v>
      </c>
    </row>
    <row r="367" spans="1:11" s="15" customFormat="1" ht="15" thickBot="1">
      <c r="A367" s="32" t="s">
        <v>90</v>
      </c>
      <c r="B367" s="48">
        <f>+B366/$I$366</f>
        <v>0.11695850875993838</v>
      </c>
      <c r="C367" s="48">
        <f t="shared" ref="C367:I367" si="53">+C366/$I$366</f>
        <v>0.36214285010324149</v>
      </c>
      <c r="D367" s="48">
        <f t="shared" si="53"/>
        <v>0.32264926651823506</v>
      </c>
      <c r="E367" s="48">
        <f t="shared" si="53"/>
        <v>0.19412053500962534</v>
      </c>
      <c r="F367" s="48">
        <f t="shared" si="53"/>
        <v>0</v>
      </c>
      <c r="G367" s="48">
        <f t="shared" si="53"/>
        <v>4.1242002075355536E-3</v>
      </c>
      <c r="H367" s="48">
        <f t="shared" si="53"/>
        <v>4.6394014241592372E-6</v>
      </c>
      <c r="I367" s="48">
        <f t="shared" si="53"/>
        <v>1</v>
      </c>
      <c r="J367" s="14"/>
      <c r="K367"/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9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/>
      <c r="G371" s="37">
        <v>0</v>
      </c>
      <c r="H371" s="38">
        <v>0</v>
      </c>
      <c r="I371" s="39">
        <f>+SUM(B371:E371,G371:H371)</f>
        <v>0</v>
      </c>
    </row>
    <row r="372" spans="1:9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87" si="54">+SUM(B372:E372,G372:H372)</f>
        <v>0</v>
      </c>
    </row>
    <row r="373" spans="1:9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54"/>
        <v>0</v>
      </c>
    </row>
    <row r="374" spans="1:9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54"/>
        <v>0</v>
      </c>
    </row>
    <row r="375" spans="1:9" ht="15">
      <c r="A375" s="29" t="s">
        <v>16</v>
      </c>
      <c r="B375" s="43">
        <v>37.831140619174171</v>
      </c>
      <c r="C375" s="43">
        <v>0.68068197320889079</v>
      </c>
      <c r="D375" s="43">
        <v>21.765804830463413</v>
      </c>
      <c r="E375" s="43">
        <v>1.1330381092745203E-9</v>
      </c>
      <c r="F375" s="422"/>
      <c r="G375" s="43">
        <v>0</v>
      </c>
      <c r="H375" s="44">
        <v>0</v>
      </c>
      <c r="I375" s="39">
        <f t="shared" si="54"/>
        <v>60.277627423979517</v>
      </c>
    </row>
    <row r="376" spans="1:9" ht="15">
      <c r="A376" s="28" t="s">
        <v>68</v>
      </c>
      <c r="B376" s="40">
        <v>147.40565810630082</v>
      </c>
      <c r="C376" s="40">
        <v>0.41305985532772077</v>
      </c>
      <c r="D376" s="40">
        <v>1.098678063023216E-8</v>
      </c>
      <c r="E376" s="40">
        <v>0.86904665906982737</v>
      </c>
      <c r="F376" s="422"/>
      <c r="G376" s="40">
        <v>0</v>
      </c>
      <c r="H376" s="41">
        <v>0</v>
      </c>
      <c r="I376" s="42">
        <f t="shared" si="54"/>
        <v>148.68776463168516</v>
      </c>
    </row>
    <row r="377" spans="1:9" ht="15">
      <c r="A377" s="29" t="s">
        <v>58</v>
      </c>
      <c r="B377" s="43">
        <v>4.0091683713652907E-9</v>
      </c>
      <c r="C377" s="43">
        <v>4.0091683713652907E-9</v>
      </c>
      <c r="D377" s="43">
        <v>4.0091683713652907E-9</v>
      </c>
      <c r="E377" s="43">
        <v>1114.3347072184497</v>
      </c>
      <c r="F377" s="422"/>
      <c r="G377" s="43">
        <v>0</v>
      </c>
      <c r="H377" s="44">
        <v>0</v>
      </c>
      <c r="I377" s="39">
        <f t="shared" si="54"/>
        <v>1114.3347072304773</v>
      </c>
    </row>
    <row r="378" spans="1:9" ht="15">
      <c r="A378" s="28" t="s">
        <v>12</v>
      </c>
      <c r="B378" s="40">
        <v>2.5067816962561158E-8</v>
      </c>
      <c r="C378" s="40">
        <v>2.5067816962561158E-8</v>
      </c>
      <c r="D378" s="40">
        <v>2.5067816962561158E-8</v>
      </c>
      <c r="E378" s="40">
        <v>13.272159577201618</v>
      </c>
      <c r="F378" s="422"/>
      <c r="G378" s="40">
        <v>0</v>
      </c>
      <c r="H378" s="41">
        <v>0</v>
      </c>
      <c r="I378" s="42">
        <f t="shared" si="54"/>
        <v>13.272159652405069</v>
      </c>
    </row>
    <row r="379" spans="1:9" ht="15">
      <c r="A379" s="29" t="s">
        <v>59</v>
      </c>
      <c r="B379" s="43">
        <v>5.0386653316374853E-2</v>
      </c>
      <c r="C379" s="43">
        <v>5.0386653316374853E-2</v>
      </c>
      <c r="D379" s="43">
        <v>5.0386653316374853E-2</v>
      </c>
      <c r="E379" s="43">
        <v>0.31911547100370735</v>
      </c>
      <c r="F379" s="422"/>
      <c r="G379" s="43">
        <v>0</v>
      </c>
      <c r="H379" s="44">
        <v>0</v>
      </c>
      <c r="I379" s="39">
        <f t="shared" si="54"/>
        <v>0.47027543095283192</v>
      </c>
    </row>
    <row r="380" spans="1:9" ht="15">
      <c r="A380" s="28" t="s">
        <v>17</v>
      </c>
      <c r="B380" s="40">
        <v>15.140292433587472</v>
      </c>
      <c r="C380" s="40">
        <v>3.6797064226076539E-9</v>
      </c>
      <c r="D380" s="40">
        <v>15.927944415725054</v>
      </c>
      <c r="E380" s="40">
        <v>7.5686806187320546</v>
      </c>
      <c r="F380" s="422"/>
      <c r="G380" s="40">
        <v>0</v>
      </c>
      <c r="H380" s="41">
        <v>0</v>
      </c>
      <c r="I380" s="42">
        <f t="shared" si="54"/>
        <v>38.636917471724288</v>
      </c>
    </row>
    <row r="381" spans="1:9" ht="15">
      <c r="A381" s="29" t="s">
        <v>140</v>
      </c>
      <c r="B381" s="43">
        <v>152.38375248592573</v>
      </c>
      <c r="C381" s="43">
        <v>3.5783514861396424</v>
      </c>
      <c r="D381" s="43">
        <v>183.23975215944509</v>
      </c>
      <c r="E381" s="43">
        <v>4.713074988620207E-2</v>
      </c>
      <c r="F381" s="422"/>
      <c r="G381" s="43">
        <v>0</v>
      </c>
      <c r="H381" s="44">
        <v>0</v>
      </c>
      <c r="I381" s="39">
        <f>+SUM(B381:E381,G381:H381)</f>
        <v>339.24898688139666</v>
      </c>
    </row>
    <row r="382" spans="1:9" ht="15">
      <c r="A382" s="28" t="s">
        <v>25</v>
      </c>
      <c r="B382" s="40">
        <v>21.759903304388811</v>
      </c>
      <c r="C382" s="40">
        <v>1.3474888585074781E-2</v>
      </c>
      <c r="D382" s="40">
        <v>6.3101202056209882</v>
      </c>
      <c r="E382" s="40">
        <v>84.876593914387442</v>
      </c>
      <c r="F382" s="422"/>
      <c r="G382" s="40">
        <v>83.148242854432667</v>
      </c>
      <c r="H382" s="41">
        <v>0</v>
      </c>
      <c r="I382" s="42">
        <f t="shared" si="54"/>
        <v>196.10833516741496</v>
      </c>
    </row>
    <row r="383" spans="1:9" ht="15">
      <c r="A383" s="29" t="s">
        <v>24</v>
      </c>
      <c r="B383" s="43">
        <v>18.717022307930129</v>
      </c>
      <c r="C383" s="43">
        <v>4.3367398562679818E-9</v>
      </c>
      <c r="D383" s="43">
        <v>4.3367398562679818E-9</v>
      </c>
      <c r="E383" s="43">
        <v>4.3367398562679818E-9</v>
      </c>
      <c r="F383" s="422"/>
      <c r="G383" s="43">
        <v>0</v>
      </c>
      <c r="H383" s="44">
        <v>0</v>
      </c>
      <c r="I383" s="39">
        <f>+SUM(B383:E383,G383:H383)</f>
        <v>18.717022320940352</v>
      </c>
    </row>
    <row r="384" spans="1:9" ht="15">
      <c r="A384" s="28" t="s">
        <v>60</v>
      </c>
      <c r="B384" s="40">
        <v>21.754221038393219</v>
      </c>
      <c r="C384" s="40">
        <v>3.1077458345099032E-8</v>
      </c>
      <c r="D384" s="40">
        <v>3.1077458345099032E-8</v>
      </c>
      <c r="E384" s="40">
        <v>3.1077458345099032E-8</v>
      </c>
      <c r="F384" s="422"/>
      <c r="G384" s="40">
        <v>0</v>
      </c>
      <c r="H384" s="41">
        <v>0</v>
      </c>
      <c r="I384" s="42">
        <f t="shared" si="54"/>
        <v>21.754221131625595</v>
      </c>
    </row>
    <row r="385" spans="1:11" ht="15">
      <c r="A385" s="29" t="s">
        <v>22</v>
      </c>
      <c r="B385" s="43">
        <v>89.731740886923873</v>
      </c>
      <c r="C385" s="43">
        <v>1.165347283287254E-8</v>
      </c>
      <c r="D385" s="43">
        <v>1.165347283287254E-8</v>
      </c>
      <c r="E385" s="43">
        <v>1.165347283287254E-8</v>
      </c>
      <c r="F385" s="422"/>
      <c r="G385" s="43">
        <v>0</v>
      </c>
      <c r="H385" s="44">
        <v>0</v>
      </c>
      <c r="I385" s="39">
        <f>+SUM(B385:E385,G385:H385)</f>
        <v>89.731740921884281</v>
      </c>
    </row>
    <row r="386" spans="1:11" ht="15">
      <c r="A386" s="28" t="s">
        <v>21</v>
      </c>
      <c r="B386" s="40">
        <v>14.219420524149887</v>
      </c>
      <c r="C386" s="40">
        <v>1.8134406001388981E-8</v>
      </c>
      <c r="D386" s="40">
        <v>2.7060252101321356</v>
      </c>
      <c r="E386" s="40">
        <v>1.8134406001388981E-8</v>
      </c>
      <c r="F386" s="422"/>
      <c r="G386" s="40">
        <v>0</v>
      </c>
      <c r="H386" s="41">
        <v>0</v>
      </c>
      <c r="I386" s="42">
        <f t="shared" si="54"/>
        <v>16.925445770550837</v>
      </c>
    </row>
    <row r="387" spans="1:1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54"/>
        <v>0</v>
      </c>
    </row>
    <row r="388" spans="1:1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v>0</v>
      </c>
    </row>
    <row r="389" spans="1:1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v>0</v>
      </c>
    </row>
    <row r="390" spans="1:1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v>0</v>
      </c>
    </row>
    <row r="391" spans="1:1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v>0</v>
      </c>
    </row>
    <row r="392" spans="1:11" ht="15">
      <c r="A392" s="34" t="s">
        <v>26</v>
      </c>
      <c r="B392" s="67">
        <f>+SUM(B371:B387)</f>
        <v>518.99353838916738</v>
      </c>
      <c r="C392" s="67">
        <f t="shared" ref="C392:H392" si="55">+SUM(C371:C387)</f>
        <v>4.7359549545364716</v>
      </c>
      <c r="D392" s="67">
        <f t="shared" si="55"/>
        <v>230.0000335618345</v>
      </c>
      <c r="E392" s="67">
        <f t="shared" si="55"/>
        <v>1221.2874342750658</v>
      </c>
      <c r="F392" s="67">
        <f t="shared" si="55"/>
        <v>0</v>
      </c>
      <c r="G392" s="67">
        <f>+SUM(G371:G387)</f>
        <v>83.148242854432667</v>
      </c>
      <c r="H392" s="68">
        <f t="shared" si="55"/>
        <v>0</v>
      </c>
      <c r="I392" s="39">
        <f>+SUM(I371:I387)</f>
        <v>2058.1652040350368</v>
      </c>
    </row>
    <row r="393" spans="1:11" s="15" customFormat="1" ht="15" thickBot="1">
      <c r="A393" s="32" t="s">
        <v>90</v>
      </c>
      <c r="B393" s="48">
        <f>+B392/$I$392</f>
        <v>0.25216320700188671</v>
      </c>
      <c r="C393" s="48">
        <f t="shared" ref="C393:I393" si="56">+C392/$I$392</f>
        <v>2.3010567593172906E-3</v>
      </c>
      <c r="D393" s="48">
        <f t="shared" si="56"/>
        <v>0.11175003498791981</v>
      </c>
      <c r="E393" s="48">
        <f t="shared" si="56"/>
        <v>0.59338649389307019</v>
      </c>
      <c r="F393" s="48">
        <f t="shared" si="56"/>
        <v>0</v>
      </c>
      <c r="G393" s="48">
        <f t="shared" si="56"/>
        <v>4.0399207357806055E-2</v>
      </c>
      <c r="H393" s="48">
        <f t="shared" si="56"/>
        <v>0</v>
      </c>
      <c r="I393" s="48">
        <f t="shared" si="56"/>
        <v>1</v>
      </c>
      <c r="J393" s="14"/>
      <c r="K393"/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4.25" customHeight="1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+SUM(B397:E397,G397:H397)</f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3" si="57">+SUM(B398:E398,G398:H398)</f>
        <v>0</v>
      </c>
    </row>
    <row r="399" spans="1:1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57"/>
        <v>0</v>
      </c>
    </row>
    <row r="400" spans="1:1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57"/>
        <v>0</v>
      </c>
    </row>
    <row r="401" spans="1:9" ht="15">
      <c r="A401" s="29" t="s">
        <v>16</v>
      </c>
      <c r="B401" s="43">
        <v>25.019694652788591</v>
      </c>
      <c r="C401" s="43">
        <v>19.322456634161522</v>
      </c>
      <c r="D401" s="43">
        <v>6.1812341412680379E-3</v>
      </c>
      <c r="E401" s="43">
        <v>0</v>
      </c>
      <c r="F401" s="422"/>
      <c r="G401" s="43">
        <v>0</v>
      </c>
      <c r="H401" s="44">
        <v>0</v>
      </c>
      <c r="I401" s="39">
        <f t="shared" si="57"/>
        <v>44.348332521091379</v>
      </c>
    </row>
    <row r="402" spans="1:9" ht="15">
      <c r="A402" s="28" t="s">
        <v>68</v>
      </c>
      <c r="B402" s="40">
        <v>5.9979931513733709</v>
      </c>
      <c r="C402" s="40">
        <v>2.9717180716740272</v>
      </c>
      <c r="D402" s="40">
        <v>3.635163177677629</v>
      </c>
      <c r="E402" s="40">
        <v>0</v>
      </c>
      <c r="F402" s="422"/>
      <c r="G402" s="40">
        <v>0</v>
      </c>
      <c r="H402" s="41">
        <v>0</v>
      </c>
      <c r="I402" s="42">
        <f t="shared" si="57"/>
        <v>12.604874400725027</v>
      </c>
    </row>
    <row r="403" spans="1:9" ht="15">
      <c r="A403" s="29" t="s">
        <v>58</v>
      </c>
      <c r="B403" s="43">
        <v>3.2307720596191268E-9</v>
      </c>
      <c r="C403" s="43">
        <v>0</v>
      </c>
      <c r="D403" s="43">
        <v>0</v>
      </c>
      <c r="E403" s="43">
        <v>0.7718101614784455</v>
      </c>
      <c r="F403" s="422"/>
      <c r="G403" s="43">
        <v>0</v>
      </c>
      <c r="H403" s="44">
        <v>0</v>
      </c>
      <c r="I403" s="39">
        <f t="shared" si="57"/>
        <v>0.77181016470921759</v>
      </c>
    </row>
    <row r="404" spans="1:9" ht="15">
      <c r="A404" s="28" t="s">
        <v>12</v>
      </c>
      <c r="B404" s="40">
        <v>1.2968616233946653E-9</v>
      </c>
      <c r="C404" s="40">
        <v>0</v>
      </c>
      <c r="D404" s="40">
        <v>0</v>
      </c>
      <c r="E404" s="40">
        <v>0.1101759919587962</v>
      </c>
      <c r="F404" s="422"/>
      <c r="G404" s="40">
        <v>0</v>
      </c>
      <c r="H404" s="41">
        <v>0</v>
      </c>
      <c r="I404" s="42">
        <f t="shared" si="57"/>
        <v>0.11017599325565781</v>
      </c>
    </row>
    <row r="405" spans="1:9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57"/>
        <v>0</v>
      </c>
    </row>
    <row r="406" spans="1:9" ht="15">
      <c r="A406" s="28" t="s">
        <v>17</v>
      </c>
      <c r="B406" s="40">
        <v>2.0004621832100457E-11</v>
      </c>
      <c r="C406" s="40">
        <v>0</v>
      </c>
      <c r="D406" s="40">
        <v>1.8670980403299918E-2</v>
      </c>
      <c r="E406" s="40">
        <v>0</v>
      </c>
      <c r="F406" s="422"/>
      <c r="G406" s="40">
        <v>0</v>
      </c>
      <c r="H406" s="41">
        <v>0</v>
      </c>
      <c r="I406" s="42">
        <f t="shared" si="57"/>
        <v>1.8670980423304541E-2</v>
      </c>
    </row>
    <row r="407" spans="1:9" ht="15">
      <c r="A407" s="29" t="s">
        <v>140</v>
      </c>
      <c r="B407" s="43">
        <v>60.150272308640851</v>
      </c>
      <c r="C407" s="43">
        <v>273.02159944341736</v>
      </c>
      <c r="D407" s="43">
        <v>77.875511348910351</v>
      </c>
      <c r="E407" s="43">
        <v>2.4035529582276287</v>
      </c>
      <c r="F407" s="422"/>
      <c r="G407" s="43">
        <v>0</v>
      </c>
      <c r="H407" s="44">
        <v>0</v>
      </c>
      <c r="I407" s="39">
        <f>+SUM(B407:E407,G407:H407)</f>
        <v>413.45093605919618</v>
      </c>
    </row>
    <row r="408" spans="1:9" ht="15">
      <c r="A408" s="28" t="s">
        <v>25</v>
      </c>
      <c r="B408" s="40">
        <v>21.628060465360939</v>
      </c>
      <c r="C408" s="40">
        <v>1.828317931283993</v>
      </c>
      <c r="D408" s="40">
        <v>3.7718645253053369</v>
      </c>
      <c r="E408" s="40">
        <v>246.60729952398677</v>
      </c>
      <c r="F408" s="422"/>
      <c r="G408" s="40">
        <v>39.128828906791959</v>
      </c>
      <c r="H408" s="41">
        <v>0</v>
      </c>
      <c r="I408" s="42">
        <f t="shared" si="57"/>
        <v>312.96437135272902</v>
      </c>
    </row>
    <row r="409" spans="1:9" ht="15">
      <c r="A409" s="29" t="s">
        <v>24</v>
      </c>
      <c r="B409" s="43">
        <v>3.8861883192065867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>+SUM(B409:E409,G409:H409)</f>
        <v>3.8861883192065867</v>
      </c>
    </row>
    <row r="410" spans="1:9" ht="15">
      <c r="A410" s="28" t="s">
        <v>60</v>
      </c>
      <c r="B410" s="40">
        <v>0.19204430986096094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57"/>
        <v>0.19204430986096094</v>
      </c>
    </row>
    <row r="411" spans="1:9" ht="15">
      <c r="A411" s="29" t="s">
        <v>22</v>
      </c>
      <c r="B411" s="43">
        <v>0.28773189282304251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+SUM(B411:E411,G411:H411)</f>
        <v>0.28773189282304251</v>
      </c>
    </row>
    <row r="412" spans="1:9" ht="15">
      <c r="A412" s="28" t="s">
        <v>21</v>
      </c>
      <c r="B412" s="40">
        <v>3.5785228245324729</v>
      </c>
      <c r="C412" s="40">
        <v>2.6838921105713358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57"/>
        <v>6.2624149351038092</v>
      </c>
    </row>
    <row r="413" spans="1:9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57"/>
        <v>0</v>
      </c>
    </row>
    <row r="414" spans="1:9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v>0</v>
      </c>
    </row>
    <row r="415" spans="1:9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v>0</v>
      </c>
    </row>
    <row r="416" spans="1:9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v>0</v>
      </c>
    </row>
    <row r="417" spans="1:1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v>0</v>
      </c>
    </row>
    <row r="418" spans="1:11" ht="15">
      <c r="A418" s="34" t="s">
        <v>26</v>
      </c>
      <c r="B418" s="67">
        <f>+SUM(B397:B413)</f>
        <v>120.74050792913444</v>
      </c>
      <c r="C418" s="67">
        <f t="shared" ref="C418:H418" si="58">+SUM(C397:C413)</f>
        <v>299.82798419110821</v>
      </c>
      <c r="D418" s="67">
        <f t="shared" si="58"/>
        <v>85.307391266437875</v>
      </c>
      <c r="E418" s="67">
        <f t="shared" si="58"/>
        <v>249.89283863565163</v>
      </c>
      <c r="F418" s="67">
        <f t="shared" si="58"/>
        <v>0</v>
      </c>
      <c r="G418" s="67">
        <f>+SUM(G397:G413)</f>
        <v>39.128828906791959</v>
      </c>
      <c r="H418" s="68">
        <f t="shared" si="58"/>
        <v>0</v>
      </c>
      <c r="I418" s="39">
        <f>+SUM(I397:I413)</f>
        <v>794.89755092912412</v>
      </c>
    </row>
    <row r="419" spans="1:11" s="15" customFormat="1" ht="15" thickBot="1">
      <c r="A419" s="32" t="s">
        <v>90</v>
      </c>
      <c r="B419" s="48">
        <f>+B418/$I$418</f>
        <v>0.15189442688306898</v>
      </c>
      <c r="C419" s="48">
        <f t="shared" ref="C419:I419" si="59">+C418/$I$418</f>
        <v>0.37719072582454333</v>
      </c>
      <c r="D419" s="48">
        <f t="shared" si="59"/>
        <v>0.10731872449062833</v>
      </c>
      <c r="E419" s="48">
        <f t="shared" si="59"/>
        <v>0.31437112662325079</v>
      </c>
      <c r="F419" s="48">
        <f t="shared" si="59"/>
        <v>0</v>
      </c>
      <c r="G419" s="48">
        <f t="shared" si="59"/>
        <v>4.9224996178508576E-2</v>
      </c>
      <c r="H419" s="48">
        <f t="shared" si="59"/>
        <v>0</v>
      </c>
      <c r="I419" s="48">
        <f t="shared" si="59"/>
        <v>1</v>
      </c>
      <c r="J419" s="14"/>
      <c r="K419"/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4.25" customHeight="1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+SUM(B423:E423,G423:H423)</f>
        <v>0</v>
      </c>
    </row>
    <row r="424" spans="1:1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39" si="60">+SUM(B424:E424,G424:H424)</f>
        <v>0</v>
      </c>
    </row>
    <row r="425" spans="1:1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60"/>
        <v>0</v>
      </c>
    </row>
    <row r="426" spans="1:1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60"/>
        <v>0</v>
      </c>
    </row>
    <row r="427" spans="1:11" ht="15">
      <c r="A427" s="29" t="s">
        <v>16</v>
      </c>
      <c r="B427" s="43">
        <v>65.431785826975315</v>
      </c>
      <c r="C427" s="43">
        <v>2.3969068126770878</v>
      </c>
      <c r="D427" s="43">
        <v>9.4998985296679042</v>
      </c>
      <c r="E427" s="43">
        <v>0</v>
      </c>
      <c r="F427" s="422"/>
      <c r="G427" s="43">
        <v>0</v>
      </c>
      <c r="H427" s="44">
        <v>0</v>
      </c>
      <c r="I427" s="39">
        <f t="shared" si="60"/>
        <v>77.328591169320305</v>
      </c>
    </row>
    <row r="428" spans="1:11" ht="15">
      <c r="A428" s="28" t="s">
        <v>68</v>
      </c>
      <c r="B428" s="40">
        <v>16.09145876827786</v>
      </c>
      <c r="C428" s="40">
        <v>7.4030302647573416</v>
      </c>
      <c r="D428" s="40">
        <v>3.1113825875745991</v>
      </c>
      <c r="E428" s="40">
        <v>0</v>
      </c>
      <c r="F428" s="422"/>
      <c r="G428" s="40">
        <v>0</v>
      </c>
      <c r="H428" s="41">
        <v>0</v>
      </c>
      <c r="I428" s="42">
        <f t="shared" si="60"/>
        <v>26.6058716206098</v>
      </c>
    </row>
    <row r="429" spans="1:11" ht="15">
      <c r="A429" s="29" t="s">
        <v>58</v>
      </c>
      <c r="B429" s="43">
        <v>1.0298624678840507E-9</v>
      </c>
      <c r="C429" s="43">
        <v>1.0298624678840507E-9</v>
      </c>
      <c r="D429" s="43">
        <v>1.0298624678840507E-9</v>
      </c>
      <c r="E429" s="43">
        <v>0.37732724008593888</v>
      </c>
      <c r="F429" s="422"/>
      <c r="G429" s="43">
        <v>0</v>
      </c>
      <c r="H429" s="44">
        <v>0</v>
      </c>
      <c r="I429" s="39">
        <f t="shared" si="60"/>
        <v>0.37732724317552629</v>
      </c>
    </row>
    <row r="430" spans="1:1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60"/>
        <v>0</v>
      </c>
    </row>
    <row r="431" spans="1:1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60"/>
        <v>0</v>
      </c>
    </row>
    <row r="432" spans="1:11" ht="15">
      <c r="A432" s="28" t="s">
        <v>17</v>
      </c>
      <c r="B432" s="40">
        <v>1.6239383006607863E-8</v>
      </c>
      <c r="C432" s="40">
        <v>1.6239383006607863E-8</v>
      </c>
      <c r="D432" s="40">
        <v>3.2465550139342088</v>
      </c>
      <c r="E432" s="40">
        <v>4.3318238036797094</v>
      </c>
      <c r="F432" s="422"/>
      <c r="G432" s="40">
        <v>0</v>
      </c>
      <c r="H432" s="41">
        <v>0</v>
      </c>
      <c r="I432" s="42">
        <f t="shared" si="60"/>
        <v>7.5783788500926841</v>
      </c>
    </row>
    <row r="433" spans="1:11" ht="15">
      <c r="A433" s="29" t="s">
        <v>140</v>
      </c>
      <c r="B433" s="43">
        <v>197.92279918498221</v>
      </c>
      <c r="C433" s="43">
        <v>263.66488013804008</v>
      </c>
      <c r="D433" s="43">
        <v>113.230063511792</v>
      </c>
      <c r="E433" s="43">
        <v>13.536594698004084</v>
      </c>
      <c r="F433" s="422"/>
      <c r="G433" s="43">
        <v>0</v>
      </c>
      <c r="H433" s="44">
        <v>0</v>
      </c>
      <c r="I433" s="39">
        <f>+SUM(B433:E433,G433:H433)</f>
        <v>588.35433753281836</v>
      </c>
    </row>
    <row r="434" spans="1:11" ht="15">
      <c r="A434" s="28" t="s">
        <v>25</v>
      </c>
      <c r="B434" s="40">
        <v>186.16189572471359</v>
      </c>
      <c r="C434" s="40">
        <v>5.7579904912197888E-2</v>
      </c>
      <c r="D434" s="40">
        <v>66.754017826635661</v>
      </c>
      <c r="E434" s="40">
        <v>640.27109351427202</v>
      </c>
      <c r="F434" s="422"/>
      <c r="G434" s="40">
        <v>132.29666709791871</v>
      </c>
      <c r="H434" s="41">
        <v>0.1603038482244768</v>
      </c>
      <c r="I434" s="42">
        <f t="shared" si="60"/>
        <v>1025.7015579166766</v>
      </c>
    </row>
    <row r="435" spans="1:11" ht="15">
      <c r="A435" s="29" t="s">
        <v>24</v>
      </c>
      <c r="B435" s="43">
        <v>23.832416902782597</v>
      </c>
      <c r="C435" s="43">
        <v>2.2669540659130051E-2</v>
      </c>
      <c r="D435" s="43">
        <v>1.827000050754886</v>
      </c>
      <c r="E435" s="43">
        <v>0</v>
      </c>
      <c r="F435" s="422"/>
      <c r="G435" s="43">
        <v>0</v>
      </c>
      <c r="H435" s="44">
        <v>0</v>
      </c>
      <c r="I435" s="39">
        <f>+SUM(B435:E435,G435:H435)</f>
        <v>25.682086494196614</v>
      </c>
    </row>
    <row r="436" spans="1:11" ht="15">
      <c r="A436" s="28" t="s">
        <v>60</v>
      </c>
      <c r="B436" s="40">
        <v>7.5669225551945045</v>
      </c>
      <c r="C436" s="40">
        <v>0.50166093105809506</v>
      </c>
      <c r="D436" s="40">
        <v>5.7408379998380292</v>
      </c>
      <c r="E436" s="40">
        <v>0</v>
      </c>
      <c r="F436" s="422"/>
      <c r="G436" s="40">
        <v>0</v>
      </c>
      <c r="H436" s="41">
        <v>0</v>
      </c>
      <c r="I436" s="42">
        <f t="shared" si="60"/>
        <v>13.809421486090628</v>
      </c>
    </row>
    <row r="437" spans="1:11" ht="15">
      <c r="A437" s="29" t="s">
        <v>22</v>
      </c>
      <c r="B437" s="43">
        <v>27.364978499447549</v>
      </c>
      <c r="C437" s="43">
        <v>16.76293652976867</v>
      </c>
      <c r="D437" s="43">
        <v>73.212640679164465</v>
      </c>
      <c r="E437" s="43">
        <v>0</v>
      </c>
      <c r="F437" s="422"/>
      <c r="G437" s="43">
        <v>0</v>
      </c>
      <c r="H437" s="44">
        <v>0</v>
      </c>
      <c r="I437" s="39">
        <f>+SUM(B437:E437,G437:H437)</f>
        <v>117.34055570838069</v>
      </c>
    </row>
    <row r="438" spans="1:1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60"/>
        <v>0</v>
      </c>
    </row>
    <row r="439" spans="1:11" ht="15">
      <c r="A439" s="30" t="s">
        <v>64</v>
      </c>
      <c r="B439" s="43">
        <v>0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60"/>
        <v>0</v>
      </c>
    </row>
    <row r="440" spans="1:11">
      <c r="A440" s="55" t="s">
        <v>23</v>
      </c>
      <c r="B440" s="59">
        <v>0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v>0</v>
      </c>
    </row>
    <row r="441" spans="1:1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v>0</v>
      </c>
    </row>
    <row r="442" spans="1:1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v>0</v>
      </c>
    </row>
    <row r="443" spans="1:1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v>0</v>
      </c>
    </row>
    <row r="444" spans="1:11" ht="15">
      <c r="A444" s="34" t="s">
        <v>26</v>
      </c>
      <c r="B444" s="67">
        <f>+SUM(B423:B439)</f>
        <v>524.37225747964283</v>
      </c>
      <c r="C444" s="67">
        <f t="shared" ref="C444:H444" si="61">+SUM(C423:C439)</f>
        <v>290.80966413914189</v>
      </c>
      <c r="D444" s="67">
        <f t="shared" si="61"/>
        <v>276.62239620039162</v>
      </c>
      <c r="E444" s="67">
        <f>+SUM(E423:E439)</f>
        <v>658.51683925604175</v>
      </c>
      <c r="F444" s="67">
        <f t="shared" si="61"/>
        <v>0</v>
      </c>
      <c r="G444" s="67">
        <f>+SUM(G423:G439)</f>
        <v>132.29666709791871</v>
      </c>
      <c r="H444" s="68">
        <f t="shared" si="61"/>
        <v>0.1603038482244768</v>
      </c>
      <c r="I444" s="39">
        <f>+SUM(I423:I439)</f>
        <v>1882.7781280213612</v>
      </c>
    </row>
    <row r="445" spans="1:11" s="15" customFormat="1" ht="15" thickBot="1">
      <c r="A445" s="32" t="s">
        <v>90</v>
      </c>
      <c r="B445" s="48">
        <f>+B444/$I$444</f>
        <v>0.27850985183831151</v>
      </c>
      <c r="C445" s="48">
        <f t="shared" ref="C445:I445" si="62">+C444/$I$444</f>
        <v>0.1544577450794789</v>
      </c>
      <c r="D445" s="48">
        <f t="shared" si="62"/>
        <v>0.1469224610608251</v>
      </c>
      <c r="E445" s="48">
        <f t="shared" si="62"/>
        <v>0.34975806732367698</v>
      </c>
      <c r="F445" s="48">
        <f t="shared" si="62"/>
        <v>0</v>
      </c>
      <c r="G445" s="48">
        <f t="shared" si="62"/>
        <v>7.0266732510299121E-2</v>
      </c>
      <c r="H445" s="48">
        <f t="shared" si="62"/>
        <v>8.514218740842418E-5</v>
      </c>
      <c r="I445" s="48">
        <f t="shared" si="62"/>
        <v>1</v>
      </c>
      <c r="J445" s="14"/>
      <c r="K445"/>
    </row>
    <row r="446" spans="1:11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11" ht="14.25" customHeight="1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10.789199336633756</v>
      </c>
      <c r="G449" s="428"/>
      <c r="H449" s="430"/>
      <c r="I449" s="39">
        <f>F449</f>
        <v>10.789199336633756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63">F450</f>
        <v>0</v>
      </c>
    </row>
    <row r="451" spans="1:9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63"/>
        <v>0</v>
      </c>
    </row>
    <row r="452" spans="1:9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63"/>
        <v>0</v>
      </c>
    </row>
    <row r="453" spans="1:9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63"/>
        <v>0</v>
      </c>
    </row>
    <row r="454" spans="1:9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63"/>
        <v>0</v>
      </c>
    </row>
    <row r="455" spans="1:9" ht="15">
      <c r="A455" s="29" t="s">
        <v>58</v>
      </c>
      <c r="B455" s="431"/>
      <c r="C455" s="432"/>
      <c r="D455" s="432"/>
      <c r="E455" s="433"/>
      <c r="F455" s="43">
        <v>331.00952314410955</v>
      </c>
      <c r="G455" s="431"/>
      <c r="H455" s="433"/>
      <c r="I455" s="39">
        <f t="shared" si="63"/>
        <v>331.00952314410955</v>
      </c>
    </row>
    <row r="456" spans="1:9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63"/>
        <v>0</v>
      </c>
    </row>
    <row r="457" spans="1:9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63"/>
        <v>0</v>
      </c>
    </row>
    <row r="458" spans="1:9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63"/>
        <v>0</v>
      </c>
    </row>
    <row r="459" spans="1:9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63"/>
        <v>0</v>
      </c>
    </row>
    <row r="460" spans="1:9" ht="15">
      <c r="A460" s="28" t="s">
        <v>25</v>
      </c>
      <c r="B460" s="431"/>
      <c r="C460" s="432"/>
      <c r="D460" s="432"/>
      <c r="E460" s="433"/>
      <c r="F460" s="40">
        <v>1438.7401635341523</v>
      </c>
      <c r="G460" s="431"/>
      <c r="H460" s="433"/>
      <c r="I460" s="42">
        <f t="shared" si="63"/>
        <v>1438.7401635341523</v>
      </c>
    </row>
    <row r="461" spans="1:9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63"/>
        <v>0</v>
      </c>
    </row>
    <row r="462" spans="1:9" ht="15">
      <c r="A462" s="28" t="s">
        <v>60</v>
      </c>
      <c r="B462" s="431"/>
      <c r="C462" s="432"/>
      <c r="D462" s="432"/>
      <c r="E462" s="433"/>
      <c r="F462" s="40">
        <v>9.4351249999999998E-2</v>
      </c>
      <c r="G462" s="431"/>
      <c r="H462" s="433"/>
      <c r="I462" s="42">
        <f t="shared" si="63"/>
        <v>9.4351249999999998E-2</v>
      </c>
    </row>
    <row r="463" spans="1:9" ht="15">
      <c r="A463" s="29" t="s">
        <v>22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6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63"/>
        <v>0</v>
      </c>
    </row>
    <row r="465" spans="1:11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63"/>
        <v>0</v>
      </c>
    </row>
    <row r="466" spans="1:11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63"/>
        <v>0</v>
      </c>
    </row>
    <row r="467" spans="1:11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63"/>
        <v>0</v>
      </c>
    </row>
    <row r="468" spans="1:11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63"/>
        <v>0</v>
      </c>
    </row>
    <row r="469" spans="1:11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63"/>
        <v>0</v>
      </c>
    </row>
    <row r="470" spans="1:11" ht="15">
      <c r="A470" s="34" t="s">
        <v>26</v>
      </c>
      <c r="B470" s="67"/>
      <c r="C470" s="67"/>
      <c r="D470" s="67"/>
      <c r="E470" s="67"/>
      <c r="F470" s="67">
        <f>SUM(F449:F465)</f>
        <v>1780.6332372648956</v>
      </c>
      <c r="G470" s="67"/>
      <c r="H470" s="68"/>
      <c r="I470" s="39">
        <f>SUM(I449:I465)</f>
        <v>1780.6332372648956</v>
      </c>
    </row>
    <row r="471" spans="1:11" s="16" customFormat="1" ht="15" thickBot="1">
      <c r="A471" s="32" t="s">
        <v>90</v>
      </c>
      <c r="B471" s="48">
        <f>+B470/$I$470</f>
        <v>0</v>
      </c>
      <c r="C471" s="48">
        <f t="shared" ref="C471:I471" si="64">+C470/$I$470</f>
        <v>0</v>
      </c>
      <c r="D471" s="48">
        <f t="shared" si="64"/>
        <v>0</v>
      </c>
      <c r="E471" s="48">
        <f t="shared" si="64"/>
        <v>0</v>
      </c>
      <c r="F471" s="48">
        <f t="shared" si="64"/>
        <v>1</v>
      </c>
      <c r="G471" s="48">
        <f t="shared" si="64"/>
        <v>0</v>
      </c>
      <c r="H471" s="48">
        <f t="shared" si="64"/>
        <v>0</v>
      </c>
      <c r="I471" s="48">
        <f t="shared" si="64"/>
        <v>1</v>
      </c>
      <c r="J471" s="281"/>
      <c r="K471"/>
    </row>
    <row r="472" spans="1:11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11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65">F476</f>
        <v>0</v>
      </c>
    </row>
    <row r="477" spans="1:11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65"/>
        <v>0</v>
      </c>
    </row>
    <row r="478" spans="1:11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65"/>
        <v>0</v>
      </c>
    </row>
    <row r="479" spans="1:11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65"/>
        <v>0</v>
      </c>
    </row>
    <row r="480" spans="1:11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65"/>
        <v>0</v>
      </c>
    </row>
    <row r="481" spans="1:12" ht="15">
      <c r="A481" s="29" t="s">
        <v>58</v>
      </c>
      <c r="B481" s="431"/>
      <c r="C481" s="432"/>
      <c r="D481" s="432"/>
      <c r="E481" s="433"/>
      <c r="F481" s="43">
        <v>42861.674867776237</v>
      </c>
      <c r="G481" s="431"/>
      <c r="H481" s="433"/>
      <c r="I481" s="39">
        <f t="shared" si="65"/>
        <v>42861.674867776237</v>
      </c>
      <c r="L481" s="288">
        <f>+I481+I533</f>
        <v>43453.700443627095</v>
      </c>
    </row>
    <row r="482" spans="1:12" ht="15">
      <c r="A482" s="28" t="s">
        <v>12</v>
      </c>
      <c r="B482" s="431"/>
      <c r="C482" s="432"/>
      <c r="D482" s="432"/>
      <c r="E482" s="433"/>
      <c r="F482" s="40">
        <v>19654.196320668405</v>
      </c>
      <c r="G482" s="431"/>
      <c r="H482" s="433"/>
      <c r="I482" s="42">
        <f t="shared" si="65"/>
        <v>19654.196320668405</v>
      </c>
    </row>
    <row r="483" spans="1:12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65"/>
        <v>0</v>
      </c>
    </row>
    <row r="484" spans="1:12" ht="15">
      <c r="A484" s="28" t="s">
        <v>17</v>
      </c>
      <c r="B484" s="431"/>
      <c r="C484" s="432"/>
      <c r="D484" s="432"/>
      <c r="E484" s="433"/>
      <c r="F484" s="40">
        <v>64.056155611451459</v>
      </c>
      <c r="G484" s="431"/>
      <c r="H484" s="433"/>
      <c r="I484" s="42">
        <f t="shared" si="65"/>
        <v>64.056155611451459</v>
      </c>
    </row>
    <row r="485" spans="1:12" ht="15">
      <c r="A485" s="29" t="s">
        <v>140</v>
      </c>
      <c r="B485" s="431"/>
      <c r="C485" s="432"/>
      <c r="D485" s="432"/>
      <c r="E485" s="433"/>
      <c r="F485" s="43">
        <v>0</v>
      </c>
      <c r="G485" s="431"/>
      <c r="H485" s="433"/>
      <c r="I485" s="39">
        <f t="shared" si="65"/>
        <v>0</v>
      </c>
    </row>
    <row r="486" spans="1:12" ht="15">
      <c r="A486" s="28" t="s">
        <v>25</v>
      </c>
      <c r="B486" s="431"/>
      <c r="C486" s="432"/>
      <c r="D486" s="432"/>
      <c r="E486" s="433"/>
      <c r="F486" s="40">
        <v>220.07398556539533</v>
      </c>
      <c r="G486" s="431"/>
      <c r="H486" s="433"/>
      <c r="I486" s="42">
        <f t="shared" si="65"/>
        <v>220.07398556539533</v>
      </c>
    </row>
    <row r="487" spans="1:12" ht="15">
      <c r="A487" s="29" t="s">
        <v>24</v>
      </c>
      <c r="B487" s="431"/>
      <c r="C487" s="432"/>
      <c r="D487" s="432"/>
      <c r="E487" s="433"/>
      <c r="F487" s="43">
        <v>-7.2091097536031157E-8</v>
      </c>
      <c r="G487" s="431"/>
      <c r="H487" s="433"/>
      <c r="I487" s="39">
        <f t="shared" si="65"/>
        <v>-7.2091097536031157E-8</v>
      </c>
    </row>
    <row r="488" spans="1:12" ht="15">
      <c r="A488" s="28" t="s">
        <v>60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65"/>
        <v>0</v>
      </c>
    </row>
    <row r="489" spans="1:12" ht="15">
      <c r="A489" s="29" t="s">
        <v>22</v>
      </c>
      <c r="B489" s="431"/>
      <c r="C489" s="432"/>
      <c r="D489" s="432"/>
      <c r="E489" s="433"/>
      <c r="F489" s="43">
        <v>146.54159275030997</v>
      </c>
      <c r="G489" s="431"/>
      <c r="H489" s="433"/>
      <c r="I489" s="39">
        <f t="shared" si="65"/>
        <v>146.54159275030997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65"/>
        <v>0</v>
      </c>
    </row>
    <row r="491" spans="1:12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65"/>
        <v>0</v>
      </c>
    </row>
    <row r="492" spans="1:12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65"/>
        <v>0</v>
      </c>
    </row>
    <row r="493" spans="1:12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65"/>
        <v>0</v>
      </c>
    </row>
    <row r="494" spans="1:12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65"/>
        <v>0</v>
      </c>
    </row>
    <row r="495" spans="1:12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65"/>
        <v>0</v>
      </c>
    </row>
    <row r="496" spans="1:12" ht="15">
      <c r="A496" s="34" t="s">
        <v>26</v>
      </c>
      <c r="B496" s="67"/>
      <c r="C496" s="67"/>
      <c r="D496" s="67"/>
      <c r="E496" s="67"/>
      <c r="F496" s="67">
        <f>SUM(F475:F491)</f>
        <v>62946.542922299705</v>
      </c>
      <c r="G496" s="67"/>
      <c r="H496" s="68"/>
      <c r="I496" s="67">
        <f>SUM(I475:I491)</f>
        <v>62946.542922299705</v>
      </c>
    </row>
    <row r="497" spans="1:11" s="16" customFormat="1" ht="15" thickBot="1">
      <c r="A497" s="32" t="s">
        <v>90</v>
      </c>
      <c r="B497" s="48">
        <f>+B496/$I$496</f>
        <v>0</v>
      </c>
      <c r="C497" s="48">
        <f t="shared" ref="C497:I497" si="66">+C496/$I$496</f>
        <v>0</v>
      </c>
      <c r="D497" s="48">
        <f t="shared" si="66"/>
        <v>0</v>
      </c>
      <c r="E497" s="48">
        <f t="shared" si="66"/>
        <v>0</v>
      </c>
      <c r="F497" s="48">
        <f t="shared" si="66"/>
        <v>1</v>
      </c>
      <c r="G497" s="48">
        <f t="shared" si="66"/>
        <v>0</v>
      </c>
      <c r="H497" s="48">
        <f t="shared" si="66"/>
        <v>0</v>
      </c>
      <c r="I497" s="48">
        <f t="shared" si="66"/>
        <v>1</v>
      </c>
      <c r="J497" s="281"/>
      <c r="K497"/>
    </row>
    <row r="498" spans="1:11" ht="15" thickBot="1">
      <c r="A498" s="2"/>
      <c r="B498" s="2"/>
      <c r="C498" s="2"/>
      <c r="D498" s="2"/>
      <c r="E498" s="2"/>
      <c r="F498" s="48"/>
      <c r="G498" s="2"/>
      <c r="H498" s="2"/>
      <c r="I498" s="2"/>
    </row>
    <row r="499" spans="1:11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11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11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11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67">F502</f>
        <v>0</v>
      </c>
    </row>
    <row r="503" spans="1:11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67"/>
        <v>0</v>
      </c>
    </row>
    <row r="504" spans="1:11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67"/>
        <v>0</v>
      </c>
    </row>
    <row r="505" spans="1:11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67"/>
        <v>0</v>
      </c>
    </row>
    <row r="506" spans="1:11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67"/>
        <v>0</v>
      </c>
    </row>
    <row r="507" spans="1:11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67"/>
        <v>0</v>
      </c>
    </row>
    <row r="508" spans="1:11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67"/>
        <v>0</v>
      </c>
    </row>
    <row r="509" spans="1:11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67"/>
        <v>0</v>
      </c>
    </row>
    <row r="510" spans="1:11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67"/>
        <v>0</v>
      </c>
    </row>
    <row r="511" spans="1:11" ht="15">
      <c r="A511" s="29" t="s">
        <v>140</v>
      </c>
      <c r="B511" s="431"/>
      <c r="C511" s="432"/>
      <c r="D511" s="432"/>
      <c r="E511" s="433"/>
      <c r="F511" s="43">
        <v>3131.3901407585981</v>
      </c>
      <c r="G511" s="431"/>
      <c r="H511" s="433"/>
      <c r="I511" s="39">
        <f t="shared" si="67"/>
        <v>3131.3901407585981</v>
      </c>
    </row>
    <row r="512" spans="1:11" ht="15">
      <c r="A512" s="28" t="s">
        <v>25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67"/>
        <v>0</v>
      </c>
    </row>
    <row r="513" spans="1:11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67"/>
        <v>0</v>
      </c>
    </row>
    <row r="514" spans="1:11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67"/>
        <v>0</v>
      </c>
    </row>
    <row r="515" spans="1:11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67"/>
        <v>0</v>
      </c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67"/>
        <v>0</v>
      </c>
    </row>
    <row r="517" spans="1:11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67"/>
        <v>0</v>
      </c>
    </row>
    <row r="518" spans="1:11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67"/>
        <v>0</v>
      </c>
    </row>
    <row r="519" spans="1:11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67"/>
        <v>0</v>
      </c>
    </row>
    <row r="520" spans="1:11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67"/>
        <v>0</v>
      </c>
    </row>
    <row r="521" spans="1:11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67"/>
        <v>0</v>
      </c>
    </row>
    <row r="522" spans="1:11" ht="15">
      <c r="A522" s="34" t="s">
        <v>26</v>
      </c>
      <c r="B522" s="67"/>
      <c r="C522" s="67"/>
      <c r="D522" s="67"/>
      <c r="E522" s="67"/>
      <c r="F522" s="67">
        <f>SUM(F501:F517)</f>
        <v>3131.3901407585981</v>
      </c>
      <c r="G522" s="67"/>
      <c r="H522" s="68"/>
      <c r="I522" s="39">
        <f>SUM(I501:I517)</f>
        <v>3131.3901407585981</v>
      </c>
    </row>
    <row r="523" spans="1:11" s="16" customFormat="1" ht="15" thickBot="1">
      <c r="A523" s="32" t="s">
        <v>90</v>
      </c>
      <c r="B523" s="48">
        <f>+B522/$I$522</f>
        <v>0</v>
      </c>
      <c r="C523" s="48">
        <f t="shared" ref="C523:I523" si="68">+C522/$I$522</f>
        <v>0</v>
      </c>
      <c r="D523" s="48">
        <f t="shared" si="68"/>
        <v>0</v>
      </c>
      <c r="E523" s="48">
        <f t="shared" si="68"/>
        <v>0</v>
      </c>
      <c r="F523" s="48">
        <f t="shared" si="68"/>
        <v>1</v>
      </c>
      <c r="G523" s="48">
        <f t="shared" si="68"/>
        <v>0</v>
      </c>
      <c r="H523" s="48">
        <f t="shared" si="68"/>
        <v>0</v>
      </c>
      <c r="I523" s="48">
        <f t="shared" si="68"/>
        <v>1</v>
      </c>
      <c r="J523" s="281"/>
      <c r="K523"/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11" ht="14.25" customHeight="1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69">F528</f>
        <v>0</v>
      </c>
    </row>
    <row r="529" spans="1:9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69"/>
        <v>0</v>
      </c>
    </row>
    <row r="530" spans="1:9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69"/>
        <v>0</v>
      </c>
    </row>
    <row r="531" spans="1:9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69"/>
        <v>0</v>
      </c>
    </row>
    <row r="532" spans="1:9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69"/>
        <v>0</v>
      </c>
    </row>
    <row r="533" spans="1:9" ht="15">
      <c r="A533" s="29" t="s">
        <v>58</v>
      </c>
      <c r="B533" s="431"/>
      <c r="C533" s="432"/>
      <c r="D533" s="432"/>
      <c r="E533" s="433"/>
      <c r="F533" s="43">
        <v>592.0255758508589</v>
      </c>
      <c r="G533" s="431"/>
      <c r="H533" s="433"/>
      <c r="I533" s="39">
        <f t="shared" si="69"/>
        <v>592.0255758508589</v>
      </c>
    </row>
    <row r="534" spans="1:9" ht="15">
      <c r="A534" s="28" t="s">
        <v>12</v>
      </c>
      <c r="B534" s="431"/>
      <c r="C534" s="432"/>
      <c r="D534" s="432"/>
      <c r="E534" s="433"/>
      <c r="F534" s="40">
        <v>57.35194438862257</v>
      </c>
      <c r="G534" s="431"/>
      <c r="H534" s="433"/>
      <c r="I534" s="42">
        <f t="shared" si="69"/>
        <v>57.35194438862257</v>
      </c>
    </row>
    <row r="535" spans="1:9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69"/>
        <v>0</v>
      </c>
    </row>
    <row r="536" spans="1:9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69"/>
        <v>0</v>
      </c>
    </row>
    <row r="537" spans="1:9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69"/>
        <v>0</v>
      </c>
    </row>
    <row r="538" spans="1:9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69"/>
        <v>0</v>
      </c>
    </row>
    <row r="539" spans="1:9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69"/>
        <v>0</v>
      </c>
    </row>
    <row r="540" spans="1:9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69"/>
        <v>0</v>
      </c>
    </row>
    <row r="541" spans="1:9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69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69"/>
        <v>0</v>
      </c>
    </row>
    <row r="543" spans="1:9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69"/>
        <v>0</v>
      </c>
    </row>
    <row r="544" spans="1:9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69"/>
        <v>0</v>
      </c>
    </row>
    <row r="545" spans="1:11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69"/>
        <v>0</v>
      </c>
    </row>
    <row r="546" spans="1:11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69"/>
        <v>0</v>
      </c>
    </row>
    <row r="547" spans="1:11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69"/>
        <v>0</v>
      </c>
    </row>
    <row r="548" spans="1:11" ht="15">
      <c r="A548" s="34" t="s">
        <v>26</v>
      </c>
      <c r="B548" s="67"/>
      <c r="C548" s="67"/>
      <c r="D548" s="67"/>
      <c r="E548" s="67"/>
      <c r="F548" s="67">
        <f>SUM(F527:F543)</f>
        <v>649.37752023948144</v>
      </c>
      <c r="G548" s="67"/>
      <c r="H548" s="68"/>
      <c r="I548" s="67">
        <f>SUM(I527:I543)</f>
        <v>649.37752023948144</v>
      </c>
    </row>
    <row r="549" spans="1:11" s="16" customFormat="1" ht="15" thickBot="1">
      <c r="A549" s="32" t="s">
        <v>90</v>
      </c>
      <c r="B549" s="48">
        <f>+B548/$I$548</f>
        <v>0</v>
      </c>
      <c r="C549" s="48">
        <f t="shared" ref="C549:I549" si="70">+C548/$I$548</f>
        <v>0</v>
      </c>
      <c r="D549" s="48">
        <f t="shared" si="70"/>
        <v>0</v>
      </c>
      <c r="E549" s="48">
        <f t="shared" si="70"/>
        <v>0</v>
      </c>
      <c r="F549" s="48">
        <f t="shared" si="70"/>
        <v>1</v>
      </c>
      <c r="G549" s="48">
        <f t="shared" si="70"/>
        <v>0</v>
      </c>
      <c r="H549" s="48">
        <f t="shared" si="70"/>
        <v>0</v>
      </c>
      <c r="I549" s="48">
        <f t="shared" si="70"/>
        <v>1</v>
      </c>
      <c r="J549" s="281"/>
      <c r="K549"/>
    </row>
    <row r="550" spans="1:11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11" ht="14.25" customHeight="1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11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11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71">F554</f>
        <v>0</v>
      </c>
    </row>
    <row r="555" spans="1:11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71"/>
        <v>0</v>
      </c>
    </row>
    <row r="556" spans="1:11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71"/>
        <v>0</v>
      </c>
    </row>
    <row r="557" spans="1:11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71"/>
        <v>0</v>
      </c>
    </row>
    <row r="558" spans="1:11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71"/>
        <v>0</v>
      </c>
    </row>
    <row r="559" spans="1:11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71"/>
        <v>0</v>
      </c>
    </row>
    <row r="560" spans="1:11" ht="15">
      <c r="A560" s="28" t="s">
        <v>12</v>
      </c>
      <c r="B560" s="431"/>
      <c r="C560" s="432"/>
      <c r="D560" s="432"/>
      <c r="E560" s="433"/>
      <c r="F560" s="40">
        <v>34.151920241457148</v>
      </c>
      <c r="G560" s="431"/>
      <c r="H560" s="433"/>
      <c r="I560" s="42">
        <f t="shared" si="71"/>
        <v>34.151920241457148</v>
      </c>
    </row>
    <row r="561" spans="1:11" ht="15">
      <c r="A561" s="29" t="s">
        <v>59</v>
      </c>
      <c r="B561" s="431"/>
      <c r="C561" s="432"/>
      <c r="D561" s="432"/>
      <c r="E561" s="433"/>
      <c r="F561" s="43">
        <v>15498.993915177731</v>
      </c>
      <c r="G561" s="431"/>
      <c r="H561" s="433"/>
      <c r="I561" s="39">
        <f t="shared" si="71"/>
        <v>15498.993915177731</v>
      </c>
    </row>
    <row r="562" spans="1:11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71"/>
        <v>0</v>
      </c>
    </row>
    <row r="563" spans="1:11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71"/>
        <v>0</v>
      </c>
    </row>
    <row r="564" spans="1:11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71"/>
        <v>0</v>
      </c>
    </row>
    <row r="565" spans="1:11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71"/>
        <v>0</v>
      </c>
    </row>
    <row r="566" spans="1:11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71"/>
        <v>0</v>
      </c>
    </row>
    <row r="567" spans="1:11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71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71"/>
        <v>0</v>
      </c>
    </row>
    <row r="569" spans="1:11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71"/>
        <v>0</v>
      </c>
    </row>
    <row r="570" spans="1:11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71"/>
        <v>0</v>
      </c>
    </row>
    <row r="571" spans="1:11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71"/>
        <v>0</v>
      </c>
    </row>
    <row r="572" spans="1:11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71"/>
        <v>0</v>
      </c>
    </row>
    <row r="573" spans="1:11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71"/>
        <v>0</v>
      </c>
    </row>
    <row r="574" spans="1:11" ht="15">
      <c r="A574" s="34" t="s">
        <v>26</v>
      </c>
      <c r="B574" s="67"/>
      <c r="C574" s="67"/>
      <c r="D574" s="67"/>
      <c r="E574" s="67"/>
      <c r="F574" s="67">
        <f>SUM(F553:F569)</f>
        <v>15533.145835419187</v>
      </c>
      <c r="G574" s="67"/>
      <c r="H574" s="68"/>
      <c r="I574" s="39">
        <f>SUM(I553:I569)</f>
        <v>15533.145835419187</v>
      </c>
    </row>
    <row r="575" spans="1:11" s="16" customFormat="1" ht="15" thickBot="1">
      <c r="A575" s="32" t="s">
        <v>90</v>
      </c>
      <c r="B575" s="48">
        <f>+B574/$I$574</f>
        <v>0</v>
      </c>
      <c r="C575" s="48">
        <f t="shared" ref="C575:I575" si="72">+C574/$I$574</f>
        <v>0</v>
      </c>
      <c r="D575" s="48">
        <f t="shared" si="72"/>
        <v>0</v>
      </c>
      <c r="E575" s="48">
        <f t="shared" si="72"/>
        <v>0</v>
      </c>
      <c r="F575" s="48">
        <f t="shared" si="72"/>
        <v>1</v>
      </c>
      <c r="G575" s="48">
        <f t="shared" si="72"/>
        <v>0</v>
      </c>
      <c r="H575" s="48">
        <f t="shared" si="72"/>
        <v>0</v>
      </c>
      <c r="I575" s="48">
        <f t="shared" si="72"/>
        <v>1</v>
      </c>
      <c r="J575" s="281"/>
      <c r="K575"/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>
      <c r="A577" s="452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453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9" ht="15">
      <c r="A579" s="27" t="s">
        <v>7</v>
      </c>
      <c r="B579" s="37">
        <v>48.30603803621819</v>
      </c>
      <c r="C579" s="37">
        <v>0</v>
      </c>
      <c r="D579" s="37">
        <v>9.2103083625638646</v>
      </c>
      <c r="E579" s="37">
        <v>0</v>
      </c>
      <c r="F579" s="421"/>
      <c r="G579" s="37">
        <v>0</v>
      </c>
      <c r="H579" s="38">
        <v>0</v>
      </c>
      <c r="I579" s="39">
        <f>+SUM(B579:E579,G579:H579)</f>
        <v>57.516346398782055</v>
      </c>
    </row>
    <row r="580" spans="1:9" ht="15">
      <c r="A580" s="28" t="s">
        <v>8</v>
      </c>
      <c r="B580" s="40">
        <v>37.566882886886894</v>
      </c>
      <c r="C580" s="40">
        <v>0</v>
      </c>
      <c r="D580" s="40">
        <v>9.2777174680751155</v>
      </c>
      <c r="E580" s="40">
        <v>0</v>
      </c>
      <c r="F580" s="422"/>
      <c r="G580" s="40">
        <v>0</v>
      </c>
      <c r="H580" s="41">
        <v>0</v>
      </c>
      <c r="I580" s="42">
        <f t="shared" ref="I580:I595" si="73">+SUM(B580:E580,G580:H580)</f>
        <v>46.844600354962012</v>
      </c>
    </row>
    <row r="581" spans="1:9" ht="15">
      <c r="A581" s="29" t="s">
        <v>10</v>
      </c>
      <c r="B581" s="43">
        <v>31.759120585519785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73"/>
        <v>31.759120585519785</v>
      </c>
    </row>
    <row r="582" spans="1:9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73"/>
        <v>0</v>
      </c>
    </row>
    <row r="583" spans="1:9" ht="15">
      <c r="A583" s="29" t="s">
        <v>16</v>
      </c>
      <c r="B583" s="43">
        <v>1176.9689309433868</v>
      </c>
      <c r="C583" s="43">
        <v>142.56012519901029</v>
      </c>
      <c r="D583" s="43">
        <v>30.739087953532149</v>
      </c>
      <c r="E583" s="43">
        <v>68.556894388617053</v>
      </c>
      <c r="F583" s="422"/>
      <c r="G583" s="43">
        <v>0</v>
      </c>
      <c r="H583" s="44">
        <v>0</v>
      </c>
      <c r="I583" s="39">
        <f t="shared" si="73"/>
        <v>1418.8250384845464</v>
      </c>
    </row>
    <row r="584" spans="1:9" ht="15">
      <c r="A584" s="28" t="s">
        <v>68</v>
      </c>
      <c r="B584" s="40">
        <v>2082.0659173874019</v>
      </c>
      <c r="C584" s="40">
        <v>31.59710945986566</v>
      </c>
      <c r="D584" s="40">
        <v>37.36034473486017</v>
      </c>
      <c r="E584" s="40">
        <v>0</v>
      </c>
      <c r="F584" s="422"/>
      <c r="G584" s="40">
        <v>0</v>
      </c>
      <c r="H584" s="41">
        <v>0</v>
      </c>
      <c r="I584" s="42">
        <f t="shared" si="73"/>
        <v>2151.0233715821278</v>
      </c>
    </row>
    <row r="585" spans="1:9" ht="15">
      <c r="A585" s="29" t="s">
        <v>58</v>
      </c>
      <c r="B585" s="43">
        <v>0</v>
      </c>
      <c r="C585" s="43">
        <v>0</v>
      </c>
      <c r="D585" s="43">
        <v>0.33705236938820993</v>
      </c>
      <c r="E585" s="43">
        <v>157.22975818881693</v>
      </c>
      <c r="F585" s="422"/>
      <c r="G585" s="43">
        <v>0</v>
      </c>
      <c r="H585" s="44">
        <v>0</v>
      </c>
      <c r="I585" s="39">
        <f t="shared" si="73"/>
        <v>157.56681055820513</v>
      </c>
    </row>
    <row r="586" spans="1:9" ht="15">
      <c r="A586" s="28" t="s">
        <v>12</v>
      </c>
      <c r="B586" s="40">
        <v>0</v>
      </c>
      <c r="C586" s="40">
        <v>0</v>
      </c>
      <c r="D586" s="40">
        <v>5.7219923807815203E-2</v>
      </c>
      <c r="E586" s="40">
        <v>1.672968039470297</v>
      </c>
      <c r="F586" s="422"/>
      <c r="G586" s="40">
        <v>0</v>
      </c>
      <c r="H586" s="41">
        <v>0</v>
      </c>
      <c r="I586" s="42">
        <f t="shared" si="73"/>
        <v>1.7301879632781123</v>
      </c>
    </row>
    <row r="587" spans="1:9" ht="15">
      <c r="A587" s="29" t="s">
        <v>59</v>
      </c>
      <c r="B587" s="43">
        <v>0</v>
      </c>
      <c r="C587" s="43">
        <v>0</v>
      </c>
      <c r="D587" s="43">
        <v>0</v>
      </c>
      <c r="E587" s="43">
        <v>29.95792597359593</v>
      </c>
      <c r="F587" s="422"/>
      <c r="G587" s="43">
        <v>0</v>
      </c>
      <c r="H587" s="44">
        <v>0</v>
      </c>
      <c r="I587" s="39">
        <f t="shared" si="73"/>
        <v>29.95792597359593</v>
      </c>
    </row>
    <row r="588" spans="1:9" ht="15">
      <c r="A588" s="28" t="s">
        <v>17</v>
      </c>
      <c r="B588" s="40">
        <v>409.51758994485067</v>
      </c>
      <c r="C588" s="40">
        <v>2.2188869888029035</v>
      </c>
      <c r="D588" s="40">
        <v>51.974502356583891</v>
      </c>
      <c r="E588" s="40">
        <v>7.0850249391111833</v>
      </c>
      <c r="F588" s="422"/>
      <c r="G588" s="40">
        <v>0</v>
      </c>
      <c r="H588" s="41">
        <v>0</v>
      </c>
      <c r="I588" s="42">
        <f t="shared" si="73"/>
        <v>470.79600422934868</v>
      </c>
    </row>
    <row r="589" spans="1:9" ht="15">
      <c r="A589" s="29" t="s">
        <v>140</v>
      </c>
      <c r="B589" s="43">
        <v>5418.0762580023902</v>
      </c>
      <c r="C589" s="43">
        <v>853.81721074360757</v>
      </c>
      <c r="D589" s="43">
        <v>166.52099285318482</v>
      </c>
      <c r="E589" s="43">
        <v>131.12186483700785</v>
      </c>
      <c r="F589" s="422"/>
      <c r="G589" s="43">
        <v>0</v>
      </c>
      <c r="H589" s="44">
        <v>0</v>
      </c>
      <c r="I589" s="39">
        <f>+SUM(B589:E589,G589:H589)</f>
        <v>6569.5363264361904</v>
      </c>
    </row>
    <row r="590" spans="1:9" ht="15">
      <c r="A590" s="28" t="s">
        <v>25</v>
      </c>
      <c r="B590" s="40">
        <v>1166.9071433775187</v>
      </c>
      <c r="C590" s="40">
        <v>0</v>
      </c>
      <c r="D590" s="40">
        <v>2573.6482152029753</v>
      </c>
      <c r="E590" s="40">
        <v>567.13790630720655</v>
      </c>
      <c r="F590" s="422"/>
      <c r="G590" s="40">
        <v>1763.2406612157213</v>
      </c>
      <c r="H590" s="41">
        <v>0.45902981573076279</v>
      </c>
      <c r="I590" s="42">
        <f t="shared" si="73"/>
        <v>6071.392955919152</v>
      </c>
    </row>
    <row r="591" spans="1:9" ht="15">
      <c r="A591" s="29" t="s">
        <v>24</v>
      </c>
      <c r="B591" s="43">
        <v>3054.9787571039792</v>
      </c>
      <c r="C591" s="43">
        <v>19.36802014624547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>+SUM(B591:E591,G591:H591)</f>
        <v>3074.3467772502245</v>
      </c>
    </row>
    <row r="592" spans="1:9" ht="15">
      <c r="A592" s="28" t="s">
        <v>60</v>
      </c>
      <c r="B592" s="40">
        <v>66.039854823429366</v>
      </c>
      <c r="C592" s="40">
        <v>0</v>
      </c>
      <c r="D592" s="40">
        <v>11.739941455683068</v>
      </c>
      <c r="E592" s="40">
        <v>0</v>
      </c>
      <c r="F592" s="422"/>
      <c r="G592" s="40">
        <v>0</v>
      </c>
      <c r="H592" s="41">
        <v>0</v>
      </c>
      <c r="I592" s="42">
        <f t="shared" si="73"/>
        <v>77.779796279112432</v>
      </c>
    </row>
    <row r="593" spans="1:11" ht="15">
      <c r="A593" s="29" t="s">
        <v>22</v>
      </c>
      <c r="B593" s="43">
        <v>624.20359065573041</v>
      </c>
      <c r="C593" s="43">
        <v>0</v>
      </c>
      <c r="D593" s="43">
        <v>38.500389454344258</v>
      </c>
      <c r="E593" s="43">
        <v>0</v>
      </c>
      <c r="F593" s="422"/>
      <c r="G593" s="43">
        <v>0</v>
      </c>
      <c r="H593" s="44">
        <v>0</v>
      </c>
      <c r="I593" s="39">
        <f>+SUM(B593:E593,G593:H593)</f>
        <v>662.70398011007467</v>
      </c>
    </row>
    <row r="594" spans="1:11" ht="15">
      <c r="A594" s="28" t="s">
        <v>21</v>
      </c>
      <c r="B594" s="40">
        <v>99.015757592457931</v>
      </c>
      <c r="C594" s="40">
        <v>0</v>
      </c>
      <c r="D594" s="40">
        <v>1.8294406380045218</v>
      </c>
      <c r="E594" s="40">
        <v>0</v>
      </c>
      <c r="F594" s="422"/>
      <c r="G594" s="40">
        <v>0</v>
      </c>
      <c r="H594" s="41">
        <v>0</v>
      </c>
      <c r="I594" s="42">
        <f t="shared" si="73"/>
        <v>100.84519823046246</v>
      </c>
    </row>
    <row r="595" spans="1:11" ht="15">
      <c r="A595" s="30" t="s">
        <v>64</v>
      </c>
      <c r="B595" s="43">
        <v>571.502954939049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73"/>
        <v>571.502954939049</v>
      </c>
    </row>
    <row r="596" spans="1:11">
      <c r="A596" s="55" t="s">
        <v>23</v>
      </c>
      <c r="B596" s="59">
        <v>571.502954939049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v>0</v>
      </c>
    </row>
    <row r="597" spans="1:11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v>0</v>
      </c>
    </row>
    <row r="598" spans="1:11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v>0</v>
      </c>
    </row>
    <row r="599" spans="1:11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v>0</v>
      </c>
    </row>
    <row r="600" spans="1:11" ht="15">
      <c r="A600" s="34" t="s">
        <v>26</v>
      </c>
      <c r="B600" s="67">
        <f>+SUM(B579:B595)</f>
        <v>14786.908796278822</v>
      </c>
      <c r="C600" s="67">
        <f t="shared" ref="C600:H600" si="74">+SUM(C579:C595)</f>
        <v>1049.561352537532</v>
      </c>
      <c r="D600" s="67">
        <f t="shared" si="74"/>
        <v>2931.1952127730033</v>
      </c>
      <c r="E600" s="67">
        <f>+SUM(E579:E595)</f>
        <v>962.76234267382574</v>
      </c>
      <c r="F600" s="67">
        <f t="shared" si="74"/>
        <v>0</v>
      </c>
      <c r="G600" s="67">
        <f>+SUM(G579:G595)</f>
        <v>1763.2406612157213</v>
      </c>
      <c r="H600" s="68">
        <f t="shared" si="74"/>
        <v>0.45902981573076279</v>
      </c>
      <c r="I600" s="39">
        <f>+SUM(I579:I595)</f>
        <v>21494.127395294636</v>
      </c>
    </row>
    <row r="601" spans="1:11" s="15" customFormat="1" ht="15" thickBot="1">
      <c r="A601" s="58" t="s">
        <v>90</v>
      </c>
      <c r="B601" s="48">
        <f>+B600/$I$600</f>
        <v>0.68795110982341545</v>
      </c>
      <c r="C601" s="48">
        <f t="shared" ref="C601:I601" si="75">+C600/$I$600</f>
        <v>4.8830144775604878E-2</v>
      </c>
      <c r="D601" s="48">
        <f t="shared" si="75"/>
        <v>0.136371910283489</v>
      </c>
      <c r="E601" s="48">
        <f t="shared" si="75"/>
        <v>4.4791878496290474E-2</v>
      </c>
      <c r="F601" s="48">
        <f t="shared" si="75"/>
        <v>0</v>
      </c>
      <c r="G601" s="48">
        <f t="shared" si="75"/>
        <v>8.2033600563925155E-2</v>
      </c>
      <c r="H601" s="48">
        <f t="shared" si="75"/>
        <v>2.1356057275032753E-5</v>
      </c>
      <c r="I601" s="48">
        <f t="shared" si="75"/>
        <v>1</v>
      </c>
      <c r="J601" s="14"/>
      <c r="K601"/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1</v>
      </c>
      <c r="D603" s="35" t="s">
        <v>2</v>
      </c>
      <c r="E603" s="35" t="s">
        <v>3</v>
      </c>
      <c r="F603" s="35" t="s">
        <v>27</v>
      </c>
      <c r="G603" s="35" t="s">
        <v>4</v>
      </c>
      <c r="H603" s="35" t="s">
        <v>5</v>
      </c>
      <c r="I603" s="36" t="s">
        <v>6</v>
      </c>
    </row>
    <row r="604" spans="1:11" ht="14.25" customHeight="1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479.22808613796036</v>
      </c>
      <c r="C605" s="37">
        <v>0</v>
      </c>
      <c r="D605" s="37">
        <v>32.76773238550156</v>
      </c>
      <c r="E605" s="37">
        <v>0</v>
      </c>
      <c r="F605" s="421"/>
      <c r="G605" s="37">
        <v>0</v>
      </c>
      <c r="H605" s="38">
        <v>0</v>
      </c>
      <c r="I605" s="39">
        <f>+SUM(B605:E605,G605:H605)</f>
        <v>511.99581852346194</v>
      </c>
    </row>
    <row r="606" spans="1:11" ht="15">
      <c r="A606" s="28" t="s">
        <v>8</v>
      </c>
      <c r="B606" s="40">
        <v>88.522068276758361</v>
      </c>
      <c r="C606" s="40">
        <v>0</v>
      </c>
      <c r="D606" s="40">
        <v>6.0527909932826223</v>
      </c>
      <c r="E606" s="40">
        <v>0</v>
      </c>
      <c r="F606" s="422"/>
      <c r="G606" s="40">
        <v>0</v>
      </c>
      <c r="H606" s="41">
        <v>0</v>
      </c>
      <c r="I606" s="42">
        <f t="shared" ref="I606:I621" si="76">+SUM(B606:E606,G606:H606)</f>
        <v>94.574859270040989</v>
      </c>
    </row>
    <row r="607" spans="1:11" ht="15">
      <c r="A607" s="29" t="s">
        <v>10</v>
      </c>
      <c r="B607" s="43">
        <v>1071.9822925095841</v>
      </c>
      <c r="C607" s="43">
        <v>0</v>
      </c>
      <c r="D607" s="43">
        <v>73.297934530569847</v>
      </c>
      <c r="E607" s="43">
        <v>0</v>
      </c>
      <c r="F607" s="422"/>
      <c r="G607" s="43">
        <v>0</v>
      </c>
      <c r="H607" s="44">
        <v>0</v>
      </c>
      <c r="I607" s="39">
        <f t="shared" si="76"/>
        <v>1145.2802270401539</v>
      </c>
    </row>
    <row r="608" spans="1:11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76"/>
        <v>0</v>
      </c>
    </row>
    <row r="609" spans="1:9" ht="15">
      <c r="A609" s="29" t="s">
        <v>16</v>
      </c>
      <c r="B609" s="43">
        <v>1019.484479309765</v>
      </c>
      <c r="C609" s="43">
        <v>0</v>
      </c>
      <c r="D609" s="43">
        <v>80.283028036259807</v>
      </c>
      <c r="E609" s="43">
        <v>0</v>
      </c>
      <c r="F609" s="422"/>
      <c r="G609" s="43">
        <v>0</v>
      </c>
      <c r="H609" s="44">
        <v>0</v>
      </c>
      <c r="I609" s="39">
        <f t="shared" si="76"/>
        <v>1099.7675073460248</v>
      </c>
    </row>
    <row r="610" spans="1:9" ht="15">
      <c r="A610" s="28" t="s">
        <v>68</v>
      </c>
      <c r="B610" s="40">
        <v>9578.4490072906665</v>
      </c>
      <c r="C610" s="40">
        <v>0</v>
      </c>
      <c r="D610" s="40">
        <v>754.28994340045142</v>
      </c>
      <c r="E610" s="40">
        <v>0</v>
      </c>
      <c r="F610" s="422"/>
      <c r="G610" s="40">
        <v>0</v>
      </c>
      <c r="H610" s="41">
        <v>0</v>
      </c>
      <c r="I610" s="42">
        <f t="shared" si="76"/>
        <v>10332.738950691119</v>
      </c>
    </row>
    <row r="611" spans="1:9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76"/>
        <v>0</v>
      </c>
    </row>
    <row r="612" spans="1:9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76"/>
        <v>0</v>
      </c>
    </row>
    <row r="613" spans="1:9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76"/>
        <v>0</v>
      </c>
    </row>
    <row r="614" spans="1:9" ht="15">
      <c r="A614" s="28" t="s">
        <v>17</v>
      </c>
      <c r="B614" s="40">
        <v>484.70336952593163</v>
      </c>
      <c r="C614" s="40">
        <v>0</v>
      </c>
      <c r="D614" s="40">
        <v>38.169736758784254</v>
      </c>
      <c r="E614" s="40">
        <v>0</v>
      </c>
      <c r="F614" s="422"/>
      <c r="G614" s="40">
        <v>0</v>
      </c>
      <c r="H614" s="41">
        <v>0</v>
      </c>
      <c r="I614" s="42">
        <f t="shared" si="76"/>
        <v>522.87310628471585</v>
      </c>
    </row>
    <row r="615" spans="1:9" ht="15">
      <c r="A615" s="29" t="s">
        <v>140</v>
      </c>
      <c r="B615" s="43">
        <v>11763.244201255982</v>
      </c>
      <c r="C615" s="43">
        <v>0</v>
      </c>
      <c r="D615" s="43">
        <v>3714.7086951334677</v>
      </c>
      <c r="E615" s="43">
        <v>0</v>
      </c>
      <c r="F615" s="422"/>
      <c r="G615" s="43">
        <v>0</v>
      </c>
      <c r="H615" s="44">
        <v>0</v>
      </c>
      <c r="I615" s="39">
        <f>+SUM(B615:E615,G615:H615)</f>
        <v>15477.95289638945</v>
      </c>
    </row>
    <row r="616" spans="1:9" ht="15">
      <c r="A616" s="28" t="s">
        <v>25</v>
      </c>
      <c r="B616" s="40">
        <v>1479.4210583432464</v>
      </c>
      <c r="C616" s="40">
        <v>0</v>
      </c>
      <c r="D616" s="40">
        <v>1680.5074157879594</v>
      </c>
      <c r="E616" s="40">
        <v>6569.2934803805992</v>
      </c>
      <c r="F616" s="422"/>
      <c r="G616" s="40">
        <v>1720.5292448615858</v>
      </c>
      <c r="H616" s="41">
        <v>0</v>
      </c>
      <c r="I616" s="42">
        <f t="shared" si="76"/>
        <v>11449.751199373392</v>
      </c>
    </row>
    <row r="617" spans="1:9" ht="15">
      <c r="A617" s="29" t="s">
        <v>24</v>
      </c>
      <c r="B617" s="43">
        <v>1076.035230241939</v>
      </c>
      <c r="C617" s="43">
        <v>0</v>
      </c>
      <c r="D617" s="43">
        <v>250.43817981962283</v>
      </c>
      <c r="E617" s="43">
        <v>0</v>
      </c>
      <c r="F617" s="422"/>
      <c r="G617" s="43">
        <v>0</v>
      </c>
      <c r="H617" s="44">
        <v>0</v>
      </c>
      <c r="I617" s="39">
        <f>+SUM(B617:E617,G617:H617)</f>
        <v>1326.4734100615617</v>
      </c>
    </row>
    <row r="618" spans="1:9" ht="15">
      <c r="A618" s="28" t="s">
        <v>60</v>
      </c>
      <c r="B618" s="40">
        <v>12762.120901685741</v>
      </c>
      <c r="C618" s="40">
        <v>0</v>
      </c>
      <c r="D618" s="40">
        <v>1339.6701499007131</v>
      </c>
      <c r="E618" s="40">
        <v>0</v>
      </c>
      <c r="F618" s="422"/>
      <c r="G618" s="40">
        <v>0</v>
      </c>
      <c r="H618" s="41">
        <v>0</v>
      </c>
      <c r="I618" s="42">
        <f t="shared" si="76"/>
        <v>14101.791051586453</v>
      </c>
    </row>
    <row r="619" spans="1:9" ht="15">
      <c r="A619" s="29" t="s">
        <v>22</v>
      </c>
      <c r="B619" s="43">
        <v>1239.0743524619998</v>
      </c>
      <c r="C619" s="43">
        <v>0</v>
      </c>
      <c r="D619" s="43">
        <v>130.06857843523753</v>
      </c>
      <c r="E619" s="43">
        <v>0</v>
      </c>
      <c r="F619" s="422"/>
      <c r="G619" s="43">
        <v>0</v>
      </c>
      <c r="H619" s="44">
        <v>0</v>
      </c>
      <c r="I619" s="39">
        <f>+SUM(B619:E619,G619:H619)</f>
        <v>1369.1429308972372</v>
      </c>
    </row>
    <row r="620" spans="1:9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76"/>
        <v>0</v>
      </c>
    </row>
    <row r="621" spans="1:9" ht="15">
      <c r="A621" s="30" t="s">
        <v>64</v>
      </c>
      <c r="B621" s="43">
        <v>117.34413969557109</v>
      </c>
      <c r="C621" s="43">
        <v>0</v>
      </c>
      <c r="D621" s="43">
        <v>635.77856009886</v>
      </c>
      <c r="E621" s="43">
        <v>0</v>
      </c>
      <c r="F621" s="422"/>
      <c r="G621" s="43">
        <v>0</v>
      </c>
      <c r="H621" s="44">
        <v>0</v>
      </c>
      <c r="I621" s="39">
        <f t="shared" si="76"/>
        <v>753.12269979443113</v>
      </c>
    </row>
    <row r="622" spans="1:9">
      <c r="A622" s="55" t="s">
        <v>23</v>
      </c>
      <c r="B622" s="59">
        <v>117.34413969557109</v>
      </c>
      <c r="C622" s="59">
        <v>0</v>
      </c>
      <c r="D622" s="59">
        <v>635.77856009886</v>
      </c>
      <c r="E622" s="59">
        <v>0</v>
      </c>
      <c r="F622" s="422"/>
      <c r="G622" s="59">
        <v>0</v>
      </c>
      <c r="H622" s="60">
        <v>0</v>
      </c>
      <c r="I622" s="61">
        <v>0</v>
      </c>
    </row>
    <row r="623" spans="1:9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v>0</v>
      </c>
    </row>
    <row r="624" spans="1:9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v>0</v>
      </c>
    </row>
    <row r="625" spans="1:11" ht="1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v>0</v>
      </c>
    </row>
    <row r="626" spans="1:11" ht="15">
      <c r="A626" s="34" t="s">
        <v>26</v>
      </c>
      <c r="B626" s="67">
        <f>+SUM(B605:B621)</f>
        <v>41159.609186735142</v>
      </c>
      <c r="C626" s="67">
        <f t="shared" ref="C626:H626" si="77">+SUM(C605:C621)</f>
        <v>0</v>
      </c>
      <c r="D626" s="67">
        <f t="shared" si="77"/>
        <v>8736.0327452807087</v>
      </c>
      <c r="E626" s="67">
        <f>+SUM(E605:E621)</f>
        <v>6569.2934803805992</v>
      </c>
      <c r="F626" s="67">
        <f t="shared" si="77"/>
        <v>0</v>
      </c>
      <c r="G626" s="67">
        <f>+SUM(G605:G621)</f>
        <v>1720.5292448615858</v>
      </c>
      <c r="H626" s="68">
        <f t="shared" si="77"/>
        <v>0</v>
      </c>
      <c r="I626" s="39">
        <f>+SUM(I605:I621)</f>
        <v>58185.464657258046</v>
      </c>
    </row>
    <row r="627" spans="1:11" s="15" customFormat="1" ht="15" thickBot="1">
      <c r="A627" s="58" t="s">
        <v>90</v>
      </c>
      <c r="B627" s="48">
        <f>+B626/$I$626</f>
        <v>0.70738644830261577</v>
      </c>
      <c r="C627" s="48">
        <f t="shared" ref="C627:I627" si="78">+C626/$I$626</f>
        <v>0</v>
      </c>
      <c r="D627" s="48">
        <f t="shared" si="78"/>
        <v>0.15014115289343105</v>
      </c>
      <c r="E627" s="48">
        <f t="shared" si="78"/>
        <v>0.1129026556559628</v>
      </c>
      <c r="F627" s="48">
        <f t="shared" si="78"/>
        <v>0</v>
      </c>
      <c r="G627" s="48">
        <f t="shared" si="78"/>
        <v>2.9569743147990265E-2</v>
      </c>
      <c r="H627" s="48">
        <f t="shared" si="78"/>
        <v>0</v>
      </c>
      <c r="I627" s="48">
        <f t="shared" si="78"/>
        <v>1</v>
      </c>
      <c r="J627" s="14"/>
      <c r="K627"/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11" ht="15">
      <c r="A631" s="27" t="s">
        <v>7</v>
      </c>
      <c r="B631" s="37">
        <v>1.1259302892065146</v>
      </c>
      <c r="C631" s="37">
        <v>0</v>
      </c>
      <c r="D631" s="37">
        <v>1.6906599791887917</v>
      </c>
      <c r="E631" s="37">
        <v>0</v>
      </c>
      <c r="F631" s="37">
        <v>0</v>
      </c>
      <c r="G631" s="37">
        <v>0</v>
      </c>
      <c r="H631" s="38">
        <v>0</v>
      </c>
      <c r="I631" s="39">
        <f>+SUM(B631:H631)</f>
        <v>2.8165902683953066</v>
      </c>
    </row>
    <row r="632" spans="1:11" ht="15">
      <c r="A632" s="28" t="s">
        <v>8</v>
      </c>
      <c r="B632" s="40">
        <v>3.262485144497004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79">+SUM(B632:H632)</f>
        <v>3.262485144497004</v>
      </c>
    </row>
    <row r="633" spans="1:11" ht="15">
      <c r="A633" s="29" t="s">
        <v>10</v>
      </c>
      <c r="B633" s="43">
        <v>22.843405168371927</v>
      </c>
      <c r="C633" s="43">
        <v>0</v>
      </c>
      <c r="D633" s="43">
        <v>7.3177602103455794E-2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79"/>
        <v>22.916582770475383</v>
      </c>
    </row>
    <row r="634" spans="1:11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79"/>
        <v>0</v>
      </c>
    </row>
    <row r="635" spans="1:11" ht="15">
      <c r="A635" s="29" t="s">
        <v>16</v>
      </c>
      <c r="B635" s="43">
        <v>263.67171919220681</v>
      </c>
      <c r="C635" s="43">
        <v>1.1396056967052499</v>
      </c>
      <c r="D635" s="43">
        <v>21.246595894239668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79"/>
        <v>286.0579207831517</v>
      </c>
    </row>
    <row r="636" spans="1:11" ht="15">
      <c r="A636" s="28" t="s">
        <v>68</v>
      </c>
      <c r="B636" s="40">
        <v>9.0912044587322836</v>
      </c>
      <c r="C636" s="40">
        <v>0.20516854199947485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79"/>
        <v>9.2963730007317587</v>
      </c>
    </row>
    <row r="637" spans="1:11" ht="15">
      <c r="A637" s="29" t="s">
        <v>58</v>
      </c>
      <c r="B637" s="43">
        <v>0</v>
      </c>
      <c r="C637" s="43">
        <v>1.8239070080409765</v>
      </c>
      <c r="D637" s="43">
        <v>0</v>
      </c>
      <c r="E637" s="43">
        <v>88.524531731778907</v>
      </c>
      <c r="F637" s="43">
        <v>3496.0798252985319</v>
      </c>
      <c r="G637" s="43">
        <v>0</v>
      </c>
      <c r="H637" s="44">
        <v>0</v>
      </c>
      <c r="I637" s="39">
        <f t="shared" si="79"/>
        <v>3586.4282640383517</v>
      </c>
    </row>
    <row r="638" spans="1:11" ht="15">
      <c r="A638" s="28" t="s">
        <v>12</v>
      </c>
      <c r="B638" s="40">
        <v>0</v>
      </c>
      <c r="C638" s="40">
        <v>0</v>
      </c>
      <c r="D638" s="40">
        <v>0</v>
      </c>
      <c r="E638" s="40">
        <v>32.116739658391118</v>
      </c>
      <c r="F638" s="40">
        <v>0</v>
      </c>
      <c r="G638" s="40">
        <v>0</v>
      </c>
      <c r="H638" s="41">
        <v>0</v>
      </c>
      <c r="I638" s="42">
        <f t="shared" si="79"/>
        <v>32.116739658391118</v>
      </c>
    </row>
    <row r="639" spans="1:11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79"/>
        <v>0</v>
      </c>
    </row>
    <row r="640" spans="1:11" ht="15">
      <c r="A640" s="28" t="s">
        <v>17</v>
      </c>
      <c r="B640" s="40">
        <v>41.380366385933989</v>
      </c>
      <c r="C640" s="40">
        <v>0</v>
      </c>
      <c r="D640" s="40">
        <v>0.20033194568019136</v>
      </c>
      <c r="E640" s="40">
        <v>1.2189624403217356</v>
      </c>
      <c r="F640" s="40">
        <v>0</v>
      </c>
      <c r="G640" s="40">
        <v>0</v>
      </c>
      <c r="H640" s="41">
        <v>0</v>
      </c>
      <c r="I640" s="42">
        <f t="shared" si="79"/>
        <v>42.799660771935912</v>
      </c>
    </row>
    <row r="641" spans="1:11" ht="15">
      <c r="A641" s="29" t="s">
        <v>140</v>
      </c>
      <c r="B641" s="43">
        <v>227.84241528639478</v>
      </c>
      <c r="C641" s="43">
        <v>0</v>
      </c>
      <c r="D641" s="43">
        <v>58.88731605497059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79"/>
        <v>286.72973134136538</v>
      </c>
    </row>
    <row r="642" spans="1:11" ht="15">
      <c r="A642" s="28" t="s">
        <v>25</v>
      </c>
      <c r="B642" s="40">
        <v>268.19236314731398</v>
      </c>
      <c r="C642" s="40">
        <v>0.34846863129879924</v>
      </c>
      <c r="D642" s="40">
        <v>5.5473716234465336</v>
      </c>
      <c r="E642" s="40">
        <v>445.65172943519775</v>
      </c>
      <c r="F642" s="40">
        <v>0</v>
      </c>
      <c r="G642" s="40">
        <v>150.2827891438011</v>
      </c>
      <c r="H642" s="41">
        <v>2.1084662056472507</v>
      </c>
      <c r="I642" s="42">
        <f t="shared" si="79"/>
        <v>872.13118818670534</v>
      </c>
    </row>
    <row r="643" spans="1:11" ht="15">
      <c r="A643" s="29" t="s">
        <v>24</v>
      </c>
      <c r="B643" s="43">
        <v>18.58122919757669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79"/>
        <v>18.58122919757669</v>
      </c>
    </row>
    <row r="644" spans="1:11" ht="15">
      <c r="A644" s="28" t="s">
        <v>60</v>
      </c>
      <c r="B644" s="40">
        <v>550.54788547614373</v>
      </c>
      <c r="C644" s="40">
        <v>24.937950668338484</v>
      </c>
      <c r="D644" s="40">
        <v>313.48614845352125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79"/>
        <v>888.97198459800347</v>
      </c>
    </row>
    <row r="645" spans="1:11" ht="15">
      <c r="A645" s="29" t="s">
        <v>22</v>
      </c>
      <c r="B645" s="43">
        <v>352.5573792393958</v>
      </c>
      <c r="C645" s="43">
        <v>0</v>
      </c>
      <c r="D645" s="43">
        <v>0.49981923740926787</v>
      </c>
      <c r="E645" s="43">
        <v>0</v>
      </c>
      <c r="F645" s="43">
        <v>143.30724077442568</v>
      </c>
      <c r="G645" s="43">
        <v>0</v>
      </c>
      <c r="H645" s="44">
        <v>0</v>
      </c>
      <c r="I645" s="39">
        <f t="shared" si="79"/>
        <v>496.36443925123075</v>
      </c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79"/>
        <v>0</v>
      </c>
    </row>
    <row r="647" spans="1:11" ht="15">
      <c r="A647" s="30" t="s">
        <v>64</v>
      </c>
      <c r="B647" s="43">
        <v>10.169256156625357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79"/>
        <v>10.169256156625357</v>
      </c>
    </row>
    <row r="648" spans="1:11">
      <c r="A648" s="55" t="s">
        <v>23</v>
      </c>
      <c r="B648" s="59">
        <v>10.169256156625357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79"/>
        <v>10.169256156625357</v>
      </c>
    </row>
    <row r="649" spans="1:11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79"/>
        <v>0</v>
      </c>
    </row>
    <row r="650" spans="1:11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79"/>
        <v>0</v>
      </c>
    </row>
    <row r="651" spans="1:11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79"/>
        <v>0</v>
      </c>
    </row>
    <row r="652" spans="1:11" ht="15">
      <c r="A652" s="34" t="s">
        <v>26</v>
      </c>
      <c r="B652" s="67">
        <f>+SUM(B631:B647)</f>
        <v>1769.2656391423986</v>
      </c>
      <c r="C652" s="67">
        <f t="shared" ref="C652:H652" si="80">+SUM(C631:C647)</f>
        <v>28.455100546382987</v>
      </c>
      <c r="D652" s="67">
        <f t="shared" si="80"/>
        <v>401.63142079055979</v>
      </c>
      <c r="E652" s="67">
        <f>+SUM(E631:E647)</f>
        <v>567.51196326568947</v>
      </c>
      <c r="F652" s="67">
        <f t="shared" si="80"/>
        <v>3639.3870660729576</v>
      </c>
      <c r="G652" s="67">
        <f>+SUM(G631:G647)</f>
        <v>150.2827891438011</v>
      </c>
      <c r="H652" s="68">
        <f t="shared" si="80"/>
        <v>2.1084662056472507</v>
      </c>
      <c r="I652" s="39">
        <f>+SUM(I631:I647)</f>
        <v>6558.6424451674357</v>
      </c>
    </row>
    <row r="653" spans="1:11" s="15" customFormat="1" ht="15" thickBot="1">
      <c r="A653" s="58" t="s">
        <v>90</v>
      </c>
      <c r="B653" s="48">
        <f>+B652/$I$652</f>
        <v>0.26976095341895573</v>
      </c>
      <c r="C653" s="48">
        <f t="shared" ref="C653:I653" si="81">+C652/$I$652</f>
        <v>4.3385656077881462E-3</v>
      </c>
      <c r="D653" s="48">
        <f t="shared" si="81"/>
        <v>6.1236974594718364E-2</v>
      </c>
      <c r="E653" s="48">
        <f t="shared" si="81"/>
        <v>8.6528876670788152E-2</v>
      </c>
      <c r="F653" s="48">
        <f t="shared" si="81"/>
        <v>0.55489944702726479</v>
      </c>
      <c r="G653" s="48">
        <f t="shared" si="81"/>
        <v>2.2913703620866394E-2</v>
      </c>
      <c r="H653" s="48">
        <f t="shared" si="81"/>
        <v>3.2147905961862872E-4</v>
      </c>
      <c r="I653" s="48">
        <f t="shared" si="81"/>
        <v>1</v>
      </c>
      <c r="J653" s="14"/>
      <c r="K653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</mergeCells>
  <phoneticPr fontId="4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"/>
  <sheetViews>
    <sheetView tabSelected="1" topLeftCell="A55" zoomScale="60" zoomScaleNormal="60" workbookViewId="0">
      <selection activeCell="A2" sqref="A2"/>
    </sheetView>
  </sheetViews>
  <sheetFormatPr baseColWidth="10" defaultRowHeight="14.25"/>
  <cols>
    <col min="1" max="1" width="53.25" style="1" bestFit="1" customWidth="1"/>
    <col min="2" max="9" width="16.625" style="1" customWidth="1"/>
    <col min="10" max="10" width="10.125" style="4" bestFit="1" customWidth="1"/>
    <col min="11" max="11" width="13" customWidth="1"/>
    <col min="12" max="12" width="9.75" style="1" customWidth="1"/>
    <col min="13" max="20" width="16.625" style="1" customWidth="1"/>
    <col min="21" max="21" width="36.625" style="1" customWidth="1"/>
    <col min="22" max="42" width="16.625" style="1" customWidth="1"/>
    <col min="43" max="45" width="14.625" style="1" customWidth="1"/>
    <col min="46" max="16384" width="11" style="1"/>
  </cols>
  <sheetData>
    <row r="1" spans="1:11" s="50" customFormat="1" ht="15" customHeight="1" thickTop="1">
      <c r="A1" s="382" t="s">
        <v>112</v>
      </c>
      <c r="B1" s="383"/>
      <c r="C1" s="383"/>
      <c r="D1" s="383"/>
      <c r="E1" s="383"/>
      <c r="F1" s="383"/>
      <c r="G1" s="383"/>
      <c r="H1" s="383"/>
      <c r="I1" s="384"/>
      <c r="J1"/>
      <c r="K1"/>
    </row>
    <row r="2" spans="1:11" s="50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J2"/>
      <c r="K2"/>
    </row>
    <row r="3" spans="1:11" s="50" customFormat="1" ht="36" customHeight="1" thickBot="1">
      <c r="A3" s="388"/>
      <c r="B3" s="389"/>
      <c r="C3" s="389"/>
      <c r="D3" s="389"/>
      <c r="E3" s="389"/>
      <c r="F3" s="389"/>
      <c r="G3" s="389"/>
      <c r="H3" s="389"/>
      <c r="I3" s="390"/>
      <c r="J3"/>
      <c r="K3"/>
    </row>
    <row r="4" spans="1:11" s="50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  <c r="K4"/>
    </row>
    <row r="5" spans="1:11" ht="28.5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ht="13.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</row>
    <row r="7" spans="1:11" ht="13.5" customHeight="1">
      <c r="A7" s="27" t="s">
        <v>7</v>
      </c>
      <c r="B7" s="37">
        <f>+B33+B85</f>
        <v>644.85003962194332</v>
      </c>
      <c r="C7" s="37">
        <f t="shared" ref="C7:H7" si="0">+C33+C85</f>
        <v>918.08288302972062</v>
      </c>
      <c r="D7" s="37">
        <f t="shared" si="0"/>
        <v>1335.1186845515622</v>
      </c>
      <c r="E7" s="37">
        <f t="shared" si="0"/>
        <v>2.1762218091267268E-2</v>
      </c>
      <c r="F7" s="37">
        <f>+F59+F85</f>
        <v>9.6772693002391161</v>
      </c>
      <c r="G7" s="37">
        <f t="shared" si="0"/>
        <v>0</v>
      </c>
      <c r="H7" s="38">
        <f t="shared" si="0"/>
        <v>0</v>
      </c>
      <c r="I7" s="39">
        <f>SUM(B7:H7)</f>
        <v>2907.7506387215562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215.9710623856968</v>
      </c>
      <c r="C8" s="40">
        <f t="shared" si="1"/>
        <v>0</v>
      </c>
      <c r="D8" s="40">
        <f t="shared" si="1"/>
        <v>330.41539571327462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546.38645809897139</v>
      </c>
      <c r="K8" s="294">
        <v>0</v>
      </c>
    </row>
    <row r="9" spans="1:11" ht="13.5" customHeight="1">
      <c r="A9" s="29" t="s">
        <v>10</v>
      </c>
      <c r="B9" s="43">
        <f t="shared" si="1"/>
        <v>1444.3531560299605</v>
      </c>
      <c r="C9" s="43">
        <f t="shared" si="1"/>
        <v>0</v>
      </c>
      <c r="D9" s="43">
        <f t="shared" si="1"/>
        <v>263.51822461751499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1707.8713806474755</v>
      </c>
      <c r="K9" s="294">
        <v>0</v>
      </c>
    </row>
    <row r="10" spans="1:11" ht="13.5" customHeight="1">
      <c r="A10" s="28" t="s">
        <v>56</v>
      </c>
      <c r="B10" s="40">
        <f t="shared" si="1"/>
        <v>2.1006628563501547E-8</v>
      </c>
      <c r="C10" s="40">
        <f t="shared" si="1"/>
        <v>38.427709701877603</v>
      </c>
      <c r="D10" s="40">
        <f t="shared" si="1"/>
        <v>194.83647995798674</v>
      </c>
      <c r="E10" s="40">
        <f t="shared" si="1"/>
        <v>0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233.26418968087097</v>
      </c>
      <c r="K10" s="294">
        <v>0</v>
      </c>
    </row>
    <row r="11" spans="1:11" ht="13.5" customHeight="1">
      <c r="A11" s="29" t="s">
        <v>16</v>
      </c>
      <c r="B11" s="43">
        <f t="shared" si="1"/>
        <v>3519.2209815922042</v>
      </c>
      <c r="C11" s="43">
        <f>+C37+C89</f>
        <v>476.38727199442212</v>
      </c>
      <c r="D11" s="43">
        <f t="shared" si="1"/>
        <v>640.791066304183</v>
      </c>
      <c r="E11" s="43">
        <f t="shared" si="1"/>
        <v>70.721937101749845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4707.1212569925592</v>
      </c>
      <c r="K11" s="294">
        <v>0</v>
      </c>
    </row>
    <row r="12" spans="1:11" ht="13.5" customHeight="1">
      <c r="A12" s="28" t="s">
        <v>68</v>
      </c>
      <c r="B12" s="40">
        <f t="shared" si="1"/>
        <v>12859.310115153277</v>
      </c>
      <c r="C12" s="40">
        <f t="shared" si="1"/>
        <v>149.36298576308269</v>
      </c>
      <c r="D12" s="40">
        <f t="shared" si="1"/>
        <v>1001.1099276076006</v>
      </c>
      <c r="E12" s="40">
        <f t="shared" si="1"/>
        <v>2.2694789103798838</v>
      </c>
      <c r="F12" s="40">
        <f t="shared" si="2"/>
        <v>0</v>
      </c>
      <c r="G12" s="40">
        <f t="shared" si="1"/>
        <v>0</v>
      </c>
      <c r="H12" s="41">
        <f t="shared" si="1"/>
        <v>0</v>
      </c>
      <c r="I12" s="42">
        <f t="shared" si="3"/>
        <v>14012.05250743434</v>
      </c>
      <c r="K12" s="294">
        <v>0</v>
      </c>
    </row>
    <row r="13" spans="1:11" ht="13.5" customHeight="1">
      <c r="A13" s="29" t="s">
        <v>58</v>
      </c>
      <c r="B13" s="43">
        <f t="shared" si="1"/>
        <v>7.2769767080502909E-2</v>
      </c>
      <c r="C13" s="43">
        <f t="shared" si="1"/>
        <v>4.2048774609872179</v>
      </c>
      <c r="D13" s="43">
        <f t="shared" si="1"/>
        <v>0.30373845281325562</v>
      </c>
      <c r="E13" s="43">
        <f t="shared" si="1"/>
        <v>1454.9392646033482</v>
      </c>
      <c r="F13" s="43">
        <f t="shared" si="2"/>
        <v>42539.770694440864</v>
      </c>
      <c r="G13" s="43">
        <f t="shared" si="1"/>
        <v>0</v>
      </c>
      <c r="H13" s="44">
        <f t="shared" si="1"/>
        <v>0</v>
      </c>
      <c r="I13" s="39">
        <f t="shared" si="3"/>
        <v>43999.29134472509</v>
      </c>
      <c r="K13" s="294">
        <v>0</v>
      </c>
    </row>
    <row r="14" spans="1:11" ht="13.5" customHeight="1">
      <c r="A14" s="28" t="s">
        <v>12</v>
      </c>
      <c r="B14" s="40">
        <f t="shared" si="1"/>
        <v>5.5580904430059494E-8</v>
      </c>
      <c r="C14" s="40">
        <f t="shared" si="1"/>
        <v>4.9551508214003848E-8</v>
      </c>
      <c r="D14" s="40">
        <f t="shared" si="1"/>
        <v>5.5130682561948939E-2</v>
      </c>
      <c r="E14" s="40">
        <f t="shared" si="1"/>
        <v>44.485358608314456</v>
      </c>
      <c r="F14" s="40">
        <f t="shared" si="2"/>
        <v>18382.049446437017</v>
      </c>
      <c r="G14" s="40">
        <f t="shared" si="1"/>
        <v>0</v>
      </c>
      <c r="H14" s="41">
        <f t="shared" si="1"/>
        <v>0</v>
      </c>
      <c r="I14" s="42">
        <f t="shared" si="3"/>
        <v>18426.589935833024</v>
      </c>
      <c r="K14" s="294">
        <v>0</v>
      </c>
    </row>
    <row r="15" spans="1:11" ht="13.5" customHeight="1">
      <c r="A15" s="29" t="s">
        <v>59</v>
      </c>
      <c r="B15" s="43">
        <f t="shared" si="1"/>
        <v>0.33219047619047615</v>
      </c>
      <c r="C15" s="43">
        <f t="shared" si="1"/>
        <v>7.0590476190476176E-2</v>
      </c>
      <c r="D15" s="43">
        <f t="shared" si="1"/>
        <v>1.1045333333333334</v>
      </c>
      <c r="E15" s="43">
        <f t="shared" si="1"/>
        <v>6.3132063853961826</v>
      </c>
      <c r="F15" s="43">
        <f t="shared" si="2"/>
        <v>17453.180806443241</v>
      </c>
      <c r="G15" s="43">
        <f t="shared" si="1"/>
        <v>0</v>
      </c>
      <c r="H15" s="44">
        <f t="shared" si="1"/>
        <v>0</v>
      </c>
      <c r="I15" s="39">
        <f t="shared" si="3"/>
        <v>17461.001327114351</v>
      </c>
      <c r="K15" s="294">
        <v>0</v>
      </c>
    </row>
    <row r="16" spans="1:11" ht="13.5" customHeight="1">
      <c r="A16" s="28" t="s">
        <v>17</v>
      </c>
      <c r="B16" s="40">
        <f t="shared" si="1"/>
        <v>872.2146025910356</v>
      </c>
      <c r="C16" s="40">
        <f t="shared" si="1"/>
        <v>21.878874388665579</v>
      </c>
      <c r="D16" s="40">
        <f t="shared" si="1"/>
        <v>262.11458444273188</v>
      </c>
      <c r="E16" s="40">
        <f t="shared" si="1"/>
        <v>25.624568113528085</v>
      </c>
      <c r="F16" s="40">
        <f t="shared" si="2"/>
        <v>47.004778422002005</v>
      </c>
      <c r="G16" s="40">
        <f t="shared" si="1"/>
        <v>0</v>
      </c>
      <c r="H16" s="41">
        <f t="shared" si="1"/>
        <v>0</v>
      </c>
      <c r="I16" s="42">
        <f t="shared" si="3"/>
        <v>1228.837407957963</v>
      </c>
      <c r="K16" s="294">
        <v>0</v>
      </c>
    </row>
    <row r="17" spans="1:11" ht="13.5" customHeight="1">
      <c r="A17" s="29" t="s">
        <v>140</v>
      </c>
      <c r="B17" s="43">
        <f t="shared" si="1"/>
        <v>22464.585201006706</v>
      </c>
      <c r="C17" s="43">
        <f t="shared" si="1"/>
        <v>10965.982876880187</v>
      </c>
      <c r="D17" s="43">
        <f t="shared" si="1"/>
        <v>10784.588277933522</v>
      </c>
      <c r="E17" s="43">
        <f t="shared" si="1"/>
        <v>628.19364383011953</v>
      </c>
      <c r="F17" s="43">
        <f t="shared" si="2"/>
        <v>5616.3883317017135</v>
      </c>
      <c r="G17" s="43">
        <f t="shared" si="1"/>
        <v>0</v>
      </c>
      <c r="H17" s="44">
        <f t="shared" si="1"/>
        <v>0</v>
      </c>
      <c r="I17" s="39">
        <f t="shared" si="3"/>
        <v>50459.738331352244</v>
      </c>
      <c r="K17" s="294">
        <v>0</v>
      </c>
    </row>
    <row r="18" spans="1:11" ht="13.5" customHeight="1">
      <c r="A18" s="28" t="s">
        <v>25</v>
      </c>
      <c r="B18" s="40">
        <f t="shared" si="1"/>
        <v>4005.8957962490663</v>
      </c>
      <c r="C18" s="40">
        <f t="shared" si="1"/>
        <v>69.670207688501137</v>
      </c>
      <c r="D18" s="40">
        <f t="shared" si="1"/>
        <v>6455.5038189531542</v>
      </c>
      <c r="E18" s="40">
        <f t="shared" si="1"/>
        <v>16314.191995766669</v>
      </c>
      <c r="F18" s="40">
        <f t="shared" si="2"/>
        <v>1745.6160684604001</v>
      </c>
      <c r="G18" s="40">
        <f t="shared" si="1"/>
        <v>5005.0899626484334</v>
      </c>
      <c r="H18" s="41">
        <f t="shared" si="1"/>
        <v>244.68511945073016</v>
      </c>
      <c r="I18" s="42">
        <f t="shared" si="3"/>
        <v>33840.652969216957</v>
      </c>
      <c r="K18" s="294">
        <v>0</v>
      </c>
    </row>
    <row r="19" spans="1:11" ht="13.5" customHeight="1">
      <c r="A19" s="29" t="s">
        <v>24</v>
      </c>
      <c r="B19" s="43">
        <f t="shared" si="1"/>
        <v>4733.1592346860798</v>
      </c>
      <c r="C19" s="43">
        <f t="shared" si="1"/>
        <v>162.35437539570762</v>
      </c>
      <c r="D19" s="43">
        <f t="shared" si="1"/>
        <v>406.35600196513633</v>
      </c>
      <c r="E19" s="43">
        <f t="shared" si="1"/>
        <v>5.6823021254439668E-9</v>
      </c>
      <c r="F19" s="43">
        <f t="shared" si="2"/>
        <v>9.0949470177292824E-13</v>
      </c>
      <c r="G19" s="43">
        <f t="shared" si="1"/>
        <v>0</v>
      </c>
      <c r="H19" s="44">
        <f t="shared" si="1"/>
        <v>0</v>
      </c>
      <c r="I19" s="39">
        <f t="shared" si="3"/>
        <v>5301.8696120526065</v>
      </c>
      <c r="K19" s="294">
        <v>0</v>
      </c>
    </row>
    <row r="20" spans="1:11" ht="13.5" customHeight="1">
      <c r="A20" s="28" t="s">
        <v>60</v>
      </c>
      <c r="B20" s="40">
        <f t="shared" si="1"/>
        <v>14970.602776390526</v>
      </c>
      <c r="C20" s="40">
        <f t="shared" si="1"/>
        <v>104.74401038689197</v>
      </c>
      <c r="D20" s="40">
        <f t="shared" si="1"/>
        <v>1998.9944465039666</v>
      </c>
      <c r="E20" s="40">
        <f t="shared" si="1"/>
        <v>4.2839726418758045E-8</v>
      </c>
      <c r="F20" s="40">
        <f t="shared" si="2"/>
        <v>6.8450906856014626E-2</v>
      </c>
      <c r="G20" s="40">
        <f t="shared" si="1"/>
        <v>0</v>
      </c>
      <c r="H20" s="41">
        <f t="shared" si="1"/>
        <v>0</v>
      </c>
      <c r="I20" s="42">
        <f t="shared" si="3"/>
        <v>17074.409684231083</v>
      </c>
      <c r="K20" s="294">
        <v>0</v>
      </c>
    </row>
    <row r="21" spans="1:11" ht="13.5" customHeight="1">
      <c r="A21" s="29" t="s">
        <v>22</v>
      </c>
      <c r="B21" s="43">
        <f t="shared" si="1"/>
        <v>2531.321897232051</v>
      </c>
      <c r="C21" s="43">
        <f t="shared" si="1"/>
        <v>1405.8088465242329</v>
      </c>
      <c r="D21" s="43">
        <f t="shared" si="1"/>
        <v>617.86969653345</v>
      </c>
      <c r="E21" s="43">
        <f t="shared" si="1"/>
        <v>1.0624235030975757E-7</v>
      </c>
      <c r="F21" s="43">
        <f t="shared" si="2"/>
        <v>276.53508480938495</v>
      </c>
      <c r="G21" s="43">
        <f t="shared" si="1"/>
        <v>0</v>
      </c>
      <c r="H21" s="44">
        <f t="shared" si="1"/>
        <v>0</v>
      </c>
      <c r="I21" s="39">
        <f t="shared" si="3"/>
        <v>4831.5355252053614</v>
      </c>
      <c r="K21" s="294">
        <v>0</v>
      </c>
    </row>
    <row r="22" spans="1:11" ht="13.5" customHeight="1">
      <c r="A22" s="28" t="s">
        <v>21</v>
      </c>
      <c r="B22" s="40">
        <f t="shared" si="1"/>
        <v>122.03938596643198</v>
      </c>
      <c r="C22" s="40">
        <f t="shared" si="1"/>
        <v>313.32138809542209</v>
      </c>
      <c r="D22" s="40">
        <f t="shared" si="1"/>
        <v>1921.358177191081</v>
      </c>
      <c r="E22" s="40">
        <f t="shared" si="1"/>
        <v>2.9056985207727692E-8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2356.7189512819918</v>
      </c>
      <c r="K22" s="294">
        <v>0</v>
      </c>
    </row>
    <row r="23" spans="1:11" ht="13.5" customHeight="1">
      <c r="A23" s="30" t="s">
        <v>64</v>
      </c>
      <c r="B23" s="43">
        <f t="shared" si="1"/>
        <v>681.90195194950434</v>
      </c>
      <c r="C23" s="43">
        <f t="shared" si="1"/>
        <v>0</v>
      </c>
      <c r="D23" s="43">
        <f t="shared" si="1"/>
        <v>620.67731958516617</v>
      </c>
      <c r="E23" s="43">
        <f t="shared" si="1"/>
        <v>0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1302.5792715346706</v>
      </c>
      <c r="K23" s="294">
        <v>0</v>
      </c>
    </row>
    <row r="24" spans="1:11" ht="13.5" customHeight="1">
      <c r="A24" s="55" t="s">
        <v>23</v>
      </c>
      <c r="B24" s="59">
        <f t="shared" ref="B24:H27" si="4">+B50+B102</f>
        <v>681.90195194950434</v>
      </c>
      <c r="C24" s="59">
        <f t="shared" si="4"/>
        <v>0</v>
      </c>
      <c r="D24" s="59">
        <f t="shared" si="4"/>
        <v>620.67731958516617</v>
      </c>
      <c r="E24" s="59">
        <f t="shared" si="4"/>
        <v>0</v>
      </c>
      <c r="F24" s="59">
        <f t="shared" si="2"/>
        <v>0</v>
      </c>
      <c r="G24" s="59">
        <f t="shared" si="4"/>
        <v>0</v>
      </c>
      <c r="H24" s="60">
        <f t="shared" si="4"/>
        <v>0</v>
      </c>
      <c r="I24" s="61">
        <f t="shared" si="3"/>
        <v>1302.5792715346706</v>
      </c>
      <c r="K24" s="294">
        <v>0</v>
      </c>
    </row>
    <row r="25" spans="1:11" ht="13.5" customHeight="1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2"/>
        <v>0</v>
      </c>
      <c r="G25" s="62">
        <f t="shared" si="4"/>
        <v>0</v>
      </c>
      <c r="H25" s="63">
        <f t="shared" si="4"/>
        <v>0</v>
      </c>
      <c r="I25" s="64">
        <f t="shared" si="3"/>
        <v>0</v>
      </c>
      <c r="K25" s="294">
        <v>0</v>
      </c>
    </row>
    <row r="26" spans="1:11" ht="13.5" customHeight="1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2"/>
        <v>0</v>
      </c>
      <c r="G26" s="59">
        <f t="shared" si="4"/>
        <v>0</v>
      </c>
      <c r="H26" s="60">
        <f t="shared" si="4"/>
        <v>0</v>
      </c>
      <c r="I26" s="61">
        <f t="shared" si="3"/>
        <v>0</v>
      </c>
      <c r="K26" s="294">
        <v>0</v>
      </c>
    </row>
    <row r="27" spans="1:11" ht="13.5" customHeight="1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2"/>
        <v>0</v>
      </c>
      <c r="G27" s="52">
        <f t="shared" si="4"/>
        <v>0</v>
      </c>
      <c r="H27" s="65">
        <f t="shared" si="4"/>
        <v>0</v>
      </c>
      <c r="I27" s="66">
        <f t="shared" si="3"/>
        <v>0</v>
      </c>
      <c r="K27" s="294">
        <v>0</v>
      </c>
    </row>
    <row r="28" spans="1:11" ht="13.5" customHeight="1">
      <c r="A28" s="34" t="s">
        <v>26</v>
      </c>
      <c r="B28" s="67">
        <f>SUM(B7:B23)</f>
        <v>69065.831161174341</v>
      </c>
      <c r="C28" s="67">
        <f t="shared" ref="C28:I28" si="5">SUM(C7:C23)</f>
        <v>14630.296897835442</v>
      </c>
      <c r="D28" s="67">
        <f t="shared" si="5"/>
        <v>26834.71550432904</v>
      </c>
      <c r="E28" s="67">
        <f t="shared" si="5"/>
        <v>18546.761215721421</v>
      </c>
      <c r="F28" s="67">
        <f t="shared" si="5"/>
        <v>86070.290930921721</v>
      </c>
      <c r="G28" s="67">
        <f t="shared" si="5"/>
        <v>5005.0899626484334</v>
      </c>
      <c r="H28" s="68">
        <f t="shared" si="5"/>
        <v>244.68511945073016</v>
      </c>
      <c r="I28" s="39">
        <f t="shared" si="5"/>
        <v>220397.67079208116</v>
      </c>
      <c r="J28" s="293">
        <v>0</v>
      </c>
      <c r="K28" s="294">
        <v>0</v>
      </c>
    </row>
    <row r="29" spans="1:11" s="15" customFormat="1" ht="15" thickBot="1">
      <c r="A29" s="32" t="s">
        <v>90</v>
      </c>
      <c r="B29" s="48">
        <f>+B28/$I$28</f>
        <v>0.31336915182887615</v>
      </c>
      <c r="C29" s="48">
        <f t="shared" ref="C29:H29" si="6">+C28/$I$28</f>
        <v>6.638135895563696E-2</v>
      </c>
      <c r="D29" s="48">
        <f t="shared" si="6"/>
        <v>0.12175589427913866</v>
      </c>
      <c r="E29" s="48">
        <f t="shared" si="6"/>
        <v>8.4151348555847813E-2</v>
      </c>
      <c r="F29" s="48">
        <f t="shared" si="6"/>
        <v>0.39052268847304988</v>
      </c>
      <c r="G29" s="48">
        <f t="shared" si="6"/>
        <v>2.2709359607389578E-2</v>
      </c>
      <c r="H29" s="48">
        <f t="shared" si="6"/>
        <v>1.1101983000608082E-3</v>
      </c>
      <c r="I29" s="49">
        <v>1</v>
      </c>
      <c r="K29" s="294"/>
    </row>
    <row r="30" spans="1:11" ht="13.5" customHeight="1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28.5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0.24145699524729144</v>
      </c>
      <c r="C33" s="37">
        <f t="shared" ref="C33:E33" si="7">C111+C137+C163+C189+C215+C241+C267+C293+C319+C345+C371+C397+C423</f>
        <v>918.08288302972062</v>
      </c>
      <c r="D33" s="37">
        <f t="shared" si="7"/>
        <v>1285.2942175039377</v>
      </c>
      <c r="E33" s="37">
        <f t="shared" si="7"/>
        <v>2.1762218091267268E-2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2203.6403197469967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297.02117200000004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297.02117200000004</v>
      </c>
      <c r="K34" s="294">
        <v>0</v>
      </c>
    </row>
    <row r="35" spans="1:11" ht="13.5" customHeight="1">
      <c r="A35" s="29" t="s">
        <v>10</v>
      </c>
      <c r="B35" s="43">
        <f t="shared" si="9"/>
        <v>69.193442195263742</v>
      </c>
      <c r="C35" s="43">
        <f t="shared" si="9"/>
        <v>0</v>
      </c>
      <c r="D35" s="43">
        <f t="shared" si="9"/>
        <v>173.68951467123304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242.88295686649678</v>
      </c>
      <c r="K35" s="294">
        <v>0</v>
      </c>
    </row>
    <row r="36" spans="1:11" ht="13.5" customHeight="1">
      <c r="A36" s="28" t="s">
        <v>56</v>
      </c>
      <c r="B36" s="40">
        <f t="shared" si="9"/>
        <v>2.1006628563501547E-8</v>
      </c>
      <c r="C36" s="40">
        <f t="shared" si="9"/>
        <v>38.427709701877603</v>
      </c>
      <c r="D36" s="40">
        <f t="shared" si="9"/>
        <v>194.83647995798674</v>
      </c>
      <c r="E36" s="40">
        <f t="shared" si="9"/>
        <v>0</v>
      </c>
      <c r="F36" s="422"/>
      <c r="G36" s="40">
        <f t="shared" si="8"/>
        <v>0</v>
      </c>
      <c r="H36" s="41">
        <f t="shared" si="8"/>
        <v>0</v>
      </c>
      <c r="I36" s="42">
        <f t="shared" si="10"/>
        <v>233.26418968087097</v>
      </c>
      <c r="K36" s="294">
        <v>0</v>
      </c>
    </row>
    <row r="37" spans="1:11" ht="13.5" customHeight="1">
      <c r="A37" s="29" t="s">
        <v>16</v>
      </c>
      <c r="B37" s="43">
        <f t="shared" si="9"/>
        <v>695.56847166407192</v>
      </c>
      <c r="C37" s="43">
        <f t="shared" si="9"/>
        <v>327.8957256136942</v>
      </c>
      <c r="D37" s="43">
        <f t="shared" si="9"/>
        <v>481.72857272643381</v>
      </c>
      <c r="E37" s="43">
        <f t="shared" si="9"/>
        <v>1.7322190303679829E-8</v>
      </c>
      <c r="F37" s="422"/>
      <c r="G37" s="43">
        <f t="shared" si="8"/>
        <v>0</v>
      </c>
      <c r="H37" s="44">
        <f t="shared" si="8"/>
        <v>0</v>
      </c>
      <c r="I37" s="39">
        <f t="shared" si="10"/>
        <v>1505.1927700215222</v>
      </c>
      <c r="K37" s="294">
        <v>0</v>
      </c>
    </row>
    <row r="38" spans="1:11" ht="13.5" customHeight="1">
      <c r="A38" s="28" t="s">
        <v>68</v>
      </c>
      <c r="B38" s="40">
        <f t="shared" si="9"/>
        <v>661.60823561840562</v>
      </c>
      <c r="C38" s="40">
        <f t="shared" si="9"/>
        <v>118.12454303051422</v>
      </c>
      <c r="D38" s="40">
        <f t="shared" si="9"/>
        <v>165.60880271354068</v>
      </c>
      <c r="E38" s="40">
        <f t="shared" si="9"/>
        <v>2.2694789103798838</v>
      </c>
      <c r="F38" s="422"/>
      <c r="G38" s="40">
        <f t="shared" si="8"/>
        <v>0</v>
      </c>
      <c r="H38" s="41">
        <f t="shared" si="8"/>
        <v>0</v>
      </c>
      <c r="I38" s="42">
        <f t="shared" si="10"/>
        <v>947.61106027284052</v>
      </c>
      <c r="K38" s="294">
        <v>0</v>
      </c>
    </row>
    <row r="39" spans="1:11" ht="13.5" customHeight="1">
      <c r="A39" s="29" t="s">
        <v>58</v>
      </c>
      <c r="B39" s="43">
        <f t="shared" si="9"/>
        <v>7.2769767080502909E-2</v>
      </c>
      <c r="C39" s="43">
        <f t="shared" si="9"/>
        <v>2.3813557375177559</v>
      </c>
      <c r="D39" s="43">
        <f t="shared" si="9"/>
        <v>2.0901350448143717E-8</v>
      </c>
      <c r="E39" s="43">
        <f t="shared" si="9"/>
        <v>1224.7441153481773</v>
      </c>
      <c r="F39" s="422"/>
      <c r="G39" s="43">
        <f t="shared" si="8"/>
        <v>0</v>
      </c>
      <c r="H39" s="44">
        <f t="shared" si="8"/>
        <v>0</v>
      </c>
      <c r="I39" s="39">
        <f t="shared" si="10"/>
        <v>1227.1982408736769</v>
      </c>
      <c r="K39" s="294">
        <v>0</v>
      </c>
    </row>
    <row r="40" spans="1:11" ht="13.5" customHeight="1">
      <c r="A40" s="28" t="s">
        <v>12</v>
      </c>
      <c r="B40" s="40">
        <f t="shared" si="9"/>
        <v>5.5580904430059494E-8</v>
      </c>
      <c r="C40" s="40">
        <f t="shared" si="9"/>
        <v>4.9551508214003848E-8</v>
      </c>
      <c r="D40" s="40">
        <f t="shared" si="9"/>
        <v>4.9551508214003848E-8</v>
      </c>
      <c r="E40" s="40">
        <f t="shared" si="9"/>
        <v>10.536325776509592</v>
      </c>
      <c r="F40" s="422"/>
      <c r="G40" s="40">
        <f t="shared" si="8"/>
        <v>0</v>
      </c>
      <c r="H40" s="41">
        <f t="shared" si="8"/>
        <v>0</v>
      </c>
      <c r="I40" s="42">
        <f t="shared" si="10"/>
        <v>10.536325931193513</v>
      </c>
      <c r="K40" s="294">
        <v>0</v>
      </c>
    </row>
    <row r="41" spans="1:11" ht="13.5" customHeight="1">
      <c r="A41" s="29" t="s">
        <v>59</v>
      </c>
      <c r="B41" s="43">
        <f t="shared" si="9"/>
        <v>0.33219047619047615</v>
      </c>
      <c r="C41" s="43">
        <f t="shared" si="9"/>
        <v>7.0590476190476176E-2</v>
      </c>
      <c r="D41" s="43">
        <f t="shared" si="9"/>
        <v>1.1045333333333334</v>
      </c>
      <c r="E41" s="43">
        <f t="shared" si="9"/>
        <v>0.14948571428571428</v>
      </c>
      <c r="F41" s="422"/>
      <c r="G41" s="43">
        <f t="shared" si="8"/>
        <v>0</v>
      </c>
      <c r="H41" s="44">
        <f t="shared" si="8"/>
        <v>0</v>
      </c>
      <c r="I41" s="39">
        <f t="shared" si="10"/>
        <v>1.6567999999999998</v>
      </c>
      <c r="K41" s="294">
        <v>0</v>
      </c>
    </row>
    <row r="42" spans="1:11" ht="13.5" customHeight="1">
      <c r="A42" s="28" t="s">
        <v>17</v>
      </c>
      <c r="B42" s="40">
        <f t="shared" si="9"/>
        <v>100.50247943670962</v>
      </c>
      <c r="C42" s="40">
        <f t="shared" si="9"/>
        <v>20.719337234654358</v>
      </c>
      <c r="D42" s="40">
        <f t="shared" si="9"/>
        <v>194.27735841551541</v>
      </c>
      <c r="E42" s="40">
        <f t="shared" si="9"/>
        <v>20.629866350287305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336.12904143716673</v>
      </c>
      <c r="K42" s="294">
        <v>0</v>
      </c>
    </row>
    <row r="43" spans="1:11" ht="13.5" customHeight="1">
      <c r="A43" s="29" t="s">
        <v>140</v>
      </c>
      <c r="B43" s="43">
        <f t="shared" si="9"/>
        <v>2704.285137059886</v>
      </c>
      <c r="C43" s="43">
        <f t="shared" si="9"/>
        <v>9866.6140583815959</v>
      </c>
      <c r="D43" s="43">
        <f t="shared" si="9"/>
        <v>6546.9084165008981</v>
      </c>
      <c r="E43" s="43">
        <f t="shared" si="9"/>
        <v>459.36208619537837</v>
      </c>
      <c r="F43" s="422"/>
      <c r="G43" s="43">
        <f t="shared" si="8"/>
        <v>0</v>
      </c>
      <c r="H43" s="44">
        <f t="shared" si="8"/>
        <v>0</v>
      </c>
      <c r="I43" s="39">
        <f t="shared" si="10"/>
        <v>19577.169698137757</v>
      </c>
      <c r="K43" s="294">
        <v>0</v>
      </c>
    </row>
    <row r="44" spans="1:11" ht="13.5" customHeight="1">
      <c r="A44" s="28" t="s">
        <v>25</v>
      </c>
      <c r="B44" s="40">
        <f t="shared" si="9"/>
        <v>1013.0264232800724</v>
      </c>
      <c r="C44" s="40">
        <f t="shared" si="9"/>
        <v>69.335234700447927</v>
      </c>
      <c r="D44" s="40">
        <f t="shared" si="9"/>
        <v>2012.6590179349462</v>
      </c>
      <c r="E44" s="40">
        <f t="shared" si="9"/>
        <v>9043.3231370290359</v>
      </c>
      <c r="F44" s="422"/>
      <c r="G44" s="40">
        <f t="shared" si="8"/>
        <v>1347.0380349993432</v>
      </c>
      <c r="H44" s="41">
        <f t="shared" si="8"/>
        <v>242.168917637851</v>
      </c>
      <c r="I44" s="42">
        <f t="shared" si="10"/>
        <v>13727.550765581696</v>
      </c>
      <c r="K44" s="294">
        <v>0</v>
      </c>
    </row>
    <row r="45" spans="1:11" ht="13.5" customHeight="1">
      <c r="A45" s="29" t="s">
        <v>24</v>
      </c>
      <c r="B45" s="43">
        <f t="shared" si="9"/>
        <v>311.74496591956535</v>
      </c>
      <c r="C45" s="43">
        <f t="shared" si="9"/>
        <v>141.03432929334917</v>
      </c>
      <c r="D45" s="43">
        <f t="shared" si="9"/>
        <v>164.17262722600285</v>
      </c>
      <c r="E45" s="43">
        <f t="shared" si="9"/>
        <v>5.6823021254439668E-9</v>
      </c>
      <c r="F45" s="422"/>
      <c r="G45" s="43">
        <f t="shared" si="8"/>
        <v>0</v>
      </c>
      <c r="H45" s="44">
        <f t="shared" si="8"/>
        <v>0</v>
      </c>
      <c r="I45" s="39">
        <f t="shared" si="10"/>
        <v>616.95192244459963</v>
      </c>
      <c r="K45" s="294">
        <v>0</v>
      </c>
    </row>
    <row r="46" spans="1:11" ht="13.5" customHeight="1">
      <c r="A46" s="28" t="s">
        <v>60</v>
      </c>
      <c r="B46" s="40">
        <f t="shared" si="9"/>
        <v>78.967592782848598</v>
      </c>
      <c r="C46" s="40">
        <f t="shared" si="9"/>
        <v>76.975486371602699</v>
      </c>
      <c r="D46" s="40">
        <f t="shared" si="9"/>
        <v>146.12365182012138</v>
      </c>
      <c r="E46" s="40">
        <f t="shared" si="9"/>
        <v>4.2839726418758045E-8</v>
      </c>
      <c r="F46" s="422"/>
      <c r="G46" s="40">
        <f t="shared" si="8"/>
        <v>0</v>
      </c>
      <c r="H46" s="41">
        <f t="shared" si="8"/>
        <v>0</v>
      </c>
      <c r="I46" s="42">
        <f t="shared" si="10"/>
        <v>302.06673101741239</v>
      </c>
      <c r="K46" s="294">
        <v>0</v>
      </c>
    </row>
    <row r="47" spans="1:11" ht="13.5" customHeight="1">
      <c r="A47" s="29" t="s">
        <v>22</v>
      </c>
      <c r="B47" s="43">
        <f t="shared" si="9"/>
        <v>330.08965522993753</v>
      </c>
      <c r="C47" s="43">
        <f t="shared" si="9"/>
        <v>1405.8088465242329</v>
      </c>
      <c r="D47" s="43">
        <f t="shared" si="9"/>
        <v>450.49320555922526</v>
      </c>
      <c r="E47" s="43">
        <f t="shared" si="9"/>
        <v>1.0624235030975757E-7</v>
      </c>
      <c r="F47" s="422"/>
      <c r="G47" s="43">
        <f t="shared" si="8"/>
        <v>0</v>
      </c>
      <c r="H47" s="44">
        <f t="shared" si="8"/>
        <v>0</v>
      </c>
      <c r="I47" s="39">
        <f t="shared" si="10"/>
        <v>2186.3917074196379</v>
      </c>
      <c r="K47" s="294">
        <v>0</v>
      </c>
    </row>
    <row r="48" spans="1:11" ht="13.5" customHeight="1">
      <c r="A48" s="28" t="s">
        <v>21</v>
      </c>
      <c r="B48" s="40">
        <f t="shared" si="9"/>
        <v>21.470145953197878</v>
      </c>
      <c r="C48" s="40">
        <f t="shared" si="9"/>
        <v>313.32138809542209</v>
      </c>
      <c r="D48" s="40">
        <f t="shared" si="9"/>
        <v>1919.5000340117831</v>
      </c>
      <c r="E48" s="40">
        <f t="shared" si="9"/>
        <v>2.9056985207727692E-8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2254.2915680894598</v>
      </c>
      <c r="K48" s="294">
        <v>0</v>
      </c>
    </row>
    <row r="49" spans="1:11" ht="13.5" customHeight="1">
      <c r="A49" s="30" t="s">
        <v>64</v>
      </c>
      <c r="B49" s="43">
        <f t="shared" si="9"/>
        <v>0</v>
      </c>
      <c r="C49" s="43">
        <f t="shared" si="9"/>
        <v>0</v>
      </c>
      <c r="D49" s="43">
        <f t="shared" si="9"/>
        <v>0</v>
      </c>
      <c r="E49" s="43">
        <f t="shared" si="9"/>
        <v>0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0</v>
      </c>
      <c r="K49" s="294">
        <v>0</v>
      </c>
    </row>
    <row r="50" spans="1:11" ht="13.5" customHeight="1">
      <c r="A50" s="55" t="s">
        <v>23</v>
      </c>
      <c r="B50" s="59">
        <f t="shared" ref="B50:E53" si="12">B128+B154+B180+B206+B232+B258+B284+B310+B336+B362+B388+B414+B440</f>
        <v>0</v>
      </c>
      <c r="C50" s="59">
        <f t="shared" si="12"/>
        <v>0</v>
      </c>
      <c r="D50" s="59">
        <f t="shared" si="12"/>
        <v>0</v>
      </c>
      <c r="E50" s="59">
        <f t="shared" si="12"/>
        <v>0</v>
      </c>
      <c r="F50" s="422"/>
      <c r="G50" s="59">
        <f t="shared" si="11"/>
        <v>0</v>
      </c>
      <c r="H50" s="60">
        <f t="shared" si="11"/>
        <v>0</v>
      </c>
      <c r="I50" s="61">
        <f t="shared" si="10"/>
        <v>0</v>
      </c>
      <c r="K50" s="294">
        <v>0</v>
      </c>
    </row>
    <row r="51" spans="1:11" ht="13.5" customHeight="1">
      <c r="A51" s="56" t="s">
        <v>19</v>
      </c>
      <c r="B51" s="62">
        <f t="shared" si="12"/>
        <v>0</v>
      </c>
      <c r="C51" s="62">
        <f t="shared" si="12"/>
        <v>0</v>
      </c>
      <c r="D51" s="62">
        <f t="shared" si="12"/>
        <v>0</v>
      </c>
      <c r="E51" s="62">
        <f t="shared" si="12"/>
        <v>0</v>
      </c>
      <c r="F51" s="422"/>
      <c r="G51" s="62">
        <f t="shared" si="11"/>
        <v>0</v>
      </c>
      <c r="H51" s="63">
        <f t="shared" si="11"/>
        <v>0</v>
      </c>
      <c r="I51" s="64">
        <f t="shared" si="10"/>
        <v>0</v>
      </c>
      <c r="K51" s="294">
        <v>0</v>
      </c>
    </row>
    <row r="52" spans="1:11" ht="13.5" customHeight="1">
      <c r="A52" s="55" t="s">
        <v>20</v>
      </c>
      <c r="B52" s="59">
        <f t="shared" si="12"/>
        <v>0</v>
      </c>
      <c r="C52" s="59">
        <f t="shared" si="12"/>
        <v>0</v>
      </c>
      <c r="D52" s="59">
        <f t="shared" si="12"/>
        <v>0</v>
      </c>
      <c r="E52" s="59">
        <f t="shared" si="12"/>
        <v>0</v>
      </c>
      <c r="F52" s="422"/>
      <c r="G52" s="59">
        <f t="shared" si="11"/>
        <v>0</v>
      </c>
      <c r="H52" s="60">
        <f t="shared" si="11"/>
        <v>0</v>
      </c>
      <c r="I52" s="61">
        <f t="shared" si="10"/>
        <v>0</v>
      </c>
      <c r="K52" s="294">
        <v>0</v>
      </c>
    </row>
    <row r="53" spans="1:11" ht="13.5" customHeight="1" thickBot="1">
      <c r="A53" s="57" t="s">
        <v>11</v>
      </c>
      <c r="B53" s="52">
        <f t="shared" si="12"/>
        <v>0</v>
      </c>
      <c r="C53" s="52">
        <f t="shared" si="12"/>
        <v>0</v>
      </c>
      <c r="D53" s="52">
        <f t="shared" si="12"/>
        <v>0</v>
      </c>
      <c r="E53" s="52">
        <f t="shared" si="12"/>
        <v>0</v>
      </c>
      <c r="F53" s="423"/>
      <c r="G53" s="52">
        <f t="shared" si="11"/>
        <v>0</v>
      </c>
      <c r="H53" s="65">
        <f t="shared" si="11"/>
        <v>0</v>
      </c>
      <c r="I53" s="66">
        <f t="shared" si="10"/>
        <v>0</v>
      </c>
      <c r="K53" s="294">
        <v>0</v>
      </c>
    </row>
    <row r="54" spans="1:11" ht="13.5" customHeight="1">
      <c r="A54" s="34" t="s">
        <v>26</v>
      </c>
      <c r="B54" s="67">
        <f>SUM(B33:B49)</f>
        <v>5987.1029664550642</v>
      </c>
      <c r="C54" s="67">
        <f t="shared" ref="C54:H54" si="13">SUM(C33:C49)</f>
        <v>13298.791488240371</v>
      </c>
      <c r="D54" s="67">
        <f t="shared" si="13"/>
        <v>14033.417604445411</v>
      </c>
      <c r="E54" s="67">
        <f t="shared" si="13"/>
        <v>10761.036257743288</v>
      </c>
      <c r="F54" s="67">
        <f t="shared" si="13"/>
        <v>0</v>
      </c>
      <c r="G54" s="67">
        <f t="shared" si="13"/>
        <v>1347.0380349993432</v>
      </c>
      <c r="H54" s="68">
        <f t="shared" si="13"/>
        <v>242.168917637851</v>
      </c>
      <c r="I54" s="39">
        <f>SUM(I33:I49)</f>
        <v>45669.555269521319</v>
      </c>
      <c r="K54" s="294">
        <v>0</v>
      </c>
    </row>
    <row r="55" spans="1:11" s="15" customFormat="1" ht="15" thickBot="1">
      <c r="A55" s="32" t="s">
        <v>90</v>
      </c>
      <c r="B55" s="48">
        <f>+B54/$I$54</f>
        <v>0.1310961521547967</v>
      </c>
      <c r="C55" s="48">
        <f t="shared" ref="C55:H55" si="14">+C54/$I$54</f>
        <v>0.29119599281746544</v>
      </c>
      <c r="D55" s="48">
        <f t="shared" si="14"/>
        <v>0.3072816786068191</v>
      </c>
      <c r="E55" s="48">
        <f t="shared" si="14"/>
        <v>0.23562822528567354</v>
      </c>
      <c r="F55" s="48">
        <f t="shared" si="14"/>
        <v>0</v>
      </c>
      <c r="G55" s="48">
        <f t="shared" si="14"/>
        <v>2.9495317549070189E-2</v>
      </c>
      <c r="H55" s="69">
        <f t="shared" si="14"/>
        <v>5.3026335861752587E-3</v>
      </c>
      <c r="I55" s="49">
        <v>1</v>
      </c>
      <c r="K55"/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9.6772693002391161</v>
      </c>
      <c r="G59" s="428"/>
      <c r="H59" s="430"/>
      <c r="I59" s="39">
        <f>F59</f>
        <v>9.6772693002391161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10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56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16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68</v>
      </c>
      <c r="B64" s="431"/>
      <c r="C64" s="432"/>
      <c r="D64" s="432"/>
      <c r="E64" s="433"/>
      <c r="F64" s="40">
        <f t="shared" si="15"/>
        <v>0</v>
      </c>
      <c r="G64" s="431"/>
      <c r="H64" s="433"/>
      <c r="I64" s="42">
        <f t="shared" si="16"/>
        <v>0</v>
      </c>
      <c r="K64" s="294">
        <v>0</v>
      </c>
    </row>
    <row r="65" spans="1:11" ht="13.5" customHeight="1">
      <c r="A65" s="29" t="s">
        <v>58</v>
      </c>
      <c r="B65" s="431"/>
      <c r="C65" s="432"/>
      <c r="D65" s="432"/>
      <c r="E65" s="433"/>
      <c r="F65" s="43">
        <f t="shared" si="15"/>
        <v>39044.429385750656</v>
      </c>
      <c r="G65" s="431"/>
      <c r="H65" s="433"/>
      <c r="I65" s="39">
        <f t="shared" si="16"/>
        <v>39044.429385750656</v>
      </c>
      <c r="K65" s="294">
        <v>0</v>
      </c>
    </row>
    <row r="66" spans="1:11" ht="13.5" customHeight="1">
      <c r="A66" s="28" t="s">
        <v>12</v>
      </c>
      <c r="B66" s="431"/>
      <c r="C66" s="432"/>
      <c r="D66" s="432"/>
      <c r="E66" s="433"/>
      <c r="F66" s="40">
        <f t="shared" si="15"/>
        <v>18382.049446437017</v>
      </c>
      <c r="G66" s="431"/>
      <c r="H66" s="433"/>
      <c r="I66" s="42">
        <f t="shared" si="16"/>
        <v>18382.049446437017</v>
      </c>
      <c r="K66" s="294">
        <v>0</v>
      </c>
    </row>
    <row r="67" spans="1:11" ht="13.5" customHeight="1">
      <c r="A67" s="29" t="s">
        <v>59</v>
      </c>
      <c r="B67" s="431"/>
      <c r="C67" s="432"/>
      <c r="D67" s="432"/>
      <c r="E67" s="433"/>
      <c r="F67" s="43">
        <f t="shared" si="15"/>
        <v>17453.180806443241</v>
      </c>
      <c r="G67" s="431"/>
      <c r="H67" s="433"/>
      <c r="I67" s="39">
        <f t="shared" si="16"/>
        <v>17453.180806443241</v>
      </c>
      <c r="K67" s="294">
        <v>0</v>
      </c>
    </row>
    <row r="68" spans="1:11" ht="13.5" customHeight="1">
      <c r="A68" s="28" t="s">
        <v>17</v>
      </c>
      <c r="B68" s="431"/>
      <c r="C68" s="432"/>
      <c r="D68" s="432"/>
      <c r="E68" s="433"/>
      <c r="F68" s="40">
        <f t="shared" si="15"/>
        <v>47.004778422002005</v>
      </c>
      <c r="G68" s="431"/>
      <c r="H68" s="433"/>
      <c r="I68" s="42">
        <f t="shared" si="16"/>
        <v>47.004778422002005</v>
      </c>
      <c r="K68" s="294">
        <v>0</v>
      </c>
    </row>
    <row r="69" spans="1:11" ht="13.5" customHeight="1">
      <c r="A69" s="29" t="s">
        <v>140</v>
      </c>
      <c r="B69" s="431"/>
      <c r="C69" s="432"/>
      <c r="D69" s="432"/>
      <c r="E69" s="433"/>
      <c r="F69" s="43">
        <f t="shared" si="15"/>
        <v>5616.3883317017135</v>
      </c>
      <c r="G69" s="431"/>
      <c r="H69" s="433"/>
      <c r="I69" s="39">
        <f t="shared" si="16"/>
        <v>5616.3883317017135</v>
      </c>
      <c r="K69" s="294">
        <v>0</v>
      </c>
    </row>
    <row r="70" spans="1:11" ht="13.5" customHeight="1">
      <c r="A70" s="28" t="s">
        <v>25</v>
      </c>
      <c r="B70" s="431"/>
      <c r="C70" s="432"/>
      <c r="D70" s="432"/>
      <c r="E70" s="433"/>
      <c r="F70" s="40">
        <f t="shared" si="15"/>
        <v>1745.6160684604001</v>
      </c>
      <c r="G70" s="431"/>
      <c r="H70" s="433"/>
      <c r="I70" s="42">
        <f t="shared" si="16"/>
        <v>1745.6160684604001</v>
      </c>
      <c r="K70" s="294">
        <v>0</v>
      </c>
    </row>
    <row r="71" spans="1:11" ht="13.5" customHeight="1">
      <c r="A71" s="29" t="s">
        <v>24</v>
      </c>
      <c r="B71" s="431"/>
      <c r="C71" s="432"/>
      <c r="D71" s="432"/>
      <c r="E71" s="433"/>
      <c r="F71" s="43">
        <f t="shared" si="15"/>
        <v>9.0949470177292824E-13</v>
      </c>
      <c r="G71" s="431"/>
      <c r="H71" s="433"/>
      <c r="I71" s="39">
        <f t="shared" si="16"/>
        <v>9.0949470177292824E-13</v>
      </c>
      <c r="K71" s="294">
        <v>0</v>
      </c>
    </row>
    <row r="72" spans="1:11" ht="13.5" customHeight="1">
      <c r="A72" s="28" t="s">
        <v>60</v>
      </c>
      <c r="B72" s="431"/>
      <c r="C72" s="432"/>
      <c r="D72" s="432"/>
      <c r="E72" s="433"/>
      <c r="F72" s="40">
        <f t="shared" si="15"/>
        <v>6.8450906856014626E-2</v>
      </c>
      <c r="G72" s="431"/>
      <c r="H72" s="433"/>
      <c r="I72" s="42">
        <f t="shared" si="16"/>
        <v>6.8450906856014626E-2</v>
      </c>
      <c r="K72" s="294">
        <v>0</v>
      </c>
    </row>
    <row r="73" spans="1:11" ht="13.5" customHeight="1">
      <c r="A73" s="29" t="s">
        <v>22</v>
      </c>
      <c r="B73" s="431"/>
      <c r="C73" s="432"/>
      <c r="D73" s="432"/>
      <c r="E73" s="433"/>
      <c r="F73" s="51">
        <f t="shared" si="15"/>
        <v>141.21409281092565</v>
      </c>
      <c r="G73" s="431"/>
      <c r="H73" s="433"/>
      <c r="I73" s="39">
        <f t="shared" si="16"/>
        <v>141.21409281092565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64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55" t="s">
        <v>23</v>
      </c>
      <c r="B76" s="431"/>
      <c r="C76" s="432"/>
      <c r="D76" s="432"/>
      <c r="E76" s="433"/>
      <c r="F76" s="59">
        <f t="shared" si="15"/>
        <v>0</v>
      </c>
      <c r="G76" s="431"/>
      <c r="H76" s="433"/>
      <c r="I76" s="61">
        <f t="shared" si="16"/>
        <v>0</v>
      </c>
      <c r="K76" s="294">
        <v>0</v>
      </c>
    </row>
    <row r="77" spans="1:11" ht="13.5" customHeight="1">
      <c r="A77" s="56" t="s">
        <v>19</v>
      </c>
      <c r="B77" s="431"/>
      <c r="C77" s="432"/>
      <c r="D77" s="432"/>
      <c r="E77" s="433"/>
      <c r="F77" s="62">
        <f t="shared" si="15"/>
        <v>0</v>
      </c>
      <c r="G77" s="431"/>
      <c r="H77" s="433"/>
      <c r="I77" s="64">
        <f t="shared" si="16"/>
        <v>0</v>
      </c>
      <c r="K77" s="294">
        <v>0</v>
      </c>
    </row>
    <row r="78" spans="1:11" ht="13.5" customHeight="1">
      <c r="A78" s="55" t="s">
        <v>20</v>
      </c>
      <c r="B78" s="431"/>
      <c r="C78" s="432"/>
      <c r="D78" s="432"/>
      <c r="E78" s="433"/>
      <c r="F78" s="59">
        <f t="shared" si="15"/>
        <v>0</v>
      </c>
      <c r="G78" s="431"/>
      <c r="H78" s="433"/>
      <c r="I78" s="61">
        <f t="shared" si="16"/>
        <v>0</v>
      </c>
      <c r="K78" s="294">
        <v>0</v>
      </c>
    </row>
    <row r="79" spans="1:11" ht="13.5" customHeight="1" thickBot="1">
      <c r="A79" s="57" t="s">
        <v>11</v>
      </c>
      <c r="B79" s="434"/>
      <c r="C79" s="435"/>
      <c r="D79" s="435"/>
      <c r="E79" s="436"/>
      <c r="F79" s="52">
        <f t="shared" si="15"/>
        <v>0</v>
      </c>
      <c r="G79" s="434"/>
      <c r="H79" s="436"/>
      <c r="I79" s="66">
        <f t="shared" si="16"/>
        <v>0</v>
      </c>
      <c r="K79" s="294">
        <v>0</v>
      </c>
    </row>
    <row r="80" spans="1:11" ht="13.5" customHeight="1">
      <c r="A80" s="34" t="s">
        <v>26</v>
      </c>
      <c r="B80" s="67">
        <v>0</v>
      </c>
      <c r="C80" s="67">
        <v>0</v>
      </c>
      <c r="D80" s="67">
        <v>0</v>
      </c>
      <c r="E80" s="67">
        <v>0</v>
      </c>
      <c r="F80" s="67">
        <f>SUM(F59:F75)</f>
        <v>82439.628630233055</v>
      </c>
      <c r="G80" s="67">
        <v>0</v>
      </c>
      <c r="H80" s="68">
        <v>0</v>
      </c>
      <c r="I80" s="39">
        <f>SUM(I59:I75)</f>
        <v>82439.628630233055</v>
      </c>
      <c r="K80" s="294">
        <v>0</v>
      </c>
    </row>
    <row r="81" spans="1:11" s="18" customFormat="1" ht="15" thickBot="1">
      <c r="A81" s="32" t="s">
        <v>90</v>
      </c>
      <c r="B81" s="48">
        <f>+B80/$I$80</f>
        <v>0</v>
      </c>
      <c r="C81" s="48">
        <f t="shared" ref="C81:I81" si="17">+C80/$I$80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8">
        <f t="shared" si="17"/>
        <v>1</v>
      </c>
      <c r="J81" s="4"/>
      <c r="K81"/>
    </row>
    <row r="82" spans="1:11" ht="15" thickBot="1">
      <c r="A82" s="2"/>
      <c r="B82" s="2"/>
      <c r="C82" s="2"/>
      <c r="D82" s="2"/>
      <c r="E82" s="2"/>
      <c r="F82" s="290">
        <f>+F80-F470-F496-F522-F548-F574</f>
        <v>0</v>
      </c>
      <c r="G82" s="290"/>
      <c r="H82" s="290"/>
      <c r="I82" s="290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644.60858262669603</v>
      </c>
      <c r="C85" s="37">
        <f t="shared" ref="C85:H85" si="18">C579+C605+C631</f>
        <v>0</v>
      </c>
      <c r="D85" s="37">
        <f t="shared" si="18"/>
        <v>49.824467047624566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694.43304967432061</v>
      </c>
      <c r="K85" s="294">
        <v>0</v>
      </c>
    </row>
    <row r="86" spans="1:11" ht="15">
      <c r="A86" s="28" t="s">
        <v>8</v>
      </c>
      <c r="B86" s="40">
        <f t="shared" ref="B86:H101" si="19">B580+B606+B632</f>
        <v>215.9710623856968</v>
      </c>
      <c r="C86" s="40">
        <f t="shared" si="19"/>
        <v>0</v>
      </c>
      <c r="D86" s="40">
        <f t="shared" si="19"/>
        <v>33.394223713274613</v>
      </c>
      <c r="E86" s="40">
        <f t="shared" si="19"/>
        <v>0</v>
      </c>
      <c r="F86" s="40">
        <f t="shared" si="19"/>
        <v>0</v>
      </c>
      <c r="G86" s="40">
        <f t="shared" si="19"/>
        <v>0</v>
      </c>
      <c r="H86" s="41">
        <f t="shared" si="19"/>
        <v>0</v>
      </c>
      <c r="I86" s="42">
        <f t="shared" ref="I86:I105" si="20">SUM(B86:H86)</f>
        <v>249.36528609897141</v>
      </c>
      <c r="K86" s="294">
        <v>0</v>
      </c>
    </row>
    <row r="87" spans="1:11" ht="15">
      <c r="A87" s="29" t="s">
        <v>10</v>
      </c>
      <c r="B87" s="43">
        <f t="shared" si="19"/>
        <v>1375.1597138346967</v>
      </c>
      <c r="C87" s="43">
        <f t="shared" si="19"/>
        <v>0</v>
      </c>
      <c r="D87" s="43">
        <f t="shared" si="19"/>
        <v>89.828709946281961</v>
      </c>
      <c r="E87" s="43">
        <f t="shared" si="19"/>
        <v>0</v>
      </c>
      <c r="F87" s="43">
        <f t="shared" si="19"/>
        <v>0</v>
      </c>
      <c r="G87" s="43">
        <f t="shared" si="19"/>
        <v>0</v>
      </c>
      <c r="H87" s="44">
        <f t="shared" si="19"/>
        <v>0</v>
      </c>
      <c r="I87" s="39">
        <f t="shared" si="20"/>
        <v>1464.9884237809788</v>
      </c>
      <c r="K87" s="294">
        <v>0</v>
      </c>
    </row>
    <row r="88" spans="1:11" ht="15">
      <c r="A88" s="28" t="s">
        <v>56</v>
      </c>
      <c r="B88" s="40">
        <f t="shared" si="19"/>
        <v>0</v>
      </c>
      <c r="C88" s="40">
        <f t="shared" si="19"/>
        <v>0</v>
      </c>
      <c r="D88" s="40">
        <f t="shared" si="19"/>
        <v>0</v>
      </c>
      <c r="E88" s="40">
        <f t="shared" si="19"/>
        <v>0</v>
      </c>
      <c r="F88" s="40">
        <f t="shared" si="19"/>
        <v>0</v>
      </c>
      <c r="G88" s="40">
        <f t="shared" si="19"/>
        <v>0</v>
      </c>
      <c r="H88" s="41">
        <f t="shared" si="19"/>
        <v>0</v>
      </c>
      <c r="I88" s="42">
        <f t="shared" si="20"/>
        <v>0</v>
      </c>
      <c r="K88" s="294">
        <v>0</v>
      </c>
    </row>
    <row r="89" spans="1:11" ht="15">
      <c r="A89" s="29" t="s">
        <v>16</v>
      </c>
      <c r="B89" s="43">
        <f t="shared" si="19"/>
        <v>2823.6525099281325</v>
      </c>
      <c r="C89" s="43">
        <f t="shared" si="19"/>
        <v>148.49154638072795</v>
      </c>
      <c r="D89" s="43">
        <f t="shared" si="19"/>
        <v>159.06249357774914</v>
      </c>
      <c r="E89" s="43">
        <f t="shared" si="19"/>
        <v>70.721937084427651</v>
      </c>
      <c r="F89" s="43">
        <f t="shared" si="19"/>
        <v>0</v>
      </c>
      <c r="G89" s="43">
        <f t="shared" si="19"/>
        <v>0</v>
      </c>
      <c r="H89" s="44">
        <f t="shared" si="19"/>
        <v>0</v>
      </c>
      <c r="I89" s="39">
        <f t="shared" si="20"/>
        <v>3201.9284869710373</v>
      </c>
      <c r="K89" s="294">
        <v>0</v>
      </c>
    </row>
    <row r="90" spans="1:11" ht="15">
      <c r="A90" s="28" t="s">
        <v>68</v>
      </c>
      <c r="B90" s="40">
        <f t="shared" si="19"/>
        <v>12197.701879534872</v>
      </c>
      <c r="C90" s="40">
        <f t="shared" si="19"/>
        <v>31.238442732568458</v>
      </c>
      <c r="D90" s="40">
        <f t="shared" si="19"/>
        <v>835.5011248940599</v>
      </c>
      <c r="E90" s="40">
        <f t="shared" si="19"/>
        <v>0</v>
      </c>
      <c r="F90" s="40">
        <f t="shared" si="19"/>
        <v>0</v>
      </c>
      <c r="G90" s="40">
        <f t="shared" si="19"/>
        <v>0</v>
      </c>
      <c r="H90" s="41">
        <f t="shared" si="19"/>
        <v>0</v>
      </c>
      <c r="I90" s="42">
        <f t="shared" si="20"/>
        <v>13064.4414471615</v>
      </c>
      <c r="K90" s="294">
        <v>0</v>
      </c>
    </row>
    <row r="91" spans="1:11" ht="15">
      <c r="A91" s="29" t="s">
        <v>58</v>
      </c>
      <c r="B91" s="43">
        <f t="shared" si="19"/>
        <v>0</v>
      </c>
      <c r="C91" s="43">
        <f t="shared" si="19"/>
        <v>1.8235217234694618</v>
      </c>
      <c r="D91" s="43">
        <f t="shared" si="19"/>
        <v>0.30373843191190519</v>
      </c>
      <c r="E91" s="43">
        <f t="shared" si="19"/>
        <v>230.19514925517092</v>
      </c>
      <c r="F91" s="43">
        <f t="shared" si="19"/>
        <v>3495.3413086902106</v>
      </c>
      <c r="G91" s="43">
        <f t="shared" si="19"/>
        <v>0</v>
      </c>
      <c r="H91" s="44">
        <f t="shared" si="19"/>
        <v>0</v>
      </c>
      <c r="I91" s="39">
        <f t="shared" si="20"/>
        <v>3727.6637181007627</v>
      </c>
      <c r="K91" s="294">
        <v>0</v>
      </c>
    </row>
    <row r="92" spans="1:11" ht="15">
      <c r="A92" s="28" t="s">
        <v>12</v>
      </c>
      <c r="B92" s="40">
        <f t="shared" si="19"/>
        <v>0</v>
      </c>
      <c r="C92" s="40">
        <f t="shared" si="19"/>
        <v>0</v>
      </c>
      <c r="D92" s="40">
        <f t="shared" si="19"/>
        <v>5.5130633010440723E-2</v>
      </c>
      <c r="E92" s="40">
        <f t="shared" si="19"/>
        <v>33.949032831804864</v>
      </c>
      <c r="F92" s="40">
        <f t="shared" si="19"/>
        <v>0</v>
      </c>
      <c r="G92" s="40">
        <f t="shared" si="19"/>
        <v>0</v>
      </c>
      <c r="H92" s="41">
        <f t="shared" si="19"/>
        <v>0</v>
      </c>
      <c r="I92" s="42">
        <f t="shared" si="20"/>
        <v>34.004163464815306</v>
      </c>
      <c r="K92" s="294">
        <v>0</v>
      </c>
    </row>
    <row r="93" spans="1:11" ht="15">
      <c r="A93" s="29" t="s">
        <v>59</v>
      </c>
      <c r="B93" s="43">
        <f t="shared" si="19"/>
        <v>0</v>
      </c>
      <c r="C93" s="43">
        <f t="shared" si="19"/>
        <v>0</v>
      </c>
      <c r="D93" s="43">
        <f t="shared" si="19"/>
        <v>0</v>
      </c>
      <c r="E93" s="43">
        <f t="shared" si="19"/>
        <v>6.1637206711104682</v>
      </c>
      <c r="F93" s="43">
        <f t="shared" si="19"/>
        <v>0</v>
      </c>
      <c r="G93" s="43">
        <f t="shared" si="19"/>
        <v>0</v>
      </c>
      <c r="H93" s="44">
        <f t="shared" si="19"/>
        <v>0</v>
      </c>
      <c r="I93" s="39">
        <f t="shared" si="20"/>
        <v>6.1637206711104682</v>
      </c>
      <c r="K93" s="294">
        <v>0</v>
      </c>
    </row>
    <row r="94" spans="1:11" ht="15">
      <c r="A94" s="28" t="s">
        <v>17</v>
      </c>
      <c r="B94" s="40">
        <f t="shared" si="19"/>
        <v>771.71212315432604</v>
      </c>
      <c r="C94" s="40">
        <f t="shared" si="19"/>
        <v>1.1595371540112236</v>
      </c>
      <c r="D94" s="40">
        <f t="shared" si="19"/>
        <v>67.837226027216474</v>
      </c>
      <c r="E94" s="40">
        <f t="shared" si="19"/>
        <v>4.9947017632407791</v>
      </c>
      <c r="F94" s="40">
        <f t="shared" si="19"/>
        <v>0</v>
      </c>
      <c r="G94" s="40">
        <f t="shared" si="19"/>
        <v>0</v>
      </c>
      <c r="H94" s="41">
        <f t="shared" si="19"/>
        <v>0</v>
      </c>
      <c r="I94" s="42">
        <f t="shared" si="20"/>
        <v>845.70358809879451</v>
      </c>
      <c r="K94" s="294">
        <v>0</v>
      </c>
    </row>
    <row r="95" spans="1:11" ht="15">
      <c r="A95" s="29" t="s">
        <v>140</v>
      </c>
      <c r="B95" s="43">
        <f t="shared" si="19"/>
        <v>19760.300063946819</v>
      </c>
      <c r="C95" s="43">
        <f t="shared" si="19"/>
        <v>1099.3688184985911</v>
      </c>
      <c r="D95" s="43">
        <f t="shared" si="19"/>
        <v>4237.6798614326235</v>
      </c>
      <c r="E95" s="43">
        <f t="shared" si="19"/>
        <v>168.8315576347411</v>
      </c>
      <c r="F95" s="43">
        <f t="shared" si="19"/>
        <v>0</v>
      </c>
      <c r="G95" s="43">
        <f t="shared" si="19"/>
        <v>0</v>
      </c>
      <c r="H95" s="44">
        <f t="shared" si="19"/>
        <v>0</v>
      </c>
      <c r="I95" s="39">
        <f t="shared" si="20"/>
        <v>25266.180301512777</v>
      </c>
      <c r="K95" s="294">
        <v>0</v>
      </c>
    </row>
    <row r="96" spans="1:11" ht="15">
      <c r="A96" s="28" t="s">
        <v>25</v>
      </c>
      <c r="B96" s="40">
        <f t="shared" si="19"/>
        <v>2992.869372968994</v>
      </c>
      <c r="C96" s="40">
        <f t="shared" si="19"/>
        <v>0.3349729880532028</v>
      </c>
      <c r="D96" s="40">
        <f t="shared" si="19"/>
        <v>4442.8448010182083</v>
      </c>
      <c r="E96" s="40">
        <f t="shared" si="19"/>
        <v>7270.8688587376337</v>
      </c>
      <c r="F96" s="40">
        <f t="shared" si="19"/>
        <v>0</v>
      </c>
      <c r="G96" s="40">
        <f t="shared" si="19"/>
        <v>3658.05192764909</v>
      </c>
      <c r="H96" s="41">
        <f t="shared" si="19"/>
        <v>2.5162018128791703</v>
      </c>
      <c r="I96" s="42">
        <f t="shared" si="20"/>
        <v>18367.486135174859</v>
      </c>
      <c r="K96" s="294">
        <v>0</v>
      </c>
    </row>
    <row r="97" spans="1:11" ht="15">
      <c r="A97" s="29" t="s">
        <v>24</v>
      </c>
      <c r="B97" s="43">
        <f t="shared" si="19"/>
        <v>4421.4142687665144</v>
      </c>
      <c r="C97" s="43">
        <f t="shared" si="19"/>
        <v>21.320046102358447</v>
      </c>
      <c r="D97" s="43">
        <f t="shared" si="19"/>
        <v>242.18337473913351</v>
      </c>
      <c r="E97" s="43">
        <f t="shared" si="19"/>
        <v>0</v>
      </c>
      <c r="F97" s="43">
        <f t="shared" si="19"/>
        <v>0</v>
      </c>
      <c r="G97" s="43">
        <f t="shared" si="19"/>
        <v>0</v>
      </c>
      <c r="H97" s="44">
        <f t="shared" si="19"/>
        <v>0</v>
      </c>
      <c r="I97" s="39">
        <f t="shared" si="20"/>
        <v>4684.9176896080062</v>
      </c>
      <c r="K97" s="294">
        <v>0</v>
      </c>
    </row>
    <row r="98" spans="1:11" ht="15">
      <c r="A98" s="28" t="s">
        <v>60</v>
      </c>
      <c r="B98" s="40">
        <f t="shared" si="19"/>
        <v>14891.635183607677</v>
      </c>
      <c r="C98" s="40">
        <f t="shared" si="19"/>
        <v>27.768524015289277</v>
      </c>
      <c r="D98" s="40">
        <f t="shared" si="19"/>
        <v>1852.8707946838454</v>
      </c>
      <c r="E98" s="40">
        <f t="shared" si="19"/>
        <v>0</v>
      </c>
      <c r="F98" s="40">
        <f t="shared" si="19"/>
        <v>0</v>
      </c>
      <c r="G98" s="40">
        <f t="shared" si="19"/>
        <v>0</v>
      </c>
      <c r="H98" s="41">
        <f t="shared" si="19"/>
        <v>0</v>
      </c>
      <c r="I98" s="42">
        <f t="shared" si="20"/>
        <v>16772.274502306813</v>
      </c>
      <c r="K98" s="294">
        <v>0</v>
      </c>
    </row>
    <row r="99" spans="1:11" ht="15">
      <c r="A99" s="29" t="s">
        <v>22</v>
      </c>
      <c r="B99" s="43">
        <f t="shared" si="19"/>
        <v>2201.2322420021133</v>
      </c>
      <c r="C99" s="43">
        <f t="shared" si="19"/>
        <v>0</v>
      </c>
      <c r="D99" s="43">
        <f t="shared" si="19"/>
        <v>167.37649097422468</v>
      </c>
      <c r="E99" s="43">
        <f t="shared" si="19"/>
        <v>0</v>
      </c>
      <c r="F99" s="43">
        <f t="shared" si="19"/>
        <v>135.32099199845931</v>
      </c>
      <c r="G99" s="43">
        <f t="shared" si="19"/>
        <v>0</v>
      </c>
      <c r="H99" s="44">
        <f t="shared" si="19"/>
        <v>0</v>
      </c>
      <c r="I99" s="39">
        <f t="shared" si="20"/>
        <v>2503.929724974797</v>
      </c>
      <c r="K99" s="294">
        <v>0</v>
      </c>
    </row>
    <row r="100" spans="1:11" ht="15">
      <c r="A100" s="28" t="s">
        <v>21</v>
      </c>
      <c r="B100" s="40">
        <f t="shared" si="19"/>
        <v>100.56924001323409</v>
      </c>
      <c r="C100" s="40">
        <f t="shared" si="19"/>
        <v>0</v>
      </c>
      <c r="D100" s="40">
        <f t="shared" si="19"/>
        <v>1.8581431792979091</v>
      </c>
      <c r="E100" s="40">
        <f t="shared" si="19"/>
        <v>0</v>
      </c>
      <c r="F100" s="40">
        <f t="shared" si="19"/>
        <v>0</v>
      </c>
      <c r="G100" s="40">
        <f t="shared" si="19"/>
        <v>0</v>
      </c>
      <c r="H100" s="41">
        <f t="shared" si="19"/>
        <v>0</v>
      </c>
      <c r="I100" s="42">
        <f t="shared" si="20"/>
        <v>102.42738319253201</v>
      </c>
      <c r="K100" s="294">
        <v>0</v>
      </c>
    </row>
    <row r="101" spans="1:11" ht="15">
      <c r="A101" s="30" t="s">
        <v>64</v>
      </c>
      <c r="B101" s="43">
        <f t="shared" si="19"/>
        <v>681.90195194950434</v>
      </c>
      <c r="C101" s="43">
        <f t="shared" si="19"/>
        <v>0</v>
      </c>
      <c r="D101" s="43">
        <f t="shared" si="19"/>
        <v>620.67731958516617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1302.5792715346706</v>
      </c>
      <c r="K101" s="294">
        <v>0</v>
      </c>
    </row>
    <row r="102" spans="1:11">
      <c r="A102" s="55" t="s">
        <v>23</v>
      </c>
      <c r="B102" s="59">
        <f t="shared" ref="B102:H105" si="21">B596+B622+B648</f>
        <v>681.90195194950434</v>
      </c>
      <c r="C102" s="59">
        <f t="shared" si="21"/>
        <v>0</v>
      </c>
      <c r="D102" s="59">
        <f t="shared" si="21"/>
        <v>620.67731958516617</v>
      </c>
      <c r="E102" s="59">
        <f t="shared" si="21"/>
        <v>0</v>
      </c>
      <c r="F102" s="59">
        <f t="shared" si="21"/>
        <v>0</v>
      </c>
      <c r="G102" s="59">
        <f t="shared" si="21"/>
        <v>0</v>
      </c>
      <c r="H102" s="60">
        <f t="shared" si="21"/>
        <v>0</v>
      </c>
      <c r="I102" s="61">
        <f t="shared" si="20"/>
        <v>1302.5792715346706</v>
      </c>
      <c r="K102" s="294">
        <v>0</v>
      </c>
    </row>
    <row r="103" spans="1:11">
      <c r="A103" s="56" t="s">
        <v>19</v>
      </c>
      <c r="B103" s="62">
        <f t="shared" si="21"/>
        <v>0</v>
      </c>
      <c r="C103" s="62">
        <f t="shared" si="21"/>
        <v>0</v>
      </c>
      <c r="D103" s="62">
        <f t="shared" si="21"/>
        <v>0</v>
      </c>
      <c r="E103" s="62">
        <f t="shared" si="21"/>
        <v>0</v>
      </c>
      <c r="F103" s="62">
        <f t="shared" si="21"/>
        <v>0</v>
      </c>
      <c r="G103" s="62">
        <f t="shared" si="21"/>
        <v>0</v>
      </c>
      <c r="H103" s="63">
        <f t="shared" si="21"/>
        <v>0</v>
      </c>
      <c r="I103" s="64">
        <f t="shared" si="20"/>
        <v>0</v>
      </c>
      <c r="K103" s="294">
        <v>0</v>
      </c>
    </row>
    <row r="104" spans="1:11">
      <c r="A104" s="55" t="s">
        <v>20</v>
      </c>
      <c r="B104" s="59">
        <f t="shared" si="21"/>
        <v>0</v>
      </c>
      <c r="C104" s="59">
        <f t="shared" si="21"/>
        <v>0</v>
      </c>
      <c r="D104" s="59">
        <f t="shared" si="21"/>
        <v>0</v>
      </c>
      <c r="E104" s="59">
        <f t="shared" si="21"/>
        <v>0</v>
      </c>
      <c r="F104" s="59">
        <f t="shared" si="21"/>
        <v>0</v>
      </c>
      <c r="G104" s="59">
        <f t="shared" si="21"/>
        <v>0</v>
      </c>
      <c r="H104" s="60">
        <f t="shared" si="21"/>
        <v>0</v>
      </c>
      <c r="I104" s="61">
        <f t="shared" si="20"/>
        <v>0</v>
      </c>
      <c r="K104" s="294">
        <v>0</v>
      </c>
    </row>
    <row r="105" spans="1:11" ht="15" thickBot="1">
      <c r="A105" s="57" t="s">
        <v>11</v>
      </c>
      <c r="B105" s="52">
        <f t="shared" si="21"/>
        <v>0</v>
      </c>
      <c r="C105" s="52">
        <f t="shared" si="21"/>
        <v>0</v>
      </c>
      <c r="D105" s="52">
        <f t="shared" si="21"/>
        <v>0</v>
      </c>
      <c r="E105" s="52">
        <f t="shared" si="21"/>
        <v>0</v>
      </c>
      <c r="F105" s="52">
        <f t="shared" si="21"/>
        <v>0</v>
      </c>
      <c r="G105" s="52">
        <f t="shared" si="21"/>
        <v>0</v>
      </c>
      <c r="H105" s="65">
        <f t="shared" si="21"/>
        <v>0</v>
      </c>
      <c r="I105" s="66">
        <f t="shared" si="20"/>
        <v>0</v>
      </c>
      <c r="K105" s="294">
        <v>0</v>
      </c>
    </row>
    <row r="106" spans="1:11" ht="15">
      <c r="A106" s="34" t="s">
        <v>26</v>
      </c>
      <c r="B106" s="67">
        <f>SUM(B85:B101)</f>
        <v>63078.728194719275</v>
      </c>
      <c r="C106" s="67">
        <f t="shared" ref="C106:I106" si="22">SUM(C85:C101)</f>
        <v>1331.5054095950691</v>
      </c>
      <c r="D106" s="67">
        <f t="shared" si="22"/>
        <v>12801.297899883626</v>
      </c>
      <c r="E106" s="67">
        <f t="shared" si="22"/>
        <v>7785.7249579781292</v>
      </c>
      <c r="F106" s="67">
        <f t="shared" si="22"/>
        <v>3630.6623006886698</v>
      </c>
      <c r="G106" s="67">
        <f t="shared" si="22"/>
        <v>3658.05192764909</v>
      </c>
      <c r="H106" s="68">
        <f t="shared" si="22"/>
        <v>2.5162018128791703</v>
      </c>
      <c r="I106" s="39">
        <f t="shared" si="22"/>
        <v>92288.48689232675</v>
      </c>
      <c r="K106" s="294">
        <v>0</v>
      </c>
    </row>
    <row r="107" spans="1:11" s="16" customFormat="1" ht="15" thickBot="1">
      <c r="A107" s="58" t="s">
        <v>90</v>
      </c>
      <c r="B107" s="48">
        <f>+B106/$I$106</f>
        <v>0.68349509585430102</v>
      </c>
      <c r="C107" s="48">
        <f t="shared" ref="C107:I107" si="23">+C106/$I$106</f>
        <v>1.4427643733595289E-2</v>
      </c>
      <c r="D107" s="48">
        <f t="shared" si="23"/>
        <v>0.13870958698043168</v>
      </c>
      <c r="E107" s="48">
        <f t="shared" si="23"/>
        <v>8.4362906145181008E-2</v>
      </c>
      <c r="F107" s="48">
        <f t="shared" si="23"/>
        <v>3.9340360026972533E-2</v>
      </c>
      <c r="G107" s="48">
        <f t="shared" si="23"/>
        <v>3.9637142733924657E-2</v>
      </c>
      <c r="H107" s="48">
        <f t="shared" si="23"/>
        <v>2.7264525593694373E-5</v>
      </c>
      <c r="I107" s="48">
        <f t="shared" si="23"/>
        <v>1</v>
      </c>
      <c r="J107" s="4"/>
      <c r="K107"/>
    </row>
    <row r="108" spans="1:11" ht="13.5" customHeight="1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4.25" customHeight="1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8.7048872365069072E-2</v>
      </c>
      <c r="C111" s="37">
        <v>0</v>
      </c>
      <c r="D111" s="37">
        <v>0</v>
      </c>
      <c r="E111" s="37">
        <v>0</v>
      </c>
      <c r="F111" s="421">
        <v>0</v>
      </c>
      <c r="G111" s="37">
        <v>0</v>
      </c>
      <c r="H111" s="38">
        <v>0</v>
      </c>
      <c r="I111" s="39">
        <f>SUM(B111:H111)</f>
        <v>8.7048872365069072E-2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>
        <v>0</v>
      </c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10</v>
      </c>
      <c r="B113" s="43">
        <v>69.182607164690708</v>
      </c>
      <c r="C113" s="43">
        <v>0</v>
      </c>
      <c r="D113" s="43">
        <v>51.886955373518028</v>
      </c>
      <c r="E113" s="43">
        <v>0</v>
      </c>
      <c r="F113" s="422">
        <v>0</v>
      </c>
      <c r="G113" s="43">
        <v>0</v>
      </c>
      <c r="H113" s="44">
        <v>0</v>
      </c>
      <c r="I113" s="39">
        <f t="shared" si="24"/>
        <v>121.06956253820874</v>
      </c>
    </row>
    <row r="114" spans="1:9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>
        <v>0</v>
      </c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16</v>
      </c>
      <c r="B115" s="43">
        <v>0.12412073830951176</v>
      </c>
      <c r="C115" s="43">
        <v>24.948940200157747</v>
      </c>
      <c r="D115" s="43">
        <v>18.658809857831539</v>
      </c>
      <c r="E115" s="43">
        <v>0</v>
      </c>
      <c r="F115" s="422">
        <v>0</v>
      </c>
      <c r="G115" s="43">
        <v>0</v>
      </c>
      <c r="H115" s="44">
        <v>0</v>
      </c>
      <c r="I115" s="39">
        <f t="shared" si="24"/>
        <v>43.731870796298793</v>
      </c>
    </row>
    <row r="116" spans="1:9" ht="15">
      <c r="A116" s="28" t="s">
        <v>68</v>
      </c>
      <c r="B116" s="40">
        <v>0.56872079462592517</v>
      </c>
      <c r="C116" s="40">
        <v>0</v>
      </c>
      <c r="D116" s="40">
        <v>0.42654059596944383</v>
      </c>
      <c r="E116" s="40">
        <v>0</v>
      </c>
      <c r="F116" s="422">
        <v>0</v>
      </c>
      <c r="G116" s="40">
        <v>0</v>
      </c>
      <c r="H116" s="41">
        <v>0</v>
      </c>
      <c r="I116" s="42">
        <f t="shared" si="24"/>
        <v>0.995261390595369</v>
      </c>
    </row>
    <row r="117" spans="1:9" ht="15">
      <c r="A117" s="29" t="s">
        <v>58</v>
      </c>
      <c r="B117" s="43">
        <v>7.2769690851656521E-2</v>
      </c>
      <c r="C117" s="43">
        <v>0</v>
      </c>
      <c r="D117" s="43">
        <v>0</v>
      </c>
      <c r="E117" s="43">
        <v>5.4577268138742391E-2</v>
      </c>
      <c r="F117" s="422">
        <v>0</v>
      </c>
      <c r="G117" s="43">
        <v>0</v>
      </c>
      <c r="H117" s="44">
        <v>0</v>
      </c>
      <c r="I117" s="39">
        <f t="shared" si="24"/>
        <v>0.12734695899039891</v>
      </c>
    </row>
    <row r="118" spans="1:9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>
        <v>0</v>
      </c>
      <c r="G118" s="40">
        <v>0</v>
      </c>
      <c r="H118" s="41">
        <v>0</v>
      </c>
      <c r="I118" s="42">
        <f t="shared" si="24"/>
        <v>0</v>
      </c>
    </row>
    <row r="119" spans="1:9" ht="15">
      <c r="A119" s="29" t="s">
        <v>59</v>
      </c>
      <c r="B119" s="43">
        <v>0.2616</v>
      </c>
      <c r="C119" s="43">
        <v>0</v>
      </c>
      <c r="D119" s="43">
        <v>0</v>
      </c>
      <c r="E119" s="43">
        <v>0</v>
      </c>
      <c r="F119" s="422">
        <v>0</v>
      </c>
      <c r="G119" s="43">
        <v>0</v>
      </c>
      <c r="H119" s="44">
        <v>0</v>
      </c>
      <c r="I119" s="39">
        <f t="shared" si="24"/>
        <v>0.2616</v>
      </c>
    </row>
    <row r="120" spans="1:9" ht="15">
      <c r="A120" s="28" t="s">
        <v>17</v>
      </c>
      <c r="B120" s="40">
        <v>2.2698954925930364E-2</v>
      </c>
      <c r="C120" s="40">
        <v>0</v>
      </c>
      <c r="D120" s="40">
        <v>1.7253010450740696</v>
      </c>
      <c r="E120" s="40">
        <v>0</v>
      </c>
      <c r="F120" s="422">
        <v>0</v>
      </c>
      <c r="G120" s="40">
        <v>0</v>
      </c>
      <c r="H120" s="41">
        <v>0</v>
      </c>
      <c r="I120" s="42">
        <f t="shared" si="24"/>
        <v>1.748</v>
      </c>
    </row>
    <row r="121" spans="1:9" ht="15">
      <c r="A121" s="29" t="s">
        <v>140</v>
      </c>
      <c r="B121" s="43">
        <v>23.003873999564515</v>
      </c>
      <c r="C121" s="43">
        <v>127.63999367373</v>
      </c>
      <c r="D121" s="43">
        <v>600.68511142169848</v>
      </c>
      <c r="E121" s="43">
        <v>3.4925083064323022E-2</v>
      </c>
      <c r="F121" s="422">
        <v>0</v>
      </c>
      <c r="G121" s="43">
        <v>0</v>
      </c>
      <c r="H121" s="44">
        <v>0</v>
      </c>
      <c r="I121" s="39">
        <f t="shared" si="24"/>
        <v>751.36390417805728</v>
      </c>
    </row>
    <row r="122" spans="1:9" ht="15">
      <c r="A122" s="28" t="s">
        <v>25</v>
      </c>
      <c r="B122" s="40">
        <v>10.092540540711536</v>
      </c>
      <c r="C122" s="40">
        <v>0.12511107920024109</v>
      </c>
      <c r="D122" s="40">
        <v>91.267759933959354</v>
      </c>
      <c r="E122" s="40">
        <v>371.44246720082691</v>
      </c>
      <c r="F122" s="422">
        <v>0</v>
      </c>
      <c r="G122" s="40">
        <v>88.400741182576368</v>
      </c>
      <c r="H122" s="41">
        <v>0.31435590404124192</v>
      </c>
      <c r="I122" s="42">
        <f t="shared" si="24"/>
        <v>561.64297584131566</v>
      </c>
    </row>
    <row r="123" spans="1:9" ht="15">
      <c r="A123" s="29" t="s">
        <v>24</v>
      </c>
      <c r="B123" s="43">
        <v>2.8752292785521663</v>
      </c>
      <c r="C123" s="43">
        <v>0</v>
      </c>
      <c r="D123" s="43">
        <v>0</v>
      </c>
      <c r="E123" s="43">
        <v>0</v>
      </c>
      <c r="F123" s="422">
        <v>0</v>
      </c>
      <c r="G123" s="43">
        <v>0</v>
      </c>
      <c r="H123" s="44">
        <v>0</v>
      </c>
      <c r="I123" s="39">
        <f t="shared" si="24"/>
        <v>2.8752292785521663</v>
      </c>
    </row>
    <row r="124" spans="1:9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>
        <v>0</v>
      </c>
      <c r="G124" s="40">
        <v>0</v>
      </c>
      <c r="H124" s="41">
        <v>0</v>
      </c>
      <c r="I124" s="42">
        <f t="shared" si="24"/>
        <v>0</v>
      </c>
    </row>
    <row r="125" spans="1:9" ht="15">
      <c r="A125" s="29" t="s">
        <v>22</v>
      </c>
      <c r="B125" s="43">
        <v>0</v>
      </c>
      <c r="C125" s="43">
        <v>0</v>
      </c>
      <c r="D125" s="43">
        <v>0</v>
      </c>
      <c r="E125" s="43">
        <v>0</v>
      </c>
      <c r="F125" s="422">
        <v>0</v>
      </c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>
        <v>0</v>
      </c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>
        <v>0</v>
      </c>
      <c r="G127" s="43">
        <v>0</v>
      </c>
      <c r="H127" s="44">
        <v>0</v>
      </c>
      <c r="I127" s="39">
        <f t="shared" si="24"/>
        <v>0</v>
      </c>
    </row>
    <row r="128" spans="1:9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>
        <v>0</v>
      </c>
      <c r="G128" s="59">
        <v>0</v>
      </c>
      <c r="H128" s="60">
        <v>0</v>
      </c>
      <c r="I128" s="61">
        <f t="shared" si="24"/>
        <v>0</v>
      </c>
    </row>
    <row r="129" spans="1:1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>
        <v>0</v>
      </c>
      <c r="G129" s="62">
        <v>0</v>
      </c>
      <c r="H129" s="63">
        <v>0</v>
      </c>
      <c r="I129" s="64">
        <f t="shared" si="24"/>
        <v>0</v>
      </c>
    </row>
    <row r="130" spans="1:1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>
        <v>0</v>
      </c>
      <c r="G130" s="59">
        <v>0</v>
      </c>
      <c r="H130" s="60">
        <v>0</v>
      </c>
      <c r="I130" s="61">
        <f t="shared" si="24"/>
        <v>0</v>
      </c>
    </row>
    <row r="131" spans="1:11" ht="15" thickBot="1">
      <c r="A131" s="57"/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24"/>
        <v>0</v>
      </c>
    </row>
    <row r="132" spans="1:11" ht="15">
      <c r="A132" s="34" t="s">
        <v>26</v>
      </c>
      <c r="B132" s="67">
        <f>SUM(B111:B127)</f>
        <v>106.29121003459704</v>
      </c>
      <c r="C132" s="67">
        <f t="shared" ref="C132:I132" si="25">SUM(C111:C127)</f>
        <v>152.71404495308801</v>
      </c>
      <c r="D132" s="67">
        <f t="shared" si="25"/>
        <v>764.65047822805093</v>
      </c>
      <c r="E132" s="67">
        <f t="shared" si="25"/>
        <v>371.53196955202998</v>
      </c>
      <c r="F132" s="67">
        <f t="shared" si="25"/>
        <v>0</v>
      </c>
      <c r="G132" s="67">
        <f t="shared" si="25"/>
        <v>88.400741182576368</v>
      </c>
      <c r="H132" s="68">
        <f t="shared" si="25"/>
        <v>0.31435590404124192</v>
      </c>
      <c r="I132" s="39">
        <f t="shared" si="25"/>
        <v>1483.9027998543834</v>
      </c>
    </row>
    <row r="133" spans="1:11" s="15" customFormat="1" ht="15" thickBot="1">
      <c r="A133" s="32" t="s">
        <v>90</v>
      </c>
      <c r="B133" s="48">
        <f>+B132/$I$132</f>
        <v>7.1629496248020758E-2</v>
      </c>
      <c r="C133" s="48">
        <f t="shared" ref="C133:I133" si="26">+C132/$I$132</f>
        <v>0.10291377910202337</v>
      </c>
      <c r="D133" s="48">
        <f t="shared" si="26"/>
        <v>0.51529687679212322</v>
      </c>
      <c r="E133" s="48">
        <f t="shared" si="26"/>
        <v>0.25037486928961161</v>
      </c>
      <c r="F133" s="48">
        <f t="shared" si="26"/>
        <v>0</v>
      </c>
      <c r="G133" s="48">
        <f t="shared" si="26"/>
        <v>5.9573134568686847E-2</v>
      </c>
      <c r="H133" s="48">
        <f t="shared" si="26"/>
        <v>2.1184399953426189E-4</v>
      </c>
      <c r="I133" s="48">
        <f t="shared" si="26"/>
        <v>1</v>
      </c>
      <c r="K133"/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4.25" customHeight="1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+SUM(B137:E137,G137:H137)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3" si="27">+SUM(B138:E138,G138:H138)</f>
        <v>0</v>
      </c>
    </row>
    <row r="139" spans="1:1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7"/>
        <v>0</v>
      </c>
    </row>
    <row r="140" spans="1:11" ht="15">
      <c r="A140" s="28" t="s">
        <v>56</v>
      </c>
      <c r="B140" s="40">
        <v>0</v>
      </c>
      <c r="C140" s="40">
        <v>38.427709680870976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7"/>
        <v>38.427709680870976</v>
      </c>
    </row>
    <row r="141" spans="1:11" ht="15">
      <c r="A141" s="29" t="s">
        <v>16</v>
      </c>
      <c r="B141" s="43">
        <v>5.3596115893571783</v>
      </c>
      <c r="C141" s="43">
        <v>52.566790877915629</v>
      </c>
      <c r="D141" s="43">
        <v>4.0505758300427841</v>
      </c>
      <c r="E141" s="43">
        <v>0</v>
      </c>
      <c r="F141" s="422"/>
      <c r="G141" s="43">
        <v>0</v>
      </c>
      <c r="H141" s="44">
        <v>0</v>
      </c>
      <c r="I141" s="39">
        <f t="shared" si="27"/>
        <v>61.97697829731559</v>
      </c>
    </row>
    <row r="142" spans="1:11" ht="15">
      <c r="A142" s="28" t="s">
        <v>68</v>
      </c>
      <c r="B142" s="40">
        <v>55.407631602090454</v>
      </c>
      <c r="C142" s="40">
        <v>2.4852663065976279</v>
      </c>
      <c r="D142" s="40">
        <v>8.9883798088614224</v>
      </c>
      <c r="E142" s="40">
        <v>0</v>
      </c>
      <c r="F142" s="422"/>
      <c r="G142" s="40">
        <v>0</v>
      </c>
      <c r="H142" s="41">
        <v>0</v>
      </c>
      <c r="I142" s="42">
        <f t="shared" si="27"/>
        <v>66.881277717549509</v>
      </c>
    </row>
    <row r="143" spans="1:11" ht="15">
      <c r="A143" s="29" t="s">
        <v>58</v>
      </c>
      <c r="B143" s="43">
        <v>0</v>
      </c>
      <c r="C143" s="43">
        <v>0</v>
      </c>
      <c r="D143" s="43">
        <v>0</v>
      </c>
      <c r="E143" s="43">
        <v>4.8521280112053411</v>
      </c>
      <c r="F143" s="422"/>
      <c r="G143" s="43">
        <v>0</v>
      </c>
      <c r="H143" s="44">
        <v>0</v>
      </c>
      <c r="I143" s="39">
        <f t="shared" si="27"/>
        <v>4.8521280112053411</v>
      </c>
    </row>
    <row r="144" spans="1:1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27"/>
        <v>0</v>
      </c>
    </row>
    <row r="145" spans="1:1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7"/>
        <v>0</v>
      </c>
    </row>
    <row r="146" spans="1:11" ht="15">
      <c r="A146" s="28" t="s">
        <v>17</v>
      </c>
      <c r="B146" s="40">
        <v>0</v>
      </c>
      <c r="C146" s="40">
        <v>0</v>
      </c>
      <c r="D146" s="40">
        <v>0.29229938647299702</v>
      </c>
      <c r="E146" s="40">
        <v>0.38973251529732933</v>
      </c>
      <c r="F146" s="422"/>
      <c r="G146" s="40">
        <v>0</v>
      </c>
      <c r="H146" s="41">
        <v>0</v>
      </c>
      <c r="I146" s="42">
        <f t="shared" si="27"/>
        <v>0.68203190177032635</v>
      </c>
    </row>
    <row r="147" spans="1:11" ht="15">
      <c r="A147" s="29" t="s">
        <v>140</v>
      </c>
      <c r="B147" s="43">
        <v>347.87278137327525</v>
      </c>
      <c r="C147" s="43">
        <v>3207.7275454102387</v>
      </c>
      <c r="D147" s="43">
        <v>687.74514689073112</v>
      </c>
      <c r="E147" s="43">
        <v>0</v>
      </c>
      <c r="F147" s="422"/>
      <c r="G147" s="43">
        <v>0</v>
      </c>
      <c r="H147" s="44">
        <v>0</v>
      </c>
      <c r="I147" s="39">
        <f t="shared" si="27"/>
        <v>4243.3454736742451</v>
      </c>
    </row>
    <row r="148" spans="1:11" ht="15">
      <c r="A148" s="28" t="s">
        <v>25</v>
      </c>
      <c r="B148" s="40">
        <v>430.6565296278265</v>
      </c>
      <c r="C148" s="40">
        <v>17.631145583928038</v>
      </c>
      <c r="D148" s="40">
        <v>77.321566492984189</v>
      </c>
      <c r="E148" s="40">
        <v>2418.9310332191021</v>
      </c>
      <c r="F148" s="422"/>
      <c r="G148" s="40">
        <v>186.06573483124566</v>
      </c>
      <c r="H148" s="41">
        <v>188.47904014957595</v>
      </c>
      <c r="I148" s="42">
        <f t="shared" si="27"/>
        <v>3319.0850499046628</v>
      </c>
    </row>
    <row r="149" spans="1:11" ht="15">
      <c r="A149" s="29" t="s">
        <v>24</v>
      </c>
      <c r="B149" s="43">
        <v>50.615304036560921</v>
      </c>
      <c r="C149" s="43">
        <v>0</v>
      </c>
      <c r="D149" s="43">
        <v>1.1645853723010198</v>
      </c>
      <c r="E149" s="43">
        <v>0</v>
      </c>
      <c r="F149" s="422"/>
      <c r="G149" s="43">
        <v>0</v>
      </c>
      <c r="H149" s="44">
        <v>0</v>
      </c>
      <c r="I149" s="39">
        <f t="shared" si="27"/>
        <v>51.779889408861941</v>
      </c>
    </row>
    <row r="150" spans="1:11" ht="15">
      <c r="A150" s="28" t="s">
        <v>60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7"/>
        <v>0</v>
      </c>
    </row>
    <row r="151" spans="1:11" ht="15">
      <c r="A151" s="29" t="s">
        <v>22</v>
      </c>
      <c r="B151" s="43">
        <v>0</v>
      </c>
      <c r="C151" s="43">
        <v>297.42276250000003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>+SUM(B151:E151,G151:H151)</f>
        <v>297.42276250000003</v>
      </c>
    </row>
    <row r="152" spans="1:11" ht="15">
      <c r="A152" s="28" t="s">
        <v>21</v>
      </c>
      <c r="B152" s="40">
        <v>0</v>
      </c>
      <c r="C152" s="40">
        <v>246.98591401783091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7"/>
        <v>246.98591401783091</v>
      </c>
    </row>
    <row r="153" spans="1:1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7"/>
        <v>0</v>
      </c>
    </row>
    <row r="154" spans="1:1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v>0</v>
      </c>
    </row>
    <row r="155" spans="1:1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v>0</v>
      </c>
    </row>
    <row r="156" spans="1:1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v>0</v>
      </c>
    </row>
    <row r="157" spans="1:1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v>0</v>
      </c>
    </row>
    <row r="158" spans="1:11" ht="15">
      <c r="A158" s="34" t="s">
        <v>26</v>
      </c>
      <c r="B158" s="67">
        <f>+SUM(B137:B153)</f>
        <v>889.91185822911029</v>
      </c>
      <c r="C158" s="67">
        <f t="shared" ref="C158:I158" si="28">+SUM(C137:C153)</f>
        <v>3863.2471343773818</v>
      </c>
      <c r="D158" s="67">
        <f t="shared" si="28"/>
        <v>779.5625537813936</v>
      </c>
      <c r="E158" s="67">
        <f t="shared" si="28"/>
        <v>2424.1728937456046</v>
      </c>
      <c r="F158" s="67">
        <f t="shared" si="28"/>
        <v>0</v>
      </c>
      <c r="G158" s="67">
        <f t="shared" si="28"/>
        <v>186.06573483124566</v>
      </c>
      <c r="H158" s="68">
        <f t="shared" si="28"/>
        <v>188.47904014957595</v>
      </c>
      <c r="I158" s="39">
        <f t="shared" si="28"/>
        <v>8331.4392151143129</v>
      </c>
    </row>
    <row r="159" spans="1:11" s="15" customFormat="1" ht="15" thickBot="1">
      <c r="A159" s="32" t="s">
        <v>90</v>
      </c>
      <c r="B159" s="48">
        <f>+B158/$I$158</f>
        <v>0.10681370112077331</v>
      </c>
      <c r="C159" s="48">
        <f t="shared" ref="C159:I159" si="29">+C158/$I$158</f>
        <v>0.4636950513146576</v>
      </c>
      <c r="D159" s="48">
        <f t="shared" si="29"/>
        <v>9.3568774092135945E-2</v>
      </c>
      <c r="E159" s="48">
        <f t="shared" si="29"/>
        <v>0.29096688233022694</v>
      </c>
      <c r="F159" s="48">
        <f t="shared" si="29"/>
        <v>0</v>
      </c>
      <c r="G159" s="48">
        <f t="shared" si="29"/>
        <v>2.2332964332704756E-2</v>
      </c>
      <c r="H159" s="48">
        <f t="shared" si="29"/>
        <v>2.2622626809501351E-2</v>
      </c>
      <c r="I159" s="48">
        <f t="shared" si="29"/>
        <v>1</v>
      </c>
      <c r="K159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+SUM(B163:E163,G163:H163)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79" si="30">+SUM(B164:E164,G164:H164)</f>
        <v>0</v>
      </c>
    </row>
    <row r="165" spans="1:9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0"/>
        <v>0</v>
      </c>
    </row>
    <row r="166" spans="1:9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0"/>
        <v>0</v>
      </c>
    </row>
    <row r="167" spans="1:9" ht="15">
      <c r="A167" s="29" t="s">
        <v>16</v>
      </c>
      <c r="B167" s="43">
        <v>0.75729202425184527</v>
      </c>
      <c r="C167" s="43">
        <v>0</v>
      </c>
      <c r="D167" s="43">
        <v>2.6376874003489101</v>
      </c>
      <c r="E167" s="43">
        <v>0</v>
      </c>
      <c r="F167" s="422"/>
      <c r="G167" s="43">
        <v>0</v>
      </c>
      <c r="H167" s="44">
        <v>0</v>
      </c>
      <c r="I167" s="39">
        <f t="shared" si="30"/>
        <v>3.3949794246007556</v>
      </c>
    </row>
    <row r="168" spans="1:9" ht="15">
      <c r="A168" s="28" t="s">
        <v>68</v>
      </c>
      <c r="B168" s="40">
        <v>8.9631518722448966</v>
      </c>
      <c r="C168" s="40">
        <v>0.22452358899202143</v>
      </c>
      <c r="D168" s="40">
        <v>10.855160491478047</v>
      </c>
      <c r="E168" s="40">
        <v>2.2906097703525076E-8</v>
      </c>
      <c r="F168" s="422"/>
      <c r="G168" s="40">
        <v>0</v>
      </c>
      <c r="H168" s="41">
        <v>0</v>
      </c>
      <c r="I168" s="42">
        <f t="shared" si="30"/>
        <v>20.042835975621063</v>
      </c>
    </row>
    <row r="169" spans="1:9" ht="15">
      <c r="A169" s="29" t="s">
        <v>58</v>
      </c>
      <c r="B169" s="43">
        <v>0</v>
      </c>
      <c r="C169" s="43">
        <v>0</v>
      </c>
      <c r="D169" s="43">
        <v>0</v>
      </c>
      <c r="E169" s="43">
        <v>0.49880315022129096</v>
      </c>
      <c r="F169" s="422"/>
      <c r="G169" s="43">
        <v>0</v>
      </c>
      <c r="H169" s="44">
        <v>0</v>
      </c>
      <c r="I169" s="39">
        <f t="shared" si="30"/>
        <v>0.49880315022129096</v>
      </c>
    </row>
    <row r="170" spans="1:9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30"/>
        <v>0</v>
      </c>
    </row>
    <row r="171" spans="1:9" ht="15">
      <c r="A171" s="29" t="s">
        <v>59</v>
      </c>
      <c r="B171" s="43">
        <v>0</v>
      </c>
      <c r="C171" s="43">
        <v>0</v>
      </c>
      <c r="D171" s="43">
        <v>0.95919999999999994</v>
      </c>
      <c r="E171" s="43">
        <v>0</v>
      </c>
      <c r="F171" s="422"/>
      <c r="G171" s="43">
        <v>0</v>
      </c>
      <c r="H171" s="44">
        <v>0</v>
      </c>
      <c r="I171" s="39">
        <f t="shared" si="30"/>
        <v>0.95919999999999994</v>
      </c>
    </row>
    <row r="172" spans="1:9" ht="15">
      <c r="A172" s="28" t="s">
        <v>17</v>
      </c>
      <c r="B172" s="40">
        <v>6.9740707348117854E-4</v>
      </c>
      <c r="C172" s="40">
        <v>0</v>
      </c>
      <c r="D172" s="40">
        <v>9.254387292353683E-2</v>
      </c>
      <c r="E172" s="40">
        <v>2.6696742772859512E-4</v>
      </c>
      <c r="F172" s="422"/>
      <c r="G172" s="40">
        <v>0</v>
      </c>
      <c r="H172" s="41">
        <v>0</v>
      </c>
      <c r="I172" s="42">
        <f t="shared" si="30"/>
        <v>9.3508247424746602E-2</v>
      </c>
    </row>
    <row r="173" spans="1:9" ht="15">
      <c r="A173" s="29" t="s">
        <v>140</v>
      </c>
      <c r="B173" s="43">
        <v>15.781040183920535</v>
      </c>
      <c r="C173" s="43">
        <v>17.39924472256158</v>
      </c>
      <c r="D173" s="43">
        <v>338.15138243302459</v>
      </c>
      <c r="E173" s="43">
        <v>0</v>
      </c>
      <c r="F173" s="422"/>
      <c r="G173" s="43">
        <v>0</v>
      </c>
      <c r="H173" s="44">
        <v>0</v>
      </c>
      <c r="I173" s="39">
        <f t="shared" si="30"/>
        <v>371.33166733950668</v>
      </c>
    </row>
    <row r="174" spans="1:9" ht="15">
      <c r="A174" s="28" t="s">
        <v>25</v>
      </c>
      <c r="B174" s="40">
        <v>5.5519968281349197</v>
      </c>
      <c r="C174" s="40">
        <v>0.81089096005366879</v>
      </c>
      <c r="D174" s="40">
        <v>247.04254393771103</v>
      </c>
      <c r="E174" s="40">
        <v>113.79863131736487</v>
      </c>
      <c r="F174" s="422"/>
      <c r="G174" s="40">
        <v>11.337987042707072</v>
      </c>
      <c r="H174" s="41">
        <v>29.855945189755115</v>
      </c>
      <c r="I174" s="42">
        <f t="shared" si="30"/>
        <v>408.39799527572671</v>
      </c>
    </row>
    <row r="175" spans="1:9" ht="15">
      <c r="A175" s="29" t="s">
        <v>24</v>
      </c>
      <c r="B175" s="43">
        <v>0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30"/>
        <v>0</v>
      </c>
    </row>
    <row r="176" spans="1:9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0"/>
        <v>0</v>
      </c>
    </row>
    <row r="177" spans="1:11" ht="15">
      <c r="A177" s="29" t="s">
        <v>22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>+SUM(B177:E177,G177:H177)</f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0"/>
        <v>0</v>
      </c>
    </row>
    <row r="179" spans="1:1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0"/>
        <v>0</v>
      </c>
    </row>
    <row r="180" spans="1:1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v>0</v>
      </c>
    </row>
    <row r="181" spans="1:1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v>0</v>
      </c>
    </row>
    <row r="182" spans="1:1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v>0</v>
      </c>
    </row>
    <row r="183" spans="1:1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v>0</v>
      </c>
    </row>
    <row r="184" spans="1:11" ht="15">
      <c r="A184" s="34" t="s">
        <v>26</v>
      </c>
      <c r="B184" s="67">
        <f>+SUM(B163:B179)</f>
        <v>31.054178315625677</v>
      </c>
      <c r="C184" s="67">
        <f t="shared" ref="C184:I184" si="31">+SUM(C163:C179)</f>
        <v>18.43465927160727</v>
      </c>
      <c r="D184" s="67">
        <f t="shared" si="31"/>
        <v>599.73851813548617</v>
      </c>
      <c r="E184" s="67">
        <f t="shared" si="31"/>
        <v>114.29770145791998</v>
      </c>
      <c r="F184" s="67">
        <f t="shared" si="31"/>
        <v>0</v>
      </c>
      <c r="G184" s="67">
        <f t="shared" si="31"/>
        <v>11.337987042707072</v>
      </c>
      <c r="H184" s="68">
        <f t="shared" si="31"/>
        <v>29.855945189755115</v>
      </c>
      <c r="I184" s="39">
        <f t="shared" si="31"/>
        <v>804.71898941310133</v>
      </c>
    </row>
    <row r="185" spans="1:11" s="15" customFormat="1" ht="15" thickBot="1">
      <c r="A185" s="32" t="s">
        <v>90</v>
      </c>
      <c r="B185" s="48">
        <f>+B184/$I$184</f>
        <v>3.8590090111175514E-2</v>
      </c>
      <c r="C185" s="48">
        <f t="shared" ref="C185:I185" si="32">+C184/$I$184</f>
        <v>2.2908194679302968E-2</v>
      </c>
      <c r="D185" s="48">
        <f t="shared" si="32"/>
        <v>0.74527695509321612</v>
      </c>
      <c r="E185" s="48">
        <f t="shared" si="32"/>
        <v>0.14203430385218041</v>
      </c>
      <c r="F185" s="48">
        <f t="shared" si="32"/>
        <v>0</v>
      </c>
      <c r="G185" s="48">
        <f t="shared" si="32"/>
        <v>1.4089374293225151E-2</v>
      </c>
      <c r="H185" s="48">
        <f t="shared" si="32"/>
        <v>3.7101081970899792E-2</v>
      </c>
      <c r="I185" s="48">
        <f t="shared" si="32"/>
        <v>1</v>
      </c>
      <c r="K185"/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4.25" customHeight="1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1284.8413561084194</v>
      </c>
      <c r="E189" s="37">
        <v>0</v>
      </c>
      <c r="F189" s="421"/>
      <c r="G189" s="37">
        <v>0</v>
      </c>
      <c r="H189" s="38">
        <v>0</v>
      </c>
      <c r="I189" s="39">
        <f>+SUM(B189:E189,G189:H189)</f>
        <v>1284.8413561084194</v>
      </c>
    </row>
    <row r="190" spans="1:11" ht="15">
      <c r="A190" s="28" t="s">
        <v>8</v>
      </c>
      <c r="B190" s="40">
        <v>0</v>
      </c>
      <c r="C190" s="40">
        <v>0</v>
      </c>
      <c r="D190" s="40">
        <v>297.02117200000004</v>
      </c>
      <c r="E190" s="40">
        <v>0</v>
      </c>
      <c r="F190" s="422"/>
      <c r="G190" s="40">
        <v>0</v>
      </c>
      <c r="H190" s="41">
        <v>0</v>
      </c>
      <c r="I190" s="42">
        <f t="shared" ref="I190:I205" si="33">+SUM(B190:E190,G190:H190)</f>
        <v>297.02117200000004</v>
      </c>
    </row>
    <row r="191" spans="1:11" ht="15">
      <c r="A191" s="29" t="s">
        <v>10</v>
      </c>
      <c r="B191" s="43">
        <v>0</v>
      </c>
      <c r="C191" s="43">
        <v>0</v>
      </c>
      <c r="D191" s="43">
        <v>3.8066685727590022</v>
      </c>
      <c r="E191" s="43">
        <v>0</v>
      </c>
      <c r="F191" s="422"/>
      <c r="G191" s="43">
        <v>0</v>
      </c>
      <c r="H191" s="44">
        <v>0</v>
      </c>
      <c r="I191" s="39">
        <f t="shared" si="33"/>
        <v>3.8066685727590022</v>
      </c>
    </row>
    <row r="192" spans="1:11" ht="15">
      <c r="A192" s="28" t="s">
        <v>56</v>
      </c>
      <c r="B192" s="40">
        <v>2.1006628563501547E-8</v>
      </c>
      <c r="C192" s="40">
        <v>2.1006628563501547E-8</v>
      </c>
      <c r="D192" s="40">
        <v>194.83647995798674</v>
      </c>
      <c r="E192" s="40">
        <v>0</v>
      </c>
      <c r="F192" s="422"/>
      <c r="G192" s="40">
        <v>0</v>
      </c>
      <c r="H192" s="41">
        <v>0</v>
      </c>
      <c r="I192" s="42">
        <f t="shared" si="33"/>
        <v>194.83647999999999</v>
      </c>
    </row>
    <row r="193" spans="1:9" ht="15">
      <c r="A193" s="29" t="s">
        <v>16</v>
      </c>
      <c r="B193" s="43">
        <v>74.60781726867701</v>
      </c>
      <c r="C193" s="43">
        <v>4.0178073856453276</v>
      </c>
      <c r="D193" s="43">
        <v>263.8054173206034</v>
      </c>
      <c r="E193" s="43">
        <v>0</v>
      </c>
      <c r="F193" s="422"/>
      <c r="G193" s="43">
        <v>0</v>
      </c>
      <c r="H193" s="44">
        <v>0</v>
      </c>
      <c r="I193" s="39">
        <f t="shared" si="33"/>
        <v>342.43104197492573</v>
      </c>
    </row>
    <row r="194" spans="1:9" ht="16.5" customHeight="1">
      <c r="A194" s="28" t="s">
        <v>68</v>
      </c>
      <c r="B194" s="40">
        <v>6.7225042636990127</v>
      </c>
      <c r="C194" s="40">
        <v>3.6520829646163988</v>
      </c>
      <c r="D194" s="40">
        <v>40.958960459051717</v>
      </c>
      <c r="E194" s="40">
        <v>0</v>
      </c>
      <c r="F194" s="422"/>
      <c r="G194" s="40">
        <v>0</v>
      </c>
      <c r="H194" s="41">
        <v>0</v>
      </c>
      <c r="I194" s="42">
        <f t="shared" si="33"/>
        <v>51.33354768736713</v>
      </c>
    </row>
    <row r="195" spans="1:9" ht="15">
      <c r="A195" s="29" t="s">
        <v>58</v>
      </c>
      <c r="B195" s="43">
        <v>6.0360758253840542E-9</v>
      </c>
      <c r="C195" s="43">
        <v>6.0360758253840542E-9</v>
      </c>
      <c r="D195" s="43">
        <v>0</v>
      </c>
      <c r="E195" s="43">
        <v>4.4927147738125859</v>
      </c>
      <c r="F195" s="422"/>
      <c r="G195" s="43">
        <v>0</v>
      </c>
      <c r="H195" s="44">
        <v>0</v>
      </c>
      <c r="I195" s="39">
        <f t="shared" si="33"/>
        <v>4.4927147858847372</v>
      </c>
    </row>
    <row r="196" spans="1:9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33"/>
        <v>0</v>
      </c>
    </row>
    <row r="197" spans="1:9" ht="15">
      <c r="A197" s="29" t="s">
        <v>59</v>
      </c>
      <c r="B197" s="43">
        <v>0</v>
      </c>
      <c r="C197" s="43">
        <v>0</v>
      </c>
      <c r="D197" s="43">
        <v>0</v>
      </c>
      <c r="E197" s="43">
        <v>0</v>
      </c>
      <c r="F197" s="422"/>
      <c r="G197" s="43">
        <v>0</v>
      </c>
      <c r="H197" s="44">
        <v>0</v>
      </c>
      <c r="I197" s="39">
        <f t="shared" si="33"/>
        <v>0</v>
      </c>
    </row>
    <row r="198" spans="1:9" ht="15">
      <c r="A198" s="28" t="s">
        <v>17</v>
      </c>
      <c r="B198" s="40">
        <v>9.0822046784013697</v>
      </c>
      <c r="C198" s="40">
        <v>6.1415046079245455E-9</v>
      </c>
      <c r="D198" s="40">
        <v>17.786878007369918</v>
      </c>
      <c r="E198" s="40">
        <v>0</v>
      </c>
      <c r="F198" s="422"/>
      <c r="G198" s="40">
        <v>0</v>
      </c>
      <c r="H198" s="41">
        <v>0</v>
      </c>
      <c r="I198" s="42">
        <f t="shared" si="33"/>
        <v>26.869082691912794</v>
      </c>
    </row>
    <row r="199" spans="1:9" ht="15">
      <c r="A199" s="29" t="s">
        <v>140</v>
      </c>
      <c r="B199" s="43">
        <v>404.14073110313723</v>
      </c>
      <c r="C199" s="43">
        <v>177.06149249050776</v>
      </c>
      <c r="D199" s="43">
        <v>2886.2718948270817</v>
      </c>
      <c r="E199" s="43">
        <v>123.73568669024731</v>
      </c>
      <c r="F199" s="422"/>
      <c r="G199" s="43">
        <v>0</v>
      </c>
      <c r="H199" s="44">
        <v>0</v>
      </c>
      <c r="I199" s="39">
        <f t="shared" si="33"/>
        <v>3591.2098051109742</v>
      </c>
    </row>
    <row r="200" spans="1:9" ht="15">
      <c r="A200" s="28" t="s">
        <v>25</v>
      </c>
      <c r="B200" s="40">
        <v>36.939694551985845</v>
      </c>
      <c r="C200" s="40">
        <v>1.0480809796777897</v>
      </c>
      <c r="D200" s="40">
        <v>893.9910500088281</v>
      </c>
      <c r="E200" s="40">
        <v>632.89843843223809</v>
      </c>
      <c r="F200" s="422"/>
      <c r="G200" s="40">
        <v>58.791862413822969</v>
      </c>
      <c r="H200" s="41">
        <v>1.7243212364226292</v>
      </c>
      <c r="I200" s="42">
        <f t="shared" si="33"/>
        <v>1625.3934476229754</v>
      </c>
    </row>
    <row r="201" spans="1:9" ht="15">
      <c r="A201" s="29" t="s">
        <v>24</v>
      </c>
      <c r="B201" s="43">
        <v>1.3021415801209639</v>
      </c>
      <c r="C201" s="43">
        <v>0.58460177048542439</v>
      </c>
      <c r="D201" s="43">
        <v>0.44393961190738551</v>
      </c>
      <c r="E201" s="43">
        <v>0</v>
      </c>
      <c r="F201" s="422"/>
      <c r="G201" s="43">
        <v>0</v>
      </c>
      <c r="H201" s="44">
        <v>0</v>
      </c>
      <c r="I201" s="39">
        <f t="shared" si="33"/>
        <v>2.3306829625137739</v>
      </c>
    </row>
    <row r="202" spans="1:9" ht="15">
      <c r="A202" s="28" t="s">
        <v>60</v>
      </c>
      <c r="B202" s="40">
        <v>1.288998556837306E-2</v>
      </c>
      <c r="C202" s="40">
        <v>1.5400619179397949E-2</v>
      </c>
      <c r="D202" s="40">
        <v>2.0440483687455324E-2</v>
      </c>
      <c r="E202" s="40">
        <v>0</v>
      </c>
      <c r="F202" s="422"/>
      <c r="G202" s="40">
        <v>0</v>
      </c>
      <c r="H202" s="41">
        <v>0</v>
      </c>
      <c r="I202" s="42">
        <f t="shared" si="33"/>
        <v>4.8731088435226333E-2</v>
      </c>
    </row>
    <row r="203" spans="1:9" ht="15">
      <c r="A203" s="29" t="s">
        <v>22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+SUM(B203:E203,G203:H203)</f>
        <v>0</v>
      </c>
    </row>
    <row r="204" spans="1:9" ht="15">
      <c r="A204" s="28" t="s">
        <v>21</v>
      </c>
      <c r="B204" s="40">
        <v>1.2639021603513636</v>
      </c>
      <c r="C204" s="40">
        <v>2.0458042959759815E-7</v>
      </c>
      <c r="D204" s="40">
        <v>1896.2195832268383</v>
      </c>
      <c r="E204" s="40">
        <v>0</v>
      </c>
      <c r="F204" s="422"/>
      <c r="G204" s="40">
        <v>0</v>
      </c>
      <c r="H204" s="41">
        <v>0</v>
      </c>
      <c r="I204" s="42">
        <f t="shared" si="33"/>
        <v>1897.48348559177</v>
      </c>
    </row>
    <row r="205" spans="1:9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3"/>
        <v>0</v>
      </c>
    </row>
    <row r="206" spans="1:9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v>0</v>
      </c>
    </row>
    <row r="207" spans="1:9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v>0</v>
      </c>
    </row>
    <row r="208" spans="1:9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v>0</v>
      </c>
    </row>
    <row r="209" spans="1:1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v>0</v>
      </c>
    </row>
    <row r="210" spans="1:11" ht="15">
      <c r="A210" s="34" t="s">
        <v>26</v>
      </c>
      <c r="B210" s="67">
        <f>+SUM(B189:B205)</f>
        <v>534.07188561898386</v>
      </c>
      <c r="C210" s="67">
        <f t="shared" ref="C210:H210" si="34">+SUM(C189:C205)</f>
        <v>186.37946644787672</v>
      </c>
      <c r="D210" s="67">
        <f t="shared" si="34"/>
        <v>7780.0038405845335</v>
      </c>
      <c r="E210" s="67">
        <f t="shared" si="34"/>
        <v>761.12683989629795</v>
      </c>
      <c r="F210" s="67">
        <f t="shared" si="34"/>
        <v>0</v>
      </c>
      <c r="G210" s="67">
        <f t="shared" si="34"/>
        <v>58.791862413822969</v>
      </c>
      <c r="H210" s="68">
        <f t="shared" si="34"/>
        <v>1.7243212364226292</v>
      </c>
      <c r="I210" s="39">
        <f>+SUM(I189:I205)</f>
        <v>9322.0982161979373</v>
      </c>
    </row>
    <row r="211" spans="1:11" s="15" customFormat="1" ht="15" thickBot="1">
      <c r="A211" s="32" t="s">
        <v>90</v>
      </c>
      <c r="B211" s="48">
        <f>+B210/$I$210</f>
        <v>5.729095244791442E-2</v>
      </c>
      <c r="C211" s="48">
        <f t="shared" ref="C211:I211" si="35">+C210/$I$210</f>
        <v>1.9993295728640424E-2</v>
      </c>
      <c r="D211" s="48">
        <f t="shared" si="35"/>
        <v>0.8345764719648755</v>
      </c>
      <c r="E211" s="48">
        <f t="shared" si="35"/>
        <v>8.1647588584056685E-2</v>
      </c>
      <c r="F211" s="48">
        <f t="shared" si="35"/>
        <v>0</v>
      </c>
      <c r="G211" s="48">
        <f t="shared" si="35"/>
        <v>6.3067199090079433E-3</v>
      </c>
      <c r="H211" s="48">
        <f t="shared" si="35"/>
        <v>1.8497136550508283E-4</v>
      </c>
      <c r="I211" s="48">
        <f t="shared" si="35"/>
        <v>1</v>
      </c>
      <c r="K211"/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4.25" customHeight="1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+SUM(B215:E215,G215:H215)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1" si="36">+SUM(B216:E216,G216:H216)</f>
        <v>0</v>
      </c>
    </row>
    <row r="217" spans="1:1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36"/>
        <v>0</v>
      </c>
    </row>
    <row r="218" spans="1:1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36"/>
        <v>0</v>
      </c>
    </row>
    <row r="219" spans="1:11" ht="15">
      <c r="A219" s="29" t="s">
        <v>16</v>
      </c>
      <c r="B219" s="43">
        <v>7.5809647585737139</v>
      </c>
      <c r="C219" s="43">
        <v>3.8846906305734805</v>
      </c>
      <c r="D219" s="43">
        <v>17.682263957252964</v>
      </c>
      <c r="E219" s="43">
        <v>0</v>
      </c>
      <c r="F219" s="422"/>
      <c r="G219" s="43">
        <v>0</v>
      </c>
      <c r="H219" s="44">
        <v>0</v>
      </c>
      <c r="I219" s="39">
        <f t="shared" si="36"/>
        <v>29.147919346400158</v>
      </c>
    </row>
    <row r="220" spans="1:11" ht="15">
      <c r="A220" s="28" t="s">
        <v>68</v>
      </c>
      <c r="B220" s="40">
        <v>1.0724103370379239</v>
      </c>
      <c r="C220" s="40">
        <v>0.61076233818873404</v>
      </c>
      <c r="D220" s="40">
        <v>0.4544955084339114</v>
      </c>
      <c r="E220" s="40">
        <v>0</v>
      </c>
      <c r="F220" s="422"/>
      <c r="G220" s="40">
        <v>0</v>
      </c>
      <c r="H220" s="41">
        <v>0</v>
      </c>
      <c r="I220" s="42">
        <f t="shared" si="36"/>
        <v>2.1376681836605695</v>
      </c>
    </row>
    <row r="221" spans="1:11" ht="15">
      <c r="A221" s="29" t="s">
        <v>58</v>
      </c>
      <c r="B221" s="43">
        <v>0</v>
      </c>
      <c r="C221" s="43">
        <v>0</v>
      </c>
      <c r="D221" s="43">
        <v>0</v>
      </c>
      <c r="E221" s="43">
        <v>2.9769707935528747E-3</v>
      </c>
      <c r="F221" s="422"/>
      <c r="G221" s="43">
        <v>0</v>
      </c>
      <c r="H221" s="44">
        <v>0</v>
      </c>
      <c r="I221" s="39">
        <f t="shared" si="36"/>
        <v>2.9769707935528747E-3</v>
      </c>
    </row>
    <row r="222" spans="1:11" ht="15">
      <c r="A222" s="28" t="s">
        <v>12</v>
      </c>
      <c r="B222" s="40">
        <v>0</v>
      </c>
      <c r="C222" s="40">
        <v>0</v>
      </c>
      <c r="D222" s="40">
        <v>0</v>
      </c>
      <c r="E222" s="40">
        <v>0.16787379792677409</v>
      </c>
      <c r="F222" s="422"/>
      <c r="G222" s="40">
        <v>0</v>
      </c>
      <c r="H222" s="41">
        <v>0</v>
      </c>
      <c r="I222" s="42">
        <f t="shared" si="36"/>
        <v>0.16787379792677409</v>
      </c>
    </row>
    <row r="223" spans="1:1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36"/>
        <v>0</v>
      </c>
    </row>
    <row r="224" spans="1:11" ht="15">
      <c r="A224" s="28" t="s">
        <v>17</v>
      </c>
      <c r="B224" s="40">
        <v>0</v>
      </c>
      <c r="C224" s="40">
        <v>0</v>
      </c>
      <c r="D224" s="40">
        <v>0</v>
      </c>
      <c r="E224" s="40">
        <v>0</v>
      </c>
      <c r="F224" s="422"/>
      <c r="G224" s="40">
        <v>0</v>
      </c>
      <c r="H224" s="41">
        <v>0</v>
      </c>
      <c r="I224" s="42">
        <f t="shared" si="36"/>
        <v>0</v>
      </c>
    </row>
    <row r="225" spans="1:11" ht="15">
      <c r="A225" s="29" t="s">
        <v>140</v>
      </c>
      <c r="B225" s="43">
        <v>16.581740121540292</v>
      </c>
      <c r="C225" s="43">
        <v>0.10683719994929432</v>
      </c>
      <c r="D225" s="43">
        <v>29.795117574818146</v>
      </c>
      <c r="E225" s="43">
        <v>14.386931575948637</v>
      </c>
      <c r="F225" s="422"/>
      <c r="G225" s="43">
        <v>0</v>
      </c>
      <c r="H225" s="44">
        <v>0</v>
      </c>
      <c r="I225" s="39">
        <f t="shared" si="36"/>
        <v>60.870626472256369</v>
      </c>
    </row>
    <row r="226" spans="1:11" ht="15">
      <c r="A226" s="28" t="s">
        <v>25</v>
      </c>
      <c r="B226" s="40">
        <v>3.2990621140915128</v>
      </c>
      <c r="C226" s="40">
        <v>3.6911400377316952E-2</v>
      </c>
      <c r="D226" s="40">
        <v>10.041954247016573</v>
      </c>
      <c r="E226" s="40">
        <v>17.416777145291995</v>
      </c>
      <c r="F226" s="422"/>
      <c r="G226" s="40">
        <v>4.0641838680171745</v>
      </c>
      <c r="H226" s="41">
        <v>0.46102896672937976</v>
      </c>
      <c r="I226" s="42">
        <f t="shared" si="36"/>
        <v>35.319917741523952</v>
      </c>
    </row>
    <row r="227" spans="1:11" ht="15">
      <c r="A227" s="29" t="s">
        <v>24</v>
      </c>
      <c r="B227" s="43">
        <v>15.384160161490707</v>
      </c>
      <c r="C227" s="43">
        <v>0</v>
      </c>
      <c r="D227" s="43">
        <v>1.5684576679891262</v>
      </c>
      <c r="E227" s="43">
        <v>0</v>
      </c>
      <c r="F227" s="422"/>
      <c r="G227" s="43">
        <v>0</v>
      </c>
      <c r="H227" s="44">
        <v>0</v>
      </c>
      <c r="I227" s="39">
        <f t="shared" si="36"/>
        <v>16.952617829479834</v>
      </c>
    </row>
    <row r="228" spans="1:11" ht="15">
      <c r="A228" s="28" t="s">
        <v>60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36"/>
        <v>0</v>
      </c>
    </row>
    <row r="229" spans="1:11" ht="15">
      <c r="A229" s="29" t="s">
        <v>22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+SUM(B229:E229,G229:H229)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36"/>
        <v>0</v>
      </c>
    </row>
    <row r="231" spans="1:1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36"/>
        <v>0</v>
      </c>
    </row>
    <row r="232" spans="1:1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v>0</v>
      </c>
    </row>
    <row r="233" spans="1:1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v>0</v>
      </c>
    </row>
    <row r="234" spans="1:1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v>0</v>
      </c>
    </row>
    <row r="235" spans="1:1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v>0</v>
      </c>
    </row>
    <row r="236" spans="1:11" ht="15">
      <c r="A236" s="34" t="s">
        <v>26</v>
      </c>
      <c r="B236" s="67">
        <f>+SUM(B215:B231)</f>
        <v>43.918337492734146</v>
      </c>
      <c r="C236" s="67">
        <f t="shared" ref="C236:H236" si="37">+SUM(C215:C231)</f>
        <v>4.6392015690888257</v>
      </c>
      <c r="D236" s="67">
        <f t="shared" si="37"/>
        <v>59.54228895551072</v>
      </c>
      <c r="E236" s="67">
        <f t="shared" si="37"/>
        <v>31.97455948996096</v>
      </c>
      <c r="F236" s="67">
        <f t="shared" si="37"/>
        <v>0</v>
      </c>
      <c r="G236" s="67">
        <f t="shared" si="37"/>
        <v>4.0641838680171745</v>
      </c>
      <c r="H236" s="68">
        <f t="shared" si="37"/>
        <v>0.46102896672937976</v>
      </c>
      <c r="I236" s="39">
        <f>+SUM(I215:I231)</f>
        <v>144.59960034204121</v>
      </c>
    </row>
    <row r="237" spans="1:11" s="15" customFormat="1" ht="15" thickBot="1">
      <c r="A237" s="32" t="s">
        <v>90</v>
      </c>
      <c r="B237" s="48">
        <f>+B236/$I$236</f>
        <v>0.30372378200802835</v>
      </c>
      <c r="C237" s="48">
        <f t="shared" ref="C237:I237" si="38">+C236/$I$236</f>
        <v>3.2083087077108705E-2</v>
      </c>
      <c r="D237" s="48">
        <f t="shared" si="38"/>
        <v>0.41177353751094192</v>
      </c>
      <c r="E237" s="48">
        <f t="shared" si="38"/>
        <v>0.22112481233922612</v>
      </c>
      <c r="F237" s="48">
        <f t="shared" si="38"/>
        <v>0</v>
      </c>
      <c r="G237" s="48">
        <f t="shared" si="38"/>
        <v>2.8106466811828004E-2</v>
      </c>
      <c r="H237" s="48">
        <f t="shared" si="38"/>
        <v>3.1883142528668466E-3</v>
      </c>
      <c r="I237" s="48">
        <f t="shared" si="38"/>
        <v>1</v>
      </c>
      <c r="K237"/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4.25" customHeight="1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0.13264590074677191</v>
      </c>
      <c r="C241" s="37">
        <v>0.13264590074677191</v>
      </c>
      <c r="D241" s="37">
        <v>0.43109917742700865</v>
      </c>
      <c r="E241" s="37">
        <v>0</v>
      </c>
      <c r="F241" s="421"/>
      <c r="G241" s="37">
        <v>0</v>
      </c>
      <c r="H241" s="38">
        <v>0</v>
      </c>
      <c r="I241" s="39">
        <f>+SUM(B241:E241,G241:H241)</f>
        <v>0.69639097892055246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57" si="39">+SUM(B242:E242,G242:H242)</f>
        <v>0</v>
      </c>
    </row>
    <row r="243" spans="1:9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39"/>
        <v>0</v>
      </c>
    </row>
    <row r="244" spans="1:9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39"/>
        <v>0</v>
      </c>
    </row>
    <row r="245" spans="1:9" ht="15">
      <c r="A245" s="29" t="s">
        <v>16</v>
      </c>
      <c r="B245" s="43">
        <v>193.69508895464716</v>
      </c>
      <c r="C245" s="43">
        <v>0.55286521283573564</v>
      </c>
      <c r="D245" s="43">
        <v>30.125773357281322</v>
      </c>
      <c r="E245" s="43">
        <v>0</v>
      </c>
      <c r="F245" s="422"/>
      <c r="G245" s="43">
        <v>0</v>
      </c>
      <c r="H245" s="44">
        <v>0</v>
      </c>
      <c r="I245" s="39">
        <f t="shared" si="39"/>
        <v>224.37372752476423</v>
      </c>
    </row>
    <row r="246" spans="1:9" ht="15">
      <c r="A246" s="28" t="s">
        <v>68</v>
      </c>
      <c r="B246" s="40">
        <v>90.079039015848252</v>
      </c>
      <c r="C246" s="40">
        <v>0.3250853430516667</v>
      </c>
      <c r="D246" s="40">
        <v>23.35068335946929</v>
      </c>
      <c r="E246" s="40">
        <v>0</v>
      </c>
      <c r="F246" s="422"/>
      <c r="G246" s="40">
        <v>0</v>
      </c>
      <c r="H246" s="41">
        <v>0</v>
      </c>
      <c r="I246" s="42">
        <f t="shared" si="39"/>
        <v>113.75480771836921</v>
      </c>
    </row>
    <row r="247" spans="1:9" ht="15">
      <c r="A247" s="29" t="s">
        <v>58</v>
      </c>
      <c r="B247" s="43">
        <v>8.0515829733908613E-9</v>
      </c>
      <c r="C247" s="43">
        <v>8.0515829733908613E-9</v>
      </c>
      <c r="D247" s="43">
        <v>8.0515829733908613E-9</v>
      </c>
      <c r="E247" s="43">
        <v>1.7944703471623549</v>
      </c>
      <c r="F247" s="422"/>
      <c r="G247" s="43">
        <v>0</v>
      </c>
      <c r="H247" s="44">
        <v>0</v>
      </c>
      <c r="I247" s="39">
        <f t="shared" si="39"/>
        <v>1.7944703713171037</v>
      </c>
    </row>
    <row r="248" spans="1:9" ht="15">
      <c r="A248" s="28" t="s">
        <v>12</v>
      </c>
      <c r="B248" s="40">
        <v>1.1851208837418448E-8</v>
      </c>
      <c r="C248" s="40">
        <v>1.1851208837418448E-8</v>
      </c>
      <c r="D248" s="40">
        <v>1.1851208837418448E-8</v>
      </c>
      <c r="E248" s="40">
        <v>0.28485232886620659</v>
      </c>
      <c r="F248" s="422"/>
      <c r="G248" s="40">
        <v>0</v>
      </c>
      <c r="H248" s="41">
        <v>0</v>
      </c>
      <c r="I248" s="42">
        <f t="shared" si="39"/>
        <v>0.28485236441983308</v>
      </c>
    </row>
    <row r="249" spans="1:9" ht="15">
      <c r="A249" s="29" t="s">
        <v>59</v>
      </c>
      <c r="B249" s="43">
        <v>3.3219047619047613E-2</v>
      </c>
      <c r="C249" s="43">
        <v>3.3219047619047613E-2</v>
      </c>
      <c r="D249" s="43">
        <v>0.10796190476190473</v>
      </c>
      <c r="E249" s="43">
        <v>0</v>
      </c>
      <c r="F249" s="422"/>
      <c r="G249" s="43">
        <v>0</v>
      </c>
      <c r="H249" s="44">
        <v>0</v>
      </c>
      <c r="I249" s="39">
        <f t="shared" si="39"/>
        <v>0.17439999999999994</v>
      </c>
    </row>
    <row r="250" spans="1:9" ht="15">
      <c r="A250" s="28" t="s">
        <v>17</v>
      </c>
      <c r="B250" s="40">
        <v>64.815567500741807</v>
      </c>
      <c r="C250" s="40">
        <v>1.9528311193901438</v>
      </c>
      <c r="D250" s="40">
        <v>78.411179004838317</v>
      </c>
      <c r="E250" s="40">
        <v>1.3888264003285535</v>
      </c>
      <c r="F250" s="422"/>
      <c r="G250" s="40">
        <v>0</v>
      </c>
      <c r="H250" s="41">
        <v>0</v>
      </c>
      <c r="I250" s="42">
        <f t="shared" si="39"/>
        <v>146.5684040252988</v>
      </c>
    </row>
    <row r="251" spans="1:9" ht="15">
      <c r="A251" s="29" t="s">
        <v>140</v>
      </c>
      <c r="B251" s="43">
        <v>663.56002115512979</v>
      </c>
      <c r="C251" s="43">
        <v>33.250356790755177</v>
      </c>
      <c r="D251" s="43">
        <v>537.11365128818863</v>
      </c>
      <c r="E251" s="43">
        <v>1.2422165072415707</v>
      </c>
      <c r="F251" s="422"/>
      <c r="G251" s="43">
        <v>0</v>
      </c>
      <c r="H251" s="44">
        <v>0</v>
      </c>
      <c r="I251" s="39">
        <f t="shared" si="39"/>
        <v>1235.1662457413154</v>
      </c>
    </row>
    <row r="252" spans="1:9" ht="15">
      <c r="A252" s="28" t="s">
        <v>25</v>
      </c>
      <c r="B252" s="40">
        <v>116.13321932091137</v>
      </c>
      <c r="C252" s="40">
        <v>4.2595991969659588</v>
      </c>
      <c r="D252" s="40">
        <v>390.04622171523505</v>
      </c>
      <c r="E252" s="40">
        <v>661.28820686570214</v>
      </c>
      <c r="F252" s="422"/>
      <c r="G252" s="40">
        <v>462.00089267122928</v>
      </c>
      <c r="H252" s="41">
        <v>20.839276845729479</v>
      </c>
      <c r="I252" s="42">
        <f t="shared" si="39"/>
        <v>1654.5674166157735</v>
      </c>
    </row>
    <row r="253" spans="1:9" ht="15">
      <c r="A253" s="29" t="s">
        <v>24</v>
      </c>
      <c r="B253" s="43">
        <v>129.75488453163209</v>
      </c>
      <c r="C253" s="43">
        <v>1.8722329242266227E-6</v>
      </c>
      <c r="D253" s="43">
        <v>2.3498785587883462</v>
      </c>
      <c r="E253" s="43">
        <v>0</v>
      </c>
      <c r="F253" s="422"/>
      <c r="G253" s="43">
        <v>0</v>
      </c>
      <c r="H253" s="44">
        <v>0</v>
      </c>
      <c r="I253" s="39">
        <f t="shared" si="39"/>
        <v>132.10476496265335</v>
      </c>
    </row>
    <row r="254" spans="1:9" ht="15">
      <c r="A254" s="28" t="s">
        <v>60</v>
      </c>
      <c r="B254" s="40">
        <v>0.68465367541281907</v>
      </c>
      <c r="C254" s="40">
        <v>1.1610879301364991</v>
      </c>
      <c r="D254" s="40">
        <v>2.1174855822114416</v>
      </c>
      <c r="E254" s="40">
        <v>0</v>
      </c>
      <c r="F254" s="422"/>
      <c r="G254" s="40">
        <v>0</v>
      </c>
      <c r="H254" s="41">
        <v>0</v>
      </c>
      <c r="I254" s="42">
        <f t="shared" si="39"/>
        <v>3.9632271877607597</v>
      </c>
    </row>
    <row r="255" spans="1:9" ht="15">
      <c r="A255" s="29" t="s">
        <v>22</v>
      </c>
      <c r="B255" s="43">
        <v>10.599243496999703</v>
      </c>
      <c r="C255" s="43">
        <v>27.860006339131335</v>
      </c>
      <c r="D255" s="43">
        <v>54.485557358246282</v>
      </c>
      <c r="E255" s="43">
        <v>0</v>
      </c>
      <c r="F255" s="422"/>
      <c r="G255" s="43">
        <v>0</v>
      </c>
      <c r="H255" s="44">
        <v>0</v>
      </c>
      <c r="I255" s="39">
        <f>+SUM(B255:E255,G255:H255)</f>
        <v>92.944807194377319</v>
      </c>
    </row>
    <row r="256" spans="1:9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39"/>
        <v>0</v>
      </c>
    </row>
    <row r="257" spans="1:1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39"/>
        <v>0</v>
      </c>
    </row>
    <row r="258" spans="1:1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v>0</v>
      </c>
    </row>
    <row r="259" spans="1:1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v>0</v>
      </c>
    </row>
    <row r="260" spans="1:1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v>0</v>
      </c>
    </row>
    <row r="261" spans="1:1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v>0</v>
      </c>
    </row>
    <row r="262" spans="1:11" ht="15">
      <c r="A262" s="34" t="s">
        <v>26</v>
      </c>
      <c r="B262" s="67">
        <f>+SUM(B241:B257)</f>
        <v>1269.4875826195916</v>
      </c>
      <c r="C262" s="67">
        <f t="shared" ref="C262:H262" si="40">+SUM(C241:C257)</f>
        <v>69.527698772768048</v>
      </c>
      <c r="D262" s="67">
        <f t="shared" si="40"/>
        <v>1118.5394913263503</v>
      </c>
      <c r="E262" s="67">
        <f t="shared" si="40"/>
        <v>665.99857244930081</v>
      </c>
      <c r="F262" s="67">
        <f t="shared" si="40"/>
        <v>0</v>
      </c>
      <c r="G262" s="67">
        <f t="shared" si="40"/>
        <v>462.00089267122928</v>
      </c>
      <c r="H262" s="68">
        <f t="shared" si="40"/>
        <v>20.839276845729479</v>
      </c>
      <c r="I262" s="39">
        <f>+SUM(I241:I257)</f>
        <v>3606.3935146849703</v>
      </c>
    </row>
    <row r="263" spans="1:11" s="15" customFormat="1" ht="15" thickBot="1">
      <c r="A263" s="32" t="s">
        <v>90</v>
      </c>
      <c r="B263" s="48">
        <f>+B262/$I$262</f>
        <v>0.35201027770550586</v>
      </c>
      <c r="C263" s="48">
        <f t="shared" ref="C263:I263" si="41">+C262/$I$262</f>
        <v>1.9279010593174689E-2</v>
      </c>
      <c r="D263" s="48">
        <f t="shared" si="41"/>
        <v>0.31015458706093479</v>
      </c>
      <c r="E263" s="48">
        <f t="shared" si="41"/>
        <v>0.18467163101791398</v>
      </c>
      <c r="F263" s="48">
        <f t="shared" si="41"/>
        <v>0</v>
      </c>
      <c r="G263" s="48">
        <f t="shared" si="41"/>
        <v>0.12810606795680934</v>
      </c>
      <c r="H263" s="48">
        <f t="shared" si="41"/>
        <v>5.7784256656611289E-3</v>
      </c>
      <c r="I263" s="48">
        <f t="shared" si="41"/>
        <v>1</v>
      </c>
      <c r="K263"/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4.25" customHeight="1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+SUM(B267:E267,G267:H267)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3" si="42">+SUM(B268:E268,G268:H268)</f>
        <v>0</v>
      </c>
    </row>
    <row r="269" spans="1:1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2"/>
        <v>0</v>
      </c>
    </row>
    <row r="270" spans="1:1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2"/>
        <v>0</v>
      </c>
    </row>
    <row r="271" spans="1:11" ht="15">
      <c r="A271" s="29" t="s">
        <v>16</v>
      </c>
      <c r="B271" s="43">
        <v>20.180016401719051</v>
      </c>
      <c r="C271" s="43">
        <v>39.628980653991071</v>
      </c>
      <c r="D271" s="43">
        <v>17.044207059757706</v>
      </c>
      <c r="E271" s="43">
        <v>0</v>
      </c>
      <c r="F271" s="422"/>
      <c r="G271" s="43">
        <v>0</v>
      </c>
      <c r="H271" s="44">
        <v>0</v>
      </c>
      <c r="I271" s="39">
        <f t="shared" si="42"/>
        <v>76.853204115467832</v>
      </c>
    </row>
    <row r="272" spans="1:11" ht="15">
      <c r="A272" s="28" t="s">
        <v>68</v>
      </c>
      <c r="B272" s="40">
        <v>11.838044999002404</v>
      </c>
      <c r="C272" s="40">
        <v>1.1612252743253211</v>
      </c>
      <c r="D272" s="40">
        <v>41.102175801768382</v>
      </c>
      <c r="E272" s="40">
        <v>0.82199593556194672</v>
      </c>
      <c r="F272" s="422"/>
      <c r="G272" s="40">
        <v>0</v>
      </c>
      <c r="H272" s="41">
        <v>0</v>
      </c>
      <c r="I272" s="42">
        <f t="shared" si="42"/>
        <v>54.92344201065805</v>
      </c>
    </row>
    <row r="273" spans="1:9" ht="15">
      <c r="A273" s="29" t="s">
        <v>58</v>
      </c>
      <c r="B273" s="43">
        <v>5.3180712716369732E-9</v>
      </c>
      <c r="C273" s="43">
        <v>5.3180712716369732E-9</v>
      </c>
      <c r="D273" s="43">
        <v>5.3180712716369732E-9</v>
      </c>
      <c r="E273" s="43">
        <v>26.664617149888279</v>
      </c>
      <c r="F273" s="422"/>
      <c r="G273" s="43">
        <v>0</v>
      </c>
      <c r="H273" s="44">
        <v>0</v>
      </c>
      <c r="I273" s="39">
        <f t="shared" si="42"/>
        <v>26.664617165842493</v>
      </c>
    </row>
    <row r="274" spans="1:9" ht="15">
      <c r="A274" s="28" t="s">
        <v>12</v>
      </c>
      <c r="B274" s="40">
        <v>1.1405886464810244E-8</v>
      </c>
      <c r="C274" s="40">
        <v>1.1405886464810244E-8</v>
      </c>
      <c r="D274" s="40">
        <v>1.1405886464810244E-8</v>
      </c>
      <c r="E274" s="40">
        <v>1.5470832541493066E-2</v>
      </c>
      <c r="F274" s="422"/>
      <c r="G274" s="40">
        <v>0</v>
      </c>
      <c r="H274" s="41">
        <v>0</v>
      </c>
      <c r="I274" s="42">
        <f t="shared" si="42"/>
        <v>1.5470866759152461E-2</v>
      </c>
    </row>
    <row r="275" spans="1:9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42"/>
        <v>0</v>
      </c>
    </row>
    <row r="276" spans="1:9" ht="15">
      <c r="A276" s="28" t="s">
        <v>17</v>
      </c>
      <c r="B276" s="40">
        <v>1.9092849737880877</v>
      </c>
      <c r="C276" s="40">
        <v>9.4454843119556236E-9</v>
      </c>
      <c r="D276" s="40">
        <v>50.985427213306707</v>
      </c>
      <c r="E276" s="40">
        <v>0</v>
      </c>
      <c r="F276" s="422"/>
      <c r="G276" s="40">
        <v>0</v>
      </c>
      <c r="H276" s="41">
        <v>0</v>
      </c>
      <c r="I276" s="42">
        <f t="shared" si="42"/>
        <v>52.894712196540276</v>
      </c>
    </row>
    <row r="277" spans="1:9" ht="15">
      <c r="A277" s="29" t="s">
        <v>140</v>
      </c>
      <c r="B277" s="43">
        <v>1.7937236775054377</v>
      </c>
      <c r="C277" s="43">
        <v>7.2800319102285185</v>
      </c>
      <c r="D277" s="43">
        <v>73.140138923462743</v>
      </c>
      <c r="E277" s="43">
        <v>0</v>
      </c>
      <c r="F277" s="422"/>
      <c r="G277" s="43">
        <v>0</v>
      </c>
      <c r="H277" s="44">
        <v>0</v>
      </c>
      <c r="I277" s="39">
        <f t="shared" si="42"/>
        <v>82.213894511196699</v>
      </c>
    </row>
    <row r="278" spans="1:9" ht="15">
      <c r="A278" s="28" t="s">
        <v>25</v>
      </c>
      <c r="B278" s="40">
        <v>0.62202732456187027</v>
      </c>
      <c r="C278" s="40">
        <v>6.2585321879929405E-9</v>
      </c>
      <c r="D278" s="40">
        <v>57.259336172007991</v>
      </c>
      <c r="E278" s="40">
        <v>65.382845498997355</v>
      </c>
      <c r="F278" s="422"/>
      <c r="G278" s="40">
        <v>1.5935081814907108</v>
      </c>
      <c r="H278" s="41">
        <v>0</v>
      </c>
      <c r="I278" s="42">
        <f t="shared" si="42"/>
        <v>124.85771718331645</v>
      </c>
    </row>
    <row r="279" spans="1:9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42"/>
        <v>0</v>
      </c>
    </row>
    <row r="280" spans="1:9" ht="15">
      <c r="A280" s="28" t="s">
        <v>60</v>
      </c>
      <c r="B280" s="40">
        <v>7.64249382338235E-2</v>
      </c>
      <c r="C280" s="40">
        <v>2.3515365610407235E-2</v>
      </c>
      <c r="D280" s="40">
        <v>2.3515365610407235E-2</v>
      </c>
      <c r="E280" s="40">
        <v>0</v>
      </c>
      <c r="F280" s="422"/>
      <c r="G280" s="40">
        <v>0</v>
      </c>
      <c r="H280" s="41">
        <v>0</v>
      </c>
      <c r="I280" s="42">
        <f t="shared" si="42"/>
        <v>0.12345566945463797</v>
      </c>
    </row>
    <row r="281" spans="1:9" ht="15">
      <c r="A281" s="29" t="s">
        <v>21</v>
      </c>
      <c r="B281" s="43">
        <v>4.7932017010760396E-3</v>
      </c>
      <c r="C281" s="43">
        <v>1.4748312926387813E-3</v>
      </c>
      <c r="D281" s="43">
        <v>1.4748312926387813E-3</v>
      </c>
      <c r="E281" s="43">
        <v>0</v>
      </c>
      <c r="F281" s="422"/>
      <c r="G281" s="43">
        <v>0</v>
      </c>
      <c r="H281" s="44">
        <v>0</v>
      </c>
      <c r="I281" s="39">
        <f>+SUM(B281:E281,G281:H281)</f>
        <v>7.7428642863536026E-3</v>
      </c>
    </row>
    <row r="282" spans="1:9" ht="15">
      <c r="A282" s="28" t="s">
        <v>22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2"/>
        <v>0</v>
      </c>
    </row>
    <row r="283" spans="1:9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2"/>
        <v>0</v>
      </c>
    </row>
    <row r="284" spans="1:9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v>0</v>
      </c>
    </row>
    <row r="285" spans="1:9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v>0</v>
      </c>
    </row>
    <row r="286" spans="1:9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v>0</v>
      </c>
    </row>
    <row r="287" spans="1:9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v>0</v>
      </c>
    </row>
    <row r="288" spans="1:9" ht="15">
      <c r="A288" s="34" t="s">
        <v>26</v>
      </c>
      <c r="B288" s="67">
        <f>+SUM(B267:B283)</f>
        <v>36.424315533235713</v>
      </c>
      <c r="C288" s="67">
        <f t="shared" ref="C288:H288" si="43">+SUM(C267:C283)</f>
        <v>48.095228067875929</v>
      </c>
      <c r="D288" s="67">
        <f t="shared" si="43"/>
        <v>239.55627538393051</v>
      </c>
      <c r="E288" s="67">
        <f t="shared" si="43"/>
        <v>92.884929416989081</v>
      </c>
      <c r="F288" s="67">
        <f t="shared" si="43"/>
        <v>0</v>
      </c>
      <c r="G288" s="67">
        <f t="shared" si="43"/>
        <v>1.5935081814907108</v>
      </c>
      <c r="H288" s="68">
        <f t="shared" si="43"/>
        <v>0</v>
      </c>
      <c r="I288" s="39">
        <f>+SUM(I267:I283)</f>
        <v>418.55425658352192</v>
      </c>
    </row>
    <row r="289" spans="1:11" s="15" customFormat="1" ht="15" thickBot="1">
      <c r="A289" s="32" t="s">
        <v>90</v>
      </c>
      <c r="B289" s="48">
        <f>+B288/$I$288</f>
        <v>8.702411923976526E-2</v>
      </c>
      <c r="C289" s="48">
        <f t="shared" ref="C289:I289" si="44">+C288/$I$288</f>
        <v>0.11490798937384261</v>
      </c>
      <c r="D289" s="48">
        <f t="shared" si="44"/>
        <v>0.57234222712086402</v>
      </c>
      <c r="E289" s="48">
        <f t="shared" si="44"/>
        <v>0.22191849194216479</v>
      </c>
      <c r="F289" s="48">
        <f t="shared" si="44"/>
        <v>0</v>
      </c>
      <c r="G289" s="48">
        <f t="shared" si="44"/>
        <v>3.8071723233633593E-3</v>
      </c>
      <c r="H289" s="48">
        <f t="shared" si="44"/>
        <v>0</v>
      </c>
      <c r="I289" s="48">
        <f t="shared" si="44"/>
        <v>1</v>
      </c>
      <c r="K289"/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4.25" customHeight="1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+SUM(B293:E293,G293:H293)</f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09" si="45">+SUM(B294:E294,G294:H294)</f>
        <v>0</v>
      </c>
    </row>
    <row r="295" spans="1:11" ht="15">
      <c r="A295" s="29" t="s">
        <v>10</v>
      </c>
      <c r="B295" s="43">
        <v>1.0835030573038038E-2</v>
      </c>
      <c r="C295" s="43">
        <v>0</v>
      </c>
      <c r="D295" s="43">
        <v>117.99589072495603</v>
      </c>
      <c r="E295" s="43">
        <v>0</v>
      </c>
      <c r="F295" s="422"/>
      <c r="G295" s="43">
        <v>0</v>
      </c>
      <c r="H295" s="44">
        <v>0</v>
      </c>
      <c r="I295" s="39">
        <f t="shared" si="45"/>
        <v>118.00672575552906</v>
      </c>
    </row>
    <row r="296" spans="1:1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45"/>
        <v>0</v>
      </c>
    </row>
    <row r="297" spans="1:11" ht="15">
      <c r="A297" s="29" t="s">
        <v>16</v>
      </c>
      <c r="B297" s="43">
        <v>42.607506391370251</v>
      </c>
      <c r="C297" s="43">
        <v>145.09521185601088</v>
      </c>
      <c r="D297" s="43">
        <v>11.838055527352674</v>
      </c>
      <c r="E297" s="43">
        <v>0</v>
      </c>
      <c r="F297" s="422"/>
      <c r="G297" s="43">
        <v>0</v>
      </c>
      <c r="H297" s="44">
        <v>0</v>
      </c>
      <c r="I297" s="39">
        <f t="shared" si="45"/>
        <v>199.54077377473382</v>
      </c>
    </row>
    <row r="298" spans="1:11" ht="15">
      <c r="A298" s="28" t="s">
        <v>68</v>
      </c>
      <c r="B298" s="40">
        <v>185.27006047106792</v>
      </c>
      <c r="C298" s="40">
        <v>90.532736828995738</v>
      </c>
      <c r="D298" s="40">
        <v>19.817136163856997</v>
      </c>
      <c r="E298" s="40">
        <v>0.29788531682305425</v>
      </c>
      <c r="F298" s="422"/>
      <c r="G298" s="40">
        <v>0</v>
      </c>
      <c r="H298" s="41">
        <v>0</v>
      </c>
      <c r="I298" s="42">
        <f t="shared" si="45"/>
        <v>295.91781878074374</v>
      </c>
    </row>
    <row r="299" spans="1:11" ht="15">
      <c r="A299" s="29" t="s">
        <v>58</v>
      </c>
      <c r="B299" s="43">
        <v>0</v>
      </c>
      <c r="C299" s="43">
        <v>0</v>
      </c>
      <c r="D299" s="43">
        <v>0</v>
      </c>
      <c r="E299" s="43">
        <v>1.2243695336389968</v>
      </c>
      <c r="F299" s="422"/>
      <c r="G299" s="43">
        <v>0</v>
      </c>
      <c r="H299" s="44">
        <v>0</v>
      </c>
      <c r="I299" s="39">
        <f t="shared" si="45"/>
        <v>1.2243695336389968</v>
      </c>
    </row>
    <row r="300" spans="1:1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45"/>
        <v>0</v>
      </c>
    </row>
    <row r="301" spans="1:11" ht="15">
      <c r="A301" s="29" t="s">
        <v>59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45"/>
        <v>0</v>
      </c>
    </row>
    <row r="302" spans="1:11" ht="15">
      <c r="A302" s="28" t="s">
        <v>17</v>
      </c>
      <c r="B302" s="40">
        <v>1.3483072883672398</v>
      </c>
      <c r="C302" s="40">
        <v>18.374370219279182</v>
      </c>
      <c r="D302" s="40">
        <v>12.302220801942008</v>
      </c>
      <c r="E302" s="40">
        <v>11.288701976771241</v>
      </c>
      <c r="F302" s="422"/>
      <c r="G302" s="40">
        <v>0</v>
      </c>
      <c r="H302" s="41">
        <v>0</v>
      </c>
      <c r="I302" s="42">
        <f t="shared" si="45"/>
        <v>43.313600286359673</v>
      </c>
    </row>
    <row r="303" spans="1:11" ht="15">
      <c r="A303" s="29" t="s">
        <v>140</v>
      </c>
      <c r="B303" s="43">
        <v>241.77405298590637</v>
      </c>
      <c r="C303" s="43">
        <v>3868.867517833788</v>
      </c>
      <c r="D303" s="43">
        <v>515.2498779299209</v>
      </c>
      <c r="E303" s="43">
        <v>13.273907172753869</v>
      </c>
      <c r="F303" s="422"/>
      <c r="G303" s="43">
        <v>0</v>
      </c>
      <c r="H303" s="44">
        <v>0</v>
      </c>
      <c r="I303" s="39">
        <f>+SUM(B303:E303,G303:H303)</f>
        <v>4639.1653559223696</v>
      </c>
    </row>
    <row r="304" spans="1:11" ht="15">
      <c r="A304" s="28" t="s">
        <v>25</v>
      </c>
      <c r="B304" s="40">
        <v>88.059876772952165</v>
      </c>
      <c r="C304" s="40">
        <v>21.41088013502203</v>
      </c>
      <c r="D304" s="40">
        <v>67.626924582228028</v>
      </c>
      <c r="E304" s="40">
        <v>1119.5053928930122</v>
      </c>
      <c r="F304" s="422"/>
      <c r="G304" s="40">
        <v>95.191947963120882</v>
      </c>
      <c r="H304" s="41">
        <v>0.21002338294669914</v>
      </c>
      <c r="I304" s="42">
        <f t="shared" si="45"/>
        <v>1392.0050457292818</v>
      </c>
    </row>
    <row r="305" spans="1:11" ht="15">
      <c r="A305" s="29" t="s">
        <v>24</v>
      </c>
      <c r="B305" s="43">
        <v>25.912807944455022</v>
      </c>
      <c r="C305" s="43">
        <v>140.41184317545734</v>
      </c>
      <c r="D305" s="43">
        <v>131.4280932279722</v>
      </c>
      <c r="E305" s="43">
        <v>0</v>
      </c>
      <c r="F305" s="422"/>
      <c r="G305" s="43">
        <v>0</v>
      </c>
      <c r="H305" s="44">
        <v>0</v>
      </c>
      <c r="I305" s="39">
        <f t="shared" si="45"/>
        <v>297.75274434788457</v>
      </c>
    </row>
    <row r="306" spans="1:11" ht="15">
      <c r="A306" s="28" t="s">
        <v>60</v>
      </c>
      <c r="B306" s="40">
        <v>3.3046981903724832</v>
      </c>
      <c r="C306" s="40">
        <v>0</v>
      </c>
      <c r="D306" s="40">
        <v>0.78047127474754407</v>
      </c>
      <c r="E306" s="40">
        <v>0</v>
      </c>
      <c r="F306" s="422"/>
      <c r="G306" s="40">
        <v>0</v>
      </c>
      <c r="H306" s="41">
        <v>0</v>
      </c>
      <c r="I306" s="42">
        <f t="shared" si="45"/>
        <v>4.0851694651200274</v>
      </c>
    </row>
    <row r="307" spans="1:11" ht="15">
      <c r="A307" s="29" t="s">
        <v>22</v>
      </c>
      <c r="B307" s="43">
        <v>77.521919164697039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>+SUM(B307:E307,G307:H307)</f>
        <v>77.521919164697039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45"/>
        <v>0</v>
      </c>
    </row>
    <row r="309" spans="1:1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45"/>
        <v>0</v>
      </c>
    </row>
    <row r="310" spans="1:1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v>0</v>
      </c>
    </row>
    <row r="311" spans="1:1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v>0</v>
      </c>
    </row>
    <row r="312" spans="1:1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v>0</v>
      </c>
    </row>
    <row r="313" spans="1:1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v>0</v>
      </c>
    </row>
    <row r="314" spans="1:11" ht="15">
      <c r="A314" s="34" t="s">
        <v>26</v>
      </c>
      <c r="B314" s="67">
        <f>+SUM(B293:B309)</f>
        <v>665.81006423976157</v>
      </c>
      <c r="C314" s="67">
        <f t="shared" ref="C314:H314" si="46">+SUM(C293:C309)</f>
        <v>4284.6925600485538</v>
      </c>
      <c r="D314" s="67">
        <f t="shared" si="46"/>
        <v>877.03867023297641</v>
      </c>
      <c r="E314" s="67">
        <f t="shared" si="46"/>
        <v>1145.5902568929994</v>
      </c>
      <c r="F314" s="67">
        <f t="shared" si="46"/>
        <v>0</v>
      </c>
      <c r="G314" s="67">
        <f>+SUM(G293:G309)</f>
        <v>95.191947963120882</v>
      </c>
      <c r="H314" s="68">
        <f t="shared" si="46"/>
        <v>0.21002338294669914</v>
      </c>
      <c r="I314" s="39">
        <f>+SUM(I293:I309)</f>
        <v>7068.5335227603591</v>
      </c>
    </row>
    <row r="315" spans="1:11" s="15" customFormat="1" ht="15" thickBot="1">
      <c r="A315" s="32" t="s">
        <v>90</v>
      </c>
      <c r="B315" s="48">
        <f>+B314/$I$314</f>
        <v>9.4193521484461126E-2</v>
      </c>
      <c r="C315" s="48">
        <f t="shared" ref="C315:I315" si="47">+C314/$I$314</f>
        <v>0.60616428375872267</v>
      </c>
      <c r="D315" s="48">
        <f t="shared" si="47"/>
        <v>0.1240764675457719</v>
      </c>
      <c r="E315" s="48">
        <f t="shared" si="47"/>
        <v>0.16206901377835309</v>
      </c>
      <c r="F315" s="48">
        <f t="shared" si="47"/>
        <v>0</v>
      </c>
      <c r="G315" s="48">
        <f t="shared" si="47"/>
        <v>1.3467000992017241E-2</v>
      </c>
      <c r="H315" s="48">
        <f t="shared" si="47"/>
        <v>2.9712440673929509E-5</v>
      </c>
      <c r="I315" s="48">
        <f t="shared" si="47"/>
        <v>1</v>
      </c>
      <c r="K315"/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4.25" customHeight="1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4.0441831695466437E-9</v>
      </c>
      <c r="C319" s="37">
        <v>917.92847491088264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+SUM(B319:E319,G319:H319)</f>
        <v>917.92847491492682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5" si="48">+SUM(B320:E320,G320:H320)</f>
        <v>0</v>
      </c>
    </row>
    <row r="321" spans="1:9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48"/>
        <v>0</v>
      </c>
    </row>
    <row r="322" spans="1:9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48"/>
        <v>0</v>
      </c>
    </row>
    <row r="323" spans="1:9" ht="15">
      <c r="A323" s="29" t="s">
        <v>16</v>
      </c>
      <c r="B323" s="43">
        <v>3.3554242296735421</v>
      </c>
      <c r="C323" s="43">
        <v>18.487268412609144</v>
      </c>
      <c r="D323" s="43">
        <v>4.7609103922673821</v>
      </c>
      <c r="E323" s="43">
        <v>0</v>
      </c>
      <c r="F323" s="422"/>
      <c r="G323" s="43">
        <v>0</v>
      </c>
      <c r="H323" s="44">
        <v>0</v>
      </c>
      <c r="I323" s="39">
        <f t="shared" si="48"/>
        <v>26.603603034550069</v>
      </c>
    </row>
    <row r="324" spans="1:9" ht="15">
      <c r="A324" s="28" t="s">
        <v>68</v>
      </c>
      <c r="B324" s="40">
        <v>4.0338218324609052</v>
      </c>
      <c r="C324" s="40">
        <v>4.773540683675213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48"/>
        <v>8.8073625161361182</v>
      </c>
    </row>
    <row r="325" spans="1:9" ht="15">
      <c r="A325" s="29" t="s">
        <v>58</v>
      </c>
      <c r="B325" s="43">
        <v>3.7134020034808548E-8</v>
      </c>
      <c r="C325" s="43">
        <v>2.3813557054422243</v>
      </c>
      <c r="D325" s="43">
        <v>0</v>
      </c>
      <c r="E325" s="43">
        <v>2.1832574900054436</v>
      </c>
      <c r="F325" s="422"/>
      <c r="G325" s="43">
        <v>0</v>
      </c>
      <c r="H325" s="44">
        <v>0</v>
      </c>
      <c r="I325" s="39">
        <f t="shared" si="48"/>
        <v>4.5646132325816877</v>
      </c>
    </row>
    <row r="326" spans="1:9" ht="15">
      <c r="A326" s="28" t="s">
        <v>12</v>
      </c>
      <c r="B326" s="40">
        <v>4.0389304964532911E-9</v>
      </c>
      <c r="C326" s="40">
        <v>0</v>
      </c>
      <c r="D326" s="40">
        <v>0</v>
      </c>
      <c r="E326" s="40">
        <v>0.16436928646191615</v>
      </c>
      <c r="F326" s="422"/>
      <c r="G326" s="40">
        <v>0</v>
      </c>
      <c r="H326" s="41">
        <v>0</v>
      </c>
      <c r="I326" s="42">
        <f t="shared" si="48"/>
        <v>0.16436929050084664</v>
      </c>
    </row>
    <row r="327" spans="1:9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48"/>
        <v>0</v>
      </c>
    </row>
    <row r="328" spans="1:9" ht="15">
      <c r="A328" s="28" t="s">
        <v>17</v>
      </c>
      <c r="B328" s="40">
        <v>8.8770013768314371</v>
      </c>
      <c r="C328" s="40">
        <v>0</v>
      </c>
      <c r="D328" s="40">
        <v>6.3489986231685629</v>
      </c>
      <c r="E328" s="40">
        <v>0</v>
      </c>
      <c r="F328" s="422"/>
      <c r="G328" s="40">
        <v>0</v>
      </c>
      <c r="H328" s="41">
        <v>0</v>
      </c>
      <c r="I328" s="42">
        <f t="shared" si="48"/>
        <v>15.225999999999999</v>
      </c>
    </row>
    <row r="329" spans="1:9" ht="15">
      <c r="A329" s="29" t="s">
        <v>140</v>
      </c>
      <c r="B329" s="43">
        <v>602.71395560785254</v>
      </c>
      <c r="C329" s="43">
        <v>1888.0857616681553</v>
      </c>
      <c r="D329" s="43">
        <v>519.22976789376162</v>
      </c>
      <c r="E329" s="43">
        <v>287.97574721155286</v>
      </c>
      <c r="F329" s="422"/>
      <c r="G329" s="43">
        <v>0</v>
      </c>
      <c r="H329" s="44">
        <v>0</v>
      </c>
      <c r="I329" s="39">
        <f>+SUM(B329:E329,G329:H329)</f>
        <v>3298.0052323813225</v>
      </c>
    </row>
    <row r="330" spans="1:9" ht="15">
      <c r="A330" s="28" t="s">
        <v>25</v>
      </c>
      <c r="B330" s="40">
        <v>83.762988150473504</v>
      </c>
      <c r="C330" s="40">
        <v>19.056407809401094</v>
      </c>
      <c r="D330" s="40">
        <v>45.735022854002899</v>
      </c>
      <c r="E330" s="40">
        <v>2016.1469331845785</v>
      </c>
      <c r="F330" s="422"/>
      <c r="G330" s="40">
        <v>134.5079789582924</v>
      </c>
      <c r="H330" s="41">
        <v>0</v>
      </c>
      <c r="I330" s="42">
        <f t="shared" si="48"/>
        <v>2299.2093309567485</v>
      </c>
    </row>
    <row r="331" spans="1:9" ht="15">
      <c r="A331" s="29" t="s">
        <v>24</v>
      </c>
      <c r="B331" s="43">
        <v>3.6791015635414945</v>
      </c>
      <c r="C331" s="43">
        <v>0</v>
      </c>
      <c r="D331" s="43">
        <v>2.4869584980430193</v>
      </c>
      <c r="E331" s="43">
        <v>0</v>
      </c>
      <c r="F331" s="422"/>
      <c r="G331" s="43">
        <v>0</v>
      </c>
      <c r="H331" s="44">
        <v>0</v>
      </c>
      <c r="I331" s="39">
        <f t="shared" si="48"/>
        <v>6.1660600615845134</v>
      </c>
    </row>
    <row r="332" spans="1:9" ht="15">
      <c r="A332" s="28" t="s">
        <v>60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48"/>
        <v>0</v>
      </c>
    </row>
    <row r="333" spans="1:9" ht="15">
      <c r="A333" s="29" t="s">
        <v>22</v>
      </c>
      <c r="B333" s="43">
        <v>2.367004041987538</v>
      </c>
      <c r="C333" s="43">
        <v>449.45150308919659</v>
      </c>
      <c r="D333" s="43">
        <v>0.22331123245237364</v>
      </c>
      <c r="E333" s="43">
        <v>0</v>
      </c>
      <c r="F333" s="422"/>
      <c r="G333" s="43">
        <v>0</v>
      </c>
      <c r="H333" s="44">
        <v>0</v>
      </c>
      <c r="I333" s="39">
        <f>+SUM(B333:E333,G333:H333)</f>
        <v>452.04181836363648</v>
      </c>
    </row>
    <row r="334" spans="1:9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48"/>
        <v>0</v>
      </c>
    </row>
    <row r="335" spans="1:9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48"/>
        <v>0</v>
      </c>
    </row>
    <row r="336" spans="1:9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v>0</v>
      </c>
    </row>
    <row r="337" spans="1:1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v>0</v>
      </c>
    </row>
    <row r="338" spans="1:1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v>0</v>
      </c>
    </row>
    <row r="339" spans="1:1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v>0</v>
      </c>
    </row>
    <row r="340" spans="1:11" ht="15">
      <c r="A340" s="34" t="s">
        <v>26</v>
      </c>
      <c r="B340" s="67">
        <f>+SUM(B319:B335)</f>
        <v>708.78929684803813</v>
      </c>
      <c r="C340" s="67">
        <f t="shared" ref="C340:H340" si="49">+SUM(C319:C335)</f>
        <v>3300.1643122793625</v>
      </c>
      <c r="D340" s="67">
        <f t="shared" si="49"/>
        <v>578.78496949369583</v>
      </c>
      <c r="E340" s="67">
        <f t="shared" si="49"/>
        <v>2306.470307172599</v>
      </c>
      <c r="F340" s="67">
        <f t="shared" si="49"/>
        <v>0</v>
      </c>
      <c r="G340" s="67">
        <f>+SUM(G319:G335)</f>
        <v>134.5079789582924</v>
      </c>
      <c r="H340" s="68">
        <f t="shared" si="49"/>
        <v>0</v>
      </c>
      <c r="I340" s="39">
        <f>+SUM(I319:I335)</f>
        <v>7028.7168647519866</v>
      </c>
    </row>
    <row r="341" spans="1:11" s="15" customFormat="1" ht="15" thickBot="1">
      <c r="A341" s="32" t="s">
        <v>90</v>
      </c>
      <c r="B341" s="48">
        <f>+B340/$I$340</f>
        <v>0.1008419190140544</v>
      </c>
      <c r="C341" s="48">
        <f t="shared" ref="C341:I341" si="50">+C340/$I$340</f>
        <v>0.46952585739073033</v>
      </c>
      <c r="D341" s="48">
        <f t="shared" si="50"/>
        <v>8.2345751099495837E-2</v>
      </c>
      <c r="E341" s="48">
        <f t="shared" si="50"/>
        <v>0.32814955440006682</v>
      </c>
      <c r="F341" s="48">
        <f t="shared" si="50"/>
        <v>0</v>
      </c>
      <c r="G341" s="48">
        <f t="shared" si="50"/>
        <v>1.9136918095652811E-2</v>
      </c>
      <c r="H341" s="48">
        <f t="shared" si="50"/>
        <v>0</v>
      </c>
      <c r="I341" s="48">
        <f t="shared" si="50"/>
        <v>1</v>
      </c>
      <c r="K341"/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4.25" customHeight="1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+SUM(B345:E345,G345:H345)</f>
        <v>0</v>
      </c>
    </row>
    <row r="346" spans="1:1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1" si="51">+SUM(B346:E346,G346:H346)</f>
        <v>0</v>
      </c>
    </row>
    <row r="347" spans="1:1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51"/>
        <v>0</v>
      </c>
    </row>
    <row r="348" spans="1:1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51"/>
        <v>0</v>
      </c>
    </row>
    <row r="349" spans="1:11" ht="15">
      <c r="A349" s="29" t="s">
        <v>16</v>
      </c>
      <c r="B349" s="43">
        <v>6.6577479186662698</v>
      </c>
      <c r="C349" s="43">
        <v>0.9928168771939031</v>
      </c>
      <c r="D349" s="43">
        <v>21.914012915041614</v>
      </c>
      <c r="E349" s="43">
        <v>1.5358222139611665E-8</v>
      </c>
      <c r="F349" s="422"/>
      <c r="G349" s="43">
        <v>0</v>
      </c>
      <c r="H349" s="44">
        <v>0</v>
      </c>
      <c r="I349" s="39">
        <f t="shared" si="51"/>
        <v>29.564577726260008</v>
      </c>
    </row>
    <row r="350" spans="1:11" ht="15">
      <c r="A350" s="28" t="s">
        <v>68</v>
      </c>
      <c r="B350" s="40">
        <v>6.4838730559108573</v>
      </c>
      <c r="C350" s="40">
        <v>3.7436741221393759E-8</v>
      </c>
      <c r="D350" s="40">
        <v>6.6189865587606649</v>
      </c>
      <c r="E350" s="40">
        <v>3.7436741221393759E-8</v>
      </c>
      <c r="F350" s="422"/>
      <c r="G350" s="40">
        <v>0</v>
      </c>
      <c r="H350" s="41">
        <v>0</v>
      </c>
      <c r="I350" s="42">
        <f t="shared" si="51"/>
        <v>13.102859689545005</v>
      </c>
    </row>
    <row r="351" spans="1:11" ht="15">
      <c r="A351" s="29" t="s">
        <v>58</v>
      </c>
      <c r="B351" s="43">
        <v>5.1381055954746611E-9</v>
      </c>
      <c r="C351" s="43">
        <v>5.1381055954746611E-9</v>
      </c>
      <c r="D351" s="43">
        <v>0</v>
      </c>
      <c r="E351" s="43">
        <v>5.9401237819630817</v>
      </c>
      <c r="F351" s="422"/>
      <c r="G351" s="43">
        <v>0</v>
      </c>
      <c r="H351" s="44">
        <v>0</v>
      </c>
      <c r="I351" s="39">
        <f t="shared" si="51"/>
        <v>5.9401237922392927</v>
      </c>
    </row>
    <row r="352" spans="1:11" ht="15">
      <c r="A352" s="28" t="s">
        <v>12</v>
      </c>
      <c r="B352" s="40">
        <v>1.6876765207209515E-9</v>
      </c>
      <c r="C352" s="40">
        <v>1.6876765207209515E-9</v>
      </c>
      <c r="D352" s="40">
        <v>1.6876765207209515E-9</v>
      </c>
      <c r="E352" s="40">
        <v>5.9029595026545015E-3</v>
      </c>
      <c r="F352" s="422"/>
      <c r="G352" s="40">
        <v>0</v>
      </c>
      <c r="H352" s="41">
        <v>0</v>
      </c>
      <c r="I352" s="42">
        <f t="shared" si="51"/>
        <v>5.902964565684064E-3</v>
      </c>
    </row>
    <row r="353" spans="1:1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51"/>
        <v>0</v>
      </c>
    </row>
    <row r="354" spans="1:11" ht="15">
      <c r="A354" s="28" t="s">
        <v>17</v>
      </c>
      <c r="B354" s="40">
        <v>0.52284781981001727</v>
      </c>
      <c r="C354" s="40">
        <v>0.39213586910565146</v>
      </c>
      <c r="D354" s="40">
        <v>1.3071195462572426E-9</v>
      </c>
      <c r="E354" s="40">
        <v>1.3071195462572426E-9</v>
      </c>
      <c r="F354" s="422"/>
      <c r="G354" s="40">
        <v>0</v>
      </c>
      <c r="H354" s="41">
        <v>0</v>
      </c>
      <c r="I354" s="42">
        <f t="shared" si="51"/>
        <v>0.91498369152990777</v>
      </c>
    </row>
    <row r="355" spans="1:11" ht="15">
      <c r="A355" s="29" t="s">
        <v>140</v>
      </c>
      <c r="B355" s="43">
        <v>0.30968374035289614</v>
      </c>
      <c r="C355" s="43">
        <v>9.693378681898082</v>
      </c>
      <c r="D355" s="43">
        <v>4.6011884777795569</v>
      </c>
      <c r="E355" s="43">
        <v>1.802437630231296E-10</v>
      </c>
      <c r="F355" s="422"/>
      <c r="G355" s="43">
        <v>0</v>
      </c>
      <c r="H355" s="44">
        <v>0</v>
      </c>
      <c r="I355" s="39">
        <f>+SUM(B355:E355,G355:H355)</f>
        <v>14.604250900210779</v>
      </c>
    </row>
    <row r="356" spans="1:11" ht="15">
      <c r="A356" s="28" t="s">
        <v>25</v>
      </c>
      <c r="B356" s="40">
        <v>2.9105826026433173</v>
      </c>
      <c r="C356" s="40">
        <v>2.4202020362769505</v>
      </c>
      <c r="D356" s="40">
        <v>12.335053916581389</v>
      </c>
      <c r="E356" s="40">
        <v>401.87489677157953</v>
      </c>
      <c r="F356" s="422"/>
      <c r="G356" s="40">
        <v>7.7650212873254612</v>
      </c>
      <c r="H356" s="41">
        <v>1.2874540623676366E-2</v>
      </c>
      <c r="I356" s="42">
        <f t="shared" si="51"/>
        <v>427.31863115503029</v>
      </c>
    </row>
    <row r="357" spans="1:11" ht="15">
      <c r="A357" s="29" t="s">
        <v>24</v>
      </c>
      <c r="B357" s="43">
        <v>33.792060852890813</v>
      </c>
      <c r="C357" s="43">
        <v>0</v>
      </c>
      <c r="D357" s="43">
        <v>21.677662846422983</v>
      </c>
      <c r="E357" s="43">
        <v>0</v>
      </c>
      <c r="F357" s="422"/>
      <c r="G357" s="43">
        <v>0</v>
      </c>
      <c r="H357" s="44">
        <v>0</v>
      </c>
      <c r="I357" s="39">
        <f>+SUM(B357:E357,G357:H357)</f>
        <v>55.469723699313796</v>
      </c>
    </row>
    <row r="358" spans="1:11" ht="15">
      <c r="A358" s="28" t="s">
        <v>60</v>
      </c>
      <c r="B358" s="40">
        <v>44.376370557856347</v>
      </c>
      <c r="C358" s="40">
        <v>75.256834371794795</v>
      </c>
      <c r="D358" s="40">
        <v>137.24650637251401</v>
      </c>
      <c r="E358" s="40">
        <v>0</v>
      </c>
      <c r="F358" s="422"/>
      <c r="G358" s="40">
        <v>0</v>
      </c>
      <c r="H358" s="41">
        <v>0</v>
      </c>
      <c r="I358" s="42">
        <f t="shared" si="51"/>
        <v>256.87971130216516</v>
      </c>
    </row>
    <row r="359" spans="1:11" ht="15">
      <c r="A359" s="29" t="s">
        <v>22</v>
      </c>
      <c r="B359" s="43">
        <v>110.26179372207753</v>
      </c>
      <c r="C359" s="43">
        <v>598.34813165701439</v>
      </c>
      <c r="D359" s="43">
        <v>301.06907991740906</v>
      </c>
      <c r="E359" s="43">
        <v>9.1580862108572862E-8</v>
      </c>
      <c r="F359" s="422"/>
      <c r="G359" s="43">
        <v>0</v>
      </c>
      <c r="H359" s="44">
        <v>0</v>
      </c>
      <c r="I359" s="39">
        <f>+SUM(B359:E359,G359:H359)</f>
        <v>1009.6790053880818</v>
      </c>
    </row>
    <row r="360" spans="1:11" ht="15">
      <c r="A360" s="28" t="s">
        <v>21</v>
      </c>
      <c r="B360" s="40">
        <v>1.1405801825600788</v>
      </c>
      <c r="C360" s="40">
        <v>61.40291537162922</v>
      </c>
      <c r="D360" s="40">
        <v>19.117335077049297</v>
      </c>
      <c r="E360" s="40">
        <v>1.1578990517446463E-9</v>
      </c>
      <c r="F360" s="422"/>
      <c r="G360" s="40">
        <v>0</v>
      </c>
      <c r="H360" s="41">
        <v>0</v>
      </c>
      <c r="I360" s="42">
        <f t="shared" si="51"/>
        <v>81.660830632396497</v>
      </c>
    </row>
    <row r="361" spans="1:1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51"/>
        <v>0</v>
      </c>
    </row>
    <row r="362" spans="1:1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v>0</v>
      </c>
    </row>
    <row r="363" spans="1:1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v>0</v>
      </c>
    </row>
    <row r="364" spans="1:1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v>0</v>
      </c>
    </row>
    <row r="365" spans="1:1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v>0</v>
      </c>
    </row>
    <row r="366" spans="1:11" ht="15">
      <c r="A366" s="34" t="s">
        <v>26</v>
      </c>
      <c r="B366" s="67">
        <f>+SUM(B345:B361)</f>
        <v>206.45554045959392</v>
      </c>
      <c r="C366" s="67">
        <f t="shared" ref="C366:H366" si="52">+SUM(C345:C361)</f>
        <v>748.50641490917553</v>
      </c>
      <c r="D366" s="67">
        <f t="shared" si="52"/>
        <v>524.57982608455336</v>
      </c>
      <c r="E366" s="67">
        <f t="shared" si="52"/>
        <v>407.8209236600664</v>
      </c>
      <c r="F366" s="67">
        <f t="shared" si="52"/>
        <v>0</v>
      </c>
      <c r="G366" s="67">
        <f>+SUM(G345:G361)</f>
        <v>7.7650212873254612</v>
      </c>
      <c r="H366" s="68">
        <f t="shared" si="52"/>
        <v>1.2874540623676366E-2</v>
      </c>
      <c r="I366" s="39">
        <f>+SUM(I345:I361)</f>
        <v>1895.1406009413381</v>
      </c>
    </row>
    <row r="367" spans="1:11" s="15" customFormat="1" ht="15" thickBot="1">
      <c r="A367" s="32" t="s">
        <v>90</v>
      </c>
      <c r="B367" s="48">
        <f>+B366/$I$366</f>
        <v>0.10893943191183023</v>
      </c>
      <c r="C367" s="48">
        <f t="shared" ref="C367:I367" si="53">+C366/$I$366</f>
        <v>0.39496088814591584</v>
      </c>
      <c r="D367" s="48">
        <f t="shared" si="53"/>
        <v>0.27680258964637694</v>
      </c>
      <c r="E367" s="48">
        <f t="shared" si="53"/>
        <v>0.21519296428850559</v>
      </c>
      <c r="F367" s="48">
        <f t="shared" si="53"/>
        <v>0</v>
      </c>
      <c r="G367" s="48">
        <f t="shared" si="53"/>
        <v>4.0973325585808703E-3</v>
      </c>
      <c r="H367" s="48">
        <f t="shared" si="53"/>
        <v>6.7934487907026183E-6</v>
      </c>
      <c r="I367" s="48">
        <f t="shared" si="53"/>
        <v>1</v>
      </c>
      <c r="K367"/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9" ht="15">
      <c r="A371" s="27" t="s">
        <v>7</v>
      </c>
      <c r="B371" s="37">
        <v>2.1762218091267268E-2</v>
      </c>
      <c r="C371" s="37">
        <v>2.1762218091267268E-2</v>
      </c>
      <c r="D371" s="37">
        <v>2.1762218091267268E-2</v>
      </c>
      <c r="E371" s="37">
        <v>2.1762218091267268E-2</v>
      </c>
      <c r="F371" s="421"/>
      <c r="G371" s="37">
        <v>0</v>
      </c>
      <c r="H371" s="38">
        <v>0</v>
      </c>
      <c r="I371" s="39">
        <f>+SUM(B371:E371,G371:H371)</f>
        <v>8.7048872365069072E-2</v>
      </c>
    </row>
    <row r="372" spans="1:9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87" si="54">+SUM(B372:E372,G372:H372)</f>
        <v>0</v>
      </c>
    </row>
    <row r="373" spans="1:9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54"/>
        <v>0</v>
      </c>
    </row>
    <row r="374" spans="1:9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54"/>
        <v>0</v>
      </c>
    </row>
    <row r="375" spans="1:9" ht="15">
      <c r="A375" s="29" t="s">
        <v>16</v>
      </c>
      <c r="B375" s="43">
        <v>40.486770128930175</v>
      </c>
      <c r="C375" s="43">
        <v>0.66367690130126911</v>
      </c>
      <c r="D375" s="43">
        <v>37.211882727872123</v>
      </c>
      <c r="E375" s="43">
        <v>1.9639681640681643E-9</v>
      </c>
      <c r="F375" s="422"/>
      <c r="G375" s="43">
        <v>0</v>
      </c>
      <c r="H375" s="44">
        <v>0</v>
      </c>
      <c r="I375" s="39">
        <f t="shared" si="54"/>
        <v>78.362329760067539</v>
      </c>
    </row>
    <row r="376" spans="1:9" ht="15">
      <c r="A376" s="28" t="s">
        <v>68</v>
      </c>
      <c r="B376" s="40">
        <v>260.55473335111793</v>
      </c>
      <c r="C376" s="40">
        <v>0.54640636100475315</v>
      </c>
      <c r="D376" s="40">
        <v>2.5837511049729032E-8</v>
      </c>
      <c r="E376" s="40">
        <v>1.1495975976520436</v>
      </c>
      <c r="F376" s="422"/>
      <c r="G376" s="40">
        <v>0</v>
      </c>
      <c r="H376" s="41">
        <v>0</v>
      </c>
      <c r="I376" s="42">
        <f t="shared" si="54"/>
        <v>262.2507373356122</v>
      </c>
    </row>
    <row r="377" spans="1:9" ht="15">
      <c r="A377" s="29" t="s">
        <v>58</v>
      </c>
      <c r="B377" s="43">
        <v>5.6378120637845896E-9</v>
      </c>
      <c r="C377" s="43">
        <v>5.6378120637845896E-9</v>
      </c>
      <c r="D377" s="43">
        <v>5.6378120637845896E-9</v>
      </c>
      <c r="E377" s="43">
        <v>1175.2580099213978</v>
      </c>
      <c r="F377" s="422"/>
      <c r="G377" s="43">
        <v>0</v>
      </c>
      <c r="H377" s="44">
        <v>0</v>
      </c>
      <c r="I377" s="39">
        <f t="shared" si="54"/>
        <v>1175.2580099383113</v>
      </c>
    </row>
    <row r="378" spans="1:9" ht="15">
      <c r="A378" s="28" t="s">
        <v>12</v>
      </c>
      <c r="B378" s="40">
        <v>2.4606736391054206E-8</v>
      </c>
      <c r="C378" s="40">
        <v>2.4606736391054206E-8</v>
      </c>
      <c r="D378" s="40">
        <v>2.4606736391054206E-8</v>
      </c>
      <c r="E378" s="40">
        <v>9.7710302793953865</v>
      </c>
      <c r="F378" s="422"/>
      <c r="G378" s="40">
        <v>0</v>
      </c>
      <c r="H378" s="41">
        <v>0</v>
      </c>
      <c r="I378" s="42">
        <f t="shared" si="54"/>
        <v>9.7710303532155951</v>
      </c>
    </row>
    <row r="379" spans="1:9" ht="15">
      <c r="A379" s="29" t="s">
        <v>59</v>
      </c>
      <c r="B379" s="43">
        <v>3.7371428571428569E-2</v>
      </c>
      <c r="C379" s="43">
        <v>3.7371428571428569E-2</v>
      </c>
      <c r="D379" s="43">
        <v>3.7371428571428569E-2</v>
      </c>
      <c r="E379" s="43">
        <v>0.14948571428571428</v>
      </c>
      <c r="F379" s="422"/>
      <c r="G379" s="43">
        <v>0</v>
      </c>
      <c r="H379" s="44">
        <v>0</v>
      </c>
      <c r="I379" s="39">
        <f t="shared" si="54"/>
        <v>0.2616</v>
      </c>
    </row>
    <row r="380" spans="1:9" ht="15">
      <c r="A380" s="28" t="s">
        <v>17</v>
      </c>
      <c r="B380" s="40">
        <v>13.923869431282416</v>
      </c>
      <c r="C380" s="40">
        <v>5.827303125616645E-9</v>
      </c>
      <c r="D380" s="40">
        <v>25.224012358199843</v>
      </c>
      <c r="E380" s="40">
        <v>6.742130359712637</v>
      </c>
      <c r="F380" s="422"/>
      <c r="G380" s="40">
        <v>0</v>
      </c>
      <c r="H380" s="41">
        <v>0</v>
      </c>
      <c r="I380" s="42">
        <f t="shared" si="54"/>
        <v>45.890012155022198</v>
      </c>
    </row>
    <row r="381" spans="1:9" ht="15">
      <c r="A381" s="29" t="s">
        <v>140</v>
      </c>
      <c r="B381" s="43">
        <v>131.79266741510443</v>
      </c>
      <c r="C381" s="43">
        <v>4.5232864337891767</v>
      </c>
      <c r="D381" s="43">
        <v>185.27636104568435</v>
      </c>
      <c r="E381" s="43">
        <v>3.3511826429428439E-2</v>
      </c>
      <c r="F381" s="422"/>
      <c r="G381" s="43">
        <v>0</v>
      </c>
      <c r="H381" s="44">
        <v>0</v>
      </c>
      <c r="I381" s="39">
        <f>+SUM(B381:E381,G381:H381)</f>
        <v>321.6258267210074</v>
      </c>
    </row>
    <row r="382" spans="1:9" ht="15">
      <c r="A382" s="28" t="s">
        <v>25</v>
      </c>
      <c r="B382" s="40">
        <v>24.861942003153874</v>
      </c>
      <c r="C382" s="40">
        <v>1.9201863589989248E-2</v>
      </c>
      <c r="D382" s="40">
        <v>7.0894254513217101</v>
      </c>
      <c r="E382" s="40">
        <v>99.527515001247139</v>
      </c>
      <c r="F382" s="422"/>
      <c r="G382" s="40">
        <v>93.933550696634569</v>
      </c>
      <c r="H382" s="41">
        <v>0</v>
      </c>
      <c r="I382" s="42">
        <f t="shared" si="54"/>
        <v>225.43163501594728</v>
      </c>
    </row>
    <row r="383" spans="1:9" ht="15">
      <c r="A383" s="29" t="s">
        <v>24</v>
      </c>
      <c r="B383" s="43">
        <v>18.393271064663804</v>
      </c>
      <c r="C383" s="43">
        <v>5.6823021254439668E-9</v>
      </c>
      <c r="D383" s="43">
        <v>5.6823021254439668E-9</v>
      </c>
      <c r="E383" s="43">
        <v>5.6823021254439668E-9</v>
      </c>
      <c r="F383" s="422"/>
      <c r="G383" s="43">
        <v>0</v>
      </c>
      <c r="H383" s="44">
        <v>0</v>
      </c>
      <c r="I383" s="39">
        <f>+SUM(B383:E383,G383:H383)</f>
        <v>18.393271081710711</v>
      </c>
    </row>
    <row r="384" spans="1:9" ht="15">
      <c r="A384" s="28" t="s">
        <v>60</v>
      </c>
      <c r="B384" s="40">
        <v>22.490856541206881</v>
      </c>
      <c r="C384" s="40">
        <v>4.2839726418758045E-8</v>
      </c>
      <c r="D384" s="40">
        <v>4.2839726418758045E-8</v>
      </c>
      <c r="E384" s="40">
        <v>4.2839726418758045E-8</v>
      </c>
      <c r="F384" s="422"/>
      <c r="G384" s="40">
        <v>0</v>
      </c>
      <c r="H384" s="41">
        <v>0</v>
      </c>
      <c r="I384" s="42">
        <f t="shared" si="54"/>
        <v>22.49085666972606</v>
      </c>
    </row>
    <row r="385" spans="1:11" ht="15">
      <c r="A385" s="29" t="s">
        <v>22</v>
      </c>
      <c r="B385" s="43">
        <v>84.670094420487658</v>
      </c>
      <c r="C385" s="43">
        <v>1.4661488201184711E-8</v>
      </c>
      <c r="D385" s="43">
        <v>1.4661488201184711E-8</v>
      </c>
      <c r="E385" s="43">
        <v>1.4661488201184711E-8</v>
      </c>
      <c r="F385" s="422"/>
      <c r="G385" s="43">
        <v>0</v>
      </c>
      <c r="H385" s="44">
        <v>0</v>
      </c>
      <c r="I385" s="39">
        <f>+SUM(B385:E385,G385:H385)</f>
        <v>84.670094464472143</v>
      </c>
    </row>
    <row r="386" spans="1:11" ht="15">
      <c r="A386" s="28" t="s">
        <v>21</v>
      </c>
      <c r="B386" s="40">
        <v>15.366244740787968</v>
      </c>
      <c r="C386" s="40">
        <v>2.7899086155983044E-8</v>
      </c>
      <c r="D386" s="40">
        <v>4.1631157078955932</v>
      </c>
      <c r="E386" s="40">
        <v>2.7899086155983044E-8</v>
      </c>
      <c r="F386" s="422"/>
      <c r="G386" s="40">
        <v>0</v>
      </c>
      <c r="H386" s="41">
        <v>0</v>
      </c>
      <c r="I386" s="42">
        <f t="shared" si="54"/>
        <v>19.529360504481733</v>
      </c>
    </row>
    <row r="387" spans="1:1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54"/>
        <v>0</v>
      </c>
    </row>
    <row r="388" spans="1:1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v>0</v>
      </c>
    </row>
    <row r="389" spans="1:1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v>0</v>
      </c>
    </row>
    <row r="390" spans="1:1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v>0</v>
      </c>
    </row>
    <row r="391" spans="1:1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v>0</v>
      </c>
    </row>
    <row r="392" spans="1:11" ht="15">
      <c r="A392" s="34" t="s">
        <v>26</v>
      </c>
      <c r="B392" s="67">
        <f>+SUM(B371:B387)</f>
        <v>612.59958277364228</v>
      </c>
      <c r="C392" s="67">
        <f t="shared" ref="C392:H392" si="55">+SUM(C371:C387)</f>
        <v>5.8117053335023385</v>
      </c>
      <c r="D392" s="67">
        <f t="shared" si="55"/>
        <v>259.02393105690186</v>
      </c>
      <c r="E392" s="67">
        <f t="shared" si="55"/>
        <v>1292.653043011258</v>
      </c>
      <c r="F392" s="67">
        <f t="shared" si="55"/>
        <v>0</v>
      </c>
      <c r="G392" s="67">
        <f>+SUM(G371:G387)</f>
        <v>93.933550696634569</v>
      </c>
      <c r="H392" s="68">
        <f t="shared" si="55"/>
        <v>0</v>
      </c>
      <c r="I392" s="39">
        <f>+SUM(I371:I387)</f>
        <v>2264.0218128719393</v>
      </c>
    </row>
    <row r="393" spans="1:11" s="15" customFormat="1" ht="15" thickBot="1">
      <c r="A393" s="32" t="s">
        <v>90</v>
      </c>
      <c r="B393" s="48">
        <f>+B392/$I$392</f>
        <v>0.27058024763310573</v>
      </c>
      <c r="C393" s="48">
        <f t="shared" ref="C393:I393" si="56">+C392/$I$392</f>
        <v>2.5669829241309824E-3</v>
      </c>
      <c r="D393" s="48">
        <f t="shared" si="56"/>
        <v>0.11440876125143283</v>
      </c>
      <c r="E393" s="48">
        <f t="shared" si="56"/>
        <v>0.57095432370040278</v>
      </c>
      <c r="F393" s="48">
        <f t="shared" si="56"/>
        <v>0</v>
      </c>
      <c r="G393" s="48">
        <f t="shared" si="56"/>
        <v>4.1489684490927548E-2</v>
      </c>
      <c r="H393" s="48">
        <f t="shared" si="56"/>
        <v>0</v>
      </c>
      <c r="I393" s="48">
        <f t="shared" si="56"/>
        <v>1</v>
      </c>
      <c r="K393"/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4.25" customHeight="1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+SUM(B397:E397,G397:H397)</f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3" si="57">+SUM(B398:E398,G398:H398)</f>
        <v>0</v>
      </c>
    </row>
    <row r="399" spans="1:1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57"/>
        <v>0</v>
      </c>
    </row>
    <row r="400" spans="1:1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57"/>
        <v>0</v>
      </c>
    </row>
    <row r="401" spans="1:9" ht="15">
      <c r="A401" s="29" t="s">
        <v>16</v>
      </c>
      <c r="B401" s="43">
        <v>24.879341042687649</v>
      </c>
      <c r="C401" s="43">
        <v>22.948138891754091</v>
      </c>
      <c r="D401" s="43">
        <v>8.8898585463347887E-3</v>
      </c>
      <c r="E401" s="43">
        <v>0</v>
      </c>
      <c r="F401" s="422"/>
      <c r="G401" s="43">
        <v>0</v>
      </c>
      <c r="H401" s="44">
        <v>0</v>
      </c>
      <c r="I401" s="39">
        <f t="shared" si="57"/>
        <v>47.836369792988073</v>
      </c>
    </row>
    <row r="402" spans="1:9" ht="15">
      <c r="A402" s="28" t="s">
        <v>68</v>
      </c>
      <c r="B402" s="40">
        <v>9.1144177401503246</v>
      </c>
      <c r="C402" s="40">
        <v>3.9987902366680541</v>
      </c>
      <c r="D402" s="40">
        <v>7.2517114446333393</v>
      </c>
      <c r="E402" s="40">
        <v>0</v>
      </c>
      <c r="F402" s="422"/>
      <c r="G402" s="40">
        <v>0</v>
      </c>
      <c r="H402" s="41">
        <v>0</v>
      </c>
      <c r="I402" s="42">
        <f t="shared" si="57"/>
        <v>20.364919421451717</v>
      </c>
    </row>
    <row r="403" spans="1:9" ht="15">
      <c r="A403" s="29" t="s">
        <v>58</v>
      </c>
      <c r="B403" s="43">
        <v>7.0192944866820218E-9</v>
      </c>
      <c r="C403" s="43">
        <v>0</v>
      </c>
      <c r="D403" s="43">
        <v>0</v>
      </c>
      <c r="E403" s="43">
        <v>1.2576474068036478</v>
      </c>
      <c r="F403" s="422"/>
      <c r="G403" s="43">
        <v>0</v>
      </c>
      <c r="H403" s="44">
        <v>0</v>
      </c>
      <c r="I403" s="39">
        <f t="shared" si="57"/>
        <v>1.2576474138229423</v>
      </c>
    </row>
    <row r="404" spans="1:9" ht="15">
      <c r="A404" s="28" t="s">
        <v>12</v>
      </c>
      <c r="B404" s="40">
        <v>1.9904657196023515E-9</v>
      </c>
      <c r="C404" s="40">
        <v>0</v>
      </c>
      <c r="D404" s="40">
        <v>0</v>
      </c>
      <c r="E404" s="40">
        <v>0.12682629181516197</v>
      </c>
      <c r="F404" s="422"/>
      <c r="G404" s="40">
        <v>0</v>
      </c>
      <c r="H404" s="41">
        <v>0</v>
      </c>
      <c r="I404" s="42">
        <f t="shared" si="57"/>
        <v>0.12682629380562768</v>
      </c>
    </row>
    <row r="405" spans="1:9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57"/>
        <v>0</v>
      </c>
    </row>
    <row r="406" spans="1:9" ht="15">
      <c r="A406" s="28" t="s">
        <v>17</v>
      </c>
      <c r="B406" s="40">
        <v>2.2750076553698208E-11</v>
      </c>
      <c r="C406" s="40">
        <v>0</v>
      </c>
      <c r="D406" s="40">
        <v>1.5925053604651299E-2</v>
      </c>
      <c r="E406" s="40">
        <v>0</v>
      </c>
      <c r="F406" s="422"/>
      <c r="G406" s="40">
        <v>0</v>
      </c>
      <c r="H406" s="41">
        <v>0</v>
      </c>
      <c r="I406" s="42">
        <f t="shared" si="57"/>
        <v>1.5925053627401375E-2</v>
      </c>
    </row>
    <row r="407" spans="1:9" ht="15">
      <c r="A407" s="29" t="s">
        <v>140</v>
      </c>
      <c r="B407" s="43">
        <v>79.098623063253939</v>
      </c>
      <c r="C407" s="43">
        <v>318.65747066801777</v>
      </c>
      <c r="D407" s="43">
        <v>79.383080796418838</v>
      </c>
      <c r="E407" s="43">
        <v>3.7272879158203986</v>
      </c>
      <c r="F407" s="422"/>
      <c r="G407" s="43">
        <v>0</v>
      </c>
      <c r="H407" s="44">
        <v>0</v>
      </c>
      <c r="I407" s="39">
        <f>+SUM(B407:E407,G407:H407)</f>
        <v>480.8664624435109</v>
      </c>
    </row>
    <row r="408" spans="1:9" ht="15">
      <c r="A408" s="28" t="s">
        <v>25</v>
      </c>
      <c r="B408" s="40">
        <v>19.96879312717649</v>
      </c>
      <c r="C408" s="40">
        <v>2.4193383237745856</v>
      </c>
      <c r="D408" s="40">
        <v>3.207626154432031</v>
      </c>
      <c r="E408" s="40">
        <v>277.4351998288289</v>
      </c>
      <c r="F408" s="422"/>
      <c r="G408" s="40">
        <v>45.753205593946632</v>
      </c>
      <c r="H408" s="41">
        <v>0</v>
      </c>
      <c r="I408" s="42">
        <f t="shared" si="57"/>
        <v>348.78416302815862</v>
      </c>
    </row>
    <row r="409" spans="1:9" ht="15">
      <c r="A409" s="29" t="s">
        <v>24</v>
      </c>
      <c r="B409" s="43">
        <v>0.93944747568337683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>+SUM(B409:E409,G409:H409)</f>
        <v>0.93944747568337683</v>
      </c>
    </row>
    <row r="410" spans="1:9" ht="15">
      <c r="A410" s="28" t="s">
        <v>60</v>
      </c>
      <c r="B410" s="40">
        <v>0.19854726221570651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57"/>
        <v>0.19854726221570651</v>
      </c>
    </row>
    <row r="411" spans="1:9" ht="15">
      <c r="A411" s="29" t="s">
        <v>22</v>
      </c>
      <c r="B411" s="43">
        <v>0.29747499216987389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+SUM(B411:E411,G411:H411)</f>
        <v>0.29747499216987389</v>
      </c>
    </row>
    <row r="412" spans="1:9" ht="15">
      <c r="A412" s="28" t="s">
        <v>21</v>
      </c>
      <c r="B412" s="40">
        <v>3.6994188694984707</v>
      </c>
      <c r="C412" s="40">
        <v>4.9325584734824561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57"/>
        <v>8.6319773429809263</v>
      </c>
    </row>
    <row r="413" spans="1:9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57"/>
        <v>0</v>
      </c>
    </row>
    <row r="414" spans="1:9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v>0</v>
      </c>
    </row>
    <row r="415" spans="1:9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v>0</v>
      </c>
    </row>
    <row r="416" spans="1:9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v>0</v>
      </c>
    </row>
    <row r="417" spans="1:1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v>0</v>
      </c>
    </row>
    <row r="418" spans="1:11" ht="15">
      <c r="A418" s="34" t="s">
        <v>26</v>
      </c>
      <c r="B418" s="67">
        <f>+SUM(B397:B413)</f>
        <v>138.19606358186832</v>
      </c>
      <c r="C418" s="67">
        <f t="shared" ref="C418:H418" si="58">+SUM(C397:C413)</f>
        <v>352.95629659369695</v>
      </c>
      <c r="D418" s="67">
        <f t="shared" si="58"/>
        <v>89.867233307635203</v>
      </c>
      <c r="E418" s="67">
        <f t="shared" si="58"/>
        <v>282.54696144326812</v>
      </c>
      <c r="F418" s="67">
        <f t="shared" si="58"/>
        <v>0</v>
      </c>
      <c r="G418" s="67">
        <f>+SUM(G397:G413)</f>
        <v>45.753205593946632</v>
      </c>
      <c r="H418" s="68">
        <f t="shared" si="58"/>
        <v>0</v>
      </c>
      <c r="I418" s="39">
        <f>+SUM(I397:I413)</f>
        <v>909.319760520415</v>
      </c>
    </row>
    <row r="419" spans="1:11" s="15" customFormat="1" ht="15" thickBot="1">
      <c r="A419" s="32" t="s">
        <v>90</v>
      </c>
      <c r="B419" s="48">
        <f>+B418/$I$418</f>
        <v>0.15197741166735121</v>
      </c>
      <c r="C419" s="48">
        <f t="shared" ref="C419:I419" si="59">+C418/$I$418</f>
        <v>0.38815421364173991</v>
      </c>
      <c r="D419" s="48">
        <f t="shared" si="59"/>
        <v>9.8829077745108129E-2</v>
      </c>
      <c r="E419" s="48">
        <f t="shared" si="59"/>
        <v>0.31072343713454875</v>
      </c>
      <c r="F419" s="48">
        <f t="shared" si="59"/>
        <v>0</v>
      </c>
      <c r="G419" s="48">
        <f t="shared" si="59"/>
        <v>5.0315859811252209E-2</v>
      </c>
      <c r="H419" s="48">
        <f t="shared" si="59"/>
        <v>0</v>
      </c>
      <c r="I419" s="48">
        <f t="shared" si="59"/>
        <v>1</v>
      </c>
      <c r="K419"/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4.25" customHeight="1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+SUM(B423:E423,G423:H423)</f>
        <v>0</v>
      </c>
    </row>
    <row r="424" spans="1:1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39" si="60">+SUM(B424:E424,G424:H424)</f>
        <v>0</v>
      </c>
    </row>
    <row r="425" spans="1:1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60"/>
        <v>0</v>
      </c>
    </row>
    <row r="426" spans="1:1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60"/>
        <v>0</v>
      </c>
    </row>
    <row r="427" spans="1:11" ht="15">
      <c r="A427" s="29" t="s">
        <v>16</v>
      </c>
      <c r="B427" s="43">
        <v>275.27677021720854</v>
      </c>
      <c r="C427" s="43">
        <v>14.108537713706024</v>
      </c>
      <c r="D427" s="43">
        <v>51.990086522235039</v>
      </c>
      <c r="E427" s="43">
        <v>0</v>
      </c>
      <c r="F427" s="422"/>
      <c r="G427" s="43">
        <v>0</v>
      </c>
      <c r="H427" s="44">
        <v>0</v>
      </c>
      <c r="I427" s="39">
        <f t="shared" si="60"/>
        <v>341.37539445314962</v>
      </c>
    </row>
    <row r="428" spans="1:11" ht="15">
      <c r="A428" s="28" t="s">
        <v>68</v>
      </c>
      <c r="B428" s="40">
        <v>21.49982628314886</v>
      </c>
      <c r="C428" s="40">
        <v>9.814123066961951</v>
      </c>
      <c r="D428" s="40">
        <v>5.784572495419952</v>
      </c>
      <c r="E428" s="40">
        <v>0</v>
      </c>
      <c r="F428" s="422"/>
      <c r="G428" s="40">
        <v>0</v>
      </c>
      <c r="H428" s="41">
        <v>0</v>
      </c>
      <c r="I428" s="42">
        <f t="shared" si="60"/>
        <v>37.098521845530762</v>
      </c>
    </row>
    <row r="429" spans="1:11" ht="15">
      <c r="A429" s="29" t="s">
        <v>58</v>
      </c>
      <c r="B429" s="43">
        <v>1.8938841393312943E-9</v>
      </c>
      <c r="C429" s="43">
        <v>1.8938841393312943E-9</v>
      </c>
      <c r="D429" s="43">
        <v>1.8938841393312943E-9</v>
      </c>
      <c r="E429" s="43">
        <v>0.52041954314604688</v>
      </c>
      <c r="F429" s="422"/>
      <c r="G429" s="43">
        <v>0</v>
      </c>
      <c r="H429" s="44">
        <v>0</v>
      </c>
      <c r="I429" s="39">
        <f t="shared" si="60"/>
        <v>0.52041954882769925</v>
      </c>
    </row>
    <row r="430" spans="1:1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60"/>
        <v>0</v>
      </c>
    </row>
    <row r="431" spans="1:1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60"/>
        <v>0</v>
      </c>
    </row>
    <row r="432" spans="1:11" ht="15">
      <c r="A432" s="28" t="s">
        <v>17</v>
      </c>
      <c r="B432" s="40">
        <v>5.4650890256823325E-9</v>
      </c>
      <c r="C432" s="40">
        <v>5.4650890256823325E-9</v>
      </c>
      <c r="D432" s="40">
        <v>1.0925730473076607</v>
      </c>
      <c r="E432" s="40">
        <v>0.82020812944269506</v>
      </c>
      <c r="F432" s="422"/>
      <c r="G432" s="40">
        <v>0</v>
      </c>
      <c r="H432" s="41">
        <v>0</v>
      </c>
      <c r="I432" s="42">
        <f t="shared" si="60"/>
        <v>1.9127811876805338</v>
      </c>
    </row>
    <row r="433" spans="1:11" ht="15">
      <c r="A433" s="29" t="s">
        <v>140</v>
      </c>
      <c r="B433" s="43">
        <v>175.86224263334276</v>
      </c>
      <c r="C433" s="43">
        <v>206.32114089797756</v>
      </c>
      <c r="D433" s="43">
        <v>90.265696998326604</v>
      </c>
      <c r="E433" s="43">
        <v>14.951872212139703</v>
      </c>
      <c r="F433" s="422"/>
      <c r="G433" s="43">
        <v>0</v>
      </c>
      <c r="H433" s="44">
        <v>0</v>
      </c>
      <c r="I433" s="39">
        <f>+SUM(B433:E433,G433:H433)</f>
        <v>487.40095274178663</v>
      </c>
    </row>
    <row r="434" spans="1:11" ht="15">
      <c r="A434" s="28" t="s">
        <v>25</v>
      </c>
      <c r="B434" s="40">
        <v>190.16717031544962</v>
      </c>
      <c r="C434" s="40">
        <v>9.7465325921753013E-2</v>
      </c>
      <c r="D434" s="40">
        <v>109.69453246863773</v>
      </c>
      <c r="E434" s="40">
        <v>847.67479967026759</v>
      </c>
      <c r="F434" s="422"/>
      <c r="G434" s="40">
        <v>157.63142030893383</v>
      </c>
      <c r="H434" s="41">
        <v>0.27205142202683824</v>
      </c>
      <c r="I434" s="42">
        <f t="shared" si="60"/>
        <v>1305.5374395112374</v>
      </c>
    </row>
    <row r="435" spans="1:11" ht="15">
      <c r="A435" s="29" t="s">
        <v>24</v>
      </c>
      <c r="B435" s="43">
        <v>29.096557429973966</v>
      </c>
      <c r="C435" s="43">
        <v>3.7882469491198688E-2</v>
      </c>
      <c r="D435" s="43">
        <v>3.0530514368964901</v>
      </c>
      <c r="E435" s="43">
        <v>0</v>
      </c>
      <c r="F435" s="422"/>
      <c r="G435" s="43">
        <v>0</v>
      </c>
      <c r="H435" s="44">
        <v>0</v>
      </c>
      <c r="I435" s="39">
        <f>+SUM(B435:E435,G435:H435)</f>
        <v>32.187491336361653</v>
      </c>
    </row>
    <row r="436" spans="1:11" ht="15">
      <c r="A436" s="28" t="s">
        <v>60</v>
      </c>
      <c r="B436" s="40">
        <v>7.823151631982161</v>
      </c>
      <c r="C436" s="40">
        <v>0.51864804204188042</v>
      </c>
      <c r="D436" s="40">
        <v>5.9352326985107817</v>
      </c>
      <c r="E436" s="40">
        <v>0</v>
      </c>
      <c r="F436" s="422"/>
      <c r="G436" s="40">
        <v>0</v>
      </c>
      <c r="H436" s="41">
        <v>0</v>
      </c>
      <c r="I436" s="42">
        <f t="shared" si="60"/>
        <v>14.277032372534823</v>
      </c>
    </row>
    <row r="437" spans="1:11" ht="15">
      <c r="A437" s="29" t="s">
        <v>22</v>
      </c>
      <c r="B437" s="43">
        <v>44.36733218981707</v>
      </c>
      <c r="C437" s="43">
        <v>32.724968092936578</v>
      </c>
      <c r="D437" s="43">
        <v>94.713782205163398</v>
      </c>
      <c r="E437" s="43">
        <v>0</v>
      </c>
      <c r="F437" s="422"/>
      <c r="G437" s="43">
        <v>0</v>
      </c>
      <c r="H437" s="44">
        <v>0</v>
      </c>
      <c r="I437" s="39">
        <f>+SUM(B437:E437,G437:H437)</f>
        <v>171.80608248791705</v>
      </c>
    </row>
    <row r="438" spans="1:1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60"/>
        <v>0</v>
      </c>
    </row>
    <row r="439" spans="1:11" ht="15">
      <c r="A439" s="30" t="s">
        <v>64</v>
      </c>
      <c r="B439" s="43">
        <v>0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60"/>
        <v>0</v>
      </c>
    </row>
    <row r="440" spans="1:11">
      <c r="A440" s="55" t="s">
        <v>23</v>
      </c>
      <c r="B440" s="59">
        <v>0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v>0</v>
      </c>
    </row>
    <row r="441" spans="1:1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v>0</v>
      </c>
    </row>
    <row r="442" spans="1:1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v>0</v>
      </c>
    </row>
    <row r="443" spans="1:1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v>0</v>
      </c>
    </row>
    <row r="444" spans="1:11" ht="15">
      <c r="A444" s="34" t="s">
        <v>26</v>
      </c>
      <c r="B444" s="67">
        <f>+SUM(B423:B439)</f>
        <v>744.09305070828191</v>
      </c>
      <c r="C444" s="67">
        <f t="shared" ref="C444:H444" si="61">+SUM(C423:C439)</f>
        <v>263.6227656163959</v>
      </c>
      <c r="D444" s="67">
        <f t="shared" si="61"/>
        <v>362.52952787439153</v>
      </c>
      <c r="E444" s="67">
        <f>+SUM(E423:E439)</f>
        <v>863.96729955499609</v>
      </c>
      <c r="F444" s="67">
        <f t="shared" si="61"/>
        <v>0</v>
      </c>
      <c r="G444" s="67">
        <f>+SUM(G423:G439)</f>
        <v>157.63142030893383</v>
      </c>
      <c r="H444" s="68">
        <f t="shared" si="61"/>
        <v>0.27205142202683824</v>
      </c>
      <c r="I444" s="39">
        <f>+SUM(I423:I439)</f>
        <v>2392.1161154850265</v>
      </c>
    </row>
    <row r="445" spans="1:11" s="15" customFormat="1" ht="15" thickBot="1">
      <c r="A445" s="32" t="s">
        <v>90</v>
      </c>
      <c r="B445" s="48">
        <f>+B444/$I$444</f>
        <v>0.31106059019940563</v>
      </c>
      <c r="C445" s="48">
        <f t="shared" ref="C445:I445" si="62">+C444/$I$444</f>
        <v>0.11020483659211652</v>
      </c>
      <c r="D445" s="48">
        <f t="shared" si="62"/>
        <v>0.15155181035218471</v>
      </c>
      <c r="E445" s="48">
        <f t="shared" si="62"/>
        <v>0.36117281011662666</v>
      </c>
      <c r="F445" s="48">
        <f t="shared" si="62"/>
        <v>0</v>
      </c>
      <c r="G445" s="48">
        <f t="shared" si="62"/>
        <v>6.5896224388326735E-2</v>
      </c>
      <c r="H445" s="48">
        <f t="shared" si="62"/>
        <v>1.1372835133953226E-4</v>
      </c>
      <c r="I445" s="48">
        <f t="shared" si="62"/>
        <v>1</v>
      </c>
      <c r="K445"/>
    </row>
    <row r="446" spans="1:11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11" ht="14.25" customHeight="1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9.6772693002391161</v>
      </c>
      <c r="G449" s="428"/>
      <c r="H449" s="430"/>
      <c r="I449" s="39">
        <f>F449</f>
        <v>9.6772693002391161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63">F450</f>
        <v>0</v>
      </c>
    </row>
    <row r="451" spans="1:9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63"/>
        <v>0</v>
      </c>
    </row>
    <row r="452" spans="1:9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63"/>
        <v>0</v>
      </c>
    </row>
    <row r="453" spans="1:9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63"/>
        <v>0</v>
      </c>
    </row>
    <row r="454" spans="1:9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63"/>
        <v>0</v>
      </c>
    </row>
    <row r="455" spans="1:9" ht="15">
      <c r="A455" s="29" t="s">
        <v>58</v>
      </c>
      <c r="B455" s="431"/>
      <c r="C455" s="432"/>
      <c r="D455" s="432"/>
      <c r="E455" s="433"/>
      <c r="F455" s="43">
        <v>342.30614780349049</v>
      </c>
      <c r="G455" s="431"/>
      <c r="H455" s="433"/>
      <c r="I455" s="39">
        <f t="shared" si="63"/>
        <v>342.30614780349049</v>
      </c>
    </row>
    <row r="456" spans="1:9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63"/>
        <v>0</v>
      </c>
    </row>
    <row r="457" spans="1:9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63"/>
        <v>0</v>
      </c>
    </row>
    <row r="458" spans="1:9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63"/>
        <v>0</v>
      </c>
    </row>
    <row r="459" spans="1:9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63"/>
        <v>0</v>
      </c>
    </row>
    <row r="460" spans="1:9" ht="15">
      <c r="A460" s="28" t="s">
        <v>25</v>
      </c>
      <c r="B460" s="431"/>
      <c r="C460" s="432"/>
      <c r="D460" s="432"/>
      <c r="E460" s="433"/>
      <c r="F460" s="40">
        <v>1526.4998097378248</v>
      </c>
      <c r="G460" s="431"/>
      <c r="H460" s="433"/>
      <c r="I460" s="42">
        <f t="shared" si="63"/>
        <v>1526.4998097378248</v>
      </c>
    </row>
    <row r="461" spans="1:9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63"/>
        <v>0</v>
      </c>
    </row>
    <row r="462" spans="1:9" ht="15">
      <c r="A462" s="28" t="s">
        <v>60</v>
      </c>
      <c r="B462" s="431"/>
      <c r="C462" s="432"/>
      <c r="D462" s="432"/>
      <c r="E462" s="433"/>
      <c r="F462" s="40">
        <v>6.8450906862745117E-2</v>
      </c>
      <c r="G462" s="431"/>
      <c r="H462" s="433"/>
      <c r="I462" s="42">
        <f t="shared" si="63"/>
        <v>6.8450906862745117E-2</v>
      </c>
    </row>
    <row r="463" spans="1:9" ht="15">
      <c r="A463" s="29" t="s">
        <v>22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6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63"/>
        <v>0</v>
      </c>
    </row>
    <row r="465" spans="1:11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63"/>
        <v>0</v>
      </c>
    </row>
    <row r="466" spans="1:11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63"/>
        <v>0</v>
      </c>
    </row>
    <row r="467" spans="1:11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63"/>
        <v>0</v>
      </c>
    </row>
    <row r="468" spans="1:11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63"/>
        <v>0</v>
      </c>
    </row>
    <row r="469" spans="1:11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63"/>
        <v>0</v>
      </c>
    </row>
    <row r="470" spans="1:11" ht="15">
      <c r="A470" s="34" t="s">
        <v>26</v>
      </c>
      <c r="B470" s="67"/>
      <c r="C470" s="67"/>
      <c r="D470" s="67"/>
      <c r="E470" s="67"/>
      <c r="F470" s="67">
        <f>SUM(F449:F465)</f>
        <v>1878.5516777484172</v>
      </c>
      <c r="G470" s="67"/>
      <c r="H470" s="68"/>
      <c r="I470" s="39">
        <f>SUM(I449:I465)</f>
        <v>1878.5516777484172</v>
      </c>
    </row>
    <row r="471" spans="1:11" s="16" customFormat="1" ht="15" thickBot="1">
      <c r="A471" s="32" t="s">
        <v>90</v>
      </c>
      <c r="B471" s="48">
        <f>+B470/$I$470</f>
        <v>0</v>
      </c>
      <c r="C471" s="48">
        <f t="shared" ref="C471:I471" si="64">+C470/$I$470</f>
        <v>0</v>
      </c>
      <c r="D471" s="48">
        <f t="shared" si="64"/>
        <v>0</v>
      </c>
      <c r="E471" s="48">
        <f t="shared" si="64"/>
        <v>0</v>
      </c>
      <c r="F471" s="48">
        <f t="shared" si="64"/>
        <v>1</v>
      </c>
      <c r="G471" s="48">
        <f t="shared" si="64"/>
        <v>0</v>
      </c>
      <c r="H471" s="48">
        <f t="shared" si="64"/>
        <v>0</v>
      </c>
      <c r="I471" s="48">
        <f t="shared" si="64"/>
        <v>1</v>
      </c>
      <c r="J471" s="4"/>
      <c r="K471"/>
    </row>
    <row r="472" spans="1:11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11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65">F476</f>
        <v>0</v>
      </c>
    </row>
    <row r="477" spans="1:11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65"/>
        <v>0</v>
      </c>
    </row>
    <row r="478" spans="1:11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65"/>
        <v>0</v>
      </c>
    </row>
    <row r="479" spans="1:11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65"/>
        <v>0</v>
      </c>
    </row>
    <row r="480" spans="1:11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65"/>
        <v>0</v>
      </c>
    </row>
    <row r="481" spans="1:12" ht="15">
      <c r="A481" s="29" t="s">
        <v>58</v>
      </c>
      <c r="B481" s="431"/>
      <c r="C481" s="432"/>
      <c r="D481" s="432"/>
      <c r="E481" s="433"/>
      <c r="F481" s="43">
        <v>38167.766168068694</v>
      </c>
      <c r="G481" s="431"/>
      <c r="H481" s="433"/>
      <c r="I481" s="39">
        <f t="shared" si="65"/>
        <v>38167.766168068694</v>
      </c>
      <c r="L481" s="288">
        <f>+I481+I533</f>
        <v>38702.123237947169</v>
      </c>
    </row>
    <row r="482" spans="1:12" ht="15">
      <c r="A482" s="28" t="s">
        <v>12</v>
      </c>
      <c r="B482" s="431"/>
      <c r="C482" s="432"/>
      <c r="D482" s="432"/>
      <c r="E482" s="433"/>
      <c r="F482" s="40">
        <v>18282.279329770739</v>
      </c>
      <c r="G482" s="431"/>
      <c r="H482" s="433"/>
      <c r="I482" s="42">
        <f t="shared" si="65"/>
        <v>18282.279329770739</v>
      </c>
    </row>
    <row r="483" spans="1:12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65"/>
        <v>0</v>
      </c>
    </row>
    <row r="484" spans="1:12" ht="15">
      <c r="A484" s="28" t="s">
        <v>17</v>
      </c>
      <c r="B484" s="431"/>
      <c r="C484" s="432"/>
      <c r="D484" s="432"/>
      <c r="E484" s="433"/>
      <c r="F484" s="40">
        <v>47.004778422002005</v>
      </c>
      <c r="G484" s="431"/>
      <c r="H484" s="433"/>
      <c r="I484" s="42">
        <f t="shared" si="65"/>
        <v>47.004778422002005</v>
      </c>
    </row>
    <row r="485" spans="1:12" ht="15">
      <c r="A485" s="29" t="s">
        <v>140</v>
      </c>
      <c r="B485" s="431"/>
      <c r="C485" s="432"/>
      <c r="D485" s="432"/>
      <c r="E485" s="433"/>
      <c r="F485" s="43">
        <v>0</v>
      </c>
      <c r="G485" s="431"/>
      <c r="H485" s="433"/>
      <c r="I485" s="39">
        <f t="shared" si="65"/>
        <v>0</v>
      </c>
    </row>
    <row r="486" spans="1:12" ht="15">
      <c r="A486" s="28" t="s">
        <v>25</v>
      </c>
      <c r="B486" s="431"/>
      <c r="C486" s="432"/>
      <c r="D486" s="432"/>
      <c r="E486" s="433"/>
      <c r="F486" s="40">
        <v>219.11625872257537</v>
      </c>
      <c r="G486" s="431"/>
      <c r="H486" s="433"/>
      <c r="I486" s="42">
        <f t="shared" si="65"/>
        <v>219.11625872257537</v>
      </c>
    </row>
    <row r="487" spans="1:12" ht="15">
      <c r="A487" s="29" t="s">
        <v>24</v>
      </c>
      <c r="B487" s="431"/>
      <c r="C487" s="432"/>
      <c r="D487" s="432"/>
      <c r="E487" s="433"/>
      <c r="F487" s="43">
        <v>9.0949470177292824E-13</v>
      </c>
      <c r="G487" s="431"/>
      <c r="H487" s="433"/>
      <c r="I487" s="39">
        <f t="shared" si="65"/>
        <v>9.0949470177292824E-13</v>
      </c>
    </row>
    <row r="488" spans="1:12" ht="15">
      <c r="A488" s="28" t="s">
        <v>60</v>
      </c>
      <c r="B488" s="431"/>
      <c r="C488" s="432"/>
      <c r="D488" s="432"/>
      <c r="E488" s="433"/>
      <c r="F488" s="40">
        <v>-6.7304911643972787E-12</v>
      </c>
      <c r="G488" s="431"/>
      <c r="H488" s="433"/>
      <c r="I488" s="42">
        <f t="shared" si="65"/>
        <v>-6.7304911643972787E-12</v>
      </c>
    </row>
    <row r="489" spans="1:12" ht="15">
      <c r="A489" s="29" t="s">
        <v>22</v>
      </c>
      <c r="B489" s="431"/>
      <c r="C489" s="432"/>
      <c r="D489" s="432"/>
      <c r="E489" s="433"/>
      <c r="F489" s="43">
        <v>141.21409281092565</v>
      </c>
      <c r="G489" s="431"/>
      <c r="H489" s="433"/>
      <c r="I489" s="39">
        <f t="shared" si="65"/>
        <v>141.21409281092565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65"/>
        <v>0</v>
      </c>
    </row>
    <row r="491" spans="1:12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65"/>
        <v>0</v>
      </c>
    </row>
    <row r="492" spans="1:12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65"/>
        <v>0</v>
      </c>
    </row>
    <row r="493" spans="1:12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65"/>
        <v>0</v>
      </c>
    </row>
    <row r="494" spans="1:12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65"/>
        <v>0</v>
      </c>
    </row>
    <row r="495" spans="1:12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65"/>
        <v>0</v>
      </c>
    </row>
    <row r="496" spans="1:12" ht="15">
      <c r="A496" s="34" t="s">
        <v>26</v>
      </c>
      <c r="B496" s="67"/>
      <c r="C496" s="67"/>
      <c r="D496" s="67"/>
      <c r="E496" s="67"/>
      <c r="F496" s="67">
        <f>SUM(F475:F491)</f>
        <v>56857.380627794933</v>
      </c>
      <c r="G496" s="67"/>
      <c r="H496" s="68"/>
      <c r="I496" s="67">
        <f>SUM(I475:I491)</f>
        <v>56857.380627794933</v>
      </c>
    </row>
    <row r="497" spans="1:11" s="16" customFormat="1" ht="15" thickBot="1">
      <c r="A497" s="32" t="s">
        <v>90</v>
      </c>
      <c r="B497" s="48">
        <f>+B496/$I$496</f>
        <v>0</v>
      </c>
      <c r="C497" s="48">
        <f t="shared" ref="C497:I497" si="66">+C496/$I$496</f>
        <v>0</v>
      </c>
      <c r="D497" s="48">
        <f t="shared" si="66"/>
        <v>0</v>
      </c>
      <c r="E497" s="48">
        <f t="shared" si="66"/>
        <v>0</v>
      </c>
      <c r="F497" s="48">
        <f t="shared" si="66"/>
        <v>1</v>
      </c>
      <c r="G497" s="48">
        <f t="shared" si="66"/>
        <v>0</v>
      </c>
      <c r="H497" s="48">
        <f t="shared" si="66"/>
        <v>0</v>
      </c>
      <c r="I497" s="48">
        <f t="shared" si="66"/>
        <v>1</v>
      </c>
      <c r="J497" s="4"/>
      <c r="K497"/>
    </row>
    <row r="498" spans="1:11" ht="15" thickBot="1">
      <c r="A498" s="2"/>
      <c r="B498" s="2"/>
      <c r="C498" s="2"/>
      <c r="D498" s="2"/>
      <c r="E498" s="2"/>
      <c r="F498" s="48"/>
      <c r="G498" s="2"/>
      <c r="H498" s="2"/>
      <c r="I498" s="2"/>
    </row>
    <row r="499" spans="1:11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11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11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11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67">F502</f>
        <v>0</v>
      </c>
    </row>
    <row r="503" spans="1:11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67"/>
        <v>0</v>
      </c>
    </row>
    <row r="504" spans="1:11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67"/>
        <v>0</v>
      </c>
    </row>
    <row r="505" spans="1:11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67"/>
        <v>0</v>
      </c>
    </row>
    <row r="506" spans="1:11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67"/>
        <v>0</v>
      </c>
    </row>
    <row r="507" spans="1:11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67"/>
        <v>0</v>
      </c>
    </row>
    <row r="508" spans="1:11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67"/>
        <v>0</v>
      </c>
    </row>
    <row r="509" spans="1:11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67"/>
        <v>0</v>
      </c>
    </row>
    <row r="510" spans="1:11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67"/>
        <v>0</v>
      </c>
    </row>
    <row r="511" spans="1:11" ht="15">
      <c r="A511" s="29" t="s">
        <v>140</v>
      </c>
      <c r="B511" s="431"/>
      <c r="C511" s="432"/>
      <c r="D511" s="432"/>
      <c r="E511" s="433"/>
      <c r="F511" s="43">
        <v>5616.3883317017135</v>
      </c>
      <c r="G511" s="431"/>
      <c r="H511" s="433"/>
      <c r="I511" s="39">
        <f t="shared" si="67"/>
        <v>5616.3883317017135</v>
      </c>
    </row>
    <row r="512" spans="1:11" ht="15">
      <c r="A512" s="28" t="s">
        <v>25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67"/>
        <v>0</v>
      </c>
    </row>
    <row r="513" spans="1:11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67"/>
        <v>0</v>
      </c>
    </row>
    <row r="514" spans="1:11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67"/>
        <v>0</v>
      </c>
    </row>
    <row r="515" spans="1:11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67"/>
        <v>0</v>
      </c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67"/>
        <v>0</v>
      </c>
    </row>
    <row r="517" spans="1:11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67"/>
        <v>0</v>
      </c>
    </row>
    <row r="518" spans="1:11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67"/>
        <v>0</v>
      </c>
    </row>
    <row r="519" spans="1:11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67"/>
        <v>0</v>
      </c>
    </row>
    <row r="520" spans="1:11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67"/>
        <v>0</v>
      </c>
    </row>
    <row r="521" spans="1:11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67"/>
        <v>0</v>
      </c>
    </row>
    <row r="522" spans="1:11" ht="15">
      <c r="A522" s="34" t="s">
        <v>26</v>
      </c>
      <c r="B522" s="67"/>
      <c r="C522" s="67"/>
      <c r="D522" s="67"/>
      <c r="E522" s="67"/>
      <c r="F522" s="67">
        <f>SUM(F501:F517)</f>
        <v>5616.3883317017135</v>
      </c>
      <c r="G522" s="67"/>
      <c r="H522" s="68"/>
      <c r="I522" s="39">
        <f>SUM(I501:I517)</f>
        <v>5616.3883317017135</v>
      </c>
    </row>
    <row r="523" spans="1:11" s="16" customFormat="1" ht="15" thickBot="1">
      <c r="A523" s="32" t="s">
        <v>90</v>
      </c>
      <c r="B523" s="48">
        <f>+B522/$I$522</f>
        <v>0</v>
      </c>
      <c r="C523" s="48">
        <f t="shared" ref="C523:I523" si="68">+C522/$I$522</f>
        <v>0</v>
      </c>
      <c r="D523" s="48">
        <f t="shared" si="68"/>
        <v>0</v>
      </c>
      <c r="E523" s="48">
        <f t="shared" si="68"/>
        <v>0</v>
      </c>
      <c r="F523" s="48">
        <f t="shared" si="68"/>
        <v>1</v>
      </c>
      <c r="G523" s="48">
        <f t="shared" si="68"/>
        <v>0</v>
      </c>
      <c r="H523" s="48">
        <f t="shared" si="68"/>
        <v>0</v>
      </c>
      <c r="I523" s="48">
        <f t="shared" si="68"/>
        <v>1</v>
      </c>
      <c r="J523" s="4"/>
      <c r="K523"/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11" ht="14.25" customHeight="1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69">F528</f>
        <v>0</v>
      </c>
    </row>
    <row r="529" spans="1:9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69"/>
        <v>0</v>
      </c>
    </row>
    <row r="530" spans="1:9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69"/>
        <v>0</v>
      </c>
    </row>
    <row r="531" spans="1:9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69"/>
        <v>0</v>
      </c>
    </row>
    <row r="532" spans="1:9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69"/>
        <v>0</v>
      </c>
    </row>
    <row r="533" spans="1:9" ht="15">
      <c r="A533" s="29" t="s">
        <v>58</v>
      </c>
      <c r="B533" s="431"/>
      <c r="C533" s="432"/>
      <c r="D533" s="432"/>
      <c r="E533" s="433"/>
      <c r="F533" s="43">
        <v>534.35706987847493</v>
      </c>
      <c r="G533" s="431"/>
      <c r="H533" s="433"/>
      <c r="I533" s="39">
        <f t="shared" si="69"/>
        <v>534.35706987847493</v>
      </c>
    </row>
    <row r="534" spans="1:9" ht="15">
      <c r="A534" s="28" t="s">
        <v>12</v>
      </c>
      <c r="B534" s="431"/>
      <c r="C534" s="432"/>
      <c r="D534" s="432"/>
      <c r="E534" s="433"/>
      <c r="F534" s="40">
        <v>57.818395299888131</v>
      </c>
      <c r="G534" s="431"/>
      <c r="H534" s="433"/>
      <c r="I534" s="42">
        <f t="shared" si="69"/>
        <v>57.818395299888131</v>
      </c>
    </row>
    <row r="535" spans="1:9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69"/>
        <v>0</v>
      </c>
    </row>
    <row r="536" spans="1:9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69"/>
        <v>0</v>
      </c>
    </row>
    <row r="537" spans="1:9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69"/>
        <v>0</v>
      </c>
    </row>
    <row r="538" spans="1:9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69"/>
        <v>0</v>
      </c>
    </row>
    <row r="539" spans="1:9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69"/>
        <v>0</v>
      </c>
    </row>
    <row r="540" spans="1:9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69"/>
        <v>0</v>
      </c>
    </row>
    <row r="541" spans="1:9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69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69"/>
        <v>0</v>
      </c>
    </row>
    <row r="543" spans="1:9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69"/>
        <v>0</v>
      </c>
    </row>
    <row r="544" spans="1:9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69"/>
        <v>0</v>
      </c>
    </row>
    <row r="545" spans="1:11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69"/>
        <v>0</v>
      </c>
    </row>
    <row r="546" spans="1:11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69"/>
        <v>0</v>
      </c>
    </row>
    <row r="547" spans="1:11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69"/>
        <v>0</v>
      </c>
    </row>
    <row r="548" spans="1:11" ht="15">
      <c r="A548" s="34" t="s">
        <v>26</v>
      </c>
      <c r="B548" s="67"/>
      <c r="C548" s="67"/>
      <c r="D548" s="67"/>
      <c r="E548" s="67"/>
      <c r="F548" s="67">
        <f>SUM(F527:F543)</f>
        <v>592.17546517836308</v>
      </c>
      <c r="G548" s="67"/>
      <c r="H548" s="68"/>
      <c r="I548" s="67">
        <f>SUM(I527:I543)</f>
        <v>592.17546517836308</v>
      </c>
    </row>
    <row r="549" spans="1:11" s="16" customFormat="1" ht="15" thickBot="1">
      <c r="A549" s="32" t="s">
        <v>90</v>
      </c>
      <c r="B549" s="48">
        <f>+B548/$I$548</f>
        <v>0</v>
      </c>
      <c r="C549" s="48">
        <f t="shared" ref="C549:I549" si="70">+C548/$I$548</f>
        <v>0</v>
      </c>
      <c r="D549" s="48">
        <f t="shared" si="70"/>
        <v>0</v>
      </c>
      <c r="E549" s="48">
        <f t="shared" si="70"/>
        <v>0</v>
      </c>
      <c r="F549" s="48">
        <f t="shared" si="70"/>
        <v>1</v>
      </c>
      <c r="G549" s="48">
        <f t="shared" si="70"/>
        <v>0</v>
      </c>
      <c r="H549" s="48">
        <f t="shared" si="70"/>
        <v>0</v>
      </c>
      <c r="I549" s="48">
        <f t="shared" si="70"/>
        <v>1</v>
      </c>
      <c r="J549" s="4"/>
      <c r="K549"/>
    </row>
    <row r="550" spans="1:11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11" ht="14.25" customHeight="1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11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11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71">F554</f>
        <v>0</v>
      </c>
    </row>
    <row r="555" spans="1:11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71"/>
        <v>0</v>
      </c>
    </row>
    <row r="556" spans="1:11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71"/>
        <v>0</v>
      </c>
    </row>
    <row r="557" spans="1:11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71"/>
        <v>0</v>
      </c>
    </row>
    <row r="558" spans="1:11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71"/>
        <v>0</v>
      </c>
    </row>
    <row r="559" spans="1:11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71"/>
        <v>0</v>
      </c>
    </row>
    <row r="560" spans="1:11" ht="15">
      <c r="A560" s="28" t="s">
        <v>12</v>
      </c>
      <c r="B560" s="431"/>
      <c r="C560" s="432"/>
      <c r="D560" s="432"/>
      <c r="E560" s="433"/>
      <c r="F560" s="40">
        <v>41.951721366390203</v>
      </c>
      <c r="G560" s="431"/>
      <c r="H560" s="433"/>
      <c r="I560" s="42">
        <f t="shared" si="71"/>
        <v>41.951721366390203</v>
      </c>
    </row>
    <row r="561" spans="1:11" ht="15">
      <c r="A561" s="29" t="s">
        <v>59</v>
      </c>
      <c r="B561" s="431"/>
      <c r="C561" s="432"/>
      <c r="D561" s="432"/>
      <c r="E561" s="433"/>
      <c r="F561" s="43">
        <v>17453.180806443241</v>
      </c>
      <c r="G561" s="431"/>
      <c r="H561" s="433"/>
      <c r="I561" s="39">
        <f t="shared" si="71"/>
        <v>17453.180806443241</v>
      </c>
    </row>
    <row r="562" spans="1:11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71"/>
        <v>0</v>
      </c>
    </row>
    <row r="563" spans="1:11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71"/>
        <v>0</v>
      </c>
    </row>
    <row r="564" spans="1:11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71"/>
        <v>0</v>
      </c>
    </row>
    <row r="565" spans="1:11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71"/>
        <v>0</v>
      </c>
    </row>
    <row r="566" spans="1:11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71"/>
        <v>0</v>
      </c>
    </row>
    <row r="567" spans="1:11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71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71"/>
        <v>0</v>
      </c>
    </row>
    <row r="569" spans="1:11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71"/>
        <v>0</v>
      </c>
    </row>
    <row r="570" spans="1:11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71"/>
        <v>0</v>
      </c>
    </row>
    <row r="571" spans="1:11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71"/>
        <v>0</v>
      </c>
    </row>
    <row r="572" spans="1:11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71"/>
        <v>0</v>
      </c>
    </row>
    <row r="573" spans="1:11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71"/>
        <v>0</v>
      </c>
    </row>
    <row r="574" spans="1:11" ht="15">
      <c r="A574" s="34" t="s">
        <v>26</v>
      </c>
      <c r="B574" s="67"/>
      <c r="C574" s="67"/>
      <c r="D574" s="67"/>
      <c r="E574" s="67"/>
      <c r="F574" s="67">
        <f>SUM(F553:F569)</f>
        <v>17495.13252780963</v>
      </c>
      <c r="G574" s="67"/>
      <c r="H574" s="68"/>
      <c r="I574" s="39">
        <f>SUM(I553:I569)</f>
        <v>17495.13252780963</v>
      </c>
    </row>
    <row r="575" spans="1:11" s="16" customFormat="1" ht="15" thickBot="1">
      <c r="A575" s="32" t="s">
        <v>90</v>
      </c>
      <c r="B575" s="48">
        <f>+B574/$I$574</f>
        <v>0</v>
      </c>
      <c r="C575" s="48">
        <f t="shared" ref="C575:I575" si="72">+C574/$I$574</f>
        <v>0</v>
      </c>
      <c r="D575" s="48">
        <f t="shared" si="72"/>
        <v>0</v>
      </c>
      <c r="E575" s="48">
        <f t="shared" si="72"/>
        <v>0</v>
      </c>
      <c r="F575" s="48">
        <f t="shared" si="72"/>
        <v>1</v>
      </c>
      <c r="G575" s="48">
        <f t="shared" si="72"/>
        <v>0</v>
      </c>
      <c r="H575" s="48">
        <f t="shared" si="72"/>
        <v>0</v>
      </c>
      <c r="I575" s="48">
        <f t="shared" si="72"/>
        <v>1</v>
      </c>
      <c r="J575" s="4"/>
      <c r="K575"/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>
      <c r="A577" s="452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453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9" ht="15">
      <c r="A579" s="27" t="s">
        <v>7</v>
      </c>
      <c r="B579" s="37">
        <v>28.759748440181351</v>
      </c>
      <c r="C579" s="37">
        <v>0</v>
      </c>
      <c r="D579" s="37">
        <v>5.4834998342284447</v>
      </c>
      <c r="E579" s="37">
        <v>0</v>
      </c>
      <c r="F579" s="421"/>
      <c r="G579" s="37">
        <v>0</v>
      </c>
      <c r="H579" s="38">
        <v>0</v>
      </c>
      <c r="I579" s="39">
        <f>+SUM(B579:E579,G579:H579)</f>
        <v>34.243248274409794</v>
      </c>
    </row>
    <row r="580" spans="1:9" ht="15">
      <c r="A580" s="28" t="s">
        <v>8</v>
      </c>
      <c r="B580" s="40">
        <v>106.8888730718557</v>
      </c>
      <c r="C580" s="40">
        <v>0</v>
      </c>
      <c r="D580" s="40">
        <v>26.219089285719345</v>
      </c>
      <c r="E580" s="40">
        <v>0</v>
      </c>
      <c r="F580" s="422"/>
      <c r="G580" s="40">
        <v>0</v>
      </c>
      <c r="H580" s="41">
        <v>0</v>
      </c>
      <c r="I580" s="42">
        <f t="shared" ref="I580:I595" si="73">+SUM(B580:E580,G580:H580)</f>
        <v>133.10796235757505</v>
      </c>
    </row>
    <row r="581" spans="1:9" ht="15">
      <c r="A581" s="29" t="s">
        <v>10</v>
      </c>
      <c r="B581" s="43">
        <v>30.644163442724224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73"/>
        <v>30.644163442724224</v>
      </c>
    </row>
    <row r="582" spans="1:9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73"/>
        <v>0</v>
      </c>
    </row>
    <row r="583" spans="1:9" ht="15">
      <c r="A583" s="29" t="s">
        <v>16</v>
      </c>
      <c r="B583" s="43">
        <v>1214.1378839693291</v>
      </c>
      <c r="C583" s="43">
        <v>147.06220716361003</v>
      </c>
      <c r="D583" s="43">
        <v>31.7098355120844</v>
      </c>
      <c r="E583" s="43">
        <v>70.721937084427651</v>
      </c>
      <c r="F583" s="422"/>
      <c r="G583" s="43">
        <v>0</v>
      </c>
      <c r="H583" s="44">
        <v>0</v>
      </c>
      <c r="I583" s="39">
        <f t="shared" si="73"/>
        <v>1463.6318637294514</v>
      </c>
    </row>
    <row r="584" spans="1:9" ht="15">
      <c r="A584" s="28" t="s">
        <v>68</v>
      </c>
      <c r="B584" s="40">
        <v>2044.2881733174349</v>
      </c>
      <c r="C584" s="40">
        <v>31.023800274715864</v>
      </c>
      <c r="D584" s="40">
        <v>36.682465360353952</v>
      </c>
      <c r="E584" s="40">
        <v>0</v>
      </c>
      <c r="F584" s="422"/>
      <c r="G584" s="40">
        <v>0</v>
      </c>
      <c r="H584" s="41">
        <v>0</v>
      </c>
      <c r="I584" s="42">
        <f t="shared" si="73"/>
        <v>2111.9944389525049</v>
      </c>
    </row>
    <row r="585" spans="1:9" ht="15">
      <c r="A585" s="29" t="s">
        <v>58</v>
      </c>
      <c r="B585" s="43">
        <v>0</v>
      </c>
      <c r="C585" s="43">
        <v>0</v>
      </c>
      <c r="D585" s="43">
        <v>0.30373843191190519</v>
      </c>
      <c r="E585" s="43">
        <v>141.68931756463667</v>
      </c>
      <c r="F585" s="422"/>
      <c r="G585" s="43">
        <v>0</v>
      </c>
      <c r="H585" s="44">
        <v>0</v>
      </c>
      <c r="I585" s="39">
        <f t="shared" si="73"/>
        <v>141.99305599654858</v>
      </c>
    </row>
    <row r="586" spans="1:9" ht="15">
      <c r="A586" s="28" t="s">
        <v>12</v>
      </c>
      <c r="B586" s="40">
        <v>0</v>
      </c>
      <c r="C586" s="40">
        <v>0</v>
      </c>
      <c r="D586" s="40">
        <v>5.5130633010440723E-2</v>
      </c>
      <c r="E586" s="40">
        <v>1.611882380899575</v>
      </c>
      <c r="F586" s="422"/>
      <c r="G586" s="40">
        <v>0</v>
      </c>
      <c r="H586" s="41">
        <v>0</v>
      </c>
      <c r="I586" s="42">
        <f t="shared" si="73"/>
        <v>1.6670130139100157</v>
      </c>
    </row>
    <row r="587" spans="1:9" ht="15">
      <c r="A587" s="29" t="s">
        <v>59</v>
      </c>
      <c r="B587" s="43">
        <v>0</v>
      </c>
      <c r="C587" s="43">
        <v>0</v>
      </c>
      <c r="D587" s="43">
        <v>0</v>
      </c>
      <c r="E587" s="43">
        <v>6.1637206711104682</v>
      </c>
      <c r="F587" s="422"/>
      <c r="G587" s="43">
        <v>0</v>
      </c>
      <c r="H587" s="44">
        <v>0</v>
      </c>
      <c r="I587" s="39">
        <f t="shared" si="73"/>
        <v>6.1637206711104682</v>
      </c>
    </row>
    <row r="588" spans="1:9" ht="15">
      <c r="A588" s="28" t="s">
        <v>17</v>
      </c>
      <c r="B588" s="40">
        <v>214.00407643940935</v>
      </c>
      <c r="C588" s="40">
        <v>1.1595371540112236</v>
      </c>
      <c r="D588" s="40">
        <v>27.160629111722724</v>
      </c>
      <c r="E588" s="40">
        <v>3.7024642063576794</v>
      </c>
      <c r="F588" s="422"/>
      <c r="G588" s="40">
        <v>0</v>
      </c>
      <c r="H588" s="41">
        <v>0</v>
      </c>
      <c r="I588" s="42">
        <f t="shared" si="73"/>
        <v>246.02670691150098</v>
      </c>
    </row>
    <row r="589" spans="1:9" ht="15">
      <c r="A589" s="29" t="s">
        <v>140</v>
      </c>
      <c r="B589" s="43">
        <v>6976.2755064491421</v>
      </c>
      <c r="C589" s="43">
        <v>1099.3688184985911</v>
      </c>
      <c r="D589" s="43">
        <v>214.41121690294847</v>
      </c>
      <c r="E589" s="43">
        <v>168.8315576347411</v>
      </c>
      <c r="F589" s="422"/>
      <c r="G589" s="43">
        <v>0</v>
      </c>
      <c r="H589" s="44">
        <v>0</v>
      </c>
      <c r="I589" s="39">
        <f>+SUM(B589:E589,G589:H589)</f>
        <v>8458.8870994854224</v>
      </c>
    </row>
    <row r="590" spans="1:9" ht="15">
      <c r="A590" s="28" t="s">
        <v>25</v>
      </c>
      <c r="B590" s="40">
        <v>1244.0943815271585</v>
      </c>
      <c r="C590" s="40">
        <v>0</v>
      </c>
      <c r="D590" s="40">
        <v>2743.8869517019934</v>
      </c>
      <c r="E590" s="40">
        <v>604.65229542227951</v>
      </c>
      <c r="F590" s="422"/>
      <c r="G590" s="40">
        <v>1879.8734863764764</v>
      </c>
      <c r="H590" s="41">
        <v>0.48939319460428893</v>
      </c>
      <c r="I590" s="42">
        <f t="shared" si="73"/>
        <v>6472.9965082225126</v>
      </c>
    </row>
    <row r="591" spans="1:9" ht="15">
      <c r="A591" s="29" t="s">
        <v>24</v>
      </c>
      <c r="B591" s="43">
        <v>3362.8779530058764</v>
      </c>
      <c r="C591" s="43">
        <v>21.320046102358447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>+SUM(B591:E591,G591:H591)</f>
        <v>3384.1979991082349</v>
      </c>
    </row>
    <row r="592" spans="1:9" ht="15">
      <c r="A592" s="28" t="s">
        <v>60</v>
      </c>
      <c r="B592" s="40">
        <v>67.916593401373731</v>
      </c>
      <c r="C592" s="40">
        <v>0</v>
      </c>
      <c r="D592" s="40">
        <v>12.073570308920221</v>
      </c>
      <c r="E592" s="40">
        <v>0</v>
      </c>
      <c r="F592" s="422"/>
      <c r="G592" s="40">
        <v>0</v>
      </c>
      <c r="H592" s="41">
        <v>0</v>
      </c>
      <c r="I592" s="42">
        <f t="shared" si="73"/>
        <v>79.990163710293956</v>
      </c>
    </row>
    <row r="593" spans="1:11" ht="15">
      <c r="A593" s="29" t="s">
        <v>22</v>
      </c>
      <c r="B593" s="43">
        <v>634.08317646053479</v>
      </c>
      <c r="C593" s="43">
        <v>0</v>
      </c>
      <c r="D593" s="43">
        <v>39.109754582688048</v>
      </c>
      <c r="E593" s="43">
        <v>0</v>
      </c>
      <c r="F593" s="422"/>
      <c r="G593" s="43">
        <v>0</v>
      </c>
      <c r="H593" s="44">
        <v>0</v>
      </c>
      <c r="I593" s="39">
        <f>+SUM(B593:E593,G593:H593)</f>
        <v>673.19293104322287</v>
      </c>
    </row>
    <row r="594" spans="1:11" ht="15">
      <c r="A594" s="28" t="s">
        <v>21</v>
      </c>
      <c r="B594" s="40">
        <v>100.56924001323409</v>
      </c>
      <c r="C594" s="40">
        <v>0</v>
      </c>
      <c r="D594" s="40">
        <v>1.8581431792979091</v>
      </c>
      <c r="E594" s="40">
        <v>0</v>
      </c>
      <c r="F594" s="422"/>
      <c r="G594" s="40">
        <v>0</v>
      </c>
      <c r="H594" s="41">
        <v>0</v>
      </c>
      <c r="I594" s="42">
        <f t="shared" si="73"/>
        <v>102.42738319253201</v>
      </c>
    </row>
    <row r="595" spans="1:11" ht="15">
      <c r="A595" s="30" t="s">
        <v>64</v>
      </c>
      <c r="B595" s="43">
        <v>557.70957519458761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73"/>
        <v>557.70957519458761</v>
      </c>
    </row>
    <row r="596" spans="1:11">
      <c r="A596" s="55" t="s">
        <v>23</v>
      </c>
      <c r="B596" s="59">
        <v>557.70957519458761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v>0</v>
      </c>
    </row>
    <row r="597" spans="1:11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v>0</v>
      </c>
    </row>
    <row r="598" spans="1:11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v>0</v>
      </c>
    </row>
    <row r="599" spans="1:11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v>0</v>
      </c>
    </row>
    <row r="600" spans="1:11" ht="15">
      <c r="A600" s="34" t="s">
        <v>26</v>
      </c>
      <c r="B600" s="67">
        <f>+SUM(B579:B595)</f>
        <v>16582.249344732845</v>
      </c>
      <c r="C600" s="67">
        <f t="shared" ref="C600:H600" si="74">+SUM(C579:C595)</f>
        <v>1299.9344091932867</v>
      </c>
      <c r="D600" s="67">
        <f t="shared" si="74"/>
        <v>3138.9540248448789</v>
      </c>
      <c r="E600" s="67">
        <f>+SUM(E579:E595)</f>
        <v>997.37317496445269</v>
      </c>
      <c r="F600" s="67">
        <f t="shared" si="74"/>
        <v>0</v>
      </c>
      <c r="G600" s="67">
        <f>+SUM(G579:G595)</f>
        <v>1879.8734863764764</v>
      </c>
      <c r="H600" s="68">
        <f t="shared" si="74"/>
        <v>0.48939319460428893</v>
      </c>
      <c r="I600" s="39">
        <f>+SUM(I579:I595)</f>
        <v>23898.873833306545</v>
      </c>
    </row>
    <row r="601" spans="1:11" s="15" customFormat="1" ht="15" thickBot="1">
      <c r="A601" s="58" t="s">
        <v>90</v>
      </c>
      <c r="B601" s="48">
        <f>+B600/$I$600</f>
        <v>0.69385065841985727</v>
      </c>
      <c r="C601" s="48">
        <f t="shared" ref="C601:I601" si="75">+C600/$I$600</f>
        <v>5.4393124055144376E-2</v>
      </c>
      <c r="D601" s="48">
        <f t="shared" si="75"/>
        <v>0.13134317737057097</v>
      </c>
      <c r="E601" s="48">
        <f t="shared" si="75"/>
        <v>4.1733061646380534E-2</v>
      </c>
      <c r="F601" s="48">
        <f t="shared" si="75"/>
        <v>0</v>
      </c>
      <c r="G601" s="48">
        <f t="shared" si="75"/>
        <v>7.8659500840437102E-2</v>
      </c>
      <c r="H601" s="48">
        <f t="shared" si="75"/>
        <v>2.0477667609686636E-5</v>
      </c>
      <c r="I601" s="48">
        <f t="shared" si="75"/>
        <v>1</v>
      </c>
      <c r="K601"/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1</v>
      </c>
      <c r="D603" s="35" t="s">
        <v>2</v>
      </c>
      <c r="E603" s="35" t="s">
        <v>3</v>
      </c>
      <c r="F603" s="35" t="s">
        <v>27</v>
      </c>
      <c r="G603" s="35" t="s">
        <v>4</v>
      </c>
      <c r="H603" s="35" t="s">
        <v>5</v>
      </c>
      <c r="I603" s="36" t="s">
        <v>6</v>
      </c>
    </row>
    <row r="604" spans="1:11" ht="14.25" customHeight="1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614.29171791229339</v>
      </c>
      <c r="C605" s="37">
        <v>0</v>
      </c>
      <c r="D605" s="37">
        <v>42.00285250682348</v>
      </c>
      <c r="E605" s="37">
        <v>0</v>
      </c>
      <c r="F605" s="421"/>
      <c r="G605" s="37">
        <v>0</v>
      </c>
      <c r="H605" s="38">
        <v>0</v>
      </c>
      <c r="I605" s="39">
        <f>+SUM(B605:E605,G605:H605)</f>
        <v>656.29457041911689</v>
      </c>
    </row>
    <row r="606" spans="1:11" ht="15">
      <c r="A606" s="28" t="s">
        <v>8</v>
      </c>
      <c r="B606" s="40">
        <v>104.93634100299576</v>
      </c>
      <c r="C606" s="40">
        <v>0</v>
      </c>
      <c r="D606" s="40">
        <v>7.1751344275552658</v>
      </c>
      <c r="E606" s="40">
        <v>0</v>
      </c>
      <c r="F606" s="422"/>
      <c r="G606" s="40">
        <v>0</v>
      </c>
      <c r="H606" s="41">
        <v>0</v>
      </c>
      <c r="I606" s="42">
        <f t="shared" ref="I606:I621" si="76">+SUM(B606:E606,G606:H606)</f>
        <v>112.11147543055102</v>
      </c>
    </row>
    <row r="607" spans="1:11" ht="15">
      <c r="A607" s="29" t="s">
        <v>10</v>
      </c>
      <c r="B607" s="43">
        <v>1312.2324050282161</v>
      </c>
      <c r="C607" s="43">
        <v>0</v>
      </c>
      <c r="D607" s="43">
        <v>89.725292651501945</v>
      </c>
      <c r="E607" s="43">
        <v>0</v>
      </c>
      <c r="F607" s="422"/>
      <c r="G607" s="43">
        <v>0</v>
      </c>
      <c r="H607" s="44">
        <v>0</v>
      </c>
      <c r="I607" s="39">
        <f t="shared" si="76"/>
        <v>1401.957697679718</v>
      </c>
    </row>
    <row r="608" spans="1:11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76"/>
        <v>0</v>
      </c>
    </row>
    <row r="609" spans="1:9" ht="15">
      <c r="A609" s="29" t="s">
        <v>16</v>
      </c>
      <c r="B609" s="43">
        <v>1278.8069699897912</v>
      </c>
      <c r="C609" s="43">
        <v>0</v>
      </c>
      <c r="D609" s="43">
        <v>100.70432449757794</v>
      </c>
      <c r="E609" s="43">
        <v>0</v>
      </c>
      <c r="F609" s="422"/>
      <c r="G609" s="43">
        <v>0</v>
      </c>
      <c r="H609" s="44">
        <v>0</v>
      </c>
      <c r="I609" s="39">
        <f t="shared" si="76"/>
        <v>1379.5112944873692</v>
      </c>
    </row>
    <row r="610" spans="1:9" ht="15">
      <c r="A610" s="28" t="s">
        <v>68</v>
      </c>
      <c r="B610" s="40">
        <v>10143.90270394172</v>
      </c>
      <c r="C610" s="40">
        <v>0</v>
      </c>
      <c r="D610" s="40">
        <v>798.81865953370595</v>
      </c>
      <c r="E610" s="40">
        <v>0</v>
      </c>
      <c r="F610" s="422"/>
      <c r="G610" s="40">
        <v>0</v>
      </c>
      <c r="H610" s="41">
        <v>0</v>
      </c>
      <c r="I610" s="42">
        <f t="shared" si="76"/>
        <v>10942.721363475426</v>
      </c>
    </row>
    <row r="611" spans="1:9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76"/>
        <v>0</v>
      </c>
    </row>
    <row r="612" spans="1:9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76"/>
        <v>0</v>
      </c>
    </row>
    <row r="613" spans="1:9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76"/>
        <v>0</v>
      </c>
    </row>
    <row r="614" spans="1:9" ht="15">
      <c r="A614" s="28" t="s">
        <v>17</v>
      </c>
      <c r="B614" s="40">
        <v>513.84019501361809</v>
      </c>
      <c r="C614" s="40">
        <v>0</v>
      </c>
      <c r="D614" s="40">
        <v>40.464222476800558</v>
      </c>
      <c r="E614" s="40">
        <v>0</v>
      </c>
      <c r="F614" s="422"/>
      <c r="G614" s="40">
        <v>0</v>
      </c>
      <c r="H614" s="41">
        <v>0</v>
      </c>
      <c r="I614" s="42">
        <f t="shared" si="76"/>
        <v>554.3044174904187</v>
      </c>
    </row>
    <row r="615" spans="1:9" ht="15">
      <c r="A615" s="29" t="s">
        <v>140</v>
      </c>
      <c r="B615" s="43">
        <v>12543.470092274822</v>
      </c>
      <c r="C615" s="43">
        <v>0</v>
      </c>
      <c r="D615" s="43">
        <v>3961.0958186131011</v>
      </c>
      <c r="E615" s="43">
        <v>0</v>
      </c>
      <c r="F615" s="422"/>
      <c r="G615" s="43">
        <v>0</v>
      </c>
      <c r="H615" s="44">
        <v>0</v>
      </c>
      <c r="I615" s="39">
        <f>+SUM(B615:E615,G615:H615)</f>
        <v>16504.565910887923</v>
      </c>
    </row>
    <row r="616" spans="1:9" ht="15">
      <c r="A616" s="28" t="s">
        <v>25</v>
      </c>
      <c r="B616" s="40">
        <v>1490.9692976504959</v>
      </c>
      <c r="C616" s="40">
        <v>0</v>
      </c>
      <c r="D616" s="40">
        <v>1693.6253186903689</v>
      </c>
      <c r="E616" s="40">
        <v>6237.8242260091529</v>
      </c>
      <c r="F616" s="422"/>
      <c r="G616" s="40">
        <v>1633.7158687166832</v>
      </c>
      <c r="H616" s="41">
        <v>0</v>
      </c>
      <c r="I616" s="42">
        <f t="shared" si="76"/>
        <v>11056.134711066701</v>
      </c>
    </row>
    <row r="617" spans="1:9" ht="15">
      <c r="A617" s="29" t="s">
        <v>24</v>
      </c>
      <c r="B617" s="43">
        <v>1040.567550785938</v>
      </c>
      <c r="C617" s="43">
        <v>0</v>
      </c>
      <c r="D617" s="43">
        <v>242.18337473913351</v>
      </c>
      <c r="E617" s="43">
        <v>0</v>
      </c>
      <c r="F617" s="422"/>
      <c r="G617" s="43">
        <v>0</v>
      </c>
      <c r="H617" s="44">
        <v>0</v>
      </c>
      <c r="I617" s="39">
        <f>+SUM(B617:E617,G617:H617)</f>
        <v>1282.7509255250716</v>
      </c>
    </row>
    <row r="618" spans="1:9" ht="15">
      <c r="A618" s="28" t="s">
        <v>60</v>
      </c>
      <c r="B618" s="40">
        <v>14210.680960020405</v>
      </c>
      <c r="C618" s="40">
        <v>0</v>
      </c>
      <c r="D618" s="40">
        <v>1491.728940554628</v>
      </c>
      <c r="E618" s="40">
        <v>0</v>
      </c>
      <c r="F618" s="422"/>
      <c r="G618" s="40">
        <v>0</v>
      </c>
      <c r="H618" s="41">
        <v>0</v>
      </c>
      <c r="I618" s="42">
        <f t="shared" si="76"/>
        <v>15702.409900575032</v>
      </c>
    </row>
    <row r="619" spans="1:9" ht="15">
      <c r="A619" s="29" t="s">
        <v>22</v>
      </c>
      <c r="B619" s="43">
        <v>1217.2502144934022</v>
      </c>
      <c r="C619" s="43">
        <v>0</v>
      </c>
      <c r="D619" s="43">
        <v>127.77764682527425</v>
      </c>
      <c r="E619" s="43">
        <v>0</v>
      </c>
      <c r="F619" s="422"/>
      <c r="G619" s="43">
        <v>0</v>
      </c>
      <c r="H619" s="44">
        <v>0</v>
      </c>
      <c r="I619" s="39">
        <f>+SUM(B619:E619,G619:H619)</f>
        <v>1345.0278613186765</v>
      </c>
    </row>
    <row r="620" spans="1:9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76"/>
        <v>0</v>
      </c>
    </row>
    <row r="621" spans="1:9" ht="15">
      <c r="A621" s="30" t="s">
        <v>64</v>
      </c>
      <c r="B621" s="43">
        <v>114.26855837017828</v>
      </c>
      <c r="C621" s="43">
        <v>0</v>
      </c>
      <c r="D621" s="43">
        <v>620.67731958516617</v>
      </c>
      <c r="E621" s="43">
        <v>0</v>
      </c>
      <c r="F621" s="422"/>
      <c r="G621" s="43">
        <v>0</v>
      </c>
      <c r="H621" s="44">
        <v>0</v>
      </c>
      <c r="I621" s="39">
        <f t="shared" si="76"/>
        <v>734.94587795534449</v>
      </c>
    </row>
    <row r="622" spans="1:9">
      <c r="A622" s="55" t="s">
        <v>23</v>
      </c>
      <c r="B622" s="59">
        <v>114.26855837017828</v>
      </c>
      <c r="C622" s="59">
        <v>0</v>
      </c>
      <c r="D622" s="59">
        <v>620.67731958516617</v>
      </c>
      <c r="E622" s="59">
        <v>0</v>
      </c>
      <c r="F622" s="422"/>
      <c r="G622" s="59">
        <v>0</v>
      </c>
      <c r="H622" s="60">
        <v>0</v>
      </c>
      <c r="I622" s="61">
        <v>0</v>
      </c>
    </row>
    <row r="623" spans="1:9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v>0</v>
      </c>
    </row>
    <row r="624" spans="1:9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v>0</v>
      </c>
    </row>
    <row r="625" spans="1:11" ht="1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v>0</v>
      </c>
    </row>
    <row r="626" spans="1:11" ht="15">
      <c r="A626" s="34" t="s">
        <v>26</v>
      </c>
      <c r="B626" s="67">
        <f>+SUM(B605:B621)</f>
        <v>44585.217006483872</v>
      </c>
      <c r="C626" s="67">
        <f t="shared" ref="C626:H626" si="77">+SUM(C605:C621)</f>
        <v>0</v>
      </c>
      <c r="D626" s="67">
        <f t="shared" si="77"/>
        <v>9215.978905101636</v>
      </c>
      <c r="E626" s="67">
        <f>+SUM(E605:E621)</f>
        <v>6237.8242260091529</v>
      </c>
      <c r="F626" s="67">
        <f t="shared" si="77"/>
        <v>0</v>
      </c>
      <c r="G626" s="67">
        <f>+SUM(G605:G621)</f>
        <v>1633.7158687166832</v>
      </c>
      <c r="H626" s="68">
        <f t="shared" si="77"/>
        <v>0</v>
      </c>
      <c r="I626" s="39">
        <f>+SUM(I605:I621)</f>
        <v>61672.736006311352</v>
      </c>
    </row>
    <row r="627" spans="1:11" s="15" customFormat="1" ht="15" thickBot="1">
      <c r="A627" s="58" t="s">
        <v>90</v>
      </c>
      <c r="B627" s="48">
        <f>+B626/$I$626</f>
        <v>0.72293236677421269</v>
      </c>
      <c r="C627" s="48">
        <f t="shared" ref="C627:I627" si="78">+C626/$I$626</f>
        <v>0</v>
      </c>
      <c r="D627" s="48">
        <f t="shared" si="78"/>
        <v>0.14943359905677783</v>
      </c>
      <c r="E627" s="48">
        <f t="shared" si="78"/>
        <v>0.10114395160563004</v>
      </c>
      <c r="F627" s="48">
        <f t="shared" si="78"/>
        <v>0</v>
      </c>
      <c r="G627" s="48">
        <f t="shared" si="78"/>
        <v>2.6490082563379303E-2</v>
      </c>
      <c r="H627" s="48">
        <f t="shared" si="78"/>
        <v>0</v>
      </c>
      <c r="I627" s="48">
        <f t="shared" si="78"/>
        <v>1</v>
      </c>
      <c r="K627"/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11" ht="15">
      <c r="A631" s="27" t="s">
        <v>7</v>
      </c>
      <c r="B631" s="37">
        <v>1.557116274221195</v>
      </c>
      <c r="C631" s="37">
        <v>0</v>
      </c>
      <c r="D631" s="37">
        <v>2.3381147065726369</v>
      </c>
      <c r="E631" s="37">
        <v>0</v>
      </c>
      <c r="F631" s="37">
        <v>0</v>
      </c>
      <c r="G631" s="37">
        <v>0</v>
      </c>
      <c r="H631" s="38">
        <v>0</v>
      </c>
      <c r="I631" s="39">
        <f>+SUM(B631:H631)</f>
        <v>3.8952309807938317</v>
      </c>
    </row>
    <row r="632" spans="1:11" ht="15">
      <c r="A632" s="28" t="s">
        <v>8</v>
      </c>
      <c r="B632" s="40">
        <v>4.1458483108453406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79">+SUM(B632:H632)</f>
        <v>4.1458483108453406</v>
      </c>
    </row>
    <row r="633" spans="1:11" ht="15">
      <c r="A633" s="29" t="s">
        <v>10</v>
      </c>
      <c r="B633" s="43">
        <v>32.283145363756475</v>
      </c>
      <c r="C633" s="43">
        <v>0</v>
      </c>
      <c r="D633" s="43">
        <v>0.10341729478002189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79"/>
        <v>32.386562658536498</v>
      </c>
    </row>
    <row r="634" spans="1:11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79"/>
        <v>0</v>
      </c>
    </row>
    <row r="635" spans="1:11" ht="15">
      <c r="A635" s="29" t="s">
        <v>16</v>
      </c>
      <c r="B635" s="43">
        <v>330.70765596901236</v>
      </c>
      <c r="C635" s="43">
        <v>1.4293392171179258</v>
      </c>
      <c r="D635" s="43">
        <v>26.648333568086805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79"/>
        <v>358.78532875421706</v>
      </c>
    </row>
    <row r="636" spans="1:11" ht="15">
      <c r="A636" s="28" t="s">
        <v>68</v>
      </c>
      <c r="B636" s="40">
        <v>9.5110022757180843</v>
      </c>
      <c r="C636" s="40">
        <v>0.21464245785259484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79"/>
        <v>9.7256447335706788</v>
      </c>
    </row>
    <row r="637" spans="1:11" ht="15">
      <c r="A637" s="29" t="s">
        <v>58</v>
      </c>
      <c r="B637" s="43">
        <v>0</v>
      </c>
      <c r="C637" s="43">
        <v>1.8235217234694618</v>
      </c>
      <c r="D637" s="43">
        <v>0</v>
      </c>
      <c r="E637" s="43">
        <v>88.505831690534237</v>
      </c>
      <c r="F637" s="43">
        <v>3495.3413086902106</v>
      </c>
      <c r="G637" s="43">
        <v>0</v>
      </c>
      <c r="H637" s="44">
        <v>0</v>
      </c>
      <c r="I637" s="39">
        <f t="shared" si="79"/>
        <v>3585.6706621042144</v>
      </c>
    </row>
    <row r="638" spans="1:11" ht="15">
      <c r="A638" s="28" t="s">
        <v>12</v>
      </c>
      <c r="B638" s="40">
        <v>0</v>
      </c>
      <c r="C638" s="40">
        <v>0</v>
      </c>
      <c r="D638" s="40">
        <v>0</v>
      </c>
      <c r="E638" s="40">
        <v>32.337150450905291</v>
      </c>
      <c r="F638" s="40">
        <v>0</v>
      </c>
      <c r="G638" s="40">
        <v>0</v>
      </c>
      <c r="H638" s="41">
        <v>0</v>
      </c>
      <c r="I638" s="42">
        <f t="shared" si="79"/>
        <v>32.337150450905291</v>
      </c>
    </row>
    <row r="639" spans="1:11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79"/>
        <v>0</v>
      </c>
    </row>
    <row r="640" spans="1:11" ht="15">
      <c r="A640" s="28" t="s">
        <v>17</v>
      </c>
      <c r="B640" s="40">
        <v>43.867851701298555</v>
      </c>
      <c r="C640" s="40">
        <v>0</v>
      </c>
      <c r="D640" s="40">
        <v>0.21237443869318889</v>
      </c>
      <c r="E640" s="40">
        <v>1.2922375568830999</v>
      </c>
      <c r="F640" s="40">
        <v>0</v>
      </c>
      <c r="G640" s="40">
        <v>0</v>
      </c>
      <c r="H640" s="41">
        <v>0</v>
      </c>
      <c r="I640" s="42">
        <f t="shared" si="79"/>
        <v>45.372463696874846</v>
      </c>
    </row>
    <row r="641" spans="1:11" ht="15">
      <c r="A641" s="29" t="s">
        <v>140</v>
      </c>
      <c r="B641" s="43">
        <v>240.55446522285746</v>
      </c>
      <c r="C641" s="43">
        <v>0</v>
      </c>
      <c r="D641" s="43">
        <v>62.172825916574247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79"/>
        <v>302.72729113943171</v>
      </c>
    </row>
    <row r="642" spans="1:11" ht="15">
      <c r="A642" s="28" t="s">
        <v>25</v>
      </c>
      <c r="B642" s="40">
        <v>257.80569379133954</v>
      </c>
      <c r="C642" s="40">
        <v>0.3349729880532028</v>
      </c>
      <c r="D642" s="40">
        <v>5.3325306258458491</v>
      </c>
      <c r="E642" s="40">
        <v>428.3923373062018</v>
      </c>
      <c r="F642" s="40">
        <v>0</v>
      </c>
      <c r="G642" s="40">
        <v>144.46257255593025</v>
      </c>
      <c r="H642" s="41">
        <v>2.0268086182748815</v>
      </c>
      <c r="I642" s="42">
        <f t="shared" si="79"/>
        <v>838.3549158856456</v>
      </c>
    </row>
    <row r="643" spans="1:11" ht="15">
      <c r="A643" s="29" t="s">
        <v>24</v>
      </c>
      <c r="B643" s="43">
        <v>17.968764974699937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79"/>
        <v>17.968764974699937</v>
      </c>
    </row>
    <row r="644" spans="1:11" ht="15">
      <c r="A644" s="28" t="s">
        <v>60</v>
      </c>
      <c r="B644" s="40">
        <v>613.037630185897</v>
      </c>
      <c r="C644" s="40">
        <v>27.768524015289277</v>
      </c>
      <c r="D644" s="40">
        <v>349.0682838202971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79"/>
        <v>989.87443802148334</v>
      </c>
    </row>
    <row r="645" spans="1:11" ht="15">
      <c r="A645" s="29" t="s">
        <v>22</v>
      </c>
      <c r="B645" s="43">
        <v>349.8988510481762</v>
      </c>
      <c r="C645" s="43">
        <v>0</v>
      </c>
      <c r="D645" s="43">
        <v>0.48908956626236827</v>
      </c>
      <c r="E645" s="43">
        <v>0</v>
      </c>
      <c r="F645" s="43">
        <v>135.32099199845931</v>
      </c>
      <c r="G645" s="43">
        <v>0</v>
      </c>
      <c r="H645" s="44">
        <v>0</v>
      </c>
      <c r="I645" s="39">
        <f t="shared" si="79"/>
        <v>485.70893261289785</v>
      </c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79"/>
        <v>0</v>
      </c>
    </row>
    <row r="647" spans="1:11" ht="15">
      <c r="A647" s="30" t="s">
        <v>64</v>
      </c>
      <c r="B647" s="43">
        <v>9.9238183847384285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79"/>
        <v>9.9238183847384285</v>
      </c>
    </row>
    <row r="648" spans="1:11">
      <c r="A648" s="55" t="s">
        <v>23</v>
      </c>
      <c r="B648" s="59">
        <v>9.9238183847384285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79"/>
        <v>9.9238183847384285</v>
      </c>
    </row>
    <row r="649" spans="1:11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79"/>
        <v>0</v>
      </c>
    </row>
    <row r="650" spans="1:11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79"/>
        <v>0</v>
      </c>
    </row>
    <row r="651" spans="1:11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79"/>
        <v>0</v>
      </c>
    </row>
    <row r="652" spans="1:11" ht="15">
      <c r="A652" s="34" t="s">
        <v>26</v>
      </c>
      <c r="B652" s="67">
        <f>+SUM(B631:B647)</f>
        <v>1911.2618435025609</v>
      </c>
      <c r="C652" s="67">
        <f t="shared" ref="C652:H652" si="80">+SUM(C631:C647)</f>
        <v>31.571000401782463</v>
      </c>
      <c r="D652" s="67">
        <f t="shared" si="80"/>
        <v>446.36496993711216</v>
      </c>
      <c r="E652" s="67">
        <f>+SUM(E631:E647)</f>
        <v>550.5275570045244</v>
      </c>
      <c r="F652" s="67">
        <f t="shared" si="80"/>
        <v>3630.6623006886698</v>
      </c>
      <c r="G652" s="67">
        <f>+SUM(G631:G647)</f>
        <v>144.46257255593025</v>
      </c>
      <c r="H652" s="68">
        <f t="shared" si="80"/>
        <v>2.0268086182748815</v>
      </c>
      <c r="I652" s="39">
        <f>+SUM(I631:I647)</f>
        <v>6716.8770527088554</v>
      </c>
    </row>
    <row r="653" spans="1:11" s="15" customFormat="1" ht="15" thickBot="1">
      <c r="A653" s="58" t="s">
        <v>90</v>
      </c>
      <c r="B653" s="48">
        <f>+B652/$I$652</f>
        <v>0.28454620034049399</v>
      </c>
      <c r="C653" s="48">
        <f t="shared" ref="C653:I653" si="81">+C652/$I$652</f>
        <v>4.7002498563004317E-3</v>
      </c>
      <c r="D653" s="48">
        <f t="shared" si="81"/>
        <v>6.6454241522419591E-2</v>
      </c>
      <c r="E653" s="48">
        <f t="shared" si="81"/>
        <v>8.1961833257391786E-2</v>
      </c>
      <c r="F653" s="48">
        <f t="shared" si="81"/>
        <v>0.54052832472561885</v>
      </c>
      <c r="G653" s="48">
        <f t="shared" si="81"/>
        <v>2.1507401642504354E-2</v>
      </c>
      <c r="H653" s="48">
        <f t="shared" si="81"/>
        <v>3.0174865527090271E-4</v>
      </c>
      <c r="I653" s="48">
        <f t="shared" si="81"/>
        <v>1</v>
      </c>
      <c r="K653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653"/>
  <sheetViews>
    <sheetView tabSelected="1" zoomScale="60" zoomScaleNormal="60" workbookViewId="0">
      <pane ySplit="5" topLeftCell="A39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53.25" style="1" bestFit="1" customWidth="1"/>
    <col min="2" max="9" width="16.625" style="1" customWidth="1"/>
    <col min="10" max="10" width="11.25" style="4" customWidth="1"/>
    <col min="11" max="11" width="13" customWidth="1"/>
    <col min="12" max="12" width="11.25" style="1" customWidth="1"/>
    <col min="13" max="20" width="16.625" style="1" customWidth="1"/>
    <col min="21" max="21" width="36.625" style="1" customWidth="1"/>
    <col min="22" max="42" width="16.625" style="1" customWidth="1"/>
    <col min="43" max="45" width="14.625" style="1" customWidth="1"/>
    <col min="46" max="16384" width="11" style="1"/>
  </cols>
  <sheetData>
    <row r="1" spans="1:11" s="50" customFormat="1" ht="15" customHeight="1" thickTop="1">
      <c r="A1" s="382" t="s">
        <v>113</v>
      </c>
      <c r="B1" s="383"/>
      <c r="C1" s="383"/>
      <c r="D1" s="383"/>
      <c r="E1" s="383"/>
      <c r="F1" s="383"/>
      <c r="G1" s="383"/>
      <c r="H1" s="383"/>
      <c r="I1" s="384"/>
      <c r="J1"/>
      <c r="K1"/>
    </row>
    <row r="2" spans="1:11" s="50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J2"/>
      <c r="K2"/>
    </row>
    <row r="3" spans="1:11" s="50" customFormat="1" ht="36" customHeight="1" thickBot="1">
      <c r="A3" s="388"/>
      <c r="B3" s="389"/>
      <c r="C3" s="389"/>
      <c r="D3" s="389"/>
      <c r="E3" s="389"/>
      <c r="F3" s="389"/>
      <c r="G3" s="389"/>
      <c r="H3" s="389"/>
      <c r="I3" s="390"/>
      <c r="J3"/>
      <c r="K3"/>
    </row>
    <row r="4" spans="1:11" s="50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  <c r="K4"/>
    </row>
    <row r="5" spans="1:11" ht="28.5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ht="13.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</row>
    <row r="7" spans="1:11" ht="13.5" customHeight="1">
      <c r="A7" s="27" t="s">
        <v>7</v>
      </c>
      <c r="B7" s="37">
        <f>+B33+B85</f>
        <v>782.60763026991731</v>
      </c>
      <c r="C7" s="37">
        <f t="shared" ref="C7:H7" si="0">+C33+C85</f>
        <v>1218.6031505275892</v>
      </c>
      <c r="D7" s="37">
        <f t="shared" si="0"/>
        <v>1842.3924170469536</v>
      </c>
      <c r="E7" s="37">
        <f t="shared" si="0"/>
        <v>1.6181208273577437E-2</v>
      </c>
      <c r="F7" s="37">
        <f>+F59+F85</f>
        <v>13.800151132533086</v>
      </c>
      <c r="G7" s="37">
        <f t="shared" si="0"/>
        <v>0</v>
      </c>
      <c r="H7" s="38">
        <f t="shared" si="0"/>
        <v>0</v>
      </c>
      <c r="I7" s="39">
        <f>SUM(B7:H7)</f>
        <v>3857.4195301852669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199.34302547267964</v>
      </c>
      <c r="C8" s="40">
        <f t="shared" si="1"/>
        <v>0</v>
      </c>
      <c r="D8" s="40">
        <f t="shared" si="1"/>
        <v>207.95830062622895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407.30132609890859</v>
      </c>
      <c r="K8" s="294">
        <v>0</v>
      </c>
    </row>
    <row r="9" spans="1:11" ht="13.5" customHeight="1">
      <c r="A9" s="29" t="s">
        <v>10</v>
      </c>
      <c r="B9" s="43">
        <f t="shared" si="1"/>
        <v>1592.7921083559206</v>
      </c>
      <c r="C9" s="43">
        <f t="shared" si="1"/>
        <v>0</v>
      </c>
      <c r="D9" s="43">
        <f t="shared" si="1"/>
        <v>374.21010439124558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1967.0022127471661</v>
      </c>
      <c r="K9" s="294">
        <v>0</v>
      </c>
    </row>
    <row r="10" spans="1:11" ht="13.5" customHeight="1">
      <c r="A10" s="28" t="s">
        <v>56</v>
      </c>
      <c r="B10" s="40">
        <f t="shared" si="1"/>
        <v>2.0617142849362805E-8</v>
      </c>
      <c r="C10" s="40">
        <f t="shared" si="1"/>
        <v>74.654019620619493</v>
      </c>
      <c r="D10" s="40">
        <f t="shared" si="1"/>
        <v>152.97919995876575</v>
      </c>
      <c r="E10" s="40">
        <f t="shared" si="1"/>
        <v>0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227.63321960000238</v>
      </c>
      <c r="K10" s="294">
        <v>0</v>
      </c>
    </row>
    <row r="11" spans="1:11" ht="13.5" customHeight="1">
      <c r="A11" s="29" t="s">
        <v>16</v>
      </c>
      <c r="B11" s="43">
        <f t="shared" si="1"/>
        <v>3021.3645626768321</v>
      </c>
      <c r="C11" s="43">
        <f>+C37+C89</f>
        <v>413.07160125279819</v>
      </c>
      <c r="D11" s="43">
        <f t="shared" si="1"/>
        <v>932.04802036306421</v>
      </c>
      <c r="E11" s="43">
        <f t="shared" si="1"/>
        <v>38.424139869832906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4404.9083241625276</v>
      </c>
      <c r="K11" s="294">
        <v>0</v>
      </c>
    </row>
    <row r="12" spans="1:11" ht="13.5" customHeight="1">
      <c r="A12" s="28" t="s">
        <v>68</v>
      </c>
      <c r="B12" s="40">
        <f t="shared" si="1"/>
        <v>12697.481034993552</v>
      </c>
      <c r="C12" s="40">
        <f t="shared" si="1"/>
        <v>40.720216099834673</v>
      </c>
      <c r="D12" s="40">
        <f t="shared" si="1"/>
        <v>945.09330980840707</v>
      </c>
      <c r="E12" s="40">
        <f t="shared" si="1"/>
        <v>0.46656369175024659</v>
      </c>
      <c r="F12" s="40">
        <f t="shared" si="2"/>
        <v>0</v>
      </c>
      <c r="G12" s="40">
        <f t="shared" si="1"/>
        <v>0</v>
      </c>
      <c r="H12" s="41">
        <f t="shared" si="1"/>
        <v>0</v>
      </c>
      <c r="I12" s="42">
        <f t="shared" si="3"/>
        <v>13683.761124593546</v>
      </c>
      <c r="K12" s="294">
        <v>0</v>
      </c>
    </row>
    <row r="13" spans="1:11" ht="13.5" customHeight="1">
      <c r="A13" s="29" t="s">
        <v>58</v>
      </c>
      <c r="B13" s="43">
        <f t="shared" si="1"/>
        <v>5.9453133376941476E-2</v>
      </c>
      <c r="C13" s="43">
        <f t="shared" si="1"/>
        <v>4.7427953268892384</v>
      </c>
      <c r="D13" s="43">
        <f t="shared" si="1"/>
        <v>7.0856181875873361</v>
      </c>
      <c r="E13" s="43">
        <f t="shared" si="1"/>
        <v>1523.2483411509397</v>
      </c>
      <c r="F13" s="43">
        <f t="shared" si="2"/>
        <v>38734.066521178167</v>
      </c>
      <c r="G13" s="43">
        <f t="shared" si="1"/>
        <v>0</v>
      </c>
      <c r="H13" s="44">
        <f t="shared" si="1"/>
        <v>0</v>
      </c>
      <c r="I13" s="39">
        <f t="shared" si="3"/>
        <v>40269.202728976961</v>
      </c>
      <c r="K13" s="294">
        <v>0</v>
      </c>
    </row>
    <row r="14" spans="1:11" ht="13.5" customHeight="1">
      <c r="A14" s="28" t="s">
        <v>12</v>
      </c>
      <c r="B14" s="40">
        <f t="shared" si="1"/>
        <v>7.007515899978057E-8</v>
      </c>
      <c r="C14" s="40">
        <f t="shared" si="1"/>
        <v>6.1559638129364193E-8</v>
      </c>
      <c r="D14" s="40">
        <f t="shared" si="1"/>
        <v>5.7982191623368241E-2</v>
      </c>
      <c r="E14" s="40">
        <f t="shared" si="1"/>
        <v>43.204467388785929</v>
      </c>
      <c r="F14" s="40">
        <f t="shared" si="2"/>
        <v>18247.923731459276</v>
      </c>
      <c r="G14" s="40">
        <f t="shared" si="1"/>
        <v>0</v>
      </c>
      <c r="H14" s="41">
        <f t="shared" si="1"/>
        <v>0</v>
      </c>
      <c r="I14" s="42">
        <f t="shared" si="3"/>
        <v>18291.186181171321</v>
      </c>
      <c r="K14" s="294">
        <v>0</v>
      </c>
    </row>
    <row r="15" spans="1:11" ht="13.5" customHeight="1">
      <c r="A15" s="29" t="s">
        <v>59</v>
      </c>
      <c r="B15" s="43">
        <f t="shared" si="1"/>
        <v>0.36540952380952374</v>
      </c>
      <c r="C15" s="43">
        <f t="shared" si="1"/>
        <v>0.1038095238095238</v>
      </c>
      <c r="D15" s="43">
        <f t="shared" si="1"/>
        <v>1.0567809523809524</v>
      </c>
      <c r="E15" s="43">
        <f t="shared" si="1"/>
        <v>40.275945440367089</v>
      </c>
      <c r="F15" s="43">
        <f t="shared" si="2"/>
        <v>17290.822151913606</v>
      </c>
      <c r="G15" s="43">
        <f t="shared" si="1"/>
        <v>0</v>
      </c>
      <c r="H15" s="44">
        <f t="shared" si="1"/>
        <v>0</v>
      </c>
      <c r="I15" s="39">
        <f t="shared" si="3"/>
        <v>17332.624097353972</v>
      </c>
      <c r="K15" s="294">
        <v>0</v>
      </c>
    </row>
    <row r="16" spans="1:11" ht="13.5" customHeight="1">
      <c r="A16" s="28" t="s">
        <v>17</v>
      </c>
      <c r="B16" s="40">
        <f t="shared" si="1"/>
        <v>909.71895345451469</v>
      </c>
      <c r="C16" s="40">
        <f t="shared" si="1"/>
        <v>21.443273295491561</v>
      </c>
      <c r="D16" s="40">
        <f t="shared" si="1"/>
        <v>333.4617577191317</v>
      </c>
      <c r="E16" s="40">
        <f t="shared" si="1"/>
        <v>22.989900723520861</v>
      </c>
      <c r="F16" s="40">
        <f t="shared" si="2"/>
        <v>43.70485944575853</v>
      </c>
      <c r="G16" s="40">
        <f t="shared" si="1"/>
        <v>0</v>
      </c>
      <c r="H16" s="41">
        <f t="shared" si="1"/>
        <v>0</v>
      </c>
      <c r="I16" s="42">
        <f t="shared" si="3"/>
        <v>1331.3187446384172</v>
      </c>
      <c r="K16" s="294">
        <v>0</v>
      </c>
    </row>
    <row r="17" spans="1:11" ht="13.5" customHeight="1">
      <c r="A17" s="29" t="s">
        <v>140</v>
      </c>
      <c r="B17" s="43">
        <f t="shared" si="1"/>
        <v>16738.464945679716</v>
      </c>
      <c r="C17" s="43">
        <f t="shared" si="1"/>
        <v>10134.571123224165</v>
      </c>
      <c r="D17" s="43">
        <f t="shared" si="1"/>
        <v>9220.7635099158761</v>
      </c>
      <c r="E17" s="43">
        <f t="shared" si="1"/>
        <v>599.9485577129791</v>
      </c>
      <c r="F17" s="43">
        <f t="shared" si="2"/>
        <v>3820.1977807530193</v>
      </c>
      <c r="G17" s="43">
        <f t="shared" si="1"/>
        <v>0</v>
      </c>
      <c r="H17" s="44">
        <f t="shared" si="1"/>
        <v>0</v>
      </c>
      <c r="I17" s="39">
        <f t="shared" si="3"/>
        <v>40513.945917285761</v>
      </c>
      <c r="K17" s="294">
        <v>0</v>
      </c>
    </row>
    <row r="18" spans="1:11" ht="13.5" customHeight="1">
      <c r="A18" s="28" t="s">
        <v>25</v>
      </c>
      <c r="B18" s="40">
        <f t="shared" si="1"/>
        <v>3616.9841937857677</v>
      </c>
      <c r="C18" s="40">
        <f t="shared" si="1"/>
        <v>69.92950543621842</v>
      </c>
      <c r="D18" s="40">
        <f t="shared" si="1"/>
        <v>6033.7775547708725</v>
      </c>
      <c r="E18" s="40">
        <f t="shared" si="1"/>
        <v>15778.586549903572</v>
      </c>
      <c r="F18" s="40">
        <f t="shared" si="2"/>
        <v>1823.0000711363937</v>
      </c>
      <c r="G18" s="40">
        <f t="shared" si="1"/>
        <v>4843.7051185567725</v>
      </c>
      <c r="H18" s="41">
        <f t="shared" si="1"/>
        <v>309.22636664710814</v>
      </c>
      <c r="I18" s="42">
        <f t="shared" si="3"/>
        <v>32475.209360236706</v>
      </c>
      <c r="K18" s="294">
        <v>0</v>
      </c>
    </row>
    <row r="19" spans="1:11" ht="13.5" customHeight="1">
      <c r="A19" s="29" t="s">
        <v>24</v>
      </c>
      <c r="B19" s="43">
        <f t="shared" si="1"/>
        <v>4087.6151576689745</v>
      </c>
      <c r="C19" s="43">
        <f t="shared" si="1"/>
        <v>192.8543445608646</v>
      </c>
      <c r="D19" s="43">
        <f t="shared" si="1"/>
        <v>347.29599878120536</v>
      </c>
      <c r="E19" s="43">
        <f t="shared" si="1"/>
        <v>1.8045032297178757E-8</v>
      </c>
      <c r="F19" s="43">
        <f t="shared" si="2"/>
        <v>-9.6388248493894935E-9</v>
      </c>
      <c r="G19" s="43">
        <f t="shared" si="1"/>
        <v>0</v>
      </c>
      <c r="H19" s="44">
        <f t="shared" si="1"/>
        <v>0</v>
      </c>
      <c r="I19" s="39">
        <f t="shared" si="3"/>
        <v>4627.7655010194512</v>
      </c>
      <c r="K19" s="294">
        <v>0</v>
      </c>
    </row>
    <row r="20" spans="1:11" ht="13.5" customHeight="1">
      <c r="A20" s="28" t="s">
        <v>60</v>
      </c>
      <c r="B20" s="40">
        <f t="shared" si="1"/>
        <v>14553.513492633232</v>
      </c>
      <c r="C20" s="40">
        <f t="shared" si="1"/>
        <v>95.56563427609214</v>
      </c>
      <c r="D20" s="40">
        <f t="shared" si="1"/>
        <v>1930.8649451357555</v>
      </c>
      <c r="E20" s="40">
        <f t="shared" si="1"/>
        <v>1.554268749426536E-7</v>
      </c>
      <c r="F20" s="40">
        <f t="shared" si="2"/>
        <v>6.9560921569063794E-2</v>
      </c>
      <c r="G20" s="40">
        <f t="shared" si="1"/>
        <v>0</v>
      </c>
      <c r="H20" s="41">
        <f t="shared" si="1"/>
        <v>0</v>
      </c>
      <c r="I20" s="42">
        <f t="shared" si="3"/>
        <v>16580.013633122075</v>
      </c>
      <c r="K20" s="294">
        <v>0</v>
      </c>
    </row>
    <row r="21" spans="1:11" ht="13.5" customHeight="1">
      <c r="A21" s="29" t="s">
        <v>22</v>
      </c>
      <c r="B21" s="43">
        <f t="shared" si="1"/>
        <v>2006.8469751862069</v>
      </c>
      <c r="C21" s="43">
        <f t="shared" si="1"/>
        <v>1264.8768080992731</v>
      </c>
      <c r="D21" s="43">
        <f t="shared" si="1"/>
        <v>347.13448375876288</v>
      </c>
      <c r="E21" s="43">
        <f t="shared" si="1"/>
        <v>7.4255799505482183E-8</v>
      </c>
      <c r="F21" s="43">
        <f t="shared" si="2"/>
        <v>251.06064187139521</v>
      </c>
      <c r="G21" s="43">
        <f t="shared" si="1"/>
        <v>0</v>
      </c>
      <c r="H21" s="44">
        <f t="shared" si="1"/>
        <v>0</v>
      </c>
      <c r="I21" s="39">
        <f t="shared" si="3"/>
        <v>3869.9189089898937</v>
      </c>
      <c r="K21" s="294">
        <v>0</v>
      </c>
    </row>
    <row r="22" spans="1:11" ht="13.5" customHeight="1">
      <c r="A22" s="28" t="s">
        <v>21</v>
      </c>
      <c r="B22" s="40">
        <f t="shared" si="1"/>
        <v>101.35118439542499</v>
      </c>
      <c r="C22" s="40">
        <f t="shared" si="1"/>
        <v>224.81914875347331</v>
      </c>
      <c r="D22" s="40">
        <f t="shared" si="1"/>
        <v>1680.3309830718886</v>
      </c>
      <c r="E22" s="40">
        <f t="shared" si="1"/>
        <v>2.2885520416336959E-8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2006.5013162436726</v>
      </c>
      <c r="K22" s="294">
        <v>0</v>
      </c>
    </row>
    <row r="23" spans="1:11" ht="13.5" customHeight="1">
      <c r="A23" s="30" t="s">
        <v>64</v>
      </c>
      <c r="B23" s="43">
        <f t="shared" si="1"/>
        <v>675.50984878222744</v>
      </c>
      <c r="C23" s="43">
        <f t="shared" si="1"/>
        <v>0</v>
      </c>
      <c r="D23" s="43">
        <f t="shared" si="1"/>
        <v>607.48108637735186</v>
      </c>
      <c r="E23" s="43">
        <f t="shared" si="1"/>
        <v>0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1282.9909351595793</v>
      </c>
      <c r="K23" s="294">
        <v>0</v>
      </c>
    </row>
    <row r="24" spans="1:11" ht="13.5" customHeight="1">
      <c r="A24" s="55" t="s">
        <v>23</v>
      </c>
      <c r="B24" s="59">
        <f t="shared" ref="B24:H27" si="4">+B50+B102</f>
        <v>675.50984878222744</v>
      </c>
      <c r="C24" s="59">
        <f t="shared" si="4"/>
        <v>0</v>
      </c>
      <c r="D24" s="59">
        <f t="shared" si="4"/>
        <v>607.48108637735186</v>
      </c>
      <c r="E24" s="59">
        <f t="shared" si="4"/>
        <v>0</v>
      </c>
      <c r="F24" s="59">
        <f t="shared" si="2"/>
        <v>0</v>
      </c>
      <c r="G24" s="59">
        <f t="shared" si="4"/>
        <v>0</v>
      </c>
      <c r="H24" s="60">
        <f t="shared" si="4"/>
        <v>0</v>
      </c>
      <c r="I24" s="61">
        <f t="shared" si="3"/>
        <v>1282.9909351595793</v>
      </c>
      <c r="K24" s="294">
        <v>0</v>
      </c>
    </row>
    <row r="25" spans="1:11" ht="13.5" customHeight="1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2"/>
        <v>0</v>
      </c>
      <c r="G25" s="62">
        <f t="shared" si="4"/>
        <v>0</v>
      </c>
      <c r="H25" s="63">
        <f t="shared" si="4"/>
        <v>0</v>
      </c>
      <c r="I25" s="64">
        <f t="shared" si="3"/>
        <v>0</v>
      </c>
      <c r="K25" s="294">
        <v>0</v>
      </c>
    </row>
    <row r="26" spans="1:11" ht="13.5" customHeight="1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2"/>
        <v>0</v>
      </c>
      <c r="G26" s="59">
        <f t="shared" si="4"/>
        <v>0</v>
      </c>
      <c r="H26" s="60">
        <f t="shared" si="4"/>
        <v>0</v>
      </c>
      <c r="I26" s="61">
        <f t="shared" si="3"/>
        <v>0</v>
      </c>
      <c r="K26" s="294">
        <v>0</v>
      </c>
    </row>
    <row r="27" spans="1:11" ht="13.5" customHeight="1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2"/>
        <v>0</v>
      </c>
      <c r="G27" s="52">
        <f t="shared" si="4"/>
        <v>0</v>
      </c>
      <c r="H27" s="65">
        <f t="shared" si="4"/>
        <v>0</v>
      </c>
      <c r="I27" s="66">
        <f t="shared" si="3"/>
        <v>0</v>
      </c>
      <c r="K27" s="294">
        <v>0</v>
      </c>
    </row>
    <row r="28" spans="1:11" ht="13.5" customHeight="1">
      <c r="A28" s="34" t="s">
        <v>26</v>
      </c>
      <c r="B28" s="67">
        <f>SUM(B7:B23)</f>
        <v>60984.017976102848</v>
      </c>
      <c r="C28" s="67">
        <f t="shared" ref="C28:I28" si="5">SUM(C7:C23)</f>
        <v>13755.955430058677</v>
      </c>
      <c r="D28" s="67">
        <f t="shared" si="5"/>
        <v>24963.992053057107</v>
      </c>
      <c r="E28" s="67">
        <f t="shared" si="5"/>
        <v>18047.160647360633</v>
      </c>
      <c r="F28" s="67">
        <f t="shared" si="5"/>
        <v>80224.645469802097</v>
      </c>
      <c r="G28" s="67">
        <f t="shared" si="5"/>
        <v>4843.7051185567725</v>
      </c>
      <c r="H28" s="68">
        <f t="shared" si="5"/>
        <v>309.22636664710814</v>
      </c>
      <c r="I28" s="39">
        <f t="shared" si="5"/>
        <v>203128.70306158523</v>
      </c>
      <c r="J28" s="293">
        <v>0</v>
      </c>
      <c r="K28" s="294">
        <v>0</v>
      </c>
    </row>
    <row r="29" spans="1:11" s="15" customFormat="1" ht="15" thickBot="1">
      <c r="A29" s="32" t="s">
        <v>90</v>
      </c>
      <c r="B29" s="48">
        <f>+B28/$I$28</f>
        <v>0.30022353836234317</v>
      </c>
      <c r="C29" s="48">
        <f t="shared" ref="C29:H29" si="6">+C28/$I$28</f>
        <v>6.7720392158896914E-2</v>
      </c>
      <c r="D29" s="48">
        <f t="shared" si="6"/>
        <v>0.12289741270827906</v>
      </c>
      <c r="E29" s="48">
        <f t="shared" si="6"/>
        <v>8.8845940407983784E-2</v>
      </c>
      <c r="F29" s="48">
        <f t="shared" si="6"/>
        <v>0.39494490074836608</v>
      </c>
      <c r="G29" s="48">
        <f t="shared" si="6"/>
        <v>2.3845498177026424E-2</v>
      </c>
      <c r="H29" s="48">
        <f t="shared" si="6"/>
        <v>1.5223174371046708E-3</v>
      </c>
      <c r="I29" s="49">
        <v>1</v>
      </c>
      <c r="K29" s="294"/>
    </row>
    <row r="30" spans="1:11" ht="13.5" customHeight="1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28.5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0.50778173300843144</v>
      </c>
      <c r="C33" s="37">
        <f t="shared" ref="C33:E33" si="7">C111+C137+C163+C189+C215+C241+C267+C293+C319+C345+C371+C397+C423</f>
        <v>1218.6031505275892</v>
      </c>
      <c r="D33" s="37">
        <f t="shared" si="7"/>
        <v>1781.1665345909464</v>
      </c>
      <c r="E33" s="37">
        <f t="shared" si="7"/>
        <v>1.6181208273577437E-2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3000.2936480598178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178.97969918188656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178.97969918188656</v>
      </c>
      <c r="K34" s="294">
        <v>0</v>
      </c>
    </row>
    <row r="35" spans="1:11" ht="13.5" customHeight="1">
      <c r="A35" s="29" t="s">
        <v>10</v>
      </c>
      <c r="B35" s="43">
        <f t="shared" si="9"/>
        <v>155.73243747914202</v>
      </c>
      <c r="C35" s="43">
        <f t="shared" si="9"/>
        <v>0</v>
      </c>
      <c r="D35" s="43">
        <f t="shared" si="9"/>
        <v>279.90752053312235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435.6399580122644</v>
      </c>
      <c r="K35" s="294">
        <v>0</v>
      </c>
    </row>
    <row r="36" spans="1:11" ht="13.5" customHeight="1">
      <c r="A36" s="28" t="s">
        <v>56</v>
      </c>
      <c r="B36" s="40">
        <f t="shared" si="9"/>
        <v>2.0617142849362805E-8</v>
      </c>
      <c r="C36" s="40">
        <f t="shared" si="9"/>
        <v>74.654019620619493</v>
      </c>
      <c r="D36" s="40">
        <f t="shared" si="9"/>
        <v>152.97919995876575</v>
      </c>
      <c r="E36" s="40">
        <f t="shared" si="9"/>
        <v>0</v>
      </c>
      <c r="F36" s="422"/>
      <c r="G36" s="40">
        <f t="shared" si="8"/>
        <v>0</v>
      </c>
      <c r="H36" s="41">
        <f t="shared" si="8"/>
        <v>0</v>
      </c>
      <c r="I36" s="42">
        <f t="shared" si="10"/>
        <v>227.63321960000238</v>
      </c>
      <c r="K36" s="294">
        <v>0</v>
      </c>
    </row>
    <row r="37" spans="1:11" ht="13.5" customHeight="1">
      <c r="A37" s="29" t="s">
        <v>16</v>
      </c>
      <c r="B37" s="43">
        <f t="shared" si="9"/>
        <v>715.6931883588436</v>
      </c>
      <c r="C37" s="43">
        <f t="shared" si="9"/>
        <v>331.7089387848373</v>
      </c>
      <c r="D37" s="43">
        <f t="shared" si="9"/>
        <v>784.57889313213343</v>
      </c>
      <c r="E37" s="43">
        <f t="shared" si="9"/>
        <v>2.7993682415440693E-8</v>
      </c>
      <c r="F37" s="422"/>
      <c r="G37" s="43">
        <f t="shared" si="8"/>
        <v>0</v>
      </c>
      <c r="H37" s="44">
        <f t="shared" si="8"/>
        <v>0</v>
      </c>
      <c r="I37" s="39">
        <f t="shared" si="10"/>
        <v>1831.9810203038082</v>
      </c>
      <c r="K37" s="294">
        <v>0</v>
      </c>
    </row>
    <row r="38" spans="1:11" ht="13.5" customHeight="1">
      <c r="A38" s="28" t="s">
        <v>68</v>
      </c>
      <c r="B38" s="40">
        <f t="shared" si="9"/>
        <v>200.42172912263351</v>
      </c>
      <c r="C38" s="40">
        <f t="shared" si="9"/>
        <v>13.414879141449219</v>
      </c>
      <c r="D38" s="40">
        <f t="shared" si="9"/>
        <v>70.275049640540644</v>
      </c>
      <c r="E38" s="40">
        <f t="shared" si="9"/>
        <v>0.46656369175024659</v>
      </c>
      <c r="F38" s="422"/>
      <c r="G38" s="40">
        <f t="shared" si="8"/>
        <v>0</v>
      </c>
      <c r="H38" s="41">
        <f t="shared" si="8"/>
        <v>0</v>
      </c>
      <c r="I38" s="42">
        <f t="shared" si="10"/>
        <v>284.57822159637362</v>
      </c>
      <c r="K38" s="294">
        <v>0</v>
      </c>
    </row>
    <row r="39" spans="1:11" ht="13.5" customHeight="1">
      <c r="A39" s="29" t="s">
        <v>58</v>
      </c>
      <c r="B39" s="43">
        <f t="shared" si="9"/>
        <v>5.9453133376941476E-2</v>
      </c>
      <c r="C39" s="43">
        <f t="shared" si="9"/>
        <v>2.9191701902383196</v>
      </c>
      <c r="D39" s="43">
        <f t="shared" si="9"/>
        <v>6.8048509159369814</v>
      </c>
      <c r="E39" s="43">
        <f t="shared" si="9"/>
        <v>1303.7638664340011</v>
      </c>
      <c r="F39" s="422"/>
      <c r="G39" s="43">
        <f t="shared" si="8"/>
        <v>0</v>
      </c>
      <c r="H39" s="44">
        <f t="shared" si="8"/>
        <v>0</v>
      </c>
      <c r="I39" s="39">
        <f t="shared" si="10"/>
        <v>1313.5473406735534</v>
      </c>
      <c r="K39" s="294">
        <v>0</v>
      </c>
    </row>
    <row r="40" spans="1:11" ht="13.5" customHeight="1">
      <c r="A40" s="28" t="s">
        <v>12</v>
      </c>
      <c r="B40" s="40">
        <f t="shared" si="9"/>
        <v>7.007515899978057E-8</v>
      </c>
      <c r="C40" s="40">
        <f t="shared" si="9"/>
        <v>6.1559638129364193E-8</v>
      </c>
      <c r="D40" s="40">
        <f t="shared" si="9"/>
        <v>6.1559638129364193E-8</v>
      </c>
      <c r="E40" s="40">
        <f t="shared" si="9"/>
        <v>9.0015630969059153</v>
      </c>
      <c r="F40" s="422"/>
      <c r="G40" s="40">
        <f t="shared" si="8"/>
        <v>0</v>
      </c>
      <c r="H40" s="41">
        <f t="shared" si="8"/>
        <v>0</v>
      </c>
      <c r="I40" s="42">
        <f t="shared" si="10"/>
        <v>9.0015632901003499</v>
      </c>
      <c r="K40" s="294">
        <v>0</v>
      </c>
    </row>
    <row r="41" spans="1:11" ht="13.5" customHeight="1">
      <c r="A41" s="29" t="s">
        <v>59</v>
      </c>
      <c r="B41" s="43">
        <f t="shared" si="9"/>
        <v>0.36540952380952374</v>
      </c>
      <c r="C41" s="43">
        <f t="shared" si="9"/>
        <v>0.1038095238095238</v>
      </c>
      <c r="D41" s="43">
        <f t="shared" si="9"/>
        <v>1.0567809523809524</v>
      </c>
      <c r="E41" s="43">
        <f t="shared" si="9"/>
        <v>0</v>
      </c>
      <c r="F41" s="422"/>
      <c r="G41" s="43">
        <f t="shared" si="8"/>
        <v>0</v>
      </c>
      <c r="H41" s="44">
        <f t="shared" si="8"/>
        <v>0</v>
      </c>
      <c r="I41" s="39">
        <f t="shared" si="10"/>
        <v>1.5259999999999998</v>
      </c>
      <c r="K41" s="294">
        <v>0</v>
      </c>
    </row>
    <row r="42" spans="1:11" ht="13.5" customHeight="1">
      <c r="A42" s="28" t="s">
        <v>17</v>
      </c>
      <c r="B42" s="40">
        <f t="shared" si="9"/>
        <v>95.598400500350891</v>
      </c>
      <c r="C42" s="40">
        <f t="shared" si="9"/>
        <v>20.577094680525178</v>
      </c>
      <c r="D42" s="40">
        <f t="shared" si="9"/>
        <v>266.31329244064909</v>
      </c>
      <c r="E42" s="40">
        <f t="shared" si="9"/>
        <v>18.365752284565012</v>
      </c>
      <c r="F42" s="422"/>
      <c r="G42" s="40">
        <f t="shared" si="8"/>
        <v>0</v>
      </c>
      <c r="H42" s="41">
        <f t="shared" si="8"/>
        <v>0</v>
      </c>
      <c r="I42" s="42">
        <f t="shared" si="10"/>
        <v>400.85453990609017</v>
      </c>
      <c r="K42" s="294">
        <v>0</v>
      </c>
    </row>
    <row r="43" spans="1:11" ht="13.5" customHeight="1">
      <c r="A43" s="29" t="s">
        <v>140</v>
      </c>
      <c r="B43" s="43">
        <f t="shared" si="9"/>
        <v>2451.2129882007948</v>
      </c>
      <c r="C43" s="43">
        <f t="shared" si="9"/>
        <v>9543.0132305663974</v>
      </c>
      <c r="D43" s="43">
        <f t="shared" si="9"/>
        <v>5791.1868227893519</v>
      </c>
      <c r="E43" s="43">
        <f t="shared" si="9"/>
        <v>509.10221136586949</v>
      </c>
      <c r="F43" s="422"/>
      <c r="G43" s="43">
        <f t="shared" si="8"/>
        <v>0</v>
      </c>
      <c r="H43" s="44">
        <f t="shared" si="8"/>
        <v>0</v>
      </c>
      <c r="I43" s="39">
        <f t="shared" si="10"/>
        <v>18294.515252922414</v>
      </c>
      <c r="K43" s="294">
        <v>0</v>
      </c>
    </row>
    <row r="44" spans="1:11" ht="13.5" customHeight="1">
      <c r="A44" s="28" t="s">
        <v>25</v>
      </c>
      <c r="B44" s="40">
        <f t="shared" si="9"/>
        <v>755.8205832167547</v>
      </c>
      <c r="C44" s="40">
        <f t="shared" si="9"/>
        <v>69.59445133936849</v>
      </c>
      <c r="D44" s="40">
        <f t="shared" si="9"/>
        <v>1750.2582314938143</v>
      </c>
      <c r="E44" s="40">
        <f t="shared" si="9"/>
        <v>9031.7068660082805</v>
      </c>
      <c r="F44" s="422"/>
      <c r="G44" s="40">
        <f t="shared" si="8"/>
        <v>1335.3626679979652</v>
      </c>
      <c r="H44" s="41">
        <f t="shared" si="8"/>
        <v>306.7132224759971</v>
      </c>
      <c r="I44" s="42">
        <f t="shared" si="10"/>
        <v>13249.456022532178</v>
      </c>
      <c r="K44" s="294">
        <v>0</v>
      </c>
    </row>
    <row r="45" spans="1:11" ht="13.5" customHeight="1">
      <c r="A45" s="29" t="s">
        <v>24</v>
      </c>
      <c r="B45" s="43">
        <f t="shared" si="9"/>
        <v>220.4844828383315</v>
      </c>
      <c r="C45" s="43">
        <f t="shared" si="9"/>
        <v>174.81961585755272</v>
      </c>
      <c r="D45" s="43">
        <f t="shared" si="9"/>
        <v>113.36742912256121</v>
      </c>
      <c r="E45" s="43">
        <f t="shared" si="9"/>
        <v>1.8045032297178757E-8</v>
      </c>
      <c r="F45" s="422"/>
      <c r="G45" s="43">
        <f t="shared" si="8"/>
        <v>0</v>
      </c>
      <c r="H45" s="44">
        <f t="shared" si="8"/>
        <v>0</v>
      </c>
      <c r="I45" s="39">
        <f t="shared" si="10"/>
        <v>508.6715278364905</v>
      </c>
      <c r="K45" s="294">
        <v>0</v>
      </c>
    </row>
    <row r="46" spans="1:11" ht="13.5" customHeight="1">
      <c r="A46" s="28" t="s">
        <v>60</v>
      </c>
      <c r="B46" s="40">
        <f t="shared" si="9"/>
        <v>70.297630569925985</v>
      </c>
      <c r="C46" s="40">
        <f t="shared" si="9"/>
        <v>68.523887321336417</v>
      </c>
      <c r="D46" s="40">
        <f t="shared" si="9"/>
        <v>129.80687843283715</v>
      </c>
      <c r="E46" s="40">
        <f t="shared" si="9"/>
        <v>1.554268749426536E-7</v>
      </c>
      <c r="F46" s="422"/>
      <c r="G46" s="40">
        <f t="shared" si="8"/>
        <v>0</v>
      </c>
      <c r="H46" s="41">
        <f t="shared" si="8"/>
        <v>0</v>
      </c>
      <c r="I46" s="42">
        <f t="shared" si="10"/>
        <v>268.62839647952643</v>
      </c>
      <c r="K46" s="294">
        <v>0</v>
      </c>
    </row>
    <row r="47" spans="1:11" ht="13.5" customHeight="1">
      <c r="A47" s="29" t="s">
        <v>22</v>
      </c>
      <c r="B47" s="43">
        <f t="shared" si="9"/>
        <v>247.78127912052878</v>
      </c>
      <c r="C47" s="43">
        <f t="shared" si="9"/>
        <v>1264.8768080992731</v>
      </c>
      <c r="D47" s="43">
        <f t="shared" si="9"/>
        <v>213.85970130282215</v>
      </c>
      <c r="E47" s="43">
        <f t="shared" si="9"/>
        <v>7.4255799505482183E-8</v>
      </c>
      <c r="F47" s="422"/>
      <c r="G47" s="43">
        <f t="shared" si="8"/>
        <v>0</v>
      </c>
      <c r="H47" s="44">
        <f t="shared" si="8"/>
        <v>0</v>
      </c>
      <c r="I47" s="39">
        <f t="shared" si="10"/>
        <v>1726.5177885968797</v>
      </c>
      <c r="K47" s="294">
        <v>0</v>
      </c>
    </row>
    <row r="48" spans="1:11" ht="13.5" customHeight="1">
      <c r="A48" s="28" t="s">
        <v>21</v>
      </c>
      <c r="B48" s="40">
        <f t="shared" si="9"/>
        <v>11.489142982627911</v>
      </c>
      <c r="C48" s="40">
        <f t="shared" si="9"/>
        <v>224.81914875347331</v>
      </c>
      <c r="D48" s="40">
        <f t="shared" si="9"/>
        <v>1678.6706688514867</v>
      </c>
      <c r="E48" s="40">
        <f t="shared" si="9"/>
        <v>2.2885520416336959E-8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1914.9789606104735</v>
      </c>
      <c r="K48" s="294">
        <v>0</v>
      </c>
    </row>
    <row r="49" spans="1:11" ht="13.5" customHeight="1">
      <c r="A49" s="30" t="s">
        <v>64</v>
      </c>
      <c r="B49" s="43">
        <f t="shared" si="9"/>
        <v>0</v>
      </c>
      <c r="C49" s="43">
        <f t="shared" si="9"/>
        <v>0</v>
      </c>
      <c r="D49" s="43">
        <f t="shared" si="9"/>
        <v>0</v>
      </c>
      <c r="E49" s="43">
        <f t="shared" si="9"/>
        <v>0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0</v>
      </c>
      <c r="K49" s="294">
        <v>0</v>
      </c>
    </row>
    <row r="50" spans="1:11" ht="13.5" customHeight="1">
      <c r="A50" s="55" t="s">
        <v>23</v>
      </c>
      <c r="B50" s="59">
        <f t="shared" ref="B50:E53" si="12">B128+B154+B180+B206+B232+B258+B284+B310+B336+B362+B388+B414+B440</f>
        <v>0</v>
      </c>
      <c r="C50" s="59">
        <f t="shared" si="12"/>
        <v>0</v>
      </c>
      <c r="D50" s="59">
        <f t="shared" si="12"/>
        <v>0</v>
      </c>
      <c r="E50" s="59">
        <f t="shared" si="12"/>
        <v>0</v>
      </c>
      <c r="F50" s="422"/>
      <c r="G50" s="59">
        <f t="shared" si="11"/>
        <v>0</v>
      </c>
      <c r="H50" s="60">
        <f t="shared" si="11"/>
        <v>0</v>
      </c>
      <c r="I50" s="61">
        <f t="shared" si="10"/>
        <v>0</v>
      </c>
      <c r="K50" s="294">
        <v>0</v>
      </c>
    </row>
    <row r="51" spans="1:11" ht="13.5" customHeight="1">
      <c r="A51" s="56" t="s">
        <v>19</v>
      </c>
      <c r="B51" s="62">
        <f t="shared" si="12"/>
        <v>0</v>
      </c>
      <c r="C51" s="62">
        <f t="shared" si="12"/>
        <v>0</v>
      </c>
      <c r="D51" s="62">
        <f t="shared" si="12"/>
        <v>0</v>
      </c>
      <c r="E51" s="62">
        <f t="shared" si="12"/>
        <v>0</v>
      </c>
      <c r="F51" s="422"/>
      <c r="G51" s="62">
        <f t="shared" si="11"/>
        <v>0</v>
      </c>
      <c r="H51" s="63">
        <f t="shared" si="11"/>
        <v>0</v>
      </c>
      <c r="I51" s="64">
        <f t="shared" si="10"/>
        <v>0</v>
      </c>
      <c r="K51" s="294">
        <v>0</v>
      </c>
    </row>
    <row r="52" spans="1:11" ht="13.5" customHeight="1">
      <c r="A52" s="55" t="s">
        <v>20</v>
      </c>
      <c r="B52" s="59">
        <f t="shared" si="12"/>
        <v>0</v>
      </c>
      <c r="C52" s="59">
        <f t="shared" si="12"/>
        <v>0</v>
      </c>
      <c r="D52" s="59">
        <f t="shared" si="12"/>
        <v>0</v>
      </c>
      <c r="E52" s="59">
        <f t="shared" si="12"/>
        <v>0</v>
      </c>
      <c r="F52" s="422"/>
      <c r="G52" s="59">
        <f t="shared" si="11"/>
        <v>0</v>
      </c>
      <c r="H52" s="60">
        <f t="shared" si="11"/>
        <v>0</v>
      </c>
      <c r="I52" s="61">
        <f t="shared" si="10"/>
        <v>0</v>
      </c>
      <c r="K52" s="294">
        <v>0</v>
      </c>
    </row>
    <row r="53" spans="1:11" ht="13.5" customHeight="1" thickBot="1">
      <c r="A53" s="57" t="s">
        <v>11</v>
      </c>
      <c r="B53" s="52">
        <f t="shared" si="12"/>
        <v>0</v>
      </c>
      <c r="C53" s="52">
        <f t="shared" si="12"/>
        <v>0</v>
      </c>
      <c r="D53" s="52">
        <f t="shared" si="12"/>
        <v>0</v>
      </c>
      <c r="E53" s="52">
        <f t="shared" si="12"/>
        <v>0</v>
      </c>
      <c r="F53" s="423"/>
      <c r="G53" s="52">
        <f t="shared" si="11"/>
        <v>0</v>
      </c>
      <c r="H53" s="65">
        <f t="shared" si="11"/>
        <v>0</v>
      </c>
      <c r="I53" s="66">
        <f t="shared" si="10"/>
        <v>0</v>
      </c>
      <c r="K53" s="294">
        <v>0</v>
      </c>
    </row>
    <row r="54" spans="1:11" ht="13.5" customHeight="1">
      <c r="A54" s="34" t="s">
        <v>26</v>
      </c>
      <c r="B54" s="67">
        <f>SUM(B33:B49)</f>
        <v>4925.4645068708205</v>
      </c>
      <c r="C54" s="67">
        <f t="shared" ref="C54:H54" si="13">SUM(C33:C49)</f>
        <v>13007.628204468028</v>
      </c>
      <c r="D54" s="67">
        <f t="shared" si="13"/>
        <v>13199.211553400795</v>
      </c>
      <c r="E54" s="67">
        <f t="shared" si="13"/>
        <v>10872.423004388253</v>
      </c>
      <c r="F54" s="67">
        <f t="shared" si="13"/>
        <v>0</v>
      </c>
      <c r="G54" s="67">
        <f t="shared" si="13"/>
        <v>1335.3626679979652</v>
      </c>
      <c r="H54" s="68">
        <f t="shared" si="13"/>
        <v>306.7132224759971</v>
      </c>
      <c r="I54" s="39">
        <f>SUM(I33:I49)</f>
        <v>43646.80315960187</v>
      </c>
      <c r="K54" s="294">
        <v>0</v>
      </c>
    </row>
    <row r="55" spans="1:11" s="15" customFormat="1" ht="15" thickBot="1">
      <c r="A55" s="32" t="s">
        <v>90</v>
      </c>
      <c r="B55" s="48">
        <f>+B54/$I$54</f>
        <v>0.11284823057624706</v>
      </c>
      <c r="C55" s="48">
        <f t="shared" ref="C55:H55" si="14">+C54/$I$54</f>
        <v>0.29802018161338073</v>
      </c>
      <c r="D55" s="48">
        <f t="shared" si="14"/>
        <v>0.3024095832433743</v>
      </c>
      <c r="E55" s="48">
        <f t="shared" si="14"/>
        <v>0.24910009937340452</v>
      </c>
      <c r="F55" s="48">
        <f t="shared" si="14"/>
        <v>0</v>
      </c>
      <c r="G55" s="48">
        <f t="shared" si="14"/>
        <v>3.0594741683943889E-2</v>
      </c>
      <c r="H55" s="69">
        <f t="shared" si="14"/>
        <v>7.0271635096492329E-3</v>
      </c>
      <c r="I55" s="49">
        <v>1</v>
      </c>
      <c r="K55"/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13.800151132533086</v>
      </c>
      <c r="G59" s="428"/>
      <c r="H59" s="430"/>
      <c r="I59" s="39">
        <f>F59</f>
        <v>13.800151132533086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10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56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16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68</v>
      </c>
      <c r="B64" s="431"/>
      <c r="C64" s="432"/>
      <c r="D64" s="432"/>
      <c r="E64" s="433"/>
      <c r="F64" s="40">
        <f t="shared" si="15"/>
        <v>0</v>
      </c>
      <c r="G64" s="431"/>
      <c r="H64" s="433"/>
      <c r="I64" s="42">
        <f t="shared" si="16"/>
        <v>0</v>
      </c>
      <c r="K64" s="294">
        <v>0</v>
      </c>
    </row>
    <row r="65" spans="1:11" ht="13.5" customHeight="1">
      <c r="A65" s="29" t="s">
        <v>58</v>
      </c>
      <c r="B65" s="431"/>
      <c r="C65" s="432"/>
      <c r="D65" s="432"/>
      <c r="E65" s="433"/>
      <c r="F65" s="43">
        <f t="shared" si="15"/>
        <v>35238.526989258498</v>
      </c>
      <c r="G65" s="431"/>
      <c r="H65" s="433"/>
      <c r="I65" s="39">
        <f t="shared" si="16"/>
        <v>35238.526989258498</v>
      </c>
      <c r="K65" s="294">
        <v>0</v>
      </c>
    </row>
    <row r="66" spans="1:11" ht="13.5" customHeight="1">
      <c r="A66" s="28" t="s">
        <v>12</v>
      </c>
      <c r="B66" s="431"/>
      <c r="C66" s="432"/>
      <c r="D66" s="432"/>
      <c r="E66" s="433"/>
      <c r="F66" s="40">
        <f t="shared" si="15"/>
        <v>18247.923731459276</v>
      </c>
      <c r="G66" s="431"/>
      <c r="H66" s="433"/>
      <c r="I66" s="42">
        <f t="shared" si="16"/>
        <v>18247.923731459276</v>
      </c>
      <c r="K66" s="294">
        <v>0</v>
      </c>
    </row>
    <row r="67" spans="1:11" ht="13.5" customHeight="1">
      <c r="A67" s="29" t="s">
        <v>59</v>
      </c>
      <c r="B67" s="431"/>
      <c r="C67" s="432"/>
      <c r="D67" s="432"/>
      <c r="E67" s="433"/>
      <c r="F67" s="43">
        <f t="shared" si="15"/>
        <v>17290.822151913606</v>
      </c>
      <c r="G67" s="431"/>
      <c r="H67" s="433"/>
      <c r="I67" s="39">
        <f t="shared" si="16"/>
        <v>17290.822151913606</v>
      </c>
      <c r="K67" s="294">
        <v>0</v>
      </c>
    </row>
    <row r="68" spans="1:11" ht="13.5" customHeight="1">
      <c r="A68" s="28" t="s">
        <v>17</v>
      </c>
      <c r="B68" s="431"/>
      <c r="C68" s="432"/>
      <c r="D68" s="432"/>
      <c r="E68" s="433"/>
      <c r="F68" s="40">
        <f t="shared" si="15"/>
        <v>43.70485944575853</v>
      </c>
      <c r="G68" s="431"/>
      <c r="H68" s="433"/>
      <c r="I68" s="42">
        <f t="shared" si="16"/>
        <v>43.70485944575853</v>
      </c>
      <c r="K68" s="294">
        <v>0</v>
      </c>
    </row>
    <row r="69" spans="1:11" ht="13.5" customHeight="1">
      <c r="A69" s="29" t="s">
        <v>140</v>
      </c>
      <c r="B69" s="431"/>
      <c r="C69" s="432"/>
      <c r="D69" s="432"/>
      <c r="E69" s="433"/>
      <c r="F69" s="43">
        <f t="shared" si="15"/>
        <v>3820.1977807530193</v>
      </c>
      <c r="G69" s="431"/>
      <c r="H69" s="433"/>
      <c r="I69" s="39">
        <f t="shared" si="16"/>
        <v>3820.1977807530193</v>
      </c>
      <c r="K69" s="294">
        <v>0</v>
      </c>
    </row>
    <row r="70" spans="1:11" ht="13.5" customHeight="1">
      <c r="A70" s="28" t="s">
        <v>25</v>
      </c>
      <c r="B70" s="431"/>
      <c r="C70" s="432"/>
      <c r="D70" s="432"/>
      <c r="E70" s="433"/>
      <c r="F70" s="40">
        <f t="shared" si="15"/>
        <v>1823.0000711363937</v>
      </c>
      <c r="G70" s="431"/>
      <c r="H70" s="433"/>
      <c r="I70" s="42">
        <f t="shared" si="16"/>
        <v>1823.0000711363937</v>
      </c>
      <c r="K70" s="294">
        <v>0</v>
      </c>
    </row>
    <row r="71" spans="1:11" ht="13.5" customHeight="1">
      <c r="A71" s="29" t="s">
        <v>24</v>
      </c>
      <c r="B71" s="431"/>
      <c r="C71" s="432"/>
      <c r="D71" s="432"/>
      <c r="E71" s="433"/>
      <c r="F71" s="43">
        <f t="shared" si="15"/>
        <v>-9.6388248493894935E-9</v>
      </c>
      <c r="G71" s="431"/>
      <c r="H71" s="433"/>
      <c r="I71" s="39">
        <f t="shared" si="16"/>
        <v>-9.6388248493894935E-9</v>
      </c>
      <c r="K71" s="294">
        <v>0</v>
      </c>
    </row>
    <row r="72" spans="1:11" ht="13.5" customHeight="1">
      <c r="A72" s="28" t="s">
        <v>60</v>
      </c>
      <c r="B72" s="431"/>
      <c r="C72" s="432"/>
      <c r="D72" s="432"/>
      <c r="E72" s="433"/>
      <c r="F72" s="40">
        <f t="shared" si="15"/>
        <v>6.9560921569063794E-2</v>
      </c>
      <c r="G72" s="431"/>
      <c r="H72" s="433"/>
      <c r="I72" s="42">
        <f t="shared" si="16"/>
        <v>6.9560921569063794E-2</v>
      </c>
      <c r="K72" s="294">
        <v>0</v>
      </c>
    </row>
    <row r="73" spans="1:11" ht="13.5" customHeight="1">
      <c r="A73" s="29" t="s">
        <v>22</v>
      </c>
      <c r="B73" s="431"/>
      <c r="C73" s="432"/>
      <c r="D73" s="432"/>
      <c r="E73" s="433"/>
      <c r="F73" s="43">
        <f t="shared" si="15"/>
        <v>128.42637435766392</v>
      </c>
      <c r="G73" s="431"/>
      <c r="H73" s="433"/>
      <c r="I73" s="39">
        <f t="shared" si="16"/>
        <v>128.42637435766392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64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55" t="s">
        <v>23</v>
      </c>
      <c r="B76" s="431"/>
      <c r="C76" s="432"/>
      <c r="D76" s="432"/>
      <c r="E76" s="433"/>
      <c r="F76" s="59">
        <f t="shared" si="15"/>
        <v>0</v>
      </c>
      <c r="G76" s="431"/>
      <c r="H76" s="433"/>
      <c r="I76" s="61">
        <f t="shared" si="16"/>
        <v>0</v>
      </c>
      <c r="K76" s="294">
        <v>0</v>
      </c>
    </row>
    <row r="77" spans="1:11" ht="13.5" customHeight="1">
      <c r="A77" s="56" t="s">
        <v>19</v>
      </c>
      <c r="B77" s="431"/>
      <c r="C77" s="432"/>
      <c r="D77" s="432"/>
      <c r="E77" s="433"/>
      <c r="F77" s="62">
        <f t="shared" si="15"/>
        <v>0</v>
      </c>
      <c r="G77" s="431"/>
      <c r="H77" s="433"/>
      <c r="I77" s="64">
        <f t="shared" si="16"/>
        <v>0</v>
      </c>
      <c r="K77" s="294">
        <v>0</v>
      </c>
    </row>
    <row r="78" spans="1:11" ht="13.5" customHeight="1">
      <c r="A78" s="55" t="s">
        <v>20</v>
      </c>
      <c r="B78" s="431"/>
      <c r="C78" s="432"/>
      <c r="D78" s="432"/>
      <c r="E78" s="433"/>
      <c r="F78" s="59">
        <f t="shared" si="15"/>
        <v>0</v>
      </c>
      <c r="G78" s="431"/>
      <c r="H78" s="433"/>
      <c r="I78" s="61">
        <f t="shared" si="16"/>
        <v>0</v>
      </c>
      <c r="K78" s="294">
        <v>0</v>
      </c>
    </row>
    <row r="79" spans="1:11" ht="13.5" customHeight="1" thickBot="1">
      <c r="A79" s="57" t="s">
        <v>11</v>
      </c>
      <c r="B79" s="434"/>
      <c r="C79" s="435"/>
      <c r="D79" s="435"/>
      <c r="E79" s="436"/>
      <c r="F79" s="52">
        <f t="shared" si="15"/>
        <v>0</v>
      </c>
      <c r="G79" s="434"/>
      <c r="H79" s="436"/>
      <c r="I79" s="66">
        <f t="shared" si="16"/>
        <v>0</v>
      </c>
      <c r="K79" s="294">
        <v>0</v>
      </c>
    </row>
    <row r="80" spans="1:11" ht="13.5" customHeight="1">
      <c r="A80" s="34" t="s">
        <v>26</v>
      </c>
      <c r="B80" s="67">
        <v>0</v>
      </c>
      <c r="C80" s="67">
        <v>0</v>
      </c>
      <c r="D80" s="67">
        <v>0</v>
      </c>
      <c r="E80" s="67">
        <v>0</v>
      </c>
      <c r="F80" s="67">
        <f>SUM(F59:F75)</f>
        <v>76606.471670368686</v>
      </c>
      <c r="G80" s="67">
        <v>0</v>
      </c>
      <c r="H80" s="68">
        <v>0</v>
      </c>
      <c r="I80" s="39">
        <f>SUM(I59:I75)</f>
        <v>76606.471670368686</v>
      </c>
      <c r="K80" s="294">
        <v>0</v>
      </c>
    </row>
    <row r="81" spans="1:11" s="18" customFormat="1" ht="15" thickBot="1">
      <c r="A81" s="32" t="s">
        <v>90</v>
      </c>
      <c r="B81" s="48">
        <f>+B80/$I$80</f>
        <v>0</v>
      </c>
      <c r="C81" s="48">
        <f t="shared" ref="C81:I81" si="17">+C80/$I$80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8">
        <f t="shared" si="17"/>
        <v>1</v>
      </c>
      <c r="J81" s="4"/>
      <c r="K81"/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782.09984853690889</v>
      </c>
      <c r="C85" s="37">
        <f t="shared" ref="C85:H85" si="18">C579+C605+C631</f>
        <v>0</v>
      </c>
      <c r="D85" s="37">
        <f t="shared" si="18"/>
        <v>61.22588245600712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843.32573099291596</v>
      </c>
      <c r="K85" s="294">
        <v>0</v>
      </c>
    </row>
    <row r="86" spans="1:11" ht="15">
      <c r="A86" s="28" t="s">
        <v>8</v>
      </c>
      <c r="B86" s="40">
        <f t="shared" ref="B86:H101" si="19">B580+B606+B632</f>
        <v>199.34302547267964</v>
      </c>
      <c r="C86" s="40">
        <f t="shared" si="19"/>
        <v>0</v>
      </c>
      <c r="D86" s="40">
        <f t="shared" si="19"/>
        <v>28.978601444342381</v>
      </c>
      <c r="E86" s="40">
        <f t="shared" si="19"/>
        <v>0</v>
      </c>
      <c r="F86" s="40">
        <f t="shared" si="19"/>
        <v>0</v>
      </c>
      <c r="G86" s="40">
        <f t="shared" si="19"/>
        <v>0</v>
      </c>
      <c r="H86" s="41">
        <f t="shared" si="19"/>
        <v>0</v>
      </c>
      <c r="I86" s="42">
        <f t="shared" ref="I86:I105" si="20">SUM(B86:H86)</f>
        <v>228.32162691702203</v>
      </c>
      <c r="K86" s="294">
        <v>0</v>
      </c>
    </row>
    <row r="87" spans="1:11" ht="15">
      <c r="A87" s="29" t="s">
        <v>10</v>
      </c>
      <c r="B87" s="43">
        <f t="shared" si="19"/>
        <v>1437.0596708767787</v>
      </c>
      <c r="C87" s="43">
        <f t="shared" si="19"/>
        <v>0</v>
      </c>
      <c r="D87" s="43">
        <f t="shared" si="19"/>
        <v>94.302583858123228</v>
      </c>
      <c r="E87" s="43">
        <f t="shared" si="19"/>
        <v>0</v>
      </c>
      <c r="F87" s="43">
        <f t="shared" si="19"/>
        <v>0</v>
      </c>
      <c r="G87" s="43">
        <f t="shared" si="19"/>
        <v>0</v>
      </c>
      <c r="H87" s="44">
        <f t="shared" si="19"/>
        <v>0</v>
      </c>
      <c r="I87" s="39">
        <f t="shared" si="20"/>
        <v>1531.3622547349019</v>
      </c>
      <c r="K87" s="294">
        <v>0</v>
      </c>
    </row>
    <row r="88" spans="1:11" ht="15">
      <c r="A88" s="28" t="s">
        <v>56</v>
      </c>
      <c r="B88" s="40">
        <f t="shared" si="19"/>
        <v>0</v>
      </c>
      <c r="C88" s="40">
        <f t="shared" si="19"/>
        <v>0</v>
      </c>
      <c r="D88" s="40">
        <f t="shared" si="19"/>
        <v>0</v>
      </c>
      <c r="E88" s="40">
        <f t="shared" si="19"/>
        <v>0</v>
      </c>
      <c r="F88" s="40">
        <f t="shared" si="19"/>
        <v>0</v>
      </c>
      <c r="G88" s="40">
        <f t="shared" si="19"/>
        <v>0</v>
      </c>
      <c r="H88" s="41">
        <f t="shared" si="19"/>
        <v>0</v>
      </c>
      <c r="I88" s="42">
        <f t="shared" si="20"/>
        <v>0</v>
      </c>
      <c r="K88" s="294">
        <v>0</v>
      </c>
    </row>
    <row r="89" spans="1:11" ht="15">
      <c r="A89" s="29" t="s">
        <v>16</v>
      </c>
      <c r="B89" s="43">
        <f t="shared" si="19"/>
        <v>2305.6713743179885</v>
      </c>
      <c r="C89" s="43">
        <f t="shared" si="19"/>
        <v>81.362662467960874</v>
      </c>
      <c r="D89" s="43">
        <f t="shared" si="19"/>
        <v>147.46912723093078</v>
      </c>
      <c r="E89" s="43">
        <f t="shared" si="19"/>
        <v>38.424139841839221</v>
      </c>
      <c r="F89" s="43">
        <f t="shared" si="19"/>
        <v>0</v>
      </c>
      <c r="G89" s="43">
        <f t="shared" si="19"/>
        <v>0</v>
      </c>
      <c r="H89" s="44">
        <f t="shared" si="19"/>
        <v>0</v>
      </c>
      <c r="I89" s="39">
        <f t="shared" si="20"/>
        <v>2572.9273038587194</v>
      </c>
      <c r="K89" s="294">
        <v>0</v>
      </c>
    </row>
    <row r="90" spans="1:11" ht="15">
      <c r="A90" s="28" t="s">
        <v>68</v>
      </c>
      <c r="B90" s="40">
        <f t="shared" si="19"/>
        <v>12497.059305870918</v>
      </c>
      <c r="C90" s="40">
        <f t="shared" si="19"/>
        <v>27.30533695838545</v>
      </c>
      <c r="D90" s="40">
        <f t="shared" si="19"/>
        <v>874.81826016786647</v>
      </c>
      <c r="E90" s="40">
        <f t="shared" si="19"/>
        <v>0</v>
      </c>
      <c r="F90" s="40">
        <f t="shared" si="19"/>
        <v>0</v>
      </c>
      <c r="G90" s="40">
        <f t="shared" si="19"/>
        <v>0</v>
      </c>
      <c r="H90" s="41">
        <f t="shared" si="19"/>
        <v>0</v>
      </c>
      <c r="I90" s="42">
        <f t="shared" si="20"/>
        <v>13399.18290299717</v>
      </c>
      <c r="K90" s="294">
        <v>0</v>
      </c>
    </row>
    <row r="91" spans="1:11" ht="15">
      <c r="A91" s="29" t="s">
        <v>58</v>
      </c>
      <c r="B91" s="43">
        <f t="shared" si="19"/>
        <v>0</v>
      </c>
      <c r="C91" s="43">
        <f t="shared" si="19"/>
        <v>1.8236251366509184</v>
      </c>
      <c r="D91" s="43">
        <f t="shared" si="19"/>
        <v>0.28076727165035464</v>
      </c>
      <c r="E91" s="43">
        <f t="shared" si="19"/>
        <v>219.48447471693859</v>
      </c>
      <c r="F91" s="43">
        <f t="shared" si="19"/>
        <v>3495.5395319196659</v>
      </c>
      <c r="G91" s="43">
        <f t="shared" si="19"/>
        <v>0</v>
      </c>
      <c r="H91" s="44">
        <f t="shared" si="19"/>
        <v>0</v>
      </c>
      <c r="I91" s="39">
        <f t="shared" si="20"/>
        <v>3717.1283990449056</v>
      </c>
      <c r="K91" s="294">
        <v>0</v>
      </c>
    </row>
    <row r="92" spans="1:11" ht="15">
      <c r="A92" s="28" t="s">
        <v>12</v>
      </c>
      <c r="B92" s="40">
        <f t="shared" si="19"/>
        <v>0</v>
      </c>
      <c r="C92" s="40">
        <f t="shared" si="19"/>
        <v>0</v>
      </c>
      <c r="D92" s="40">
        <f t="shared" si="19"/>
        <v>5.7982130063730111E-2</v>
      </c>
      <c r="E92" s="40">
        <f t="shared" si="19"/>
        <v>34.20290429188001</v>
      </c>
      <c r="F92" s="40">
        <f t="shared" si="19"/>
        <v>0</v>
      </c>
      <c r="G92" s="40">
        <f t="shared" si="19"/>
        <v>0</v>
      </c>
      <c r="H92" s="41">
        <f t="shared" si="19"/>
        <v>0</v>
      </c>
      <c r="I92" s="42">
        <f t="shared" si="20"/>
        <v>34.260886421943738</v>
      </c>
      <c r="K92" s="294">
        <v>0</v>
      </c>
    </row>
    <row r="93" spans="1:11" ht="15">
      <c r="A93" s="29" t="s">
        <v>59</v>
      </c>
      <c r="B93" s="43">
        <f t="shared" si="19"/>
        <v>0</v>
      </c>
      <c r="C93" s="43">
        <f t="shared" si="19"/>
        <v>0</v>
      </c>
      <c r="D93" s="43">
        <f t="shared" si="19"/>
        <v>0</v>
      </c>
      <c r="E93" s="43">
        <f t="shared" si="19"/>
        <v>40.275945440367089</v>
      </c>
      <c r="F93" s="43">
        <f t="shared" si="19"/>
        <v>0</v>
      </c>
      <c r="G93" s="43">
        <f t="shared" si="19"/>
        <v>0</v>
      </c>
      <c r="H93" s="44">
        <f t="shared" si="19"/>
        <v>0</v>
      </c>
      <c r="I93" s="39">
        <f t="shared" si="20"/>
        <v>40.275945440367089</v>
      </c>
      <c r="K93" s="294">
        <v>0</v>
      </c>
    </row>
    <row r="94" spans="1:11" ht="15">
      <c r="A94" s="28" t="s">
        <v>17</v>
      </c>
      <c r="B94" s="40">
        <f t="shared" si="19"/>
        <v>814.12055295416383</v>
      </c>
      <c r="C94" s="40">
        <f t="shared" si="19"/>
        <v>0.86617861496638315</v>
      </c>
      <c r="D94" s="40">
        <f t="shared" si="19"/>
        <v>67.148465278482604</v>
      </c>
      <c r="E94" s="40">
        <f t="shared" si="19"/>
        <v>4.6241484389558511</v>
      </c>
      <c r="F94" s="40">
        <f t="shared" si="19"/>
        <v>0</v>
      </c>
      <c r="G94" s="40">
        <f t="shared" si="19"/>
        <v>0</v>
      </c>
      <c r="H94" s="41">
        <f t="shared" si="19"/>
        <v>0</v>
      </c>
      <c r="I94" s="42">
        <f t="shared" si="20"/>
        <v>886.75934528656876</v>
      </c>
      <c r="K94" s="294">
        <v>0</v>
      </c>
    </row>
    <row r="95" spans="1:11" ht="15">
      <c r="A95" s="29" t="s">
        <v>140</v>
      </c>
      <c r="B95" s="43">
        <f t="shared" si="19"/>
        <v>14287.25195747892</v>
      </c>
      <c r="C95" s="43">
        <f t="shared" si="19"/>
        <v>591.5578926577665</v>
      </c>
      <c r="D95" s="43">
        <f t="shared" si="19"/>
        <v>3429.576687126525</v>
      </c>
      <c r="E95" s="43">
        <f t="shared" si="19"/>
        <v>90.84634634710963</v>
      </c>
      <c r="F95" s="43">
        <f t="shared" si="19"/>
        <v>0</v>
      </c>
      <c r="G95" s="43">
        <f t="shared" si="19"/>
        <v>0</v>
      </c>
      <c r="H95" s="44">
        <f t="shared" si="19"/>
        <v>0</v>
      </c>
      <c r="I95" s="39">
        <f t="shared" si="20"/>
        <v>18399.232883610322</v>
      </c>
      <c r="K95" s="294">
        <v>0</v>
      </c>
    </row>
    <row r="96" spans="1:11" ht="15">
      <c r="A96" s="28" t="s">
        <v>25</v>
      </c>
      <c r="B96" s="40">
        <f t="shared" si="19"/>
        <v>2861.1636105690131</v>
      </c>
      <c r="C96" s="40">
        <f t="shared" si="19"/>
        <v>0.33505409684993592</v>
      </c>
      <c r="D96" s="40">
        <f t="shared" si="19"/>
        <v>4283.519323277058</v>
      </c>
      <c r="E96" s="40">
        <f t="shared" si="19"/>
        <v>6746.8796838952903</v>
      </c>
      <c r="F96" s="40">
        <f t="shared" si="19"/>
        <v>0</v>
      </c>
      <c r="G96" s="40">
        <f t="shared" si="19"/>
        <v>3508.3424505588073</v>
      </c>
      <c r="H96" s="41">
        <f t="shared" si="19"/>
        <v>2.5131441711110307</v>
      </c>
      <c r="I96" s="42">
        <f t="shared" si="20"/>
        <v>17402.753266568132</v>
      </c>
      <c r="K96" s="294">
        <v>0</v>
      </c>
    </row>
    <row r="97" spans="1:11" ht="15">
      <c r="A97" s="29" t="s">
        <v>24</v>
      </c>
      <c r="B97" s="43">
        <f t="shared" si="19"/>
        <v>3867.1306748306429</v>
      </c>
      <c r="C97" s="43">
        <f t="shared" si="19"/>
        <v>18.034728703311877</v>
      </c>
      <c r="D97" s="43">
        <f t="shared" si="19"/>
        <v>233.92856965864416</v>
      </c>
      <c r="E97" s="43">
        <f t="shared" si="19"/>
        <v>0</v>
      </c>
      <c r="F97" s="43">
        <f t="shared" si="19"/>
        <v>0</v>
      </c>
      <c r="G97" s="43">
        <f t="shared" si="19"/>
        <v>0</v>
      </c>
      <c r="H97" s="44">
        <f t="shared" si="19"/>
        <v>0</v>
      </c>
      <c r="I97" s="39">
        <f t="shared" si="20"/>
        <v>4119.0939731925992</v>
      </c>
      <c r="K97" s="294">
        <v>0</v>
      </c>
    </row>
    <row r="98" spans="1:11" ht="15">
      <c r="A98" s="28" t="s">
        <v>60</v>
      </c>
      <c r="B98" s="40">
        <f t="shared" si="19"/>
        <v>14483.215862063305</v>
      </c>
      <c r="C98" s="40">
        <f t="shared" si="19"/>
        <v>27.041746954755727</v>
      </c>
      <c r="D98" s="40">
        <f t="shared" si="19"/>
        <v>1801.0580667029185</v>
      </c>
      <c r="E98" s="40">
        <f t="shared" si="19"/>
        <v>0</v>
      </c>
      <c r="F98" s="40">
        <f t="shared" si="19"/>
        <v>0</v>
      </c>
      <c r="G98" s="40">
        <f t="shared" si="19"/>
        <v>0</v>
      </c>
      <c r="H98" s="41">
        <f t="shared" si="19"/>
        <v>0</v>
      </c>
      <c r="I98" s="42">
        <f t="shared" si="20"/>
        <v>16311.31567572098</v>
      </c>
      <c r="K98" s="294">
        <v>0</v>
      </c>
    </row>
    <row r="99" spans="1:11" ht="15">
      <c r="A99" s="29" t="s">
        <v>22</v>
      </c>
      <c r="B99" s="43">
        <f t="shared" si="19"/>
        <v>1759.0656960656781</v>
      </c>
      <c r="C99" s="43">
        <f t="shared" si="19"/>
        <v>0</v>
      </c>
      <c r="D99" s="43">
        <f t="shared" si="19"/>
        <v>133.27478245594074</v>
      </c>
      <c r="E99" s="43">
        <f t="shared" si="19"/>
        <v>0</v>
      </c>
      <c r="F99" s="43">
        <f t="shared" si="19"/>
        <v>122.63426751373129</v>
      </c>
      <c r="G99" s="43">
        <f t="shared" si="19"/>
        <v>0</v>
      </c>
      <c r="H99" s="44">
        <f t="shared" si="19"/>
        <v>0</v>
      </c>
      <c r="I99" s="39">
        <f t="shared" si="20"/>
        <v>2014.9747460353501</v>
      </c>
      <c r="K99" s="294">
        <v>0</v>
      </c>
    </row>
    <row r="100" spans="1:11" ht="15">
      <c r="A100" s="28" t="s">
        <v>21</v>
      </c>
      <c r="B100" s="40">
        <f t="shared" si="19"/>
        <v>89.862041412797083</v>
      </c>
      <c r="C100" s="40">
        <f t="shared" si="19"/>
        <v>0</v>
      </c>
      <c r="D100" s="40">
        <f t="shared" si="19"/>
        <v>1.6603142204018086</v>
      </c>
      <c r="E100" s="40">
        <f t="shared" si="19"/>
        <v>0</v>
      </c>
      <c r="F100" s="40">
        <f t="shared" si="19"/>
        <v>0</v>
      </c>
      <c r="G100" s="40">
        <f t="shared" si="19"/>
        <v>0</v>
      </c>
      <c r="H100" s="41">
        <f t="shared" si="19"/>
        <v>0</v>
      </c>
      <c r="I100" s="42">
        <f t="shared" si="20"/>
        <v>91.522355633198899</v>
      </c>
      <c r="K100" s="294">
        <v>0</v>
      </c>
    </row>
    <row r="101" spans="1:11" ht="15">
      <c r="A101" s="30" t="s">
        <v>64</v>
      </c>
      <c r="B101" s="43">
        <f t="shared" si="19"/>
        <v>675.50984878222744</v>
      </c>
      <c r="C101" s="43">
        <f t="shared" si="19"/>
        <v>0</v>
      </c>
      <c r="D101" s="43">
        <f t="shared" si="19"/>
        <v>607.48108637735186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1282.9909351595793</v>
      </c>
      <c r="K101" s="294">
        <v>0</v>
      </c>
    </row>
    <row r="102" spans="1:11">
      <c r="A102" s="55" t="s">
        <v>23</v>
      </c>
      <c r="B102" s="59">
        <f t="shared" ref="B102:H105" si="21">B596+B622+B648</f>
        <v>675.50984878222744</v>
      </c>
      <c r="C102" s="59">
        <f t="shared" si="21"/>
        <v>0</v>
      </c>
      <c r="D102" s="59">
        <f t="shared" si="21"/>
        <v>607.48108637735186</v>
      </c>
      <c r="E102" s="59">
        <f t="shared" si="21"/>
        <v>0</v>
      </c>
      <c r="F102" s="59">
        <f t="shared" si="21"/>
        <v>0</v>
      </c>
      <c r="G102" s="59">
        <f t="shared" si="21"/>
        <v>0</v>
      </c>
      <c r="H102" s="60">
        <f t="shared" si="21"/>
        <v>0</v>
      </c>
      <c r="I102" s="61">
        <f t="shared" si="20"/>
        <v>1282.9909351595793</v>
      </c>
      <c r="K102" s="294">
        <v>0</v>
      </c>
    </row>
    <row r="103" spans="1:11">
      <c r="A103" s="56" t="s">
        <v>19</v>
      </c>
      <c r="B103" s="62">
        <f t="shared" si="21"/>
        <v>0</v>
      </c>
      <c r="C103" s="62">
        <f t="shared" si="21"/>
        <v>0</v>
      </c>
      <c r="D103" s="62">
        <f t="shared" si="21"/>
        <v>0</v>
      </c>
      <c r="E103" s="62">
        <f t="shared" si="21"/>
        <v>0</v>
      </c>
      <c r="F103" s="62">
        <f t="shared" si="21"/>
        <v>0</v>
      </c>
      <c r="G103" s="62">
        <f t="shared" si="21"/>
        <v>0</v>
      </c>
      <c r="H103" s="63">
        <f t="shared" si="21"/>
        <v>0</v>
      </c>
      <c r="I103" s="64">
        <f t="shared" si="20"/>
        <v>0</v>
      </c>
      <c r="K103" s="294">
        <v>0</v>
      </c>
    </row>
    <row r="104" spans="1:11">
      <c r="A104" s="55" t="s">
        <v>20</v>
      </c>
      <c r="B104" s="59">
        <f t="shared" si="21"/>
        <v>0</v>
      </c>
      <c r="C104" s="59">
        <f t="shared" si="21"/>
        <v>0</v>
      </c>
      <c r="D104" s="59">
        <f t="shared" si="21"/>
        <v>0</v>
      </c>
      <c r="E104" s="59">
        <f t="shared" si="21"/>
        <v>0</v>
      </c>
      <c r="F104" s="59">
        <f t="shared" si="21"/>
        <v>0</v>
      </c>
      <c r="G104" s="59">
        <f t="shared" si="21"/>
        <v>0</v>
      </c>
      <c r="H104" s="60">
        <f t="shared" si="21"/>
        <v>0</v>
      </c>
      <c r="I104" s="61">
        <f t="shared" si="20"/>
        <v>0</v>
      </c>
      <c r="K104" s="294">
        <v>0</v>
      </c>
    </row>
    <row r="105" spans="1:11" ht="15" thickBot="1">
      <c r="A105" s="57" t="s">
        <v>11</v>
      </c>
      <c r="B105" s="52">
        <f t="shared" si="21"/>
        <v>0</v>
      </c>
      <c r="C105" s="52">
        <f t="shared" si="21"/>
        <v>0</v>
      </c>
      <c r="D105" s="52">
        <f t="shared" si="21"/>
        <v>0</v>
      </c>
      <c r="E105" s="52">
        <f t="shared" si="21"/>
        <v>0</v>
      </c>
      <c r="F105" s="52">
        <f t="shared" si="21"/>
        <v>0</v>
      </c>
      <c r="G105" s="52">
        <f t="shared" si="21"/>
        <v>0</v>
      </c>
      <c r="H105" s="65">
        <f t="shared" si="21"/>
        <v>0</v>
      </c>
      <c r="I105" s="66">
        <f t="shared" si="20"/>
        <v>0</v>
      </c>
      <c r="K105" s="294">
        <v>0</v>
      </c>
    </row>
    <row r="106" spans="1:11" ht="15">
      <c r="A106" s="34" t="s">
        <v>26</v>
      </c>
      <c r="B106" s="67">
        <f>SUM(B85:B101)</f>
        <v>56058.553469232014</v>
      </c>
      <c r="C106" s="67">
        <f t="shared" ref="C106:I106" si="22">SUM(C85:C101)</f>
        <v>748.32722559064769</v>
      </c>
      <c r="D106" s="67">
        <f t="shared" si="22"/>
        <v>11764.78049965631</v>
      </c>
      <c r="E106" s="67">
        <f t="shared" si="22"/>
        <v>7174.7376429723809</v>
      </c>
      <c r="F106" s="67">
        <f t="shared" si="22"/>
        <v>3618.1737994333971</v>
      </c>
      <c r="G106" s="67">
        <f t="shared" si="22"/>
        <v>3508.3424505588073</v>
      </c>
      <c r="H106" s="68">
        <f t="shared" si="22"/>
        <v>2.5131441711110307</v>
      </c>
      <c r="I106" s="39">
        <f t="shared" si="22"/>
        <v>82875.4282316147</v>
      </c>
      <c r="K106" s="294">
        <v>0</v>
      </c>
    </row>
    <row r="107" spans="1:11" s="16" customFormat="1" ht="15" thickBot="1">
      <c r="A107" s="58" t="s">
        <v>90</v>
      </c>
      <c r="B107" s="48">
        <f>+B106/$I$106</f>
        <v>0.67641947276053072</v>
      </c>
      <c r="C107" s="48">
        <f t="shared" ref="C107:I107" si="23">+C106/$I$106</f>
        <v>9.0295427916133701E-3</v>
      </c>
      <c r="D107" s="48">
        <f t="shared" si="23"/>
        <v>0.14195740222031661</v>
      </c>
      <c r="E107" s="48">
        <f t="shared" si="23"/>
        <v>8.6572555895830836E-2</v>
      </c>
      <c r="F107" s="48">
        <f t="shared" si="23"/>
        <v>4.3657980135216524E-2</v>
      </c>
      <c r="G107" s="48">
        <f t="shared" si="23"/>
        <v>4.23327218382984E-2</v>
      </c>
      <c r="H107" s="48">
        <f t="shared" si="23"/>
        <v>3.0324358193208529E-5</v>
      </c>
      <c r="I107" s="48">
        <f t="shared" si="23"/>
        <v>1</v>
      </c>
      <c r="J107" s="4"/>
      <c r="K107"/>
    </row>
    <row r="108" spans="1:11" ht="13.5" customHeight="1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4.25" customHeight="1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0.1294496661886195</v>
      </c>
      <c r="C111" s="37">
        <v>0</v>
      </c>
      <c r="D111" s="37">
        <v>0</v>
      </c>
      <c r="E111" s="37">
        <v>0</v>
      </c>
      <c r="F111" s="421">
        <v>0</v>
      </c>
      <c r="G111" s="37">
        <v>0</v>
      </c>
      <c r="H111" s="38">
        <v>0</v>
      </c>
      <c r="I111" s="39">
        <f>SUM(B111:H111)</f>
        <v>0.1294496661886195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>
        <v>0</v>
      </c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10</v>
      </c>
      <c r="B113" s="43">
        <v>155.71949808552807</v>
      </c>
      <c r="C113" s="43">
        <v>0</v>
      </c>
      <c r="D113" s="43">
        <v>62.287799234211221</v>
      </c>
      <c r="E113" s="43">
        <v>0</v>
      </c>
      <c r="F113" s="422">
        <v>0</v>
      </c>
      <c r="G113" s="43">
        <v>0</v>
      </c>
      <c r="H113" s="44">
        <v>0</v>
      </c>
      <c r="I113" s="39">
        <f t="shared" si="24"/>
        <v>218.00729731973928</v>
      </c>
    </row>
    <row r="114" spans="1:9" ht="15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>
        <v>0</v>
      </c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16</v>
      </c>
      <c r="B115" s="43">
        <v>0.10738759867640306</v>
      </c>
      <c r="C115" s="43">
        <v>40.472788901150906</v>
      </c>
      <c r="D115" s="43">
        <v>16.174162908299255</v>
      </c>
      <c r="E115" s="43">
        <v>0</v>
      </c>
      <c r="F115" s="422">
        <v>0</v>
      </c>
      <c r="G115" s="43">
        <v>0</v>
      </c>
      <c r="H115" s="44">
        <v>0</v>
      </c>
      <c r="I115" s="39">
        <f t="shared" si="24"/>
        <v>56.754339408126569</v>
      </c>
    </row>
    <row r="116" spans="1:9" ht="15">
      <c r="A116" s="28" t="s">
        <v>68</v>
      </c>
      <c r="B116" s="40">
        <v>1.3975078644853941E-2</v>
      </c>
      <c r="C116" s="40">
        <v>0</v>
      </c>
      <c r="D116" s="40">
        <v>5.5900314579415767E-3</v>
      </c>
      <c r="E116" s="40">
        <v>0</v>
      </c>
      <c r="F116" s="422">
        <v>0</v>
      </c>
      <c r="G116" s="40">
        <v>0</v>
      </c>
      <c r="H116" s="41">
        <v>0</v>
      </c>
      <c r="I116" s="42">
        <f t="shared" si="24"/>
        <v>1.9565110102795519E-2</v>
      </c>
    </row>
    <row r="117" spans="1:9" ht="15">
      <c r="A117" s="29" t="s">
        <v>58</v>
      </c>
      <c r="B117" s="43">
        <v>5.9453035515297459E-2</v>
      </c>
      <c r="C117" s="43">
        <v>0</v>
      </c>
      <c r="D117" s="43">
        <v>0</v>
      </c>
      <c r="E117" s="43">
        <v>2.3781214206118978E-2</v>
      </c>
      <c r="F117" s="422">
        <v>0</v>
      </c>
      <c r="G117" s="43">
        <v>0</v>
      </c>
      <c r="H117" s="44">
        <v>0</v>
      </c>
      <c r="I117" s="39">
        <f t="shared" si="24"/>
        <v>8.3234249721416437E-2</v>
      </c>
    </row>
    <row r="118" spans="1:9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>
        <v>0</v>
      </c>
      <c r="G118" s="40">
        <v>0</v>
      </c>
      <c r="H118" s="41">
        <v>0</v>
      </c>
      <c r="I118" s="42">
        <f t="shared" si="24"/>
        <v>0</v>
      </c>
    </row>
    <row r="119" spans="1:9" ht="15">
      <c r="A119" s="29" t="s">
        <v>59</v>
      </c>
      <c r="B119" s="43">
        <v>0.26159999999999994</v>
      </c>
      <c r="C119" s="43">
        <v>0</v>
      </c>
      <c r="D119" s="43">
        <v>0</v>
      </c>
      <c r="E119" s="43">
        <v>0</v>
      </c>
      <c r="F119" s="422">
        <v>0</v>
      </c>
      <c r="G119" s="43">
        <v>0</v>
      </c>
      <c r="H119" s="44">
        <v>0</v>
      </c>
      <c r="I119" s="39">
        <f t="shared" si="24"/>
        <v>0.26159999999999994</v>
      </c>
    </row>
    <row r="120" spans="1:9" ht="15">
      <c r="A120" s="28" t="s">
        <v>17</v>
      </c>
      <c r="B120" s="40">
        <v>0.31778407040013196</v>
      </c>
      <c r="C120" s="40">
        <v>0</v>
      </c>
      <c r="D120" s="40">
        <v>36.390065930099141</v>
      </c>
      <c r="E120" s="40">
        <v>0</v>
      </c>
      <c r="F120" s="422">
        <v>0</v>
      </c>
      <c r="G120" s="40">
        <v>0</v>
      </c>
      <c r="H120" s="41">
        <v>0</v>
      </c>
      <c r="I120" s="42">
        <f t="shared" si="24"/>
        <v>36.70785000049927</v>
      </c>
    </row>
    <row r="121" spans="1:9" ht="15">
      <c r="A121" s="29" t="s">
        <v>140</v>
      </c>
      <c r="B121" s="43">
        <v>20.012362209511746</v>
      </c>
      <c r="C121" s="43">
        <v>152.50996620685495</v>
      </c>
      <c r="D121" s="43">
        <v>577.28889682092745</v>
      </c>
      <c r="E121" s="43">
        <v>4.3568670283761733E-2</v>
      </c>
      <c r="F121" s="422">
        <v>0</v>
      </c>
      <c r="G121" s="43">
        <v>0</v>
      </c>
      <c r="H121" s="44">
        <v>0</v>
      </c>
      <c r="I121" s="39">
        <f t="shared" si="24"/>
        <v>749.85479390757791</v>
      </c>
    </row>
    <row r="122" spans="1:9" ht="15">
      <c r="A122" s="28" t="s">
        <v>25</v>
      </c>
      <c r="B122" s="40">
        <v>6.787650034410782</v>
      </c>
      <c r="C122" s="40">
        <v>6.8178297273609148E-2</v>
      </c>
      <c r="D122" s="40">
        <v>49.735646979071724</v>
      </c>
      <c r="E122" s="40">
        <v>317.04950723171106</v>
      </c>
      <c r="F122" s="422">
        <v>0</v>
      </c>
      <c r="G122" s="40">
        <v>85.282086218252701</v>
      </c>
      <c r="H122" s="41">
        <v>0.17130577413640152</v>
      </c>
      <c r="I122" s="42">
        <f t="shared" si="24"/>
        <v>459.09437453485623</v>
      </c>
    </row>
    <row r="123" spans="1:9" ht="15">
      <c r="A123" s="29" t="s">
        <v>24</v>
      </c>
      <c r="B123" s="43">
        <v>2.6890986507939538</v>
      </c>
      <c r="C123" s="43">
        <v>0</v>
      </c>
      <c r="D123" s="43">
        <v>0</v>
      </c>
      <c r="E123" s="43">
        <v>0</v>
      </c>
      <c r="F123" s="422">
        <v>0</v>
      </c>
      <c r="G123" s="43">
        <v>0</v>
      </c>
      <c r="H123" s="44">
        <v>0</v>
      </c>
      <c r="I123" s="39">
        <f t="shared" si="24"/>
        <v>2.6890986507939538</v>
      </c>
    </row>
    <row r="124" spans="1:9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>
        <v>0</v>
      </c>
      <c r="G124" s="40">
        <v>0</v>
      </c>
      <c r="H124" s="41">
        <v>0</v>
      </c>
      <c r="I124" s="42">
        <f t="shared" si="24"/>
        <v>0</v>
      </c>
    </row>
    <row r="125" spans="1:9" ht="15">
      <c r="A125" s="29" t="s">
        <v>22</v>
      </c>
      <c r="B125" s="43">
        <v>0</v>
      </c>
      <c r="C125" s="43">
        <v>0</v>
      </c>
      <c r="D125" s="43">
        <v>0</v>
      </c>
      <c r="E125" s="43">
        <v>0</v>
      </c>
      <c r="F125" s="422">
        <v>0</v>
      </c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>
        <v>0</v>
      </c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>
        <v>0</v>
      </c>
      <c r="G127" s="43">
        <v>0</v>
      </c>
      <c r="H127" s="44">
        <v>0</v>
      </c>
      <c r="I127" s="39">
        <f t="shared" si="24"/>
        <v>0</v>
      </c>
    </row>
    <row r="128" spans="1:9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>
        <v>0</v>
      </c>
      <c r="G128" s="59">
        <v>0</v>
      </c>
      <c r="H128" s="60">
        <v>0</v>
      </c>
      <c r="I128" s="61">
        <f t="shared" si="24"/>
        <v>0</v>
      </c>
    </row>
    <row r="129" spans="1:1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>
        <v>0</v>
      </c>
      <c r="G129" s="62">
        <v>0</v>
      </c>
      <c r="H129" s="63">
        <v>0</v>
      </c>
      <c r="I129" s="64">
        <f t="shared" si="24"/>
        <v>0</v>
      </c>
    </row>
    <row r="130" spans="1:1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>
        <v>0</v>
      </c>
      <c r="G130" s="59">
        <v>0</v>
      </c>
      <c r="H130" s="60">
        <v>0</v>
      </c>
      <c r="I130" s="61">
        <f t="shared" si="24"/>
        <v>0</v>
      </c>
    </row>
    <row r="131" spans="1:11" ht="15" thickBot="1">
      <c r="A131" s="57"/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24"/>
        <v>0</v>
      </c>
    </row>
    <row r="132" spans="1:11" ht="15">
      <c r="A132" s="34" t="s">
        <v>26</v>
      </c>
      <c r="B132" s="67">
        <f>SUM(B111:B127)</f>
        <v>186.09825842966984</v>
      </c>
      <c r="C132" s="67">
        <f t="shared" ref="C132:I132" si="25">SUM(C111:C127)</f>
        <v>193.05093340527947</v>
      </c>
      <c r="D132" s="67">
        <f t="shared" si="25"/>
        <v>741.88216190406672</v>
      </c>
      <c r="E132" s="67">
        <f t="shared" si="25"/>
        <v>317.11685711620095</v>
      </c>
      <c r="F132" s="67">
        <f t="shared" si="25"/>
        <v>0</v>
      </c>
      <c r="G132" s="67">
        <f t="shared" si="25"/>
        <v>85.282086218252701</v>
      </c>
      <c r="H132" s="68">
        <f t="shared" si="25"/>
        <v>0.17130577413640152</v>
      </c>
      <c r="I132" s="39">
        <f t="shared" si="25"/>
        <v>1523.6016028476063</v>
      </c>
    </row>
    <row r="133" spans="1:11" s="15" customFormat="1" ht="15" thickBot="1">
      <c r="A133" s="32" t="s">
        <v>90</v>
      </c>
      <c r="B133" s="48">
        <f>+B132/$I$132</f>
        <v>0.12214364836703559</v>
      </c>
      <c r="C133" s="48">
        <f t="shared" ref="C133:I133" si="26">+C132/$I$132</f>
        <v>0.12670696397566655</v>
      </c>
      <c r="D133" s="48">
        <f t="shared" si="26"/>
        <v>0.48692660897539847</v>
      </c>
      <c r="E133" s="48">
        <f t="shared" si="26"/>
        <v>0.20813633729677797</v>
      </c>
      <c r="F133" s="48">
        <f t="shared" si="26"/>
        <v>0</v>
      </c>
      <c r="G133" s="48">
        <f t="shared" si="26"/>
        <v>5.5974006629331954E-2</v>
      </c>
      <c r="H133" s="48">
        <f t="shared" si="26"/>
        <v>1.1243475578932945E-4</v>
      </c>
      <c r="I133" s="48">
        <f t="shared" si="26"/>
        <v>1</v>
      </c>
      <c r="K133"/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4.25" customHeight="1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+SUM(B137:E137,G137:H137)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3" si="27">+SUM(B138:E138,G138:H138)</f>
        <v>0</v>
      </c>
    </row>
    <row r="139" spans="1:11" ht="15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7"/>
        <v>0</v>
      </c>
    </row>
    <row r="140" spans="1:11" ht="15">
      <c r="A140" s="28" t="s">
        <v>56</v>
      </c>
      <c r="B140" s="40">
        <v>0</v>
      </c>
      <c r="C140" s="40">
        <v>74.654019600002357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7"/>
        <v>74.654019600002357</v>
      </c>
    </row>
    <row r="141" spans="1:11" ht="15">
      <c r="A141" s="29" t="s">
        <v>16</v>
      </c>
      <c r="B141" s="43">
        <v>4.5011941058642453</v>
      </c>
      <c r="C141" s="43">
        <v>41.93784230149722</v>
      </c>
      <c r="D141" s="43">
        <v>2.9713230160177093</v>
      </c>
      <c r="E141" s="43">
        <v>0</v>
      </c>
      <c r="F141" s="422"/>
      <c r="G141" s="43">
        <v>0</v>
      </c>
      <c r="H141" s="44">
        <v>0</v>
      </c>
      <c r="I141" s="39">
        <f t="shared" si="27"/>
        <v>49.41035942337917</v>
      </c>
    </row>
    <row r="142" spans="1:11" ht="15">
      <c r="A142" s="28" t="s">
        <v>68</v>
      </c>
      <c r="B142" s="40">
        <v>18.051105316814347</v>
      </c>
      <c r="C142" s="40">
        <v>0.50492602284795374</v>
      </c>
      <c r="D142" s="40">
        <v>1.826149115966766</v>
      </c>
      <c r="E142" s="40">
        <v>0</v>
      </c>
      <c r="F142" s="422"/>
      <c r="G142" s="40">
        <v>0</v>
      </c>
      <c r="H142" s="41">
        <v>0</v>
      </c>
      <c r="I142" s="42">
        <f t="shared" si="27"/>
        <v>20.382180455629069</v>
      </c>
    </row>
    <row r="143" spans="1:11" ht="15">
      <c r="A143" s="29" t="s">
        <v>58</v>
      </c>
      <c r="B143" s="43">
        <v>0</v>
      </c>
      <c r="C143" s="43">
        <v>0</v>
      </c>
      <c r="D143" s="43">
        <v>6.8048508789359925</v>
      </c>
      <c r="E143" s="43">
        <v>-8.4408115962236074E-2</v>
      </c>
      <c r="F143" s="422"/>
      <c r="G143" s="43">
        <v>0</v>
      </c>
      <c r="H143" s="44">
        <v>0</v>
      </c>
      <c r="I143" s="39">
        <f t="shared" si="27"/>
        <v>6.7204427629737564</v>
      </c>
    </row>
    <row r="144" spans="1:1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27"/>
        <v>0</v>
      </c>
    </row>
    <row r="145" spans="1:1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7"/>
        <v>0</v>
      </c>
    </row>
    <row r="146" spans="1:11" ht="15">
      <c r="A146" s="28" t="s">
        <v>17</v>
      </c>
      <c r="B146" s="40">
        <v>0</v>
      </c>
      <c r="C146" s="40">
        <v>0</v>
      </c>
      <c r="D146" s="40">
        <v>0.66009591801099543</v>
      </c>
      <c r="E146" s="40">
        <v>1.6502397950274885</v>
      </c>
      <c r="F146" s="422"/>
      <c r="G146" s="40">
        <v>0</v>
      </c>
      <c r="H146" s="41">
        <v>0</v>
      </c>
      <c r="I146" s="42">
        <f t="shared" si="27"/>
        <v>2.3103357130384841</v>
      </c>
    </row>
    <row r="147" spans="1:11" ht="15">
      <c r="A147" s="29" t="s">
        <v>140</v>
      </c>
      <c r="B147" s="43">
        <v>236.91109861360289</v>
      </c>
      <c r="C147" s="43">
        <v>3031.2147775292719</v>
      </c>
      <c r="D147" s="43">
        <v>643.23088998776325</v>
      </c>
      <c r="E147" s="43">
        <v>0</v>
      </c>
      <c r="F147" s="422"/>
      <c r="G147" s="43">
        <v>0</v>
      </c>
      <c r="H147" s="44">
        <v>0</v>
      </c>
      <c r="I147" s="39">
        <f t="shared" si="27"/>
        <v>3911.3567661306379</v>
      </c>
    </row>
    <row r="148" spans="1:11" ht="15">
      <c r="A148" s="28" t="s">
        <v>25</v>
      </c>
      <c r="B148" s="40">
        <v>315.89757490076283</v>
      </c>
      <c r="C148" s="40">
        <v>12.588654561140029</v>
      </c>
      <c r="D148" s="40">
        <v>99.5751643455296</v>
      </c>
      <c r="E148" s="40">
        <v>2709.1663339190541</v>
      </c>
      <c r="F148" s="422"/>
      <c r="G148" s="40">
        <v>151.16445509982671</v>
      </c>
      <c r="H148" s="41">
        <v>251.25497248091239</v>
      </c>
      <c r="I148" s="42">
        <f t="shared" si="27"/>
        <v>3539.6471553072256</v>
      </c>
    </row>
    <row r="149" spans="1:11" ht="15">
      <c r="A149" s="29" t="s">
        <v>24</v>
      </c>
      <c r="B149" s="43">
        <v>5.0074631362398522E-2</v>
      </c>
      <c r="C149" s="43">
        <v>0</v>
      </c>
      <c r="D149" s="43">
        <v>1.4485136433680459E-3</v>
      </c>
      <c r="E149" s="43">
        <v>0</v>
      </c>
      <c r="F149" s="422"/>
      <c r="G149" s="43">
        <v>0</v>
      </c>
      <c r="H149" s="44">
        <v>0</v>
      </c>
      <c r="I149" s="39">
        <f t="shared" si="27"/>
        <v>5.1523145005766567E-2</v>
      </c>
    </row>
    <row r="150" spans="1:11" ht="15">
      <c r="A150" s="28" t="s">
        <v>60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7"/>
        <v>0</v>
      </c>
    </row>
    <row r="151" spans="1:11" ht="15">
      <c r="A151" s="29" t="s">
        <v>22</v>
      </c>
      <c r="B151" s="43">
        <v>0</v>
      </c>
      <c r="C151" s="43">
        <v>357.88455000000005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>+SUM(B151:E151,G151:H151)</f>
        <v>357.88455000000005</v>
      </c>
    </row>
    <row r="152" spans="1:11" ht="15">
      <c r="A152" s="28" t="s">
        <v>21</v>
      </c>
      <c r="B152" s="40">
        <v>0</v>
      </c>
      <c r="C152" s="40">
        <v>144.66306718200451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7"/>
        <v>144.66306718200451</v>
      </c>
    </row>
    <row r="153" spans="1:1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7"/>
        <v>0</v>
      </c>
    </row>
    <row r="154" spans="1:1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v>0</v>
      </c>
    </row>
    <row r="155" spans="1:1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v>0</v>
      </c>
    </row>
    <row r="156" spans="1:1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v>0</v>
      </c>
    </row>
    <row r="157" spans="1:1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v>0</v>
      </c>
    </row>
    <row r="158" spans="1:11" ht="15">
      <c r="A158" s="34" t="s">
        <v>26</v>
      </c>
      <c r="B158" s="67">
        <f>+SUM(B137:B153)</f>
        <v>575.41104756840673</v>
      </c>
      <c r="C158" s="67">
        <f t="shared" ref="C158:I158" si="28">+SUM(C137:C153)</f>
        <v>3663.4478371967643</v>
      </c>
      <c r="D158" s="67">
        <f t="shared" si="28"/>
        <v>755.06992177586767</v>
      </c>
      <c r="E158" s="67">
        <f t="shared" si="28"/>
        <v>2710.7321655981195</v>
      </c>
      <c r="F158" s="67">
        <f t="shared" si="28"/>
        <v>0</v>
      </c>
      <c r="G158" s="67">
        <f t="shared" si="28"/>
        <v>151.16445509982671</v>
      </c>
      <c r="H158" s="68">
        <f t="shared" si="28"/>
        <v>251.25497248091239</v>
      </c>
      <c r="I158" s="39">
        <f t="shared" si="28"/>
        <v>8107.0803997198964</v>
      </c>
    </row>
    <row r="159" spans="1:11" s="15" customFormat="1" ht="15" thickBot="1">
      <c r="A159" s="32" t="s">
        <v>90</v>
      </c>
      <c r="B159" s="48">
        <f>+B158/$I$158</f>
        <v>7.0976358836688916E-2</v>
      </c>
      <c r="C159" s="48">
        <f t="shared" ref="C159:I159" si="29">+C158/$I$158</f>
        <v>0.45188250967923521</v>
      </c>
      <c r="D159" s="48">
        <f t="shared" si="29"/>
        <v>9.3137095544526205E-2</v>
      </c>
      <c r="E159" s="48">
        <f t="shared" si="29"/>
        <v>0.33436601488394968</v>
      </c>
      <c r="F159" s="48">
        <f t="shared" si="29"/>
        <v>0</v>
      </c>
      <c r="G159" s="48">
        <f t="shared" si="29"/>
        <v>1.864597951995758E-2</v>
      </c>
      <c r="H159" s="48">
        <f t="shared" si="29"/>
        <v>3.0992041535642518E-2</v>
      </c>
      <c r="I159" s="48">
        <f t="shared" si="29"/>
        <v>1</v>
      </c>
      <c r="K159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+SUM(B163:E163,G163:H163)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79" si="30">+SUM(B164:E164,G164:H164)</f>
        <v>0</v>
      </c>
    </row>
    <row r="165" spans="1:9" ht="15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0"/>
        <v>0</v>
      </c>
    </row>
    <row r="166" spans="1:9" ht="15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0"/>
        <v>0</v>
      </c>
    </row>
    <row r="167" spans="1:9" ht="15">
      <c r="A167" s="29" t="s">
        <v>16</v>
      </c>
      <c r="B167" s="43">
        <v>2.2635026764540207</v>
      </c>
      <c r="C167" s="43">
        <v>0</v>
      </c>
      <c r="D167" s="43">
        <v>7.0134239499579918</v>
      </c>
      <c r="E167" s="43">
        <v>0</v>
      </c>
      <c r="F167" s="422"/>
      <c r="G167" s="43">
        <v>0</v>
      </c>
      <c r="H167" s="44">
        <v>0</v>
      </c>
      <c r="I167" s="39">
        <f t="shared" si="30"/>
        <v>9.2769266264120134</v>
      </c>
    </row>
    <row r="168" spans="1:9" ht="15">
      <c r="A168" s="28" t="s">
        <v>68</v>
      </c>
      <c r="B168" s="40">
        <v>12.942717787439486</v>
      </c>
      <c r="C168" s="40">
        <v>0.56782321113333312</v>
      </c>
      <c r="D168" s="40">
        <v>27.040342830536115</v>
      </c>
      <c r="E168" s="40">
        <v>5.7929832722439135E-8</v>
      </c>
      <c r="F168" s="422"/>
      <c r="G168" s="40">
        <v>0</v>
      </c>
      <c r="H168" s="41">
        <v>0</v>
      </c>
      <c r="I168" s="42">
        <f t="shared" si="30"/>
        <v>40.550883887038765</v>
      </c>
    </row>
    <row r="169" spans="1:9" ht="15">
      <c r="A169" s="29" t="s">
        <v>58</v>
      </c>
      <c r="B169" s="43">
        <v>0</v>
      </c>
      <c r="C169" s="43">
        <v>0</v>
      </c>
      <c r="D169" s="43">
        <v>0</v>
      </c>
      <c r="E169" s="43">
        <v>0.35275473374765626</v>
      </c>
      <c r="F169" s="422"/>
      <c r="G169" s="43">
        <v>0</v>
      </c>
      <c r="H169" s="44">
        <v>0</v>
      </c>
      <c r="I169" s="39">
        <f t="shared" si="30"/>
        <v>0.35275473374765626</v>
      </c>
    </row>
    <row r="170" spans="1:9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30"/>
        <v>0</v>
      </c>
    </row>
    <row r="171" spans="1:9" ht="15">
      <c r="A171" s="29" t="s">
        <v>59</v>
      </c>
      <c r="B171" s="43">
        <v>0</v>
      </c>
      <c r="C171" s="43">
        <v>0</v>
      </c>
      <c r="D171" s="43">
        <v>0.82840000000000003</v>
      </c>
      <c r="E171" s="43">
        <v>0</v>
      </c>
      <c r="F171" s="422"/>
      <c r="G171" s="43">
        <v>0</v>
      </c>
      <c r="H171" s="44">
        <v>0</v>
      </c>
      <c r="I171" s="39">
        <f t="shared" si="30"/>
        <v>0.82840000000000003</v>
      </c>
    </row>
    <row r="172" spans="1:9" ht="15">
      <c r="A172" s="28" t="s">
        <v>17</v>
      </c>
      <c r="B172" s="40">
        <v>2.3659913616044182E-4</v>
      </c>
      <c r="C172" s="40">
        <v>0</v>
      </c>
      <c r="D172" s="40">
        <v>4.725760165927817E-2</v>
      </c>
      <c r="E172" s="40">
        <v>9.057014932221713E-5</v>
      </c>
      <c r="F172" s="422"/>
      <c r="G172" s="40">
        <v>0</v>
      </c>
      <c r="H172" s="41">
        <v>0</v>
      </c>
      <c r="I172" s="42">
        <f t="shared" si="30"/>
        <v>4.7584770944760831E-2</v>
      </c>
    </row>
    <row r="173" spans="1:9" ht="15">
      <c r="A173" s="29" t="s">
        <v>140</v>
      </c>
      <c r="B173" s="43">
        <v>17.059903562034762</v>
      </c>
      <c r="C173" s="43">
        <v>14.996234808231142</v>
      </c>
      <c r="D173" s="43">
        <v>338.72336624119436</v>
      </c>
      <c r="E173" s="43">
        <v>0</v>
      </c>
      <c r="F173" s="422"/>
      <c r="G173" s="43">
        <v>0</v>
      </c>
      <c r="H173" s="44">
        <v>0</v>
      </c>
      <c r="I173" s="39">
        <f t="shared" si="30"/>
        <v>370.77950461146025</v>
      </c>
    </row>
    <row r="174" spans="1:9" ht="15">
      <c r="A174" s="28" t="s">
        <v>25</v>
      </c>
      <c r="B174" s="40">
        <v>5.5594250964937952</v>
      </c>
      <c r="C174" s="40">
        <v>0.50806905074158493</v>
      </c>
      <c r="D174" s="40">
        <v>206.22617761626475</v>
      </c>
      <c r="E174" s="40">
        <v>125.41660119190112</v>
      </c>
      <c r="F174" s="422"/>
      <c r="G174" s="40">
        <v>11.943761017816287</v>
      </c>
      <c r="H174" s="41">
        <v>34.172630781014746</v>
      </c>
      <c r="I174" s="42">
        <f t="shared" si="30"/>
        <v>383.8266647542323</v>
      </c>
    </row>
    <row r="175" spans="1:9" ht="15">
      <c r="A175" s="29" t="s">
        <v>24</v>
      </c>
      <c r="B175" s="43">
        <v>0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30"/>
        <v>0</v>
      </c>
    </row>
    <row r="176" spans="1:9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0"/>
        <v>0</v>
      </c>
    </row>
    <row r="177" spans="1:11" ht="15">
      <c r="A177" s="29" t="s">
        <v>22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>+SUM(B177:E177,G177:H177)</f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0"/>
        <v>0</v>
      </c>
    </row>
    <row r="179" spans="1:1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0"/>
        <v>0</v>
      </c>
    </row>
    <row r="180" spans="1:1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v>0</v>
      </c>
    </row>
    <row r="181" spans="1:1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v>0</v>
      </c>
    </row>
    <row r="182" spans="1:1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v>0</v>
      </c>
    </row>
    <row r="183" spans="1:1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v>0</v>
      </c>
    </row>
    <row r="184" spans="1:11" ht="15">
      <c r="A184" s="34" t="s">
        <v>26</v>
      </c>
      <c r="B184" s="67">
        <f>+SUM(B163:B179)</f>
        <v>37.825785721558226</v>
      </c>
      <c r="C184" s="67">
        <f t="shared" ref="C184:I184" si="31">+SUM(C163:C179)</f>
        <v>16.07212707010606</v>
      </c>
      <c r="D184" s="67">
        <f t="shared" si="31"/>
        <v>579.8789682396125</v>
      </c>
      <c r="E184" s="67">
        <f t="shared" si="31"/>
        <v>125.76944655372793</v>
      </c>
      <c r="F184" s="67">
        <f t="shared" si="31"/>
        <v>0</v>
      </c>
      <c r="G184" s="67">
        <f t="shared" si="31"/>
        <v>11.943761017816287</v>
      </c>
      <c r="H184" s="68">
        <f t="shared" si="31"/>
        <v>34.172630781014746</v>
      </c>
      <c r="I184" s="39">
        <f t="shared" si="31"/>
        <v>805.66271938383579</v>
      </c>
    </row>
    <row r="185" spans="1:11" s="15" customFormat="1" ht="15" thickBot="1">
      <c r="A185" s="32" t="s">
        <v>90</v>
      </c>
      <c r="B185" s="48">
        <f>+B184/$I$184</f>
        <v>4.6949902001779446E-2</v>
      </c>
      <c r="C185" s="48">
        <f t="shared" ref="C185:I185" si="32">+C184/$I$184</f>
        <v>1.9948952189816963E-2</v>
      </c>
      <c r="D185" s="48">
        <f t="shared" si="32"/>
        <v>0.71975400411117341</v>
      </c>
      <c r="E185" s="48">
        <f t="shared" si="32"/>
        <v>0.15610682178507077</v>
      </c>
      <c r="F185" s="48">
        <f t="shared" si="32"/>
        <v>0</v>
      </c>
      <c r="G185" s="48">
        <f t="shared" si="32"/>
        <v>1.4824765662423573E-2</v>
      </c>
      <c r="H185" s="48">
        <f t="shared" si="32"/>
        <v>4.2415554249735789E-2</v>
      </c>
      <c r="I185" s="48">
        <f t="shared" si="32"/>
        <v>1</v>
      </c>
      <c r="K185"/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4.25" customHeight="1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1780.353621508631</v>
      </c>
      <c r="E189" s="37">
        <v>0</v>
      </c>
      <c r="F189" s="421"/>
      <c r="G189" s="37">
        <v>0</v>
      </c>
      <c r="H189" s="38">
        <v>0</v>
      </c>
      <c r="I189" s="39">
        <f>+SUM(B189:E189,G189:H189)</f>
        <v>1780.353621508631</v>
      </c>
    </row>
    <row r="190" spans="1:11" ht="15">
      <c r="A190" s="28" t="s">
        <v>8</v>
      </c>
      <c r="B190" s="40">
        <v>0</v>
      </c>
      <c r="C190" s="40">
        <v>0</v>
      </c>
      <c r="D190" s="40">
        <v>178.97969918188656</v>
      </c>
      <c r="E190" s="40">
        <v>0</v>
      </c>
      <c r="F190" s="422"/>
      <c r="G190" s="40">
        <v>0</v>
      </c>
      <c r="H190" s="41">
        <v>0</v>
      </c>
      <c r="I190" s="42">
        <f t="shared" ref="I190:I205" si="33">+SUM(B190:E190,G190:H190)</f>
        <v>178.97969918188656</v>
      </c>
    </row>
    <row r="191" spans="1:11" ht="15">
      <c r="A191" s="29" t="s">
        <v>10</v>
      </c>
      <c r="B191" s="43">
        <v>0</v>
      </c>
      <c r="C191" s="43">
        <v>0</v>
      </c>
      <c r="D191" s="43">
        <v>6.2439437869036025</v>
      </c>
      <c r="E191" s="43">
        <v>0</v>
      </c>
      <c r="F191" s="422"/>
      <c r="G191" s="43">
        <v>0</v>
      </c>
      <c r="H191" s="44">
        <v>0</v>
      </c>
      <c r="I191" s="39">
        <f t="shared" si="33"/>
        <v>6.2439437869036025</v>
      </c>
    </row>
    <row r="192" spans="1:11" ht="15">
      <c r="A192" s="28" t="s">
        <v>56</v>
      </c>
      <c r="B192" s="40">
        <v>2.0617142849362805E-8</v>
      </c>
      <c r="C192" s="40">
        <v>2.0617142849362805E-8</v>
      </c>
      <c r="D192" s="40">
        <v>152.97919995876575</v>
      </c>
      <c r="E192" s="40">
        <v>0</v>
      </c>
      <c r="F192" s="422"/>
      <c r="G192" s="40">
        <v>0</v>
      </c>
      <c r="H192" s="41">
        <v>0</v>
      </c>
      <c r="I192" s="42">
        <f t="shared" si="33"/>
        <v>152.97920000000002</v>
      </c>
    </row>
    <row r="193" spans="1:9" ht="15">
      <c r="A193" s="29" t="s">
        <v>16</v>
      </c>
      <c r="B193" s="43">
        <v>98.204189227666348</v>
      </c>
      <c r="C193" s="43">
        <v>8.9651363090943867</v>
      </c>
      <c r="D193" s="43">
        <v>504.0976015416457</v>
      </c>
      <c r="E193" s="43">
        <v>0</v>
      </c>
      <c r="F193" s="422"/>
      <c r="G193" s="43">
        <v>0</v>
      </c>
      <c r="H193" s="44">
        <v>0</v>
      </c>
      <c r="I193" s="39">
        <f t="shared" si="33"/>
        <v>611.26692707840641</v>
      </c>
    </row>
    <row r="194" spans="1:9" ht="15">
      <c r="A194" s="28" t="s">
        <v>68</v>
      </c>
      <c r="B194" s="40">
        <v>0.96259409375024441</v>
      </c>
      <c r="C194" s="40">
        <v>0.47944964808723972</v>
      </c>
      <c r="D194" s="40">
        <v>7.4425677418465748</v>
      </c>
      <c r="E194" s="40">
        <v>0</v>
      </c>
      <c r="F194" s="422"/>
      <c r="G194" s="40">
        <v>0</v>
      </c>
      <c r="H194" s="41">
        <v>0</v>
      </c>
      <c r="I194" s="42">
        <f t="shared" si="33"/>
        <v>8.8846114836840595</v>
      </c>
    </row>
    <row r="195" spans="1:9" ht="15">
      <c r="A195" s="29" t="s">
        <v>58</v>
      </c>
      <c r="B195" s="43">
        <v>6.9261854400819703E-9</v>
      </c>
      <c r="C195" s="43">
        <v>6.9261854400819703E-9</v>
      </c>
      <c r="D195" s="43">
        <v>9.6966596161147586E-9</v>
      </c>
      <c r="E195" s="43">
        <v>4.1241861655996432</v>
      </c>
      <c r="F195" s="422"/>
      <c r="G195" s="43">
        <v>0</v>
      </c>
      <c r="H195" s="44">
        <v>0</v>
      </c>
      <c r="I195" s="39">
        <f t="shared" si="33"/>
        <v>4.1241861891486735</v>
      </c>
    </row>
    <row r="196" spans="1:9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33"/>
        <v>0</v>
      </c>
    </row>
    <row r="197" spans="1:9" ht="15">
      <c r="A197" s="29" t="s">
        <v>59</v>
      </c>
      <c r="B197" s="43">
        <v>0</v>
      </c>
      <c r="C197" s="43">
        <v>0</v>
      </c>
      <c r="D197" s="43">
        <v>0</v>
      </c>
      <c r="E197" s="43">
        <v>0</v>
      </c>
      <c r="F197" s="422"/>
      <c r="G197" s="43">
        <v>0</v>
      </c>
      <c r="H197" s="44">
        <v>0</v>
      </c>
      <c r="I197" s="39">
        <f t="shared" si="33"/>
        <v>0</v>
      </c>
    </row>
    <row r="198" spans="1:9" ht="15">
      <c r="A198" s="28" t="s">
        <v>17</v>
      </c>
      <c r="B198" s="40">
        <v>6.9712755186995636</v>
      </c>
      <c r="C198" s="40">
        <v>7.492924008707934E-9</v>
      </c>
      <c r="D198" s="40">
        <v>19.253958535755565</v>
      </c>
      <c r="E198" s="40">
        <v>0</v>
      </c>
      <c r="F198" s="422"/>
      <c r="G198" s="40">
        <v>0</v>
      </c>
      <c r="H198" s="41">
        <v>0</v>
      </c>
      <c r="I198" s="42">
        <f t="shared" si="33"/>
        <v>26.225234061948051</v>
      </c>
    </row>
    <row r="199" spans="1:9" ht="15">
      <c r="A199" s="29" t="s">
        <v>140</v>
      </c>
      <c r="B199" s="43">
        <v>361.89568795285328</v>
      </c>
      <c r="C199" s="43">
        <v>104.8911595726687</v>
      </c>
      <c r="D199" s="43">
        <v>2368.5630644192656</v>
      </c>
      <c r="E199" s="43">
        <v>127.61161963622531</v>
      </c>
      <c r="F199" s="422"/>
      <c r="G199" s="43">
        <v>0</v>
      </c>
      <c r="H199" s="44">
        <v>0</v>
      </c>
      <c r="I199" s="39">
        <f t="shared" si="33"/>
        <v>2962.9615315810129</v>
      </c>
    </row>
    <row r="200" spans="1:9" ht="15">
      <c r="A200" s="28" t="s">
        <v>25</v>
      </c>
      <c r="B200" s="40">
        <v>17.462109412646111</v>
      </c>
      <c r="C200" s="40">
        <v>0.74995886230984876</v>
      </c>
      <c r="D200" s="40">
        <v>613.48168097557743</v>
      </c>
      <c r="E200" s="40">
        <v>429.83900950423362</v>
      </c>
      <c r="F200" s="422"/>
      <c r="G200" s="40">
        <v>37.816786019829337</v>
      </c>
      <c r="H200" s="41">
        <v>1.4597610705398218</v>
      </c>
      <c r="I200" s="42">
        <f t="shared" si="33"/>
        <v>1100.8093058451361</v>
      </c>
    </row>
    <row r="201" spans="1:9" ht="15">
      <c r="A201" s="29" t="s">
        <v>24</v>
      </c>
      <c r="B201" s="43">
        <v>3.5870618751865564</v>
      </c>
      <c r="C201" s="43">
        <v>2.064598349107325</v>
      </c>
      <c r="D201" s="43">
        <v>1.766143820091838</v>
      </c>
      <c r="E201" s="43">
        <v>0</v>
      </c>
      <c r="F201" s="422"/>
      <c r="G201" s="43">
        <v>0</v>
      </c>
      <c r="H201" s="44">
        <v>0</v>
      </c>
      <c r="I201" s="39">
        <f t="shared" si="33"/>
        <v>7.4178040443857185</v>
      </c>
    </row>
    <row r="202" spans="1:9" ht="15">
      <c r="A202" s="28" t="s">
        <v>60</v>
      </c>
      <c r="B202" s="40">
        <v>1.2379377985053449E-2</v>
      </c>
      <c r="C202" s="40">
        <v>1.3858548388932088E-2</v>
      </c>
      <c r="D202" s="40">
        <v>1.6827846014495874E-2</v>
      </c>
      <c r="E202" s="40">
        <v>0</v>
      </c>
      <c r="F202" s="422"/>
      <c r="G202" s="40">
        <v>0</v>
      </c>
      <c r="H202" s="41">
        <v>0</v>
      </c>
      <c r="I202" s="42">
        <f t="shared" si="33"/>
        <v>4.3065772388481416E-2</v>
      </c>
    </row>
    <row r="203" spans="1:9" ht="15">
      <c r="A203" s="29" t="s">
        <v>22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+SUM(B203:E203,G203:H203)</f>
        <v>0</v>
      </c>
    </row>
    <row r="204" spans="1:9" ht="15">
      <c r="A204" s="28" t="s">
        <v>21</v>
      </c>
      <c r="B204" s="40">
        <v>1.3754481484436722</v>
      </c>
      <c r="C204" s="40">
        <v>2.2263572444531732E-7</v>
      </c>
      <c r="D204" s="40">
        <v>1650.5816279482449</v>
      </c>
      <c r="E204" s="40">
        <v>0</v>
      </c>
      <c r="F204" s="422"/>
      <c r="G204" s="40">
        <v>0</v>
      </c>
      <c r="H204" s="41">
        <v>0</v>
      </c>
      <c r="I204" s="42">
        <f t="shared" si="33"/>
        <v>1651.9570763193242</v>
      </c>
    </row>
    <row r="205" spans="1:9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3"/>
        <v>0</v>
      </c>
    </row>
    <row r="206" spans="1:9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v>0</v>
      </c>
    </row>
    <row r="207" spans="1:9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v>0</v>
      </c>
    </row>
    <row r="208" spans="1:9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v>0</v>
      </c>
    </row>
    <row r="209" spans="1:1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v>0</v>
      </c>
    </row>
    <row r="210" spans="1:11" ht="15">
      <c r="A210" s="34" t="s">
        <v>26</v>
      </c>
      <c r="B210" s="67">
        <f>+SUM(B189:B205)</f>
        <v>490.47074563477418</v>
      </c>
      <c r="C210" s="67">
        <f t="shared" ref="C210:H210" si="34">+SUM(C189:C205)</f>
        <v>117.16416154732842</v>
      </c>
      <c r="D210" s="67">
        <f t="shared" si="34"/>
        <v>7283.7599372743261</v>
      </c>
      <c r="E210" s="67">
        <f t="shared" si="34"/>
        <v>561.57481530605855</v>
      </c>
      <c r="F210" s="67">
        <f t="shared" si="34"/>
        <v>0</v>
      </c>
      <c r="G210" s="67">
        <f t="shared" si="34"/>
        <v>37.816786019829337</v>
      </c>
      <c r="H210" s="68">
        <f t="shared" si="34"/>
        <v>1.4597610705398218</v>
      </c>
      <c r="I210" s="39">
        <f>+SUM(I189:I205)</f>
        <v>8492.2462068528548</v>
      </c>
    </row>
    <row r="211" spans="1:11" s="15" customFormat="1" ht="15" thickBot="1">
      <c r="A211" s="32" t="s">
        <v>90</v>
      </c>
      <c r="B211" s="48">
        <f>+B210/$I$210</f>
        <v>5.7755125521323988E-2</v>
      </c>
      <c r="C211" s="48">
        <f t="shared" ref="C211:I211" si="35">+C210/$I$210</f>
        <v>1.3796604419309263E-2</v>
      </c>
      <c r="D211" s="48">
        <f t="shared" si="35"/>
        <v>0.85769533287867517</v>
      </c>
      <c r="E211" s="48">
        <f t="shared" si="35"/>
        <v>6.6127947968924086E-2</v>
      </c>
      <c r="F211" s="48">
        <f t="shared" si="35"/>
        <v>0</v>
      </c>
      <c r="G211" s="48">
        <f t="shared" si="35"/>
        <v>4.4530958121907624E-3</v>
      </c>
      <c r="H211" s="48">
        <f t="shared" si="35"/>
        <v>1.7189339957688241E-4</v>
      </c>
      <c r="I211" s="48">
        <f t="shared" si="35"/>
        <v>1</v>
      </c>
      <c r="K211"/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4.25" customHeight="1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+SUM(B215:E215,G215:H215)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1" si="36">+SUM(B216:E216,G216:H216)</f>
        <v>0</v>
      </c>
    </row>
    <row r="217" spans="1:11" ht="15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36"/>
        <v>0</v>
      </c>
    </row>
    <row r="218" spans="1:11" ht="15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36"/>
        <v>0</v>
      </c>
    </row>
    <row r="219" spans="1:11" ht="15">
      <c r="A219" s="29" t="s">
        <v>16</v>
      </c>
      <c r="B219" s="43">
        <v>6.4512566579396928</v>
      </c>
      <c r="C219" s="43">
        <v>3.3057977569649224</v>
      </c>
      <c r="D219" s="43">
        <v>27.44943210830894</v>
      </c>
      <c r="E219" s="43">
        <v>0</v>
      </c>
      <c r="F219" s="422"/>
      <c r="G219" s="43">
        <v>0</v>
      </c>
      <c r="H219" s="44">
        <v>0</v>
      </c>
      <c r="I219" s="39">
        <f t="shared" si="36"/>
        <v>37.206486523213556</v>
      </c>
    </row>
    <row r="220" spans="1:11" ht="15">
      <c r="A220" s="28" t="s">
        <v>68</v>
      </c>
      <c r="B220" s="40">
        <v>0</v>
      </c>
      <c r="C220" s="40">
        <v>0</v>
      </c>
      <c r="D220" s="40">
        <v>0</v>
      </c>
      <c r="E220" s="40">
        <v>0</v>
      </c>
      <c r="F220" s="422"/>
      <c r="G220" s="40">
        <v>0</v>
      </c>
      <c r="H220" s="41">
        <v>0</v>
      </c>
      <c r="I220" s="42">
        <f t="shared" si="36"/>
        <v>0</v>
      </c>
    </row>
    <row r="221" spans="1:11" ht="15">
      <c r="A221" s="29" t="s">
        <v>58</v>
      </c>
      <c r="B221" s="43">
        <v>0</v>
      </c>
      <c r="C221" s="43">
        <v>0</v>
      </c>
      <c r="D221" s="43">
        <v>0</v>
      </c>
      <c r="E221" s="43">
        <v>3.1825957218839084E-3</v>
      </c>
      <c r="F221" s="422"/>
      <c r="G221" s="43">
        <v>0</v>
      </c>
      <c r="H221" s="44">
        <v>0</v>
      </c>
      <c r="I221" s="39">
        <f t="shared" si="36"/>
        <v>3.1825957218839084E-3</v>
      </c>
    </row>
    <row r="222" spans="1:11" ht="15">
      <c r="A222" s="28" t="s">
        <v>12</v>
      </c>
      <c r="B222" s="40">
        <v>0</v>
      </c>
      <c r="C222" s="40">
        <v>0</v>
      </c>
      <c r="D222" s="40">
        <v>0</v>
      </c>
      <c r="E222" s="40">
        <v>0.3733596366825539</v>
      </c>
      <c r="F222" s="422"/>
      <c r="G222" s="40">
        <v>0</v>
      </c>
      <c r="H222" s="41">
        <v>0</v>
      </c>
      <c r="I222" s="42">
        <f t="shared" si="36"/>
        <v>0.3733596366825539</v>
      </c>
    </row>
    <row r="223" spans="1:1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36"/>
        <v>0</v>
      </c>
    </row>
    <row r="224" spans="1:11" ht="15">
      <c r="A224" s="28" t="s">
        <v>17</v>
      </c>
      <c r="B224" s="40">
        <v>0</v>
      </c>
      <c r="C224" s="40">
        <v>0</v>
      </c>
      <c r="D224" s="40">
        <v>0</v>
      </c>
      <c r="E224" s="40">
        <v>0</v>
      </c>
      <c r="F224" s="422"/>
      <c r="G224" s="40">
        <v>0</v>
      </c>
      <c r="H224" s="41">
        <v>0</v>
      </c>
      <c r="I224" s="42">
        <f t="shared" si="36"/>
        <v>0</v>
      </c>
    </row>
    <row r="225" spans="1:11" ht="15">
      <c r="A225" s="29" t="s">
        <v>140</v>
      </c>
      <c r="B225" s="43">
        <v>13.468329091276672</v>
      </c>
      <c r="C225" s="43">
        <v>5.0098482099255104E-2</v>
      </c>
      <c r="D225" s="43">
        <v>16.659773203121198</v>
      </c>
      <c r="E225" s="43">
        <v>12.637307194576239</v>
      </c>
      <c r="F225" s="422"/>
      <c r="G225" s="43">
        <v>0</v>
      </c>
      <c r="H225" s="44">
        <v>0</v>
      </c>
      <c r="I225" s="39">
        <f t="shared" si="36"/>
        <v>42.815507971073366</v>
      </c>
    </row>
    <row r="226" spans="1:11" ht="15">
      <c r="A226" s="28" t="s">
        <v>25</v>
      </c>
      <c r="B226" s="40">
        <v>3.9205223306686738</v>
      </c>
      <c r="C226" s="40">
        <v>2.6709406859901613E-2</v>
      </c>
      <c r="D226" s="40">
        <v>12.916290026533323</v>
      </c>
      <c r="E226" s="40">
        <v>16.787594084345585</v>
      </c>
      <c r="F226" s="422"/>
      <c r="G226" s="40">
        <v>4.2043339357595011</v>
      </c>
      <c r="H226" s="41">
        <v>0.48124471563107157</v>
      </c>
      <c r="I226" s="42">
        <f t="shared" si="36"/>
        <v>38.336694499798057</v>
      </c>
    </row>
    <row r="227" spans="1:11" ht="15">
      <c r="A227" s="29" t="s">
        <v>24</v>
      </c>
      <c r="B227" s="43">
        <v>12.343480230858351</v>
      </c>
      <c r="C227" s="43">
        <v>0</v>
      </c>
      <c r="D227" s="43">
        <v>0.81139336179473065</v>
      </c>
      <c r="E227" s="43">
        <v>0</v>
      </c>
      <c r="F227" s="422"/>
      <c r="G227" s="43">
        <v>0</v>
      </c>
      <c r="H227" s="44">
        <v>0</v>
      </c>
      <c r="I227" s="39">
        <f t="shared" si="36"/>
        <v>13.154873592653081</v>
      </c>
    </row>
    <row r="228" spans="1:11" ht="15">
      <c r="A228" s="28" t="s">
        <v>60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36"/>
        <v>0</v>
      </c>
    </row>
    <row r="229" spans="1:11" ht="15">
      <c r="A229" s="29" t="s">
        <v>22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+SUM(B229:E229,G229:H229)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36"/>
        <v>0</v>
      </c>
    </row>
    <row r="231" spans="1:1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36"/>
        <v>0</v>
      </c>
    </row>
    <row r="232" spans="1:1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v>0</v>
      </c>
    </row>
    <row r="233" spans="1:1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v>0</v>
      </c>
    </row>
    <row r="234" spans="1:1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v>0</v>
      </c>
    </row>
    <row r="235" spans="1:1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v>0</v>
      </c>
    </row>
    <row r="236" spans="1:11" ht="15">
      <c r="A236" s="34" t="s">
        <v>26</v>
      </c>
      <c r="B236" s="67">
        <f>+SUM(B215:B231)</f>
        <v>36.183588310743389</v>
      </c>
      <c r="C236" s="67">
        <f t="shared" ref="C236:H236" si="37">+SUM(C215:C231)</f>
        <v>3.382605645924079</v>
      </c>
      <c r="D236" s="67">
        <f t="shared" si="37"/>
        <v>57.836888699758191</v>
      </c>
      <c r="E236" s="67">
        <f t="shared" si="37"/>
        <v>29.801443511326262</v>
      </c>
      <c r="F236" s="67">
        <f t="shared" si="37"/>
        <v>0</v>
      </c>
      <c r="G236" s="67">
        <f t="shared" si="37"/>
        <v>4.2043339357595011</v>
      </c>
      <c r="H236" s="68">
        <f t="shared" si="37"/>
        <v>0.48124471563107157</v>
      </c>
      <c r="I236" s="39">
        <f>+SUM(I215:I231)</f>
        <v>131.89010481914249</v>
      </c>
    </row>
    <row r="237" spans="1:11" s="15" customFormat="1" ht="15" thickBot="1">
      <c r="A237" s="32" t="s">
        <v>90</v>
      </c>
      <c r="B237" s="48">
        <f>+B236/$I$236</f>
        <v>0.27434649749017193</v>
      </c>
      <c r="C237" s="48">
        <f t="shared" ref="C237:I237" si="38">+C236/$I$236</f>
        <v>2.5647152609079803E-2</v>
      </c>
      <c r="D237" s="48">
        <f t="shared" si="38"/>
        <v>0.43852333561390694</v>
      </c>
      <c r="E237" s="48">
        <f t="shared" si="38"/>
        <v>0.225956629211814</v>
      </c>
      <c r="F237" s="48">
        <f t="shared" si="38"/>
        <v>0</v>
      </c>
      <c r="G237" s="48">
        <f t="shared" si="38"/>
        <v>3.1877553979692379E-2</v>
      </c>
      <c r="H237" s="48">
        <f t="shared" si="38"/>
        <v>3.6488310953349387E-3</v>
      </c>
      <c r="I237" s="48">
        <f t="shared" si="38"/>
        <v>1</v>
      </c>
      <c r="K237"/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4.25" customHeight="1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0.36215085183720924</v>
      </c>
      <c r="C241" s="37">
        <v>0.36215085183720924</v>
      </c>
      <c r="D241" s="37">
        <v>0.7967318740418603</v>
      </c>
      <c r="E241" s="37">
        <v>0</v>
      </c>
      <c r="F241" s="421"/>
      <c r="G241" s="37">
        <v>0</v>
      </c>
      <c r="H241" s="38">
        <v>0</v>
      </c>
      <c r="I241" s="39">
        <f>+SUM(B241:E241,G241:H241)</f>
        <v>1.5210335777162789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57" si="39">+SUM(B242:E242,G242:H242)</f>
        <v>0</v>
      </c>
    </row>
    <row r="243" spans="1:9" ht="15">
      <c r="A243" s="29" t="s">
        <v>10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39"/>
        <v>0</v>
      </c>
    </row>
    <row r="244" spans="1:9" ht="15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39"/>
        <v>0</v>
      </c>
    </row>
    <row r="245" spans="1:9" ht="15">
      <c r="A245" s="29" t="s">
        <v>16</v>
      </c>
      <c r="B245" s="43">
        <v>175.61348045340583</v>
      </c>
      <c r="C245" s="43">
        <v>0.34546082976599318</v>
      </c>
      <c r="D245" s="43">
        <v>34.175102566661494</v>
      </c>
      <c r="E245" s="43">
        <v>0</v>
      </c>
      <c r="F245" s="422"/>
      <c r="G245" s="43">
        <v>0</v>
      </c>
      <c r="H245" s="44">
        <v>0</v>
      </c>
      <c r="I245" s="39">
        <f t="shared" si="39"/>
        <v>210.13404384983329</v>
      </c>
    </row>
    <row r="246" spans="1:9" ht="15">
      <c r="A246" s="28" t="s">
        <v>68</v>
      </c>
      <c r="B246" s="40">
        <v>39.055483017966722</v>
      </c>
      <c r="C246" s="40">
        <v>0.12478846533600588</v>
      </c>
      <c r="D246" s="40">
        <v>13.233881166721778</v>
      </c>
      <c r="E246" s="40">
        <v>0</v>
      </c>
      <c r="F246" s="422"/>
      <c r="G246" s="40">
        <v>0</v>
      </c>
      <c r="H246" s="41">
        <v>0</v>
      </c>
      <c r="I246" s="42">
        <f t="shared" si="39"/>
        <v>52.414152650024505</v>
      </c>
    </row>
    <row r="247" spans="1:9" ht="15">
      <c r="A247" s="29" t="s">
        <v>58</v>
      </c>
      <c r="B247" s="43">
        <v>9.4220821422821919E-9</v>
      </c>
      <c r="C247" s="43">
        <v>9.4220821422821919E-9</v>
      </c>
      <c r="D247" s="43">
        <v>9.4220821422821919E-9</v>
      </c>
      <c r="E247" s="43">
        <v>1.6799326937859824</v>
      </c>
      <c r="F247" s="422"/>
      <c r="G247" s="43">
        <v>0</v>
      </c>
      <c r="H247" s="44">
        <v>0</v>
      </c>
      <c r="I247" s="39">
        <f t="shared" si="39"/>
        <v>1.6799327220522289</v>
      </c>
    </row>
    <row r="248" spans="1:9" ht="15">
      <c r="A248" s="28" t="s">
        <v>12</v>
      </c>
      <c r="B248" s="40">
        <v>1.5900359188159385E-8</v>
      </c>
      <c r="C248" s="40">
        <v>1.5900359188159385E-8</v>
      </c>
      <c r="D248" s="40">
        <v>1.5900359188159385E-8</v>
      </c>
      <c r="E248" s="40">
        <v>0.30574124650825996</v>
      </c>
      <c r="F248" s="422"/>
      <c r="G248" s="40">
        <v>0</v>
      </c>
      <c r="H248" s="41">
        <v>0</v>
      </c>
      <c r="I248" s="42">
        <f t="shared" si="39"/>
        <v>0.30574129420933754</v>
      </c>
    </row>
    <row r="249" spans="1:9" ht="15">
      <c r="A249" s="29" t="s">
        <v>59</v>
      </c>
      <c r="B249" s="43">
        <v>0.1038095238095238</v>
      </c>
      <c r="C249" s="43">
        <v>0.1038095238095238</v>
      </c>
      <c r="D249" s="43">
        <v>0.22838095238095235</v>
      </c>
      <c r="E249" s="43">
        <v>0</v>
      </c>
      <c r="F249" s="422"/>
      <c r="G249" s="43">
        <v>0</v>
      </c>
      <c r="H249" s="44">
        <v>0</v>
      </c>
      <c r="I249" s="39">
        <f t="shared" si="39"/>
        <v>0.43599999999999994</v>
      </c>
    </row>
    <row r="250" spans="1:9" ht="15">
      <c r="A250" s="28" t="s">
        <v>17</v>
      </c>
      <c r="B250" s="40">
        <v>64.030821025801075</v>
      </c>
      <c r="C250" s="40">
        <v>1.4564254275737183</v>
      </c>
      <c r="D250" s="40">
        <v>96.58675168051839</v>
      </c>
      <c r="E250" s="40">
        <v>1.892522475901945</v>
      </c>
      <c r="F250" s="422"/>
      <c r="G250" s="40">
        <v>0</v>
      </c>
      <c r="H250" s="41">
        <v>0</v>
      </c>
      <c r="I250" s="42">
        <f t="shared" si="39"/>
        <v>163.96652060979514</v>
      </c>
    </row>
    <row r="251" spans="1:9" ht="15">
      <c r="A251" s="29" t="s">
        <v>140</v>
      </c>
      <c r="B251" s="43">
        <v>577.11957131957388</v>
      </c>
      <c r="C251" s="43">
        <v>32.224816704696416</v>
      </c>
      <c r="D251" s="43">
        <v>486.230429201731</v>
      </c>
      <c r="E251" s="43">
        <v>0.73504502606389255</v>
      </c>
      <c r="F251" s="422"/>
      <c r="G251" s="43">
        <v>0</v>
      </c>
      <c r="H251" s="44">
        <v>0</v>
      </c>
      <c r="I251" s="39">
        <f t="shared" si="39"/>
        <v>1096.3098622520654</v>
      </c>
    </row>
    <row r="252" spans="1:9" ht="15">
      <c r="A252" s="28" t="s">
        <v>25</v>
      </c>
      <c r="B252" s="40">
        <v>83.772726944292245</v>
      </c>
      <c r="C252" s="40">
        <v>2.6903988034646487</v>
      </c>
      <c r="D252" s="40">
        <v>419.61256325613471</v>
      </c>
      <c r="E252" s="40">
        <v>524.60368268524144</v>
      </c>
      <c r="F252" s="422"/>
      <c r="G252" s="40">
        <v>502.40173524379355</v>
      </c>
      <c r="H252" s="41">
        <v>18.555321846549649</v>
      </c>
      <c r="I252" s="42">
        <f t="shared" si="39"/>
        <v>1551.6364287794763</v>
      </c>
    </row>
    <row r="253" spans="1:9" ht="15">
      <c r="A253" s="29" t="s">
        <v>24</v>
      </c>
      <c r="B253" s="43">
        <v>126.39159946680566</v>
      </c>
      <c r="C253" s="43">
        <v>2.2794813768528332E-6</v>
      </c>
      <c r="D253" s="43">
        <v>2.2805725881234751</v>
      </c>
      <c r="E253" s="43">
        <v>0</v>
      </c>
      <c r="F253" s="422"/>
      <c r="G253" s="43">
        <v>0</v>
      </c>
      <c r="H253" s="44">
        <v>0</v>
      </c>
      <c r="I253" s="39">
        <f t="shared" si="39"/>
        <v>128.6721743344105</v>
      </c>
    </row>
    <row r="254" spans="1:9" ht="15">
      <c r="A254" s="28" t="s">
        <v>60</v>
      </c>
      <c r="B254" s="40">
        <v>0.89509932208898191</v>
      </c>
      <c r="C254" s="40">
        <v>1.5179777098875331</v>
      </c>
      <c r="D254" s="40">
        <v>2.7683483994683278</v>
      </c>
      <c r="E254" s="40">
        <v>0</v>
      </c>
      <c r="F254" s="422"/>
      <c r="G254" s="40">
        <v>0</v>
      </c>
      <c r="H254" s="41">
        <v>0</v>
      </c>
      <c r="I254" s="42">
        <f t="shared" si="39"/>
        <v>5.1814254314448434</v>
      </c>
    </row>
    <row r="255" spans="1:9" ht="15">
      <c r="A255" s="29" t="s">
        <v>22</v>
      </c>
      <c r="B255" s="43">
        <v>2.0526440107000665</v>
      </c>
      <c r="C255" s="43">
        <v>5.651889839551048</v>
      </c>
      <c r="D255" s="43">
        <v>7.3798506980206389</v>
      </c>
      <c r="E255" s="43">
        <v>0</v>
      </c>
      <c r="F255" s="422"/>
      <c r="G255" s="43">
        <v>0</v>
      </c>
      <c r="H255" s="44">
        <v>0</v>
      </c>
      <c r="I255" s="39">
        <f>+SUM(B255:E255,G255:H255)</f>
        <v>15.084384548271753</v>
      </c>
    </row>
    <row r="256" spans="1:9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39"/>
        <v>0</v>
      </c>
    </row>
    <row r="257" spans="1:1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39"/>
        <v>0</v>
      </c>
    </row>
    <row r="258" spans="1:1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v>0</v>
      </c>
    </row>
    <row r="259" spans="1:1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v>0</v>
      </c>
    </row>
    <row r="260" spans="1:1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v>0</v>
      </c>
    </row>
    <row r="261" spans="1:1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v>0</v>
      </c>
    </row>
    <row r="262" spans="1:11" ht="15">
      <c r="A262" s="34" t="s">
        <v>26</v>
      </c>
      <c r="B262" s="67">
        <f>+SUM(B241:B257)</f>
        <v>1069.3973859616035</v>
      </c>
      <c r="C262" s="67">
        <f t="shared" ref="C262:H262" si="40">+SUM(C241:C257)</f>
        <v>44.477720460725912</v>
      </c>
      <c r="D262" s="67">
        <f t="shared" si="40"/>
        <v>1063.292612409125</v>
      </c>
      <c r="E262" s="67">
        <f t="shared" si="40"/>
        <v>529.21692412750156</v>
      </c>
      <c r="F262" s="67">
        <f t="shared" si="40"/>
        <v>0</v>
      </c>
      <c r="G262" s="67">
        <f t="shared" si="40"/>
        <v>502.40173524379355</v>
      </c>
      <c r="H262" s="68">
        <f t="shared" si="40"/>
        <v>18.555321846549649</v>
      </c>
      <c r="I262" s="39">
        <f>+SUM(I241:I257)</f>
        <v>3227.3417000492996</v>
      </c>
    </row>
    <row r="263" spans="1:11" s="15" customFormat="1" ht="15" thickBot="1">
      <c r="A263" s="32" t="s">
        <v>90</v>
      </c>
      <c r="B263" s="48">
        <f>+B262/$I$262</f>
        <v>0.33135548861940084</v>
      </c>
      <c r="C263" s="48">
        <f t="shared" ref="C263:I263" si="41">+C262/$I$262</f>
        <v>1.3781534338321378E-2</v>
      </c>
      <c r="D263" s="48">
        <f t="shared" si="41"/>
        <v>0.32946390907194073</v>
      </c>
      <c r="E263" s="48">
        <f t="shared" si="41"/>
        <v>0.16397920434623253</v>
      </c>
      <c r="F263" s="48">
        <f t="shared" si="41"/>
        <v>0</v>
      </c>
      <c r="G263" s="48">
        <f t="shared" si="41"/>
        <v>0.15567045015286701</v>
      </c>
      <c r="H263" s="48">
        <f t="shared" si="41"/>
        <v>5.7494134712373982E-3</v>
      </c>
      <c r="I263" s="48">
        <f t="shared" si="41"/>
        <v>1</v>
      </c>
      <c r="K263"/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4.25" customHeight="1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+SUM(B267:E267,G267:H267)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3" si="42">+SUM(B268:E268,G268:H268)</f>
        <v>0</v>
      </c>
    </row>
    <row r="269" spans="1:11" ht="15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2"/>
        <v>0</v>
      </c>
    </row>
    <row r="270" spans="1:11" ht="15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2"/>
        <v>0</v>
      </c>
    </row>
    <row r="271" spans="1:11" ht="15">
      <c r="A271" s="29" t="s">
        <v>16</v>
      </c>
      <c r="B271" s="43">
        <v>20.512546168589108</v>
      </c>
      <c r="C271" s="43">
        <v>33.18323693264783</v>
      </c>
      <c r="D271" s="43">
        <v>15.061613249913249</v>
      </c>
      <c r="E271" s="43">
        <v>0</v>
      </c>
      <c r="F271" s="422"/>
      <c r="G271" s="43">
        <v>0</v>
      </c>
      <c r="H271" s="44">
        <v>0</v>
      </c>
      <c r="I271" s="39">
        <f t="shared" si="42"/>
        <v>68.757396351150192</v>
      </c>
    </row>
    <row r="272" spans="1:11" ht="15">
      <c r="A272" s="28" t="s">
        <v>68</v>
      </c>
      <c r="B272" s="40">
        <v>3.1814344080129766</v>
      </c>
      <c r="C272" s="40">
        <v>0.25616070777759442</v>
      </c>
      <c r="D272" s="40">
        <v>11.675708790296593</v>
      </c>
      <c r="E272" s="40">
        <v>0.15231230993600828</v>
      </c>
      <c r="F272" s="422"/>
      <c r="G272" s="40">
        <v>0</v>
      </c>
      <c r="H272" s="41">
        <v>0</v>
      </c>
      <c r="I272" s="42">
        <f t="shared" si="42"/>
        <v>15.265616216023172</v>
      </c>
    </row>
    <row r="273" spans="1:9" ht="15">
      <c r="A273" s="29" t="s">
        <v>58</v>
      </c>
      <c r="B273" s="43">
        <v>7.2785366408838242E-9</v>
      </c>
      <c r="C273" s="43">
        <v>7.2785366408838242E-9</v>
      </c>
      <c r="D273" s="43">
        <v>7.2785366408838242E-9</v>
      </c>
      <c r="E273" s="43">
        <v>29.195455720446557</v>
      </c>
      <c r="F273" s="422"/>
      <c r="G273" s="43">
        <v>0</v>
      </c>
      <c r="H273" s="44">
        <v>0</v>
      </c>
      <c r="I273" s="39">
        <f t="shared" si="42"/>
        <v>29.195455742282167</v>
      </c>
    </row>
    <row r="274" spans="1:9" ht="15">
      <c r="A274" s="28" t="s">
        <v>12</v>
      </c>
      <c r="B274" s="40">
        <v>1.7141455972010608E-8</v>
      </c>
      <c r="C274" s="40">
        <v>1.7141455972010608E-8</v>
      </c>
      <c r="D274" s="40">
        <v>1.7141455972010608E-8</v>
      </c>
      <c r="E274" s="40">
        <v>1.8600391932246975E-2</v>
      </c>
      <c r="F274" s="422"/>
      <c r="G274" s="40">
        <v>0</v>
      </c>
      <c r="H274" s="41">
        <v>0</v>
      </c>
      <c r="I274" s="42">
        <f t="shared" si="42"/>
        <v>1.8600443356614892E-2</v>
      </c>
    </row>
    <row r="275" spans="1:9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42"/>
        <v>0</v>
      </c>
    </row>
    <row r="276" spans="1:9" ht="15">
      <c r="A276" s="28" t="s">
        <v>17</v>
      </c>
      <c r="B276" s="40">
        <v>1.2125494342605612</v>
      </c>
      <c r="C276" s="40">
        <v>9.7028895534582929E-9</v>
      </c>
      <c r="D276" s="40">
        <v>42.256395796281829</v>
      </c>
      <c r="E276" s="40">
        <v>0</v>
      </c>
      <c r="F276" s="422"/>
      <c r="G276" s="40">
        <v>0</v>
      </c>
      <c r="H276" s="41">
        <v>0</v>
      </c>
      <c r="I276" s="42">
        <f t="shared" si="42"/>
        <v>43.468945240245283</v>
      </c>
    </row>
    <row r="277" spans="1:9" ht="15">
      <c r="A277" s="29" t="s">
        <v>140</v>
      </c>
      <c r="B277" s="43">
        <v>1.6615678759781323</v>
      </c>
      <c r="C277" s="43">
        <v>4.297464098881286</v>
      </c>
      <c r="D277" s="43">
        <v>66.83829861535844</v>
      </c>
      <c r="E277" s="43">
        <v>0</v>
      </c>
      <c r="F277" s="422"/>
      <c r="G277" s="43">
        <v>0</v>
      </c>
      <c r="H277" s="44">
        <v>0</v>
      </c>
      <c r="I277" s="39">
        <f t="shared" si="42"/>
        <v>72.797330590217854</v>
      </c>
    </row>
    <row r="278" spans="1:9" ht="15">
      <c r="A278" s="28" t="s">
        <v>25</v>
      </c>
      <c r="B278" s="40">
        <v>0.3835448984956335</v>
      </c>
      <c r="C278" s="40">
        <v>7.0276679176179546E-9</v>
      </c>
      <c r="D278" s="40">
        <v>64.248906248860138</v>
      </c>
      <c r="E278" s="40">
        <v>46.013443353618335</v>
      </c>
      <c r="F278" s="422"/>
      <c r="G278" s="40">
        <v>1.5156854866969698</v>
      </c>
      <c r="H278" s="41">
        <v>0</v>
      </c>
      <c r="I278" s="42">
        <f t="shared" si="42"/>
        <v>112.16157999469876</v>
      </c>
    </row>
    <row r="279" spans="1:9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42"/>
        <v>0</v>
      </c>
    </row>
    <row r="280" spans="1:9" ht="15">
      <c r="A280" s="28" t="s">
        <v>60</v>
      </c>
      <c r="B280" s="40">
        <v>5.7149253027223068E-2</v>
      </c>
      <c r="C280" s="40">
        <v>2.5976933194192302E-2</v>
      </c>
      <c r="D280" s="40">
        <v>2.5976933194192302E-2</v>
      </c>
      <c r="E280" s="40">
        <v>0</v>
      </c>
      <c r="F280" s="422"/>
      <c r="G280" s="40">
        <v>0</v>
      </c>
      <c r="H280" s="41">
        <v>0</v>
      </c>
      <c r="I280" s="42">
        <f t="shared" si="42"/>
        <v>0.10910311941560769</v>
      </c>
    </row>
    <row r="281" spans="1:9" ht="15">
      <c r="A281" s="29" t="s">
        <v>21</v>
      </c>
      <c r="B281" s="43">
        <v>3.5842737090244431E-3</v>
      </c>
      <c r="C281" s="43">
        <v>1.6292153222838379E-3</v>
      </c>
      <c r="D281" s="43">
        <v>1.6292153222838379E-3</v>
      </c>
      <c r="E281" s="43">
        <v>0</v>
      </c>
      <c r="F281" s="422"/>
      <c r="G281" s="43">
        <v>0</v>
      </c>
      <c r="H281" s="44">
        <v>0</v>
      </c>
      <c r="I281" s="39">
        <f>+SUM(B281:E281,G281:H281)</f>
        <v>6.8427043535921189E-3</v>
      </c>
    </row>
    <row r="282" spans="1:9" ht="15">
      <c r="A282" s="28" t="s">
        <v>22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2"/>
        <v>0</v>
      </c>
    </row>
    <row r="283" spans="1:9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2"/>
        <v>0</v>
      </c>
    </row>
    <row r="284" spans="1:9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v>0</v>
      </c>
    </row>
    <row r="285" spans="1:9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v>0</v>
      </c>
    </row>
    <row r="286" spans="1:9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v>0</v>
      </c>
    </row>
    <row r="287" spans="1:9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v>0</v>
      </c>
    </row>
    <row r="288" spans="1:9" ht="15">
      <c r="A288" s="34" t="s">
        <v>26</v>
      </c>
      <c r="B288" s="67">
        <f>+SUM(B267:B283)</f>
        <v>27.01237633649265</v>
      </c>
      <c r="C288" s="67">
        <f t="shared" ref="C288:H288" si="43">+SUM(C267:C283)</f>
        <v>37.76446792897373</v>
      </c>
      <c r="D288" s="67">
        <f t="shared" si="43"/>
        <v>200.10852887364669</v>
      </c>
      <c r="E288" s="67">
        <f t="shared" si="43"/>
        <v>75.379811775933149</v>
      </c>
      <c r="F288" s="67">
        <f t="shared" si="43"/>
        <v>0</v>
      </c>
      <c r="G288" s="67">
        <f t="shared" si="43"/>
        <v>1.5156854866969698</v>
      </c>
      <c r="H288" s="68">
        <f t="shared" si="43"/>
        <v>0</v>
      </c>
      <c r="I288" s="39">
        <f>+SUM(I267:I283)</f>
        <v>341.78087040174324</v>
      </c>
    </row>
    <row r="289" spans="1:11" s="15" customFormat="1" ht="15" thickBot="1">
      <c r="A289" s="32" t="s">
        <v>90</v>
      </c>
      <c r="B289" s="48">
        <f>+B288/$I$288</f>
        <v>7.9034196105654472E-2</v>
      </c>
      <c r="C289" s="48">
        <f t="shared" ref="C289:I289" si="44">+C288/$I$288</f>
        <v>0.11049321714402513</v>
      </c>
      <c r="D289" s="48">
        <f t="shared" si="44"/>
        <v>0.58548779701576315</v>
      </c>
      <c r="E289" s="48">
        <f t="shared" si="44"/>
        <v>0.22055011940056396</v>
      </c>
      <c r="F289" s="48">
        <f t="shared" si="44"/>
        <v>0</v>
      </c>
      <c r="G289" s="48">
        <f t="shared" si="44"/>
        <v>4.4346703339931542E-3</v>
      </c>
      <c r="H289" s="48">
        <f t="shared" si="44"/>
        <v>0</v>
      </c>
      <c r="I289" s="48">
        <f t="shared" si="44"/>
        <v>1</v>
      </c>
      <c r="K289"/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4.25" customHeight="1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+SUM(B293:E293,G293:H293)</f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09" si="45">+SUM(B294:E294,G294:H294)</f>
        <v>0</v>
      </c>
    </row>
    <row r="295" spans="1:11" ht="15">
      <c r="A295" s="29" t="s">
        <v>10</v>
      </c>
      <c r="B295" s="43">
        <v>1.2939393613957507E-2</v>
      </c>
      <c r="C295" s="43">
        <v>0</v>
      </c>
      <c r="D295" s="43">
        <v>211.37577751200752</v>
      </c>
      <c r="E295" s="43">
        <v>0</v>
      </c>
      <c r="F295" s="422"/>
      <c r="G295" s="43">
        <v>0</v>
      </c>
      <c r="H295" s="44">
        <v>0</v>
      </c>
      <c r="I295" s="39">
        <f t="shared" si="45"/>
        <v>211.38871690562146</v>
      </c>
    </row>
    <row r="296" spans="1:11" ht="15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45"/>
        <v>0</v>
      </c>
    </row>
    <row r="297" spans="1:11" ht="15">
      <c r="A297" s="29" t="s">
        <v>16</v>
      </c>
      <c r="B297" s="43">
        <v>35.714730916772872</v>
      </c>
      <c r="C297" s="43">
        <v>133.5275420054335</v>
      </c>
      <c r="D297" s="43">
        <v>9.4404915805910914</v>
      </c>
      <c r="E297" s="43">
        <v>0</v>
      </c>
      <c r="F297" s="422"/>
      <c r="G297" s="43">
        <v>0</v>
      </c>
      <c r="H297" s="44">
        <v>0</v>
      </c>
      <c r="I297" s="39">
        <f t="shared" si="45"/>
        <v>178.68276450279748</v>
      </c>
    </row>
    <row r="298" spans="1:11" ht="15">
      <c r="A298" s="28" t="s">
        <v>68</v>
      </c>
      <c r="B298" s="40">
        <v>14.33553795332582</v>
      </c>
      <c r="C298" s="40">
        <v>5.004366702255366</v>
      </c>
      <c r="D298" s="40">
        <v>0.90442698786760034</v>
      </c>
      <c r="E298" s="40">
        <v>1.3595078400663551E-2</v>
      </c>
      <c r="F298" s="422"/>
      <c r="G298" s="40">
        <v>0</v>
      </c>
      <c r="H298" s="41">
        <v>0</v>
      </c>
      <c r="I298" s="42">
        <f t="shared" si="45"/>
        <v>20.257926721849451</v>
      </c>
    </row>
    <row r="299" spans="1:11" ht="15">
      <c r="A299" s="29" t="s">
        <v>58</v>
      </c>
      <c r="B299" s="43">
        <v>0</v>
      </c>
      <c r="C299" s="43">
        <v>0</v>
      </c>
      <c r="D299" s="43">
        <v>0</v>
      </c>
      <c r="E299" s="43">
        <v>1.2813840689211577</v>
      </c>
      <c r="F299" s="422"/>
      <c r="G299" s="43">
        <v>0</v>
      </c>
      <c r="H299" s="44">
        <v>0</v>
      </c>
      <c r="I299" s="39">
        <f t="shared" si="45"/>
        <v>1.2813840689211577</v>
      </c>
    </row>
    <row r="300" spans="1:1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45"/>
        <v>0</v>
      </c>
    </row>
    <row r="301" spans="1:11" ht="15">
      <c r="A301" s="29" t="s">
        <v>59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45"/>
        <v>0</v>
      </c>
    </row>
    <row r="302" spans="1:11" ht="15">
      <c r="A302" s="28" t="s">
        <v>17</v>
      </c>
      <c r="B302" s="40">
        <v>0.75759890683130304</v>
      </c>
      <c r="C302" s="40">
        <v>18.845948926119778</v>
      </c>
      <c r="D302" s="40">
        <v>9.9333967234602039</v>
      </c>
      <c r="E302" s="40">
        <v>6.2113117507843691</v>
      </c>
      <c r="F302" s="422"/>
      <c r="G302" s="40">
        <v>0</v>
      </c>
      <c r="H302" s="41">
        <v>0</v>
      </c>
      <c r="I302" s="42">
        <f t="shared" si="45"/>
        <v>35.748256307195653</v>
      </c>
    </row>
    <row r="303" spans="1:11" ht="15">
      <c r="A303" s="29" t="s">
        <v>140</v>
      </c>
      <c r="B303" s="43">
        <v>226.56362769974325</v>
      </c>
      <c r="C303" s="43">
        <v>4051.653798581815</v>
      </c>
      <c r="D303" s="43">
        <v>471.24674976647748</v>
      </c>
      <c r="E303" s="43">
        <v>17.047850562783886</v>
      </c>
      <c r="F303" s="422"/>
      <c r="G303" s="43">
        <v>0</v>
      </c>
      <c r="H303" s="44">
        <v>0</v>
      </c>
      <c r="I303" s="39">
        <f>+SUM(B303:E303,G303:H303)</f>
        <v>4766.5120266108197</v>
      </c>
    </row>
    <row r="304" spans="1:11" ht="15">
      <c r="A304" s="28" t="s">
        <v>25</v>
      </c>
      <c r="B304" s="40">
        <v>64.13615724499104</v>
      </c>
      <c r="C304" s="40">
        <v>24.673378233102799</v>
      </c>
      <c r="D304" s="40">
        <v>77.442025893783878</v>
      </c>
      <c r="E304" s="40">
        <v>1101.1461267785123</v>
      </c>
      <c r="F304" s="422"/>
      <c r="G304" s="40">
        <v>98.459497245713607</v>
      </c>
      <c r="H304" s="41">
        <v>0.25764638869788309</v>
      </c>
      <c r="I304" s="42">
        <f t="shared" si="45"/>
        <v>1366.1148317848015</v>
      </c>
    </row>
    <row r="305" spans="1:11" ht="15">
      <c r="A305" s="29" t="s">
        <v>24</v>
      </c>
      <c r="B305" s="43">
        <v>21.943219216147043</v>
      </c>
      <c r="C305" s="43">
        <v>172.72581836845347</v>
      </c>
      <c r="D305" s="43">
        <v>98.352321730085436</v>
      </c>
      <c r="E305" s="43">
        <v>0</v>
      </c>
      <c r="F305" s="422"/>
      <c r="G305" s="43">
        <v>0</v>
      </c>
      <c r="H305" s="44">
        <v>0</v>
      </c>
      <c r="I305" s="39">
        <f t="shared" si="45"/>
        <v>293.02135931468592</v>
      </c>
    </row>
    <row r="306" spans="1:11" ht="15">
      <c r="A306" s="28" t="s">
        <v>60</v>
      </c>
      <c r="B306" s="40">
        <v>3.1504169330142036</v>
      </c>
      <c r="C306" s="40">
        <v>0</v>
      </c>
      <c r="D306" s="40">
        <v>0.45982416773777335</v>
      </c>
      <c r="E306" s="40">
        <v>0</v>
      </c>
      <c r="F306" s="422"/>
      <c r="G306" s="40">
        <v>0</v>
      </c>
      <c r="H306" s="41">
        <v>0</v>
      </c>
      <c r="I306" s="42">
        <f t="shared" si="45"/>
        <v>3.6102411007519768</v>
      </c>
    </row>
    <row r="307" spans="1:11" ht="15">
      <c r="A307" s="29" t="s">
        <v>22</v>
      </c>
      <c r="B307" s="43">
        <v>68.509475841129799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>+SUM(B307:E307,G307:H307)</f>
        <v>68.509475841129799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45"/>
        <v>0</v>
      </c>
    </row>
    <row r="309" spans="1:1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45"/>
        <v>0</v>
      </c>
    </row>
    <row r="310" spans="1:1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v>0</v>
      </c>
    </row>
    <row r="311" spans="1:1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v>0</v>
      </c>
    </row>
    <row r="312" spans="1:1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v>0</v>
      </c>
    </row>
    <row r="313" spans="1:1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v>0</v>
      </c>
    </row>
    <row r="314" spans="1:11" ht="15">
      <c r="A314" s="34" t="s">
        <v>26</v>
      </c>
      <c r="B314" s="67">
        <f>+SUM(B293:B309)</f>
        <v>435.12370410556923</v>
      </c>
      <c r="C314" s="67">
        <f t="shared" ref="C314:H314" si="46">+SUM(C293:C309)</f>
        <v>4406.4308528171805</v>
      </c>
      <c r="D314" s="67">
        <f t="shared" si="46"/>
        <v>879.15501436201112</v>
      </c>
      <c r="E314" s="67">
        <f t="shared" si="46"/>
        <v>1125.7002682394025</v>
      </c>
      <c r="F314" s="67">
        <f t="shared" si="46"/>
        <v>0</v>
      </c>
      <c r="G314" s="67">
        <f>+SUM(G293:G309)</f>
        <v>98.459497245713607</v>
      </c>
      <c r="H314" s="68">
        <f t="shared" si="46"/>
        <v>0.25764638869788309</v>
      </c>
      <c r="I314" s="39">
        <f>+SUM(I293:I309)</f>
        <v>6945.1269831585732</v>
      </c>
    </row>
    <row r="315" spans="1:11" s="15" customFormat="1" ht="15" thickBot="1">
      <c r="A315" s="32" t="s">
        <v>90</v>
      </c>
      <c r="B315" s="48">
        <f>+B314/$I$314</f>
        <v>6.2651655637213324E-2</v>
      </c>
      <c r="C315" s="48">
        <f t="shared" ref="C315:I315" si="47">+C314/$I$314</f>
        <v>0.63446368417776289</v>
      </c>
      <c r="D315" s="48">
        <f t="shared" si="47"/>
        <v>0.12658588050209851</v>
      </c>
      <c r="E315" s="48">
        <f t="shared" si="47"/>
        <v>0.1620849080181174</v>
      </c>
      <c r="F315" s="48">
        <f t="shared" si="47"/>
        <v>0</v>
      </c>
      <c r="G315" s="48">
        <f t="shared" si="47"/>
        <v>1.4176774230978169E-2</v>
      </c>
      <c r="H315" s="48">
        <f t="shared" si="47"/>
        <v>3.7097433829886309E-5</v>
      </c>
      <c r="I315" s="48">
        <f t="shared" si="47"/>
        <v>1</v>
      </c>
      <c r="K315"/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4.25" customHeight="1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6.7090253247317686E-9</v>
      </c>
      <c r="C319" s="37">
        <v>1218.2248184674784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+SUM(B319:E319,G319:H319)</f>
        <v>1218.2248184741875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5" si="48">+SUM(B320:E320,G320:H320)</f>
        <v>0</v>
      </c>
    </row>
    <row r="321" spans="1:9" ht="15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48"/>
        <v>0</v>
      </c>
    </row>
    <row r="322" spans="1:9" ht="15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48"/>
        <v>0</v>
      </c>
    </row>
    <row r="323" spans="1:9" ht="15">
      <c r="A323" s="29" t="s">
        <v>16</v>
      </c>
      <c r="B323" s="43">
        <v>2.4028302369372438</v>
      </c>
      <c r="C323" s="43">
        <v>16.172796640783833</v>
      </c>
      <c r="D323" s="43">
        <v>3.3080895139088029</v>
      </c>
      <c r="E323" s="43">
        <v>0</v>
      </c>
      <c r="F323" s="422"/>
      <c r="G323" s="43">
        <v>0</v>
      </c>
      <c r="H323" s="44">
        <v>0</v>
      </c>
      <c r="I323" s="39">
        <f t="shared" si="48"/>
        <v>21.883716391629882</v>
      </c>
    </row>
    <row r="324" spans="1:9" ht="15">
      <c r="A324" s="28" t="s">
        <v>68</v>
      </c>
      <c r="B324" s="40">
        <v>2.0144042398305508</v>
      </c>
      <c r="C324" s="40">
        <v>4.231458627310035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48"/>
        <v>6.2458628671405858</v>
      </c>
    </row>
    <row r="325" spans="1:9" ht="15">
      <c r="A325" s="29" t="s">
        <v>58</v>
      </c>
      <c r="B325" s="43">
        <v>4.5520508575253688E-8</v>
      </c>
      <c r="C325" s="43">
        <v>2.9191701493320679</v>
      </c>
      <c r="D325" s="43">
        <v>0</v>
      </c>
      <c r="E325" s="43">
        <v>1.5572321036689381</v>
      </c>
      <c r="F325" s="422"/>
      <c r="G325" s="43">
        <v>0</v>
      </c>
      <c r="H325" s="44">
        <v>0</v>
      </c>
      <c r="I325" s="39">
        <f t="shared" si="48"/>
        <v>4.4764022985215144</v>
      </c>
    </row>
    <row r="326" spans="1:9" ht="15">
      <c r="A326" s="28" t="s">
        <v>12</v>
      </c>
      <c r="B326" s="40">
        <v>5.5082734419775722E-9</v>
      </c>
      <c r="C326" s="40">
        <v>0</v>
      </c>
      <c r="D326" s="40">
        <v>0</v>
      </c>
      <c r="E326" s="40">
        <v>0.17933281506639337</v>
      </c>
      <c r="F326" s="422"/>
      <c r="G326" s="40">
        <v>0</v>
      </c>
      <c r="H326" s="41">
        <v>0</v>
      </c>
      <c r="I326" s="42">
        <f t="shared" si="48"/>
        <v>0.17933282057466682</v>
      </c>
    </row>
    <row r="327" spans="1:9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48"/>
        <v>0</v>
      </c>
    </row>
    <row r="328" spans="1:9" ht="15">
      <c r="A328" s="28" t="s">
        <v>17</v>
      </c>
      <c r="B328" s="40">
        <v>4.9212831169938607</v>
      </c>
      <c r="C328" s="40">
        <v>0</v>
      </c>
      <c r="D328" s="40">
        <v>5.2906751538217298</v>
      </c>
      <c r="E328" s="40">
        <v>0</v>
      </c>
      <c r="F328" s="422"/>
      <c r="G328" s="40">
        <v>0</v>
      </c>
      <c r="H328" s="41">
        <v>0</v>
      </c>
      <c r="I328" s="42">
        <f t="shared" si="48"/>
        <v>10.21195827081559</v>
      </c>
    </row>
    <row r="329" spans="1:9" ht="15">
      <c r="A329" s="29" t="s">
        <v>140</v>
      </c>
      <c r="B329" s="43">
        <v>634.61069400297436</v>
      </c>
      <c r="C329" s="43">
        <v>1576.0010525085797</v>
      </c>
      <c r="D329" s="43">
        <v>473.03483539841949</v>
      </c>
      <c r="E329" s="43">
        <v>328.80181202488865</v>
      </c>
      <c r="F329" s="422"/>
      <c r="G329" s="43">
        <v>0</v>
      </c>
      <c r="H329" s="44">
        <v>0</v>
      </c>
      <c r="I329" s="39">
        <f>+SUM(B329:E329,G329:H329)</f>
        <v>3012.448393934862</v>
      </c>
    </row>
    <row r="330" spans="1:9" ht="15">
      <c r="A330" s="28" t="s">
        <v>25</v>
      </c>
      <c r="B330" s="40">
        <v>68.263189465732239</v>
      </c>
      <c r="C330" s="40">
        <v>21.314366266398899</v>
      </c>
      <c r="D330" s="40">
        <v>51.76009988342912</v>
      </c>
      <c r="E330" s="40">
        <v>1966.7821443040884</v>
      </c>
      <c r="F330" s="422"/>
      <c r="G330" s="40">
        <v>140.10561118301391</v>
      </c>
      <c r="H330" s="41">
        <v>0</v>
      </c>
      <c r="I330" s="42">
        <f t="shared" si="48"/>
        <v>2248.2254111026627</v>
      </c>
    </row>
    <row r="331" spans="1:9" ht="15">
      <c r="A331" s="29" t="s">
        <v>24</v>
      </c>
      <c r="B331" s="43">
        <v>2.8594407849715346</v>
      </c>
      <c r="C331" s="43">
        <v>0</v>
      </c>
      <c r="D331" s="43">
        <v>2.907453673153523</v>
      </c>
      <c r="E331" s="43">
        <v>0</v>
      </c>
      <c r="F331" s="422"/>
      <c r="G331" s="43">
        <v>0</v>
      </c>
      <c r="H331" s="44">
        <v>0</v>
      </c>
      <c r="I331" s="39">
        <f t="shared" si="48"/>
        <v>5.7668944581250576</v>
      </c>
    </row>
    <row r="332" spans="1:9" ht="15">
      <c r="A332" s="28" t="s">
        <v>60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48"/>
        <v>0</v>
      </c>
    </row>
    <row r="333" spans="1:9" ht="15">
      <c r="A333" s="29" t="s">
        <v>22</v>
      </c>
      <c r="B333" s="43">
        <v>3.8331513059714033</v>
      </c>
      <c r="C333" s="43">
        <v>581.43824612934816</v>
      </c>
      <c r="D333" s="43">
        <v>0.36163256468043092</v>
      </c>
      <c r="E333" s="43">
        <v>0</v>
      </c>
      <c r="F333" s="422"/>
      <c r="G333" s="43">
        <v>0</v>
      </c>
      <c r="H333" s="44">
        <v>0</v>
      </c>
      <c r="I333" s="39">
        <f>+SUM(B333:E333,G333:H333)</f>
        <v>585.63303000000008</v>
      </c>
    </row>
    <row r="334" spans="1:9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48"/>
        <v>0</v>
      </c>
    </row>
    <row r="335" spans="1:9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48"/>
        <v>0</v>
      </c>
    </row>
    <row r="336" spans="1:9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v>0</v>
      </c>
    </row>
    <row r="337" spans="1:1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v>0</v>
      </c>
    </row>
    <row r="338" spans="1:1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v>0</v>
      </c>
    </row>
    <row r="339" spans="1:1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v>0</v>
      </c>
    </row>
    <row r="340" spans="1:11" ht="15">
      <c r="A340" s="34" t="s">
        <v>26</v>
      </c>
      <c r="B340" s="67">
        <f>+SUM(B319:B335)</f>
        <v>718.90499321114908</v>
      </c>
      <c r="C340" s="67">
        <f t="shared" ref="C340:H340" si="49">+SUM(C319:C335)</f>
        <v>3420.3019087892308</v>
      </c>
      <c r="D340" s="67">
        <f t="shared" si="49"/>
        <v>536.66278618741308</v>
      </c>
      <c r="E340" s="67">
        <f t="shared" si="49"/>
        <v>2297.3205212477123</v>
      </c>
      <c r="F340" s="67">
        <f t="shared" si="49"/>
        <v>0</v>
      </c>
      <c r="G340" s="67">
        <f>+SUM(G319:G335)</f>
        <v>140.10561118301391</v>
      </c>
      <c r="H340" s="68">
        <f t="shared" si="49"/>
        <v>0</v>
      </c>
      <c r="I340" s="39">
        <f>+SUM(I319:I335)</f>
        <v>7113.2958206185194</v>
      </c>
    </row>
    <row r="341" spans="1:11" s="15" customFormat="1" ht="15" thickBot="1">
      <c r="A341" s="32" t="s">
        <v>90</v>
      </c>
      <c r="B341" s="48">
        <f>+B340/$I$340</f>
        <v>0.10106496500923512</v>
      </c>
      <c r="C341" s="48">
        <f t="shared" ref="C341:I341" si="50">+C340/$I$340</f>
        <v>0.48083223234933969</v>
      </c>
      <c r="D341" s="48">
        <f t="shared" si="50"/>
        <v>7.5445025726590523E-2</v>
      </c>
      <c r="E341" s="48">
        <f t="shared" si="50"/>
        <v>0.32296147653366597</v>
      </c>
      <c r="F341" s="48">
        <f t="shared" si="50"/>
        <v>0</v>
      </c>
      <c r="G341" s="48">
        <f t="shared" si="50"/>
        <v>1.9696300381168649E-2</v>
      </c>
      <c r="H341" s="48">
        <f t="shared" si="50"/>
        <v>0</v>
      </c>
      <c r="I341" s="48">
        <f t="shared" si="50"/>
        <v>1</v>
      </c>
      <c r="K341"/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4.25" customHeight="1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+SUM(B345:E345,G345:H345)</f>
        <v>0</v>
      </c>
    </row>
    <row r="346" spans="1:1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1" si="51">+SUM(B346:E346,G346:H346)</f>
        <v>0</v>
      </c>
    </row>
    <row r="347" spans="1:11" ht="15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51"/>
        <v>0</v>
      </c>
    </row>
    <row r="348" spans="1:11" ht="15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51"/>
        <v>0</v>
      </c>
    </row>
    <row r="349" spans="1:11" ht="15">
      <c r="A349" s="29" t="s">
        <v>16</v>
      </c>
      <c r="B349" s="43">
        <v>5.6886015841246236</v>
      </c>
      <c r="C349" s="43">
        <v>1.5835349995455767</v>
      </c>
      <c r="D349" s="43">
        <v>30.452075904127302</v>
      </c>
      <c r="E349" s="43">
        <v>2.449624180202259E-8</v>
      </c>
      <c r="F349" s="422"/>
      <c r="G349" s="43">
        <v>0</v>
      </c>
      <c r="H349" s="44">
        <v>0</v>
      </c>
      <c r="I349" s="39">
        <f t="shared" si="51"/>
        <v>37.724212512293747</v>
      </c>
    </row>
    <row r="350" spans="1:11" ht="15">
      <c r="A350" s="28" t="s">
        <v>68</v>
      </c>
      <c r="B350" s="40">
        <v>2.0651668280338575</v>
      </c>
      <c r="C350" s="40">
        <v>1.9985790009035228E-8</v>
      </c>
      <c r="D350" s="40">
        <v>3.5308544464448501</v>
      </c>
      <c r="E350" s="40">
        <v>1.9985790009035228E-8</v>
      </c>
      <c r="F350" s="422"/>
      <c r="G350" s="40">
        <v>0</v>
      </c>
      <c r="H350" s="41">
        <v>0</v>
      </c>
      <c r="I350" s="42">
        <f t="shared" si="51"/>
        <v>5.5960213144502875</v>
      </c>
    </row>
    <row r="351" spans="1:11" ht="15">
      <c r="A351" s="29" t="s">
        <v>58</v>
      </c>
      <c r="B351" s="43">
        <v>6.6757368672483571E-9</v>
      </c>
      <c r="C351" s="43">
        <v>6.6757368672483571E-9</v>
      </c>
      <c r="D351" s="43">
        <v>0</v>
      </c>
      <c r="E351" s="43">
        <v>6.1742138339928054</v>
      </c>
      <c r="F351" s="422"/>
      <c r="G351" s="43">
        <v>0</v>
      </c>
      <c r="H351" s="44">
        <v>0</v>
      </c>
      <c r="I351" s="39">
        <f t="shared" si="51"/>
        <v>6.1742138473442791</v>
      </c>
    </row>
    <row r="352" spans="1:11" ht="15">
      <c r="A352" s="28" t="s">
        <v>12</v>
      </c>
      <c r="B352" s="40">
        <v>3.4554377474716244E-9</v>
      </c>
      <c r="C352" s="40">
        <v>3.4554377474716244E-9</v>
      </c>
      <c r="D352" s="40">
        <v>3.4554377474716244E-9</v>
      </c>
      <c r="E352" s="40">
        <v>9.6688219397918235E-3</v>
      </c>
      <c r="F352" s="422"/>
      <c r="G352" s="40">
        <v>0</v>
      </c>
      <c r="H352" s="41">
        <v>0</v>
      </c>
      <c r="I352" s="42">
        <f t="shared" si="51"/>
        <v>9.6688323061050654E-3</v>
      </c>
    </row>
    <row r="353" spans="1:1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51"/>
        <v>0</v>
      </c>
    </row>
    <row r="354" spans="1:11" ht="15">
      <c r="A354" s="28" t="s">
        <v>17</v>
      </c>
      <c r="B354" s="40">
        <v>0.68680070251398961</v>
      </c>
      <c r="C354" s="40">
        <v>0.27472028478299965</v>
      </c>
      <c r="D354" s="40">
        <v>1.7170017519924671E-9</v>
      </c>
      <c r="E354" s="40">
        <v>1.7170017519924671E-9</v>
      </c>
      <c r="F354" s="422"/>
      <c r="G354" s="40">
        <v>0</v>
      </c>
      <c r="H354" s="41">
        <v>0</v>
      </c>
      <c r="I354" s="42">
        <f t="shared" si="51"/>
        <v>0.96152099073099273</v>
      </c>
    </row>
    <row r="355" spans="1:11" ht="15">
      <c r="A355" s="29" t="s">
        <v>140</v>
      </c>
      <c r="B355" s="43">
        <v>2.1160723781441826</v>
      </c>
      <c r="C355" s="43">
        <v>63.653017866141568</v>
      </c>
      <c r="D355" s="43">
        <v>42.729018825856393</v>
      </c>
      <c r="E355" s="43">
        <v>1.6738369185813408E-9</v>
      </c>
      <c r="F355" s="422"/>
      <c r="G355" s="43">
        <v>0</v>
      </c>
      <c r="H355" s="44">
        <v>0</v>
      </c>
      <c r="I355" s="39">
        <f>+SUM(B355:E355,G355:H355)</f>
        <v>108.49810907181597</v>
      </c>
    </row>
    <row r="356" spans="1:11" ht="15">
      <c r="A356" s="28" t="s">
        <v>25</v>
      </c>
      <c r="B356" s="40">
        <v>3.454829427114857</v>
      </c>
      <c r="C356" s="40">
        <v>3.7393260168600895</v>
      </c>
      <c r="D356" s="40">
        <v>11.19131386480089</v>
      </c>
      <c r="E356" s="40">
        <v>501.19051916619247</v>
      </c>
      <c r="F356" s="422"/>
      <c r="G356" s="40">
        <v>8.5860321781918039</v>
      </c>
      <c r="H356" s="41">
        <v>1.9891771012346227E-2</v>
      </c>
      <c r="I356" s="42">
        <f t="shared" si="51"/>
        <v>528.18191242417242</v>
      </c>
    </row>
    <row r="357" spans="1:11" ht="15">
      <c r="A357" s="29" t="s">
        <v>24</v>
      </c>
      <c r="B357" s="43">
        <v>11.959220727207176</v>
      </c>
      <c r="C357" s="43">
        <v>1.5489911604187921E-4</v>
      </c>
      <c r="D357" s="43">
        <v>4.9075252619087877</v>
      </c>
      <c r="E357" s="43">
        <v>1.0162791703327486E-8</v>
      </c>
      <c r="F357" s="422"/>
      <c r="G357" s="43">
        <v>0</v>
      </c>
      <c r="H357" s="44">
        <v>0</v>
      </c>
      <c r="I357" s="39">
        <f>+SUM(B357:E357,G357:H357)</f>
        <v>16.8669008983948</v>
      </c>
    </row>
    <row r="358" spans="1:11" ht="15">
      <c r="A358" s="28" t="s">
        <v>60</v>
      </c>
      <c r="B358" s="40">
        <v>39.217319607440785</v>
      </c>
      <c r="C358" s="40">
        <v>66.507722351825507</v>
      </c>
      <c r="D358" s="40">
        <v>121.29067897203485</v>
      </c>
      <c r="E358" s="40">
        <v>1.0810272401620409E-7</v>
      </c>
      <c r="F358" s="422"/>
      <c r="G358" s="40">
        <v>0</v>
      </c>
      <c r="H358" s="41">
        <v>0</v>
      </c>
      <c r="I358" s="42">
        <f t="shared" si="51"/>
        <v>227.01572103940384</v>
      </c>
    </row>
    <row r="359" spans="1:11" ht="15">
      <c r="A359" s="29" t="s">
        <v>22</v>
      </c>
      <c r="B359" s="43">
        <v>68.4198762335445</v>
      </c>
      <c r="C359" s="43">
        <v>293.51030271661222</v>
      </c>
      <c r="D359" s="43">
        <v>153.06546558028487</v>
      </c>
      <c r="E359" s="43">
        <v>5.8389528827874131E-8</v>
      </c>
      <c r="F359" s="422"/>
      <c r="G359" s="43">
        <v>0</v>
      </c>
      <c r="H359" s="44">
        <v>0</v>
      </c>
      <c r="I359" s="39">
        <f>+SUM(B359:E359,G359:H359)</f>
        <v>514.99564458883106</v>
      </c>
    </row>
    <row r="360" spans="1:11" ht="15">
      <c r="A360" s="28" t="s">
        <v>21</v>
      </c>
      <c r="B360" s="40">
        <v>1.4889266632316769</v>
      </c>
      <c r="C360" s="40">
        <v>80.156081327836972</v>
      </c>
      <c r="D360" s="40">
        <v>24.955992007041953</v>
      </c>
      <c r="E360" s="40">
        <v>1.8894186456827234E-9</v>
      </c>
      <c r="F360" s="422"/>
      <c r="G360" s="40">
        <v>0</v>
      </c>
      <c r="H360" s="41">
        <v>0</v>
      </c>
      <c r="I360" s="42">
        <f t="shared" si="51"/>
        <v>106.60100000000003</v>
      </c>
    </row>
    <row r="361" spans="1:1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51"/>
        <v>0</v>
      </c>
    </row>
    <row r="362" spans="1:1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v>0</v>
      </c>
    </row>
    <row r="363" spans="1:1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v>0</v>
      </c>
    </row>
    <row r="364" spans="1:1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v>0</v>
      </c>
    </row>
    <row r="365" spans="1:1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v>0</v>
      </c>
    </row>
    <row r="366" spans="1:11" ht="15">
      <c r="A366" s="34" t="s">
        <v>26</v>
      </c>
      <c r="B366" s="67">
        <f>+SUM(B345:B361)</f>
        <v>135.0968141614868</v>
      </c>
      <c r="C366" s="67">
        <f t="shared" ref="C366:H366" si="52">+SUM(C345:C361)</f>
        <v>509.42486049283798</v>
      </c>
      <c r="D366" s="67">
        <f t="shared" si="52"/>
        <v>392.12292486767234</v>
      </c>
      <c r="E366" s="67">
        <f t="shared" si="52"/>
        <v>507.37440204854238</v>
      </c>
      <c r="F366" s="67">
        <f t="shared" si="52"/>
        <v>0</v>
      </c>
      <c r="G366" s="67">
        <f>+SUM(G345:G361)</f>
        <v>8.5860321781918039</v>
      </c>
      <c r="H366" s="68">
        <f t="shared" si="52"/>
        <v>1.9891771012346227E-2</v>
      </c>
      <c r="I366" s="39">
        <f>+SUM(I345:I361)</f>
        <v>1552.6249255197436</v>
      </c>
    </row>
    <row r="367" spans="1:11" s="15" customFormat="1" ht="15" thickBot="1">
      <c r="A367" s="32" t="s">
        <v>90</v>
      </c>
      <c r="B367" s="48">
        <f>+B366/$I$366</f>
        <v>8.7011880294439389E-2</v>
      </c>
      <c r="C367" s="48">
        <f t="shared" ref="C367:I367" si="53">+C366/$I$366</f>
        <v>0.32810555345316722</v>
      </c>
      <c r="D367" s="48">
        <f t="shared" si="53"/>
        <v>0.25255483048258331</v>
      </c>
      <c r="E367" s="48">
        <f t="shared" si="53"/>
        <v>0.32678491354162564</v>
      </c>
      <c r="F367" s="48">
        <f t="shared" si="53"/>
        <v>0</v>
      </c>
      <c r="G367" s="48">
        <f t="shared" si="53"/>
        <v>5.5300105241564484E-3</v>
      </c>
      <c r="H367" s="48">
        <f t="shared" si="53"/>
        <v>1.281170402805908E-5</v>
      </c>
      <c r="I367" s="48">
        <f t="shared" si="53"/>
        <v>1</v>
      </c>
      <c r="K367"/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9" ht="15">
      <c r="A371" s="27" t="s">
        <v>7</v>
      </c>
      <c r="B371" s="37">
        <v>1.6181208273577437E-2</v>
      </c>
      <c r="C371" s="37">
        <v>1.6181208273577437E-2</v>
      </c>
      <c r="D371" s="37">
        <v>1.6181208273577437E-2</v>
      </c>
      <c r="E371" s="37">
        <v>1.6181208273577437E-2</v>
      </c>
      <c r="F371" s="421"/>
      <c r="G371" s="37">
        <v>0</v>
      </c>
      <c r="H371" s="38">
        <v>0</v>
      </c>
      <c r="I371" s="39">
        <f>+SUM(B371:E371,G371:H371)</f>
        <v>6.472483309430975E-2</v>
      </c>
    </row>
    <row r="372" spans="1:9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87" si="54">+SUM(B372:E372,G372:H372)</f>
        <v>0</v>
      </c>
    </row>
    <row r="373" spans="1:9" ht="15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54"/>
        <v>0</v>
      </c>
    </row>
    <row r="374" spans="1:9" ht="15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54"/>
        <v>0</v>
      </c>
    </row>
    <row r="375" spans="1:9" ht="15">
      <c r="A375" s="29" t="s">
        <v>16</v>
      </c>
      <c r="B375" s="43">
        <v>45.292476063835984</v>
      </c>
      <c r="C375" s="43">
        <v>0.63033487603335148</v>
      </c>
      <c r="D375" s="43">
        <v>65.715493456524783</v>
      </c>
      <c r="E375" s="43">
        <v>3.4974406134181037E-9</v>
      </c>
      <c r="F375" s="422"/>
      <c r="G375" s="43">
        <v>0</v>
      </c>
      <c r="H375" s="44">
        <v>0</v>
      </c>
      <c r="I375" s="39">
        <f t="shared" si="54"/>
        <v>111.63830439989157</v>
      </c>
    </row>
    <row r="376" spans="1:9" ht="15">
      <c r="A376" s="28" t="s">
        <v>68</v>
      </c>
      <c r="B376" s="40">
        <v>102.43676481224027</v>
      </c>
      <c r="C376" s="40">
        <v>0.14290259303755995</v>
      </c>
      <c r="D376" s="40">
        <v>1.2669990587745545E-8</v>
      </c>
      <c r="E376" s="40">
        <v>0.30065622549795207</v>
      </c>
      <c r="F376" s="422"/>
      <c r="G376" s="40">
        <v>0</v>
      </c>
      <c r="H376" s="41">
        <v>0</v>
      </c>
      <c r="I376" s="42">
        <f t="shared" si="54"/>
        <v>102.88032364344576</v>
      </c>
    </row>
    <row r="377" spans="1:9" ht="15">
      <c r="A377" s="29" t="s">
        <v>58</v>
      </c>
      <c r="B377" s="43">
        <v>7.5382780548466592E-9</v>
      </c>
      <c r="C377" s="43">
        <v>7.5382780548466592E-9</v>
      </c>
      <c r="D377" s="43">
        <v>7.5382780548466592E-9</v>
      </c>
      <c r="E377" s="43">
        <v>1257.1432413437549</v>
      </c>
      <c r="F377" s="422"/>
      <c r="G377" s="43">
        <v>0</v>
      </c>
      <c r="H377" s="44">
        <v>0</v>
      </c>
      <c r="I377" s="39">
        <f t="shared" si="54"/>
        <v>1257.1432413663697</v>
      </c>
    </row>
    <row r="378" spans="1:9" ht="15">
      <c r="A378" s="28" t="s">
        <v>12</v>
      </c>
      <c r="B378" s="40">
        <v>2.5062385221722574E-8</v>
      </c>
      <c r="C378" s="40">
        <v>2.5062385221722574E-8</v>
      </c>
      <c r="D378" s="40">
        <v>2.5062385221722574E-8</v>
      </c>
      <c r="E378" s="40">
        <v>7.9615702146286509</v>
      </c>
      <c r="F378" s="422"/>
      <c r="G378" s="40">
        <v>0</v>
      </c>
      <c r="H378" s="41">
        <v>0</v>
      </c>
      <c r="I378" s="42">
        <f t="shared" si="54"/>
        <v>7.9615702898158069</v>
      </c>
    </row>
    <row r="379" spans="1:9" ht="15">
      <c r="A379" s="29" t="s">
        <v>59</v>
      </c>
      <c r="B379" s="43">
        <v>0</v>
      </c>
      <c r="C379" s="43">
        <v>0</v>
      </c>
      <c r="D379" s="43">
        <v>0</v>
      </c>
      <c r="E379" s="43">
        <v>0</v>
      </c>
      <c r="F379" s="422"/>
      <c r="G379" s="43">
        <v>0</v>
      </c>
      <c r="H379" s="44">
        <v>0</v>
      </c>
      <c r="I379" s="39">
        <f t="shared" si="54"/>
        <v>0</v>
      </c>
    </row>
    <row r="380" spans="1:9" ht="15">
      <c r="A380" s="28" t="s">
        <v>17</v>
      </c>
      <c r="B380" s="40">
        <v>16.700051113162182</v>
      </c>
      <c r="C380" s="40">
        <v>1.2330697129297171E-8</v>
      </c>
      <c r="D380" s="40">
        <v>53.374545663728114</v>
      </c>
      <c r="E380" s="40">
        <v>7.6087951944030863</v>
      </c>
      <c r="F380" s="422"/>
      <c r="G380" s="40">
        <v>0</v>
      </c>
      <c r="H380" s="41">
        <v>0</v>
      </c>
      <c r="I380" s="42">
        <f t="shared" si="54"/>
        <v>77.683391983624077</v>
      </c>
    </row>
    <row r="381" spans="1:9" ht="15">
      <c r="A381" s="29" t="s">
        <v>140</v>
      </c>
      <c r="B381" s="43">
        <v>94.51313187759834</v>
      </c>
      <c r="C381" s="43">
        <v>4.4862194422169761</v>
      </c>
      <c r="D381" s="43">
        <v>156.17508088292973</v>
      </c>
      <c r="E381" s="43">
        <v>1.7726520872465335E-2</v>
      </c>
      <c r="F381" s="422"/>
      <c r="G381" s="43">
        <v>0</v>
      </c>
      <c r="H381" s="44">
        <v>0</v>
      </c>
      <c r="I381" s="39">
        <f>+SUM(B381:E381,G381:H381)</f>
        <v>255.1921587236175</v>
      </c>
    </row>
    <row r="382" spans="1:9" ht="15">
      <c r="A382" s="28" t="s">
        <v>25</v>
      </c>
      <c r="B382" s="40">
        <v>25.169304933785298</v>
      </c>
      <c r="C382" s="40">
        <v>2.3339621409253938E-2</v>
      </c>
      <c r="D382" s="40">
        <v>7.0538397463246465</v>
      </c>
      <c r="E382" s="40">
        <v>103.37230927161833</v>
      </c>
      <c r="F382" s="422"/>
      <c r="G382" s="40">
        <v>94.000253155682344</v>
      </c>
      <c r="H382" s="41">
        <v>0</v>
      </c>
      <c r="I382" s="42">
        <f t="shared" si="54"/>
        <v>229.61904672881988</v>
      </c>
    </row>
    <row r="383" spans="1:9" ht="15">
      <c r="A383" s="29" t="s">
        <v>24</v>
      </c>
      <c r="B383" s="43">
        <v>20.411471914782574</v>
      </c>
      <c r="C383" s="43">
        <v>7.8822405938512717E-9</v>
      </c>
      <c r="D383" s="43">
        <v>7.8822405938512717E-9</v>
      </c>
      <c r="E383" s="43">
        <v>7.8822405938512717E-9</v>
      </c>
      <c r="F383" s="422"/>
      <c r="G383" s="43">
        <v>0</v>
      </c>
      <c r="H383" s="44">
        <v>0</v>
      </c>
      <c r="I383" s="39">
        <f>+SUM(B383:E383,G383:H383)</f>
        <v>20.41147193842929</v>
      </c>
    </row>
    <row r="384" spans="1:9" ht="15">
      <c r="A384" s="28" t="s">
        <v>60</v>
      </c>
      <c r="B384" s="40">
        <v>19.876143512151589</v>
      </c>
      <c r="C384" s="40">
        <v>4.7324150926449515E-8</v>
      </c>
      <c r="D384" s="40">
        <v>4.7324150926449515E-8</v>
      </c>
      <c r="E384" s="40">
        <v>4.7324150926449515E-8</v>
      </c>
      <c r="F384" s="422"/>
      <c r="G384" s="40">
        <v>0</v>
      </c>
      <c r="H384" s="41">
        <v>0</v>
      </c>
      <c r="I384" s="42">
        <f t="shared" si="54"/>
        <v>19.876143654124039</v>
      </c>
    </row>
    <row r="385" spans="1:11" ht="15">
      <c r="A385" s="29" t="s">
        <v>22</v>
      </c>
      <c r="B385" s="43">
        <v>73.302170571801497</v>
      </c>
      <c r="C385" s="43">
        <v>1.5866270677608052E-8</v>
      </c>
      <c r="D385" s="43">
        <v>1.5866270677608052E-8</v>
      </c>
      <c r="E385" s="43">
        <v>1.5866270677608052E-8</v>
      </c>
      <c r="F385" s="422"/>
      <c r="G385" s="43">
        <v>0</v>
      </c>
      <c r="H385" s="44">
        <v>0</v>
      </c>
      <c r="I385" s="39">
        <f>+SUM(B385:E385,G385:H385)</f>
        <v>73.302170619400329</v>
      </c>
    </row>
    <row r="386" spans="1:11" ht="15">
      <c r="A386" s="28" t="s">
        <v>21</v>
      </c>
      <c r="B386" s="40">
        <v>8.6247681709525619</v>
      </c>
      <c r="C386" s="40">
        <v>2.0996101770654237E-8</v>
      </c>
      <c r="D386" s="40">
        <v>3.1330488961997758</v>
      </c>
      <c r="E386" s="40">
        <v>2.0996101770654237E-8</v>
      </c>
      <c r="F386" s="422"/>
      <c r="G386" s="40">
        <v>0</v>
      </c>
      <c r="H386" s="41">
        <v>0</v>
      </c>
      <c r="I386" s="42">
        <f t="shared" si="54"/>
        <v>11.757817109144543</v>
      </c>
    </row>
    <row r="387" spans="1:1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54"/>
        <v>0</v>
      </c>
    </row>
    <row r="388" spans="1:1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v>0</v>
      </c>
    </row>
    <row r="389" spans="1:1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v>0</v>
      </c>
    </row>
    <row r="390" spans="1:1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v>0</v>
      </c>
    </row>
    <row r="391" spans="1:1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v>0</v>
      </c>
    </row>
    <row r="392" spans="1:11" ht="15">
      <c r="A392" s="34" t="s">
        <v>26</v>
      </c>
      <c r="B392" s="67">
        <f>+SUM(B371:B387)</f>
        <v>406.34246421118456</v>
      </c>
      <c r="C392" s="67">
        <f t="shared" ref="C392:H392" si="55">+SUM(C371:C387)</f>
        <v>5.2989778779708434</v>
      </c>
      <c r="D392" s="67">
        <f t="shared" si="55"/>
        <v>285.46818997032392</v>
      </c>
      <c r="E392" s="67">
        <f t="shared" si="55"/>
        <v>1376.4204800746152</v>
      </c>
      <c r="F392" s="67">
        <f t="shared" si="55"/>
        <v>0</v>
      </c>
      <c r="G392" s="67">
        <f>+SUM(G371:G387)</f>
        <v>94.000253155682344</v>
      </c>
      <c r="H392" s="68">
        <f t="shared" si="55"/>
        <v>0</v>
      </c>
      <c r="I392" s="39">
        <f>+SUM(I371:I387)</f>
        <v>2167.5303652897769</v>
      </c>
    </row>
    <row r="393" spans="1:11" s="15" customFormat="1" ht="15" thickBot="1">
      <c r="A393" s="32" t="s">
        <v>90</v>
      </c>
      <c r="B393" s="48">
        <f>+B392/$I$392</f>
        <v>0.1874679454176231</v>
      </c>
      <c r="C393" s="48">
        <f t="shared" ref="C393:I393" si="56">+C392/$I$392</f>
        <v>2.4447075634220347E-3</v>
      </c>
      <c r="D393" s="48">
        <f t="shared" si="56"/>
        <v>0.1317020488117405</v>
      </c>
      <c r="E393" s="48">
        <f t="shared" si="56"/>
        <v>0.63501785355177787</v>
      </c>
      <c r="F393" s="48">
        <f t="shared" si="56"/>
        <v>0</v>
      </c>
      <c r="G393" s="48">
        <f t="shared" si="56"/>
        <v>4.3367444655436446E-2</v>
      </c>
      <c r="H393" s="48">
        <f t="shared" si="56"/>
        <v>0</v>
      </c>
      <c r="I393" s="48">
        <f t="shared" si="56"/>
        <v>1</v>
      </c>
      <c r="K393"/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4.25" customHeight="1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+SUM(B397:E397,G397:H397)</f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3" si="57">+SUM(B398:E398,G398:H398)</f>
        <v>0</v>
      </c>
    </row>
    <row r="399" spans="1:11" ht="15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57"/>
        <v>0</v>
      </c>
    </row>
    <row r="400" spans="1:11" ht="15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57"/>
        <v>0</v>
      </c>
    </row>
    <row r="401" spans="1:9" ht="15">
      <c r="A401" s="29" t="s">
        <v>16</v>
      </c>
      <c r="B401" s="43">
        <v>29.13371317561943</v>
      </c>
      <c r="C401" s="43">
        <v>32.054518144940801</v>
      </c>
      <c r="D401" s="43">
        <v>1.4217244974677407E-2</v>
      </c>
      <c r="E401" s="43">
        <v>0</v>
      </c>
      <c r="F401" s="422"/>
      <c r="G401" s="43">
        <v>0</v>
      </c>
      <c r="H401" s="44">
        <v>0</v>
      </c>
      <c r="I401" s="39">
        <f t="shared" si="57"/>
        <v>61.202448565534915</v>
      </c>
    </row>
    <row r="402" spans="1:9" ht="15">
      <c r="A402" s="28" t="s">
        <v>68</v>
      </c>
      <c r="B402" s="40">
        <v>4.1414828491820677</v>
      </c>
      <c r="C402" s="40">
        <v>1.5503959735537138</v>
      </c>
      <c r="D402" s="40">
        <v>4.1861396755644966</v>
      </c>
      <c r="E402" s="40">
        <v>0</v>
      </c>
      <c r="F402" s="422"/>
      <c r="G402" s="40">
        <v>0</v>
      </c>
      <c r="H402" s="41">
        <v>0</v>
      </c>
      <c r="I402" s="42">
        <f t="shared" si="57"/>
        <v>9.8780184983002783</v>
      </c>
    </row>
    <row r="403" spans="1:9" ht="15">
      <c r="A403" s="29" t="s">
        <v>58</v>
      </c>
      <c r="B403" s="43">
        <v>1.1434883564207353E-8</v>
      </c>
      <c r="C403" s="43">
        <v>0</v>
      </c>
      <c r="D403" s="43">
        <v>0</v>
      </c>
      <c r="E403" s="43">
        <v>1.6390310073294747</v>
      </c>
      <c r="F403" s="422"/>
      <c r="G403" s="43">
        <v>0</v>
      </c>
      <c r="H403" s="44">
        <v>0</v>
      </c>
      <c r="I403" s="39">
        <f t="shared" si="57"/>
        <v>1.6390310187643582</v>
      </c>
    </row>
    <row r="404" spans="1:9" ht="15">
      <c r="A404" s="28" t="s">
        <v>12</v>
      </c>
      <c r="B404" s="40">
        <v>3.0072474284388135E-9</v>
      </c>
      <c r="C404" s="40">
        <v>0</v>
      </c>
      <c r="D404" s="40">
        <v>0</v>
      </c>
      <c r="E404" s="40">
        <v>0.15328997014801743</v>
      </c>
      <c r="F404" s="422"/>
      <c r="G404" s="40">
        <v>0</v>
      </c>
      <c r="H404" s="41">
        <v>0</v>
      </c>
      <c r="I404" s="42">
        <f t="shared" si="57"/>
        <v>0.15328997315526485</v>
      </c>
    </row>
    <row r="405" spans="1:9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57"/>
        <v>0</v>
      </c>
    </row>
    <row r="406" spans="1:9" ht="15">
      <c r="A406" s="28" t="s">
        <v>17</v>
      </c>
      <c r="B406" s="40">
        <v>2.9883969995331356E-11</v>
      </c>
      <c r="C406" s="40">
        <v>0</v>
      </c>
      <c r="D406" s="40">
        <v>1.6735023209339141E-2</v>
      </c>
      <c r="E406" s="40">
        <v>0</v>
      </c>
      <c r="F406" s="422"/>
      <c r="G406" s="40">
        <v>0</v>
      </c>
      <c r="H406" s="41">
        <v>0</v>
      </c>
      <c r="I406" s="42">
        <f t="shared" si="57"/>
        <v>1.6735023239223112E-2</v>
      </c>
    </row>
    <row r="407" spans="1:9" ht="15">
      <c r="A407" s="29" t="s">
        <v>140</v>
      </c>
      <c r="B407" s="43">
        <v>89.83385972386418</v>
      </c>
      <c r="C407" s="43">
        <v>325.5548644994862</v>
      </c>
      <c r="D407" s="43">
        <v>69.425037899790297</v>
      </c>
      <c r="E407" s="43">
        <v>4.743313147396421</v>
      </c>
      <c r="F407" s="422"/>
      <c r="G407" s="43">
        <v>0</v>
      </c>
      <c r="H407" s="44">
        <v>0</v>
      </c>
      <c r="I407" s="39">
        <f>+SUM(B407:E407,G407:H407)</f>
        <v>489.5570752705371</v>
      </c>
    </row>
    <row r="408" spans="1:9" ht="15">
      <c r="A408" s="28" t="s">
        <v>25</v>
      </c>
      <c r="B408" s="40">
        <v>17.468872603603895</v>
      </c>
      <c r="C408" s="40">
        <v>3.0902935069828588</v>
      </c>
      <c r="D408" s="40">
        <v>2.4400247510999331</v>
      </c>
      <c r="E408" s="40">
        <v>308.9498224665079</v>
      </c>
      <c r="F408" s="422"/>
      <c r="G408" s="40">
        <v>52.84437204009658</v>
      </c>
      <c r="H408" s="41">
        <v>0</v>
      </c>
      <c r="I408" s="42">
        <f t="shared" si="57"/>
        <v>384.79338536829118</v>
      </c>
    </row>
    <row r="409" spans="1:9" ht="15">
      <c r="A409" s="29" t="s">
        <v>24</v>
      </c>
      <c r="B409" s="43">
        <v>0.87863147408684805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>+SUM(B409:E409,G409:H409)</f>
        <v>0.87863147408684805</v>
      </c>
    </row>
    <row r="410" spans="1:9" ht="15">
      <c r="A410" s="28" t="s">
        <v>60</v>
      </c>
      <c r="B410" s="40">
        <v>0.17546481060654434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57"/>
        <v>0.17546481060654434</v>
      </c>
    </row>
    <row r="411" spans="1:9" ht="15">
      <c r="A411" s="29" t="s">
        <v>22</v>
      </c>
      <c r="B411" s="43">
        <v>0.26289152808646021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+SUM(B411:E411,G411:H411)</f>
        <v>0.26289152808646021</v>
      </c>
    </row>
    <row r="412" spans="1:9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57"/>
        <v>0</v>
      </c>
    </row>
    <row r="413" spans="1:9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57"/>
        <v>0</v>
      </c>
    </row>
    <row r="414" spans="1:9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v>0</v>
      </c>
    </row>
    <row r="415" spans="1:9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v>0</v>
      </c>
    </row>
    <row r="416" spans="1:9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v>0</v>
      </c>
    </row>
    <row r="417" spans="1:1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v>0</v>
      </c>
    </row>
    <row r="418" spans="1:11" ht="15">
      <c r="A418" s="34" t="s">
        <v>26</v>
      </c>
      <c r="B418" s="67">
        <f>+SUM(B397:B413)</f>
        <v>141.89491617952146</v>
      </c>
      <c r="C418" s="67">
        <f t="shared" ref="C418:H418" si="58">+SUM(C397:C413)</f>
        <v>362.25007212496354</v>
      </c>
      <c r="D418" s="67">
        <f t="shared" si="58"/>
        <v>76.082154594638737</v>
      </c>
      <c r="E418" s="67">
        <f t="shared" si="58"/>
        <v>315.48545659138182</v>
      </c>
      <c r="F418" s="67">
        <f t="shared" si="58"/>
        <v>0</v>
      </c>
      <c r="G418" s="67">
        <f>+SUM(G397:G413)</f>
        <v>52.84437204009658</v>
      </c>
      <c r="H418" s="68">
        <f t="shared" si="58"/>
        <v>0</v>
      </c>
      <c r="I418" s="39">
        <f>+SUM(I397:I413)</f>
        <v>948.55697153060214</v>
      </c>
    </row>
    <row r="419" spans="1:11" s="15" customFormat="1" ht="15" thickBot="1">
      <c r="A419" s="32" t="s">
        <v>90</v>
      </c>
      <c r="B419" s="48">
        <f>+B418/$I$418</f>
        <v>0.14959029392884882</v>
      </c>
      <c r="C419" s="48">
        <f t="shared" ref="C419:I419" si="59">+C418/$I$418</f>
        <v>0.38189595669771187</v>
      </c>
      <c r="D419" s="48">
        <f t="shared" si="59"/>
        <v>8.0208313130493064E-2</v>
      </c>
      <c r="E419" s="48">
        <f t="shared" si="59"/>
        <v>0.33259515881509044</v>
      </c>
      <c r="F419" s="48">
        <f t="shared" si="59"/>
        <v>0</v>
      </c>
      <c r="G419" s="48">
        <f t="shared" si="59"/>
        <v>5.5710277427855823E-2</v>
      </c>
      <c r="H419" s="48">
        <f t="shared" si="59"/>
        <v>0</v>
      </c>
      <c r="I419" s="48">
        <f t="shared" si="59"/>
        <v>1</v>
      </c>
      <c r="K419"/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4.25" customHeight="1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+SUM(B423:E423,G423:H423)</f>
        <v>0</v>
      </c>
    </row>
    <row r="424" spans="1:1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39" si="60">+SUM(B424:E424,G424:H424)</f>
        <v>0</v>
      </c>
    </row>
    <row r="425" spans="1:11" ht="15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60"/>
        <v>0</v>
      </c>
    </row>
    <row r="426" spans="1:11" ht="15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60"/>
        <v>0</v>
      </c>
    </row>
    <row r="427" spans="1:11" ht="15">
      <c r="A427" s="29" t="s">
        <v>16</v>
      </c>
      <c r="B427" s="43">
        <v>289.80727949295783</v>
      </c>
      <c r="C427" s="43">
        <v>19.529949086978984</v>
      </c>
      <c r="D427" s="43">
        <v>68.705866091202466</v>
      </c>
      <c r="E427" s="43">
        <v>0</v>
      </c>
      <c r="F427" s="422"/>
      <c r="G427" s="43">
        <v>0</v>
      </c>
      <c r="H427" s="44">
        <v>0</v>
      </c>
      <c r="I427" s="39">
        <f t="shared" si="60"/>
        <v>378.04309467113933</v>
      </c>
    </row>
    <row r="428" spans="1:11" ht="15">
      <c r="A428" s="28" t="s">
        <v>68</v>
      </c>
      <c r="B428" s="40">
        <v>1.2210627373923006</v>
      </c>
      <c r="C428" s="40">
        <v>0.55260717012462723</v>
      </c>
      <c r="D428" s="40">
        <v>0.42938884116794068</v>
      </c>
      <c r="E428" s="40">
        <v>0</v>
      </c>
      <c r="F428" s="422"/>
      <c r="G428" s="40">
        <v>0</v>
      </c>
      <c r="H428" s="41">
        <v>0</v>
      </c>
      <c r="I428" s="42">
        <f t="shared" si="60"/>
        <v>2.2030587486848683</v>
      </c>
    </row>
    <row r="429" spans="1:11" ht="15">
      <c r="A429" s="29" t="s">
        <v>58</v>
      </c>
      <c r="B429" s="43">
        <v>3.0654327371465752E-9</v>
      </c>
      <c r="C429" s="43">
        <v>3.0654327371465752E-9</v>
      </c>
      <c r="D429" s="43">
        <v>3.0654327371465752E-9</v>
      </c>
      <c r="E429" s="43">
        <v>0.67387906878817194</v>
      </c>
      <c r="F429" s="422"/>
      <c r="G429" s="43">
        <v>0</v>
      </c>
      <c r="H429" s="44">
        <v>0</v>
      </c>
      <c r="I429" s="39">
        <f t="shared" si="60"/>
        <v>0.67387907798447011</v>
      </c>
    </row>
    <row r="430" spans="1:1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60"/>
        <v>0</v>
      </c>
    </row>
    <row r="431" spans="1:1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60"/>
        <v>0</v>
      </c>
    </row>
    <row r="432" spans="1:11" ht="15">
      <c r="A432" s="28" t="s">
        <v>17</v>
      </c>
      <c r="B432" s="40">
        <v>1.2522167433644918E-8</v>
      </c>
      <c r="C432" s="40">
        <v>1.2522167433644918E-8</v>
      </c>
      <c r="D432" s="40">
        <v>2.5034144123875488</v>
      </c>
      <c r="E432" s="40">
        <v>1.0027924965817967</v>
      </c>
      <c r="F432" s="422"/>
      <c r="G432" s="40">
        <v>0</v>
      </c>
      <c r="H432" s="41">
        <v>0</v>
      </c>
      <c r="I432" s="42">
        <f t="shared" si="60"/>
        <v>3.5062069340136803</v>
      </c>
    </row>
    <row r="433" spans="1:11" ht="15">
      <c r="A433" s="29" t="s">
        <v>140</v>
      </c>
      <c r="B433" s="43">
        <v>175.44708189363971</v>
      </c>
      <c r="C433" s="43">
        <v>181.47976026545453</v>
      </c>
      <c r="D433" s="43">
        <v>81.041381526517725</v>
      </c>
      <c r="E433" s="43">
        <v>17.463968581105075</v>
      </c>
      <c r="F433" s="422"/>
      <c r="G433" s="43">
        <v>0</v>
      </c>
      <c r="H433" s="44">
        <v>0</v>
      </c>
      <c r="I433" s="39">
        <f>+SUM(B433:E433,G433:H433)</f>
        <v>455.43219226671704</v>
      </c>
    </row>
    <row r="434" spans="1:11" ht="15">
      <c r="A434" s="28" t="s">
        <v>25</v>
      </c>
      <c r="B434" s="40">
        <v>143.54467592375724</v>
      </c>
      <c r="C434" s="40">
        <v>0.12177870579730984</v>
      </c>
      <c r="D434" s="40">
        <v>134.57449790640428</v>
      </c>
      <c r="E434" s="40">
        <v>881.38977205125502</v>
      </c>
      <c r="F434" s="422"/>
      <c r="G434" s="40">
        <v>147.0380591732916</v>
      </c>
      <c r="H434" s="41">
        <v>0.34044764750280926</v>
      </c>
      <c r="I434" s="42">
        <f t="shared" si="60"/>
        <v>1307.0092314080084</v>
      </c>
    </row>
    <row r="435" spans="1:11" ht="15">
      <c r="A435" s="29" t="s">
        <v>24</v>
      </c>
      <c r="B435" s="43">
        <v>17.371183866129439</v>
      </c>
      <c r="C435" s="43">
        <v>2.9041953512256535E-2</v>
      </c>
      <c r="D435" s="43">
        <v>2.3405701658778071</v>
      </c>
      <c r="E435" s="43">
        <v>0</v>
      </c>
      <c r="F435" s="422"/>
      <c r="G435" s="43">
        <v>0</v>
      </c>
      <c r="H435" s="44">
        <v>0</v>
      </c>
      <c r="I435" s="39">
        <f>+SUM(B435:E435,G435:H435)</f>
        <v>19.740795985519501</v>
      </c>
    </row>
    <row r="436" spans="1:11" ht="15">
      <c r="A436" s="28" t="s">
        <v>60</v>
      </c>
      <c r="B436" s="40">
        <v>6.9136577536116066</v>
      </c>
      <c r="C436" s="40">
        <v>0.45835173071610485</v>
      </c>
      <c r="D436" s="40">
        <v>5.245222067063346</v>
      </c>
      <c r="E436" s="40">
        <v>0</v>
      </c>
      <c r="F436" s="422"/>
      <c r="G436" s="40">
        <v>0</v>
      </c>
      <c r="H436" s="41">
        <v>0</v>
      </c>
      <c r="I436" s="42">
        <f t="shared" si="60"/>
        <v>12.617231551391058</v>
      </c>
    </row>
    <row r="437" spans="1:11" ht="15">
      <c r="A437" s="29" t="s">
        <v>22</v>
      </c>
      <c r="B437" s="43">
        <v>31.397485355586031</v>
      </c>
      <c r="C437" s="43">
        <v>26.390190182573026</v>
      </c>
      <c r="D437" s="43">
        <v>53.051123228647647</v>
      </c>
      <c r="E437" s="43">
        <v>0</v>
      </c>
      <c r="F437" s="422"/>
      <c r="G437" s="43">
        <v>0</v>
      </c>
      <c r="H437" s="44">
        <v>0</v>
      </c>
      <c r="I437" s="39">
        <f>+SUM(B437:E437,G437:H437)</f>
        <v>110.8387987668067</v>
      </c>
    </row>
    <row r="438" spans="1:11" ht="15">
      <c r="A438" s="28" t="s">
        <v>21</v>
      </c>
      <c r="B438" s="40">
        <v>0</v>
      </c>
      <c r="C438" s="40">
        <v>0</v>
      </c>
      <c r="D438" s="40">
        <v>0</v>
      </c>
      <c r="E438" s="40">
        <v>0</v>
      </c>
      <c r="F438" s="422"/>
      <c r="G438" s="40">
        <v>0</v>
      </c>
      <c r="H438" s="41">
        <v>0</v>
      </c>
      <c r="I438" s="42">
        <f t="shared" si="60"/>
        <v>0</v>
      </c>
    </row>
    <row r="439" spans="1:11" ht="15">
      <c r="A439" s="30" t="s">
        <v>64</v>
      </c>
      <c r="B439" s="43">
        <v>0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60"/>
        <v>0</v>
      </c>
    </row>
    <row r="440" spans="1:11">
      <c r="A440" s="55" t="s">
        <v>23</v>
      </c>
      <c r="B440" s="59">
        <v>0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v>0</v>
      </c>
    </row>
    <row r="441" spans="1:1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v>0</v>
      </c>
    </row>
    <row r="442" spans="1:1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v>0</v>
      </c>
    </row>
    <row r="443" spans="1:1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v>0</v>
      </c>
    </row>
    <row r="444" spans="1:11" ht="15">
      <c r="A444" s="34" t="s">
        <v>26</v>
      </c>
      <c r="B444" s="67">
        <f>+SUM(B423:B439)</f>
        <v>665.70242703866165</v>
      </c>
      <c r="C444" s="67">
        <f t="shared" ref="C444:H444" si="61">+SUM(C423:C439)</f>
        <v>228.56167911074448</v>
      </c>
      <c r="D444" s="67">
        <f t="shared" si="61"/>
        <v>347.89146424233422</v>
      </c>
      <c r="E444" s="67">
        <f>+SUM(E423:E439)</f>
        <v>900.53041219773002</v>
      </c>
      <c r="F444" s="67">
        <f t="shared" si="61"/>
        <v>0</v>
      </c>
      <c r="G444" s="67">
        <f>+SUM(G423:G439)</f>
        <v>147.0380591732916</v>
      </c>
      <c r="H444" s="68">
        <f t="shared" si="61"/>
        <v>0.34044764750280926</v>
      </c>
      <c r="I444" s="39">
        <f>+SUM(I423:I439)</f>
        <v>2290.0644894102647</v>
      </c>
    </row>
    <row r="445" spans="1:11" s="15" customFormat="1" ht="15" thickBot="1">
      <c r="A445" s="32" t="s">
        <v>90</v>
      </c>
      <c r="B445" s="48">
        <f>+B444/$I$444</f>
        <v>0.29069156354199122</v>
      </c>
      <c r="C445" s="48">
        <f t="shared" ref="C445:I445" si="62">+C444/$I$444</f>
        <v>9.9805782836099727E-2</v>
      </c>
      <c r="D445" s="48">
        <f t="shared" si="62"/>
        <v>0.1519133918940086</v>
      </c>
      <c r="E445" s="48">
        <f t="shared" si="62"/>
        <v>0.39323364750729523</v>
      </c>
      <c r="F445" s="48">
        <f t="shared" si="62"/>
        <v>0</v>
      </c>
      <c r="G445" s="48">
        <f t="shared" si="62"/>
        <v>6.4206951312168817E-2</v>
      </c>
      <c r="H445" s="48">
        <f t="shared" si="62"/>
        <v>1.4866290843646985E-4</v>
      </c>
      <c r="I445" s="48">
        <f t="shared" si="62"/>
        <v>1</v>
      </c>
      <c r="K445"/>
    </row>
    <row r="446" spans="1:11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11" ht="14.25" customHeight="1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13.800151132533086</v>
      </c>
      <c r="G449" s="428"/>
      <c r="H449" s="430"/>
      <c r="I449" s="39">
        <f>F449</f>
        <v>13.800151132533086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63">F450</f>
        <v>0</v>
      </c>
    </row>
    <row r="451" spans="1:9" ht="15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63"/>
        <v>0</v>
      </c>
    </row>
    <row r="452" spans="1:9" ht="15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63"/>
        <v>0</v>
      </c>
    </row>
    <row r="453" spans="1:9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63"/>
        <v>0</v>
      </c>
    </row>
    <row r="454" spans="1:9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63"/>
        <v>0</v>
      </c>
    </row>
    <row r="455" spans="1:9" ht="15">
      <c r="A455" s="29" t="s">
        <v>58</v>
      </c>
      <c r="B455" s="431"/>
      <c r="C455" s="432"/>
      <c r="D455" s="432"/>
      <c r="E455" s="433"/>
      <c r="F455" s="43">
        <v>342.58763871648637</v>
      </c>
      <c r="G455" s="431"/>
      <c r="H455" s="433"/>
      <c r="I455" s="39">
        <f t="shared" si="63"/>
        <v>342.58763871648637</v>
      </c>
    </row>
    <row r="456" spans="1:9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63"/>
        <v>0</v>
      </c>
    </row>
    <row r="457" spans="1:9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63"/>
        <v>0</v>
      </c>
    </row>
    <row r="458" spans="1:9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63"/>
        <v>0</v>
      </c>
    </row>
    <row r="459" spans="1:9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63"/>
        <v>0</v>
      </c>
    </row>
    <row r="460" spans="1:9" ht="15">
      <c r="A460" s="28" t="s">
        <v>25</v>
      </c>
      <c r="B460" s="431"/>
      <c r="C460" s="432"/>
      <c r="D460" s="432"/>
      <c r="E460" s="433"/>
      <c r="F460" s="40">
        <v>1612.478897264237</v>
      </c>
      <c r="G460" s="431"/>
      <c r="H460" s="433"/>
      <c r="I460" s="42">
        <f t="shared" si="63"/>
        <v>1612.478897264237</v>
      </c>
    </row>
    <row r="461" spans="1:9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63"/>
        <v>0</v>
      </c>
    </row>
    <row r="462" spans="1:9" ht="15">
      <c r="A462" s="28" t="s">
        <v>60</v>
      </c>
      <c r="B462" s="431"/>
      <c r="C462" s="432"/>
      <c r="D462" s="432"/>
      <c r="E462" s="433"/>
      <c r="F462" s="40">
        <v>6.9560921568627462E-2</v>
      </c>
      <c r="G462" s="431"/>
      <c r="H462" s="433"/>
      <c r="I462" s="42">
        <f t="shared" si="63"/>
        <v>6.9560921568627462E-2</v>
      </c>
    </row>
    <row r="463" spans="1:9" ht="15">
      <c r="A463" s="29" t="s">
        <v>22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6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63"/>
        <v>0</v>
      </c>
    </row>
    <row r="465" spans="1:11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63"/>
        <v>0</v>
      </c>
    </row>
    <row r="466" spans="1:11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63"/>
        <v>0</v>
      </c>
    </row>
    <row r="467" spans="1:11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63"/>
        <v>0</v>
      </c>
    </row>
    <row r="468" spans="1:11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63"/>
        <v>0</v>
      </c>
    </row>
    <row r="469" spans="1:11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63"/>
        <v>0</v>
      </c>
    </row>
    <row r="470" spans="1:11" ht="15">
      <c r="A470" s="34" t="s">
        <v>26</v>
      </c>
      <c r="B470" s="67"/>
      <c r="C470" s="67"/>
      <c r="D470" s="67"/>
      <c r="E470" s="67"/>
      <c r="F470" s="67">
        <f>SUM(F449:F465)</f>
        <v>1968.936248034825</v>
      </c>
      <c r="G470" s="67"/>
      <c r="H470" s="68"/>
      <c r="I470" s="39">
        <f>SUM(I449:I465)</f>
        <v>1968.936248034825</v>
      </c>
      <c r="J470" s="292">
        <v>0</v>
      </c>
    </row>
    <row r="471" spans="1:11" s="16" customFormat="1" ht="15" thickBot="1">
      <c r="A471" s="32" t="s">
        <v>90</v>
      </c>
      <c r="B471" s="48">
        <f>+B470/$I$470</f>
        <v>0</v>
      </c>
      <c r="C471" s="48">
        <f t="shared" ref="C471:I471" si="64">+C470/$I$470</f>
        <v>0</v>
      </c>
      <c r="D471" s="48">
        <f t="shared" si="64"/>
        <v>0</v>
      </c>
      <c r="E471" s="48">
        <f t="shared" si="64"/>
        <v>0</v>
      </c>
      <c r="F471" s="48">
        <f t="shared" si="64"/>
        <v>1</v>
      </c>
      <c r="G471" s="48">
        <f t="shared" si="64"/>
        <v>0</v>
      </c>
      <c r="H471" s="48">
        <f t="shared" si="64"/>
        <v>0</v>
      </c>
      <c r="I471" s="48">
        <f t="shared" si="64"/>
        <v>1</v>
      </c>
      <c r="J471" s="4"/>
      <c r="K471"/>
    </row>
    <row r="472" spans="1:11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11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65">F476</f>
        <v>0</v>
      </c>
    </row>
    <row r="477" spans="1:11" ht="15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65"/>
        <v>0</v>
      </c>
    </row>
    <row r="478" spans="1:11" ht="15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65"/>
        <v>0</v>
      </c>
    </row>
    <row r="479" spans="1:11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65"/>
        <v>0</v>
      </c>
    </row>
    <row r="480" spans="1:11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65"/>
        <v>0</v>
      </c>
    </row>
    <row r="481" spans="1:12" ht="15">
      <c r="A481" s="29" t="s">
        <v>58</v>
      </c>
      <c r="B481" s="431"/>
      <c r="C481" s="432"/>
      <c r="D481" s="432"/>
      <c r="E481" s="433"/>
      <c r="F481" s="43">
        <v>34383.952718036773</v>
      </c>
      <c r="G481" s="431"/>
      <c r="H481" s="433"/>
      <c r="I481" s="39">
        <f t="shared" si="65"/>
        <v>34383.952718036773</v>
      </c>
      <c r="L481" s="288">
        <f>+I481+I533</f>
        <v>34895.939350542008</v>
      </c>
    </row>
    <row r="482" spans="1:12" ht="15">
      <c r="A482" s="28" t="s">
        <v>12</v>
      </c>
      <c r="B482" s="431"/>
      <c r="C482" s="432"/>
      <c r="D482" s="432"/>
      <c r="E482" s="433"/>
      <c r="F482" s="40">
        <v>18160.493805819377</v>
      </c>
      <c r="G482" s="431"/>
      <c r="H482" s="433"/>
      <c r="I482" s="42">
        <f t="shared" si="65"/>
        <v>18160.493805819377</v>
      </c>
      <c r="J482" s="292">
        <v>0</v>
      </c>
    </row>
    <row r="483" spans="1:12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65"/>
        <v>0</v>
      </c>
    </row>
    <row r="484" spans="1:12" ht="15">
      <c r="A484" s="28" t="s">
        <v>17</v>
      </c>
      <c r="B484" s="431"/>
      <c r="C484" s="432"/>
      <c r="D484" s="432"/>
      <c r="E484" s="433"/>
      <c r="F484" s="40">
        <v>43.70485944575853</v>
      </c>
      <c r="G484" s="431"/>
      <c r="H484" s="433"/>
      <c r="I484" s="42">
        <f t="shared" si="65"/>
        <v>43.70485944575853</v>
      </c>
    </row>
    <row r="485" spans="1:12" ht="15">
      <c r="A485" s="29" t="s">
        <v>140</v>
      </c>
      <c r="B485" s="431"/>
      <c r="C485" s="432"/>
      <c r="D485" s="432"/>
      <c r="E485" s="433"/>
      <c r="F485" s="43">
        <v>0</v>
      </c>
      <c r="G485" s="431"/>
      <c r="H485" s="433"/>
      <c r="I485" s="39">
        <f t="shared" si="65"/>
        <v>0</v>
      </c>
    </row>
    <row r="486" spans="1:12" ht="15">
      <c r="A486" s="28" t="s">
        <v>25</v>
      </c>
      <c r="B486" s="431"/>
      <c r="C486" s="432"/>
      <c r="D486" s="432"/>
      <c r="E486" s="433"/>
      <c r="F486" s="40">
        <v>210.52117387215662</v>
      </c>
      <c r="G486" s="431"/>
      <c r="H486" s="433"/>
      <c r="I486" s="42">
        <f t="shared" si="65"/>
        <v>210.52117387215662</v>
      </c>
    </row>
    <row r="487" spans="1:12" ht="15">
      <c r="A487" s="29" t="s">
        <v>24</v>
      </c>
      <c r="B487" s="431"/>
      <c r="C487" s="432"/>
      <c r="D487" s="432"/>
      <c r="E487" s="433"/>
      <c r="F487" s="43">
        <v>-9.6388248493894935E-9</v>
      </c>
      <c r="G487" s="431"/>
      <c r="H487" s="433"/>
      <c r="I487" s="39">
        <f t="shared" si="65"/>
        <v>-9.6388248493894935E-9</v>
      </c>
    </row>
    <row r="488" spans="1:12" ht="15">
      <c r="A488" s="28" t="s">
        <v>60</v>
      </c>
      <c r="B488" s="431"/>
      <c r="C488" s="432"/>
      <c r="D488" s="432"/>
      <c r="E488" s="433"/>
      <c r="F488" s="40">
        <v>4.3633152646549433E-13</v>
      </c>
      <c r="G488" s="431"/>
      <c r="H488" s="433"/>
      <c r="I488" s="42">
        <f t="shared" si="65"/>
        <v>4.3633152646549433E-13</v>
      </c>
    </row>
    <row r="489" spans="1:12" ht="15">
      <c r="A489" s="29" t="s">
        <v>22</v>
      </c>
      <c r="B489" s="431"/>
      <c r="C489" s="432"/>
      <c r="D489" s="432"/>
      <c r="E489" s="433"/>
      <c r="F489" s="43">
        <v>128.42637435766392</v>
      </c>
      <c r="G489" s="431"/>
      <c r="H489" s="433"/>
      <c r="I489" s="39">
        <f t="shared" si="65"/>
        <v>128.42637435766392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65"/>
        <v>0</v>
      </c>
    </row>
    <row r="491" spans="1:12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65"/>
        <v>0</v>
      </c>
    </row>
    <row r="492" spans="1:12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65"/>
        <v>0</v>
      </c>
    </row>
    <row r="493" spans="1:12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65"/>
        <v>0</v>
      </c>
    </row>
    <row r="494" spans="1:12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65"/>
        <v>0</v>
      </c>
    </row>
    <row r="495" spans="1:12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65"/>
        <v>0</v>
      </c>
    </row>
    <row r="496" spans="1:12" ht="15">
      <c r="A496" s="34" t="s">
        <v>26</v>
      </c>
      <c r="B496" s="67"/>
      <c r="C496" s="67"/>
      <c r="D496" s="67"/>
      <c r="E496" s="67"/>
      <c r="F496" s="67">
        <f>SUM(F475:F491)</f>
        <v>52927.098931522094</v>
      </c>
      <c r="G496" s="67"/>
      <c r="H496" s="68"/>
      <c r="I496" s="39">
        <f>SUM(I475:I491)</f>
        <v>52927.098931522094</v>
      </c>
      <c r="J496" s="292">
        <v>0</v>
      </c>
    </row>
    <row r="497" spans="1:11" s="16" customFormat="1" ht="15" thickBot="1">
      <c r="A497" s="32" t="s">
        <v>90</v>
      </c>
      <c r="B497" s="48">
        <f>+B496/$I$496</f>
        <v>0</v>
      </c>
      <c r="C497" s="48">
        <f t="shared" ref="C497:I497" si="66">+C496/$I$496</f>
        <v>0</v>
      </c>
      <c r="D497" s="48">
        <f t="shared" si="66"/>
        <v>0</v>
      </c>
      <c r="E497" s="48">
        <f t="shared" si="66"/>
        <v>0</v>
      </c>
      <c r="F497" s="48">
        <f t="shared" si="66"/>
        <v>1</v>
      </c>
      <c r="G497" s="48">
        <f t="shared" si="66"/>
        <v>0</v>
      </c>
      <c r="H497" s="48">
        <f t="shared" si="66"/>
        <v>0</v>
      </c>
      <c r="I497" s="48">
        <f t="shared" si="66"/>
        <v>1</v>
      </c>
      <c r="J497" s="4"/>
      <c r="K497"/>
    </row>
    <row r="498" spans="1:11" ht="15" thickBot="1">
      <c r="A498" s="2"/>
      <c r="B498" s="2"/>
      <c r="C498" s="2"/>
      <c r="D498" s="2"/>
      <c r="E498" s="2"/>
      <c r="F498" s="48"/>
      <c r="G498" s="2"/>
      <c r="H498" s="2"/>
      <c r="I498" s="2"/>
    </row>
    <row r="499" spans="1:11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11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11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11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67">F502</f>
        <v>0</v>
      </c>
    </row>
    <row r="503" spans="1:11" ht="15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67"/>
        <v>0</v>
      </c>
    </row>
    <row r="504" spans="1:11" ht="15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67"/>
        <v>0</v>
      </c>
    </row>
    <row r="505" spans="1:11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67"/>
        <v>0</v>
      </c>
    </row>
    <row r="506" spans="1:11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67"/>
        <v>0</v>
      </c>
    </row>
    <row r="507" spans="1:11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67"/>
        <v>0</v>
      </c>
    </row>
    <row r="508" spans="1:11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67"/>
        <v>0</v>
      </c>
    </row>
    <row r="509" spans="1:11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67"/>
        <v>0</v>
      </c>
    </row>
    <row r="510" spans="1:11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67"/>
        <v>0</v>
      </c>
    </row>
    <row r="511" spans="1:11" ht="15">
      <c r="A511" s="29" t="s">
        <v>140</v>
      </c>
      <c r="B511" s="431"/>
      <c r="C511" s="432"/>
      <c r="D511" s="432"/>
      <c r="E511" s="433"/>
      <c r="F511" s="43">
        <v>3820.1977807530193</v>
      </c>
      <c r="G511" s="431"/>
      <c r="H511" s="433"/>
      <c r="I511" s="39">
        <f t="shared" si="67"/>
        <v>3820.1977807530193</v>
      </c>
    </row>
    <row r="512" spans="1:11" ht="15">
      <c r="A512" s="28" t="s">
        <v>25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67"/>
        <v>0</v>
      </c>
    </row>
    <row r="513" spans="1:11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67"/>
        <v>0</v>
      </c>
    </row>
    <row r="514" spans="1:11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67"/>
        <v>0</v>
      </c>
    </row>
    <row r="515" spans="1:11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67"/>
        <v>0</v>
      </c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67"/>
        <v>0</v>
      </c>
    </row>
    <row r="517" spans="1:11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67"/>
        <v>0</v>
      </c>
    </row>
    <row r="518" spans="1:11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67"/>
        <v>0</v>
      </c>
    </row>
    <row r="519" spans="1:11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67"/>
        <v>0</v>
      </c>
    </row>
    <row r="520" spans="1:11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67"/>
        <v>0</v>
      </c>
    </row>
    <row r="521" spans="1:11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67"/>
        <v>0</v>
      </c>
    </row>
    <row r="522" spans="1:11" ht="15">
      <c r="A522" s="34" t="s">
        <v>26</v>
      </c>
      <c r="B522" s="67"/>
      <c r="C522" s="67"/>
      <c r="D522" s="67"/>
      <c r="E522" s="67"/>
      <c r="F522" s="67">
        <f>SUM(F501:F517)</f>
        <v>3820.1977807530193</v>
      </c>
      <c r="G522" s="67"/>
      <c r="H522" s="68"/>
      <c r="I522" s="39">
        <f>SUM(I501:I517)</f>
        <v>3820.1977807530193</v>
      </c>
    </row>
    <row r="523" spans="1:11" s="16" customFormat="1" ht="15" thickBot="1">
      <c r="A523" s="32" t="s">
        <v>90</v>
      </c>
      <c r="B523" s="48">
        <f>+B522/$I$522</f>
        <v>0</v>
      </c>
      <c r="C523" s="48">
        <f t="shared" ref="C523:I523" si="68">+C522/$I$522</f>
        <v>0</v>
      </c>
      <c r="D523" s="48">
        <f t="shared" si="68"/>
        <v>0</v>
      </c>
      <c r="E523" s="48">
        <f t="shared" si="68"/>
        <v>0</v>
      </c>
      <c r="F523" s="48">
        <f t="shared" si="68"/>
        <v>1</v>
      </c>
      <c r="G523" s="48">
        <f t="shared" si="68"/>
        <v>0</v>
      </c>
      <c r="H523" s="48">
        <f t="shared" si="68"/>
        <v>0</v>
      </c>
      <c r="I523" s="48">
        <f t="shared" si="68"/>
        <v>1</v>
      </c>
      <c r="J523" s="4"/>
      <c r="K523"/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11" ht="14.25" customHeight="1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69">F528</f>
        <v>0</v>
      </c>
    </row>
    <row r="529" spans="1:9" ht="15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69"/>
        <v>0</v>
      </c>
    </row>
    <row r="530" spans="1:9" ht="15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69"/>
        <v>0</v>
      </c>
    </row>
    <row r="531" spans="1:9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69"/>
        <v>0</v>
      </c>
    </row>
    <row r="532" spans="1:9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69"/>
        <v>0</v>
      </c>
    </row>
    <row r="533" spans="1:9" ht="15">
      <c r="A533" s="29" t="s">
        <v>58</v>
      </c>
      <c r="B533" s="431"/>
      <c r="C533" s="432"/>
      <c r="D533" s="432"/>
      <c r="E533" s="433"/>
      <c r="F533" s="43">
        <v>511.98663250523856</v>
      </c>
      <c r="G533" s="431"/>
      <c r="H533" s="433"/>
      <c r="I533" s="39">
        <f t="shared" si="69"/>
        <v>511.98663250523856</v>
      </c>
    </row>
    <row r="534" spans="1:9" ht="15">
      <c r="A534" s="28" t="s">
        <v>12</v>
      </c>
      <c r="B534" s="431"/>
      <c r="C534" s="432"/>
      <c r="D534" s="432"/>
      <c r="E534" s="433"/>
      <c r="F534" s="40">
        <v>58.062193966909824</v>
      </c>
      <c r="G534" s="431"/>
      <c r="H534" s="433"/>
      <c r="I534" s="42">
        <f t="shared" si="69"/>
        <v>58.062193966909824</v>
      </c>
    </row>
    <row r="535" spans="1:9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69"/>
        <v>0</v>
      </c>
    </row>
    <row r="536" spans="1:9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69"/>
        <v>0</v>
      </c>
    </row>
    <row r="537" spans="1:9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69"/>
        <v>0</v>
      </c>
    </row>
    <row r="538" spans="1:9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69"/>
        <v>0</v>
      </c>
    </row>
    <row r="539" spans="1:9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69"/>
        <v>0</v>
      </c>
    </row>
    <row r="540" spans="1:9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69"/>
        <v>0</v>
      </c>
    </row>
    <row r="541" spans="1:9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69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69"/>
        <v>0</v>
      </c>
    </row>
    <row r="543" spans="1:9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69"/>
        <v>0</v>
      </c>
    </row>
    <row r="544" spans="1:9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69"/>
        <v>0</v>
      </c>
    </row>
    <row r="545" spans="1:11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69"/>
        <v>0</v>
      </c>
    </row>
    <row r="546" spans="1:11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69"/>
        <v>0</v>
      </c>
    </row>
    <row r="547" spans="1:11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69"/>
        <v>0</v>
      </c>
    </row>
    <row r="548" spans="1:11" ht="15">
      <c r="A548" s="34" t="s">
        <v>26</v>
      </c>
      <c r="B548" s="67"/>
      <c r="C548" s="67"/>
      <c r="D548" s="67"/>
      <c r="E548" s="67"/>
      <c r="F548" s="67">
        <f>SUM(F527:F543)</f>
        <v>570.04882647214833</v>
      </c>
      <c r="G548" s="67"/>
      <c r="H548" s="68"/>
      <c r="I548" s="39">
        <f>SUM(I527:I543)</f>
        <v>570.04882647214833</v>
      </c>
    </row>
    <row r="549" spans="1:11" s="16" customFormat="1" ht="15" thickBot="1">
      <c r="A549" s="32" t="s">
        <v>90</v>
      </c>
      <c r="B549" s="48">
        <f>+B548/$I$548</f>
        <v>0</v>
      </c>
      <c r="C549" s="48">
        <f t="shared" ref="C549:I549" si="70">+C548/$I$548</f>
        <v>0</v>
      </c>
      <c r="D549" s="48">
        <f t="shared" si="70"/>
        <v>0</v>
      </c>
      <c r="E549" s="48">
        <f t="shared" si="70"/>
        <v>0</v>
      </c>
      <c r="F549" s="48">
        <f t="shared" si="70"/>
        <v>1</v>
      </c>
      <c r="G549" s="48">
        <f t="shared" si="70"/>
        <v>0</v>
      </c>
      <c r="H549" s="48">
        <f t="shared" si="70"/>
        <v>0</v>
      </c>
      <c r="I549" s="48">
        <f t="shared" si="70"/>
        <v>1</v>
      </c>
      <c r="J549" s="4"/>
      <c r="K549"/>
    </row>
    <row r="550" spans="1:11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11" ht="14.25" customHeight="1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11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11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71">F554</f>
        <v>0</v>
      </c>
    </row>
    <row r="555" spans="1:11" ht="15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71"/>
        <v>0</v>
      </c>
    </row>
    <row r="556" spans="1:11" ht="15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71"/>
        <v>0</v>
      </c>
    </row>
    <row r="557" spans="1:11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71"/>
        <v>0</v>
      </c>
    </row>
    <row r="558" spans="1:11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71"/>
        <v>0</v>
      </c>
    </row>
    <row r="559" spans="1:11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71"/>
        <v>0</v>
      </c>
    </row>
    <row r="560" spans="1:11" ht="15">
      <c r="A560" s="28" t="s">
        <v>12</v>
      </c>
      <c r="B560" s="431"/>
      <c r="C560" s="432"/>
      <c r="D560" s="432"/>
      <c r="E560" s="433"/>
      <c r="F560" s="40">
        <v>29.367731672989642</v>
      </c>
      <c r="G560" s="431"/>
      <c r="H560" s="433"/>
      <c r="I560" s="42">
        <f t="shared" si="71"/>
        <v>29.367731672989642</v>
      </c>
    </row>
    <row r="561" spans="1:11" ht="15">
      <c r="A561" s="29" t="s">
        <v>59</v>
      </c>
      <c r="B561" s="431"/>
      <c r="C561" s="432"/>
      <c r="D561" s="432"/>
      <c r="E561" s="433"/>
      <c r="F561" s="43">
        <v>17290.822151913606</v>
      </c>
      <c r="G561" s="431"/>
      <c r="H561" s="433"/>
      <c r="I561" s="39">
        <f t="shared" si="71"/>
        <v>17290.822151913606</v>
      </c>
    </row>
    <row r="562" spans="1:11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71"/>
        <v>0</v>
      </c>
    </row>
    <row r="563" spans="1:11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71"/>
        <v>0</v>
      </c>
    </row>
    <row r="564" spans="1:11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71"/>
        <v>0</v>
      </c>
    </row>
    <row r="565" spans="1:11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71"/>
        <v>0</v>
      </c>
    </row>
    <row r="566" spans="1:11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71"/>
        <v>0</v>
      </c>
    </row>
    <row r="567" spans="1:11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71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71"/>
        <v>0</v>
      </c>
    </row>
    <row r="569" spans="1:11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71"/>
        <v>0</v>
      </c>
    </row>
    <row r="570" spans="1:11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71"/>
        <v>0</v>
      </c>
    </row>
    <row r="571" spans="1:11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71"/>
        <v>0</v>
      </c>
    </row>
    <row r="572" spans="1:11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71"/>
        <v>0</v>
      </c>
    </row>
    <row r="573" spans="1:11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71"/>
        <v>0</v>
      </c>
    </row>
    <row r="574" spans="1:11" ht="15">
      <c r="A574" s="34" t="s">
        <v>26</v>
      </c>
      <c r="B574" s="67"/>
      <c r="C574" s="67"/>
      <c r="D574" s="67"/>
      <c r="E574" s="67"/>
      <c r="F574" s="67">
        <f>SUM(F553:F569)</f>
        <v>17320.189883586594</v>
      </c>
      <c r="G574" s="67"/>
      <c r="H574" s="68"/>
      <c r="I574" s="39">
        <f>SUM(I553:I569)</f>
        <v>17320.189883586594</v>
      </c>
    </row>
    <row r="575" spans="1:11" s="16" customFormat="1" ht="15" thickBot="1">
      <c r="A575" s="32" t="s">
        <v>90</v>
      </c>
      <c r="B575" s="48">
        <f>+B574/$I$574</f>
        <v>0</v>
      </c>
      <c r="C575" s="48">
        <f t="shared" ref="C575:I575" si="72">+C574/$I$574</f>
        <v>0</v>
      </c>
      <c r="D575" s="48">
        <f t="shared" si="72"/>
        <v>0</v>
      </c>
      <c r="E575" s="48">
        <f t="shared" si="72"/>
        <v>0</v>
      </c>
      <c r="F575" s="48">
        <f t="shared" si="72"/>
        <v>1</v>
      </c>
      <c r="G575" s="48">
        <f t="shared" si="72"/>
        <v>0</v>
      </c>
      <c r="H575" s="48">
        <f t="shared" si="72"/>
        <v>0</v>
      </c>
      <c r="I575" s="48">
        <f t="shared" si="72"/>
        <v>1</v>
      </c>
      <c r="J575" s="4"/>
      <c r="K575"/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>
      <c r="A577" s="452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453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9" ht="15">
      <c r="A579" s="27" t="s">
        <v>7</v>
      </c>
      <c r="B579" s="37">
        <v>40.423607840752922</v>
      </c>
      <c r="C579" s="37">
        <v>0</v>
      </c>
      <c r="D579" s="37">
        <v>7.7073986705666231</v>
      </c>
      <c r="E579" s="37">
        <v>0</v>
      </c>
      <c r="F579" s="421"/>
      <c r="G579" s="37">
        <v>0</v>
      </c>
      <c r="H579" s="38">
        <v>0</v>
      </c>
      <c r="I579" s="39">
        <f>+SUM(B579:E579,G579:H579)</f>
        <v>48.131006511319548</v>
      </c>
    </row>
    <row r="580" spans="1:9" ht="15">
      <c r="A580" s="28" t="s">
        <v>8</v>
      </c>
      <c r="B580" s="40">
        <v>88.428262637250981</v>
      </c>
      <c r="C580" s="40">
        <v>0</v>
      </c>
      <c r="D580" s="40">
        <v>21.691910090055735</v>
      </c>
      <c r="E580" s="40">
        <v>0</v>
      </c>
      <c r="F580" s="422"/>
      <c r="G580" s="40">
        <v>0</v>
      </c>
      <c r="H580" s="41">
        <v>0</v>
      </c>
      <c r="I580" s="42">
        <f t="shared" ref="I580:I595" si="73">+SUM(B580:E580,G580:H580)</f>
        <v>110.12017272730671</v>
      </c>
    </row>
    <row r="581" spans="1:9" ht="15">
      <c r="A581" s="29" t="s">
        <v>10</v>
      </c>
      <c r="B581" s="43">
        <v>25.581196843125774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73"/>
        <v>25.581196843125774</v>
      </c>
    </row>
    <row r="582" spans="1:9" ht="15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73"/>
        <v>0</v>
      </c>
    </row>
    <row r="583" spans="1:9" ht="15">
      <c r="A583" s="29" t="s">
        <v>16</v>
      </c>
      <c r="B583" s="43">
        <v>659.65675947505486</v>
      </c>
      <c r="C583" s="43">
        <v>79.900792405590423</v>
      </c>
      <c r="D583" s="43">
        <v>17.228362291936374</v>
      </c>
      <c r="E583" s="43">
        <v>38.424139841839221</v>
      </c>
      <c r="F583" s="422"/>
      <c r="G583" s="43">
        <v>0</v>
      </c>
      <c r="H583" s="44">
        <v>0</v>
      </c>
      <c r="I583" s="39">
        <f t="shared" si="73"/>
        <v>795.21005401442085</v>
      </c>
    </row>
    <row r="584" spans="1:9" ht="15">
      <c r="A584" s="28" t="s">
        <v>68</v>
      </c>
      <c r="B584" s="40">
        <v>1787.1013966681326</v>
      </c>
      <c r="C584" s="40">
        <v>27.120773638741209</v>
      </c>
      <c r="D584" s="40">
        <v>32.067536237974203</v>
      </c>
      <c r="E584" s="40">
        <v>0</v>
      </c>
      <c r="F584" s="422"/>
      <c r="G584" s="40">
        <v>0</v>
      </c>
      <c r="H584" s="41">
        <v>0</v>
      </c>
      <c r="I584" s="42">
        <f t="shared" si="73"/>
        <v>1846.2897065448481</v>
      </c>
    </row>
    <row r="585" spans="1:9" ht="15">
      <c r="A585" s="29" t="s">
        <v>58</v>
      </c>
      <c r="B585" s="43">
        <v>0</v>
      </c>
      <c r="C585" s="43">
        <v>0</v>
      </c>
      <c r="D585" s="43">
        <v>0.28076727165035464</v>
      </c>
      <c r="E585" s="43">
        <v>130.97362379931494</v>
      </c>
      <c r="F585" s="422"/>
      <c r="G585" s="43">
        <v>0</v>
      </c>
      <c r="H585" s="44">
        <v>0</v>
      </c>
      <c r="I585" s="39">
        <f t="shared" si="73"/>
        <v>131.25439107096528</v>
      </c>
    </row>
    <row r="586" spans="1:9" ht="15">
      <c r="A586" s="28" t="s">
        <v>12</v>
      </c>
      <c r="B586" s="40">
        <v>0</v>
      </c>
      <c r="C586" s="40">
        <v>0</v>
      </c>
      <c r="D586" s="40">
        <v>5.7982130063730111E-2</v>
      </c>
      <c r="E586" s="40">
        <v>1.6952530517662381</v>
      </c>
      <c r="F586" s="422"/>
      <c r="G586" s="40">
        <v>0</v>
      </c>
      <c r="H586" s="41">
        <v>0</v>
      </c>
      <c r="I586" s="42">
        <f t="shared" si="73"/>
        <v>1.7532351818299683</v>
      </c>
    </row>
    <row r="587" spans="1:9" ht="15">
      <c r="A587" s="29" t="s">
        <v>59</v>
      </c>
      <c r="B587" s="43">
        <v>0</v>
      </c>
      <c r="C587" s="43">
        <v>0</v>
      </c>
      <c r="D587" s="43">
        <v>0</v>
      </c>
      <c r="E587" s="43">
        <v>40.275945440367089</v>
      </c>
      <c r="F587" s="422"/>
      <c r="G587" s="43">
        <v>0</v>
      </c>
      <c r="H587" s="44">
        <v>0</v>
      </c>
      <c r="I587" s="39">
        <f t="shared" si="73"/>
        <v>40.275945440367089</v>
      </c>
    </row>
    <row r="588" spans="1:9" ht="15">
      <c r="A588" s="28" t="s">
        <v>17</v>
      </c>
      <c r="B588" s="40">
        <v>159.86184995125512</v>
      </c>
      <c r="C588" s="40">
        <v>0.86617861496638315</v>
      </c>
      <c r="D588" s="40">
        <v>20.289092095258468</v>
      </c>
      <c r="E588" s="40">
        <v>2.7657546868001974</v>
      </c>
      <c r="F588" s="422"/>
      <c r="G588" s="40">
        <v>0</v>
      </c>
      <c r="H588" s="41">
        <v>0</v>
      </c>
      <c r="I588" s="42">
        <f t="shared" si="73"/>
        <v>183.78287534828016</v>
      </c>
    </row>
    <row r="589" spans="1:9" ht="15">
      <c r="A589" s="29" t="s">
        <v>140</v>
      </c>
      <c r="B589" s="43">
        <v>3753.8547280530647</v>
      </c>
      <c r="C589" s="43">
        <v>591.5578926577665</v>
      </c>
      <c r="D589" s="43">
        <v>115.37224405410771</v>
      </c>
      <c r="E589" s="43">
        <v>90.84634634710963</v>
      </c>
      <c r="F589" s="422"/>
      <c r="G589" s="43">
        <v>0</v>
      </c>
      <c r="H589" s="44">
        <v>0</v>
      </c>
      <c r="I589" s="39">
        <f>+SUM(B589:E589,G589:H589)</f>
        <v>4551.6312111120487</v>
      </c>
    </row>
    <row r="590" spans="1:9" ht="15">
      <c r="A590" s="28" t="s">
        <v>25</v>
      </c>
      <c r="B590" s="40">
        <v>1235.0739267676295</v>
      </c>
      <c r="C590" s="40">
        <v>0</v>
      </c>
      <c r="D590" s="40">
        <v>2723.9920719560478</v>
      </c>
      <c r="E590" s="40">
        <v>600.26819180675909</v>
      </c>
      <c r="F590" s="422"/>
      <c r="G590" s="40">
        <v>1866.2432393556023</v>
      </c>
      <c r="H590" s="41">
        <v>0.48584479085205079</v>
      </c>
      <c r="I590" s="42">
        <f t="shared" si="73"/>
        <v>6426.0632746768897</v>
      </c>
    </row>
    <row r="591" spans="1:9" ht="15">
      <c r="A591" s="29" t="s">
        <v>24</v>
      </c>
      <c r="B591" s="43">
        <v>2844.6745027488823</v>
      </c>
      <c r="C591" s="43">
        <v>18.034728703311877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>+SUM(B591:E591,G591:H591)</f>
        <v>2862.7092314521942</v>
      </c>
    </row>
    <row r="592" spans="1:9" ht="15">
      <c r="A592" s="28" t="s">
        <v>60</v>
      </c>
      <c r="B592" s="40">
        <v>47.47391106313983</v>
      </c>
      <c r="C592" s="40">
        <v>0</v>
      </c>
      <c r="D592" s="40">
        <v>8.4394633822822254</v>
      </c>
      <c r="E592" s="40">
        <v>0</v>
      </c>
      <c r="F592" s="422"/>
      <c r="G592" s="40">
        <v>0</v>
      </c>
      <c r="H592" s="41">
        <v>0</v>
      </c>
      <c r="I592" s="42">
        <f t="shared" si="73"/>
        <v>55.913374445422058</v>
      </c>
    </row>
    <row r="593" spans="1:11" ht="15">
      <c r="A593" s="29" t="s">
        <v>22</v>
      </c>
      <c r="B593" s="43">
        <v>606.72643178784608</v>
      </c>
      <c r="C593" s="43">
        <v>0</v>
      </c>
      <c r="D593" s="43">
        <v>37.4224119594341</v>
      </c>
      <c r="E593" s="43">
        <v>0</v>
      </c>
      <c r="F593" s="422"/>
      <c r="G593" s="43">
        <v>0</v>
      </c>
      <c r="H593" s="44">
        <v>0</v>
      </c>
      <c r="I593" s="39">
        <f>+SUM(B593:E593,G593:H593)</f>
        <v>644.14884374728013</v>
      </c>
    </row>
    <row r="594" spans="1:11" ht="15">
      <c r="A594" s="28" t="s">
        <v>21</v>
      </c>
      <c r="B594" s="40">
        <v>89.862041412797083</v>
      </c>
      <c r="C594" s="40">
        <v>0</v>
      </c>
      <c r="D594" s="40">
        <v>1.6603142204018086</v>
      </c>
      <c r="E594" s="40">
        <v>0</v>
      </c>
      <c r="F594" s="422"/>
      <c r="G594" s="40">
        <v>0</v>
      </c>
      <c r="H594" s="41">
        <v>0</v>
      </c>
      <c r="I594" s="42">
        <f t="shared" si="73"/>
        <v>91.522355633198899</v>
      </c>
    </row>
    <row r="595" spans="1:11" ht="15">
      <c r="A595" s="30" t="s">
        <v>64</v>
      </c>
      <c r="B595" s="43">
        <v>549.32267468322766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73"/>
        <v>549.32267468322766</v>
      </c>
    </row>
    <row r="596" spans="1:11">
      <c r="A596" s="55" t="s">
        <v>23</v>
      </c>
      <c r="B596" s="59">
        <v>549.32267468322766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v>0</v>
      </c>
    </row>
    <row r="597" spans="1:11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v>0</v>
      </c>
    </row>
    <row r="598" spans="1:11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v>0</v>
      </c>
    </row>
    <row r="599" spans="1:11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v>0</v>
      </c>
    </row>
    <row r="600" spans="1:11" ht="15">
      <c r="A600" s="34" t="s">
        <v>26</v>
      </c>
      <c r="B600" s="67">
        <f>+SUM(B579:B595)</f>
        <v>11888.041289932156</v>
      </c>
      <c r="C600" s="67">
        <f t="shared" ref="C600:H600" si="74">+SUM(C579:C595)</f>
        <v>717.48036602037644</v>
      </c>
      <c r="D600" s="67">
        <f t="shared" si="74"/>
        <v>2986.2095543597788</v>
      </c>
      <c r="E600" s="67">
        <f>+SUM(E579:E595)</f>
        <v>905.24925497395634</v>
      </c>
      <c r="F600" s="67">
        <f t="shared" si="74"/>
        <v>0</v>
      </c>
      <c r="G600" s="67">
        <f>+SUM(G579:G595)</f>
        <v>1866.2432393556023</v>
      </c>
      <c r="H600" s="68">
        <f t="shared" si="74"/>
        <v>0.48584479085205079</v>
      </c>
      <c r="I600" s="39">
        <f>+SUM(I579:I595)</f>
        <v>18363.709549432722</v>
      </c>
    </row>
    <row r="601" spans="1:11" s="15" customFormat="1" ht="15" thickBot="1">
      <c r="A601" s="58" t="s">
        <v>90</v>
      </c>
      <c r="B601" s="48">
        <f>+B600/$I$600</f>
        <v>0.64736600510540054</v>
      </c>
      <c r="C601" s="48">
        <f t="shared" ref="C601:I601" si="75">+C600/$I$600</f>
        <v>3.9070557290672256E-2</v>
      </c>
      <c r="D601" s="48">
        <f t="shared" si="75"/>
        <v>0.16261472369301477</v>
      </c>
      <c r="E601" s="48">
        <f t="shared" si="75"/>
        <v>4.929555504769572E-2</v>
      </c>
      <c r="F601" s="48">
        <f t="shared" si="75"/>
        <v>0</v>
      </c>
      <c r="G601" s="48">
        <f t="shared" si="75"/>
        <v>0.10162670207410533</v>
      </c>
      <c r="H601" s="48">
        <f t="shared" si="75"/>
        <v>2.645678911138404E-5</v>
      </c>
      <c r="I601" s="48">
        <f t="shared" si="75"/>
        <v>1</v>
      </c>
      <c r="K601"/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1</v>
      </c>
      <c r="D603" s="35" t="s">
        <v>2</v>
      </c>
      <c r="E603" s="35" t="s">
        <v>3</v>
      </c>
      <c r="F603" s="35" t="s">
        <v>27</v>
      </c>
      <c r="G603" s="35" t="s">
        <v>4</v>
      </c>
      <c r="H603" s="35" t="s">
        <v>5</v>
      </c>
      <c r="I603" s="36" t="s">
        <v>6</v>
      </c>
    </row>
    <row r="604" spans="1:11" ht="14.25" customHeight="1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739.7186661629039</v>
      </c>
      <c r="C605" s="37">
        <v>0</v>
      </c>
      <c r="D605" s="37">
        <v>50.5790540966088</v>
      </c>
      <c r="E605" s="37">
        <v>0</v>
      </c>
      <c r="F605" s="421"/>
      <c r="G605" s="37">
        <v>0</v>
      </c>
      <c r="H605" s="38">
        <v>0</v>
      </c>
      <c r="I605" s="39">
        <f>+SUM(B605:E605,G605:H605)</f>
        <v>790.29772025951274</v>
      </c>
    </row>
    <row r="606" spans="1:11" ht="15">
      <c r="A606" s="28" t="s">
        <v>8</v>
      </c>
      <c r="B606" s="40">
        <v>106.56786105644221</v>
      </c>
      <c r="C606" s="40">
        <v>0</v>
      </c>
      <c r="D606" s="40">
        <v>7.2866913542866456</v>
      </c>
      <c r="E606" s="40">
        <v>0</v>
      </c>
      <c r="F606" s="422"/>
      <c r="G606" s="40">
        <v>0</v>
      </c>
      <c r="H606" s="41">
        <v>0</v>
      </c>
      <c r="I606" s="42">
        <f t="shared" ref="I606:I621" si="76">+SUM(B606:E606,G606:H606)</f>
        <v>113.85455241072886</v>
      </c>
    </row>
    <row r="607" spans="1:11" ht="15">
      <c r="A607" s="29" t="s">
        <v>10</v>
      </c>
      <c r="B607" s="43">
        <v>1377.5874827827467</v>
      </c>
      <c r="C607" s="43">
        <v>0</v>
      </c>
      <c r="D607" s="43">
        <v>94.194015916769004</v>
      </c>
      <c r="E607" s="43">
        <v>0</v>
      </c>
      <c r="F607" s="422"/>
      <c r="G607" s="43">
        <v>0</v>
      </c>
      <c r="H607" s="44">
        <v>0</v>
      </c>
      <c r="I607" s="39">
        <f t="shared" si="76"/>
        <v>1471.7814986995159</v>
      </c>
    </row>
    <row r="608" spans="1:11" ht="15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76"/>
        <v>0</v>
      </c>
    </row>
    <row r="609" spans="1:9" ht="15">
      <c r="A609" s="29" t="s">
        <v>16</v>
      </c>
      <c r="B609" s="43">
        <v>1307.780264404679</v>
      </c>
      <c r="C609" s="43">
        <v>0</v>
      </c>
      <c r="D609" s="43">
        <v>102.98593236412249</v>
      </c>
      <c r="E609" s="43">
        <v>0</v>
      </c>
      <c r="F609" s="422"/>
      <c r="G609" s="43">
        <v>0</v>
      </c>
      <c r="H609" s="44">
        <v>0</v>
      </c>
      <c r="I609" s="39">
        <f t="shared" si="76"/>
        <v>1410.7661967688014</v>
      </c>
    </row>
    <row r="610" spans="1:9" ht="15">
      <c r="A610" s="28" t="s">
        <v>68</v>
      </c>
      <c r="B610" s="40">
        <v>10701.779740863156</v>
      </c>
      <c r="C610" s="40">
        <v>0</v>
      </c>
      <c r="D610" s="40">
        <v>842.75072392989227</v>
      </c>
      <c r="E610" s="40">
        <v>0</v>
      </c>
      <c r="F610" s="422"/>
      <c r="G610" s="40">
        <v>0</v>
      </c>
      <c r="H610" s="41">
        <v>0</v>
      </c>
      <c r="I610" s="42">
        <f t="shared" si="76"/>
        <v>11544.530464793048</v>
      </c>
    </row>
    <row r="611" spans="1:9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76"/>
        <v>0</v>
      </c>
    </row>
    <row r="612" spans="1:9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76"/>
        <v>0</v>
      </c>
    </row>
    <row r="613" spans="1:9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76"/>
        <v>0</v>
      </c>
    </row>
    <row r="614" spans="1:9" ht="15">
      <c r="A614" s="28" t="s">
        <v>17</v>
      </c>
      <c r="B614" s="40">
        <v>591.17143155815916</v>
      </c>
      <c r="C614" s="40">
        <v>0</v>
      </c>
      <c r="D614" s="40">
        <v>46.553953078474237</v>
      </c>
      <c r="E614" s="40">
        <v>0</v>
      </c>
      <c r="F614" s="422"/>
      <c r="G614" s="40">
        <v>0</v>
      </c>
      <c r="H614" s="41">
        <v>0</v>
      </c>
      <c r="I614" s="42">
        <f t="shared" si="76"/>
        <v>637.72538463663341</v>
      </c>
    </row>
    <row r="615" spans="1:9" ht="15">
      <c r="A615" s="29" t="s">
        <v>140</v>
      </c>
      <c r="B615" s="43">
        <v>10321.800153039288</v>
      </c>
      <c r="C615" s="43">
        <v>0</v>
      </c>
      <c r="D615" s="43">
        <v>3259.5158378018796</v>
      </c>
      <c r="E615" s="43">
        <v>0</v>
      </c>
      <c r="F615" s="422"/>
      <c r="G615" s="43">
        <v>0</v>
      </c>
      <c r="H615" s="44">
        <v>0</v>
      </c>
      <c r="I615" s="39">
        <f>+SUM(B615:E615,G615:H615)</f>
        <v>13581.315990841169</v>
      </c>
    </row>
    <row r="616" spans="1:9" ht="15">
      <c r="A616" s="28" t="s">
        <v>25</v>
      </c>
      <c r="B616" s="40">
        <v>1368.2215661419712</v>
      </c>
      <c r="C616" s="40">
        <v>0</v>
      </c>
      <c r="D616" s="40">
        <v>1554.1934295010742</v>
      </c>
      <c r="E616" s="40">
        <v>5718.1154258601546</v>
      </c>
      <c r="F616" s="422"/>
      <c r="G616" s="40">
        <v>1497.6016591538505</v>
      </c>
      <c r="H616" s="41">
        <v>0</v>
      </c>
      <c r="I616" s="42">
        <f t="shared" si="76"/>
        <v>10138.132080657051</v>
      </c>
    </row>
    <row r="617" spans="1:9" ht="15">
      <c r="A617" s="29" t="s">
        <v>24</v>
      </c>
      <c r="B617" s="43">
        <v>1005.0998713299372</v>
      </c>
      <c r="C617" s="43">
        <v>0</v>
      </c>
      <c r="D617" s="43">
        <v>233.92856965864416</v>
      </c>
      <c r="E617" s="43">
        <v>0</v>
      </c>
      <c r="F617" s="422"/>
      <c r="G617" s="43">
        <v>0</v>
      </c>
      <c r="H617" s="44">
        <v>0</v>
      </c>
      <c r="I617" s="39">
        <f>+SUM(B617:E617,G617:H617)</f>
        <v>1239.0284409885812</v>
      </c>
    </row>
    <row r="618" spans="1:9" ht="15">
      <c r="A618" s="28" t="s">
        <v>60</v>
      </c>
      <c r="B618" s="40">
        <v>13838.749166648266</v>
      </c>
      <c r="C618" s="40">
        <v>0</v>
      </c>
      <c r="D618" s="40">
        <v>1452.6863766094864</v>
      </c>
      <c r="E618" s="40">
        <v>0</v>
      </c>
      <c r="F618" s="422"/>
      <c r="G618" s="40">
        <v>0</v>
      </c>
      <c r="H618" s="41">
        <v>0</v>
      </c>
      <c r="I618" s="42">
        <f t="shared" si="76"/>
        <v>15291.435543257752</v>
      </c>
    </row>
    <row r="619" spans="1:9" ht="15">
      <c r="A619" s="29" t="s">
        <v>22</v>
      </c>
      <c r="B619" s="43">
        <v>909.61163966805418</v>
      </c>
      <c r="C619" s="43">
        <v>0</v>
      </c>
      <c r="D619" s="43">
        <v>95.484094771784683</v>
      </c>
      <c r="E619" s="43">
        <v>0</v>
      </c>
      <c r="F619" s="422"/>
      <c r="G619" s="43">
        <v>0</v>
      </c>
      <c r="H619" s="44">
        <v>0</v>
      </c>
      <c r="I619" s="39">
        <f>+SUM(B619:E619,G619:H619)</f>
        <v>1005.0957344398389</v>
      </c>
    </row>
    <row r="620" spans="1:9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76"/>
        <v>0</v>
      </c>
    </row>
    <row r="621" spans="1:9" ht="15">
      <c r="A621" s="30" t="s">
        <v>64</v>
      </c>
      <c r="B621" s="43">
        <v>116.41259123250856</v>
      </c>
      <c r="C621" s="43">
        <v>0</v>
      </c>
      <c r="D621" s="43">
        <v>607.48108637735186</v>
      </c>
      <c r="E621" s="43">
        <v>0</v>
      </c>
      <c r="F621" s="422"/>
      <c r="G621" s="43">
        <v>0</v>
      </c>
      <c r="H621" s="44">
        <v>0</v>
      </c>
      <c r="I621" s="39">
        <f t="shared" si="76"/>
        <v>723.89367760986045</v>
      </c>
    </row>
    <row r="622" spans="1:9">
      <c r="A622" s="55" t="s">
        <v>23</v>
      </c>
      <c r="B622" s="59">
        <v>116.41259123250856</v>
      </c>
      <c r="C622" s="59">
        <v>0</v>
      </c>
      <c r="D622" s="59">
        <v>607.48108637735186</v>
      </c>
      <c r="E622" s="59">
        <v>0</v>
      </c>
      <c r="F622" s="422"/>
      <c r="G622" s="59">
        <v>0</v>
      </c>
      <c r="H622" s="60">
        <v>0</v>
      </c>
      <c r="I622" s="61">
        <v>0</v>
      </c>
    </row>
    <row r="623" spans="1:9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v>0</v>
      </c>
    </row>
    <row r="624" spans="1:9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v>0</v>
      </c>
    </row>
    <row r="625" spans="1:11" ht="1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v>0</v>
      </c>
    </row>
    <row r="626" spans="1:11" ht="15">
      <c r="A626" s="34" t="s">
        <v>26</v>
      </c>
      <c r="B626" s="67">
        <f>+SUM(B605:B621)</f>
        <v>42384.500434888112</v>
      </c>
      <c r="C626" s="67">
        <f t="shared" ref="C626:H626" si="77">+SUM(C605:C621)</f>
        <v>0</v>
      </c>
      <c r="D626" s="67">
        <f t="shared" si="77"/>
        <v>8347.6397654603752</v>
      </c>
      <c r="E626" s="67">
        <f>+SUM(E605:E621)</f>
        <v>5718.1154258601546</v>
      </c>
      <c r="F626" s="67">
        <f t="shared" si="77"/>
        <v>0</v>
      </c>
      <c r="G626" s="67">
        <f>+SUM(G605:G621)</f>
        <v>1497.6016591538505</v>
      </c>
      <c r="H626" s="68">
        <f t="shared" si="77"/>
        <v>0</v>
      </c>
      <c r="I626" s="39">
        <f>+SUM(I605:I621)</f>
        <v>57947.857285362494</v>
      </c>
    </row>
    <row r="627" spans="1:11" s="15" customFormat="1" ht="15" thickBot="1">
      <c r="A627" s="58" t="s">
        <v>90</v>
      </c>
      <c r="B627" s="48">
        <f>+B626/$I$626</f>
        <v>0.73142480879261684</v>
      </c>
      <c r="C627" s="48">
        <f t="shared" ref="C627:I627" si="78">+C626/$I$626</f>
        <v>0</v>
      </c>
      <c r="D627" s="48">
        <f t="shared" si="78"/>
        <v>0.1440543301601761</v>
      </c>
      <c r="E627" s="48">
        <f t="shared" si="78"/>
        <v>9.8676908754390447E-2</v>
      </c>
      <c r="F627" s="48">
        <f t="shared" si="78"/>
        <v>0</v>
      </c>
      <c r="G627" s="48">
        <f t="shared" si="78"/>
        <v>2.5843952292816556E-2</v>
      </c>
      <c r="H627" s="48">
        <f t="shared" si="78"/>
        <v>0</v>
      </c>
      <c r="I627" s="48">
        <f t="shared" si="78"/>
        <v>1</v>
      </c>
      <c r="K627"/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11" ht="15">
      <c r="A631" s="27" t="s">
        <v>7</v>
      </c>
      <c r="B631" s="37">
        <v>1.9575745332520877</v>
      </c>
      <c r="C631" s="37">
        <v>0</v>
      </c>
      <c r="D631" s="37">
        <v>2.9394296888316935</v>
      </c>
      <c r="E631" s="37">
        <v>0</v>
      </c>
      <c r="F631" s="37">
        <v>0</v>
      </c>
      <c r="G631" s="37">
        <v>0</v>
      </c>
      <c r="H631" s="38">
        <v>0</v>
      </c>
      <c r="I631" s="39">
        <f>+SUM(B631:H631)</f>
        <v>4.8970042220837815</v>
      </c>
    </row>
    <row r="632" spans="1:11" ht="15">
      <c r="A632" s="28" t="s">
        <v>8</v>
      </c>
      <c r="B632" s="40">
        <v>4.3469017789864406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79">+SUM(B632:H632)</f>
        <v>4.3469017789864406</v>
      </c>
    </row>
    <row r="633" spans="1:11" ht="15">
      <c r="A633" s="29" t="s">
        <v>10</v>
      </c>
      <c r="B633" s="43">
        <v>33.890991250906126</v>
      </c>
      <c r="C633" s="43">
        <v>0</v>
      </c>
      <c r="D633" s="43">
        <v>0.1085679413542209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79"/>
        <v>33.99955919226035</v>
      </c>
    </row>
    <row r="634" spans="1:11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79"/>
        <v>0</v>
      </c>
    </row>
    <row r="635" spans="1:11" ht="15">
      <c r="A635" s="29" t="s">
        <v>16</v>
      </c>
      <c r="B635" s="43">
        <v>338.23435043825458</v>
      </c>
      <c r="C635" s="43">
        <v>1.4618700623704481</v>
      </c>
      <c r="D635" s="43">
        <v>27.254832574871919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79"/>
        <v>366.95105307549693</v>
      </c>
    </row>
    <row r="636" spans="1:11" ht="15">
      <c r="A636" s="28" t="s">
        <v>68</v>
      </c>
      <c r="B636" s="40">
        <v>8.1781683396299858</v>
      </c>
      <c r="C636" s="40">
        <v>0.18456331964424041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79"/>
        <v>8.3627316592742265</v>
      </c>
    </row>
    <row r="637" spans="1:11" ht="15">
      <c r="A637" s="29" t="s">
        <v>58</v>
      </c>
      <c r="B637" s="43">
        <v>0</v>
      </c>
      <c r="C637" s="43">
        <v>1.8236251366509184</v>
      </c>
      <c r="D637" s="43">
        <v>0</v>
      </c>
      <c r="E637" s="43">
        <v>88.510850917623657</v>
      </c>
      <c r="F637" s="43">
        <v>3495.5395319196659</v>
      </c>
      <c r="G637" s="43">
        <v>0</v>
      </c>
      <c r="H637" s="44">
        <v>0</v>
      </c>
      <c r="I637" s="39">
        <f t="shared" si="79"/>
        <v>3585.8740079739405</v>
      </c>
    </row>
    <row r="638" spans="1:11" ht="15">
      <c r="A638" s="28" t="s">
        <v>12</v>
      </c>
      <c r="B638" s="40">
        <v>0</v>
      </c>
      <c r="C638" s="40">
        <v>0</v>
      </c>
      <c r="D638" s="40">
        <v>0</v>
      </c>
      <c r="E638" s="40">
        <v>32.507651240113773</v>
      </c>
      <c r="F638" s="40">
        <v>0</v>
      </c>
      <c r="G638" s="40">
        <v>0</v>
      </c>
      <c r="H638" s="41">
        <v>0</v>
      </c>
      <c r="I638" s="42">
        <f t="shared" si="79"/>
        <v>32.507651240113773</v>
      </c>
    </row>
    <row r="639" spans="1:11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79"/>
        <v>0</v>
      </c>
    </row>
    <row r="640" spans="1:11" ht="15">
      <c r="A640" s="28" t="s">
        <v>17</v>
      </c>
      <c r="B640" s="40">
        <v>63.087271444749454</v>
      </c>
      <c r="C640" s="40">
        <v>0</v>
      </c>
      <c r="D640" s="40">
        <v>0.30542010474989606</v>
      </c>
      <c r="E640" s="40">
        <v>1.8583937521556539</v>
      </c>
      <c r="F640" s="40">
        <v>0</v>
      </c>
      <c r="G640" s="40">
        <v>0</v>
      </c>
      <c r="H640" s="41">
        <v>0</v>
      </c>
      <c r="I640" s="42">
        <f t="shared" si="79"/>
        <v>65.25108530165501</v>
      </c>
    </row>
    <row r="641" spans="1:11" ht="15">
      <c r="A641" s="29" t="s">
        <v>140</v>
      </c>
      <c r="B641" s="43">
        <v>211.59707638656761</v>
      </c>
      <c r="C641" s="43">
        <v>0</v>
      </c>
      <c r="D641" s="43">
        <v>54.688605270537671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79"/>
        <v>266.28568165710527</v>
      </c>
    </row>
    <row r="642" spans="1:11" ht="15">
      <c r="A642" s="28" t="s">
        <v>25</v>
      </c>
      <c r="B642" s="40">
        <v>257.8681176594128</v>
      </c>
      <c r="C642" s="40">
        <v>0.33505409684993592</v>
      </c>
      <c r="D642" s="40">
        <v>5.3338218199362091</v>
      </c>
      <c r="E642" s="40">
        <v>428.49606622837695</v>
      </c>
      <c r="F642" s="40">
        <v>0</v>
      </c>
      <c r="G642" s="40">
        <v>144.49755204935468</v>
      </c>
      <c r="H642" s="41">
        <v>2.02729938025898</v>
      </c>
      <c r="I642" s="42">
        <f t="shared" si="79"/>
        <v>838.55791123418965</v>
      </c>
    </row>
    <row r="643" spans="1:11" ht="15">
      <c r="A643" s="29" t="s">
        <v>24</v>
      </c>
      <c r="B643" s="43">
        <v>17.356300751823191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79"/>
        <v>17.356300751823191</v>
      </c>
    </row>
    <row r="644" spans="1:11" ht="15">
      <c r="A644" s="28" t="s">
        <v>60</v>
      </c>
      <c r="B644" s="40">
        <v>596.9927843518999</v>
      </c>
      <c r="C644" s="40">
        <v>27.041746954755727</v>
      </c>
      <c r="D644" s="40">
        <v>339.93222671114984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79"/>
        <v>963.96675801780543</v>
      </c>
    </row>
    <row r="645" spans="1:11" ht="15">
      <c r="A645" s="29" t="s">
        <v>22</v>
      </c>
      <c r="B645" s="43">
        <v>242.72762460977782</v>
      </c>
      <c r="C645" s="43">
        <v>0</v>
      </c>
      <c r="D645" s="43">
        <v>0.36827572472198034</v>
      </c>
      <c r="E645" s="43">
        <v>0</v>
      </c>
      <c r="F645" s="43">
        <v>122.63426751373129</v>
      </c>
      <c r="G645" s="43">
        <v>0</v>
      </c>
      <c r="H645" s="44">
        <v>0</v>
      </c>
      <c r="I645" s="39">
        <f t="shared" si="79"/>
        <v>365.73016784823108</v>
      </c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79"/>
        <v>0</v>
      </c>
    </row>
    <row r="647" spans="1:11" ht="15">
      <c r="A647" s="30" t="s">
        <v>64</v>
      </c>
      <c r="B647" s="43">
        <v>9.7745828664912029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79"/>
        <v>9.7745828664912029</v>
      </c>
    </row>
    <row r="648" spans="1:11">
      <c r="A648" s="55" t="s">
        <v>23</v>
      </c>
      <c r="B648" s="59">
        <v>9.7745828664912029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79"/>
        <v>9.7745828664912029</v>
      </c>
    </row>
    <row r="649" spans="1:11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79"/>
        <v>0</v>
      </c>
    </row>
    <row r="650" spans="1:11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79"/>
        <v>0</v>
      </c>
    </row>
    <row r="651" spans="1:11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79"/>
        <v>0</v>
      </c>
    </row>
    <row r="652" spans="1:11" ht="15">
      <c r="A652" s="34" t="s">
        <v>26</v>
      </c>
      <c r="B652" s="67">
        <f>+SUM(B631:B647)</f>
        <v>1786.0117444117514</v>
      </c>
      <c r="C652" s="67">
        <f t="shared" ref="C652:H652" si="80">+SUM(C631:C647)</f>
        <v>30.84685957027127</v>
      </c>
      <c r="D652" s="67">
        <f t="shared" si="80"/>
        <v>430.93117983615343</v>
      </c>
      <c r="E652" s="67">
        <f>+SUM(E631:E647)</f>
        <v>551.37296213827005</v>
      </c>
      <c r="F652" s="67">
        <f t="shared" si="80"/>
        <v>3618.1737994333971</v>
      </c>
      <c r="G652" s="67">
        <f>+SUM(G631:G647)</f>
        <v>144.49755204935468</v>
      </c>
      <c r="H652" s="68">
        <f t="shared" si="80"/>
        <v>2.02729938025898</v>
      </c>
      <c r="I652" s="39">
        <f>+SUM(I631:I647)</f>
        <v>6563.8613968194568</v>
      </c>
    </row>
    <row r="653" spans="1:11" s="15" customFormat="1" ht="15" thickBot="1">
      <c r="A653" s="58" t="s">
        <v>90</v>
      </c>
      <c r="B653" s="48">
        <f>+B652/$I$652</f>
        <v>0.27209772364742041</v>
      </c>
      <c r="C653" s="48">
        <f t="shared" ref="C653:I653" si="81">+C652/$I$652</f>
        <v>4.699498923791753E-3</v>
      </c>
      <c r="D653" s="48">
        <f t="shared" si="81"/>
        <v>6.5652084007283076E-2</v>
      </c>
      <c r="E653" s="48">
        <f t="shared" si="81"/>
        <v>8.4001310936492324E-2</v>
      </c>
      <c r="F653" s="48">
        <f t="shared" si="81"/>
        <v>0.55122641699695196</v>
      </c>
      <c r="G653" s="48">
        <f t="shared" si="81"/>
        <v>2.2014107750564553E-2</v>
      </c>
      <c r="H653" s="48">
        <f t="shared" si="81"/>
        <v>3.0885773749599825E-4</v>
      </c>
      <c r="I653" s="48">
        <f t="shared" si="81"/>
        <v>1</v>
      </c>
      <c r="K653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L653"/>
  <sheetViews>
    <sheetView tabSelected="1" topLeftCell="A103" zoomScale="60" zoomScaleNormal="60" workbookViewId="0">
      <selection activeCell="A2" sqref="A2"/>
    </sheetView>
  </sheetViews>
  <sheetFormatPr baseColWidth="10" defaultRowHeight="14.25"/>
  <cols>
    <col min="1" max="1" width="53.25" style="1" bestFit="1" customWidth="1"/>
    <col min="2" max="9" width="16.625" style="1" customWidth="1"/>
    <col min="10" max="10" width="10.75" style="4" bestFit="1" customWidth="1"/>
    <col min="11" max="11" width="13" customWidth="1"/>
    <col min="12" max="12" width="9.75" style="1" customWidth="1"/>
    <col min="13" max="20" width="16.625" style="1" customWidth="1"/>
    <col min="21" max="21" width="36.625" style="1" customWidth="1"/>
    <col min="22" max="42" width="16.625" style="1" customWidth="1"/>
    <col min="43" max="45" width="14.625" style="1" customWidth="1"/>
    <col min="46" max="16384" width="11" style="1"/>
  </cols>
  <sheetData>
    <row r="1" spans="1:11" s="50" customFormat="1" ht="15" customHeight="1" thickTop="1">
      <c r="A1" s="382" t="s">
        <v>92</v>
      </c>
      <c r="B1" s="383"/>
      <c r="C1" s="383"/>
      <c r="D1" s="383"/>
      <c r="E1" s="383"/>
      <c r="F1" s="383"/>
      <c r="G1" s="383"/>
      <c r="H1" s="383"/>
      <c r="I1" s="384"/>
      <c r="J1"/>
      <c r="K1"/>
    </row>
    <row r="2" spans="1:11" s="50" customFormat="1" ht="14.25" customHeight="1">
      <c r="A2" s="385"/>
      <c r="B2" s="386"/>
      <c r="C2" s="386"/>
      <c r="D2" s="386"/>
      <c r="E2" s="386"/>
      <c r="F2" s="386"/>
      <c r="G2" s="386"/>
      <c r="H2" s="386"/>
      <c r="I2" s="387"/>
      <c r="J2"/>
      <c r="K2"/>
    </row>
    <row r="3" spans="1:11" s="50" customFormat="1" ht="36" customHeight="1" thickBot="1">
      <c r="A3" s="388"/>
      <c r="B3" s="389"/>
      <c r="C3" s="389"/>
      <c r="D3" s="389"/>
      <c r="E3" s="389"/>
      <c r="F3" s="389"/>
      <c r="G3" s="389"/>
      <c r="H3" s="389"/>
      <c r="I3" s="390"/>
      <c r="J3"/>
      <c r="K3"/>
    </row>
    <row r="4" spans="1:11" s="50" customFormat="1" ht="15" customHeight="1" thickTop="1" thickBot="1">
      <c r="A4" s="24"/>
      <c r="B4" s="24"/>
      <c r="C4" s="24"/>
      <c r="D4" s="24"/>
      <c r="E4" s="24"/>
      <c r="F4" s="24"/>
      <c r="G4" s="24"/>
      <c r="H4" s="24"/>
      <c r="I4" s="24"/>
      <c r="J4"/>
      <c r="K4"/>
    </row>
    <row r="5" spans="1:11" ht="28.5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ht="13.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</row>
    <row r="7" spans="1:11" ht="13.5" customHeight="1">
      <c r="A7" s="27" t="s">
        <v>7</v>
      </c>
      <c r="B7" s="37">
        <f>+B33+B85</f>
        <v>789.57356827913543</v>
      </c>
      <c r="C7" s="37">
        <f t="shared" ref="C7:H7" si="0">+C33+C85</f>
        <v>684.78234440240954</v>
      </c>
      <c r="D7" s="37">
        <f t="shared" si="0"/>
        <v>1322.8864697462479</v>
      </c>
      <c r="E7" s="37">
        <f t="shared" si="0"/>
        <v>1.3771468659874581E-2</v>
      </c>
      <c r="F7" s="37">
        <f>+F59+F85</f>
        <v>13.747025801723156</v>
      </c>
      <c r="G7" s="37">
        <f t="shared" si="0"/>
        <v>0</v>
      </c>
      <c r="H7" s="38">
        <f t="shared" si="0"/>
        <v>0</v>
      </c>
      <c r="I7" s="39">
        <f>SUM(B7:H7)</f>
        <v>2811.0031796981762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171.27774222629736</v>
      </c>
      <c r="C8" s="40">
        <f t="shared" si="1"/>
        <v>0.11164017495285966</v>
      </c>
      <c r="D8" s="40">
        <f t="shared" si="1"/>
        <v>16.740879069004098</v>
      </c>
      <c r="E8" s="40">
        <f t="shared" si="1"/>
        <v>2.8735773534740716E-3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188.13313504760782</v>
      </c>
      <c r="K8" s="294">
        <v>0</v>
      </c>
    </row>
    <row r="9" spans="1:11" ht="13.5" customHeight="1">
      <c r="A9" s="29" t="s">
        <v>10</v>
      </c>
      <c r="B9" s="43">
        <f t="shared" si="1"/>
        <v>1594.6798486569803</v>
      </c>
      <c r="C9" s="43">
        <f t="shared" si="1"/>
        <v>1.3161728777480308E-8</v>
      </c>
      <c r="D9" s="43">
        <f t="shared" si="1"/>
        <v>804.87964375447791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2399.5594924246197</v>
      </c>
      <c r="K9" s="294">
        <v>0</v>
      </c>
    </row>
    <row r="10" spans="1:11" ht="13.5" customHeight="1">
      <c r="A10" s="28" t="s">
        <v>56</v>
      </c>
      <c r="B10" s="40">
        <f t="shared" si="1"/>
        <v>6.9668571402281403E-8</v>
      </c>
      <c r="C10" s="40">
        <f t="shared" si="1"/>
        <v>69.728698569667728</v>
      </c>
      <c r="D10" s="40">
        <f t="shared" si="1"/>
        <v>430.78399986066285</v>
      </c>
      <c r="E10" s="40">
        <f t="shared" si="1"/>
        <v>0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500.51269849999915</v>
      </c>
      <c r="K10" s="294">
        <v>0</v>
      </c>
    </row>
    <row r="11" spans="1:11" ht="13.5" customHeight="1">
      <c r="A11" s="29" t="s">
        <v>16</v>
      </c>
      <c r="B11" s="43">
        <f t="shared" si="1"/>
        <v>3680.6122562921146</v>
      </c>
      <c r="C11" s="43">
        <f>+C37+C89</f>
        <v>513.19713694592542</v>
      </c>
      <c r="D11" s="43">
        <f t="shared" si="1"/>
        <v>1521.9076360062925</v>
      </c>
      <c r="E11" s="43">
        <f t="shared" si="1"/>
        <v>57.036026012698038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5772.7530552570306</v>
      </c>
      <c r="K11" s="294">
        <v>0</v>
      </c>
    </row>
    <row r="12" spans="1:11" ht="13.5" customHeight="1">
      <c r="A12" s="28" t="s">
        <v>68</v>
      </c>
      <c r="B12" s="40">
        <f t="shared" si="1"/>
        <v>14170.28407569577</v>
      </c>
      <c r="C12" s="40">
        <f t="shared" si="1"/>
        <v>59.331539739054435</v>
      </c>
      <c r="D12" s="40">
        <f t="shared" si="1"/>
        <v>973.66741839355961</v>
      </c>
      <c r="E12" s="40">
        <f t="shared" si="1"/>
        <v>0.15108925543409069</v>
      </c>
      <c r="F12" s="40">
        <f t="shared" si="2"/>
        <v>0</v>
      </c>
      <c r="G12" s="40">
        <f t="shared" si="1"/>
        <v>0</v>
      </c>
      <c r="H12" s="41">
        <f t="shared" si="1"/>
        <v>0</v>
      </c>
      <c r="I12" s="42">
        <f t="shared" si="3"/>
        <v>15203.434123083818</v>
      </c>
      <c r="K12" s="294">
        <v>0</v>
      </c>
    </row>
    <row r="13" spans="1:11" ht="13.5" customHeight="1">
      <c r="A13" s="29" t="s">
        <v>58</v>
      </c>
      <c r="B13" s="43">
        <f t="shared" si="1"/>
        <v>3.661693957546186E-2</v>
      </c>
      <c r="C13" s="43">
        <f t="shared" si="1"/>
        <v>5.9942446570883376</v>
      </c>
      <c r="D13" s="43">
        <f t="shared" si="1"/>
        <v>10.428515926383751</v>
      </c>
      <c r="E13" s="43">
        <f t="shared" si="1"/>
        <v>1272.4497188866856</v>
      </c>
      <c r="F13" s="43">
        <f t="shared" si="2"/>
        <v>35548.125256379833</v>
      </c>
      <c r="G13" s="43">
        <f t="shared" si="1"/>
        <v>0</v>
      </c>
      <c r="H13" s="44">
        <f t="shared" si="1"/>
        <v>0</v>
      </c>
      <c r="I13" s="39">
        <f t="shared" si="3"/>
        <v>36837.034352789567</v>
      </c>
      <c r="K13" s="294">
        <v>0</v>
      </c>
    </row>
    <row r="14" spans="1:11" ht="13.5" customHeight="1">
      <c r="A14" s="28" t="s">
        <v>12</v>
      </c>
      <c r="B14" s="40">
        <f t="shared" si="1"/>
        <v>7.6305631428071162E-8</v>
      </c>
      <c r="C14" s="40">
        <f t="shared" si="1"/>
        <v>5.2956648078670782E-8</v>
      </c>
      <c r="D14" s="40">
        <f t="shared" si="1"/>
        <v>6.1541982598890932E-2</v>
      </c>
      <c r="E14" s="40">
        <f t="shared" si="1"/>
        <v>41.071442153738488</v>
      </c>
      <c r="F14" s="40">
        <f t="shared" si="2"/>
        <v>18925.315875090295</v>
      </c>
      <c r="G14" s="40">
        <f t="shared" si="1"/>
        <v>0</v>
      </c>
      <c r="H14" s="41">
        <f t="shared" si="1"/>
        <v>0</v>
      </c>
      <c r="I14" s="42">
        <f t="shared" si="3"/>
        <v>18966.448859355896</v>
      </c>
      <c r="K14" s="294">
        <v>0</v>
      </c>
    </row>
    <row r="15" spans="1:11" ht="13.5" customHeight="1">
      <c r="A15" s="29" t="s">
        <v>59</v>
      </c>
      <c r="B15" s="43">
        <f t="shared" si="1"/>
        <v>0.24291428571428575</v>
      </c>
      <c r="C15" s="43">
        <f t="shared" si="1"/>
        <v>0.11211428571428571</v>
      </c>
      <c r="D15" s="43">
        <f t="shared" si="1"/>
        <v>0.64777142857142866</v>
      </c>
      <c r="E15" s="43">
        <f t="shared" si="1"/>
        <v>106.45183726440295</v>
      </c>
      <c r="F15" s="43">
        <f t="shared" si="2"/>
        <v>15941.863457339088</v>
      </c>
      <c r="G15" s="43">
        <f t="shared" si="1"/>
        <v>0</v>
      </c>
      <c r="H15" s="44">
        <f t="shared" si="1"/>
        <v>0</v>
      </c>
      <c r="I15" s="39">
        <f t="shared" si="3"/>
        <v>16049.318094603492</v>
      </c>
      <c r="K15" s="294">
        <v>0</v>
      </c>
    </row>
    <row r="16" spans="1:11" ht="13.5" customHeight="1">
      <c r="A16" s="28" t="s">
        <v>17</v>
      </c>
      <c r="B16" s="40">
        <f t="shared" si="1"/>
        <v>849.5946872970701</v>
      </c>
      <c r="C16" s="40">
        <f t="shared" si="1"/>
        <v>22.747514381135421</v>
      </c>
      <c r="D16" s="40">
        <f t="shared" si="1"/>
        <v>307.12067239896686</v>
      </c>
      <c r="E16" s="40">
        <f t="shared" si="1"/>
        <v>15.29438399250065</v>
      </c>
      <c r="F16" s="40">
        <f t="shared" si="2"/>
        <v>40.451776527618499</v>
      </c>
      <c r="G16" s="40">
        <f t="shared" si="1"/>
        <v>0</v>
      </c>
      <c r="H16" s="41">
        <f t="shared" si="1"/>
        <v>0</v>
      </c>
      <c r="I16" s="42">
        <f t="shared" si="3"/>
        <v>1235.2090345972913</v>
      </c>
      <c r="K16" s="294">
        <v>0</v>
      </c>
    </row>
    <row r="17" spans="1:11" ht="13.5" customHeight="1">
      <c r="A17" s="29" t="s">
        <v>140</v>
      </c>
      <c r="B17" s="43">
        <f t="shared" si="1"/>
        <v>18166.193734862882</v>
      </c>
      <c r="C17" s="43">
        <f t="shared" si="1"/>
        <v>8419.0348150104528</v>
      </c>
      <c r="D17" s="43">
        <f t="shared" si="1"/>
        <v>9292.6378263559527</v>
      </c>
      <c r="E17" s="43">
        <f t="shared" si="1"/>
        <v>700.8990604738251</v>
      </c>
      <c r="F17" s="43">
        <f t="shared" si="2"/>
        <v>4796.3008071613167</v>
      </c>
      <c r="G17" s="43">
        <f t="shared" si="1"/>
        <v>0</v>
      </c>
      <c r="H17" s="44">
        <f t="shared" si="1"/>
        <v>0</v>
      </c>
      <c r="I17" s="39">
        <f t="shared" si="3"/>
        <v>41375.066243864429</v>
      </c>
      <c r="K17" s="294">
        <v>0</v>
      </c>
    </row>
    <row r="18" spans="1:11" ht="13.5" customHeight="1">
      <c r="A18" s="28" t="s">
        <v>25</v>
      </c>
      <c r="B18" s="40">
        <f t="shared" si="1"/>
        <v>3565.1821573951743</v>
      </c>
      <c r="C18" s="40">
        <f t="shared" si="1"/>
        <v>68.525601635031762</v>
      </c>
      <c r="D18" s="40">
        <f t="shared" si="1"/>
        <v>6654.4607617226111</v>
      </c>
      <c r="E18" s="40">
        <f t="shared" si="1"/>
        <v>15398.705846606794</v>
      </c>
      <c r="F18" s="40">
        <f t="shared" si="2"/>
        <v>1735.3886416064092</v>
      </c>
      <c r="G18" s="40">
        <f t="shared" si="1"/>
        <v>4974.426044782982</v>
      </c>
      <c r="H18" s="41">
        <f t="shared" si="1"/>
        <v>325.18446897998433</v>
      </c>
      <c r="I18" s="42">
        <f t="shared" si="3"/>
        <v>32721.873522728987</v>
      </c>
      <c r="K18" s="294">
        <v>0</v>
      </c>
    </row>
    <row r="19" spans="1:11" ht="13.5" customHeight="1">
      <c r="A19" s="29" t="s">
        <v>24</v>
      </c>
      <c r="B19" s="43">
        <f t="shared" si="1"/>
        <v>4364.4081235205185</v>
      </c>
      <c r="C19" s="43">
        <f t="shared" si="1"/>
        <v>26.374830894683008</v>
      </c>
      <c r="D19" s="43">
        <f t="shared" si="1"/>
        <v>271.3236230897229</v>
      </c>
      <c r="E19" s="43">
        <f t="shared" si="1"/>
        <v>8.7011432776436182E-9</v>
      </c>
      <c r="F19" s="43">
        <f t="shared" si="2"/>
        <v>0</v>
      </c>
      <c r="G19" s="43">
        <f t="shared" si="1"/>
        <v>0</v>
      </c>
      <c r="H19" s="44">
        <f t="shared" si="1"/>
        <v>0</v>
      </c>
      <c r="I19" s="39">
        <f t="shared" si="3"/>
        <v>4662.1065775136258</v>
      </c>
      <c r="K19" s="294">
        <v>0</v>
      </c>
    </row>
    <row r="20" spans="1:11" ht="13.5" customHeight="1">
      <c r="A20" s="28" t="s">
        <v>60</v>
      </c>
      <c r="B20" s="40">
        <f t="shared" si="1"/>
        <v>16113.413054987283</v>
      </c>
      <c r="C20" s="40">
        <f t="shared" si="1"/>
        <v>106.30864891299322</v>
      </c>
      <c r="D20" s="40">
        <f t="shared" si="1"/>
        <v>2139.1550142951055</v>
      </c>
      <c r="E20" s="40">
        <f t="shared" si="1"/>
        <v>2.0743856245532961E-7</v>
      </c>
      <c r="F20" s="40">
        <f t="shared" si="2"/>
        <v>7.770102941176471E-2</v>
      </c>
      <c r="G20" s="40">
        <f t="shared" si="1"/>
        <v>0</v>
      </c>
      <c r="H20" s="41">
        <f t="shared" si="1"/>
        <v>0</v>
      </c>
      <c r="I20" s="42">
        <f t="shared" si="3"/>
        <v>18358.95441943223</v>
      </c>
      <c r="K20" s="294">
        <v>0</v>
      </c>
    </row>
    <row r="21" spans="1:11" ht="13.5" customHeight="1">
      <c r="A21" s="29" t="s">
        <v>22</v>
      </c>
      <c r="B21" s="43">
        <f t="shared" si="1"/>
        <v>1812.8719593979777</v>
      </c>
      <c r="C21" s="43">
        <f t="shared" si="1"/>
        <v>1652.1581617034585</v>
      </c>
      <c r="D21" s="43">
        <f t="shared" si="1"/>
        <v>341.88033036033949</v>
      </c>
      <c r="E21" s="43">
        <f t="shared" si="1"/>
        <v>9.7382277280214636E-8</v>
      </c>
      <c r="F21" s="43">
        <f t="shared" si="2"/>
        <v>225.62121121780842</v>
      </c>
      <c r="G21" s="43">
        <f t="shared" si="1"/>
        <v>0</v>
      </c>
      <c r="H21" s="44">
        <f t="shared" si="1"/>
        <v>0</v>
      </c>
      <c r="I21" s="39">
        <f t="shared" si="3"/>
        <v>4032.5316627769662</v>
      </c>
      <c r="K21" s="294">
        <v>0</v>
      </c>
    </row>
    <row r="22" spans="1:11" ht="13.5" customHeight="1">
      <c r="A22" s="28" t="s">
        <v>21</v>
      </c>
      <c r="B22" s="40">
        <f t="shared" si="1"/>
        <v>107.08519486867912</v>
      </c>
      <c r="C22" s="40">
        <f t="shared" si="1"/>
        <v>167.35032883572114</v>
      </c>
      <c r="D22" s="40">
        <f t="shared" si="1"/>
        <v>1414.3326212811776</v>
      </c>
      <c r="E22" s="40">
        <f t="shared" si="1"/>
        <v>2.7628060052848957E-8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1688.7681450132059</v>
      </c>
      <c r="K22" s="294">
        <v>0</v>
      </c>
    </row>
    <row r="23" spans="1:11" ht="13.5" customHeight="1">
      <c r="A23" s="30" t="s">
        <v>64</v>
      </c>
      <c r="B23" s="43">
        <f t="shared" si="1"/>
        <v>641.13218979784494</v>
      </c>
      <c r="C23" s="43">
        <f t="shared" si="1"/>
        <v>0</v>
      </c>
      <c r="D23" s="43">
        <f t="shared" si="1"/>
        <v>580.71274068642981</v>
      </c>
      <c r="E23" s="43">
        <f t="shared" si="1"/>
        <v>0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1221.8449304842748</v>
      </c>
      <c r="K23" s="294">
        <v>0</v>
      </c>
    </row>
    <row r="24" spans="1:11" ht="13.5" customHeight="1">
      <c r="A24" s="55" t="s">
        <v>23</v>
      </c>
      <c r="B24" s="59">
        <f t="shared" ref="B24:H27" si="4">+B50+B102</f>
        <v>641.13218979784494</v>
      </c>
      <c r="C24" s="59">
        <f t="shared" si="4"/>
        <v>0</v>
      </c>
      <c r="D24" s="59">
        <f t="shared" si="4"/>
        <v>580.71274068642981</v>
      </c>
      <c r="E24" s="59">
        <f t="shared" si="4"/>
        <v>0</v>
      </c>
      <c r="F24" s="59">
        <f t="shared" si="2"/>
        <v>0</v>
      </c>
      <c r="G24" s="59">
        <f t="shared" si="4"/>
        <v>0</v>
      </c>
      <c r="H24" s="60">
        <f t="shared" si="4"/>
        <v>0</v>
      </c>
      <c r="I24" s="61">
        <f t="shared" si="3"/>
        <v>1221.8449304842748</v>
      </c>
      <c r="K24" s="294">
        <v>0</v>
      </c>
    </row>
    <row r="25" spans="1:11" ht="13.5" customHeight="1">
      <c r="A25" s="56" t="s">
        <v>19</v>
      </c>
      <c r="B25" s="62">
        <f t="shared" si="4"/>
        <v>0</v>
      </c>
      <c r="C25" s="62">
        <f t="shared" si="4"/>
        <v>0</v>
      </c>
      <c r="D25" s="62">
        <f t="shared" si="4"/>
        <v>0</v>
      </c>
      <c r="E25" s="62">
        <f t="shared" si="4"/>
        <v>0</v>
      </c>
      <c r="F25" s="62">
        <f t="shared" si="2"/>
        <v>0</v>
      </c>
      <c r="G25" s="62">
        <f t="shared" si="4"/>
        <v>0</v>
      </c>
      <c r="H25" s="63">
        <f t="shared" si="4"/>
        <v>0</v>
      </c>
      <c r="I25" s="64">
        <f t="shared" si="3"/>
        <v>0</v>
      </c>
      <c r="K25" s="294">
        <v>0</v>
      </c>
    </row>
    <row r="26" spans="1:11" ht="13.5" customHeight="1">
      <c r="A26" s="55" t="s">
        <v>20</v>
      </c>
      <c r="B26" s="59">
        <f t="shared" si="4"/>
        <v>0</v>
      </c>
      <c r="C26" s="59">
        <f t="shared" si="4"/>
        <v>0</v>
      </c>
      <c r="D26" s="59">
        <f t="shared" si="4"/>
        <v>0</v>
      </c>
      <c r="E26" s="59">
        <f t="shared" si="4"/>
        <v>0</v>
      </c>
      <c r="F26" s="59">
        <f t="shared" si="2"/>
        <v>0</v>
      </c>
      <c r="G26" s="59">
        <f t="shared" si="4"/>
        <v>0</v>
      </c>
      <c r="H26" s="60">
        <f t="shared" si="4"/>
        <v>0</v>
      </c>
      <c r="I26" s="61">
        <f t="shared" si="3"/>
        <v>0</v>
      </c>
      <c r="K26" s="294">
        <v>0</v>
      </c>
    </row>
    <row r="27" spans="1:11" ht="13.5" customHeight="1" thickBot="1">
      <c r="A27" s="57" t="s">
        <v>11</v>
      </c>
      <c r="B27" s="52">
        <f t="shared" si="4"/>
        <v>0</v>
      </c>
      <c r="C27" s="52">
        <f t="shared" si="4"/>
        <v>0</v>
      </c>
      <c r="D27" s="52">
        <f t="shared" si="4"/>
        <v>0</v>
      </c>
      <c r="E27" s="52">
        <f t="shared" si="4"/>
        <v>0</v>
      </c>
      <c r="F27" s="52">
        <f t="shared" si="2"/>
        <v>0</v>
      </c>
      <c r="G27" s="52">
        <f t="shared" si="4"/>
        <v>0</v>
      </c>
      <c r="H27" s="65">
        <f t="shared" si="4"/>
        <v>0</v>
      </c>
      <c r="I27" s="66">
        <f t="shared" si="3"/>
        <v>0</v>
      </c>
      <c r="K27" s="294">
        <v>0</v>
      </c>
    </row>
    <row r="28" spans="1:11" ht="13.5" customHeight="1">
      <c r="A28" s="34" t="s">
        <v>26</v>
      </c>
      <c r="B28" s="67">
        <f>SUM(B7:B23)</f>
        <v>66026.588124648988</v>
      </c>
      <c r="C28" s="67">
        <f t="shared" ref="C28:I28" si="5">SUM(C7:C23)</f>
        <v>11795.757620214408</v>
      </c>
      <c r="D28" s="67">
        <f t="shared" si="5"/>
        <v>26083.627466358103</v>
      </c>
      <c r="E28" s="67">
        <f t="shared" si="5"/>
        <v>17592.07605003324</v>
      </c>
      <c r="F28" s="67">
        <f t="shared" si="5"/>
        <v>77226.891752153504</v>
      </c>
      <c r="G28" s="67">
        <f t="shared" si="5"/>
        <v>4974.426044782982</v>
      </c>
      <c r="H28" s="68">
        <f t="shared" si="5"/>
        <v>325.18446897998433</v>
      </c>
      <c r="I28" s="39">
        <f t="shared" si="5"/>
        <v>204024.55152717125</v>
      </c>
      <c r="J28" s="293">
        <v>0</v>
      </c>
      <c r="K28" s="294">
        <v>0</v>
      </c>
    </row>
    <row r="29" spans="1:11" s="15" customFormat="1" ht="15" thickBot="1">
      <c r="A29" s="32" t="s">
        <v>90</v>
      </c>
      <c r="B29" s="48">
        <f>+B28/$I$28</f>
        <v>0.32362079774431368</v>
      </c>
      <c r="C29" s="48">
        <f t="shared" ref="C29:H29" si="6">+C28/$I$28</f>
        <v>5.7815383158156299E-2</v>
      </c>
      <c r="D29" s="48">
        <f t="shared" si="6"/>
        <v>0.12784553266318235</v>
      </c>
      <c r="E29" s="48">
        <f t="shared" si="6"/>
        <v>8.6225289644567077E-2</v>
      </c>
      <c r="F29" s="48">
        <f t="shared" si="6"/>
        <v>0.37851764002955646</v>
      </c>
      <c r="G29" s="48">
        <f t="shared" si="6"/>
        <v>2.4381507066420414E-2</v>
      </c>
      <c r="H29" s="48">
        <f t="shared" si="6"/>
        <v>1.5938496938035294E-3</v>
      </c>
      <c r="I29" s="49">
        <v>1</v>
      </c>
      <c r="K29" s="294"/>
    </row>
    <row r="30" spans="1:11" ht="13.5" customHeight="1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28.5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0.47806670228691406</v>
      </c>
      <c r="C33" s="37">
        <f t="shared" ref="C33:E33" si="7">C111+C137+C163+C189+C215+C241+C267+C293+C319+C345+C371+C397+C423</f>
        <v>684.78234440240954</v>
      </c>
      <c r="D33" s="37">
        <f t="shared" si="7"/>
        <v>1257.3567295258715</v>
      </c>
      <c r="E33" s="37">
        <f t="shared" si="7"/>
        <v>1.3771468659874581E-2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1942.6309120992278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0.66717837712357186</v>
      </c>
      <c r="C34" s="40">
        <f t="shared" si="9"/>
        <v>0.11164017495285966</v>
      </c>
      <c r="D34" s="40">
        <f t="shared" si="9"/>
        <v>2.8735773534740716E-3</v>
      </c>
      <c r="E34" s="40">
        <f t="shared" si="9"/>
        <v>2.8735773534740716E-3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0.78456570678337956</v>
      </c>
      <c r="K34" s="294">
        <v>0</v>
      </c>
    </row>
    <row r="35" spans="1:11" ht="13.5" customHeight="1">
      <c r="A35" s="29" t="s">
        <v>10</v>
      </c>
      <c r="B35" s="43">
        <f t="shared" si="9"/>
        <v>2.2871568719923115E-3</v>
      </c>
      <c r="C35" s="43">
        <f t="shared" si="9"/>
        <v>1.3161728777480308E-8</v>
      </c>
      <c r="D35" s="43">
        <f t="shared" si="9"/>
        <v>700.05114149846236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700.05342866849605</v>
      </c>
      <c r="K35" s="294">
        <v>0</v>
      </c>
    </row>
    <row r="36" spans="1:11" ht="13.5" customHeight="1">
      <c r="A36" s="28" t="s">
        <v>56</v>
      </c>
      <c r="B36" s="40">
        <f t="shared" si="9"/>
        <v>6.9668571402281403E-8</v>
      </c>
      <c r="C36" s="40">
        <f t="shared" si="9"/>
        <v>69.728698569667728</v>
      </c>
      <c r="D36" s="40">
        <f t="shared" si="9"/>
        <v>430.78399986066285</v>
      </c>
      <c r="E36" s="40">
        <f t="shared" si="9"/>
        <v>0</v>
      </c>
      <c r="F36" s="422"/>
      <c r="G36" s="40">
        <f t="shared" si="8"/>
        <v>0</v>
      </c>
      <c r="H36" s="41">
        <f t="shared" si="8"/>
        <v>0</v>
      </c>
      <c r="I36" s="42">
        <f t="shared" si="10"/>
        <v>500.51269849999915</v>
      </c>
      <c r="K36" s="294">
        <v>0</v>
      </c>
    </row>
    <row r="37" spans="1:11" ht="13.5" customHeight="1">
      <c r="A37" s="29" t="s">
        <v>16</v>
      </c>
      <c r="B37" s="43">
        <f t="shared" si="9"/>
        <v>708.60973596340898</v>
      </c>
      <c r="C37" s="43">
        <f t="shared" si="9"/>
        <v>392.76602443585602</v>
      </c>
      <c r="D37" s="43">
        <f t="shared" si="9"/>
        <v>1338.6277807368906</v>
      </c>
      <c r="E37" s="43">
        <f t="shared" si="9"/>
        <v>3.56289854810126E-7</v>
      </c>
      <c r="F37" s="422"/>
      <c r="G37" s="43">
        <f t="shared" si="8"/>
        <v>0</v>
      </c>
      <c r="H37" s="44">
        <f t="shared" si="8"/>
        <v>0</v>
      </c>
      <c r="I37" s="39">
        <f t="shared" si="10"/>
        <v>2440.0035414924455</v>
      </c>
      <c r="K37" s="294">
        <v>0</v>
      </c>
    </row>
    <row r="38" spans="1:11" ht="13.5" customHeight="1">
      <c r="A38" s="28" t="s">
        <v>68</v>
      </c>
      <c r="B38" s="40">
        <f t="shared" si="9"/>
        <v>140.38981304364589</v>
      </c>
      <c r="C38" s="40">
        <f t="shared" si="9"/>
        <v>16.848394704490421</v>
      </c>
      <c r="D38" s="40">
        <f t="shared" si="9"/>
        <v>38.937148547013777</v>
      </c>
      <c r="E38" s="40">
        <f t="shared" si="9"/>
        <v>0.15108925543409069</v>
      </c>
      <c r="F38" s="422"/>
      <c r="G38" s="40">
        <f t="shared" si="8"/>
        <v>0</v>
      </c>
      <c r="H38" s="41">
        <f t="shared" si="8"/>
        <v>0</v>
      </c>
      <c r="I38" s="42">
        <f t="shared" si="10"/>
        <v>196.3264455505842</v>
      </c>
      <c r="K38" s="294">
        <v>0</v>
      </c>
    </row>
    <row r="39" spans="1:11" ht="13.5" customHeight="1">
      <c r="A39" s="29" t="s">
        <v>58</v>
      </c>
      <c r="B39" s="43">
        <f t="shared" si="9"/>
        <v>3.661693957546186E-2</v>
      </c>
      <c r="C39" s="43">
        <f t="shared" si="9"/>
        <v>4.1705161072559624</v>
      </c>
      <c r="D39" s="43">
        <f t="shared" si="9"/>
        <v>10.175338641908159</v>
      </c>
      <c r="E39" s="43">
        <f t="shared" si="9"/>
        <v>1065.8305305862416</v>
      </c>
      <c r="F39" s="422"/>
      <c r="G39" s="43">
        <f t="shared" si="8"/>
        <v>0</v>
      </c>
      <c r="H39" s="44">
        <f t="shared" si="8"/>
        <v>0</v>
      </c>
      <c r="I39" s="39">
        <f t="shared" si="10"/>
        <v>1080.2130022749811</v>
      </c>
      <c r="K39" s="294">
        <v>0</v>
      </c>
    </row>
    <row r="40" spans="1:11" ht="13.5" customHeight="1">
      <c r="A40" s="28" t="s">
        <v>12</v>
      </c>
      <c r="B40" s="40">
        <f t="shared" si="9"/>
        <v>7.6305631428071162E-8</v>
      </c>
      <c r="C40" s="40">
        <f t="shared" si="9"/>
        <v>5.2956648078670782E-8</v>
      </c>
      <c r="D40" s="40">
        <f t="shared" si="9"/>
        <v>5.2956648078670782E-8</v>
      </c>
      <c r="E40" s="40">
        <f t="shared" si="9"/>
        <v>6.5691802685401264</v>
      </c>
      <c r="F40" s="422"/>
      <c r="G40" s="40">
        <f t="shared" si="8"/>
        <v>0</v>
      </c>
      <c r="H40" s="41">
        <f t="shared" si="8"/>
        <v>0</v>
      </c>
      <c r="I40" s="42">
        <f t="shared" si="10"/>
        <v>6.5691804507590543</v>
      </c>
      <c r="K40" s="294">
        <v>0</v>
      </c>
    </row>
    <row r="41" spans="1:11" ht="13.5" customHeight="1">
      <c r="A41" s="29" t="s">
        <v>59</v>
      </c>
      <c r="B41" s="43">
        <f t="shared" si="9"/>
        <v>0.24291428571428575</v>
      </c>
      <c r="C41" s="43">
        <f t="shared" si="9"/>
        <v>0.11211428571428571</v>
      </c>
      <c r="D41" s="43">
        <f t="shared" si="9"/>
        <v>0.64777142857142866</v>
      </c>
      <c r="E41" s="43">
        <f t="shared" si="9"/>
        <v>0</v>
      </c>
      <c r="F41" s="422"/>
      <c r="G41" s="43">
        <f t="shared" si="8"/>
        <v>0</v>
      </c>
      <c r="H41" s="44">
        <f t="shared" si="8"/>
        <v>0</v>
      </c>
      <c r="I41" s="39">
        <f t="shared" si="10"/>
        <v>1.0028000000000001</v>
      </c>
      <c r="K41" s="294">
        <v>0</v>
      </c>
    </row>
    <row r="42" spans="1:11" ht="13.5" customHeight="1">
      <c r="A42" s="28" t="s">
        <v>17</v>
      </c>
      <c r="B42" s="40">
        <f t="shared" si="9"/>
        <v>73.673802849292471</v>
      </c>
      <c r="C42" s="40">
        <f t="shared" si="9"/>
        <v>21.494401181995151</v>
      </c>
      <c r="D42" s="40">
        <f t="shared" si="9"/>
        <v>238.75943490228369</v>
      </c>
      <c r="E42" s="40">
        <f t="shared" si="9"/>
        <v>9.7460816920783184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343.67372062564959</v>
      </c>
      <c r="K42" s="294">
        <v>0</v>
      </c>
    </row>
    <row r="43" spans="1:11" ht="13.5" customHeight="1">
      <c r="A43" s="29" t="s">
        <v>140</v>
      </c>
      <c r="B43" s="43">
        <f t="shared" si="9"/>
        <v>2298.8206867671756</v>
      </c>
      <c r="C43" s="43">
        <f t="shared" si="9"/>
        <v>7745.1417422464892</v>
      </c>
      <c r="D43" s="43">
        <f t="shared" si="9"/>
        <v>5513.9520996957472</v>
      </c>
      <c r="E43" s="43">
        <f t="shared" si="9"/>
        <v>597.4083890634937</v>
      </c>
      <c r="F43" s="422"/>
      <c r="G43" s="43">
        <f t="shared" si="8"/>
        <v>0</v>
      </c>
      <c r="H43" s="44">
        <f t="shared" si="8"/>
        <v>0</v>
      </c>
      <c r="I43" s="39">
        <f t="shared" si="10"/>
        <v>16155.322917772906</v>
      </c>
      <c r="K43" s="294">
        <v>0</v>
      </c>
    </row>
    <row r="44" spans="1:11" ht="13.5" customHeight="1">
      <c r="A44" s="28" t="s">
        <v>25</v>
      </c>
      <c r="B44" s="40">
        <f t="shared" si="9"/>
        <v>458.94601817836184</v>
      </c>
      <c r="C44" s="40">
        <f t="shared" si="9"/>
        <v>68.17971120644853</v>
      </c>
      <c r="D44" s="40">
        <f t="shared" si="9"/>
        <v>1929.7537363645415</v>
      </c>
      <c r="E44" s="40">
        <f t="shared" si="9"/>
        <v>8855.7367570475617</v>
      </c>
      <c r="F44" s="422"/>
      <c r="G44" s="40">
        <f t="shared" si="8"/>
        <v>1295.7928168477415</v>
      </c>
      <c r="H44" s="41">
        <f t="shared" si="8"/>
        <v>322.54246203592851</v>
      </c>
      <c r="I44" s="42">
        <f t="shared" si="10"/>
        <v>12930.951501680584</v>
      </c>
      <c r="K44" s="294">
        <v>0</v>
      </c>
    </row>
    <row r="45" spans="1:11" ht="13.5" customHeight="1">
      <c r="A45" s="29" t="s">
        <v>24</v>
      </c>
      <c r="B45" s="43">
        <f t="shared" si="9"/>
        <v>154.21671139549156</v>
      </c>
      <c r="C45" s="43">
        <f t="shared" si="9"/>
        <v>6.7083827211427547</v>
      </c>
      <c r="D45" s="43">
        <f t="shared" si="9"/>
        <v>17.791229794695361</v>
      </c>
      <c r="E45" s="43">
        <f t="shared" si="9"/>
        <v>8.7011432776436182E-9</v>
      </c>
      <c r="F45" s="422"/>
      <c r="G45" s="43">
        <f t="shared" si="8"/>
        <v>0</v>
      </c>
      <c r="H45" s="44">
        <f t="shared" si="8"/>
        <v>0</v>
      </c>
      <c r="I45" s="39">
        <f t="shared" si="10"/>
        <v>178.71632392003082</v>
      </c>
      <c r="K45" s="294">
        <v>0</v>
      </c>
    </row>
    <row r="46" spans="1:11" ht="13.5" customHeight="1">
      <c r="A46" s="28" t="s">
        <v>60</v>
      </c>
      <c r="B46" s="40">
        <f t="shared" si="9"/>
        <v>78.533940349576298</v>
      </c>
      <c r="C46" s="40">
        <f t="shared" si="9"/>
        <v>76.394224568557405</v>
      </c>
      <c r="D46" s="40">
        <f t="shared" si="9"/>
        <v>144.44069124627637</v>
      </c>
      <c r="E46" s="40">
        <f t="shared" si="9"/>
        <v>2.0743856245532961E-7</v>
      </c>
      <c r="F46" s="422"/>
      <c r="G46" s="40">
        <f t="shared" si="8"/>
        <v>0</v>
      </c>
      <c r="H46" s="41">
        <f t="shared" si="8"/>
        <v>0</v>
      </c>
      <c r="I46" s="42">
        <f t="shared" si="10"/>
        <v>299.36885637184866</v>
      </c>
      <c r="K46" s="294">
        <v>0</v>
      </c>
    </row>
    <row r="47" spans="1:11" ht="13.5" customHeight="1">
      <c r="A47" s="29" t="s">
        <v>22</v>
      </c>
      <c r="B47" s="43">
        <f t="shared" si="9"/>
        <v>267.47283402896448</v>
      </c>
      <c r="C47" s="43">
        <f t="shared" si="9"/>
        <v>1652.1581617034585</v>
      </c>
      <c r="D47" s="43">
        <f t="shared" si="9"/>
        <v>224.24079921967623</v>
      </c>
      <c r="E47" s="43">
        <f t="shared" si="9"/>
        <v>9.7382277280214636E-8</v>
      </c>
      <c r="F47" s="422"/>
      <c r="G47" s="43">
        <f t="shared" si="8"/>
        <v>0</v>
      </c>
      <c r="H47" s="44">
        <f t="shared" si="8"/>
        <v>0</v>
      </c>
      <c r="I47" s="39">
        <f t="shared" si="10"/>
        <v>2143.8717950494815</v>
      </c>
      <c r="K47" s="294">
        <v>0</v>
      </c>
    </row>
    <row r="48" spans="1:11" ht="13.5" customHeight="1">
      <c r="A48" s="28" t="s">
        <v>21</v>
      </c>
      <c r="B48" s="40">
        <f t="shared" si="9"/>
        <v>11.24623686857363</v>
      </c>
      <c r="C48" s="40">
        <f t="shared" si="9"/>
        <v>167.35032883572114</v>
      </c>
      <c r="D48" s="40">
        <f t="shared" si="9"/>
        <v>1412.5618760106011</v>
      </c>
      <c r="E48" s="40">
        <f t="shared" si="9"/>
        <v>2.7628060052848957E-8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1591.1584417425238</v>
      </c>
      <c r="K48" s="294">
        <v>0</v>
      </c>
    </row>
    <row r="49" spans="1:11" ht="13.5" customHeight="1">
      <c r="A49" s="30" t="s">
        <v>64</v>
      </c>
      <c r="B49" s="43">
        <f t="shared" si="9"/>
        <v>0</v>
      </c>
      <c r="C49" s="43">
        <f t="shared" si="9"/>
        <v>0</v>
      </c>
      <c r="D49" s="43">
        <f t="shared" si="9"/>
        <v>0</v>
      </c>
      <c r="E49" s="43">
        <f t="shared" si="9"/>
        <v>0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0</v>
      </c>
      <c r="K49" s="294">
        <v>0</v>
      </c>
    </row>
    <row r="50" spans="1:11" ht="13.5" customHeight="1">
      <c r="A50" s="55" t="s">
        <v>23</v>
      </c>
      <c r="B50" s="59">
        <f t="shared" ref="B50:E53" si="12">B128+B154+B180+B206+B232+B258+B284+B310+B336+B362+B388+B414+B440</f>
        <v>0</v>
      </c>
      <c r="C50" s="59">
        <f t="shared" si="12"/>
        <v>0</v>
      </c>
      <c r="D50" s="59">
        <f t="shared" si="12"/>
        <v>0</v>
      </c>
      <c r="E50" s="59">
        <f t="shared" si="12"/>
        <v>0</v>
      </c>
      <c r="F50" s="422"/>
      <c r="G50" s="59">
        <f t="shared" si="11"/>
        <v>0</v>
      </c>
      <c r="H50" s="60">
        <f t="shared" si="11"/>
        <v>0</v>
      </c>
      <c r="I50" s="61">
        <f t="shared" si="10"/>
        <v>0</v>
      </c>
      <c r="K50" s="294">
        <v>0</v>
      </c>
    </row>
    <row r="51" spans="1:11" ht="13.5" customHeight="1">
      <c r="A51" s="56" t="s">
        <v>19</v>
      </c>
      <c r="B51" s="62">
        <f t="shared" si="12"/>
        <v>0</v>
      </c>
      <c r="C51" s="62">
        <f t="shared" si="12"/>
        <v>0</v>
      </c>
      <c r="D51" s="62">
        <f t="shared" si="12"/>
        <v>0</v>
      </c>
      <c r="E51" s="62">
        <f t="shared" si="12"/>
        <v>0</v>
      </c>
      <c r="F51" s="422"/>
      <c r="G51" s="62">
        <f t="shared" si="11"/>
        <v>0</v>
      </c>
      <c r="H51" s="63">
        <f t="shared" si="11"/>
        <v>0</v>
      </c>
      <c r="I51" s="64">
        <f t="shared" si="10"/>
        <v>0</v>
      </c>
      <c r="K51" s="294">
        <v>0</v>
      </c>
    </row>
    <row r="52" spans="1:11" ht="13.5" customHeight="1">
      <c r="A52" s="55" t="s">
        <v>20</v>
      </c>
      <c r="B52" s="59">
        <f t="shared" si="12"/>
        <v>0</v>
      </c>
      <c r="C52" s="59">
        <f t="shared" si="12"/>
        <v>0</v>
      </c>
      <c r="D52" s="59">
        <f t="shared" si="12"/>
        <v>0</v>
      </c>
      <c r="E52" s="59">
        <f t="shared" si="12"/>
        <v>0</v>
      </c>
      <c r="F52" s="422"/>
      <c r="G52" s="59">
        <f t="shared" si="11"/>
        <v>0</v>
      </c>
      <c r="H52" s="60">
        <f t="shared" si="11"/>
        <v>0</v>
      </c>
      <c r="I52" s="61">
        <f t="shared" si="10"/>
        <v>0</v>
      </c>
      <c r="K52" s="294">
        <v>0</v>
      </c>
    </row>
    <row r="53" spans="1:11" ht="13.5" customHeight="1" thickBot="1">
      <c r="A53" s="57" t="s">
        <v>11</v>
      </c>
      <c r="B53" s="52">
        <f t="shared" si="12"/>
        <v>0</v>
      </c>
      <c r="C53" s="52">
        <f t="shared" si="12"/>
        <v>0</v>
      </c>
      <c r="D53" s="52">
        <f t="shared" si="12"/>
        <v>0</v>
      </c>
      <c r="E53" s="52">
        <f t="shared" si="12"/>
        <v>0</v>
      </c>
      <c r="F53" s="423"/>
      <c r="G53" s="52">
        <f t="shared" si="11"/>
        <v>0</v>
      </c>
      <c r="H53" s="65">
        <f t="shared" si="11"/>
        <v>0</v>
      </c>
      <c r="I53" s="66">
        <f t="shared" si="10"/>
        <v>0</v>
      </c>
      <c r="K53" s="294">
        <v>0</v>
      </c>
    </row>
    <row r="54" spans="1:11" ht="13.5" customHeight="1">
      <c r="A54" s="34" t="s">
        <v>26</v>
      </c>
      <c r="B54" s="67">
        <f>SUM(B33:B49)</f>
        <v>4193.3368430520377</v>
      </c>
      <c r="C54" s="67">
        <f t="shared" ref="C54:H54" si="13">SUM(C33:C49)</f>
        <v>10905.946685210278</v>
      </c>
      <c r="D54" s="67">
        <f t="shared" si="13"/>
        <v>13258.082651103512</v>
      </c>
      <c r="E54" s="67">
        <f t="shared" si="13"/>
        <v>10535.458673656805</v>
      </c>
      <c r="F54" s="67">
        <f t="shared" si="13"/>
        <v>0</v>
      </c>
      <c r="G54" s="67">
        <f t="shared" si="13"/>
        <v>1295.7928168477415</v>
      </c>
      <c r="H54" s="68">
        <f t="shared" si="13"/>
        <v>322.54246203592851</v>
      </c>
      <c r="I54" s="39">
        <f>SUM(I33:I49)</f>
        <v>40511.160131906297</v>
      </c>
      <c r="K54" s="294">
        <v>0</v>
      </c>
    </row>
    <row r="55" spans="1:11" s="15" customFormat="1" ht="15" thickBot="1">
      <c r="A55" s="32" t="s">
        <v>90</v>
      </c>
      <c r="B55" s="48">
        <f>+B54/$I$54</f>
        <v>0.10351065803591726</v>
      </c>
      <c r="C55" s="48">
        <f t="shared" ref="C55:H55" si="14">+C54/$I$54</f>
        <v>0.26920845144152838</v>
      </c>
      <c r="D55" s="48">
        <f t="shared" si="14"/>
        <v>0.32726988335892021</v>
      </c>
      <c r="E55" s="48">
        <f t="shared" si="14"/>
        <v>0.2600631193812481</v>
      </c>
      <c r="F55" s="48">
        <f t="shared" si="14"/>
        <v>0</v>
      </c>
      <c r="G55" s="48">
        <f t="shared" si="14"/>
        <v>3.1986070323056101E-2</v>
      </c>
      <c r="H55" s="69">
        <f t="shared" si="14"/>
        <v>7.9618174593300874E-3</v>
      </c>
      <c r="I55" s="49">
        <v>1</v>
      </c>
      <c r="K55"/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13.747025801723156</v>
      </c>
      <c r="G59" s="428"/>
      <c r="H59" s="430"/>
      <c r="I59" s="39">
        <f>F59</f>
        <v>13.747025801723156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10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56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16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68</v>
      </c>
      <c r="B64" s="431"/>
      <c r="C64" s="432"/>
      <c r="D64" s="432"/>
      <c r="E64" s="433"/>
      <c r="F64" s="40">
        <f t="shared" si="15"/>
        <v>0</v>
      </c>
      <c r="G64" s="431"/>
      <c r="H64" s="433"/>
      <c r="I64" s="42">
        <f t="shared" si="16"/>
        <v>0</v>
      </c>
      <c r="K64" s="294">
        <v>0</v>
      </c>
    </row>
    <row r="65" spans="1:11" ht="13.5" customHeight="1">
      <c r="A65" s="29" t="s">
        <v>58</v>
      </c>
      <c r="B65" s="431"/>
      <c r="C65" s="432"/>
      <c r="D65" s="432"/>
      <c r="E65" s="433"/>
      <c r="F65" s="43">
        <f t="shared" si="15"/>
        <v>32052.387501230714</v>
      </c>
      <c r="G65" s="431"/>
      <c r="H65" s="433"/>
      <c r="I65" s="39">
        <f t="shared" si="16"/>
        <v>32052.387501230714</v>
      </c>
      <c r="K65" s="294">
        <v>0</v>
      </c>
    </row>
    <row r="66" spans="1:11" ht="13.5" customHeight="1">
      <c r="A66" s="28" t="s">
        <v>12</v>
      </c>
      <c r="B66" s="431"/>
      <c r="C66" s="432"/>
      <c r="D66" s="432"/>
      <c r="E66" s="433"/>
      <c r="F66" s="40">
        <f t="shared" si="15"/>
        <v>18925.315875090295</v>
      </c>
      <c r="G66" s="431"/>
      <c r="H66" s="433"/>
      <c r="I66" s="42">
        <f t="shared" si="16"/>
        <v>18925.315875090295</v>
      </c>
      <c r="K66" s="294">
        <v>0</v>
      </c>
    </row>
    <row r="67" spans="1:11" ht="13.5" customHeight="1">
      <c r="A67" s="29" t="s">
        <v>59</v>
      </c>
      <c r="B67" s="431"/>
      <c r="C67" s="432"/>
      <c r="D67" s="432"/>
      <c r="E67" s="433"/>
      <c r="F67" s="43">
        <f t="shared" si="15"/>
        <v>15941.863457339088</v>
      </c>
      <c r="G67" s="431"/>
      <c r="H67" s="433"/>
      <c r="I67" s="39">
        <f t="shared" si="16"/>
        <v>15941.863457339088</v>
      </c>
      <c r="K67" s="294">
        <v>0</v>
      </c>
    </row>
    <row r="68" spans="1:11" ht="13.5" customHeight="1">
      <c r="A68" s="28" t="s">
        <v>17</v>
      </c>
      <c r="B68" s="431"/>
      <c r="C68" s="432"/>
      <c r="D68" s="432"/>
      <c r="E68" s="433"/>
      <c r="F68" s="40">
        <f t="shared" si="15"/>
        <v>40.451776527618499</v>
      </c>
      <c r="G68" s="431"/>
      <c r="H68" s="433"/>
      <c r="I68" s="42">
        <f t="shared" si="16"/>
        <v>40.451776527618499</v>
      </c>
      <c r="K68" s="294">
        <v>0</v>
      </c>
    </row>
    <row r="69" spans="1:11" ht="13.5" customHeight="1">
      <c r="A69" s="29" t="s">
        <v>140</v>
      </c>
      <c r="B69" s="431"/>
      <c r="C69" s="432"/>
      <c r="D69" s="432"/>
      <c r="E69" s="433"/>
      <c r="F69" s="43">
        <f t="shared" si="15"/>
        <v>4796.3008071613167</v>
      </c>
      <c r="G69" s="431"/>
      <c r="H69" s="433"/>
      <c r="I69" s="39">
        <f t="shared" si="16"/>
        <v>4796.3008071613167</v>
      </c>
      <c r="K69" s="294">
        <v>0</v>
      </c>
    </row>
    <row r="70" spans="1:11" ht="13.5" customHeight="1">
      <c r="A70" s="28" t="s">
        <v>25</v>
      </c>
      <c r="B70" s="431"/>
      <c r="C70" s="432"/>
      <c r="D70" s="432"/>
      <c r="E70" s="433"/>
      <c r="F70" s="40">
        <f t="shared" si="15"/>
        <v>1735.3886416064092</v>
      </c>
      <c r="G70" s="431"/>
      <c r="H70" s="433"/>
      <c r="I70" s="42">
        <f t="shared" si="16"/>
        <v>1735.3886416064092</v>
      </c>
      <c r="K70" s="294">
        <v>0</v>
      </c>
    </row>
    <row r="71" spans="1:11" ht="13.5" customHeight="1">
      <c r="A71" s="29" t="s">
        <v>24</v>
      </c>
      <c r="B71" s="431"/>
      <c r="C71" s="432"/>
      <c r="D71" s="432"/>
      <c r="E71" s="433"/>
      <c r="F71" s="43">
        <f t="shared" si="15"/>
        <v>0</v>
      </c>
      <c r="G71" s="431"/>
      <c r="H71" s="433"/>
      <c r="I71" s="39">
        <f t="shared" si="16"/>
        <v>0</v>
      </c>
      <c r="K71" s="294">
        <v>0</v>
      </c>
    </row>
    <row r="72" spans="1:11" ht="13.5" customHeight="1">
      <c r="A72" s="28" t="s">
        <v>60</v>
      </c>
      <c r="B72" s="431"/>
      <c r="C72" s="432"/>
      <c r="D72" s="432"/>
      <c r="E72" s="433"/>
      <c r="F72" s="40">
        <f t="shared" si="15"/>
        <v>7.770102941176471E-2</v>
      </c>
      <c r="G72" s="431"/>
      <c r="H72" s="433"/>
      <c r="I72" s="42">
        <f t="shared" si="16"/>
        <v>7.770102941176471E-2</v>
      </c>
      <c r="K72" s="294">
        <v>0</v>
      </c>
    </row>
    <row r="73" spans="1:11" ht="13.5" customHeight="1">
      <c r="A73" s="29" t="s">
        <v>22</v>
      </c>
      <c r="B73" s="431"/>
      <c r="C73" s="432"/>
      <c r="D73" s="432"/>
      <c r="E73" s="433"/>
      <c r="F73" s="51">
        <f t="shared" si="15"/>
        <v>116.75124941605817</v>
      </c>
      <c r="G73" s="431"/>
      <c r="H73" s="433"/>
      <c r="I73" s="39">
        <f t="shared" si="16"/>
        <v>116.75124941605817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64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55" t="s">
        <v>23</v>
      </c>
      <c r="B76" s="431"/>
      <c r="C76" s="432"/>
      <c r="D76" s="432"/>
      <c r="E76" s="433"/>
      <c r="F76" s="59">
        <f t="shared" si="15"/>
        <v>0</v>
      </c>
      <c r="G76" s="431"/>
      <c r="H76" s="433"/>
      <c r="I76" s="61">
        <f t="shared" si="16"/>
        <v>0</v>
      </c>
      <c r="K76" s="294">
        <v>0</v>
      </c>
    </row>
    <row r="77" spans="1:11" ht="13.5" customHeight="1">
      <c r="A77" s="56" t="s">
        <v>19</v>
      </c>
      <c r="B77" s="431"/>
      <c r="C77" s="432"/>
      <c r="D77" s="432"/>
      <c r="E77" s="433"/>
      <c r="F77" s="62">
        <f t="shared" si="15"/>
        <v>0</v>
      </c>
      <c r="G77" s="431"/>
      <c r="H77" s="433"/>
      <c r="I77" s="64">
        <f t="shared" si="16"/>
        <v>0</v>
      </c>
      <c r="K77" s="294">
        <v>0</v>
      </c>
    </row>
    <row r="78" spans="1:11" ht="13.5" customHeight="1">
      <c r="A78" s="55" t="s">
        <v>20</v>
      </c>
      <c r="B78" s="431"/>
      <c r="C78" s="432"/>
      <c r="D78" s="432"/>
      <c r="E78" s="433"/>
      <c r="F78" s="59">
        <f t="shared" si="15"/>
        <v>0</v>
      </c>
      <c r="G78" s="431"/>
      <c r="H78" s="433"/>
      <c r="I78" s="61">
        <f t="shared" si="16"/>
        <v>0</v>
      </c>
      <c r="K78" s="294">
        <v>0</v>
      </c>
    </row>
    <row r="79" spans="1:11" ht="13.5" customHeight="1" thickBot="1">
      <c r="A79" s="57" t="s">
        <v>11</v>
      </c>
      <c r="B79" s="434"/>
      <c r="C79" s="435"/>
      <c r="D79" s="435"/>
      <c r="E79" s="436"/>
      <c r="F79" s="52">
        <f t="shared" si="15"/>
        <v>0</v>
      </c>
      <c r="G79" s="434"/>
      <c r="H79" s="436"/>
      <c r="I79" s="66">
        <f t="shared" si="16"/>
        <v>0</v>
      </c>
      <c r="K79" s="294">
        <v>0</v>
      </c>
    </row>
    <row r="80" spans="1:11" ht="13.5" customHeight="1">
      <c r="A80" s="34" t="s">
        <v>26</v>
      </c>
      <c r="B80" s="67">
        <v>0</v>
      </c>
      <c r="C80" s="67">
        <v>0</v>
      </c>
      <c r="D80" s="67">
        <v>0</v>
      </c>
      <c r="E80" s="67">
        <v>0</v>
      </c>
      <c r="F80" s="67">
        <f>SUM(F59:F75)</f>
        <v>73622.28403520264</v>
      </c>
      <c r="G80" s="67">
        <v>0</v>
      </c>
      <c r="H80" s="68">
        <v>0</v>
      </c>
      <c r="I80" s="39">
        <f>SUM(I59:I75)</f>
        <v>73622.28403520264</v>
      </c>
      <c r="K80" s="294">
        <v>0</v>
      </c>
    </row>
    <row r="81" spans="1:11" s="18" customFormat="1" ht="15" thickBot="1">
      <c r="A81" s="32" t="s">
        <v>90</v>
      </c>
      <c r="B81" s="48">
        <f>+B80/$I$80</f>
        <v>0</v>
      </c>
      <c r="C81" s="48">
        <f t="shared" ref="C81:I81" si="17">+C80/$I$80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8">
        <f t="shared" si="17"/>
        <v>1</v>
      </c>
      <c r="J81" s="4"/>
      <c r="K81"/>
    </row>
    <row r="82" spans="1:11" ht="15" thickBot="1">
      <c r="A82" s="2"/>
      <c r="B82" s="2"/>
      <c r="C82" s="2"/>
      <c r="D82" s="2"/>
      <c r="E82" s="2"/>
      <c r="F82" s="289">
        <f>+F80-F470-F496-F522-F548-F574</f>
        <v>0</v>
      </c>
      <c r="G82" s="289"/>
      <c r="H82" s="289"/>
      <c r="I82" s="289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789.09550157684851</v>
      </c>
      <c r="C85" s="37">
        <f t="shared" ref="C85:H85" si="18">C579+C605+C631</f>
        <v>0</v>
      </c>
      <c r="D85" s="37">
        <f t="shared" si="18"/>
        <v>65.529740220376411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854.62524179722493</v>
      </c>
      <c r="K85" s="294">
        <v>0</v>
      </c>
    </row>
    <row r="86" spans="1:11" ht="15">
      <c r="A86" s="28" t="s">
        <v>8</v>
      </c>
      <c r="B86" s="40">
        <f t="shared" ref="B86:H101" si="19">B580+B606+B632</f>
        <v>170.61056384917379</v>
      </c>
      <c r="C86" s="40">
        <f t="shared" si="19"/>
        <v>0</v>
      </c>
      <c r="D86" s="40">
        <f t="shared" si="19"/>
        <v>16.738005491650625</v>
      </c>
      <c r="E86" s="40">
        <f t="shared" si="19"/>
        <v>0</v>
      </c>
      <c r="F86" s="40">
        <f t="shared" si="19"/>
        <v>0</v>
      </c>
      <c r="G86" s="40">
        <f t="shared" si="19"/>
        <v>0</v>
      </c>
      <c r="H86" s="41">
        <f t="shared" si="19"/>
        <v>0</v>
      </c>
      <c r="I86" s="42">
        <f t="shared" ref="I86:I105" si="20">SUM(B86:H86)</f>
        <v>187.34856934082441</v>
      </c>
      <c r="K86" s="294">
        <v>0</v>
      </c>
    </row>
    <row r="87" spans="1:11" ht="14.25" customHeight="1">
      <c r="A87" s="29" t="s">
        <v>10</v>
      </c>
      <c r="B87" s="43">
        <f t="shared" si="19"/>
        <v>1594.6775615001084</v>
      </c>
      <c r="C87" s="43">
        <f t="shared" si="19"/>
        <v>0</v>
      </c>
      <c r="D87" s="43">
        <f t="shared" si="19"/>
        <v>104.82850225601555</v>
      </c>
      <c r="E87" s="43">
        <f t="shared" si="19"/>
        <v>0</v>
      </c>
      <c r="F87" s="43">
        <f t="shared" si="19"/>
        <v>0</v>
      </c>
      <c r="G87" s="43">
        <f t="shared" si="19"/>
        <v>0</v>
      </c>
      <c r="H87" s="44">
        <f t="shared" si="19"/>
        <v>0</v>
      </c>
      <c r="I87" s="39">
        <f t="shared" si="20"/>
        <v>1699.5060637561239</v>
      </c>
      <c r="K87" s="294">
        <v>0</v>
      </c>
    </row>
    <row r="88" spans="1:11" ht="15">
      <c r="A88" s="28" t="s">
        <v>56</v>
      </c>
      <c r="B88" s="40">
        <f t="shared" si="19"/>
        <v>0</v>
      </c>
      <c r="C88" s="40">
        <f t="shared" si="19"/>
        <v>0</v>
      </c>
      <c r="D88" s="40">
        <f t="shared" si="19"/>
        <v>0</v>
      </c>
      <c r="E88" s="40">
        <f t="shared" si="19"/>
        <v>0</v>
      </c>
      <c r="F88" s="40">
        <f t="shared" si="19"/>
        <v>0</v>
      </c>
      <c r="G88" s="40">
        <f t="shared" si="19"/>
        <v>0</v>
      </c>
      <c r="H88" s="41">
        <f t="shared" si="19"/>
        <v>0</v>
      </c>
      <c r="I88" s="42">
        <f t="shared" si="20"/>
        <v>0</v>
      </c>
      <c r="K88" s="294">
        <v>0</v>
      </c>
    </row>
    <row r="89" spans="1:11" ht="15">
      <c r="A89" s="29" t="s">
        <v>16</v>
      </c>
      <c r="B89" s="43">
        <f t="shared" si="19"/>
        <v>2972.0025203287055</v>
      </c>
      <c r="C89" s="43">
        <f t="shared" si="19"/>
        <v>120.43111251006934</v>
      </c>
      <c r="D89" s="43">
        <f t="shared" si="19"/>
        <v>183.27985526940188</v>
      </c>
      <c r="E89" s="43">
        <f t="shared" si="19"/>
        <v>57.036025656408185</v>
      </c>
      <c r="F89" s="43">
        <f t="shared" si="19"/>
        <v>0</v>
      </c>
      <c r="G89" s="43">
        <f t="shared" si="19"/>
        <v>0</v>
      </c>
      <c r="H89" s="44">
        <f t="shared" si="19"/>
        <v>0</v>
      </c>
      <c r="I89" s="39">
        <f t="shared" si="20"/>
        <v>3332.7495137645847</v>
      </c>
      <c r="K89" s="294">
        <v>0</v>
      </c>
    </row>
    <row r="90" spans="1:11" ht="15">
      <c r="A90" s="28" t="s">
        <v>68</v>
      </c>
      <c r="B90" s="40">
        <f t="shared" si="19"/>
        <v>14029.894262652124</v>
      </c>
      <c r="C90" s="40">
        <f t="shared" si="19"/>
        <v>42.483145034564018</v>
      </c>
      <c r="D90" s="40">
        <f t="shared" si="19"/>
        <v>934.73026984654587</v>
      </c>
      <c r="E90" s="40">
        <f t="shared" si="19"/>
        <v>0</v>
      </c>
      <c r="F90" s="40">
        <f t="shared" si="19"/>
        <v>0</v>
      </c>
      <c r="G90" s="40">
        <f t="shared" si="19"/>
        <v>0</v>
      </c>
      <c r="H90" s="41">
        <f t="shared" si="19"/>
        <v>0</v>
      </c>
      <c r="I90" s="42">
        <f t="shared" si="20"/>
        <v>15007.107677533235</v>
      </c>
      <c r="K90" s="294">
        <v>0</v>
      </c>
    </row>
    <row r="91" spans="1:11" ht="15">
      <c r="A91" s="29" t="s">
        <v>58</v>
      </c>
      <c r="B91" s="43">
        <f t="shared" si="19"/>
        <v>0</v>
      </c>
      <c r="C91" s="43">
        <f t="shared" si="19"/>
        <v>1.823728549832375</v>
      </c>
      <c r="D91" s="43">
        <f t="shared" si="19"/>
        <v>0.25317728447559218</v>
      </c>
      <c r="E91" s="43">
        <f t="shared" si="19"/>
        <v>206.61918830044391</v>
      </c>
      <c r="F91" s="43">
        <f t="shared" si="19"/>
        <v>3495.7377551491213</v>
      </c>
      <c r="G91" s="43">
        <f t="shared" si="19"/>
        <v>0</v>
      </c>
      <c r="H91" s="44">
        <f t="shared" si="19"/>
        <v>0</v>
      </c>
      <c r="I91" s="39">
        <f t="shared" si="20"/>
        <v>3704.4338492838733</v>
      </c>
      <c r="K91" s="294">
        <v>0</v>
      </c>
    </row>
    <row r="92" spans="1:11" ht="15">
      <c r="A92" s="28" t="s">
        <v>12</v>
      </c>
      <c r="B92" s="40">
        <f t="shared" si="19"/>
        <v>0</v>
      </c>
      <c r="C92" s="40">
        <f t="shared" si="19"/>
        <v>0</v>
      </c>
      <c r="D92" s="40">
        <f t="shared" si="19"/>
        <v>6.1541929642242851E-2</v>
      </c>
      <c r="E92" s="40">
        <f t="shared" si="19"/>
        <v>34.502261885198358</v>
      </c>
      <c r="F92" s="40">
        <f t="shared" si="19"/>
        <v>0</v>
      </c>
      <c r="G92" s="40">
        <f t="shared" si="19"/>
        <v>0</v>
      </c>
      <c r="H92" s="41">
        <f t="shared" si="19"/>
        <v>0</v>
      </c>
      <c r="I92" s="42">
        <f t="shared" si="20"/>
        <v>34.563803814840604</v>
      </c>
      <c r="K92" s="294">
        <v>0</v>
      </c>
    </row>
    <row r="93" spans="1:11" ht="15">
      <c r="A93" s="29" t="s">
        <v>59</v>
      </c>
      <c r="B93" s="43">
        <f t="shared" si="19"/>
        <v>0</v>
      </c>
      <c r="C93" s="43">
        <f t="shared" si="19"/>
        <v>0</v>
      </c>
      <c r="D93" s="43">
        <f t="shared" si="19"/>
        <v>0</v>
      </c>
      <c r="E93" s="43">
        <f t="shared" si="19"/>
        <v>106.45183726440295</v>
      </c>
      <c r="F93" s="43">
        <f t="shared" si="19"/>
        <v>0</v>
      </c>
      <c r="G93" s="43">
        <f t="shared" si="19"/>
        <v>0</v>
      </c>
      <c r="H93" s="44">
        <f t="shared" si="19"/>
        <v>0</v>
      </c>
      <c r="I93" s="39">
        <f t="shared" si="20"/>
        <v>106.45183726440295</v>
      </c>
      <c r="K93" s="294">
        <v>0</v>
      </c>
    </row>
    <row r="94" spans="1:11" ht="15">
      <c r="A94" s="28" t="s">
        <v>17</v>
      </c>
      <c r="B94" s="40">
        <f t="shared" si="19"/>
        <v>775.92088444777767</v>
      </c>
      <c r="C94" s="40">
        <f t="shared" si="19"/>
        <v>1.2531131991402695</v>
      </c>
      <c r="D94" s="40">
        <f t="shared" si="19"/>
        <v>68.361237496683174</v>
      </c>
      <c r="E94" s="40">
        <f t="shared" si="19"/>
        <v>5.548302300422332</v>
      </c>
      <c r="F94" s="40">
        <f t="shared" si="19"/>
        <v>0</v>
      </c>
      <c r="G94" s="40">
        <f t="shared" si="19"/>
        <v>0</v>
      </c>
      <c r="H94" s="41">
        <f t="shared" si="19"/>
        <v>0</v>
      </c>
      <c r="I94" s="42">
        <f t="shared" si="20"/>
        <v>851.08353744402336</v>
      </c>
      <c r="K94" s="294">
        <v>0</v>
      </c>
    </row>
    <row r="95" spans="1:11" ht="15">
      <c r="A95" s="29" t="s">
        <v>140</v>
      </c>
      <c r="B95" s="43">
        <f t="shared" si="19"/>
        <v>15867.373048095707</v>
      </c>
      <c r="C95" s="43">
        <f t="shared" si="19"/>
        <v>673.89307276396403</v>
      </c>
      <c r="D95" s="43">
        <f t="shared" si="19"/>
        <v>3778.6857266602065</v>
      </c>
      <c r="E95" s="43">
        <f t="shared" si="19"/>
        <v>103.49067141033144</v>
      </c>
      <c r="F95" s="43">
        <f t="shared" si="19"/>
        <v>0</v>
      </c>
      <c r="G95" s="43">
        <f t="shared" si="19"/>
        <v>0</v>
      </c>
      <c r="H95" s="44">
        <f t="shared" si="19"/>
        <v>0</v>
      </c>
      <c r="I95" s="39">
        <f t="shared" si="20"/>
        <v>20423.442518930209</v>
      </c>
      <c r="K95" s="294">
        <v>0</v>
      </c>
    </row>
    <row r="96" spans="1:11" ht="15">
      <c r="A96" s="28" t="s">
        <v>25</v>
      </c>
      <c r="B96" s="40">
        <f t="shared" si="19"/>
        <v>3106.2361392168123</v>
      </c>
      <c r="C96" s="40">
        <f t="shared" si="19"/>
        <v>0.34589042858322533</v>
      </c>
      <c r="D96" s="40">
        <f t="shared" si="19"/>
        <v>4724.7070253580696</v>
      </c>
      <c r="E96" s="40">
        <f t="shared" si="19"/>
        <v>6542.969089559233</v>
      </c>
      <c r="F96" s="40">
        <f t="shared" si="19"/>
        <v>0</v>
      </c>
      <c r="G96" s="40">
        <f t="shared" si="19"/>
        <v>3678.6332279352409</v>
      </c>
      <c r="H96" s="41">
        <f t="shared" si="19"/>
        <v>2.642006944055812</v>
      </c>
      <c r="I96" s="42">
        <f t="shared" si="20"/>
        <v>18055.533379441993</v>
      </c>
      <c r="K96" s="294">
        <v>0</v>
      </c>
    </row>
    <row r="97" spans="1:11" ht="15">
      <c r="A97" s="29" t="s">
        <v>24</v>
      </c>
      <c r="B97" s="43">
        <f t="shared" si="19"/>
        <v>4210.1914121250265</v>
      </c>
      <c r="C97" s="43">
        <f t="shared" si="19"/>
        <v>19.666448173540253</v>
      </c>
      <c r="D97" s="43">
        <f t="shared" si="19"/>
        <v>253.53239329502753</v>
      </c>
      <c r="E97" s="43">
        <f t="shared" si="19"/>
        <v>0</v>
      </c>
      <c r="F97" s="43">
        <f t="shared" si="19"/>
        <v>0</v>
      </c>
      <c r="G97" s="43">
        <f t="shared" si="19"/>
        <v>0</v>
      </c>
      <c r="H97" s="44">
        <f t="shared" si="19"/>
        <v>0</v>
      </c>
      <c r="I97" s="39">
        <f t="shared" si="20"/>
        <v>4483.3902535935949</v>
      </c>
      <c r="K97" s="294">
        <v>0</v>
      </c>
    </row>
    <row r="98" spans="1:11" ht="15">
      <c r="A98" s="28" t="s">
        <v>60</v>
      </c>
      <c r="B98" s="40">
        <f t="shared" si="19"/>
        <v>16034.879114637706</v>
      </c>
      <c r="C98" s="40">
        <f t="shared" si="19"/>
        <v>29.914424344435819</v>
      </c>
      <c r="D98" s="40">
        <f t="shared" si="19"/>
        <v>1994.7143230488291</v>
      </c>
      <c r="E98" s="40">
        <f t="shared" si="19"/>
        <v>0</v>
      </c>
      <c r="F98" s="40">
        <f t="shared" si="19"/>
        <v>0</v>
      </c>
      <c r="G98" s="40">
        <f t="shared" si="19"/>
        <v>0</v>
      </c>
      <c r="H98" s="41">
        <f t="shared" si="19"/>
        <v>0</v>
      </c>
      <c r="I98" s="42">
        <f t="shared" si="20"/>
        <v>18059.507862030972</v>
      </c>
      <c r="K98" s="294">
        <v>0</v>
      </c>
    </row>
    <row r="99" spans="1:11" ht="15">
      <c r="A99" s="29" t="s">
        <v>22</v>
      </c>
      <c r="B99" s="43">
        <f t="shared" si="19"/>
        <v>1545.3991253690131</v>
      </c>
      <c r="C99" s="43">
        <f t="shared" si="19"/>
        <v>0</v>
      </c>
      <c r="D99" s="43">
        <f t="shared" si="19"/>
        <v>117.63953114066327</v>
      </c>
      <c r="E99" s="43">
        <f t="shared" si="19"/>
        <v>0</v>
      </c>
      <c r="F99" s="43">
        <f t="shared" si="19"/>
        <v>108.86996180175026</v>
      </c>
      <c r="G99" s="43">
        <f t="shared" si="19"/>
        <v>0</v>
      </c>
      <c r="H99" s="44">
        <f t="shared" si="19"/>
        <v>0</v>
      </c>
      <c r="I99" s="39">
        <f t="shared" si="20"/>
        <v>1771.9086183114264</v>
      </c>
      <c r="K99" s="294">
        <v>0</v>
      </c>
    </row>
    <row r="100" spans="1:11" ht="15">
      <c r="A100" s="28" t="s">
        <v>21</v>
      </c>
      <c r="B100" s="40">
        <f t="shared" si="19"/>
        <v>95.838958000105492</v>
      </c>
      <c r="C100" s="40">
        <f t="shared" si="19"/>
        <v>0</v>
      </c>
      <c r="D100" s="40">
        <f t="shared" si="19"/>
        <v>1.7707452705765756</v>
      </c>
      <c r="E100" s="40">
        <f t="shared" si="19"/>
        <v>0</v>
      </c>
      <c r="F100" s="40">
        <f t="shared" si="19"/>
        <v>0</v>
      </c>
      <c r="G100" s="40">
        <f t="shared" si="19"/>
        <v>0</v>
      </c>
      <c r="H100" s="41">
        <f t="shared" si="19"/>
        <v>0</v>
      </c>
      <c r="I100" s="42">
        <f t="shared" si="20"/>
        <v>97.609703270682061</v>
      </c>
      <c r="K100" s="294">
        <v>0</v>
      </c>
    </row>
    <row r="101" spans="1:11" ht="15">
      <c r="A101" s="30" t="s">
        <v>64</v>
      </c>
      <c r="B101" s="43">
        <f t="shared" si="19"/>
        <v>641.13218979784494</v>
      </c>
      <c r="C101" s="43">
        <f t="shared" si="19"/>
        <v>0</v>
      </c>
      <c r="D101" s="43">
        <f t="shared" si="19"/>
        <v>580.71274068642981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1221.8449304842748</v>
      </c>
      <c r="K101" s="294">
        <v>0</v>
      </c>
    </row>
    <row r="102" spans="1:11">
      <c r="A102" s="55" t="s">
        <v>23</v>
      </c>
      <c r="B102" s="59">
        <f t="shared" ref="B102:H105" si="21">B596+B622+B648</f>
        <v>641.13218979784494</v>
      </c>
      <c r="C102" s="59">
        <f t="shared" si="21"/>
        <v>0</v>
      </c>
      <c r="D102" s="59">
        <f t="shared" si="21"/>
        <v>580.71274068642981</v>
      </c>
      <c r="E102" s="59">
        <f t="shared" si="21"/>
        <v>0</v>
      </c>
      <c r="F102" s="59">
        <f t="shared" si="21"/>
        <v>0</v>
      </c>
      <c r="G102" s="59">
        <f t="shared" si="21"/>
        <v>0</v>
      </c>
      <c r="H102" s="60">
        <f t="shared" si="21"/>
        <v>0</v>
      </c>
      <c r="I102" s="61">
        <f t="shared" si="20"/>
        <v>1221.8449304842748</v>
      </c>
      <c r="K102" s="294">
        <v>0</v>
      </c>
    </row>
    <row r="103" spans="1:11">
      <c r="A103" s="56" t="s">
        <v>19</v>
      </c>
      <c r="B103" s="62">
        <f t="shared" si="21"/>
        <v>0</v>
      </c>
      <c r="C103" s="62">
        <f t="shared" si="21"/>
        <v>0</v>
      </c>
      <c r="D103" s="62">
        <f t="shared" si="21"/>
        <v>0</v>
      </c>
      <c r="E103" s="62">
        <f t="shared" si="21"/>
        <v>0</v>
      </c>
      <c r="F103" s="62">
        <f t="shared" si="21"/>
        <v>0</v>
      </c>
      <c r="G103" s="62">
        <f t="shared" si="21"/>
        <v>0</v>
      </c>
      <c r="H103" s="63">
        <f t="shared" si="21"/>
        <v>0</v>
      </c>
      <c r="I103" s="64">
        <f t="shared" si="20"/>
        <v>0</v>
      </c>
      <c r="K103" s="294">
        <v>0</v>
      </c>
    </row>
    <row r="104" spans="1:11">
      <c r="A104" s="55" t="s">
        <v>20</v>
      </c>
      <c r="B104" s="59">
        <f t="shared" si="21"/>
        <v>0</v>
      </c>
      <c r="C104" s="59">
        <f t="shared" si="21"/>
        <v>0</v>
      </c>
      <c r="D104" s="59">
        <f t="shared" si="21"/>
        <v>0</v>
      </c>
      <c r="E104" s="59">
        <f t="shared" si="21"/>
        <v>0</v>
      </c>
      <c r="F104" s="59">
        <f t="shared" si="21"/>
        <v>0</v>
      </c>
      <c r="G104" s="59">
        <f t="shared" si="21"/>
        <v>0</v>
      </c>
      <c r="H104" s="60">
        <f t="shared" si="21"/>
        <v>0</v>
      </c>
      <c r="I104" s="61">
        <f t="shared" si="20"/>
        <v>0</v>
      </c>
      <c r="K104" s="294">
        <v>0</v>
      </c>
    </row>
    <row r="105" spans="1:11" ht="15" thickBot="1">
      <c r="A105" s="57" t="s">
        <v>11</v>
      </c>
      <c r="B105" s="52">
        <f t="shared" si="21"/>
        <v>0</v>
      </c>
      <c r="C105" s="52">
        <f t="shared" si="21"/>
        <v>0</v>
      </c>
      <c r="D105" s="52">
        <f t="shared" si="21"/>
        <v>0</v>
      </c>
      <c r="E105" s="52">
        <f t="shared" si="21"/>
        <v>0</v>
      </c>
      <c r="F105" s="52">
        <f t="shared" si="21"/>
        <v>0</v>
      </c>
      <c r="G105" s="52">
        <f t="shared" si="21"/>
        <v>0</v>
      </c>
      <c r="H105" s="65">
        <f t="shared" si="21"/>
        <v>0</v>
      </c>
      <c r="I105" s="66">
        <f t="shared" si="20"/>
        <v>0</v>
      </c>
      <c r="K105" s="294">
        <v>0</v>
      </c>
    </row>
    <row r="106" spans="1:11" ht="15">
      <c r="A106" s="34" t="s">
        <v>26</v>
      </c>
      <c r="B106" s="67">
        <f>SUM(B85:B101)</f>
        <v>61833.251281596946</v>
      </c>
      <c r="C106" s="67">
        <f t="shared" ref="C106:I106" si="22">SUM(C85:C101)</f>
        <v>889.81093500412931</v>
      </c>
      <c r="D106" s="67">
        <f t="shared" si="22"/>
        <v>12825.544815254592</v>
      </c>
      <c r="E106" s="67">
        <f t="shared" si="22"/>
        <v>7056.61737637644</v>
      </c>
      <c r="F106" s="67">
        <f t="shared" si="22"/>
        <v>3604.6077169508717</v>
      </c>
      <c r="G106" s="67">
        <f t="shared" si="22"/>
        <v>3678.6332279352409</v>
      </c>
      <c r="H106" s="68">
        <f t="shared" si="22"/>
        <v>2.642006944055812</v>
      </c>
      <c r="I106" s="39">
        <f t="shared" si="22"/>
        <v>89891.107360062291</v>
      </c>
      <c r="K106" s="294">
        <v>0</v>
      </c>
    </row>
    <row r="107" spans="1:11" s="16" customFormat="1" ht="15" thickBot="1">
      <c r="A107" s="58" t="s">
        <v>90</v>
      </c>
      <c r="B107" s="48">
        <f>+B106/$I$106</f>
        <v>0.68786838984997123</v>
      </c>
      <c r="C107" s="48">
        <f t="shared" ref="C107:I107" si="23">+C106/$I$106</f>
        <v>9.8987648626905587E-3</v>
      </c>
      <c r="D107" s="48">
        <f t="shared" si="23"/>
        <v>0.14267868304126435</v>
      </c>
      <c r="E107" s="48">
        <f t="shared" si="23"/>
        <v>7.8501840544814822E-2</v>
      </c>
      <c r="F107" s="48">
        <f t="shared" si="23"/>
        <v>4.0099714229934635E-2</v>
      </c>
      <c r="G107" s="48">
        <f t="shared" si="23"/>
        <v>4.0923216277671759E-2</v>
      </c>
      <c r="H107" s="48">
        <f t="shared" si="23"/>
        <v>2.9391193652483904E-5</v>
      </c>
      <c r="I107" s="48">
        <f t="shared" si="23"/>
        <v>1</v>
      </c>
      <c r="J107" s="4"/>
      <c r="K107"/>
    </row>
    <row r="108" spans="1:11" ht="13.5" customHeight="1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5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5.5085874639498322E-2</v>
      </c>
      <c r="C111" s="37">
        <v>0</v>
      </c>
      <c r="D111" s="37">
        <v>0</v>
      </c>
      <c r="E111" s="37">
        <v>0</v>
      </c>
      <c r="F111" s="421">
        <v>0</v>
      </c>
      <c r="G111" s="37">
        <v>0</v>
      </c>
      <c r="H111" s="38">
        <v>0</v>
      </c>
      <c r="I111" s="39">
        <f>SUM(B111:H111)</f>
        <v>5.5085874639498322E-2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>
        <v>0</v>
      </c>
      <c r="G112" s="40">
        <v>0</v>
      </c>
      <c r="H112" s="41">
        <v>0</v>
      </c>
      <c r="I112" s="42">
        <f t="shared" ref="I112:I131" si="24">SUM(B112:H112)</f>
        <v>0</v>
      </c>
    </row>
    <row r="113" spans="1:9" ht="15" customHeight="1">
      <c r="A113" s="29" t="s">
        <v>10</v>
      </c>
      <c r="B113" s="43">
        <v>0</v>
      </c>
      <c r="C113" s="43">
        <v>0</v>
      </c>
      <c r="D113" s="43">
        <v>0</v>
      </c>
      <c r="E113" s="43">
        <v>0</v>
      </c>
      <c r="F113" s="422">
        <v>0</v>
      </c>
      <c r="G113" s="43">
        <v>0</v>
      </c>
      <c r="H113" s="44">
        <v>0</v>
      </c>
      <c r="I113" s="39">
        <f t="shared" si="24"/>
        <v>0</v>
      </c>
    </row>
    <row r="114" spans="1:9" ht="15" customHeight="1">
      <c r="A114" s="28" t="s">
        <v>56</v>
      </c>
      <c r="B114" s="40">
        <v>0</v>
      </c>
      <c r="C114" s="40">
        <v>0</v>
      </c>
      <c r="D114" s="40">
        <v>0</v>
      </c>
      <c r="E114" s="40">
        <v>0</v>
      </c>
      <c r="F114" s="422">
        <v>0</v>
      </c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16</v>
      </c>
      <c r="B115" s="43">
        <v>4.4719678415573554E-2</v>
      </c>
      <c r="C115" s="43">
        <v>40.450029687286815</v>
      </c>
      <c r="D115" s="43">
        <v>6.7739377421556801</v>
      </c>
      <c r="E115" s="43">
        <v>0</v>
      </c>
      <c r="F115" s="422">
        <v>0</v>
      </c>
      <c r="G115" s="43">
        <v>0</v>
      </c>
      <c r="H115" s="44">
        <v>0</v>
      </c>
      <c r="I115" s="39">
        <f t="shared" si="24"/>
        <v>47.268687107858071</v>
      </c>
    </row>
    <row r="116" spans="1:9" ht="15">
      <c r="A116" s="28" t="s">
        <v>68</v>
      </c>
      <c r="B116" s="40">
        <v>0</v>
      </c>
      <c r="C116" s="40">
        <v>0</v>
      </c>
      <c r="D116" s="40">
        <v>0</v>
      </c>
      <c r="E116" s="40">
        <v>0</v>
      </c>
      <c r="F116" s="422">
        <v>0</v>
      </c>
      <c r="G116" s="40">
        <v>0</v>
      </c>
      <c r="H116" s="41">
        <v>0</v>
      </c>
      <c r="I116" s="42">
        <f t="shared" si="24"/>
        <v>0</v>
      </c>
    </row>
    <row r="117" spans="1:9" ht="15">
      <c r="A117" s="29" t="s">
        <v>58</v>
      </c>
      <c r="B117" s="43">
        <v>3.6616827033150431E-2</v>
      </c>
      <c r="C117" s="43">
        <v>0</v>
      </c>
      <c r="D117" s="43">
        <v>0</v>
      </c>
      <c r="E117" s="43">
        <v>6.1028045055250696E-3</v>
      </c>
      <c r="F117" s="422">
        <v>0</v>
      </c>
      <c r="G117" s="43">
        <v>0</v>
      </c>
      <c r="H117" s="44">
        <v>0</v>
      </c>
      <c r="I117" s="39">
        <f t="shared" si="24"/>
        <v>4.2719631538675501E-2</v>
      </c>
    </row>
    <row r="118" spans="1:9" ht="15">
      <c r="A118" s="28" t="s">
        <v>12</v>
      </c>
      <c r="B118" s="40">
        <v>0</v>
      </c>
      <c r="C118" s="40">
        <v>0</v>
      </c>
      <c r="D118" s="40">
        <v>0</v>
      </c>
      <c r="E118" s="40">
        <v>0</v>
      </c>
      <c r="F118" s="422">
        <v>0</v>
      </c>
      <c r="G118" s="40">
        <v>0</v>
      </c>
      <c r="H118" s="41">
        <v>0</v>
      </c>
      <c r="I118" s="42">
        <f t="shared" si="24"/>
        <v>0</v>
      </c>
    </row>
    <row r="119" spans="1:9" ht="15">
      <c r="A119" s="29" t="s">
        <v>59</v>
      </c>
      <c r="B119" s="43">
        <v>0.13080000000000003</v>
      </c>
      <c r="C119" s="43">
        <v>0</v>
      </c>
      <c r="D119" s="43">
        <v>0</v>
      </c>
      <c r="E119" s="43">
        <v>0</v>
      </c>
      <c r="F119" s="422">
        <v>0</v>
      </c>
      <c r="G119" s="43">
        <v>0</v>
      </c>
      <c r="H119" s="44">
        <v>0</v>
      </c>
      <c r="I119" s="39">
        <f t="shared" si="24"/>
        <v>0.13080000000000003</v>
      </c>
    </row>
    <row r="120" spans="1:9" ht="15">
      <c r="A120" s="28" t="s">
        <v>17</v>
      </c>
      <c r="B120" s="40">
        <v>3.6039456861237322E-2</v>
      </c>
      <c r="C120" s="40">
        <v>0</v>
      </c>
      <c r="D120" s="40">
        <v>8.2899346858704597</v>
      </c>
      <c r="E120" s="40">
        <v>0</v>
      </c>
      <c r="F120" s="422">
        <v>0</v>
      </c>
      <c r="G120" s="40">
        <v>0</v>
      </c>
      <c r="H120" s="41">
        <v>0</v>
      </c>
      <c r="I120" s="42">
        <f t="shared" si="24"/>
        <v>8.3259741427316971</v>
      </c>
    </row>
    <row r="121" spans="1:9" ht="15">
      <c r="A121" s="29" t="s">
        <v>140</v>
      </c>
      <c r="B121" s="43">
        <v>14.540268077959878</v>
      </c>
      <c r="C121" s="43">
        <v>151.3371628155225</v>
      </c>
      <c r="D121" s="43">
        <v>472.9164579035205</v>
      </c>
      <c r="E121" s="43">
        <v>4.4541969214503083E-2</v>
      </c>
      <c r="F121" s="422">
        <v>0</v>
      </c>
      <c r="G121" s="43">
        <v>0</v>
      </c>
      <c r="H121" s="44">
        <v>0</v>
      </c>
      <c r="I121" s="39">
        <f t="shared" si="24"/>
        <v>638.83843076621736</v>
      </c>
    </row>
    <row r="122" spans="1:9" ht="15">
      <c r="A122" s="28" t="s">
        <v>25</v>
      </c>
      <c r="B122" s="40">
        <v>4.6436747543665842</v>
      </c>
      <c r="C122" s="40">
        <v>2.9724569570761878E-2</v>
      </c>
      <c r="D122" s="40">
        <v>21.683890004518002</v>
      </c>
      <c r="E122" s="40">
        <v>288.1646585991179</v>
      </c>
      <c r="F122" s="422">
        <v>0</v>
      </c>
      <c r="G122" s="40">
        <v>85.717929740579876</v>
      </c>
      <c r="H122" s="41">
        <v>7.4686382687966096E-2</v>
      </c>
      <c r="I122" s="42">
        <f t="shared" si="24"/>
        <v>400.31456405084106</v>
      </c>
    </row>
    <row r="123" spans="1:9" ht="15">
      <c r="A123" s="29" t="s">
        <v>24</v>
      </c>
      <c r="B123" s="43">
        <v>2.7245345621254566</v>
      </c>
      <c r="C123" s="43">
        <v>0</v>
      </c>
      <c r="D123" s="43">
        <v>0</v>
      </c>
      <c r="E123" s="43">
        <v>0</v>
      </c>
      <c r="F123" s="422">
        <v>0</v>
      </c>
      <c r="G123" s="43">
        <v>0</v>
      </c>
      <c r="H123" s="44">
        <v>0</v>
      </c>
      <c r="I123" s="39">
        <f t="shared" si="24"/>
        <v>2.7245345621254566</v>
      </c>
    </row>
    <row r="124" spans="1:9" ht="15">
      <c r="A124" s="28" t="s">
        <v>60</v>
      </c>
      <c r="B124" s="40">
        <v>0</v>
      </c>
      <c r="C124" s="40">
        <v>0</v>
      </c>
      <c r="D124" s="40">
        <v>0</v>
      </c>
      <c r="E124" s="40">
        <v>0</v>
      </c>
      <c r="F124" s="422">
        <v>0</v>
      </c>
      <c r="G124" s="40">
        <v>0</v>
      </c>
      <c r="H124" s="41">
        <v>0</v>
      </c>
      <c r="I124" s="42">
        <f t="shared" si="24"/>
        <v>0</v>
      </c>
    </row>
    <row r="125" spans="1:9" ht="15">
      <c r="A125" s="29" t="s">
        <v>22</v>
      </c>
      <c r="B125" s="43">
        <v>0</v>
      </c>
      <c r="C125" s="43">
        <v>0</v>
      </c>
      <c r="D125" s="43">
        <v>0</v>
      </c>
      <c r="E125" s="43">
        <v>0</v>
      </c>
      <c r="F125" s="422">
        <v>0</v>
      </c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>
        <v>0</v>
      </c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64</v>
      </c>
      <c r="B127" s="43">
        <v>0</v>
      </c>
      <c r="C127" s="43">
        <v>0</v>
      </c>
      <c r="D127" s="43">
        <v>0</v>
      </c>
      <c r="E127" s="43">
        <v>0</v>
      </c>
      <c r="F127" s="422">
        <v>0</v>
      </c>
      <c r="G127" s="43">
        <v>0</v>
      </c>
      <c r="H127" s="44">
        <v>0</v>
      </c>
      <c r="I127" s="39">
        <f t="shared" si="24"/>
        <v>0</v>
      </c>
    </row>
    <row r="128" spans="1:9">
      <c r="A128" s="55" t="s">
        <v>23</v>
      </c>
      <c r="B128" s="59">
        <v>0</v>
      </c>
      <c r="C128" s="59">
        <v>0</v>
      </c>
      <c r="D128" s="59">
        <v>0</v>
      </c>
      <c r="E128" s="59">
        <v>0</v>
      </c>
      <c r="F128" s="422">
        <v>0</v>
      </c>
      <c r="G128" s="59">
        <v>0</v>
      </c>
      <c r="H128" s="60">
        <v>0</v>
      </c>
      <c r="I128" s="61">
        <f t="shared" si="24"/>
        <v>0</v>
      </c>
    </row>
    <row r="129" spans="1:11">
      <c r="A129" s="56" t="s">
        <v>19</v>
      </c>
      <c r="B129" s="62">
        <v>0</v>
      </c>
      <c r="C129" s="62">
        <v>0</v>
      </c>
      <c r="D129" s="62">
        <v>0</v>
      </c>
      <c r="E129" s="62">
        <v>0</v>
      </c>
      <c r="F129" s="422">
        <v>0</v>
      </c>
      <c r="G129" s="62">
        <v>0</v>
      </c>
      <c r="H129" s="63">
        <v>0</v>
      </c>
      <c r="I129" s="64">
        <f t="shared" si="24"/>
        <v>0</v>
      </c>
    </row>
    <row r="130" spans="1:11">
      <c r="A130" s="55" t="s">
        <v>20</v>
      </c>
      <c r="B130" s="59">
        <v>0</v>
      </c>
      <c r="C130" s="59">
        <v>0</v>
      </c>
      <c r="D130" s="59">
        <v>0</v>
      </c>
      <c r="E130" s="59">
        <v>0</v>
      </c>
      <c r="F130" s="422">
        <v>0</v>
      </c>
      <c r="G130" s="59">
        <v>0</v>
      </c>
      <c r="H130" s="60">
        <v>0</v>
      </c>
      <c r="I130" s="61">
        <f t="shared" si="24"/>
        <v>0</v>
      </c>
    </row>
    <row r="131" spans="1:11" ht="15" thickBot="1">
      <c r="A131" s="57"/>
      <c r="B131" s="52">
        <v>0</v>
      </c>
      <c r="C131" s="52">
        <v>0</v>
      </c>
      <c r="D131" s="52">
        <v>0</v>
      </c>
      <c r="E131" s="52">
        <v>0</v>
      </c>
      <c r="F131" s="423"/>
      <c r="G131" s="52">
        <v>0</v>
      </c>
      <c r="H131" s="65">
        <v>0</v>
      </c>
      <c r="I131" s="66">
        <f t="shared" si="24"/>
        <v>0</v>
      </c>
    </row>
    <row r="132" spans="1:11" ht="15">
      <c r="A132" s="34" t="s">
        <v>26</v>
      </c>
      <c r="B132" s="67">
        <f>SUM(B111:B127)</f>
        <v>22.211739231401378</v>
      </c>
      <c r="C132" s="67">
        <f t="shared" ref="C132:I132" si="25">SUM(C111:C127)</f>
        <v>191.81691707238008</v>
      </c>
      <c r="D132" s="67">
        <f t="shared" si="25"/>
        <v>509.6642203360646</v>
      </c>
      <c r="E132" s="67">
        <f t="shared" si="25"/>
        <v>288.21530337283792</v>
      </c>
      <c r="F132" s="67">
        <f t="shared" si="25"/>
        <v>0</v>
      </c>
      <c r="G132" s="67">
        <f t="shared" si="25"/>
        <v>85.717929740579876</v>
      </c>
      <c r="H132" s="68">
        <f t="shared" si="25"/>
        <v>7.4686382687966096E-2</v>
      </c>
      <c r="I132" s="39">
        <f t="shared" si="25"/>
        <v>1097.7007961359518</v>
      </c>
    </row>
    <row r="133" spans="1:11" s="15" customFormat="1" ht="15" thickBot="1">
      <c r="A133" s="32" t="s">
        <v>90</v>
      </c>
      <c r="B133" s="48">
        <f>+B132/$I$132</f>
        <v>2.0234784660437124E-2</v>
      </c>
      <c r="C133" s="48">
        <f t="shared" ref="C133:I133" si="26">+C132/$I$132</f>
        <v>0.17474426341640667</v>
      </c>
      <c r="D133" s="48">
        <f t="shared" si="26"/>
        <v>0.46430158576011632</v>
      </c>
      <c r="E133" s="48">
        <f t="shared" si="26"/>
        <v>0.26256271689643745</v>
      </c>
      <c r="F133" s="48">
        <f t="shared" si="26"/>
        <v>0</v>
      </c>
      <c r="G133" s="48">
        <f t="shared" si="26"/>
        <v>7.8088610341103912E-2</v>
      </c>
      <c r="H133" s="48">
        <f t="shared" si="26"/>
        <v>6.8038925498525448E-5</v>
      </c>
      <c r="I133" s="48">
        <f t="shared" si="26"/>
        <v>1</v>
      </c>
      <c r="K133"/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5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+SUM(B137:E137,G137:H137)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3" si="27">+SUM(B138:E138,G138:H138)</f>
        <v>0</v>
      </c>
    </row>
    <row r="139" spans="1:11" ht="15" customHeight="1">
      <c r="A139" s="29" t="s">
        <v>10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7"/>
        <v>0</v>
      </c>
    </row>
    <row r="140" spans="1:11" ht="15" customHeight="1">
      <c r="A140" s="28" t="s">
        <v>56</v>
      </c>
      <c r="B140" s="40">
        <v>0</v>
      </c>
      <c r="C140" s="40">
        <v>69.728698499999155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7"/>
        <v>69.728698499999155</v>
      </c>
    </row>
    <row r="141" spans="1:11" ht="15">
      <c r="A141" s="29" t="s">
        <v>16</v>
      </c>
      <c r="B141" s="43">
        <v>4.5141692110100626</v>
      </c>
      <c r="C141" s="43">
        <v>40.056678236455802</v>
      </c>
      <c r="D141" s="43">
        <v>2.5898345480368099</v>
      </c>
      <c r="E141" s="43">
        <v>0</v>
      </c>
      <c r="F141" s="422"/>
      <c r="G141" s="43">
        <v>0</v>
      </c>
      <c r="H141" s="44">
        <v>0</v>
      </c>
      <c r="I141" s="39">
        <f t="shared" si="27"/>
        <v>47.160681995502678</v>
      </c>
    </row>
    <row r="142" spans="1:11" ht="15">
      <c r="A142" s="28" t="s">
        <v>68</v>
      </c>
      <c r="B142" s="40">
        <v>9.7728179803248025</v>
      </c>
      <c r="C142" s="40">
        <v>0.1283926163388413</v>
      </c>
      <c r="D142" s="40">
        <v>0.46435329575880935</v>
      </c>
      <c r="E142" s="40">
        <v>0</v>
      </c>
      <c r="F142" s="422"/>
      <c r="G142" s="40">
        <v>0</v>
      </c>
      <c r="H142" s="41">
        <v>0</v>
      </c>
      <c r="I142" s="42">
        <f t="shared" si="27"/>
        <v>10.365563892422452</v>
      </c>
    </row>
    <row r="143" spans="1:11" ht="15">
      <c r="A143" s="29" t="s">
        <v>58</v>
      </c>
      <c r="B143" s="43">
        <v>0</v>
      </c>
      <c r="C143" s="43">
        <v>0</v>
      </c>
      <c r="D143" s="43">
        <v>6.2027511096771377</v>
      </c>
      <c r="E143" s="43">
        <v>2.946704125568802</v>
      </c>
      <c r="F143" s="422"/>
      <c r="G143" s="43">
        <v>0</v>
      </c>
      <c r="H143" s="44">
        <v>0</v>
      </c>
      <c r="I143" s="39">
        <f t="shared" si="27"/>
        <v>9.1494552352459397</v>
      </c>
    </row>
    <row r="144" spans="1:11" ht="15">
      <c r="A144" s="28" t="s">
        <v>12</v>
      </c>
      <c r="B144" s="40">
        <v>0</v>
      </c>
      <c r="C144" s="40">
        <v>0</v>
      </c>
      <c r="D144" s="40">
        <v>0</v>
      </c>
      <c r="E144" s="40">
        <v>0</v>
      </c>
      <c r="F144" s="422"/>
      <c r="G144" s="40">
        <v>0</v>
      </c>
      <c r="H144" s="41">
        <v>0</v>
      </c>
      <c r="I144" s="42">
        <f t="shared" si="27"/>
        <v>0</v>
      </c>
    </row>
    <row r="145" spans="1:11" ht="15">
      <c r="A145" s="29" t="s">
        <v>59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7"/>
        <v>0</v>
      </c>
    </row>
    <row r="146" spans="1:11" ht="15">
      <c r="A146" s="28" t="s">
        <v>17</v>
      </c>
      <c r="B146" s="40">
        <v>0</v>
      </c>
      <c r="C146" s="40">
        <v>0</v>
      </c>
      <c r="D146" s="40">
        <v>0.28273269335524459</v>
      </c>
      <c r="E146" s="40">
        <v>1.6963961601314674</v>
      </c>
      <c r="F146" s="422"/>
      <c r="G146" s="40">
        <v>0</v>
      </c>
      <c r="H146" s="41">
        <v>0</v>
      </c>
      <c r="I146" s="42">
        <f t="shared" si="27"/>
        <v>1.979128853486712</v>
      </c>
    </row>
    <row r="147" spans="1:11" ht="15">
      <c r="A147" s="29" t="s">
        <v>140</v>
      </c>
      <c r="B147" s="43">
        <v>104.48471938982198</v>
      </c>
      <c r="C147" s="43">
        <v>2118.5802804136738</v>
      </c>
      <c r="D147" s="43">
        <v>445.1297768865179</v>
      </c>
      <c r="E147" s="43">
        <v>0</v>
      </c>
      <c r="F147" s="422"/>
      <c r="G147" s="43">
        <v>0</v>
      </c>
      <c r="H147" s="44">
        <v>0</v>
      </c>
      <c r="I147" s="39">
        <f t="shared" si="27"/>
        <v>2668.1947766900139</v>
      </c>
    </row>
    <row r="148" spans="1:11" ht="15">
      <c r="A148" s="28" t="s">
        <v>25</v>
      </c>
      <c r="B148" s="40">
        <v>153.38977068460886</v>
      </c>
      <c r="C148" s="40">
        <v>5.6676632129033333</v>
      </c>
      <c r="D148" s="40">
        <v>103.75086681846062</v>
      </c>
      <c r="E148" s="40">
        <v>2523.881980811017</v>
      </c>
      <c r="F148" s="422"/>
      <c r="G148" s="40">
        <v>92.377419480585175</v>
      </c>
      <c r="H148" s="41">
        <v>268.07234172283142</v>
      </c>
      <c r="I148" s="42">
        <f t="shared" si="27"/>
        <v>3147.1400427304061</v>
      </c>
    </row>
    <row r="149" spans="1:11" ht="15">
      <c r="A149" s="29" t="s">
        <v>24</v>
      </c>
      <c r="B149" s="43">
        <v>5.0440975341490349E-2</v>
      </c>
      <c r="C149" s="43">
        <v>0</v>
      </c>
      <c r="D149" s="43">
        <v>1.7611219211617847E-3</v>
      </c>
      <c r="E149" s="43">
        <v>0</v>
      </c>
      <c r="F149" s="422"/>
      <c r="G149" s="43">
        <v>0</v>
      </c>
      <c r="H149" s="44">
        <v>0</v>
      </c>
      <c r="I149" s="39">
        <f t="shared" si="27"/>
        <v>5.2202097262652132E-2</v>
      </c>
    </row>
    <row r="150" spans="1:11" ht="15">
      <c r="A150" s="28" t="s">
        <v>60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7"/>
        <v>0</v>
      </c>
    </row>
    <row r="151" spans="1:11" ht="15">
      <c r="A151" s="29" t="s">
        <v>22</v>
      </c>
      <c r="B151" s="43">
        <v>0</v>
      </c>
      <c r="C151" s="43">
        <v>351.44999999999993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>+SUM(B151:E151,G151:H151)</f>
        <v>351.44999999999993</v>
      </c>
    </row>
    <row r="152" spans="1:11" ht="15">
      <c r="A152" s="28" t="s">
        <v>21</v>
      </c>
      <c r="B152" s="40">
        <v>0</v>
      </c>
      <c r="C152" s="40">
        <v>58.308791925199714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7"/>
        <v>58.308791925199714</v>
      </c>
    </row>
    <row r="153" spans="1:11" ht="15">
      <c r="A153" s="30" t="s">
        <v>64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7"/>
        <v>0</v>
      </c>
    </row>
    <row r="154" spans="1:11">
      <c r="A154" s="55" t="s">
        <v>23</v>
      </c>
      <c r="B154" s="59">
        <v>0</v>
      </c>
      <c r="C154" s="59">
        <v>0</v>
      </c>
      <c r="D154" s="59">
        <v>0</v>
      </c>
      <c r="E154" s="59">
        <v>0</v>
      </c>
      <c r="F154" s="422"/>
      <c r="G154" s="59">
        <v>0</v>
      </c>
      <c r="H154" s="60">
        <v>0</v>
      </c>
      <c r="I154" s="61">
        <v>0</v>
      </c>
    </row>
    <row r="155" spans="1:11">
      <c r="A155" s="56" t="s">
        <v>19</v>
      </c>
      <c r="B155" s="62">
        <v>0</v>
      </c>
      <c r="C155" s="62">
        <v>0</v>
      </c>
      <c r="D155" s="62">
        <v>0</v>
      </c>
      <c r="E155" s="62">
        <v>0</v>
      </c>
      <c r="F155" s="422"/>
      <c r="G155" s="62">
        <v>0</v>
      </c>
      <c r="H155" s="63">
        <v>0</v>
      </c>
      <c r="I155" s="64">
        <v>0</v>
      </c>
    </row>
    <row r="156" spans="1:11">
      <c r="A156" s="55" t="s">
        <v>20</v>
      </c>
      <c r="B156" s="59">
        <v>0</v>
      </c>
      <c r="C156" s="59">
        <v>0</v>
      </c>
      <c r="D156" s="59">
        <v>0</v>
      </c>
      <c r="E156" s="59">
        <v>0</v>
      </c>
      <c r="F156" s="422"/>
      <c r="G156" s="59">
        <v>0</v>
      </c>
      <c r="H156" s="60">
        <v>0</v>
      </c>
      <c r="I156" s="61">
        <v>0</v>
      </c>
    </row>
    <row r="157" spans="1:11" ht="15" thickBot="1">
      <c r="A157" s="57" t="s">
        <v>11</v>
      </c>
      <c r="B157" s="52">
        <v>0</v>
      </c>
      <c r="C157" s="52">
        <v>0</v>
      </c>
      <c r="D157" s="52">
        <v>0</v>
      </c>
      <c r="E157" s="52">
        <v>0</v>
      </c>
      <c r="F157" s="423"/>
      <c r="G157" s="52">
        <v>0</v>
      </c>
      <c r="H157" s="65">
        <v>0</v>
      </c>
      <c r="I157" s="66">
        <v>0</v>
      </c>
    </row>
    <row r="158" spans="1:11" ht="15">
      <c r="A158" s="34" t="s">
        <v>26</v>
      </c>
      <c r="B158" s="67">
        <f>+SUM(B137:B153)</f>
        <v>272.21191824110718</v>
      </c>
      <c r="C158" s="67">
        <f t="shared" ref="C158:I158" si="28">+SUM(C137:C153)</f>
        <v>2643.9205049045704</v>
      </c>
      <c r="D158" s="67">
        <f t="shared" si="28"/>
        <v>558.42207647372766</v>
      </c>
      <c r="E158" s="67">
        <f t="shared" si="28"/>
        <v>2528.5250810967173</v>
      </c>
      <c r="F158" s="67">
        <f t="shared" si="28"/>
        <v>0</v>
      </c>
      <c r="G158" s="67">
        <f t="shared" si="28"/>
        <v>92.377419480585175</v>
      </c>
      <c r="H158" s="68">
        <f t="shared" si="28"/>
        <v>268.07234172283142</v>
      </c>
      <c r="I158" s="39">
        <f t="shared" si="28"/>
        <v>6363.5293419195386</v>
      </c>
    </row>
    <row r="159" spans="1:11" s="15" customFormat="1" ht="15" thickBot="1">
      <c r="A159" s="32" t="s">
        <v>90</v>
      </c>
      <c r="B159" s="48">
        <f>+B158/$I$158</f>
        <v>4.2776877989376148E-2</v>
      </c>
      <c r="C159" s="48">
        <f t="shared" ref="C159:I159" si="29">+C158/$I$158</f>
        <v>0.41548020962012883</v>
      </c>
      <c r="D159" s="48">
        <f t="shared" si="29"/>
        <v>8.7753516400897333E-2</v>
      </c>
      <c r="E159" s="48">
        <f t="shared" si="29"/>
        <v>0.39734633805176983</v>
      </c>
      <c r="F159" s="48">
        <f t="shared" si="29"/>
        <v>0</v>
      </c>
      <c r="G159" s="48">
        <f t="shared" si="29"/>
        <v>1.4516695770074004E-2</v>
      </c>
      <c r="H159" s="48">
        <f t="shared" si="29"/>
        <v>4.212636216775395E-2</v>
      </c>
      <c r="I159" s="48">
        <f t="shared" si="29"/>
        <v>1</v>
      </c>
      <c r="K159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5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+SUM(B163:E163,G163:H163)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79" si="30">+SUM(B164:E164,G164:H164)</f>
        <v>0</v>
      </c>
    </row>
    <row r="165" spans="1:9" ht="15" customHeight="1">
      <c r="A165" s="29" t="s">
        <v>10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0"/>
        <v>0</v>
      </c>
    </row>
    <row r="166" spans="1:9" ht="15" customHeight="1">
      <c r="A166" s="28" t="s">
        <v>56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0"/>
        <v>0</v>
      </c>
    </row>
    <row r="167" spans="1:9" ht="15">
      <c r="A167" s="29" t="s">
        <v>16</v>
      </c>
      <c r="B167" s="43">
        <v>1.342792369954535</v>
      </c>
      <c r="C167" s="43">
        <v>0</v>
      </c>
      <c r="D167" s="43">
        <v>3.7258188539537529</v>
      </c>
      <c r="E167" s="43">
        <v>0</v>
      </c>
      <c r="F167" s="422"/>
      <c r="G167" s="43">
        <v>0</v>
      </c>
      <c r="H167" s="44">
        <v>0</v>
      </c>
      <c r="I167" s="39">
        <f t="shared" si="30"/>
        <v>5.0686112239082881</v>
      </c>
    </row>
    <row r="168" spans="1:9" ht="15">
      <c r="A168" s="28" t="s">
        <v>68</v>
      </c>
      <c r="B168" s="40">
        <v>0.66738796591168104</v>
      </c>
      <c r="C168" s="40">
        <v>5.8669181117619464E-2</v>
      </c>
      <c r="D168" s="40">
        <v>2.7654743433520639</v>
      </c>
      <c r="E168" s="40">
        <v>5.9854824203516344E-9</v>
      </c>
      <c r="F168" s="422"/>
      <c r="G168" s="40">
        <v>0</v>
      </c>
      <c r="H168" s="41">
        <v>0</v>
      </c>
      <c r="I168" s="42">
        <f t="shared" si="30"/>
        <v>3.4915314963668465</v>
      </c>
    </row>
    <row r="169" spans="1:9" ht="15">
      <c r="A169" s="29" t="s">
        <v>58</v>
      </c>
      <c r="B169" s="43">
        <v>0</v>
      </c>
      <c r="C169" s="43">
        <v>0</v>
      </c>
      <c r="D169" s="43">
        <v>0</v>
      </c>
      <c r="E169" s="43">
        <v>1.034891144862697</v>
      </c>
      <c r="F169" s="422"/>
      <c r="G169" s="43">
        <v>0</v>
      </c>
      <c r="H169" s="44">
        <v>0</v>
      </c>
      <c r="I169" s="39">
        <f t="shared" si="30"/>
        <v>1.034891144862697</v>
      </c>
    </row>
    <row r="170" spans="1:9" ht="15">
      <c r="A170" s="28" t="s">
        <v>12</v>
      </c>
      <c r="B170" s="40">
        <v>0</v>
      </c>
      <c r="C170" s="40">
        <v>0</v>
      </c>
      <c r="D170" s="40">
        <v>0</v>
      </c>
      <c r="E170" s="40">
        <v>0</v>
      </c>
      <c r="F170" s="422"/>
      <c r="G170" s="40">
        <v>0</v>
      </c>
      <c r="H170" s="41">
        <v>0</v>
      </c>
      <c r="I170" s="42">
        <f t="shared" si="30"/>
        <v>0</v>
      </c>
    </row>
    <row r="171" spans="1:9" ht="15">
      <c r="A171" s="29" t="s">
        <v>59</v>
      </c>
      <c r="B171" s="43">
        <v>0</v>
      </c>
      <c r="C171" s="43">
        <v>0</v>
      </c>
      <c r="D171" s="43">
        <v>0.47960000000000003</v>
      </c>
      <c r="E171" s="43">
        <v>0</v>
      </c>
      <c r="F171" s="422"/>
      <c r="G171" s="43">
        <v>0</v>
      </c>
      <c r="H171" s="44">
        <v>0</v>
      </c>
      <c r="I171" s="39">
        <f t="shared" si="30"/>
        <v>0.47960000000000003</v>
      </c>
    </row>
    <row r="172" spans="1:9" ht="15">
      <c r="A172" s="28" t="s">
        <v>17</v>
      </c>
      <c r="B172" s="40">
        <v>1.1820376339920155E-4</v>
      </c>
      <c r="C172" s="40">
        <v>0</v>
      </c>
      <c r="D172" s="40">
        <v>4.7382782344161059E-2</v>
      </c>
      <c r="E172" s="40">
        <v>4.5248400629214344E-5</v>
      </c>
      <c r="F172" s="422"/>
      <c r="G172" s="40">
        <v>0</v>
      </c>
      <c r="H172" s="41">
        <v>0</v>
      </c>
      <c r="I172" s="42">
        <f t="shared" si="30"/>
        <v>4.7546234508189476E-2</v>
      </c>
    </row>
    <row r="173" spans="1:9" ht="15">
      <c r="A173" s="29" t="s">
        <v>140</v>
      </c>
      <c r="B173" s="43">
        <v>19.425971222244108</v>
      </c>
      <c r="C173" s="43">
        <v>13.350131167144644</v>
      </c>
      <c r="D173" s="43">
        <v>359.4829422860235</v>
      </c>
      <c r="E173" s="43">
        <v>0</v>
      </c>
      <c r="F173" s="422"/>
      <c r="G173" s="43">
        <v>0</v>
      </c>
      <c r="H173" s="44">
        <v>0</v>
      </c>
      <c r="I173" s="39">
        <f t="shared" si="30"/>
        <v>392.25904467541227</v>
      </c>
    </row>
    <row r="174" spans="1:9" ht="15">
      <c r="A174" s="28" t="s">
        <v>25</v>
      </c>
      <c r="B174" s="40">
        <v>5.0454997226868636</v>
      </c>
      <c r="C174" s="40">
        <v>0.2172097932698798</v>
      </c>
      <c r="D174" s="40">
        <v>154.14084727667449</v>
      </c>
      <c r="E174" s="40">
        <v>123.02431678953441</v>
      </c>
      <c r="F174" s="422"/>
      <c r="G174" s="40">
        <v>11.313627344283731</v>
      </c>
      <c r="H174" s="41">
        <v>34.445820781278613</v>
      </c>
      <c r="I174" s="42">
        <f t="shared" si="30"/>
        <v>328.18732170772796</v>
      </c>
    </row>
    <row r="175" spans="1:9" ht="15">
      <c r="A175" s="29" t="s">
        <v>24</v>
      </c>
      <c r="B175" s="43">
        <v>0</v>
      </c>
      <c r="C175" s="43">
        <v>0</v>
      </c>
      <c r="D175" s="43">
        <v>0</v>
      </c>
      <c r="E175" s="43">
        <v>0</v>
      </c>
      <c r="F175" s="422"/>
      <c r="G175" s="43">
        <v>0</v>
      </c>
      <c r="H175" s="44">
        <v>0</v>
      </c>
      <c r="I175" s="39">
        <f t="shared" si="30"/>
        <v>0</v>
      </c>
    </row>
    <row r="176" spans="1:9" ht="15">
      <c r="A176" s="28" t="s">
        <v>60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0"/>
        <v>0</v>
      </c>
    </row>
    <row r="177" spans="1:11" ht="15">
      <c r="A177" s="29" t="s">
        <v>22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>+SUM(B177:E177,G177:H177)</f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0"/>
        <v>0</v>
      </c>
    </row>
    <row r="179" spans="1:11" ht="15">
      <c r="A179" s="30" t="s">
        <v>64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0"/>
        <v>0</v>
      </c>
    </row>
    <row r="180" spans="1:11">
      <c r="A180" s="55" t="s">
        <v>23</v>
      </c>
      <c r="B180" s="59">
        <v>0</v>
      </c>
      <c r="C180" s="59">
        <v>0</v>
      </c>
      <c r="D180" s="59">
        <v>0</v>
      </c>
      <c r="E180" s="59">
        <v>0</v>
      </c>
      <c r="F180" s="422"/>
      <c r="G180" s="59">
        <v>0</v>
      </c>
      <c r="H180" s="60">
        <v>0</v>
      </c>
      <c r="I180" s="61">
        <v>0</v>
      </c>
    </row>
    <row r="181" spans="1:11">
      <c r="A181" s="56" t="s">
        <v>19</v>
      </c>
      <c r="B181" s="62">
        <v>0</v>
      </c>
      <c r="C181" s="62">
        <v>0</v>
      </c>
      <c r="D181" s="62">
        <v>0</v>
      </c>
      <c r="E181" s="62">
        <v>0</v>
      </c>
      <c r="F181" s="422"/>
      <c r="G181" s="62">
        <v>0</v>
      </c>
      <c r="H181" s="63">
        <v>0</v>
      </c>
      <c r="I181" s="64">
        <v>0</v>
      </c>
    </row>
    <row r="182" spans="1:11">
      <c r="A182" s="55" t="s">
        <v>20</v>
      </c>
      <c r="B182" s="59">
        <v>0</v>
      </c>
      <c r="C182" s="59">
        <v>0</v>
      </c>
      <c r="D182" s="59">
        <v>0</v>
      </c>
      <c r="E182" s="59">
        <v>0</v>
      </c>
      <c r="F182" s="422"/>
      <c r="G182" s="59">
        <v>0</v>
      </c>
      <c r="H182" s="60">
        <v>0</v>
      </c>
      <c r="I182" s="61">
        <v>0</v>
      </c>
    </row>
    <row r="183" spans="1:11" ht="15" thickBot="1">
      <c r="A183" s="57" t="s">
        <v>11</v>
      </c>
      <c r="B183" s="52">
        <v>0</v>
      </c>
      <c r="C183" s="52">
        <v>0</v>
      </c>
      <c r="D183" s="52">
        <v>0</v>
      </c>
      <c r="E183" s="52">
        <v>0</v>
      </c>
      <c r="F183" s="423"/>
      <c r="G183" s="52">
        <v>0</v>
      </c>
      <c r="H183" s="65">
        <v>0</v>
      </c>
      <c r="I183" s="66">
        <v>0</v>
      </c>
    </row>
    <row r="184" spans="1:11" ht="15">
      <c r="A184" s="34" t="s">
        <v>26</v>
      </c>
      <c r="B184" s="67">
        <f>+SUM(B163:B179)</f>
        <v>26.481769484560587</v>
      </c>
      <c r="C184" s="67">
        <f t="shared" ref="C184:I184" si="31">+SUM(C163:C179)</f>
        <v>13.626010141532143</v>
      </c>
      <c r="D184" s="67">
        <f t="shared" si="31"/>
        <v>520.64206554234795</v>
      </c>
      <c r="E184" s="67">
        <f t="shared" si="31"/>
        <v>124.05925318878322</v>
      </c>
      <c r="F184" s="67">
        <f t="shared" si="31"/>
        <v>0</v>
      </c>
      <c r="G184" s="67">
        <f t="shared" si="31"/>
        <v>11.313627344283731</v>
      </c>
      <c r="H184" s="68">
        <f t="shared" si="31"/>
        <v>34.445820781278613</v>
      </c>
      <c r="I184" s="39">
        <f t="shared" si="31"/>
        <v>730.56854648278625</v>
      </c>
    </row>
    <row r="185" spans="1:11" s="15" customFormat="1" ht="15" thickBot="1">
      <c r="A185" s="32" t="s">
        <v>90</v>
      </c>
      <c r="B185" s="48">
        <f>+B184/$I$184</f>
        <v>3.6248165366621836E-2</v>
      </c>
      <c r="C185" s="48">
        <f t="shared" ref="C185:I185" si="32">+C184/$I$184</f>
        <v>1.865124115612771E-2</v>
      </c>
      <c r="D185" s="48">
        <f t="shared" si="32"/>
        <v>0.71265327264484879</v>
      </c>
      <c r="E185" s="48">
        <f t="shared" si="32"/>
        <v>0.16981192769117706</v>
      </c>
      <c r="F185" s="48">
        <f t="shared" si="32"/>
        <v>0</v>
      </c>
      <c r="G185" s="48">
        <f t="shared" si="32"/>
        <v>1.5486058630297608E-2</v>
      </c>
      <c r="H185" s="48">
        <f t="shared" si="32"/>
        <v>4.7149334510927003E-2</v>
      </c>
      <c r="I185" s="48">
        <f t="shared" si="32"/>
        <v>1</v>
      </c>
      <c r="K185"/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5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1256.7291440255144</v>
      </c>
      <c r="E189" s="37">
        <v>0</v>
      </c>
      <c r="F189" s="421"/>
      <c r="G189" s="37">
        <v>0</v>
      </c>
      <c r="H189" s="38">
        <v>0</v>
      </c>
      <c r="I189" s="39">
        <f>+SUM(B189:E189,G189:H189)</f>
        <v>1256.7291440255144</v>
      </c>
    </row>
    <row r="190" spans="1:11" ht="15">
      <c r="A190" s="28" t="s">
        <v>8</v>
      </c>
      <c r="B190" s="40">
        <v>0</v>
      </c>
      <c r="C190" s="40">
        <v>0</v>
      </c>
      <c r="D190" s="40">
        <v>0</v>
      </c>
      <c r="E190" s="40">
        <v>0</v>
      </c>
      <c r="F190" s="422"/>
      <c r="G190" s="40">
        <v>0</v>
      </c>
      <c r="H190" s="41">
        <v>0</v>
      </c>
      <c r="I190" s="42">
        <f t="shared" ref="I190:I205" si="33">+SUM(B190:E190,G190:H190)</f>
        <v>0</v>
      </c>
    </row>
    <row r="191" spans="1:11" ht="15" customHeight="1">
      <c r="A191" s="29" t="s">
        <v>10</v>
      </c>
      <c r="B191" s="43">
        <v>0</v>
      </c>
      <c r="C191" s="43">
        <v>0</v>
      </c>
      <c r="D191" s="43">
        <v>534.7274909961933</v>
      </c>
      <c r="E191" s="43">
        <v>0</v>
      </c>
      <c r="F191" s="422"/>
      <c r="G191" s="43">
        <v>0</v>
      </c>
      <c r="H191" s="44">
        <v>0</v>
      </c>
      <c r="I191" s="39">
        <f t="shared" si="33"/>
        <v>534.7274909961933</v>
      </c>
    </row>
    <row r="192" spans="1:11" ht="15" customHeight="1">
      <c r="A192" s="28" t="s">
        <v>56</v>
      </c>
      <c r="B192" s="40">
        <v>6.9668571402281403E-8</v>
      </c>
      <c r="C192" s="40">
        <v>6.9668571402281403E-8</v>
      </c>
      <c r="D192" s="40">
        <v>430.78399986066285</v>
      </c>
      <c r="E192" s="40">
        <v>0</v>
      </c>
      <c r="F192" s="422"/>
      <c r="G192" s="40">
        <v>0</v>
      </c>
      <c r="H192" s="41">
        <v>0</v>
      </c>
      <c r="I192" s="42">
        <f t="shared" si="33"/>
        <v>430.78399999999999</v>
      </c>
    </row>
    <row r="193" spans="1:9" ht="15">
      <c r="A193" s="29" t="s">
        <v>16</v>
      </c>
      <c r="B193" s="43">
        <v>76.690445600882057</v>
      </c>
      <c r="C193" s="43">
        <v>13.048899307089027</v>
      </c>
      <c r="D193" s="43">
        <v>651.68464707942167</v>
      </c>
      <c r="E193" s="43">
        <v>0</v>
      </c>
      <c r="F193" s="422"/>
      <c r="G193" s="43">
        <v>0</v>
      </c>
      <c r="H193" s="44">
        <v>0</v>
      </c>
      <c r="I193" s="39">
        <f t="shared" si="33"/>
        <v>741.42399198739281</v>
      </c>
    </row>
    <row r="194" spans="1:9" ht="15">
      <c r="A194" s="28" t="s">
        <v>68</v>
      </c>
      <c r="B194" s="40">
        <v>1.1285094077019759</v>
      </c>
      <c r="C194" s="40">
        <v>0.48420289202295574</v>
      </c>
      <c r="D194" s="40">
        <v>11.550723098305003</v>
      </c>
      <c r="E194" s="40">
        <v>0</v>
      </c>
      <c r="F194" s="422"/>
      <c r="G194" s="40">
        <v>0</v>
      </c>
      <c r="H194" s="41">
        <v>0</v>
      </c>
      <c r="I194" s="42">
        <f t="shared" si="33"/>
        <v>13.163435398029934</v>
      </c>
    </row>
    <row r="195" spans="1:9" ht="15">
      <c r="A195" s="29" t="s">
        <v>58</v>
      </c>
      <c r="B195" s="43">
        <v>8.2472285431612382E-9</v>
      </c>
      <c r="C195" s="43">
        <v>8.2472285431612382E-9</v>
      </c>
      <c r="D195" s="43">
        <v>3.9725875022238131</v>
      </c>
      <c r="E195" s="43">
        <v>0.1197451700805397</v>
      </c>
      <c r="F195" s="422"/>
      <c r="G195" s="43">
        <v>0</v>
      </c>
      <c r="H195" s="44">
        <v>0</v>
      </c>
      <c r="I195" s="39">
        <f t="shared" si="33"/>
        <v>4.0923326887988098</v>
      </c>
    </row>
    <row r="196" spans="1:9" ht="15">
      <c r="A196" s="28" t="s">
        <v>12</v>
      </c>
      <c r="B196" s="40">
        <v>0</v>
      </c>
      <c r="C196" s="40">
        <v>0</v>
      </c>
      <c r="D196" s="40">
        <v>0</v>
      </c>
      <c r="E196" s="40">
        <v>0</v>
      </c>
      <c r="F196" s="422"/>
      <c r="G196" s="40">
        <v>0</v>
      </c>
      <c r="H196" s="41">
        <v>0</v>
      </c>
      <c r="I196" s="42">
        <f t="shared" si="33"/>
        <v>0</v>
      </c>
    </row>
    <row r="197" spans="1:9" ht="15">
      <c r="A197" s="29" t="s">
        <v>59</v>
      </c>
      <c r="B197" s="43">
        <v>0</v>
      </c>
      <c r="C197" s="43">
        <v>0</v>
      </c>
      <c r="D197" s="43">
        <v>0</v>
      </c>
      <c r="E197" s="43">
        <v>0</v>
      </c>
      <c r="F197" s="422"/>
      <c r="G197" s="43">
        <v>0</v>
      </c>
      <c r="H197" s="44">
        <v>0</v>
      </c>
      <c r="I197" s="39">
        <f t="shared" si="33"/>
        <v>0</v>
      </c>
    </row>
    <row r="198" spans="1:9" ht="15">
      <c r="A198" s="28" t="s">
        <v>17</v>
      </c>
      <c r="B198" s="40">
        <v>4.6237045773098773</v>
      </c>
      <c r="C198" s="40">
        <v>8.1871326909828794E-9</v>
      </c>
      <c r="D198" s="40">
        <v>19.255432458524687</v>
      </c>
      <c r="E198" s="40">
        <v>0</v>
      </c>
      <c r="F198" s="422"/>
      <c r="G198" s="40">
        <v>0</v>
      </c>
      <c r="H198" s="41">
        <v>0</v>
      </c>
      <c r="I198" s="42">
        <f t="shared" si="33"/>
        <v>23.879137044021697</v>
      </c>
    </row>
    <row r="199" spans="1:9" ht="15">
      <c r="A199" s="29" t="s">
        <v>140</v>
      </c>
      <c r="B199" s="43">
        <v>373.64498494325522</v>
      </c>
      <c r="C199" s="43">
        <v>60.969997657910589</v>
      </c>
      <c r="D199" s="43">
        <v>2254.9574969382452</v>
      </c>
      <c r="E199" s="43">
        <v>146.58011119544884</v>
      </c>
      <c r="F199" s="422"/>
      <c r="G199" s="43">
        <v>0</v>
      </c>
      <c r="H199" s="44">
        <v>0</v>
      </c>
      <c r="I199" s="39">
        <f t="shared" si="33"/>
        <v>2836.1525907348596</v>
      </c>
    </row>
    <row r="200" spans="1:9" ht="15">
      <c r="A200" s="28" t="s">
        <v>25</v>
      </c>
      <c r="B200" s="40">
        <v>12.502990943889245</v>
      </c>
      <c r="C200" s="40">
        <v>0.99717696750958573</v>
      </c>
      <c r="D200" s="40">
        <v>784.39319430802334</v>
      </c>
      <c r="E200" s="40">
        <v>544.01670708218364</v>
      </c>
      <c r="F200" s="422"/>
      <c r="G200" s="40">
        <v>45.203607641674886</v>
      </c>
      <c r="H200" s="41">
        <v>2.2108263221742432</v>
      </c>
      <c r="I200" s="42">
        <f t="shared" si="33"/>
        <v>1389.3245032654547</v>
      </c>
    </row>
    <row r="201" spans="1:9" ht="15">
      <c r="A201" s="29" t="s">
        <v>24</v>
      </c>
      <c r="B201" s="43">
        <v>0.90208233181578146</v>
      </c>
      <c r="C201" s="43">
        <v>0.67543814432598981</v>
      </c>
      <c r="D201" s="43">
        <v>0.63100819045670853</v>
      </c>
      <c r="E201" s="43">
        <v>0</v>
      </c>
      <c r="F201" s="422"/>
      <c r="G201" s="43">
        <v>0</v>
      </c>
      <c r="H201" s="44">
        <v>0</v>
      </c>
      <c r="I201" s="39">
        <f t="shared" si="33"/>
        <v>2.2085286665984798</v>
      </c>
    </row>
    <row r="202" spans="1:9" ht="15">
      <c r="A202" s="28" t="s">
        <v>60</v>
      </c>
      <c r="B202" s="40">
        <v>1.4867104833923308E-2</v>
      </c>
      <c r="C202" s="40">
        <v>1.5689670060390376E-2</v>
      </c>
      <c r="D202" s="40">
        <v>1.7340893589076121E-2</v>
      </c>
      <c r="E202" s="40">
        <v>0</v>
      </c>
      <c r="F202" s="422"/>
      <c r="G202" s="40">
        <v>0</v>
      </c>
      <c r="H202" s="41">
        <v>0</v>
      </c>
      <c r="I202" s="42">
        <f t="shared" si="33"/>
        <v>4.7897668483389805E-2</v>
      </c>
    </row>
    <row r="203" spans="1:9" ht="15">
      <c r="A203" s="29" t="s">
        <v>22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+SUM(B203:E203,G203:H203)</f>
        <v>0</v>
      </c>
    </row>
    <row r="204" spans="1:9" ht="15">
      <c r="A204" s="28" t="s">
        <v>21</v>
      </c>
      <c r="B204" s="40">
        <v>1.3751105119782108</v>
      </c>
      <c r="C204" s="40">
        <v>2.2258107321097436E-7</v>
      </c>
      <c r="D204" s="40">
        <v>1374.9178593989993</v>
      </c>
      <c r="E204" s="40">
        <v>0</v>
      </c>
      <c r="F204" s="422"/>
      <c r="G204" s="40">
        <v>0</v>
      </c>
      <c r="H204" s="41">
        <v>0</v>
      </c>
      <c r="I204" s="42">
        <f t="shared" si="33"/>
        <v>1376.2929701335586</v>
      </c>
    </row>
    <row r="205" spans="1:9" ht="15">
      <c r="A205" s="30" t="s">
        <v>64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3"/>
        <v>0</v>
      </c>
    </row>
    <row r="206" spans="1:9">
      <c r="A206" s="55" t="s">
        <v>23</v>
      </c>
      <c r="B206" s="59">
        <v>0</v>
      </c>
      <c r="C206" s="59">
        <v>0</v>
      </c>
      <c r="D206" s="59">
        <v>0</v>
      </c>
      <c r="E206" s="59">
        <v>0</v>
      </c>
      <c r="F206" s="422"/>
      <c r="G206" s="59">
        <v>0</v>
      </c>
      <c r="H206" s="60">
        <v>0</v>
      </c>
      <c r="I206" s="61">
        <v>0</v>
      </c>
    </row>
    <row r="207" spans="1:9">
      <c r="A207" s="56" t="s">
        <v>19</v>
      </c>
      <c r="B207" s="62">
        <v>0</v>
      </c>
      <c r="C207" s="62">
        <v>0</v>
      </c>
      <c r="D207" s="62">
        <v>0</v>
      </c>
      <c r="E207" s="62">
        <v>0</v>
      </c>
      <c r="F207" s="422"/>
      <c r="G207" s="62">
        <v>0</v>
      </c>
      <c r="H207" s="63">
        <v>0</v>
      </c>
      <c r="I207" s="64">
        <v>0</v>
      </c>
    </row>
    <row r="208" spans="1:9">
      <c r="A208" s="55" t="s">
        <v>20</v>
      </c>
      <c r="B208" s="59">
        <v>0</v>
      </c>
      <c r="C208" s="59">
        <v>0</v>
      </c>
      <c r="D208" s="59">
        <v>0</v>
      </c>
      <c r="E208" s="59">
        <v>0</v>
      </c>
      <c r="F208" s="422"/>
      <c r="G208" s="59">
        <v>0</v>
      </c>
      <c r="H208" s="60">
        <v>0</v>
      </c>
      <c r="I208" s="61">
        <v>0</v>
      </c>
    </row>
    <row r="209" spans="1:11" ht="15" thickBot="1">
      <c r="A209" s="57" t="s">
        <v>11</v>
      </c>
      <c r="B209" s="52">
        <v>0</v>
      </c>
      <c r="C209" s="52">
        <v>0</v>
      </c>
      <c r="D209" s="52">
        <v>0</v>
      </c>
      <c r="E209" s="52">
        <v>0</v>
      </c>
      <c r="F209" s="423"/>
      <c r="G209" s="52">
        <v>0</v>
      </c>
      <c r="H209" s="65">
        <v>0</v>
      </c>
      <c r="I209" s="66">
        <v>0</v>
      </c>
    </row>
    <row r="210" spans="1:11" ht="15">
      <c r="A210" s="34" t="s">
        <v>26</v>
      </c>
      <c r="B210" s="67">
        <f>+SUM(B189:B205)</f>
        <v>470.8826954995821</v>
      </c>
      <c r="C210" s="67">
        <f t="shared" ref="C210:H210" si="34">+SUM(C189:C205)</f>
        <v>76.191404947602564</v>
      </c>
      <c r="D210" s="67">
        <f t="shared" si="34"/>
        <v>7323.6209247501592</v>
      </c>
      <c r="E210" s="67">
        <f t="shared" si="34"/>
        <v>690.71656344771304</v>
      </c>
      <c r="F210" s="67">
        <f t="shared" si="34"/>
        <v>0</v>
      </c>
      <c r="G210" s="67">
        <f t="shared" si="34"/>
        <v>45.203607641674886</v>
      </c>
      <c r="H210" s="68">
        <f t="shared" si="34"/>
        <v>2.2108263221742432</v>
      </c>
      <c r="I210" s="39">
        <f>+SUM(I189:I205)</f>
        <v>8608.826022608906</v>
      </c>
    </row>
    <row r="211" spans="1:11" s="15" customFormat="1" ht="15" thickBot="1">
      <c r="A211" s="32" t="s">
        <v>90</v>
      </c>
      <c r="B211" s="48">
        <f>+B210/$I$210</f>
        <v>5.4697666588095481E-2</v>
      </c>
      <c r="C211" s="48">
        <f t="shared" ref="C211:I211" si="35">+C210/$I$210</f>
        <v>8.8503827057841676E-3</v>
      </c>
      <c r="D211" s="48">
        <f t="shared" si="35"/>
        <v>0.85071075957587239</v>
      </c>
      <c r="E211" s="48">
        <f t="shared" si="35"/>
        <v>8.0233537259751853E-2</v>
      </c>
      <c r="F211" s="48">
        <f t="shared" si="35"/>
        <v>0</v>
      </c>
      <c r="G211" s="48">
        <f t="shared" si="35"/>
        <v>5.2508446009896159E-3</v>
      </c>
      <c r="H211" s="48">
        <f t="shared" si="35"/>
        <v>2.5680926950644216E-4</v>
      </c>
      <c r="I211" s="48">
        <f t="shared" si="35"/>
        <v>1</v>
      </c>
      <c r="K211"/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5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+SUM(B215:E215,G215:H215)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1" si="36">+SUM(B216:E216,G216:H216)</f>
        <v>0</v>
      </c>
    </row>
    <row r="217" spans="1:11" ht="15" customHeight="1">
      <c r="A217" s="29" t="s">
        <v>10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36"/>
        <v>0</v>
      </c>
    </row>
    <row r="218" spans="1:11" ht="15" customHeight="1">
      <c r="A218" s="28" t="s">
        <v>56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36"/>
        <v>0</v>
      </c>
    </row>
    <row r="219" spans="1:11" ht="15">
      <c r="A219" s="29" t="s">
        <v>16</v>
      </c>
      <c r="B219" s="43">
        <v>3.1678184160457472</v>
      </c>
      <c r="C219" s="43">
        <v>1.6232755212657517</v>
      </c>
      <c r="D219" s="43">
        <v>31.748575604292284</v>
      </c>
      <c r="E219" s="43">
        <v>0</v>
      </c>
      <c r="F219" s="422"/>
      <c r="G219" s="43">
        <v>0</v>
      </c>
      <c r="H219" s="44">
        <v>0</v>
      </c>
      <c r="I219" s="39">
        <f t="shared" si="36"/>
        <v>36.539669541603786</v>
      </c>
    </row>
    <row r="220" spans="1:11" ht="15">
      <c r="A220" s="28" t="s">
        <v>68</v>
      </c>
      <c r="B220" s="40">
        <v>0.2448806026460903</v>
      </c>
      <c r="C220" s="40">
        <v>0.20966381918125701</v>
      </c>
      <c r="D220" s="40">
        <v>3.4671156262252388E-2</v>
      </c>
      <c r="E220" s="40">
        <v>0</v>
      </c>
      <c r="F220" s="422"/>
      <c r="G220" s="40">
        <v>0</v>
      </c>
      <c r="H220" s="41">
        <v>0</v>
      </c>
      <c r="I220" s="42">
        <f t="shared" si="36"/>
        <v>0.4892155780895997</v>
      </c>
    </row>
    <row r="221" spans="1:11" ht="15">
      <c r="A221" s="29" t="s">
        <v>58</v>
      </c>
      <c r="B221" s="43">
        <v>0</v>
      </c>
      <c r="C221" s="43">
        <v>0</v>
      </c>
      <c r="D221" s="43">
        <v>0</v>
      </c>
      <c r="E221" s="43">
        <v>2.76320231341633E-3</v>
      </c>
      <c r="F221" s="422"/>
      <c r="G221" s="43">
        <v>0</v>
      </c>
      <c r="H221" s="44">
        <v>0</v>
      </c>
      <c r="I221" s="39">
        <f t="shared" si="36"/>
        <v>2.76320231341633E-3</v>
      </c>
    </row>
    <row r="222" spans="1:11" ht="15">
      <c r="A222" s="28" t="s">
        <v>12</v>
      </c>
      <c r="B222" s="40">
        <v>0</v>
      </c>
      <c r="C222" s="40">
        <v>0</v>
      </c>
      <c r="D222" s="40">
        <v>0</v>
      </c>
      <c r="E222" s="40">
        <v>0.40972660851793685</v>
      </c>
      <c r="F222" s="422"/>
      <c r="G222" s="40">
        <v>0</v>
      </c>
      <c r="H222" s="41">
        <v>0</v>
      </c>
      <c r="I222" s="42">
        <f t="shared" si="36"/>
        <v>0.40972660851793685</v>
      </c>
    </row>
    <row r="223" spans="1:11" ht="15">
      <c r="A223" s="29" t="s">
        <v>59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36"/>
        <v>0</v>
      </c>
    </row>
    <row r="224" spans="1:11" ht="15">
      <c r="A224" s="28" t="s">
        <v>17</v>
      </c>
      <c r="B224" s="40">
        <v>0</v>
      </c>
      <c r="C224" s="40">
        <v>0</v>
      </c>
      <c r="D224" s="40">
        <v>0</v>
      </c>
      <c r="E224" s="40">
        <v>0</v>
      </c>
      <c r="F224" s="422"/>
      <c r="G224" s="40">
        <v>0</v>
      </c>
      <c r="H224" s="41">
        <v>0</v>
      </c>
      <c r="I224" s="42">
        <f t="shared" si="36"/>
        <v>0</v>
      </c>
    </row>
    <row r="225" spans="1:11" ht="15">
      <c r="A225" s="29" t="s">
        <v>140</v>
      </c>
      <c r="B225" s="43">
        <v>16.181657485091261</v>
      </c>
      <c r="C225" s="43">
        <v>2.6539000162631266E-2</v>
      </c>
      <c r="D225" s="43">
        <v>13.097310420824341</v>
      </c>
      <c r="E225" s="43">
        <v>16.056377342480708</v>
      </c>
      <c r="F225" s="422"/>
      <c r="G225" s="43">
        <v>0</v>
      </c>
      <c r="H225" s="44">
        <v>0</v>
      </c>
      <c r="I225" s="39">
        <f t="shared" si="36"/>
        <v>45.361884248558944</v>
      </c>
    </row>
    <row r="226" spans="1:11" ht="15">
      <c r="A226" s="28" t="s">
        <v>25</v>
      </c>
      <c r="B226" s="40">
        <v>4.8035360839089263</v>
      </c>
      <c r="C226" s="40">
        <v>1.5057931261078687E-2</v>
      </c>
      <c r="D226" s="40">
        <v>16.837422380518685</v>
      </c>
      <c r="E226" s="40">
        <v>16.541872401239083</v>
      </c>
      <c r="F226" s="422"/>
      <c r="G226" s="40">
        <v>4.5071630145424892</v>
      </c>
      <c r="H226" s="41">
        <v>0.52101558739663312</v>
      </c>
      <c r="I226" s="42">
        <f t="shared" si="36"/>
        <v>43.226067398866896</v>
      </c>
    </row>
    <row r="227" spans="1:11" ht="15">
      <c r="A227" s="29" t="s">
        <v>24</v>
      </c>
      <c r="B227" s="43">
        <v>7.8891471780472404</v>
      </c>
      <c r="C227" s="43">
        <v>0</v>
      </c>
      <c r="D227" s="43">
        <v>0.25104372206909936</v>
      </c>
      <c r="E227" s="43">
        <v>0</v>
      </c>
      <c r="F227" s="422"/>
      <c r="G227" s="43">
        <v>0</v>
      </c>
      <c r="H227" s="44">
        <v>0</v>
      </c>
      <c r="I227" s="39">
        <f t="shared" si="36"/>
        <v>8.1401909001163393</v>
      </c>
    </row>
    <row r="228" spans="1:11" ht="15">
      <c r="A228" s="28" t="s">
        <v>60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36"/>
        <v>0</v>
      </c>
    </row>
    <row r="229" spans="1:11" ht="15">
      <c r="A229" s="29" t="s">
        <v>22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+SUM(B229:E229,G229:H229)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36"/>
        <v>0</v>
      </c>
    </row>
    <row r="231" spans="1:11" ht="15">
      <c r="A231" s="30" t="s">
        <v>64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36"/>
        <v>0</v>
      </c>
    </row>
    <row r="232" spans="1:11">
      <c r="A232" s="55" t="s">
        <v>23</v>
      </c>
      <c r="B232" s="59">
        <v>0</v>
      </c>
      <c r="C232" s="59">
        <v>0</v>
      </c>
      <c r="D232" s="59">
        <v>0</v>
      </c>
      <c r="E232" s="59">
        <v>0</v>
      </c>
      <c r="F232" s="422"/>
      <c r="G232" s="59">
        <v>0</v>
      </c>
      <c r="H232" s="60">
        <v>0</v>
      </c>
      <c r="I232" s="61">
        <v>0</v>
      </c>
    </row>
    <row r="233" spans="1:11">
      <c r="A233" s="56" t="s">
        <v>19</v>
      </c>
      <c r="B233" s="62">
        <v>0</v>
      </c>
      <c r="C233" s="62">
        <v>0</v>
      </c>
      <c r="D233" s="62">
        <v>0</v>
      </c>
      <c r="E233" s="62">
        <v>0</v>
      </c>
      <c r="F233" s="422"/>
      <c r="G233" s="62">
        <v>0</v>
      </c>
      <c r="H233" s="63">
        <v>0</v>
      </c>
      <c r="I233" s="64">
        <v>0</v>
      </c>
    </row>
    <row r="234" spans="1:11">
      <c r="A234" s="55" t="s">
        <v>20</v>
      </c>
      <c r="B234" s="59">
        <v>0</v>
      </c>
      <c r="C234" s="59">
        <v>0</v>
      </c>
      <c r="D234" s="59">
        <v>0</v>
      </c>
      <c r="E234" s="59">
        <v>0</v>
      </c>
      <c r="F234" s="422"/>
      <c r="G234" s="59">
        <v>0</v>
      </c>
      <c r="H234" s="60">
        <v>0</v>
      </c>
      <c r="I234" s="61">
        <v>0</v>
      </c>
    </row>
    <row r="235" spans="1:11" ht="15" thickBot="1">
      <c r="A235" s="57" t="s">
        <v>11</v>
      </c>
      <c r="B235" s="52">
        <v>0</v>
      </c>
      <c r="C235" s="52">
        <v>0</v>
      </c>
      <c r="D235" s="52">
        <v>0</v>
      </c>
      <c r="E235" s="52">
        <v>0</v>
      </c>
      <c r="F235" s="423"/>
      <c r="G235" s="52">
        <v>0</v>
      </c>
      <c r="H235" s="65">
        <v>0</v>
      </c>
      <c r="I235" s="66">
        <v>0</v>
      </c>
    </row>
    <row r="236" spans="1:11" ht="15">
      <c r="A236" s="34" t="s">
        <v>26</v>
      </c>
      <c r="B236" s="67">
        <f>+SUM(B215:B231)</f>
        <v>32.287039765739266</v>
      </c>
      <c r="C236" s="67">
        <f t="shared" ref="C236:H236" si="37">+SUM(C215:C231)</f>
        <v>1.8745362718707188</v>
      </c>
      <c r="D236" s="67">
        <f t="shared" si="37"/>
        <v>61.969023283966663</v>
      </c>
      <c r="E236" s="67">
        <f t="shared" si="37"/>
        <v>33.010739554551144</v>
      </c>
      <c r="F236" s="67">
        <f t="shared" si="37"/>
        <v>0</v>
      </c>
      <c r="G236" s="67">
        <f t="shared" si="37"/>
        <v>4.5071630145424892</v>
      </c>
      <c r="H236" s="68">
        <f t="shared" si="37"/>
        <v>0.52101558739663312</v>
      </c>
      <c r="I236" s="39">
        <f>+SUM(I215:I231)</f>
        <v>134.16951747806692</v>
      </c>
    </row>
    <row r="237" spans="1:11" s="15" customFormat="1" ht="15" thickBot="1">
      <c r="A237" s="32" t="s">
        <v>90</v>
      </c>
      <c r="B237" s="48">
        <f>+B236/$I$236</f>
        <v>0.2406436303314374</v>
      </c>
      <c r="C237" s="48">
        <f t="shared" ref="C237:I237" si="38">+C236/$I$236</f>
        <v>1.3971402052460646E-2</v>
      </c>
      <c r="D237" s="48">
        <f t="shared" si="38"/>
        <v>0.4618711049184247</v>
      </c>
      <c r="E237" s="48">
        <f t="shared" si="38"/>
        <v>0.24603755141287964</v>
      </c>
      <c r="F237" s="48">
        <f t="shared" si="38"/>
        <v>0</v>
      </c>
      <c r="G237" s="48">
        <f t="shared" si="38"/>
        <v>3.3593047804463393E-2</v>
      </c>
      <c r="H237" s="48">
        <f t="shared" si="38"/>
        <v>3.8832634803341605E-3</v>
      </c>
      <c r="I237" s="48">
        <f t="shared" si="38"/>
        <v>1</v>
      </c>
      <c r="K237"/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5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0.40920935446484463</v>
      </c>
      <c r="C241" s="37">
        <v>0.40920935446484463</v>
      </c>
      <c r="D241" s="37">
        <v>0.61381403169726689</v>
      </c>
      <c r="E241" s="37">
        <v>0</v>
      </c>
      <c r="F241" s="421"/>
      <c r="G241" s="37">
        <v>0</v>
      </c>
      <c r="H241" s="38">
        <v>0</v>
      </c>
      <c r="I241" s="39">
        <f>+SUM(B241:E241,G241:H241)</f>
        <v>1.4322327406269562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57" si="39">+SUM(B242:E242,G242:H242)</f>
        <v>0</v>
      </c>
    </row>
    <row r="243" spans="1:9" ht="15" customHeight="1">
      <c r="A243" s="29" t="s">
        <v>10</v>
      </c>
      <c r="B243" s="43">
        <v>1.3161728777480308E-8</v>
      </c>
      <c r="C243" s="43">
        <v>1.3161728777480308E-8</v>
      </c>
      <c r="D243" s="43">
        <v>90.596566438065366</v>
      </c>
      <c r="E243" s="43">
        <v>0</v>
      </c>
      <c r="F243" s="422"/>
      <c r="G243" s="43">
        <v>0</v>
      </c>
      <c r="H243" s="44">
        <v>0</v>
      </c>
      <c r="I243" s="39">
        <f t="shared" si="39"/>
        <v>90.596566464388829</v>
      </c>
    </row>
    <row r="244" spans="1:9" ht="15" customHeight="1">
      <c r="A244" s="28" t="s">
        <v>56</v>
      </c>
      <c r="B244" s="40">
        <v>0</v>
      </c>
      <c r="C244" s="40">
        <v>0</v>
      </c>
      <c r="D244" s="40">
        <v>0</v>
      </c>
      <c r="E244" s="40">
        <v>0</v>
      </c>
      <c r="F244" s="422"/>
      <c r="G244" s="40">
        <v>0</v>
      </c>
      <c r="H244" s="41">
        <v>0</v>
      </c>
      <c r="I244" s="42">
        <f t="shared" si="39"/>
        <v>0</v>
      </c>
    </row>
    <row r="245" spans="1:9" ht="15">
      <c r="A245" s="29" t="s">
        <v>16</v>
      </c>
      <c r="B245" s="43">
        <v>198.65290656677487</v>
      </c>
      <c r="C245" s="43">
        <v>0.20253531270562633</v>
      </c>
      <c r="D245" s="43">
        <v>46.949628768948926</v>
      </c>
      <c r="E245" s="43">
        <v>0</v>
      </c>
      <c r="F245" s="422"/>
      <c r="G245" s="43">
        <v>0</v>
      </c>
      <c r="H245" s="44">
        <v>0</v>
      </c>
      <c r="I245" s="39">
        <f t="shared" si="39"/>
        <v>245.80507064842942</v>
      </c>
    </row>
    <row r="246" spans="1:9" ht="15">
      <c r="A246" s="28" t="s">
        <v>68</v>
      </c>
      <c r="B246" s="40">
        <v>12.845905415196654</v>
      </c>
      <c r="C246" s="40">
        <v>3.5018607629161105E-2</v>
      </c>
      <c r="D246" s="40">
        <v>5.5125531268919294</v>
      </c>
      <c r="E246" s="40">
        <v>0</v>
      </c>
      <c r="F246" s="422"/>
      <c r="G246" s="40">
        <v>0</v>
      </c>
      <c r="H246" s="41">
        <v>0</v>
      </c>
      <c r="I246" s="42">
        <f t="shared" si="39"/>
        <v>18.393477149717743</v>
      </c>
    </row>
    <row r="247" spans="1:9" ht="15">
      <c r="A247" s="29" t="s">
        <v>58</v>
      </c>
      <c r="B247" s="43">
        <v>1.0079663935957183E-8</v>
      </c>
      <c r="C247" s="43">
        <v>1.0079663935957183E-8</v>
      </c>
      <c r="D247" s="43">
        <v>1.0079663935957183E-8</v>
      </c>
      <c r="E247" s="43">
        <v>1.497648183425774</v>
      </c>
      <c r="F247" s="422"/>
      <c r="G247" s="43">
        <v>0</v>
      </c>
      <c r="H247" s="44">
        <v>0</v>
      </c>
      <c r="I247" s="39">
        <f t="shared" si="39"/>
        <v>1.4976482136647657</v>
      </c>
    </row>
    <row r="248" spans="1:9" ht="15">
      <c r="A248" s="28" t="s">
        <v>12</v>
      </c>
      <c r="B248" s="40">
        <v>1.8269970361151173E-8</v>
      </c>
      <c r="C248" s="40">
        <v>1.8269970361151173E-8</v>
      </c>
      <c r="D248" s="40">
        <v>1.8269970361151173E-8</v>
      </c>
      <c r="E248" s="40">
        <v>0.29275456775779124</v>
      </c>
      <c r="F248" s="422"/>
      <c r="G248" s="40">
        <v>0</v>
      </c>
      <c r="H248" s="41">
        <v>0</v>
      </c>
      <c r="I248" s="42">
        <f t="shared" si="39"/>
        <v>0.29275462256770235</v>
      </c>
    </row>
    <row r="249" spans="1:9" ht="15">
      <c r="A249" s="29" t="s">
        <v>59</v>
      </c>
      <c r="B249" s="43">
        <v>0.11211428571428571</v>
      </c>
      <c r="C249" s="43">
        <v>0.11211428571428571</v>
      </c>
      <c r="D249" s="43">
        <v>0.16817142857142858</v>
      </c>
      <c r="E249" s="43">
        <v>0</v>
      </c>
      <c r="F249" s="422"/>
      <c r="G249" s="43">
        <v>0</v>
      </c>
      <c r="H249" s="44">
        <v>0</v>
      </c>
      <c r="I249" s="39">
        <f t="shared" si="39"/>
        <v>0.39239999999999997</v>
      </c>
    </row>
    <row r="250" spans="1:9" ht="15">
      <c r="A250" s="28" t="s">
        <v>17</v>
      </c>
      <c r="B250" s="40">
        <v>40.783778381087537</v>
      </c>
      <c r="C250" s="40">
        <v>0.53461842256848813</v>
      </c>
      <c r="D250" s="40">
        <v>77.419704080899734</v>
      </c>
      <c r="E250" s="40">
        <v>1.6381566176025397</v>
      </c>
      <c r="F250" s="422"/>
      <c r="G250" s="40">
        <v>0</v>
      </c>
      <c r="H250" s="41">
        <v>0</v>
      </c>
      <c r="I250" s="42">
        <f t="shared" si="39"/>
        <v>120.3762575021583</v>
      </c>
    </row>
    <row r="251" spans="1:9" ht="15">
      <c r="A251" s="29" t="s">
        <v>140</v>
      </c>
      <c r="B251" s="43">
        <v>587.15236851304269</v>
      </c>
      <c r="C251" s="43">
        <v>36.289338067604945</v>
      </c>
      <c r="D251" s="43">
        <v>514.9139674969291</v>
      </c>
      <c r="E251" s="43">
        <v>0.38174575695359042</v>
      </c>
      <c r="F251" s="422"/>
      <c r="G251" s="43">
        <v>0</v>
      </c>
      <c r="H251" s="44">
        <v>0</v>
      </c>
      <c r="I251" s="39">
        <f t="shared" si="39"/>
        <v>1138.7374198345301</v>
      </c>
    </row>
    <row r="252" spans="1:9" ht="15">
      <c r="A252" s="28" t="s">
        <v>25</v>
      </c>
      <c r="B252" s="40">
        <v>55.018538815207343</v>
      </c>
      <c r="C252" s="40">
        <v>1.3006499875868709</v>
      </c>
      <c r="D252" s="40">
        <v>444.22848205242934</v>
      </c>
      <c r="E252" s="40">
        <v>402.58171237039858</v>
      </c>
      <c r="F252" s="422"/>
      <c r="G252" s="40">
        <v>536.27491360701254</v>
      </c>
      <c r="H252" s="41">
        <v>16.483709448991323</v>
      </c>
      <c r="I252" s="42">
        <f t="shared" si="39"/>
        <v>1455.8880062816261</v>
      </c>
    </row>
    <row r="253" spans="1:9" ht="15">
      <c r="A253" s="29" t="s">
        <v>24</v>
      </c>
      <c r="B253" s="43">
        <v>72.05302879078873</v>
      </c>
      <c r="C253" s="43">
        <v>1.5592759867449326E-6</v>
      </c>
      <c r="D253" s="43">
        <v>1.2953175238828745</v>
      </c>
      <c r="E253" s="43">
        <v>0</v>
      </c>
      <c r="F253" s="422"/>
      <c r="G253" s="43">
        <v>0</v>
      </c>
      <c r="H253" s="44">
        <v>0</v>
      </c>
      <c r="I253" s="39">
        <f t="shared" si="39"/>
        <v>73.348347873947588</v>
      </c>
    </row>
    <row r="254" spans="1:9" ht="15">
      <c r="A254" s="28" t="s">
        <v>60</v>
      </c>
      <c r="B254" s="40">
        <v>1.0993298350843648</v>
      </c>
      <c r="C254" s="40">
        <v>1.8643273912466185</v>
      </c>
      <c r="D254" s="40">
        <v>3.3999891521352907</v>
      </c>
      <c r="E254" s="40">
        <v>0</v>
      </c>
      <c r="F254" s="422"/>
      <c r="G254" s="40">
        <v>0</v>
      </c>
      <c r="H254" s="41">
        <v>0</v>
      </c>
      <c r="I254" s="42">
        <f t="shared" si="39"/>
        <v>6.3636463784662745</v>
      </c>
    </row>
    <row r="255" spans="1:9" ht="15">
      <c r="A255" s="29" t="s">
        <v>22</v>
      </c>
      <c r="B255" s="43">
        <v>1.4792293051276137</v>
      </c>
      <c r="C255" s="43">
        <v>4.2063447517745933</v>
      </c>
      <c r="D255" s="43">
        <v>3.6697217791853012</v>
      </c>
      <c r="E255" s="43">
        <v>0</v>
      </c>
      <c r="F255" s="422"/>
      <c r="G255" s="43">
        <v>0</v>
      </c>
      <c r="H255" s="44">
        <v>0</v>
      </c>
      <c r="I255" s="39">
        <f>+SUM(B255:E255,G255:H255)</f>
        <v>9.3552958360875085</v>
      </c>
    </row>
    <row r="256" spans="1:9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39"/>
        <v>0</v>
      </c>
    </row>
    <row r="257" spans="1:11" ht="15">
      <c r="A257" s="30" t="s">
        <v>64</v>
      </c>
      <c r="B257" s="43">
        <v>0</v>
      </c>
      <c r="C257" s="43">
        <v>0</v>
      </c>
      <c r="D257" s="43">
        <v>0</v>
      </c>
      <c r="E257" s="43">
        <v>0</v>
      </c>
      <c r="F257" s="422"/>
      <c r="G257" s="43">
        <v>0</v>
      </c>
      <c r="H257" s="44">
        <v>0</v>
      </c>
      <c r="I257" s="39">
        <f t="shared" si="39"/>
        <v>0</v>
      </c>
    </row>
    <row r="258" spans="1:11">
      <c r="A258" s="55" t="s">
        <v>23</v>
      </c>
      <c r="B258" s="59">
        <v>0</v>
      </c>
      <c r="C258" s="59">
        <v>0</v>
      </c>
      <c r="D258" s="59">
        <v>0</v>
      </c>
      <c r="E258" s="59">
        <v>0</v>
      </c>
      <c r="F258" s="422"/>
      <c r="G258" s="59">
        <v>0</v>
      </c>
      <c r="H258" s="60">
        <v>0</v>
      </c>
      <c r="I258" s="61">
        <v>0</v>
      </c>
    </row>
    <row r="259" spans="1:11">
      <c r="A259" s="56" t="s">
        <v>19</v>
      </c>
      <c r="B259" s="62">
        <v>0</v>
      </c>
      <c r="C259" s="62">
        <v>0</v>
      </c>
      <c r="D259" s="62">
        <v>0</v>
      </c>
      <c r="E259" s="62">
        <v>0</v>
      </c>
      <c r="F259" s="422"/>
      <c r="G259" s="62">
        <v>0</v>
      </c>
      <c r="H259" s="63">
        <v>0</v>
      </c>
      <c r="I259" s="64">
        <v>0</v>
      </c>
    </row>
    <row r="260" spans="1:11">
      <c r="A260" s="55" t="s">
        <v>20</v>
      </c>
      <c r="B260" s="59">
        <v>0</v>
      </c>
      <c r="C260" s="59">
        <v>0</v>
      </c>
      <c r="D260" s="59">
        <v>0</v>
      </c>
      <c r="E260" s="59">
        <v>0</v>
      </c>
      <c r="F260" s="422"/>
      <c r="G260" s="59">
        <v>0</v>
      </c>
      <c r="H260" s="60">
        <v>0</v>
      </c>
      <c r="I260" s="61">
        <v>0</v>
      </c>
    </row>
    <row r="261" spans="1:11" ht="15" thickBot="1">
      <c r="A261" s="57" t="s">
        <v>11</v>
      </c>
      <c r="B261" s="52">
        <v>0</v>
      </c>
      <c r="C261" s="52">
        <v>0</v>
      </c>
      <c r="D261" s="52">
        <v>0</v>
      </c>
      <c r="E261" s="52">
        <v>0</v>
      </c>
      <c r="F261" s="423"/>
      <c r="G261" s="52">
        <v>0</v>
      </c>
      <c r="H261" s="65">
        <v>0</v>
      </c>
      <c r="I261" s="66">
        <v>0</v>
      </c>
    </row>
    <row r="262" spans="1:11" ht="15">
      <c r="A262" s="34" t="s">
        <v>26</v>
      </c>
      <c r="B262" s="67">
        <f>+SUM(B241:B257)</f>
        <v>969.60640930400041</v>
      </c>
      <c r="C262" s="67">
        <f t="shared" ref="C262:H262" si="40">+SUM(C241:C257)</f>
        <v>44.954157782082788</v>
      </c>
      <c r="D262" s="67">
        <f t="shared" si="40"/>
        <v>1188.7679159079862</v>
      </c>
      <c r="E262" s="67">
        <f t="shared" si="40"/>
        <v>406.39201749613829</v>
      </c>
      <c r="F262" s="67">
        <f t="shared" si="40"/>
        <v>0</v>
      </c>
      <c r="G262" s="67">
        <f t="shared" si="40"/>
        <v>536.27491360701254</v>
      </c>
      <c r="H262" s="68">
        <f t="shared" si="40"/>
        <v>16.483709448991323</v>
      </c>
      <c r="I262" s="39">
        <f>+SUM(I241:I257)</f>
        <v>3162.4791235462112</v>
      </c>
    </row>
    <row r="263" spans="1:11" s="15" customFormat="1" ht="15" thickBot="1">
      <c r="A263" s="32" t="s">
        <v>90</v>
      </c>
      <c r="B263" s="48">
        <f>+B262/$I$262</f>
        <v>0.30659693595597332</v>
      </c>
      <c r="C263" s="48">
        <f t="shared" ref="C263:I263" si="41">+C262/$I$262</f>
        <v>1.4214847284643554E-2</v>
      </c>
      <c r="D263" s="48">
        <f t="shared" si="41"/>
        <v>0.37589747456576861</v>
      </c>
      <c r="E263" s="48">
        <f t="shared" si="41"/>
        <v>0.12850425303058921</v>
      </c>
      <c r="F263" s="48">
        <f t="shared" si="41"/>
        <v>0</v>
      </c>
      <c r="G263" s="48">
        <f t="shared" si="41"/>
        <v>0.16957421461352337</v>
      </c>
      <c r="H263" s="48">
        <f t="shared" si="41"/>
        <v>5.2122745495020049E-3</v>
      </c>
      <c r="I263" s="48">
        <f t="shared" si="41"/>
        <v>1</v>
      </c>
      <c r="K263"/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5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+SUM(B267:E267,G267:H267)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3" si="42">+SUM(B268:E268,G268:H268)</f>
        <v>0</v>
      </c>
    </row>
    <row r="269" spans="1:11" ht="15" customHeight="1">
      <c r="A269" s="29" t="s">
        <v>10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2"/>
        <v>0</v>
      </c>
    </row>
    <row r="270" spans="1:11" ht="15" customHeight="1">
      <c r="A270" s="28" t="s">
        <v>56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2"/>
        <v>0</v>
      </c>
    </row>
    <row r="271" spans="1:11" ht="15">
      <c r="A271" s="29" t="s">
        <v>16</v>
      </c>
      <c r="B271" s="43">
        <v>27.718422638985562</v>
      </c>
      <c r="C271" s="43">
        <v>37.300882840181266</v>
      </c>
      <c r="D271" s="43">
        <v>17.948695610569608</v>
      </c>
      <c r="E271" s="43">
        <v>0</v>
      </c>
      <c r="F271" s="422"/>
      <c r="G271" s="43">
        <v>0</v>
      </c>
      <c r="H271" s="44">
        <v>0</v>
      </c>
      <c r="I271" s="39">
        <f t="shared" si="42"/>
        <v>82.968001089736447</v>
      </c>
    </row>
    <row r="272" spans="1:11" ht="15">
      <c r="A272" s="28" t="s">
        <v>68</v>
      </c>
      <c r="B272" s="40">
        <v>1.9784623464929576</v>
      </c>
      <c r="C272" s="40">
        <v>0.12206427264753304</v>
      </c>
      <c r="D272" s="40">
        <v>7.6801672595652235</v>
      </c>
      <c r="E272" s="40">
        <v>4.9037953668353014E-2</v>
      </c>
      <c r="F272" s="422"/>
      <c r="G272" s="40">
        <v>0</v>
      </c>
      <c r="H272" s="41">
        <v>0</v>
      </c>
      <c r="I272" s="42">
        <f t="shared" si="42"/>
        <v>9.8297318323740672</v>
      </c>
    </row>
    <row r="273" spans="1:9" ht="15">
      <c r="A273" s="29" t="s">
        <v>58</v>
      </c>
      <c r="B273" s="43">
        <v>8.8242207595852087E-9</v>
      </c>
      <c r="C273" s="43">
        <v>8.8242207595852087E-9</v>
      </c>
      <c r="D273" s="43">
        <v>8.8242207595852087E-9</v>
      </c>
      <c r="E273" s="43">
        <v>29.496215966484836</v>
      </c>
      <c r="F273" s="422"/>
      <c r="G273" s="43">
        <v>0</v>
      </c>
      <c r="H273" s="44">
        <v>0</v>
      </c>
      <c r="I273" s="39">
        <f t="shared" si="42"/>
        <v>29.496215992957499</v>
      </c>
    </row>
    <row r="274" spans="1:9" ht="15">
      <c r="A274" s="28" t="s">
        <v>12</v>
      </c>
      <c r="B274" s="40">
        <v>1.554846929270749E-8</v>
      </c>
      <c r="C274" s="40">
        <v>1.554846929270749E-8</v>
      </c>
      <c r="D274" s="40">
        <v>1.554846929270749E-8</v>
      </c>
      <c r="E274" s="40">
        <v>1.4059845293045556E-2</v>
      </c>
      <c r="F274" s="422"/>
      <c r="G274" s="40">
        <v>0</v>
      </c>
      <c r="H274" s="41">
        <v>0</v>
      </c>
      <c r="I274" s="42">
        <f t="shared" si="42"/>
        <v>1.4059891938453434E-2</v>
      </c>
    </row>
    <row r="275" spans="1:9" ht="15">
      <c r="A275" s="29" t="s">
        <v>59</v>
      </c>
      <c r="B275" s="43">
        <v>0</v>
      </c>
      <c r="C275" s="43">
        <v>0</v>
      </c>
      <c r="D275" s="43">
        <v>0</v>
      </c>
      <c r="E275" s="43">
        <v>0</v>
      </c>
      <c r="F275" s="422"/>
      <c r="G275" s="43">
        <v>0</v>
      </c>
      <c r="H275" s="44">
        <v>0</v>
      </c>
      <c r="I275" s="39">
        <f t="shared" si="42"/>
        <v>0</v>
      </c>
    </row>
    <row r="276" spans="1:9" ht="15">
      <c r="A276" s="28" t="s">
        <v>17</v>
      </c>
      <c r="B276" s="40">
        <v>1.1984286929339363</v>
      </c>
      <c r="C276" s="40">
        <v>1.6300370247795974E-8</v>
      </c>
      <c r="D276" s="40">
        <v>59.656286939588618</v>
      </c>
      <c r="E276" s="40">
        <v>0</v>
      </c>
      <c r="F276" s="422"/>
      <c r="G276" s="40">
        <v>0</v>
      </c>
      <c r="H276" s="41">
        <v>0</v>
      </c>
      <c r="I276" s="42">
        <f t="shared" si="42"/>
        <v>60.854715648822925</v>
      </c>
    </row>
    <row r="277" spans="1:9" ht="15">
      <c r="A277" s="29" t="s">
        <v>140</v>
      </c>
      <c r="B277" s="43">
        <v>1.6983619690589813</v>
      </c>
      <c r="C277" s="43">
        <v>2.1035263889309563</v>
      </c>
      <c r="D277" s="43">
        <v>67.463910270109452</v>
      </c>
      <c r="E277" s="43">
        <v>0</v>
      </c>
      <c r="F277" s="422"/>
      <c r="G277" s="43">
        <v>0</v>
      </c>
      <c r="H277" s="44">
        <v>0</v>
      </c>
      <c r="I277" s="39">
        <f t="shared" si="42"/>
        <v>71.26579862809939</v>
      </c>
    </row>
    <row r="278" spans="1:9" ht="15">
      <c r="A278" s="28" t="s">
        <v>25</v>
      </c>
      <c r="B278" s="40">
        <v>0.25727491654728096</v>
      </c>
      <c r="C278" s="40">
        <v>1.0415331238934868E-8</v>
      </c>
      <c r="D278" s="40">
        <v>95.173181899935898</v>
      </c>
      <c r="E278" s="40">
        <v>41.117512030503235</v>
      </c>
      <c r="F278" s="422"/>
      <c r="G278" s="40">
        <v>1.9759366568856174</v>
      </c>
      <c r="H278" s="41">
        <v>0</v>
      </c>
      <c r="I278" s="42">
        <f t="shared" si="42"/>
        <v>138.52390551428735</v>
      </c>
    </row>
    <row r="279" spans="1:9" ht="15">
      <c r="A279" s="29" t="s">
        <v>24</v>
      </c>
      <c r="B279" s="43">
        <v>0</v>
      </c>
      <c r="C279" s="43">
        <v>0</v>
      </c>
      <c r="D279" s="43">
        <v>0</v>
      </c>
      <c r="E279" s="43">
        <v>0</v>
      </c>
      <c r="F279" s="422"/>
      <c r="G279" s="43">
        <v>0</v>
      </c>
      <c r="H279" s="44">
        <v>0</v>
      </c>
      <c r="I279" s="39">
        <f t="shared" si="42"/>
        <v>0</v>
      </c>
    </row>
    <row r="280" spans="1:9" ht="15">
      <c r="A280" s="28" t="s">
        <v>60</v>
      </c>
      <c r="B280" s="40">
        <v>5.2004690444843335E-2</v>
      </c>
      <c r="C280" s="40">
        <v>3.4669793629895557E-2</v>
      </c>
      <c r="D280" s="40">
        <v>3.4669793629895557E-2</v>
      </c>
      <c r="E280" s="40">
        <v>0</v>
      </c>
      <c r="F280" s="422"/>
      <c r="G280" s="40">
        <v>0</v>
      </c>
      <c r="H280" s="41">
        <v>0</v>
      </c>
      <c r="I280" s="42">
        <f t="shared" si="42"/>
        <v>0.12134427770463445</v>
      </c>
    </row>
    <row r="281" spans="1:9" ht="15">
      <c r="A281" s="29" t="s">
        <v>21</v>
      </c>
      <c r="B281" s="43">
        <v>2.7180151800440763E-3</v>
      </c>
      <c r="C281" s="43">
        <v>1.812010120029384E-3</v>
      </c>
      <c r="D281" s="43">
        <v>1.812010120029384E-3</v>
      </c>
      <c r="E281" s="43">
        <v>0</v>
      </c>
      <c r="F281" s="422"/>
      <c r="G281" s="43">
        <v>0</v>
      </c>
      <c r="H281" s="44">
        <v>0</v>
      </c>
      <c r="I281" s="39">
        <f>+SUM(B281:E281,G281:H281)</f>
        <v>6.3420354201028442E-3</v>
      </c>
    </row>
    <row r="282" spans="1:9" ht="15">
      <c r="A282" s="28" t="s">
        <v>22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2"/>
        <v>0</v>
      </c>
    </row>
    <row r="283" spans="1:9" ht="15">
      <c r="A283" s="30" t="s">
        <v>64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2"/>
        <v>0</v>
      </c>
    </row>
    <row r="284" spans="1:9">
      <c r="A284" s="55" t="s">
        <v>23</v>
      </c>
      <c r="B284" s="59">
        <v>0</v>
      </c>
      <c r="C284" s="59">
        <v>0</v>
      </c>
      <c r="D284" s="59">
        <v>0</v>
      </c>
      <c r="E284" s="59">
        <v>0</v>
      </c>
      <c r="F284" s="422"/>
      <c r="G284" s="59">
        <v>0</v>
      </c>
      <c r="H284" s="60">
        <v>0</v>
      </c>
      <c r="I284" s="61">
        <v>0</v>
      </c>
    </row>
    <row r="285" spans="1:9">
      <c r="A285" s="56" t="s">
        <v>19</v>
      </c>
      <c r="B285" s="62">
        <v>0</v>
      </c>
      <c r="C285" s="62">
        <v>0</v>
      </c>
      <c r="D285" s="62">
        <v>0</v>
      </c>
      <c r="E285" s="62">
        <v>0</v>
      </c>
      <c r="F285" s="422"/>
      <c r="G285" s="62">
        <v>0</v>
      </c>
      <c r="H285" s="63">
        <v>0</v>
      </c>
      <c r="I285" s="64">
        <v>0</v>
      </c>
    </row>
    <row r="286" spans="1:9">
      <c r="A286" s="55" t="s">
        <v>20</v>
      </c>
      <c r="B286" s="59">
        <v>0</v>
      </c>
      <c r="C286" s="59">
        <v>0</v>
      </c>
      <c r="D286" s="59">
        <v>0</v>
      </c>
      <c r="E286" s="59">
        <v>0</v>
      </c>
      <c r="F286" s="422"/>
      <c r="G286" s="59">
        <v>0</v>
      </c>
      <c r="H286" s="60">
        <v>0</v>
      </c>
      <c r="I286" s="61">
        <v>0</v>
      </c>
    </row>
    <row r="287" spans="1:9" ht="15" thickBot="1">
      <c r="A287" s="57" t="s">
        <v>11</v>
      </c>
      <c r="B287" s="52">
        <v>0</v>
      </c>
      <c r="C287" s="52">
        <v>0</v>
      </c>
      <c r="D287" s="52">
        <v>0</v>
      </c>
      <c r="E287" s="52">
        <v>0</v>
      </c>
      <c r="F287" s="423"/>
      <c r="G287" s="52">
        <v>0</v>
      </c>
      <c r="H287" s="65">
        <v>0</v>
      </c>
      <c r="I287" s="66">
        <v>0</v>
      </c>
    </row>
    <row r="288" spans="1:9" ht="15">
      <c r="A288" s="34" t="s">
        <v>26</v>
      </c>
      <c r="B288" s="67">
        <f>+SUM(B267:B283)</f>
        <v>32.905673294016296</v>
      </c>
      <c r="C288" s="67">
        <f t="shared" ref="C288:H288" si="43">+SUM(C267:C283)</f>
        <v>39.562955356598081</v>
      </c>
      <c r="D288" s="67">
        <f t="shared" si="43"/>
        <v>247.9587238078914</v>
      </c>
      <c r="E288" s="67">
        <f t="shared" si="43"/>
        <v>70.676825795949469</v>
      </c>
      <c r="F288" s="67">
        <f t="shared" si="43"/>
        <v>0</v>
      </c>
      <c r="G288" s="67">
        <f t="shared" si="43"/>
        <v>1.9759366568856174</v>
      </c>
      <c r="H288" s="68">
        <f t="shared" si="43"/>
        <v>0</v>
      </c>
      <c r="I288" s="39">
        <f>+SUM(I267:I283)</f>
        <v>393.08011491134084</v>
      </c>
    </row>
    <row r="289" spans="1:11" s="15" customFormat="1" ht="15" thickBot="1">
      <c r="A289" s="32" t="s">
        <v>90</v>
      </c>
      <c r="B289" s="48">
        <f>+B288/$I$288</f>
        <v>8.3712383419441525E-2</v>
      </c>
      <c r="C289" s="48">
        <f t="shared" ref="C289:I289" si="44">+C288/$I$288</f>
        <v>0.10064857990977616</v>
      </c>
      <c r="D289" s="48">
        <f t="shared" si="44"/>
        <v>0.63080963498705211</v>
      </c>
      <c r="E289" s="48">
        <f t="shared" si="44"/>
        <v>0.17980259777803978</v>
      </c>
      <c r="F289" s="48">
        <f t="shared" si="44"/>
        <v>0</v>
      </c>
      <c r="G289" s="48">
        <f t="shared" si="44"/>
        <v>5.0268039056905476E-3</v>
      </c>
      <c r="H289" s="48">
        <f t="shared" si="44"/>
        <v>0</v>
      </c>
      <c r="I289" s="48">
        <f t="shared" si="44"/>
        <v>1</v>
      </c>
      <c r="K289"/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5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+SUM(B293:E293,G293:H293)</f>
        <v>0</v>
      </c>
    </row>
    <row r="294" spans="1:11" ht="15">
      <c r="A294" s="28" t="s">
        <v>8</v>
      </c>
      <c r="B294" s="40">
        <v>1.1705214173784294E-2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09" si="45">+SUM(B294:E294,G294:H294)</f>
        <v>1.1705214173784294E-2</v>
      </c>
    </row>
    <row r="295" spans="1:11" ht="15" customHeight="1">
      <c r="A295" s="29" t="s">
        <v>10</v>
      </c>
      <c r="B295" s="43">
        <v>2.2871437102635339E-3</v>
      </c>
      <c r="C295" s="43">
        <v>0</v>
      </c>
      <c r="D295" s="43">
        <v>74.727084064203694</v>
      </c>
      <c r="E295" s="43">
        <v>0</v>
      </c>
      <c r="F295" s="422"/>
      <c r="G295" s="43">
        <v>0</v>
      </c>
      <c r="H295" s="44">
        <v>0</v>
      </c>
      <c r="I295" s="39">
        <f t="shared" si="45"/>
        <v>74.729371207913957</v>
      </c>
    </row>
    <row r="296" spans="1:11" ht="15" customHeight="1">
      <c r="A296" s="28" t="s">
        <v>56</v>
      </c>
      <c r="B296" s="40">
        <v>0</v>
      </c>
      <c r="C296" s="40">
        <v>0</v>
      </c>
      <c r="D296" s="40">
        <v>0</v>
      </c>
      <c r="E296" s="40">
        <v>0</v>
      </c>
      <c r="F296" s="422"/>
      <c r="G296" s="40">
        <v>0</v>
      </c>
      <c r="H296" s="41">
        <v>0</v>
      </c>
      <c r="I296" s="42">
        <f t="shared" si="45"/>
        <v>0</v>
      </c>
    </row>
    <row r="297" spans="1:11" ht="15">
      <c r="A297" s="29" t="s">
        <v>16</v>
      </c>
      <c r="B297" s="43">
        <v>35.420745284805484</v>
      </c>
      <c r="C297" s="43">
        <v>145.96616476086928</v>
      </c>
      <c r="D297" s="43">
        <v>8.8141301535402441</v>
      </c>
      <c r="E297" s="43">
        <v>0</v>
      </c>
      <c r="F297" s="422"/>
      <c r="G297" s="43">
        <v>0</v>
      </c>
      <c r="H297" s="44">
        <v>0</v>
      </c>
      <c r="I297" s="39">
        <f t="shared" si="45"/>
        <v>190.20104019921502</v>
      </c>
    </row>
    <row r="298" spans="1:11" ht="15">
      <c r="A298" s="28" t="s">
        <v>68</v>
      </c>
      <c r="B298" s="40">
        <v>49.156362268687403</v>
      </c>
      <c r="C298" s="40">
        <v>11.717463473085425</v>
      </c>
      <c r="D298" s="40">
        <v>1.3903774257442978</v>
      </c>
      <c r="E298" s="40">
        <v>2.0899741342386403E-2</v>
      </c>
      <c r="F298" s="422"/>
      <c r="G298" s="40">
        <v>0</v>
      </c>
      <c r="H298" s="41">
        <v>0</v>
      </c>
      <c r="I298" s="42">
        <f t="shared" si="45"/>
        <v>62.285102908859507</v>
      </c>
    </row>
    <row r="299" spans="1:11" ht="15">
      <c r="A299" s="29" t="s">
        <v>58</v>
      </c>
      <c r="B299" s="43">
        <v>0</v>
      </c>
      <c r="C299" s="43">
        <v>0</v>
      </c>
      <c r="D299" s="43">
        <v>0</v>
      </c>
      <c r="E299" s="43">
        <v>1.2510016830915567</v>
      </c>
      <c r="F299" s="422"/>
      <c r="G299" s="43">
        <v>0</v>
      </c>
      <c r="H299" s="44">
        <v>0</v>
      </c>
      <c r="I299" s="39">
        <f t="shared" si="45"/>
        <v>1.2510016830915567</v>
      </c>
    </row>
    <row r="300" spans="1:11" ht="15">
      <c r="A300" s="28" t="s">
        <v>12</v>
      </c>
      <c r="B300" s="40">
        <v>0</v>
      </c>
      <c r="C300" s="40">
        <v>0</v>
      </c>
      <c r="D300" s="40">
        <v>0</v>
      </c>
      <c r="E300" s="40">
        <v>0</v>
      </c>
      <c r="F300" s="422"/>
      <c r="G300" s="40">
        <v>0</v>
      </c>
      <c r="H300" s="41">
        <v>0</v>
      </c>
      <c r="I300" s="42">
        <f t="shared" si="45"/>
        <v>0</v>
      </c>
    </row>
    <row r="301" spans="1:11" ht="15">
      <c r="A301" s="29" t="s">
        <v>59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45"/>
        <v>0</v>
      </c>
    </row>
    <row r="302" spans="1:11" ht="15">
      <c r="A302" s="28" t="s">
        <v>17</v>
      </c>
      <c r="B302" s="40">
        <v>0.33338618871047876</v>
      </c>
      <c r="C302" s="40">
        <v>18.663772905625301</v>
      </c>
      <c r="D302" s="40">
        <v>8.0476065572650377</v>
      </c>
      <c r="E302" s="40">
        <v>2.5730712085874816</v>
      </c>
      <c r="F302" s="422"/>
      <c r="G302" s="40">
        <v>0</v>
      </c>
      <c r="H302" s="41">
        <v>0</v>
      </c>
      <c r="I302" s="42">
        <f t="shared" si="45"/>
        <v>29.617836860188298</v>
      </c>
    </row>
    <row r="303" spans="1:11" ht="15">
      <c r="A303" s="29" t="s">
        <v>140</v>
      </c>
      <c r="B303" s="43">
        <v>167.00758529804764</v>
      </c>
      <c r="C303" s="43">
        <v>3367.815392369499</v>
      </c>
      <c r="D303" s="43">
        <v>337.0067016477675</v>
      </c>
      <c r="E303" s="43">
        <v>16.689156596294652</v>
      </c>
      <c r="F303" s="422"/>
      <c r="G303" s="43">
        <v>0</v>
      </c>
      <c r="H303" s="44">
        <v>0</v>
      </c>
      <c r="I303" s="39">
        <f>+SUM(B303:E303,G303:H303)</f>
        <v>3888.5188359116087</v>
      </c>
    </row>
    <row r="304" spans="1:11" ht="15">
      <c r="A304" s="28" t="s">
        <v>25</v>
      </c>
      <c r="B304" s="40">
        <v>41.376468505549077</v>
      </c>
      <c r="C304" s="40">
        <v>28.013313070405754</v>
      </c>
      <c r="D304" s="40">
        <v>87.512799687329675</v>
      </c>
      <c r="E304" s="40">
        <v>1091.114110870689</v>
      </c>
      <c r="F304" s="422"/>
      <c r="G304" s="40">
        <v>102.32577909998074</v>
      </c>
      <c r="H304" s="41">
        <v>0.30567528520059301</v>
      </c>
      <c r="I304" s="42">
        <f t="shared" si="45"/>
        <v>1350.6481465191548</v>
      </c>
    </row>
    <row r="305" spans="1:11" ht="15">
      <c r="A305" s="29" t="s">
        <v>24</v>
      </c>
      <c r="B305" s="43">
        <v>0.53200073595852682</v>
      </c>
      <c r="C305" s="43">
        <v>5.9976043975985789</v>
      </c>
      <c r="D305" s="43">
        <v>1.9492768396982645</v>
      </c>
      <c r="E305" s="43">
        <v>0</v>
      </c>
      <c r="F305" s="422"/>
      <c r="G305" s="43">
        <v>0</v>
      </c>
      <c r="H305" s="44">
        <v>0</v>
      </c>
      <c r="I305" s="39">
        <f t="shared" si="45"/>
        <v>8.4788819732553709</v>
      </c>
    </row>
    <row r="306" spans="1:11" ht="15">
      <c r="A306" s="28" t="s">
        <v>60</v>
      </c>
      <c r="B306" s="40">
        <v>3.75959537320999</v>
      </c>
      <c r="C306" s="40">
        <v>0</v>
      </c>
      <c r="D306" s="40">
        <v>0.25570777354553248</v>
      </c>
      <c r="E306" s="40">
        <v>0</v>
      </c>
      <c r="F306" s="422"/>
      <c r="G306" s="40">
        <v>0</v>
      </c>
      <c r="H306" s="41">
        <v>0</v>
      </c>
      <c r="I306" s="42">
        <f t="shared" si="45"/>
        <v>4.0153031467555227</v>
      </c>
    </row>
    <row r="307" spans="1:11" ht="15">
      <c r="A307" s="29" t="s">
        <v>22</v>
      </c>
      <c r="B307" s="43">
        <v>63.496755075942652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>+SUM(B307:E307,G307:H307)</f>
        <v>63.496755075942652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45"/>
        <v>0</v>
      </c>
    </row>
    <row r="309" spans="1:11" ht="15">
      <c r="A309" s="30" t="s">
        <v>64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45"/>
        <v>0</v>
      </c>
    </row>
    <row r="310" spans="1:11">
      <c r="A310" s="55" t="s">
        <v>23</v>
      </c>
      <c r="B310" s="59">
        <v>0</v>
      </c>
      <c r="C310" s="59">
        <v>0</v>
      </c>
      <c r="D310" s="59">
        <v>0</v>
      </c>
      <c r="E310" s="59">
        <v>0</v>
      </c>
      <c r="F310" s="422"/>
      <c r="G310" s="59">
        <v>0</v>
      </c>
      <c r="H310" s="60">
        <v>0</v>
      </c>
      <c r="I310" s="61">
        <v>0</v>
      </c>
    </row>
    <row r="311" spans="1:11">
      <c r="A311" s="56" t="s">
        <v>19</v>
      </c>
      <c r="B311" s="62">
        <v>0</v>
      </c>
      <c r="C311" s="62">
        <v>0</v>
      </c>
      <c r="D311" s="62">
        <v>0</v>
      </c>
      <c r="E311" s="62">
        <v>0</v>
      </c>
      <c r="F311" s="422"/>
      <c r="G311" s="62">
        <v>0</v>
      </c>
      <c r="H311" s="63">
        <v>0</v>
      </c>
      <c r="I311" s="64">
        <v>0</v>
      </c>
    </row>
    <row r="312" spans="1:11">
      <c r="A312" s="55" t="s">
        <v>20</v>
      </c>
      <c r="B312" s="59">
        <v>0</v>
      </c>
      <c r="C312" s="59">
        <v>0</v>
      </c>
      <c r="D312" s="59">
        <v>0</v>
      </c>
      <c r="E312" s="59">
        <v>0</v>
      </c>
      <c r="F312" s="422"/>
      <c r="G312" s="59">
        <v>0</v>
      </c>
      <c r="H312" s="60">
        <v>0</v>
      </c>
      <c r="I312" s="61">
        <v>0</v>
      </c>
    </row>
    <row r="313" spans="1:11" ht="15" thickBot="1">
      <c r="A313" s="57" t="s">
        <v>11</v>
      </c>
      <c r="B313" s="52">
        <v>0</v>
      </c>
      <c r="C313" s="52">
        <v>0</v>
      </c>
      <c r="D313" s="52">
        <v>0</v>
      </c>
      <c r="E313" s="52">
        <v>0</v>
      </c>
      <c r="F313" s="423"/>
      <c r="G313" s="52">
        <v>0</v>
      </c>
      <c r="H313" s="65">
        <v>0</v>
      </c>
      <c r="I313" s="66">
        <v>0</v>
      </c>
    </row>
    <row r="314" spans="1:11" ht="15">
      <c r="A314" s="34" t="s">
        <v>26</v>
      </c>
      <c r="B314" s="67">
        <f>+SUM(B293:B309)</f>
        <v>361.09689108879536</v>
      </c>
      <c r="C314" s="67">
        <f t="shared" ref="C314:H314" si="46">+SUM(C293:C309)</f>
        <v>3578.1737109770834</v>
      </c>
      <c r="D314" s="67">
        <f t="shared" si="46"/>
        <v>519.70368414909422</v>
      </c>
      <c r="E314" s="67">
        <f t="shared" si="46"/>
        <v>1111.6482401000051</v>
      </c>
      <c r="F314" s="67">
        <f t="shared" si="46"/>
        <v>0</v>
      </c>
      <c r="G314" s="67">
        <f>+SUM(G293:G309)</f>
        <v>102.32577909998074</v>
      </c>
      <c r="H314" s="68">
        <f t="shared" si="46"/>
        <v>0.30567528520059301</v>
      </c>
      <c r="I314" s="39">
        <f>+SUM(I293:I309)</f>
        <v>5673.2539807001594</v>
      </c>
    </row>
    <row r="315" spans="1:11" s="15" customFormat="1" ht="15" thickBot="1">
      <c r="A315" s="32" t="s">
        <v>90</v>
      </c>
      <c r="B315" s="48">
        <f>+B314/$I$314</f>
        <v>6.3648990917242687E-2</v>
      </c>
      <c r="C315" s="48">
        <f t="shared" ref="C315:I315" si="47">+C314/$I$314</f>
        <v>0.63070924079014812</v>
      </c>
      <c r="D315" s="48">
        <f t="shared" si="47"/>
        <v>9.1605925967191665E-2</v>
      </c>
      <c r="E315" s="48">
        <f t="shared" si="47"/>
        <v>0.19594543869915235</v>
      </c>
      <c r="F315" s="48">
        <f t="shared" si="47"/>
        <v>0</v>
      </c>
      <c r="G315" s="48">
        <f t="shared" si="47"/>
        <v>1.8036523562682504E-2</v>
      </c>
      <c r="H315" s="48">
        <f t="shared" si="47"/>
        <v>5.3880063582640515E-5</v>
      </c>
      <c r="I315" s="48">
        <f t="shared" si="47"/>
        <v>1</v>
      </c>
      <c r="K315"/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5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4.5226965320753231E-9</v>
      </c>
      <c r="C319" s="37">
        <v>684.35936357928483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+SUM(B319:E319,G319:H319)</f>
        <v>684.35936358380752</v>
      </c>
    </row>
    <row r="320" spans="1:11" ht="15">
      <c r="A320" s="28" t="s">
        <v>8</v>
      </c>
      <c r="B320" s="40">
        <v>0.65259958559631348</v>
      </c>
      <c r="C320" s="40">
        <v>0.10876659759938559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5" si="48">+SUM(B320:E320,G320:H320)</f>
        <v>0.76136618319569904</v>
      </c>
    </row>
    <row r="321" spans="1:9" ht="15" customHeight="1">
      <c r="A321" s="29" t="s">
        <v>10</v>
      </c>
      <c r="B321" s="43">
        <v>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48"/>
        <v>0</v>
      </c>
    </row>
    <row r="322" spans="1:9" ht="15" customHeight="1">
      <c r="A322" s="28" t="s">
        <v>56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48"/>
        <v>0</v>
      </c>
    </row>
    <row r="323" spans="1:9" ht="15">
      <c r="A323" s="29" t="s">
        <v>16</v>
      </c>
      <c r="B323" s="43">
        <v>3.9515007782311806</v>
      </c>
      <c r="C323" s="43">
        <v>33.107057051843562</v>
      </c>
      <c r="D323" s="43">
        <v>5.2156224858679758</v>
      </c>
      <c r="E323" s="43">
        <v>0</v>
      </c>
      <c r="F323" s="422"/>
      <c r="G323" s="43">
        <v>0</v>
      </c>
      <c r="H323" s="44">
        <v>0</v>
      </c>
      <c r="I323" s="39">
        <f t="shared" si="48"/>
        <v>42.274180315942715</v>
      </c>
    </row>
    <row r="324" spans="1:9" ht="15">
      <c r="A324" s="28" t="s">
        <v>68</v>
      </c>
      <c r="B324" s="40">
        <v>0.23983552660448362</v>
      </c>
      <c r="C324" s="40">
        <v>1.0424970216067533</v>
      </c>
      <c r="D324" s="40">
        <v>0</v>
      </c>
      <c r="E324" s="40">
        <v>0</v>
      </c>
      <c r="F324" s="422"/>
      <c r="G324" s="40">
        <v>0</v>
      </c>
      <c r="H324" s="41">
        <v>0</v>
      </c>
      <c r="I324" s="42">
        <f t="shared" si="48"/>
        <v>1.2823325482112369</v>
      </c>
    </row>
    <row r="325" spans="1:9" ht="15">
      <c r="A325" s="29" t="s">
        <v>58</v>
      </c>
      <c r="B325" s="43">
        <v>6.503355500728701E-8</v>
      </c>
      <c r="C325" s="43">
        <v>4.1705160690015264</v>
      </c>
      <c r="D325" s="43">
        <v>0</v>
      </c>
      <c r="E325" s="43">
        <v>1.158883079405467</v>
      </c>
      <c r="F325" s="422"/>
      <c r="G325" s="43">
        <v>0</v>
      </c>
      <c r="H325" s="44">
        <v>0</v>
      </c>
      <c r="I325" s="39">
        <f t="shared" si="48"/>
        <v>5.3293992134405492</v>
      </c>
    </row>
    <row r="326" spans="1:9" ht="15">
      <c r="A326" s="28" t="s">
        <v>12</v>
      </c>
      <c r="B326" s="40">
        <v>1.4315955151860713E-8</v>
      </c>
      <c r="C326" s="40">
        <v>0</v>
      </c>
      <c r="D326" s="40">
        <v>0</v>
      </c>
      <c r="E326" s="40">
        <v>0.38840369688426118</v>
      </c>
      <c r="F326" s="422"/>
      <c r="G326" s="40">
        <v>0</v>
      </c>
      <c r="H326" s="41">
        <v>0</v>
      </c>
      <c r="I326" s="42">
        <f t="shared" si="48"/>
        <v>0.38840371120021633</v>
      </c>
    </row>
    <row r="327" spans="1:9" ht="15">
      <c r="A327" s="29" t="s">
        <v>59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48"/>
        <v>0</v>
      </c>
    </row>
    <row r="328" spans="1:9" ht="15">
      <c r="A328" s="28" t="s">
        <v>17</v>
      </c>
      <c r="B328" s="40">
        <v>4.4669052340165809</v>
      </c>
      <c r="C328" s="40">
        <v>0</v>
      </c>
      <c r="D328" s="40">
        <v>7.2630583372352575</v>
      </c>
      <c r="E328" s="40">
        <v>0</v>
      </c>
      <c r="F328" s="422"/>
      <c r="G328" s="40">
        <v>0</v>
      </c>
      <c r="H328" s="41">
        <v>0</v>
      </c>
      <c r="I328" s="42">
        <f t="shared" si="48"/>
        <v>11.729963571251838</v>
      </c>
    </row>
    <row r="329" spans="1:9" ht="15">
      <c r="A329" s="29" t="s">
        <v>140</v>
      </c>
      <c r="B329" s="43">
        <v>722.49635197522809</v>
      </c>
      <c r="C329" s="43">
        <v>1434.9490487788541</v>
      </c>
      <c r="D329" s="43">
        <v>474.29387013470608</v>
      </c>
      <c r="E329" s="43">
        <v>396.65007650741023</v>
      </c>
      <c r="F329" s="422"/>
      <c r="G329" s="43">
        <v>0</v>
      </c>
      <c r="H329" s="44">
        <v>0</v>
      </c>
      <c r="I329" s="39">
        <f>+SUM(B329:E329,G329:H329)</f>
        <v>3028.3893473961984</v>
      </c>
    </row>
    <row r="330" spans="1:9" ht="15">
      <c r="A330" s="28" t="s">
        <v>25</v>
      </c>
      <c r="B330" s="40">
        <v>46.994355455416034</v>
      </c>
      <c r="C330" s="40">
        <v>20.644599540115841</v>
      </c>
      <c r="D330" s="40">
        <v>50.589460090379262</v>
      </c>
      <c r="E330" s="40">
        <v>1688.1624074961205</v>
      </c>
      <c r="F330" s="422"/>
      <c r="G330" s="40">
        <v>127.9255937712413</v>
      </c>
      <c r="H330" s="41">
        <v>0</v>
      </c>
      <c r="I330" s="42">
        <f t="shared" si="48"/>
        <v>1934.3164163532729</v>
      </c>
    </row>
    <row r="331" spans="1:9" ht="15">
      <c r="A331" s="29" t="s">
        <v>24</v>
      </c>
      <c r="B331" s="43">
        <v>2.3079680030022685</v>
      </c>
      <c r="C331" s="43">
        <v>0</v>
      </c>
      <c r="D331" s="43">
        <v>3.5349203799332156</v>
      </c>
      <c r="E331" s="43">
        <v>0</v>
      </c>
      <c r="F331" s="422"/>
      <c r="G331" s="43">
        <v>0</v>
      </c>
      <c r="H331" s="44">
        <v>0</v>
      </c>
      <c r="I331" s="39">
        <f t="shared" si="48"/>
        <v>5.8428883829354845</v>
      </c>
    </row>
    <row r="332" spans="1:9" ht="15">
      <c r="A332" s="28" t="s">
        <v>60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48"/>
        <v>0</v>
      </c>
    </row>
    <row r="333" spans="1:9" ht="15">
      <c r="A333" s="29" t="s">
        <v>22</v>
      </c>
      <c r="B333" s="43">
        <v>7.4727843712079602</v>
      </c>
      <c r="C333" s="43">
        <v>943.23898473760721</v>
      </c>
      <c r="D333" s="43">
        <v>0.70500795866155586</v>
      </c>
      <c r="E333" s="43">
        <v>0</v>
      </c>
      <c r="F333" s="422"/>
      <c r="G333" s="43">
        <v>0</v>
      </c>
      <c r="H333" s="44">
        <v>0</v>
      </c>
      <c r="I333" s="39">
        <f>+SUM(B333:E333,G333:H333)</f>
        <v>951.41677706747669</v>
      </c>
    </row>
    <row r="334" spans="1:9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48"/>
        <v>0</v>
      </c>
    </row>
    <row r="335" spans="1:9" ht="15">
      <c r="A335" s="30" t="s">
        <v>64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48"/>
        <v>0</v>
      </c>
    </row>
    <row r="336" spans="1:9">
      <c r="A336" s="55" t="s">
        <v>23</v>
      </c>
      <c r="B336" s="59">
        <v>0</v>
      </c>
      <c r="C336" s="59">
        <v>0</v>
      </c>
      <c r="D336" s="59">
        <v>0</v>
      </c>
      <c r="E336" s="59">
        <v>0</v>
      </c>
      <c r="F336" s="422"/>
      <c r="G336" s="59">
        <v>0</v>
      </c>
      <c r="H336" s="60">
        <v>0</v>
      </c>
      <c r="I336" s="61">
        <v>0</v>
      </c>
    </row>
    <row r="337" spans="1:11">
      <c r="A337" s="56" t="s">
        <v>19</v>
      </c>
      <c r="B337" s="62">
        <v>0</v>
      </c>
      <c r="C337" s="62">
        <v>0</v>
      </c>
      <c r="D337" s="62">
        <v>0</v>
      </c>
      <c r="E337" s="62">
        <v>0</v>
      </c>
      <c r="F337" s="422"/>
      <c r="G337" s="62">
        <v>0</v>
      </c>
      <c r="H337" s="63">
        <v>0</v>
      </c>
      <c r="I337" s="64">
        <v>0</v>
      </c>
    </row>
    <row r="338" spans="1:11">
      <c r="A338" s="55" t="s">
        <v>20</v>
      </c>
      <c r="B338" s="59">
        <v>0</v>
      </c>
      <c r="C338" s="59">
        <v>0</v>
      </c>
      <c r="D338" s="59">
        <v>0</v>
      </c>
      <c r="E338" s="59">
        <v>0</v>
      </c>
      <c r="F338" s="422"/>
      <c r="G338" s="59">
        <v>0</v>
      </c>
      <c r="H338" s="60">
        <v>0</v>
      </c>
      <c r="I338" s="61">
        <v>0</v>
      </c>
    </row>
    <row r="339" spans="1:11" ht="15" thickBot="1">
      <c r="A339" s="57" t="s">
        <v>11</v>
      </c>
      <c r="B339" s="52">
        <v>0</v>
      </c>
      <c r="C339" s="52">
        <v>0</v>
      </c>
      <c r="D339" s="52">
        <v>0</v>
      </c>
      <c r="E339" s="52">
        <v>0</v>
      </c>
      <c r="F339" s="423"/>
      <c r="G339" s="52">
        <v>0</v>
      </c>
      <c r="H339" s="65">
        <v>0</v>
      </c>
      <c r="I339" s="66">
        <v>0</v>
      </c>
    </row>
    <row r="340" spans="1:11" ht="15">
      <c r="A340" s="34" t="s">
        <v>26</v>
      </c>
      <c r="B340" s="67">
        <f>+SUM(B319:B335)</f>
        <v>788.58230101317508</v>
      </c>
      <c r="C340" s="67">
        <f t="shared" ref="C340:H340" si="49">+SUM(C319:C335)</f>
        <v>3121.6208333759132</v>
      </c>
      <c r="D340" s="67">
        <f t="shared" si="49"/>
        <v>541.60193938678333</v>
      </c>
      <c r="E340" s="67">
        <f t="shared" si="49"/>
        <v>2086.3597707798203</v>
      </c>
      <c r="F340" s="67">
        <f t="shared" si="49"/>
        <v>0</v>
      </c>
      <c r="G340" s="67">
        <f>+SUM(G319:G335)</f>
        <v>127.9255937712413</v>
      </c>
      <c r="H340" s="68">
        <f t="shared" si="49"/>
        <v>0</v>
      </c>
      <c r="I340" s="39">
        <f>+SUM(I319:I335)</f>
        <v>6666.0904383269335</v>
      </c>
    </row>
    <row r="341" spans="1:11" s="15" customFormat="1" ht="15" thickBot="1">
      <c r="A341" s="32" t="s">
        <v>90</v>
      </c>
      <c r="B341" s="48">
        <f>+B340/$I$340</f>
        <v>0.11829757011383944</v>
      </c>
      <c r="C341" s="48">
        <f t="shared" ref="C341:I341" si="50">+C340/$I$340</f>
        <v>0.46828360074865455</v>
      </c>
      <c r="D341" s="48">
        <f t="shared" si="50"/>
        <v>8.1247313458698817E-2</v>
      </c>
      <c r="E341" s="48">
        <f t="shared" si="50"/>
        <v>0.31298101789681965</v>
      </c>
      <c r="F341" s="48">
        <f t="shared" si="50"/>
        <v>0</v>
      </c>
      <c r="G341" s="48">
        <f t="shared" si="50"/>
        <v>1.9190497781987531E-2</v>
      </c>
      <c r="H341" s="48">
        <f t="shared" si="50"/>
        <v>0</v>
      </c>
      <c r="I341" s="48">
        <f t="shared" si="50"/>
        <v>1</v>
      </c>
      <c r="K341"/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5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/>
      <c r="G345" s="37">
        <v>0</v>
      </c>
      <c r="H345" s="38">
        <v>0</v>
      </c>
      <c r="I345" s="39">
        <f>+SUM(B345:E345,G345:H345)</f>
        <v>0</v>
      </c>
    </row>
    <row r="346" spans="1:1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1" si="51">+SUM(B346:E346,G346:H346)</f>
        <v>0</v>
      </c>
    </row>
    <row r="347" spans="1:11" ht="15" customHeight="1">
      <c r="A347" s="29" t="s">
        <v>10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51"/>
        <v>0</v>
      </c>
    </row>
    <row r="348" spans="1:11" ht="15" customHeight="1">
      <c r="A348" s="28" t="s">
        <v>56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51"/>
        <v>0</v>
      </c>
    </row>
    <row r="349" spans="1:11" ht="15">
      <c r="A349" s="29" t="s">
        <v>16</v>
      </c>
      <c r="B349" s="43">
        <v>34.429902807716694</v>
      </c>
      <c r="C349" s="43">
        <v>22.701620774045676</v>
      </c>
      <c r="D349" s="43">
        <v>393.54831931826601</v>
      </c>
      <c r="E349" s="43">
        <v>3.5117909736028965E-7</v>
      </c>
      <c r="F349" s="422"/>
      <c r="G349" s="43">
        <v>0</v>
      </c>
      <c r="H349" s="44">
        <v>0</v>
      </c>
      <c r="I349" s="39">
        <f t="shared" si="51"/>
        <v>450.67984325120744</v>
      </c>
    </row>
    <row r="350" spans="1:11" ht="15">
      <c r="A350" s="28" t="s">
        <v>68</v>
      </c>
      <c r="B350" s="40">
        <v>0.49395706350757684</v>
      </c>
      <c r="C350" s="40">
        <v>8.7031740338436608E-9</v>
      </c>
      <c r="D350" s="40">
        <v>1.5367835675977417</v>
      </c>
      <c r="E350" s="40">
        <v>8.7031740338436608E-9</v>
      </c>
      <c r="F350" s="422"/>
      <c r="G350" s="40">
        <v>0</v>
      </c>
      <c r="H350" s="41">
        <v>0</v>
      </c>
      <c r="I350" s="42">
        <f t="shared" si="51"/>
        <v>2.0307406485116668</v>
      </c>
    </row>
    <row r="351" spans="1:11" ht="15">
      <c r="A351" s="29" t="s">
        <v>58</v>
      </c>
      <c r="B351" s="43">
        <v>0</v>
      </c>
      <c r="C351" s="43">
        <v>0</v>
      </c>
      <c r="D351" s="43">
        <v>0</v>
      </c>
      <c r="E351" s="43">
        <v>6.4433932981473321</v>
      </c>
      <c r="F351" s="422"/>
      <c r="G351" s="43">
        <v>0</v>
      </c>
      <c r="H351" s="44">
        <v>0</v>
      </c>
      <c r="I351" s="39">
        <f t="shared" si="51"/>
        <v>6.4433932981473321</v>
      </c>
    </row>
    <row r="352" spans="1:11" ht="15">
      <c r="A352" s="28" t="s">
        <v>12</v>
      </c>
      <c r="B352" s="40">
        <v>0</v>
      </c>
      <c r="C352" s="40">
        <v>0</v>
      </c>
      <c r="D352" s="40">
        <v>0</v>
      </c>
      <c r="E352" s="40">
        <v>1.4167543956766776E-2</v>
      </c>
      <c r="F352" s="422"/>
      <c r="G352" s="40">
        <v>0</v>
      </c>
      <c r="H352" s="41">
        <v>0</v>
      </c>
      <c r="I352" s="42">
        <f t="shared" si="51"/>
        <v>1.4167543956766776E-2</v>
      </c>
    </row>
    <row r="353" spans="1:11" ht="15">
      <c r="A353" s="29" t="s">
        <v>59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51"/>
        <v>0</v>
      </c>
    </row>
    <row r="354" spans="1:11" ht="15">
      <c r="A354" s="28" t="s">
        <v>17</v>
      </c>
      <c r="B354" s="40">
        <v>13.776058487944779</v>
      </c>
      <c r="C354" s="40">
        <v>2.2960097996510149</v>
      </c>
      <c r="D354" s="40">
        <v>3.4440146133761533E-8</v>
      </c>
      <c r="E354" s="40">
        <v>3.4440146133761533E-8</v>
      </c>
      <c r="F354" s="422"/>
      <c r="G354" s="40">
        <v>0</v>
      </c>
      <c r="H354" s="41">
        <v>0</v>
      </c>
      <c r="I354" s="42">
        <f t="shared" si="51"/>
        <v>16.072068356476084</v>
      </c>
    </row>
    <row r="355" spans="1:11" ht="15">
      <c r="A355" s="29" t="s">
        <v>140</v>
      </c>
      <c r="B355" s="43">
        <v>12.129487158661064</v>
      </c>
      <c r="C355" s="43">
        <v>347.2344458128353</v>
      </c>
      <c r="D355" s="43">
        <v>322.0074036740362</v>
      </c>
      <c r="E355" s="43">
        <v>1.2614094475765769E-8</v>
      </c>
      <c r="F355" s="422"/>
      <c r="G355" s="43">
        <v>0</v>
      </c>
      <c r="H355" s="44">
        <v>0</v>
      </c>
      <c r="I355" s="39">
        <f>+SUM(B355:E355,G355:H355)</f>
        <v>681.37133665814667</v>
      </c>
    </row>
    <row r="356" spans="1:11" ht="15">
      <c r="A356" s="28" t="s">
        <v>25</v>
      </c>
      <c r="B356" s="40">
        <v>5.510452821366691</v>
      </c>
      <c r="C356" s="40">
        <v>7.4655612567196483</v>
      </c>
      <c r="D356" s="40">
        <v>11.872576232265043</v>
      </c>
      <c r="E356" s="40">
        <v>841.2724038983672</v>
      </c>
      <c r="F356" s="422"/>
      <c r="G356" s="40">
        <v>12.601579554927948</v>
      </c>
      <c r="H356" s="41">
        <v>3.9713904144150845E-2</v>
      </c>
      <c r="I356" s="42">
        <f t="shared" si="51"/>
        <v>878.7622876677907</v>
      </c>
    </row>
    <row r="357" spans="1:11" ht="15">
      <c r="A357" s="29" t="s">
        <v>24</v>
      </c>
      <c r="B357" s="43">
        <v>30.808981194177658</v>
      </c>
      <c r="C357" s="43">
        <v>0</v>
      </c>
      <c r="D357" s="43">
        <v>7.2798670389161266</v>
      </c>
      <c r="E357" s="43">
        <v>0</v>
      </c>
      <c r="F357" s="422"/>
      <c r="G357" s="43">
        <v>0</v>
      </c>
      <c r="H357" s="44">
        <v>0</v>
      </c>
      <c r="I357" s="39">
        <f>+SUM(B357:E357,G357:H357)</f>
        <v>38.088848233093785</v>
      </c>
    </row>
    <row r="358" spans="1:11" ht="15">
      <c r="A358" s="28" t="s">
        <v>60</v>
      </c>
      <c r="B358" s="40">
        <v>43.617426775485811</v>
      </c>
      <c r="C358" s="40">
        <v>73.969759740501601</v>
      </c>
      <c r="D358" s="40">
        <v>134.89925776657032</v>
      </c>
      <c r="E358" s="40">
        <v>1.4427796785916484E-7</v>
      </c>
      <c r="F358" s="422"/>
      <c r="G358" s="40">
        <v>0</v>
      </c>
      <c r="H358" s="41">
        <v>0</v>
      </c>
      <c r="I358" s="42">
        <f t="shared" si="51"/>
        <v>252.4864444268357</v>
      </c>
    </row>
    <row r="359" spans="1:11" ht="15">
      <c r="A359" s="29" t="s">
        <v>22</v>
      </c>
      <c r="B359" s="43">
        <v>91.721488669487755</v>
      </c>
      <c r="C359" s="43">
        <v>320.71651890803071</v>
      </c>
      <c r="D359" s="43">
        <v>173.62043009420691</v>
      </c>
      <c r="E359" s="43">
        <v>7.973584182032118E-8</v>
      </c>
      <c r="F359" s="422"/>
      <c r="G359" s="43">
        <v>0</v>
      </c>
      <c r="H359" s="44">
        <v>0</v>
      </c>
      <c r="I359" s="39">
        <f>+SUM(B359:E359,G359:H359)</f>
        <v>586.05843775146127</v>
      </c>
    </row>
    <row r="360" spans="1:11" ht="15">
      <c r="A360" s="28" t="s">
        <v>21</v>
      </c>
      <c r="B360" s="40">
        <v>2.0254720915215016</v>
      </c>
      <c r="C360" s="40">
        <v>109.0409015192442</v>
      </c>
      <c r="D360" s="40">
        <v>33.949063149101882</v>
      </c>
      <c r="E360" s="40">
        <v>3.0843410864634875E-9</v>
      </c>
      <c r="F360" s="422"/>
      <c r="G360" s="40">
        <v>0</v>
      </c>
      <c r="H360" s="41">
        <v>0</v>
      </c>
      <c r="I360" s="42">
        <f t="shared" si="51"/>
        <v>145.01543676295194</v>
      </c>
    </row>
    <row r="361" spans="1:11" ht="15">
      <c r="A361" s="30" t="s">
        <v>64</v>
      </c>
      <c r="B361" s="43">
        <v>0</v>
      </c>
      <c r="C361" s="43">
        <v>0</v>
      </c>
      <c r="D361" s="43">
        <v>0</v>
      </c>
      <c r="E361" s="43">
        <v>0</v>
      </c>
      <c r="F361" s="422"/>
      <c r="G361" s="43">
        <v>0</v>
      </c>
      <c r="H361" s="44">
        <v>0</v>
      </c>
      <c r="I361" s="39">
        <f t="shared" si="51"/>
        <v>0</v>
      </c>
    </row>
    <row r="362" spans="1:11">
      <c r="A362" s="55" t="s">
        <v>23</v>
      </c>
      <c r="B362" s="59">
        <v>0</v>
      </c>
      <c r="C362" s="59">
        <v>0</v>
      </c>
      <c r="D362" s="59">
        <v>0</v>
      </c>
      <c r="E362" s="59">
        <v>0</v>
      </c>
      <c r="F362" s="422"/>
      <c r="G362" s="59">
        <v>0</v>
      </c>
      <c r="H362" s="60">
        <v>0</v>
      </c>
      <c r="I362" s="61">
        <v>0</v>
      </c>
    </row>
    <row r="363" spans="1:11">
      <c r="A363" s="56" t="s">
        <v>19</v>
      </c>
      <c r="B363" s="62">
        <v>0</v>
      </c>
      <c r="C363" s="62">
        <v>0</v>
      </c>
      <c r="D363" s="62">
        <v>0</v>
      </c>
      <c r="E363" s="62">
        <v>0</v>
      </c>
      <c r="F363" s="422"/>
      <c r="G363" s="62">
        <v>0</v>
      </c>
      <c r="H363" s="63">
        <v>0</v>
      </c>
      <c r="I363" s="64">
        <v>0</v>
      </c>
    </row>
    <row r="364" spans="1:11">
      <c r="A364" s="55" t="s">
        <v>20</v>
      </c>
      <c r="B364" s="59">
        <v>0</v>
      </c>
      <c r="C364" s="59">
        <v>0</v>
      </c>
      <c r="D364" s="59">
        <v>0</v>
      </c>
      <c r="E364" s="59">
        <v>0</v>
      </c>
      <c r="F364" s="422"/>
      <c r="G364" s="59">
        <v>0</v>
      </c>
      <c r="H364" s="60">
        <v>0</v>
      </c>
      <c r="I364" s="61">
        <v>0</v>
      </c>
    </row>
    <row r="365" spans="1:11" ht="15" thickBot="1">
      <c r="A365" s="57" t="s">
        <v>11</v>
      </c>
      <c r="B365" s="52">
        <v>0</v>
      </c>
      <c r="C365" s="52">
        <v>0</v>
      </c>
      <c r="D365" s="52">
        <v>0</v>
      </c>
      <c r="E365" s="52">
        <v>0</v>
      </c>
      <c r="F365" s="423"/>
      <c r="G365" s="52">
        <v>0</v>
      </c>
      <c r="H365" s="65">
        <v>0</v>
      </c>
      <c r="I365" s="66">
        <v>0</v>
      </c>
    </row>
    <row r="366" spans="1:11" ht="15">
      <c r="A366" s="34" t="s">
        <v>26</v>
      </c>
      <c r="B366" s="67">
        <f>+SUM(B345:B361)</f>
        <v>234.51322706986954</v>
      </c>
      <c r="C366" s="67">
        <f t="shared" ref="C366:H366" si="52">+SUM(C345:C361)</f>
        <v>883.42481781973129</v>
      </c>
      <c r="D366" s="67">
        <f t="shared" si="52"/>
        <v>1078.7137008754005</v>
      </c>
      <c r="E366" s="67">
        <f t="shared" si="52"/>
        <v>847.72996537450592</v>
      </c>
      <c r="F366" s="67">
        <f t="shared" si="52"/>
        <v>0</v>
      </c>
      <c r="G366" s="67">
        <f>+SUM(G345:G361)</f>
        <v>12.601579554927948</v>
      </c>
      <c r="H366" s="68">
        <f t="shared" si="52"/>
        <v>3.9713904144150845E-2</v>
      </c>
      <c r="I366" s="39">
        <f>+SUM(I345:I361)</f>
        <v>3057.0230045985791</v>
      </c>
    </row>
    <row r="367" spans="1:11" s="15" customFormat="1" ht="15" thickBot="1">
      <c r="A367" s="32" t="s">
        <v>90</v>
      </c>
      <c r="B367" s="48">
        <f>+B366/$I$366</f>
        <v>7.6712941550357655E-2</v>
      </c>
      <c r="C367" s="48">
        <f t="shared" ref="C367:I367" si="53">+C366/$I$366</f>
        <v>0.28898206408352978</v>
      </c>
      <c r="D367" s="48">
        <f t="shared" si="53"/>
        <v>0.35286410970827731</v>
      </c>
      <c r="E367" s="48">
        <f t="shared" si="53"/>
        <v>0.27730572000907211</v>
      </c>
      <c r="F367" s="48">
        <f t="shared" si="53"/>
        <v>0</v>
      </c>
      <c r="G367" s="48">
        <f t="shared" si="53"/>
        <v>4.1221736100682943E-3</v>
      </c>
      <c r="H367" s="48">
        <f t="shared" si="53"/>
        <v>1.2991038694969102E-5</v>
      </c>
      <c r="I367" s="48">
        <f t="shared" si="53"/>
        <v>1</v>
      </c>
      <c r="K367"/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9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9" ht="15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9" ht="15">
      <c r="A371" s="27" t="s">
        <v>7</v>
      </c>
      <c r="B371" s="37">
        <v>1.3771468659874581E-2</v>
      </c>
      <c r="C371" s="37">
        <v>1.3771468659874581E-2</v>
      </c>
      <c r="D371" s="37">
        <v>1.3771468659874581E-2</v>
      </c>
      <c r="E371" s="37">
        <v>1.3771468659874581E-2</v>
      </c>
      <c r="F371" s="421"/>
      <c r="G371" s="37">
        <v>0</v>
      </c>
      <c r="H371" s="38">
        <v>0</v>
      </c>
      <c r="I371" s="39">
        <f>+SUM(B371:E371,G371:H371)</f>
        <v>5.5085874639498322E-2</v>
      </c>
    </row>
    <row r="372" spans="1:9" ht="15">
      <c r="A372" s="28" t="s">
        <v>8</v>
      </c>
      <c r="B372" s="40">
        <v>2.8735773534740716E-3</v>
      </c>
      <c r="C372" s="40">
        <v>2.8735773534740716E-3</v>
      </c>
      <c r="D372" s="40">
        <v>2.8735773534740716E-3</v>
      </c>
      <c r="E372" s="40">
        <v>2.8735773534740716E-3</v>
      </c>
      <c r="F372" s="422"/>
      <c r="G372" s="40">
        <v>0</v>
      </c>
      <c r="H372" s="41">
        <v>0</v>
      </c>
      <c r="I372" s="42">
        <f t="shared" ref="I372:I387" si="54">+SUM(B372:E372,G372:H372)</f>
        <v>1.1494309413896286E-2</v>
      </c>
    </row>
    <row r="373" spans="1:9" ht="15" customHeight="1">
      <c r="A373" s="29" t="s">
        <v>10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54"/>
        <v>0</v>
      </c>
    </row>
    <row r="374" spans="1:9" ht="15" customHeight="1">
      <c r="A374" s="28" t="s">
        <v>56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54"/>
        <v>0</v>
      </c>
    </row>
    <row r="375" spans="1:9" ht="15">
      <c r="A375" s="29" t="s">
        <v>16</v>
      </c>
      <c r="B375" s="43">
        <v>40.070600874239609</v>
      </c>
      <c r="C375" s="43">
        <v>0.38379120675703643</v>
      </c>
      <c r="D375" s="43">
        <v>95.491756103389989</v>
      </c>
      <c r="E375" s="43">
        <v>5.1107574498363604E-9</v>
      </c>
      <c r="F375" s="422"/>
      <c r="G375" s="43">
        <v>0</v>
      </c>
      <c r="H375" s="44">
        <v>0</v>
      </c>
      <c r="I375" s="39">
        <f t="shared" si="54"/>
        <v>135.94614818949739</v>
      </c>
    </row>
    <row r="376" spans="1:9" ht="15">
      <c r="A376" s="28" t="s">
        <v>68</v>
      </c>
      <c r="B376" s="40">
        <v>55.418104444723937</v>
      </c>
      <c r="C376" s="40">
        <v>3.8571518186830238E-2</v>
      </c>
      <c r="D376" s="40">
        <v>8.2075607111159231E-9</v>
      </c>
      <c r="E376" s="40">
        <v>8.115154573469481E-2</v>
      </c>
      <c r="F376" s="422"/>
      <c r="G376" s="40">
        <v>0</v>
      </c>
      <c r="H376" s="41">
        <v>0</v>
      </c>
      <c r="I376" s="42">
        <f t="shared" si="54"/>
        <v>55.537827516853014</v>
      </c>
    </row>
    <row r="377" spans="1:9" ht="15">
      <c r="A377" s="29" t="s">
        <v>58</v>
      </c>
      <c r="B377" s="43">
        <v>7.340103443733636E-9</v>
      </c>
      <c r="C377" s="43">
        <v>7.340103443733636E-9</v>
      </c>
      <c r="D377" s="43">
        <v>7.340103443733636E-9</v>
      </c>
      <c r="E377" s="43">
        <v>1020.0783883581782</v>
      </c>
      <c r="F377" s="422"/>
      <c r="G377" s="43">
        <v>0</v>
      </c>
      <c r="H377" s="44">
        <v>0</v>
      </c>
      <c r="I377" s="39">
        <f t="shared" si="54"/>
        <v>1020.0783883801986</v>
      </c>
    </row>
    <row r="378" spans="1:9" ht="15">
      <c r="A378" s="28" t="s">
        <v>12</v>
      </c>
      <c r="B378" s="40">
        <v>1.9138208424812119E-8</v>
      </c>
      <c r="C378" s="40">
        <v>1.9138208424812119E-8</v>
      </c>
      <c r="D378" s="40">
        <v>1.9138208424812119E-8</v>
      </c>
      <c r="E378" s="40">
        <v>5.0663636800912721</v>
      </c>
      <c r="F378" s="422"/>
      <c r="G378" s="40">
        <v>0</v>
      </c>
      <c r="H378" s="41">
        <v>0</v>
      </c>
      <c r="I378" s="42">
        <f t="shared" si="54"/>
        <v>5.0663637375058972</v>
      </c>
    </row>
    <row r="379" spans="1:9" ht="15">
      <c r="A379" s="29" t="s">
        <v>59</v>
      </c>
      <c r="B379" s="43">
        <v>0</v>
      </c>
      <c r="C379" s="43">
        <v>0</v>
      </c>
      <c r="D379" s="43">
        <v>0</v>
      </c>
      <c r="E379" s="43">
        <v>0</v>
      </c>
      <c r="F379" s="422"/>
      <c r="G379" s="43">
        <v>0</v>
      </c>
      <c r="H379" s="44">
        <v>0</v>
      </c>
      <c r="I379" s="39">
        <f t="shared" si="54"/>
        <v>0</v>
      </c>
    </row>
    <row r="380" spans="1:9" ht="15">
      <c r="A380" s="28" t="s">
        <v>17</v>
      </c>
      <c r="B380" s="40">
        <v>8.4553836096950903</v>
      </c>
      <c r="C380" s="40">
        <v>1.2728259389681324E-8</v>
      </c>
      <c r="D380" s="40">
        <v>55.095430119695479</v>
      </c>
      <c r="E380" s="40">
        <v>3.2725481131066618</v>
      </c>
      <c r="F380" s="422"/>
      <c r="G380" s="40">
        <v>0</v>
      </c>
      <c r="H380" s="41">
        <v>0</v>
      </c>
      <c r="I380" s="42">
        <f t="shared" si="54"/>
        <v>66.823361855225485</v>
      </c>
    </row>
    <row r="381" spans="1:9" ht="15">
      <c r="A381" s="29" t="s">
        <v>140</v>
      </c>
      <c r="B381" s="43">
        <v>86.832693436179369</v>
      </c>
      <c r="C381" s="43">
        <v>5.5349518599441518</v>
      </c>
      <c r="D381" s="43">
        <v>169.99640717531133</v>
      </c>
      <c r="E381" s="43">
        <v>9.1126852758879138E-3</v>
      </c>
      <c r="F381" s="422"/>
      <c r="G381" s="43">
        <v>0</v>
      </c>
      <c r="H381" s="44">
        <v>0</v>
      </c>
      <c r="I381" s="39">
        <f>+SUM(B381:E381,G381:H381)</f>
        <v>262.3731651567108</v>
      </c>
    </row>
    <row r="382" spans="1:9" ht="15">
      <c r="A382" s="28" t="s">
        <v>25</v>
      </c>
      <c r="B382" s="40">
        <v>23.930226171072871</v>
      </c>
      <c r="C382" s="40">
        <v>2.5944765682130038E-2</v>
      </c>
      <c r="D382" s="40">
        <v>6.5879699609099607</v>
      </c>
      <c r="E382" s="40">
        <v>100.79966256179068</v>
      </c>
      <c r="F382" s="422"/>
      <c r="G382" s="40">
        <v>88.319100064556636</v>
      </c>
      <c r="H382" s="41">
        <v>0</v>
      </c>
      <c r="I382" s="42">
        <f t="shared" si="54"/>
        <v>219.66290352401228</v>
      </c>
    </row>
    <row r="383" spans="1:9" ht="15">
      <c r="A383" s="29" t="s">
        <v>24</v>
      </c>
      <c r="B383" s="43">
        <v>18.776719161925723</v>
      </c>
      <c r="C383" s="43">
        <v>8.7011432776436182E-9</v>
      </c>
      <c r="D383" s="43">
        <v>8.7011432776436182E-9</v>
      </c>
      <c r="E383" s="43">
        <v>8.7011432776436182E-9</v>
      </c>
      <c r="F383" s="422"/>
      <c r="G383" s="43">
        <v>0</v>
      </c>
      <c r="H383" s="44">
        <v>0</v>
      </c>
      <c r="I383" s="39">
        <f>+SUM(B383:E383,G383:H383)</f>
        <v>18.776719188029151</v>
      </c>
    </row>
    <row r="384" spans="1:9" ht="15">
      <c r="A384" s="28" t="s">
        <v>60</v>
      </c>
      <c r="B384" s="40">
        <v>22.106208213925324</v>
      </c>
      <c r="C384" s="40">
        <v>6.3160594596164766E-8</v>
      </c>
      <c r="D384" s="40">
        <v>6.3160594596164766E-8</v>
      </c>
      <c r="E384" s="40">
        <v>6.3160594596164766E-8</v>
      </c>
      <c r="F384" s="422"/>
      <c r="G384" s="40">
        <v>0</v>
      </c>
      <c r="H384" s="41">
        <v>0</v>
      </c>
      <c r="I384" s="42">
        <f t="shared" si="54"/>
        <v>22.106208403407109</v>
      </c>
    </row>
    <row r="385" spans="1:11" ht="15">
      <c r="A385" s="29" t="s">
        <v>22</v>
      </c>
      <c r="B385" s="43">
        <v>67.938776550000526</v>
      </c>
      <c r="C385" s="43">
        <v>1.7646435459893456E-8</v>
      </c>
      <c r="D385" s="43">
        <v>1.7646435459893456E-8</v>
      </c>
      <c r="E385" s="43">
        <v>1.7646435459893456E-8</v>
      </c>
      <c r="F385" s="422"/>
      <c r="G385" s="43">
        <v>0</v>
      </c>
      <c r="H385" s="44">
        <v>0</v>
      </c>
      <c r="I385" s="39">
        <f>+SUM(B385:E385,G385:H385)</f>
        <v>67.938776602939853</v>
      </c>
    </row>
    <row r="386" spans="1:11" ht="15">
      <c r="A386" s="28" t="s">
        <v>21</v>
      </c>
      <c r="B386" s="40">
        <v>7.7913094596077652</v>
      </c>
      <c r="C386" s="40">
        <v>2.4543718966385469E-8</v>
      </c>
      <c r="D386" s="40">
        <v>3.6624261234887032</v>
      </c>
      <c r="E386" s="40">
        <v>2.4543718966385469E-8</v>
      </c>
      <c r="F386" s="422"/>
      <c r="G386" s="40">
        <v>0</v>
      </c>
      <c r="H386" s="41">
        <v>0</v>
      </c>
      <c r="I386" s="42">
        <f t="shared" si="54"/>
        <v>11.453735632183905</v>
      </c>
    </row>
    <row r="387" spans="1:11" ht="15">
      <c r="A387" s="30" t="s">
        <v>64</v>
      </c>
      <c r="B387" s="43">
        <v>0</v>
      </c>
      <c r="C387" s="43">
        <v>0</v>
      </c>
      <c r="D387" s="43">
        <v>0</v>
      </c>
      <c r="E387" s="43">
        <v>0</v>
      </c>
      <c r="F387" s="422"/>
      <c r="G387" s="43">
        <v>0</v>
      </c>
      <c r="H387" s="44">
        <v>0</v>
      </c>
      <c r="I387" s="39">
        <f t="shared" si="54"/>
        <v>0</v>
      </c>
    </row>
    <row r="388" spans="1:11">
      <c r="A388" s="55" t="s">
        <v>23</v>
      </c>
      <c r="B388" s="59">
        <v>0</v>
      </c>
      <c r="C388" s="59">
        <v>0</v>
      </c>
      <c r="D388" s="59">
        <v>0</v>
      </c>
      <c r="E388" s="59">
        <v>0</v>
      </c>
      <c r="F388" s="422"/>
      <c r="G388" s="59">
        <v>0</v>
      </c>
      <c r="H388" s="60">
        <v>0</v>
      </c>
      <c r="I388" s="61">
        <v>0</v>
      </c>
    </row>
    <row r="389" spans="1:11">
      <c r="A389" s="56" t="s">
        <v>19</v>
      </c>
      <c r="B389" s="62">
        <v>0</v>
      </c>
      <c r="C389" s="62">
        <v>0</v>
      </c>
      <c r="D389" s="62">
        <v>0</v>
      </c>
      <c r="E389" s="62">
        <v>0</v>
      </c>
      <c r="F389" s="422"/>
      <c r="G389" s="62">
        <v>0</v>
      </c>
      <c r="H389" s="63">
        <v>0</v>
      </c>
      <c r="I389" s="64">
        <v>0</v>
      </c>
    </row>
    <row r="390" spans="1:11">
      <c r="A390" s="55" t="s">
        <v>20</v>
      </c>
      <c r="B390" s="59">
        <v>0</v>
      </c>
      <c r="C390" s="59">
        <v>0</v>
      </c>
      <c r="D390" s="59">
        <v>0</v>
      </c>
      <c r="E390" s="59">
        <v>0</v>
      </c>
      <c r="F390" s="422"/>
      <c r="G390" s="59">
        <v>0</v>
      </c>
      <c r="H390" s="60">
        <v>0</v>
      </c>
      <c r="I390" s="61">
        <v>0</v>
      </c>
    </row>
    <row r="391" spans="1:11" ht="15" thickBot="1">
      <c r="A391" s="57" t="s">
        <v>11</v>
      </c>
      <c r="B391" s="52">
        <v>0</v>
      </c>
      <c r="C391" s="52">
        <v>0</v>
      </c>
      <c r="D391" s="52">
        <v>0</v>
      </c>
      <c r="E391" s="52">
        <v>0</v>
      </c>
      <c r="F391" s="423"/>
      <c r="G391" s="52">
        <v>0</v>
      </c>
      <c r="H391" s="65">
        <v>0</v>
      </c>
      <c r="I391" s="66">
        <v>0</v>
      </c>
    </row>
    <row r="392" spans="1:11" ht="15">
      <c r="A392" s="34" t="s">
        <v>26</v>
      </c>
      <c r="B392" s="67">
        <f>+SUM(B371:B387)</f>
        <v>331.33666699386185</v>
      </c>
      <c r="C392" s="67">
        <f t="shared" ref="C392:H392" si="55">+SUM(C371:C387)</f>
        <v>5.9999045498419612</v>
      </c>
      <c r="D392" s="67">
        <f t="shared" si="55"/>
        <v>330.85063465300288</v>
      </c>
      <c r="E392" s="67">
        <f t="shared" si="55"/>
        <v>1129.3238721093533</v>
      </c>
      <c r="F392" s="67">
        <f t="shared" si="55"/>
        <v>0</v>
      </c>
      <c r="G392" s="67">
        <f>+SUM(G371:G387)</f>
        <v>88.319100064556636</v>
      </c>
      <c r="H392" s="68">
        <f t="shared" si="55"/>
        <v>0</v>
      </c>
      <c r="I392" s="39">
        <f>+SUM(I371:I387)</f>
        <v>1885.8301783706172</v>
      </c>
    </row>
    <row r="393" spans="1:11" s="15" customFormat="1" ht="15" thickBot="1">
      <c r="A393" s="32" t="s">
        <v>90</v>
      </c>
      <c r="B393" s="48">
        <f>+B392/$I$392</f>
        <v>0.17569804046732418</v>
      </c>
      <c r="C393" s="48">
        <f t="shared" ref="C393:I393" si="56">+C392/$I$392</f>
        <v>3.1815720305345629E-3</v>
      </c>
      <c r="D393" s="48">
        <f t="shared" si="56"/>
        <v>0.17544031188368314</v>
      </c>
      <c r="E393" s="48">
        <f t="shared" si="56"/>
        <v>0.59884706749422389</v>
      </c>
      <c r="F393" s="48">
        <f t="shared" si="56"/>
        <v>0</v>
      </c>
      <c r="G393" s="48">
        <f t="shared" si="56"/>
        <v>4.6833008124233931E-2</v>
      </c>
      <c r="H393" s="48">
        <f t="shared" si="56"/>
        <v>0</v>
      </c>
      <c r="I393" s="48">
        <f t="shared" si="56"/>
        <v>1</v>
      </c>
      <c r="K393"/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5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/>
      <c r="G397" s="37">
        <v>0</v>
      </c>
      <c r="H397" s="38">
        <v>0</v>
      </c>
      <c r="I397" s="39">
        <f>+SUM(B397:E397,G397:H397)</f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3" si="57">+SUM(B398:E398,G398:H398)</f>
        <v>0</v>
      </c>
    </row>
    <row r="399" spans="1:11" ht="15" customHeight="1">
      <c r="A399" s="29" t="s">
        <v>10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57"/>
        <v>0</v>
      </c>
    </row>
    <row r="400" spans="1:11" ht="15" customHeight="1">
      <c r="A400" s="28" t="s">
        <v>56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57"/>
        <v>0</v>
      </c>
    </row>
    <row r="401" spans="1:9" ht="15">
      <c r="A401" s="29" t="s">
        <v>16</v>
      </c>
      <c r="B401" s="43">
        <v>27.515905339104314</v>
      </c>
      <c r="C401" s="43">
        <v>36.167720524688825</v>
      </c>
      <c r="D401" s="43">
        <v>1.7757292868979625E-2</v>
      </c>
      <c r="E401" s="43">
        <v>0</v>
      </c>
      <c r="F401" s="422"/>
      <c r="G401" s="43">
        <v>0</v>
      </c>
      <c r="H401" s="44">
        <v>0</v>
      </c>
      <c r="I401" s="39">
        <f t="shared" si="57"/>
        <v>63.701383156662118</v>
      </c>
    </row>
    <row r="402" spans="1:9" ht="15">
      <c r="A402" s="28" t="s">
        <v>68</v>
      </c>
      <c r="B402" s="40">
        <v>5.2381954368624895</v>
      </c>
      <c r="C402" s="40">
        <v>1.5749480037117745</v>
      </c>
      <c r="D402" s="40">
        <v>6.5847966419142434</v>
      </c>
      <c r="E402" s="40">
        <v>0</v>
      </c>
      <c r="F402" s="422"/>
      <c r="G402" s="40">
        <v>0</v>
      </c>
      <c r="H402" s="41">
        <v>0</v>
      </c>
      <c r="I402" s="42">
        <f t="shared" si="57"/>
        <v>13.397940082488507</v>
      </c>
    </row>
    <row r="403" spans="1:9" ht="15">
      <c r="A403" s="29" t="s">
        <v>58</v>
      </c>
      <c r="B403" s="43">
        <v>9.2543210301904606E-9</v>
      </c>
      <c r="C403" s="43">
        <v>0</v>
      </c>
      <c r="D403" s="43">
        <v>0</v>
      </c>
      <c r="E403" s="43">
        <v>1.1053981597866276</v>
      </c>
      <c r="F403" s="422"/>
      <c r="G403" s="43">
        <v>0</v>
      </c>
      <c r="H403" s="44">
        <v>0</v>
      </c>
      <c r="I403" s="39">
        <f t="shared" si="57"/>
        <v>1.1053981690409487</v>
      </c>
    </row>
    <row r="404" spans="1:9" ht="15">
      <c r="A404" s="28" t="s">
        <v>12</v>
      </c>
      <c r="B404" s="40">
        <v>9.0330281975396766E-9</v>
      </c>
      <c r="C404" s="40">
        <v>0</v>
      </c>
      <c r="D404" s="40">
        <v>0</v>
      </c>
      <c r="E404" s="40">
        <v>0.38370432603905252</v>
      </c>
      <c r="F404" s="422"/>
      <c r="G404" s="40">
        <v>0</v>
      </c>
      <c r="H404" s="41">
        <v>0</v>
      </c>
      <c r="I404" s="42">
        <f t="shared" si="57"/>
        <v>0.38370433507208074</v>
      </c>
    </row>
    <row r="405" spans="1:9" ht="15">
      <c r="A405" s="29" t="s">
        <v>59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57"/>
        <v>0</v>
      </c>
    </row>
    <row r="406" spans="1:9" ht="15">
      <c r="A406" s="28" t="s">
        <v>17</v>
      </c>
      <c r="B406" s="40">
        <v>3.4987830458813222E-11</v>
      </c>
      <c r="C406" s="40">
        <v>0</v>
      </c>
      <c r="D406" s="40">
        <v>1.6327654219944136E-2</v>
      </c>
      <c r="E406" s="40">
        <v>0</v>
      </c>
      <c r="F406" s="422"/>
      <c r="G406" s="40">
        <v>0</v>
      </c>
      <c r="H406" s="41">
        <v>0</v>
      </c>
      <c r="I406" s="42">
        <f t="shared" si="57"/>
        <v>1.6327654254931968E-2</v>
      </c>
    </row>
    <row r="407" spans="1:9" ht="15">
      <c r="A407" s="29" t="s">
        <v>140</v>
      </c>
      <c r="B407" s="43">
        <v>12.884393613274057</v>
      </c>
      <c r="C407" s="43">
        <v>42.457763341598344</v>
      </c>
      <c r="D407" s="43">
        <v>7.5420067399164124</v>
      </c>
      <c r="E407" s="43">
        <v>0.73974158680670343</v>
      </c>
      <c r="F407" s="422"/>
      <c r="G407" s="43">
        <v>0</v>
      </c>
      <c r="H407" s="44">
        <v>0</v>
      </c>
      <c r="I407" s="39">
        <f>+SUM(B407:E407,G407:H407)</f>
        <v>63.623905281595512</v>
      </c>
    </row>
    <row r="408" spans="1:9" ht="15">
      <c r="A408" s="28" t="s">
        <v>25</v>
      </c>
      <c r="B408" s="40">
        <v>13.467719663440638</v>
      </c>
      <c r="C408" s="40">
        <v>3.6639260827854114</v>
      </c>
      <c r="D408" s="40">
        <v>1.3994937553140636</v>
      </c>
      <c r="E408" s="40">
        <v>325.35957294714245</v>
      </c>
      <c r="F408" s="422"/>
      <c r="G408" s="40">
        <v>57.608974853895475</v>
      </c>
      <c r="H408" s="41">
        <v>0</v>
      </c>
      <c r="I408" s="42">
        <f t="shared" si="57"/>
        <v>401.49968730257802</v>
      </c>
    </row>
    <row r="409" spans="1:9" ht="15">
      <c r="A409" s="29" t="s">
        <v>24</v>
      </c>
      <c r="B409" s="43">
        <v>1.0378097428869224</v>
      </c>
      <c r="C409" s="43">
        <v>0</v>
      </c>
      <c r="D409" s="43">
        <v>0</v>
      </c>
      <c r="E409" s="43">
        <v>0</v>
      </c>
      <c r="F409" s="422"/>
      <c r="G409" s="43">
        <v>0</v>
      </c>
      <c r="H409" s="44">
        <v>0</v>
      </c>
      <c r="I409" s="39">
        <f>+SUM(B409:E409,G409:H409)</f>
        <v>1.0378097428869224</v>
      </c>
    </row>
    <row r="410" spans="1:9" ht="15">
      <c r="A410" s="28" t="s">
        <v>60</v>
      </c>
      <c r="B410" s="40">
        <v>0.19515162187549456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57"/>
        <v>0.19515162187549456</v>
      </c>
    </row>
    <row r="411" spans="1:9" ht="15">
      <c r="A411" s="29" t="s">
        <v>22</v>
      </c>
      <c r="B411" s="43">
        <v>0.24365620617439804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+SUM(B411:E411,G411:H411)</f>
        <v>0.24365620617439804</v>
      </c>
    </row>
    <row r="412" spans="1:9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57"/>
        <v>0</v>
      </c>
    </row>
    <row r="413" spans="1:9" ht="15">
      <c r="A413" s="30" t="s">
        <v>64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57"/>
        <v>0</v>
      </c>
    </row>
    <row r="414" spans="1:9">
      <c r="A414" s="55" t="s">
        <v>23</v>
      </c>
      <c r="B414" s="59">
        <v>0</v>
      </c>
      <c r="C414" s="59">
        <v>0</v>
      </c>
      <c r="D414" s="59">
        <v>0</v>
      </c>
      <c r="E414" s="59">
        <v>0</v>
      </c>
      <c r="F414" s="422"/>
      <c r="G414" s="59">
        <v>0</v>
      </c>
      <c r="H414" s="60">
        <v>0</v>
      </c>
      <c r="I414" s="61">
        <v>0</v>
      </c>
    </row>
    <row r="415" spans="1:9">
      <c r="A415" s="56" t="s">
        <v>19</v>
      </c>
      <c r="B415" s="62">
        <v>0</v>
      </c>
      <c r="C415" s="62">
        <v>0</v>
      </c>
      <c r="D415" s="62">
        <v>0</v>
      </c>
      <c r="E415" s="62">
        <v>0</v>
      </c>
      <c r="F415" s="422"/>
      <c r="G415" s="62">
        <v>0</v>
      </c>
      <c r="H415" s="63">
        <v>0</v>
      </c>
      <c r="I415" s="64">
        <v>0</v>
      </c>
    </row>
    <row r="416" spans="1:9">
      <c r="A416" s="55" t="s">
        <v>20</v>
      </c>
      <c r="B416" s="59">
        <v>0</v>
      </c>
      <c r="C416" s="59">
        <v>0</v>
      </c>
      <c r="D416" s="59">
        <v>0</v>
      </c>
      <c r="E416" s="59">
        <v>0</v>
      </c>
      <c r="F416" s="422"/>
      <c r="G416" s="59">
        <v>0</v>
      </c>
      <c r="H416" s="60">
        <v>0</v>
      </c>
      <c r="I416" s="61">
        <v>0</v>
      </c>
    </row>
    <row r="417" spans="1:11" ht="15" thickBot="1">
      <c r="A417" s="57" t="s">
        <v>11</v>
      </c>
      <c r="B417" s="52">
        <v>0</v>
      </c>
      <c r="C417" s="52">
        <v>0</v>
      </c>
      <c r="D417" s="52">
        <v>0</v>
      </c>
      <c r="E417" s="52">
        <v>0</v>
      </c>
      <c r="F417" s="423"/>
      <c r="G417" s="52">
        <v>0</v>
      </c>
      <c r="H417" s="65">
        <v>0</v>
      </c>
      <c r="I417" s="66">
        <v>0</v>
      </c>
    </row>
    <row r="418" spans="1:11" ht="15">
      <c r="A418" s="34" t="s">
        <v>26</v>
      </c>
      <c r="B418" s="67">
        <f>+SUM(B397:B413)</f>
        <v>60.582831641940658</v>
      </c>
      <c r="C418" s="67">
        <f t="shared" ref="C418:H418" si="58">+SUM(C397:C413)</f>
        <v>83.864357952784346</v>
      </c>
      <c r="D418" s="67">
        <f t="shared" si="58"/>
        <v>15.560382084233643</v>
      </c>
      <c r="E418" s="67">
        <f t="shared" si="58"/>
        <v>327.58841701977485</v>
      </c>
      <c r="F418" s="67">
        <f t="shared" si="58"/>
        <v>0</v>
      </c>
      <c r="G418" s="67">
        <f>+SUM(G397:G413)</f>
        <v>57.608974853895475</v>
      </c>
      <c r="H418" s="68">
        <f t="shared" si="58"/>
        <v>0</v>
      </c>
      <c r="I418" s="39">
        <f>+SUM(I397:I413)</f>
        <v>545.20496355262901</v>
      </c>
    </row>
    <row r="419" spans="1:11" s="15" customFormat="1" ht="15" thickBot="1">
      <c r="A419" s="32" t="s">
        <v>90</v>
      </c>
      <c r="B419" s="48">
        <f>+B418/$I$418</f>
        <v>0.11111936921332256</v>
      </c>
      <c r="C419" s="48">
        <f t="shared" ref="C419:I419" si="59">+C418/$I$418</f>
        <v>0.15382170662261196</v>
      </c>
      <c r="D419" s="48">
        <f t="shared" si="59"/>
        <v>2.8540426306540016E-2</v>
      </c>
      <c r="E419" s="48">
        <f t="shared" si="59"/>
        <v>0.60085369525098342</v>
      </c>
      <c r="F419" s="48">
        <f t="shared" si="59"/>
        <v>0</v>
      </c>
      <c r="G419" s="48">
        <f t="shared" si="59"/>
        <v>0.10566480260654201</v>
      </c>
      <c r="H419" s="48">
        <f t="shared" si="59"/>
        <v>0</v>
      </c>
      <c r="I419" s="48">
        <f t="shared" si="59"/>
        <v>1</v>
      </c>
      <c r="K419"/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5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/>
      <c r="G423" s="37">
        <v>0</v>
      </c>
      <c r="H423" s="38">
        <v>0</v>
      </c>
      <c r="I423" s="39">
        <f>+SUM(B423:E423,G423:H423)</f>
        <v>0</v>
      </c>
    </row>
    <row r="424" spans="1:1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39" si="60">+SUM(B424:E424,G424:H424)</f>
        <v>0</v>
      </c>
    </row>
    <row r="425" spans="1:11" ht="15" customHeight="1">
      <c r="A425" s="29" t="s">
        <v>10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60"/>
        <v>0</v>
      </c>
    </row>
    <row r="426" spans="1:11" ht="15" customHeight="1">
      <c r="A426" s="28" t="s">
        <v>56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60"/>
        <v>0</v>
      </c>
    </row>
    <row r="427" spans="1:11" ht="15">
      <c r="A427" s="29" t="s">
        <v>16</v>
      </c>
      <c r="B427" s="43">
        <v>255.08980639724319</v>
      </c>
      <c r="C427" s="43">
        <v>21.757369212667282</v>
      </c>
      <c r="D427" s="43">
        <v>74.119057175578945</v>
      </c>
      <c r="E427" s="43">
        <v>0</v>
      </c>
      <c r="F427" s="422"/>
      <c r="G427" s="43">
        <v>0</v>
      </c>
      <c r="H427" s="44">
        <v>0</v>
      </c>
      <c r="I427" s="39">
        <f t="shared" si="60"/>
        <v>350.96623278548941</v>
      </c>
    </row>
    <row r="428" spans="1:11" ht="15">
      <c r="A428" s="28" t="s">
        <v>68</v>
      </c>
      <c r="B428" s="40">
        <v>3.2053945849858345</v>
      </c>
      <c r="C428" s="40">
        <v>1.4369032902590946</v>
      </c>
      <c r="D428" s="40">
        <v>1.4172486234146471</v>
      </c>
      <c r="E428" s="40">
        <v>0</v>
      </c>
      <c r="F428" s="422"/>
      <c r="G428" s="40">
        <v>0</v>
      </c>
      <c r="H428" s="41">
        <v>0</v>
      </c>
      <c r="I428" s="42">
        <f t="shared" si="60"/>
        <v>6.059546498659576</v>
      </c>
    </row>
    <row r="429" spans="1:11" ht="15">
      <c r="A429" s="29" t="s">
        <v>58</v>
      </c>
      <c r="B429" s="43">
        <v>3.7632187082219227E-9</v>
      </c>
      <c r="C429" s="43">
        <v>3.7632187082219227E-9</v>
      </c>
      <c r="D429" s="43">
        <v>3.7632187082219227E-9</v>
      </c>
      <c r="E429" s="43">
        <v>0.68939541039096619</v>
      </c>
      <c r="F429" s="422"/>
      <c r="G429" s="43">
        <v>0</v>
      </c>
      <c r="H429" s="44">
        <v>0</v>
      </c>
      <c r="I429" s="39">
        <f t="shared" si="60"/>
        <v>0.68939542168062229</v>
      </c>
    </row>
    <row r="430" spans="1:11" ht="15">
      <c r="A430" s="28" t="s">
        <v>12</v>
      </c>
      <c r="B430" s="40">
        <v>0</v>
      </c>
      <c r="C430" s="40">
        <v>0</v>
      </c>
      <c r="D430" s="40">
        <v>0</v>
      </c>
      <c r="E430" s="40">
        <v>0</v>
      </c>
      <c r="F430" s="422"/>
      <c r="G430" s="40">
        <v>0</v>
      </c>
      <c r="H430" s="41">
        <v>0</v>
      </c>
      <c r="I430" s="42">
        <f t="shared" si="60"/>
        <v>0</v>
      </c>
    </row>
    <row r="431" spans="1:11" ht="15">
      <c r="A431" s="29" t="s">
        <v>59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60"/>
        <v>0</v>
      </c>
    </row>
    <row r="432" spans="1:11" ht="15">
      <c r="A432" s="28" t="s">
        <v>17</v>
      </c>
      <c r="B432" s="40">
        <v>1.6934583613938915E-8</v>
      </c>
      <c r="C432" s="40">
        <v>1.6934583613938915E-8</v>
      </c>
      <c r="D432" s="40">
        <v>3.3855385588448956</v>
      </c>
      <c r="E432" s="40">
        <v>0.56586430980939351</v>
      </c>
      <c r="F432" s="422"/>
      <c r="G432" s="40">
        <v>0</v>
      </c>
      <c r="H432" s="41">
        <v>0</v>
      </c>
      <c r="I432" s="42">
        <f t="shared" si="60"/>
        <v>3.9514029025234563</v>
      </c>
    </row>
    <row r="433" spans="1:11" ht="15">
      <c r="A433" s="29" t="s">
        <v>140</v>
      </c>
      <c r="B433" s="43">
        <v>180.34184368531143</v>
      </c>
      <c r="C433" s="43">
        <v>164.4931645728079</v>
      </c>
      <c r="D433" s="43">
        <v>75.143848121840293</v>
      </c>
      <c r="E433" s="43">
        <v>20.257525410994425</v>
      </c>
      <c r="F433" s="422"/>
      <c r="G433" s="43">
        <v>0</v>
      </c>
      <c r="H433" s="44">
        <v>0</v>
      </c>
      <c r="I433" s="39">
        <f>+SUM(B433:E433,G433:H433)</f>
        <v>440.23638179095406</v>
      </c>
    </row>
    <row r="434" spans="1:11" ht="15">
      <c r="A434" s="28" t="s">
        <v>25</v>
      </c>
      <c r="B434" s="40">
        <v>92.005509640301398</v>
      </c>
      <c r="C434" s="40">
        <v>0.13888401822291233</v>
      </c>
      <c r="D434" s="40">
        <v>151.58355189778305</v>
      </c>
      <c r="E434" s="40">
        <v>869.69983918945593</v>
      </c>
      <c r="F434" s="422"/>
      <c r="G434" s="40">
        <v>129.64119201757492</v>
      </c>
      <c r="H434" s="41">
        <v>0.38867260122362834</v>
      </c>
      <c r="I434" s="42">
        <f t="shared" si="60"/>
        <v>1243.4576493645618</v>
      </c>
    </row>
    <row r="435" spans="1:11" ht="15">
      <c r="A435" s="29" t="s">
        <v>24</v>
      </c>
      <c r="B435" s="43">
        <v>17.133998719421733</v>
      </c>
      <c r="C435" s="43">
        <v>3.5338611241056139E-2</v>
      </c>
      <c r="D435" s="43">
        <v>2.848034969116767</v>
      </c>
      <c r="E435" s="43">
        <v>0</v>
      </c>
      <c r="F435" s="422"/>
      <c r="G435" s="43">
        <v>0</v>
      </c>
      <c r="H435" s="44">
        <v>0</v>
      </c>
      <c r="I435" s="39">
        <f>+SUM(B435:E435,G435:H435)</f>
        <v>20.017372299779556</v>
      </c>
    </row>
    <row r="436" spans="1:11" ht="15">
      <c r="A436" s="28" t="s">
        <v>60</v>
      </c>
      <c r="B436" s="40">
        <v>7.6893567347165348</v>
      </c>
      <c r="C436" s="40">
        <v>0.50977790995830419</v>
      </c>
      <c r="D436" s="40">
        <v>5.8337258036456836</v>
      </c>
      <c r="E436" s="40">
        <v>0</v>
      </c>
      <c r="F436" s="422"/>
      <c r="G436" s="40">
        <v>0</v>
      </c>
      <c r="H436" s="41">
        <v>0</v>
      </c>
      <c r="I436" s="42">
        <f t="shared" si="60"/>
        <v>14.032860448320523</v>
      </c>
    </row>
    <row r="437" spans="1:11" ht="15">
      <c r="A437" s="29" t="s">
        <v>22</v>
      </c>
      <c r="B437" s="43">
        <v>35.117425835843527</v>
      </c>
      <c r="C437" s="43">
        <v>32.54450127827981</v>
      </c>
      <c r="D437" s="43">
        <v>46.243827359855992</v>
      </c>
      <c r="E437" s="43">
        <v>0</v>
      </c>
      <c r="F437" s="422"/>
      <c r="G437" s="43">
        <v>0</v>
      </c>
      <c r="H437" s="44">
        <v>0</v>
      </c>
      <c r="I437" s="39">
        <f>+SUM(B437:E437,G437:H437)</f>
        <v>113.90575447397933</v>
      </c>
    </row>
    <row r="438" spans="1:11" ht="15">
      <c r="A438" s="28" t="s">
        <v>21</v>
      </c>
      <c r="B438" s="40">
        <v>5.4344805466153515E-2</v>
      </c>
      <c r="C438" s="40">
        <v>6.3514415246019652E-4</v>
      </c>
      <c r="D438" s="40">
        <v>3.2527339011123903E-2</v>
      </c>
      <c r="E438" s="40">
        <v>0</v>
      </c>
      <c r="F438" s="422"/>
      <c r="G438" s="40">
        <v>0</v>
      </c>
      <c r="H438" s="41">
        <v>0</v>
      </c>
      <c r="I438" s="42">
        <f t="shared" si="60"/>
        <v>8.7507288629737612E-2</v>
      </c>
    </row>
    <row r="439" spans="1:11" ht="15">
      <c r="A439" s="30" t="s">
        <v>64</v>
      </c>
      <c r="B439" s="43">
        <v>0</v>
      </c>
      <c r="C439" s="43">
        <v>0</v>
      </c>
      <c r="D439" s="43">
        <v>0</v>
      </c>
      <c r="E439" s="43">
        <v>0</v>
      </c>
      <c r="F439" s="422"/>
      <c r="G439" s="43">
        <v>0</v>
      </c>
      <c r="H439" s="44">
        <v>0</v>
      </c>
      <c r="I439" s="39">
        <f t="shared" si="60"/>
        <v>0</v>
      </c>
    </row>
    <row r="440" spans="1:11">
      <c r="A440" s="55" t="s">
        <v>23</v>
      </c>
      <c r="B440" s="59">
        <v>0</v>
      </c>
      <c r="C440" s="59">
        <v>0</v>
      </c>
      <c r="D440" s="59">
        <v>0</v>
      </c>
      <c r="E440" s="59">
        <v>0</v>
      </c>
      <c r="F440" s="422"/>
      <c r="G440" s="59">
        <v>0</v>
      </c>
      <c r="H440" s="60">
        <v>0</v>
      </c>
      <c r="I440" s="61">
        <v>0</v>
      </c>
    </row>
    <row r="441" spans="1:11">
      <c r="A441" s="56" t="s">
        <v>19</v>
      </c>
      <c r="B441" s="62">
        <v>0</v>
      </c>
      <c r="C441" s="62">
        <v>0</v>
      </c>
      <c r="D441" s="62">
        <v>0</v>
      </c>
      <c r="E441" s="62">
        <v>0</v>
      </c>
      <c r="F441" s="422"/>
      <c r="G441" s="62">
        <v>0</v>
      </c>
      <c r="H441" s="63">
        <v>0</v>
      </c>
      <c r="I441" s="64">
        <v>0</v>
      </c>
    </row>
    <row r="442" spans="1:11">
      <c r="A442" s="55" t="s">
        <v>20</v>
      </c>
      <c r="B442" s="59">
        <v>0</v>
      </c>
      <c r="C442" s="59">
        <v>0</v>
      </c>
      <c r="D442" s="59">
        <v>0</v>
      </c>
      <c r="E442" s="59">
        <v>0</v>
      </c>
      <c r="F442" s="422"/>
      <c r="G442" s="59">
        <v>0</v>
      </c>
      <c r="H442" s="60">
        <v>0</v>
      </c>
      <c r="I442" s="61">
        <v>0</v>
      </c>
    </row>
    <row r="443" spans="1:11" ht="15" thickBot="1">
      <c r="A443" s="57" t="s">
        <v>11</v>
      </c>
      <c r="B443" s="52">
        <v>0</v>
      </c>
      <c r="C443" s="52">
        <v>0</v>
      </c>
      <c r="D443" s="52">
        <v>0</v>
      </c>
      <c r="E443" s="52">
        <v>0</v>
      </c>
      <c r="F443" s="423"/>
      <c r="G443" s="52">
        <v>0</v>
      </c>
      <c r="H443" s="65">
        <v>0</v>
      </c>
      <c r="I443" s="66">
        <v>0</v>
      </c>
    </row>
    <row r="444" spans="1:11" ht="15">
      <c r="A444" s="34" t="s">
        <v>26</v>
      </c>
      <c r="B444" s="67">
        <f>+SUM(B423:B439)</f>
        <v>590.63768042398749</v>
      </c>
      <c r="C444" s="67">
        <f t="shared" ref="C444:H444" si="61">+SUM(C423:C439)</f>
        <v>220.91657405828664</v>
      </c>
      <c r="D444" s="67">
        <f t="shared" si="61"/>
        <v>360.60735985285459</v>
      </c>
      <c r="E444" s="67">
        <f>+SUM(E423:E439)</f>
        <v>891.21262432065066</v>
      </c>
      <c r="F444" s="67">
        <f t="shared" si="61"/>
        <v>0</v>
      </c>
      <c r="G444" s="67">
        <f>+SUM(G423:G439)</f>
        <v>129.64119201757492</v>
      </c>
      <c r="H444" s="68">
        <f t="shared" si="61"/>
        <v>0.38867260122362834</v>
      </c>
      <c r="I444" s="39">
        <f>+SUM(I423:I439)</f>
        <v>2193.4041032745781</v>
      </c>
    </row>
    <row r="445" spans="1:11" s="15" customFormat="1" ht="15" thickBot="1">
      <c r="A445" s="32" t="s">
        <v>90</v>
      </c>
      <c r="B445" s="48">
        <f>+B444/$I$444</f>
        <v>0.26927900770414914</v>
      </c>
      <c r="C445" s="48">
        <f t="shared" ref="C445:I445" si="62">+C444/$I$444</f>
        <v>0.10071859249669303</v>
      </c>
      <c r="D445" s="48">
        <f t="shared" si="62"/>
        <v>0.16440534569735529</v>
      </c>
      <c r="E445" s="48">
        <f t="shared" si="62"/>
        <v>0.40631483409287916</v>
      </c>
      <c r="F445" s="48">
        <f t="shared" si="62"/>
        <v>0</v>
      </c>
      <c r="G445" s="48">
        <f t="shared" si="62"/>
        <v>5.9105019373325199E-2</v>
      </c>
      <c r="H445" s="48">
        <f t="shared" si="62"/>
        <v>1.77200635598051E-4</v>
      </c>
      <c r="I445" s="48">
        <f t="shared" si="62"/>
        <v>1</v>
      </c>
      <c r="K445"/>
    </row>
    <row r="446" spans="1:11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11" ht="15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13.747025801723156</v>
      </c>
      <c r="G449" s="428"/>
      <c r="H449" s="430"/>
      <c r="I449" s="39">
        <f>F449</f>
        <v>13.747025801723156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63">F450</f>
        <v>0</v>
      </c>
    </row>
    <row r="451" spans="1:9" ht="14.25" customHeight="1">
      <c r="A451" s="29" t="s">
        <v>10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63"/>
        <v>0</v>
      </c>
    </row>
    <row r="452" spans="1:9" ht="14.25" customHeight="1">
      <c r="A452" s="28" t="s">
        <v>56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63"/>
        <v>0</v>
      </c>
    </row>
    <row r="453" spans="1:9" ht="15">
      <c r="A453" s="29" t="s">
        <v>16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63"/>
        <v>0</v>
      </c>
    </row>
    <row r="454" spans="1:9" ht="15">
      <c r="A454" s="28" t="s">
        <v>68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63"/>
        <v>0</v>
      </c>
    </row>
    <row r="455" spans="1:9" ht="15">
      <c r="A455" s="29" t="s">
        <v>58</v>
      </c>
      <c r="B455" s="431"/>
      <c r="C455" s="432"/>
      <c r="D455" s="432"/>
      <c r="E455" s="433"/>
      <c r="F455" s="43">
        <v>342.58598600778862</v>
      </c>
      <c r="G455" s="431"/>
      <c r="H455" s="433"/>
      <c r="I455" s="39">
        <f t="shared" si="63"/>
        <v>342.58598600778862</v>
      </c>
    </row>
    <row r="456" spans="1:9" ht="15">
      <c r="A456" s="28" t="s">
        <v>12</v>
      </c>
      <c r="B456" s="431"/>
      <c r="C456" s="432"/>
      <c r="D456" s="432"/>
      <c r="E456" s="433"/>
      <c r="F456" s="40">
        <v>0</v>
      </c>
      <c r="G456" s="431"/>
      <c r="H456" s="433"/>
      <c r="I456" s="42">
        <f t="shared" si="63"/>
        <v>0</v>
      </c>
    </row>
    <row r="457" spans="1:9" ht="15">
      <c r="A457" s="29" t="s">
        <v>59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63"/>
        <v>0</v>
      </c>
    </row>
    <row r="458" spans="1:9" ht="15">
      <c r="A458" s="28" t="s">
        <v>17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63"/>
        <v>0</v>
      </c>
    </row>
    <row r="459" spans="1:9" ht="15">
      <c r="A459" s="29" t="s">
        <v>140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63"/>
        <v>0</v>
      </c>
    </row>
    <row r="460" spans="1:9" ht="15">
      <c r="A460" s="28" t="s">
        <v>25</v>
      </c>
      <c r="B460" s="431"/>
      <c r="C460" s="432"/>
      <c r="D460" s="432"/>
      <c r="E460" s="433"/>
      <c r="F460" s="40">
        <v>1527.6662159247305</v>
      </c>
      <c r="G460" s="431"/>
      <c r="H460" s="433"/>
      <c r="I460" s="42">
        <f t="shared" si="63"/>
        <v>1527.6662159247305</v>
      </c>
    </row>
    <row r="461" spans="1:9" ht="15">
      <c r="A461" s="29" t="s">
        <v>24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63"/>
        <v>0</v>
      </c>
    </row>
    <row r="462" spans="1:9" ht="15">
      <c r="A462" s="28" t="s">
        <v>60</v>
      </c>
      <c r="B462" s="431"/>
      <c r="C462" s="432"/>
      <c r="D462" s="432"/>
      <c r="E462" s="433"/>
      <c r="F462" s="40">
        <v>7.770102941176471E-2</v>
      </c>
      <c r="G462" s="431"/>
      <c r="H462" s="433"/>
      <c r="I462" s="42">
        <f t="shared" si="63"/>
        <v>7.770102941176471E-2</v>
      </c>
    </row>
    <row r="463" spans="1:9" ht="15">
      <c r="A463" s="29" t="s">
        <v>22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6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63"/>
        <v>0</v>
      </c>
    </row>
    <row r="465" spans="1:11" ht="15">
      <c r="A465" s="30" t="s">
        <v>64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63"/>
        <v>0</v>
      </c>
    </row>
    <row r="466" spans="1:11">
      <c r="A466" s="55" t="s">
        <v>23</v>
      </c>
      <c r="B466" s="431"/>
      <c r="C466" s="432"/>
      <c r="D466" s="432"/>
      <c r="E466" s="433"/>
      <c r="F466" s="59">
        <v>0</v>
      </c>
      <c r="G466" s="431"/>
      <c r="H466" s="433"/>
      <c r="I466" s="61">
        <f t="shared" si="63"/>
        <v>0</v>
      </c>
    </row>
    <row r="467" spans="1:11">
      <c r="A467" s="56" t="s">
        <v>19</v>
      </c>
      <c r="B467" s="431"/>
      <c r="C467" s="432"/>
      <c r="D467" s="432"/>
      <c r="E467" s="433"/>
      <c r="F467" s="62">
        <v>0</v>
      </c>
      <c r="G467" s="431"/>
      <c r="H467" s="433"/>
      <c r="I467" s="64">
        <f t="shared" si="63"/>
        <v>0</v>
      </c>
    </row>
    <row r="468" spans="1:11">
      <c r="A468" s="55" t="s">
        <v>20</v>
      </c>
      <c r="B468" s="431"/>
      <c r="C468" s="432"/>
      <c r="D468" s="432"/>
      <c r="E468" s="433"/>
      <c r="F468" s="59">
        <v>0</v>
      </c>
      <c r="G468" s="431"/>
      <c r="H468" s="433"/>
      <c r="I468" s="61">
        <f t="shared" si="63"/>
        <v>0</v>
      </c>
    </row>
    <row r="469" spans="1:11" ht="15" thickBot="1">
      <c r="A469" s="57" t="s">
        <v>11</v>
      </c>
      <c r="B469" s="434"/>
      <c r="C469" s="435"/>
      <c r="D469" s="435"/>
      <c r="E469" s="436"/>
      <c r="F469" s="52">
        <v>0</v>
      </c>
      <c r="G469" s="434"/>
      <c r="H469" s="436"/>
      <c r="I469" s="66">
        <f t="shared" si="63"/>
        <v>0</v>
      </c>
    </row>
    <row r="470" spans="1:11" ht="15">
      <c r="A470" s="34" t="s">
        <v>26</v>
      </c>
      <c r="B470" s="67"/>
      <c r="C470" s="67"/>
      <c r="D470" s="67"/>
      <c r="E470" s="67"/>
      <c r="F470" s="67">
        <f>SUM(F449:F465)</f>
        <v>1884.0769287636542</v>
      </c>
      <c r="G470" s="67"/>
      <c r="H470" s="68"/>
      <c r="I470" s="39">
        <f>SUM(I449:I465)</f>
        <v>1884.0769287636542</v>
      </c>
    </row>
    <row r="471" spans="1:11" s="16" customFormat="1" ht="15" thickBot="1">
      <c r="A471" s="32" t="s">
        <v>90</v>
      </c>
      <c r="B471" s="48">
        <f>+B470/$I$470</f>
        <v>0</v>
      </c>
      <c r="C471" s="48">
        <f t="shared" ref="C471:I471" si="64">+C470/$I$470</f>
        <v>0</v>
      </c>
      <c r="D471" s="48">
        <f t="shared" si="64"/>
        <v>0</v>
      </c>
      <c r="E471" s="48">
        <f t="shared" si="64"/>
        <v>0</v>
      </c>
      <c r="F471" s="48">
        <f t="shared" si="64"/>
        <v>1</v>
      </c>
      <c r="G471" s="48">
        <f t="shared" si="64"/>
        <v>0</v>
      </c>
      <c r="H471" s="48">
        <f t="shared" si="64"/>
        <v>0</v>
      </c>
      <c r="I471" s="48">
        <f t="shared" si="64"/>
        <v>1</v>
      </c>
      <c r="J471" s="4"/>
      <c r="K471"/>
    </row>
    <row r="472" spans="1:11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11" ht="15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65">F476</f>
        <v>0</v>
      </c>
    </row>
    <row r="477" spans="1:11" ht="14.25" customHeight="1">
      <c r="A477" s="29" t="s">
        <v>10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65"/>
        <v>0</v>
      </c>
    </row>
    <row r="478" spans="1:11" ht="14.25" customHeight="1">
      <c r="A478" s="28" t="s">
        <v>56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65"/>
        <v>0</v>
      </c>
    </row>
    <row r="479" spans="1:11" ht="15">
      <c r="A479" s="29" t="s">
        <v>16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65"/>
        <v>0</v>
      </c>
    </row>
    <row r="480" spans="1:11" ht="15">
      <c r="A480" s="28" t="s">
        <v>68</v>
      </c>
      <c r="B480" s="431"/>
      <c r="C480" s="432"/>
      <c r="D480" s="432"/>
      <c r="E480" s="433"/>
      <c r="F480" s="40">
        <v>0</v>
      </c>
      <c r="G480" s="431"/>
      <c r="H480" s="433"/>
      <c r="I480" s="42">
        <f t="shared" si="65"/>
        <v>0</v>
      </c>
    </row>
    <row r="481" spans="1:12" ht="15">
      <c r="A481" s="29" t="s">
        <v>58</v>
      </c>
      <c r="B481" s="431"/>
      <c r="C481" s="432"/>
      <c r="D481" s="432"/>
      <c r="E481" s="433"/>
      <c r="F481" s="43">
        <v>31240.300718476476</v>
      </c>
      <c r="G481" s="431"/>
      <c r="H481" s="433"/>
      <c r="I481" s="39">
        <f t="shared" si="65"/>
        <v>31240.300718476476</v>
      </c>
      <c r="L481" s="288">
        <f>+I481+I533</f>
        <v>31709.801515222927</v>
      </c>
    </row>
    <row r="482" spans="1:12" ht="15">
      <c r="A482" s="28" t="s">
        <v>12</v>
      </c>
      <c r="B482" s="431"/>
      <c r="C482" s="432"/>
      <c r="D482" s="432"/>
      <c r="E482" s="433"/>
      <c r="F482" s="40">
        <v>18827.019865515198</v>
      </c>
      <c r="G482" s="431"/>
      <c r="H482" s="433"/>
      <c r="I482" s="42">
        <f t="shared" si="65"/>
        <v>18827.019865515198</v>
      </c>
    </row>
    <row r="483" spans="1:12" ht="15">
      <c r="A483" s="29" t="s">
        <v>59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65"/>
        <v>0</v>
      </c>
    </row>
    <row r="484" spans="1:12" ht="15">
      <c r="A484" s="28" t="s">
        <v>17</v>
      </c>
      <c r="B484" s="431"/>
      <c r="C484" s="432"/>
      <c r="D484" s="432"/>
      <c r="E484" s="433"/>
      <c r="F484" s="40">
        <v>40.451776527618499</v>
      </c>
      <c r="G484" s="431"/>
      <c r="H484" s="433"/>
      <c r="I484" s="42">
        <f t="shared" si="65"/>
        <v>40.451776527618499</v>
      </c>
    </row>
    <row r="485" spans="1:12" ht="15">
      <c r="A485" s="29" t="s">
        <v>140</v>
      </c>
      <c r="B485" s="431"/>
      <c r="C485" s="432"/>
      <c r="D485" s="432"/>
      <c r="E485" s="433"/>
      <c r="F485" s="43">
        <v>0</v>
      </c>
      <c r="G485" s="431"/>
      <c r="H485" s="433"/>
      <c r="I485" s="39">
        <f t="shared" si="65"/>
        <v>0</v>
      </c>
    </row>
    <row r="486" spans="1:12" ht="15">
      <c r="A486" s="28" t="s">
        <v>25</v>
      </c>
      <c r="B486" s="431"/>
      <c r="C486" s="432"/>
      <c r="D486" s="432"/>
      <c r="E486" s="433"/>
      <c r="F486" s="40">
        <v>207.72242568167874</v>
      </c>
      <c r="G486" s="431"/>
      <c r="H486" s="433"/>
      <c r="I486" s="42">
        <f t="shared" si="65"/>
        <v>207.72242568167874</v>
      </c>
    </row>
    <row r="487" spans="1:12" ht="15">
      <c r="A487" s="29" t="s">
        <v>24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65"/>
        <v>0</v>
      </c>
    </row>
    <row r="488" spans="1:12" ht="15">
      <c r="A488" s="28" t="s">
        <v>60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65"/>
        <v>0</v>
      </c>
    </row>
    <row r="489" spans="1:12" ht="15">
      <c r="A489" s="29" t="s">
        <v>22</v>
      </c>
      <c r="B489" s="431"/>
      <c r="C489" s="432"/>
      <c r="D489" s="432"/>
      <c r="E489" s="433"/>
      <c r="F489" s="43">
        <v>116.75124941605817</v>
      </c>
      <c r="G489" s="431"/>
      <c r="H489" s="433"/>
      <c r="I489" s="39">
        <f t="shared" si="65"/>
        <v>116.75124941605817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65"/>
        <v>0</v>
      </c>
    </row>
    <row r="491" spans="1:12" ht="15">
      <c r="A491" s="30" t="s">
        <v>64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65"/>
        <v>0</v>
      </c>
    </row>
    <row r="492" spans="1:12">
      <c r="A492" s="55" t="s">
        <v>23</v>
      </c>
      <c r="B492" s="431"/>
      <c r="C492" s="432"/>
      <c r="D492" s="432"/>
      <c r="E492" s="433"/>
      <c r="F492" s="59">
        <v>0</v>
      </c>
      <c r="G492" s="431"/>
      <c r="H492" s="433"/>
      <c r="I492" s="61">
        <f t="shared" si="65"/>
        <v>0</v>
      </c>
    </row>
    <row r="493" spans="1:12">
      <c r="A493" s="56" t="s">
        <v>19</v>
      </c>
      <c r="B493" s="431"/>
      <c r="C493" s="432"/>
      <c r="D493" s="432"/>
      <c r="E493" s="433"/>
      <c r="F493" s="62">
        <v>0</v>
      </c>
      <c r="G493" s="431"/>
      <c r="H493" s="433"/>
      <c r="I493" s="64">
        <f t="shared" si="65"/>
        <v>0</v>
      </c>
    </row>
    <row r="494" spans="1:12">
      <c r="A494" s="55" t="s">
        <v>20</v>
      </c>
      <c r="B494" s="431"/>
      <c r="C494" s="432"/>
      <c r="D494" s="432"/>
      <c r="E494" s="433"/>
      <c r="F494" s="59">
        <v>0</v>
      </c>
      <c r="G494" s="431"/>
      <c r="H494" s="433"/>
      <c r="I494" s="61">
        <f t="shared" si="65"/>
        <v>0</v>
      </c>
    </row>
    <row r="495" spans="1:12" ht="15" thickBot="1">
      <c r="A495" s="57" t="s">
        <v>11</v>
      </c>
      <c r="B495" s="434"/>
      <c r="C495" s="435"/>
      <c r="D495" s="435"/>
      <c r="E495" s="436"/>
      <c r="F495" s="52">
        <v>0</v>
      </c>
      <c r="G495" s="434"/>
      <c r="H495" s="436"/>
      <c r="I495" s="66">
        <f t="shared" si="65"/>
        <v>0</v>
      </c>
    </row>
    <row r="496" spans="1:12" ht="15">
      <c r="A496" s="34" t="s">
        <v>26</v>
      </c>
      <c r="B496" s="67"/>
      <c r="C496" s="67"/>
      <c r="D496" s="67"/>
      <c r="E496" s="67"/>
      <c r="F496" s="67">
        <f>SUM(F475:F491)</f>
        <v>50432.246035617027</v>
      </c>
      <c r="G496" s="67"/>
      <c r="H496" s="68"/>
      <c r="I496" s="67">
        <f>SUM(I475:I491)</f>
        <v>50432.246035617027</v>
      </c>
    </row>
    <row r="497" spans="1:11" s="16" customFormat="1" ht="15" thickBot="1">
      <c r="A497" s="32" t="s">
        <v>90</v>
      </c>
      <c r="B497" s="48">
        <f>+B496/$I$496</f>
        <v>0</v>
      </c>
      <c r="C497" s="48">
        <f t="shared" ref="C497:I497" si="66">+C496/$I$496</f>
        <v>0</v>
      </c>
      <c r="D497" s="48">
        <f t="shared" si="66"/>
        <v>0</v>
      </c>
      <c r="E497" s="48">
        <f t="shared" si="66"/>
        <v>0</v>
      </c>
      <c r="F497" s="48">
        <f t="shared" si="66"/>
        <v>1</v>
      </c>
      <c r="G497" s="48">
        <f t="shared" si="66"/>
        <v>0</v>
      </c>
      <c r="H497" s="48">
        <f t="shared" si="66"/>
        <v>0</v>
      </c>
      <c r="I497" s="48">
        <f t="shared" si="66"/>
        <v>1</v>
      </c>
      <c r="J497" s="4"/>
      <c r="K497"/>
    </row>
    <row r="498" spans="1:11" ht="15" thickBot="1">
      <c r="A498" s="2"/>
      <c r="B498" s="2"/>
      <c r="C498" s="2"/>
      <c r="D498" s="2"/>
      <c r="E498" s="2"/>
      <c r="F498" s="48"/>
      <c r="G498" s="2"/>
      <c r="H498" s="2"/>
      <c r="I498" s="2"/>
    </row>
    <row r="499" spans="1:11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11" ht="15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11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11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67">F502</f>
        <v>0</v>
      </c>
    </row>
    <row r="503" spans="1:11" ht="14.25" customHeight="1">
      <c r="A503" s="29" t="s">
        <v>10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67"/>
        <v>0</v>
      </c>
    </row>
    <row r="504" spans="1:11" ht="14.25" customHeight="1">
      <c r="A504" s="28" t="s">
        <v>56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67"/>
        <v>0</v>
      </c>
    </row>
    <row r="505" spans="1:11" ht="15">
      <c r="A505" s="29" t="s">
        <v>16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67"/>
        <v>0</v>
      </c>
    </row>
    <row r="506" spans="1:11" ht="15">
      <c r="A506" s="28" t="s">
        <v>68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67"/>
        <v>0</v>
      </c>
    </row>
    <row r="507" spans="1:11" ht="15">
      <c r="A507" s="29" t="s">
        <v>58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67"/>
        <v>0</v>
      </c>
    </row>
    <row r="508" spans="1:11" ht="15">
      <c r="A508" s="28" t="s">
        <v>12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67"/>
        <v>0</v>
      </c>
    </row>
    <row r="509" spans="1:11" ht="15">
      <c r="A509" s="29" t="s">
        <v>59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67"/>
        <v>0</v>
      </c>
    </row>
    <row r="510" spans="1:11" ht="15">
      <c r="A510" s="28" t="s">
        <v>17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67"/>
        <v>0</v>
      </c>
    </row>
    <row r="511" spans="1:11" ht="15">
      <c r="A511" s="29" t="s">
        <v>140</v>
      </c>
      <c r="B511" s="431"/>
      <c r="C511" s="432"/>
      <c r="D511" s="432"/>
      <c r="E511" s="433"/>
      <c r="F511" s="43">
        <v>4796.3008071613167</v>
      </c>
      <c r="G511" s="431"/>
      <c r="H511" s="433"/>
      <c r="I511" s="39">
        <f t="shared" si="67"/>
        <v>4796.3008071613167</v>
      </c>
    </row>
    <row r="512" spans="1:11" ht="15">
      <c r="A512" s="28" t="s">
        <v>25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67"/>
        <v>0</v>
      </c>
    </row>
    <row r="513" spans="1:11" ht="15">
      <c r="A513" s="29" t="s">
        <v>24</v>
      </c>
      <c r="B513" s="431"/>
      <c r="C513" s="432"/>
      <c r="D513" s="432"/>
      <c r="E513" s="433"/>
      <c r="F513" s="43">
        <v>0</v>
      </c>
      <c r="G513" s="431"/>
      <c r="H513" s="433"/>
      <c r="I513" s="39">
        <f t="shared" si="67"/>
        <v>0</v>
      </c>
    </row>
    <row r="514" spans="1:11" ht="15">
      <c r="A514" s="28" t="s">
        <v>60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67"/>
        <v>0</v>
      </c>
    </row>
    <row r="515" spans="1:11" ht="15">
      <c r="A515" s="29" t="s">
        <v>22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67"/>
        <v>0</v>
      </c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67"/>
        <v>0</v>
      </c>
    </row>
    <row r="517" spans="1:11" ht="15">
      <c r="A517" s="30" t="s">
        <v>64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67"/>
        <v>0</v>
      </c>
    </row>
    <row r="518" spans="1:11">
      <c r="A518" s="55" t="s">
        <v>23</v>
      </c>
      <c r="B518" s="431"/>
      <c r="C518" s="432"/>
      <c r="D518" s="432"/>
      <c r="E518" s="433"/>
      <c r="F518" s="59">
        <v>0</v>
      </c>
      <c r="G518" s="431"/>
      <c r="H518" s="433"/>
      <c r="I518" s="61">
        <f t="shared" si="67"/>
        <v>0</v>
      </c>
    </row>
    <row r="519" spans="1:11">
      <c r="A519" s="56" t="s">
        <v>19</v>
      </c>
      <c r="B519" s="431"/>
      <c r="C519" s="432"/>
      <c r="D519" s="432"/>
      <c r="E519" s="433"/>
      <c r="F519" s="62">
        <v>0</v>
      </c>
      <c r="G519" s="431"/>
      <c r="H519" s="433"/>
      <c r="I519" s="64">
        <f t="shared" si="67"/>
        <v>0</v>
      </c>
    </row>
    <row r="520" spans="1:11">
      <c r="A520" s="55" t="s">
        <v>20</v>
      </c>
      <c r="B520" s="431"/>
      <c r="C520" s="432"/>
      <c r="D520" s="432"/>
      <c r="E520" s="433"/>
      <c r="F520" s="59">
        <v>0</v>
      </c>
      <c r="G520" s="431"/>
      <c r="H520" s="433"/>
      <c r="I520" s="61">
        <f t="shared" si="67"/>
        <v>0</v>
      </c>
    </row>
    <row r="521" spans="1:11" ht="15" thickBot="1">
      <c r="A521" s="57" t="s">
        <v>11</v>
      </c>
      <c r="B521" s="434"/>
      <c r="C521" s="435"/>
      <c r="D521" s="435"/>
      <c r="E521" s="436"/>
      <c r="F521" s="52">
        <v>0</v>
      </c>
      <c r="G521" s="434"/>
      <c r="H521" s="436"/>
      <c r="I521" s="66">
        <f t="shared" si="67"/>
        <v>0</v>
      </c>
    </row>
    <row r="522" spans="1:11" ht="15">
      <c r="A522" s="34" t="s">
        <v>26</v>
      </c>
      <c r="B522" s="67"/>
      <c r="C522" s="67"/>
      <c r="D522" s="67"/>
      <c r="E522" s="67"/>
      <c r="F522" s="67">
        <f>SUM(F501:F517)</f>
        <v>4796.3008071613167</v>
      </c>
      <c r="G522" s="67"/>
      <c r="H522" s="68"/>
      <c r="I522" s="39">
        <f>SUM(I501:I517)</f>
        <v>4796.3008071613167</v>
      </c>
    </row>
    <row r="523" spans="1:11" s="16" customFormat="1" ht="15" thickBot="1">
      <c r="A523" s="32" t="s">
        <v>90</v>
      </c>
      <c r="B523" s="48">
        <f>+B522/$I$522</f>
        <v>0</v>
      </c>
      <c r="C523" s="48">
        <f t="shared" ref="C523:I523" si="68">+C522/$I$522</f>
        <v>0</v>
      </c>
      <c r="D523" s="48">
        <f t="shared" si="68"/>
        <v>0</v>
      </c>
      <c r="E523" s="48">
        <f t="shared" si="68"/>
        <v>0</v>
      </c>
      <c r="F523" s="48">
        <f t="shared" si="68"/>
        <v>1</v>
      </c>
      <c r="G523" s="48">
        <f t="shared" si="68"/>
        <v>0</v>
      </c>
      <c r="H523" s="48">
        <f t="shared" si="68"/>
        <v>0</v>
      </c>
      <c r="I523" s="48">
        <f t="shared" si="68"/>
        <v>1</v>
      </c>
      <c r="J523" s="4"/>
      <c r="K523"/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11" ht="15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69">F528</f>
        <v>0</v>
      </c>
    </row>
    <row r="529" spans="1:9" ht="14.25" customHeight="1">
      <c r="A529" s="29" t="s">
        <v>10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69"/>
        <v>0</v>
      </c>
    </row>
    <row r="530" spans="1:9" ht="14.25" customHeight="1">
      <c r="A530" s="28" t="s">
        <v>56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69"/>
        <v>0</v>
      </c>
    </row>
    <row r="531" spans="1:9" ht="15">
      <c r="A531" s="29" t="s">
        <v>16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69"/>
        <v>0</v>
      </c>
    </row>
    <row r="532" spans="1:9" ht="15">
      <c r="A532" s="28" t="s">
        <v>68</v>
      </c>
      <c r="B532" s="431"/>
      <c r="C532" s="432"/>
      <c r="D532" s="432"/>
      <c r="E532" s="433"/>
      <c r="F532" s="40">
        <v>0</v>
      </c>
      <c r="G532" s="431"/>
      <c r="H532" s="433"/>
      <c r="I532" s="42">
        <f t="shared" si="69"/>
        <v>0</v>
      </c>
    </row>
    <row r="533" spans="1:9" ht="15">
      <c r="A533" s="29" t="s">
        <v>58</v>
      </c>
      <c r="B533" s="431"/>
      <c r="C533" s="432"/>
      <c r="D533" s="432"/>
      <c r="E533" s="433"/>
      <c r="F533" s="43">
        <v>469.50079674645286</v>
      </c>
      <c r="G533" s="431"/>
      <c r="H533" s="433"/>
      <c r="I533" s="39">
        <f t="shared" si="69"/>
        <v>469.50079674645286</v>
      </c>
    </row>
    <row r="534" spans="1:9" ht="15">
      <c r="A534" s="28" t="s">
        <v>12</v>
      </c>
      <c r="B534" s="431"/>
      <c r="C534" s="432"/>
      <c r="D534" s="432"/>
      <c r="E534" s="433"/>
      <c r="F534" s="40">
        <v>58.371897001849604</v>
      </c>
      <c r="G534" s="431"/>
      <c r="H534" s="433"/>
      <c r="I534" s="42">
        <f t="shared" si="69"/>
        <v>58.371897001849604</v>
      </c>
    </row>
    <row r="535" spans="1:9" ht="15">
      <c r="A535" s="29" t="s">
        <v>59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69"/>
        <v>0</v>
      </c>
    </row>
    <row r="536" spans="1:9" ht="15">
      <c r="A536" s="28" t="s">
        <v>17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69"/>
        <v>0</v>
      </c>
    </row>
    <row r="537" spans="1:9" ht="15">
      <c r="A537" s="29" t="s">
        <v>140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69"/>
        <v>0</v>
      </c>
    </row>
    <row r="538" spans="1:9" ht="15">
      <c r="A538" s="28" t="s">
        <v>25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69"/>
        <v>0</v>
      </c>
    </row>
    <row r="539" spans="1:9" ht="15">
      <c r="A539" s="29" t="s">
        <v>24</v>
      </c>
      <c r="B539" s="431"/>
      <c r="C539" s="432"/>
      <c r="D539" s="432"/>
      <c r="E539" s="433"/>
      <c r="F539" s="43">
        <v>0</v>
      </c>
      <c r="G539" s="431"/>
      <c r="H539" s="433"/>
      <c r="I539" s="39">
        <f t="shared" si="69"/>
        <v>0</v>
      </c>
    </row>
    <row r="540" spans="1:9" ht="15">
      <c r="A540" s="28" t="s">
        <v>60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69"/>
        <v>0</v>
      </c>
    </row>
    <row r="541" spans="1:9" ht="15">
      <c r="A541" s="29" t="s">
        <v>22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69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69"/>
        <v>0</v>
      </c>
    </row>
    <row r="543" spans="1:9" ht="15">
      <c r="A543" s="30" t="s">
        <v>64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69"/>
        <v>0</v>
      </c>
    </row>
    <row r="544" spans="1:9">
      <c r="A544" s="55" t="s">
        <v>23</v>
      </c>
      <c r="B544" s="431"/>
      <c r="C544" s="432"/>
      <c r="D544" s="432"/>
      <c r="E544" s="433"/>
      <c r="F544" s="59">
        <v>0</v>
      </c>
      <c r="G544" s="431"/>
      <c r="H544" s="433"/>
      <c r="I544" s="61">
        <f t="shared" si="69"/>
        <v>0</v>
      </c>
    </row>
    <row r="545" spans="1:11">
      <c r="A545" s="56" t="s">
        <v>19</v>
      </c>
      <c r="B545" s="431"/>
      <c r="C545" s="432"/>
      <c r="D545" s="432"/>
      <c r="E545" s="433"/>
      <c r="F545" s="62">
        <v>0</v>
      </c>
      <c r="G545" s="431"/>
      <c r="H545" s="433"/>
      <c r="I545" s="64">
        <f t="shared" si="69"/>
        <v>0</v>
      </c>
    </row>
    <row r="546" spans="1:11">
      <c r="A546" s="55" t="s">
        <v>20</v>
      </c>
      <c r="B546" s="431"/>
      <c r="C546" s="432"/>
      <c r="D546" s="432"/>
      <c r="E546" s="433"/>
      <c r="F546" s="59">
        <v>0</v>
      </c>
      <c r="G546" s="431"/>
      <c r="H546" s="433"/>
      <c r="I546" s="61">
        <f t="shared" si="69"/>
        <v>0</v>
      </c>
    </row>
    <row r="547" spans="1:11" ht="15" thickBot="1">
      <c r="A547" s="57" t="s">
        <v>11</v>
      </c>
      <c r="B547" s="434"/>
      <c r="C547" s="435"/>
      <c r="D547" s="435"/>
      <c r="E547" s="436"/>
      <c r="F547" s="52">
        <v>0</v>
      </c>
      <c r="G547" s="434"/>
      <c r="H547" s="436"/>
      <c r="I547" s="66">
        <f t="shared" si="69"/>
        <v>0</v>
      </c>
    </row>
    <row r="548" spans="1:11" ht="15">
      <c r="A548" s="34" t="s">
        <v>26</v>
      </c>
      <c r="B548" s="67"/>
      <c r="C548" s="67"/>
      <c r="D548" s="67"/>
      <c r="E548" s="67"/>
      <c r="F548" s="67">
        <f>SUM(F527:F543)</f>
        <v>527.87269374830248</v>
      </c>
      <c r="G548" s="67"/>
      <c r="H548" s="68"/>
      <c r="I548" s="67">
        <f>SUM(I527:I543)</f>
        <v>527.87269374830248</v>
      </c>
    </row>
    <row r="549" spans="1:11" s="16" customFormat="1" ht="15" thickBot="1">
      <c r="A549" s="32" t="s">
        <v>90</v>
      </c>
      <c r="B549" s="48">
        <f>+B548/$I$548</f>
        <v>0</v>
      </c>
      <c r="C549" s="48">
        <f t="shared" ref="C549:I549" si="70">+C548/$I$548</f>
        <v>0</v>
      </c>
      <c r="D549" s="48">
        <f t="shared" si="70"/>
        <v>0</v>
      </c>
      <c r="E549" s="48">
        <f t="shared" si="70"/>
        <v>0</v>
      </c>
      <c r="F549" s="48">
        <f t="shared" si="70"/>
        <v>1</v>
      </c>
      <c r="G549" s="48">
        <f t="shared" si="70"/>
        <v>0</v>
      </c>
      <c r="H549" s="48">
        <f t="shared" si="70"/>
        <v>0</v>
      </c>
      <c r="I549" s="48">
        <f t="shared" si="70"/>
        <v>1</v>
      </c>
      <c r="J549" s="4"/>
      <c r="K549"/>
    </row>
    <row r="550" spans="1:11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11" ht="15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11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11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71">F554</f>
        <v>0</v>
      </c>
    </row>
    <row r="555" spans="1:11" ht="14.25" customHeight="1">
      <c r="A555" s="29" t="s">
        <v>10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71"/>
        <v>0</v>
      </c>
    </row>
    <row r="556" spans="1:11" ht="14.25" customHeight="1">
      <c r="A556" s="28" t="s">
        <v>56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71"/>
        <v>0</v>
      </c>
    </row>
    <row r="557" spans="1:11" ht="15">
      <c r="A557" s="29" t="s">
        <v>16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71"/>
        <v>0</v>
      </c>
    </row>
    <row r="558" spans="1:11" ht="15">
      <c r="A558" s="28" t="s">
        <v>68</v>
      </c>
      <c r="B558" s="431"/>
      <c r="C558" s="432"/>
      <c r="D558" s="432"/>
      <c r="E558" s="433"/>
      <c r="F558" s="40">
        <v>0</v>
      </c>
      <c r="G558" s="431"/>
      <c r="H558" s="433"/>
      <c r="I558" s="42">
        <f t="shared" si="71"/>
        <v>0</v>
      </c>
    </row>
    <row r="559" spans="1:11" ht="15">
      <c r="A559" s="29" t="s">
        <v>58</v>
      </c>
      <c r="B559" s="431"/>
      <c r="C559" s="432"/>
      <c r="D559" s="432"/>
      <c r="E559" s="433"/>
      <c r="F559" s="43">
        <v>0</v>
      </c>
      <c r="G559" s="431"/>
      <c r="H559" s="433"/>
      <c r="I559" s="39">
        <f t="shared" si="71"/>
        <v>0</v>
      </c>
    </row>
    <row r="560" spans="1:11" ht="15">
      <c r="A560" s="28" t="s">
        <v>12</v>
      </c>
      <c r="B560" s="431"/>
      <c r="C560" s="432"/>
      <c r="D560" s="432"/>
      <c r="E560" s="433"/>
      <c r="F560" s="40">
        <v>39.924112573249225</v>
      </c>
      <c r="G560" s="431"/>
      <c r="H560" s="433"/>
      <c r="I560" s="42">
        <f t="shared" si="71"/>
        <v>39.924112573249225</v>
      </c>
    </row>
    <row r="561" spans="1:11" ht="15">
      <c r="A561" s="29" t="s">
        <v>59</v>
      </c>
      <c r="B561" s="431"/>
      <c r="C561" s="432"/>
      <c r="D561" s="432"/>
      <c r="E561" s="433"/>
      <c r="F561" s="43">
        <v>15941.863457339088</v>
      </c>
      <c r="G561" s="431"/>
      <c r="H561" s="433"/>
      <c r="I561" s="39">
        <f t="shared" si="71"/>
        <v>15941.863457339088</v>
      </c>
    </row>
    <row r="562" spans="1:11" ht="15">
      <c r="A562" s="28" t="s">
        <v>17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71"/>
        <v>0</v>
      </c>
    </row>
    <row r="563" spans="1:11" ht="15">
      <c r="A563" s="29" t="s">
        <v>140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71"/>
        <v>0</v>
      </c>
    </row>
    <row r="564" spans="1:11" ht="15">
      <c r="A564" s="28" t="s">
        <v>25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71"/>
        <v>0</v>
      </c>
    </row>
    <row r="565" spans="1:11" ht="15">
      <c r="A565" s="29" t="s">
        <v>24</v>
      </c>
      <c r="B565" s="431"/>
      <c r="C565" s="432"/>
      <c r="D565" s="432"/>
      <c r="E565" s="433"/>
      <c r="F565" s="43">
        <v>0</v>
      </c>
      <c r="G565" s="431"/>
      <c r="H565" s="433"/>
      <c r="I565" s="39">
        <f t="shared" si="71"/>
        <v>0</v>
      </c>
    </row>
    <row r="566" spans="1:11" ht="15">
      <c r="A566" s="28" t="s">
        <v>60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71"/>
        <v>0</v>
      </c>
    </row>
    <row r="567" spans="1:11" ht="15">
      <c r="A567" s="29" t="s">
        <v>22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71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71"/>
        <v>0</v>
      </c>
    </row>
    <row r="569" spans="1:11" ht="15">
      <c r="A569" s="30" t="s">
        <v>64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71"/>
        <v>0</v>
      </c>
    </row>
    <row r="570" spans="1:11">
      <c r="A570" s="55" t="s">
        <v>23</v>
      </c>
      <c r="B570" s="431"/>
      <c r="C570" s="432"/>
      <c r="D570" s="432"/>
      <c r="E570" s="433"/>
      <c r="F570" s="59">
        <v>0</v>
      </c>
      <c r="G570" s="431"/>
      <c r="H570" s="433"/>
      <c r="I570" s="61">
        <f t="shared" si="71"/>
        <v>0</v>
      </c>
    </row>
    <row r="571" spans="1:11">
      <c r="A571" s="56" t="s">
        <v>19</v>
      </c>
      <c r="B571" s="431"/>
      <c r="C571" s="432"/>
      <c r="D571" s="432"/>
      <c r="E571" s="433"/>
      <c r="F571" s="62">
        <v>0</v>
      </c>
      <c r="G571" s="431"/>
      <c r="H571" s="433"/>
      <c r="I571" s="64">
        <f t="shared" si="71"/>
        <v>0</v>
      </c>
    </row>
    <row r="572" spans="1:11">
      <c r="A572" s="55" t="s">
        <v>20</v>
      </c>
      <c r="B572" s="431"/>
      <c r="C572" s="432"/>
      <c r="D572" s="432"/>
      <c r="E572" s="433"/>
      <c r="F572" s="59">
        <v>0</v>
      </c>
      <c r="G572" s="431"/>
      <c r="H572" s="433"/>
      <c r="I572" s="61">
        <f t="shared" si="71"/>
        <v>0</v>
      </c>
    </row>
    <row r="573" spans="1:11" ht="15" thickBot="1">
      <c r="A573" s="57" t="s">
        <v>11</v>
      </c>
      <c r="B573" s="434"/>
      <c r="C573" s="435"/>
      <c r="D573" s="435"/>
      <c r="E573" s="436"/>
      <c r="F573" s="52">
        <v>0</v>
      </c>
      <c r="G573" s="434"/>
      <c r="H573" s="436"/>
      <c r="I573" s="66">
        <f t="shared" si="71"/>
        <v>0</v>
      </c>
    </row>
    <row r="574" spans="1:11" ht="15">
      <c r="A574" s="34" t="s">
        <v>26</v>
      </c>
      <c r="B574" s="67"/>
      <c r="C574" s="67"/>
      <c r="D574" s="67"/>
      <c r="E574" s="67"/>
      <c r="F574" s="67">
        <f>SUM(F553:F569)</f>
        <v>15981.787569912338</v>
      </c>
      <c r="G574" s="67"/>
      <c r="H574" s="68"/>
      <c r="I574" s="39">
        <f>SUM(I553:I569)</f>
        <v>15981.787569912338</v>
      </c>
    </row>
    <row r="575" spans="1:11" s="16" customFormat="1" ht="15" thickBot="1">
      <c r="A575" s="32" t="s">
        <v>90</v>
      </c>
      <c r="B575" s="48">
        <f>+B574/$I$574</f>
        <v>0</v>
      </c>
      <c r="C575" s="48">
        <f t="shared" ref="C575:I575" si="72">+C574/$I$574</f>
        <v>0</v>
      </c>
      <c r="D575" s="48">
        <f t="shared" si="72"/>
        <v>0</v>
      </c>
      <c r="E575" s="48">
        <f t="shared" si="72"/>
        <v>0</v>
      </c>
      <c r="F575" s="48">
        <f t="shared" si="72"/>
        <v>1</v>
      </c>
      <c r="G575" s="48">
        <f t="shared" si="72"/>
        <v>0</v>
      </c>
      <c r="H575" s="48">
        <f t="shared" si="72"/>
        <v>0</v>
      </c>
      <c r="I575" s="48">
        <f t="shared" si="72"/>
        <v>1</v>
      </c>
      <c r="J575" s="4"/>
      <c r="K575"/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9" ht="28.5">
      <c r="A577" s="452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9" ht="15">
      <c r="A578" s="453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9" ht="15">
      <c r="A579" s="27" t="s">
        <v>7</v>
      </c>
      <c r="B579" s="37">
        <v>70.656061988493249</v>
      </c>
      <c r="C579" s="37">
        <v>0</v>
      </c>
      <c r="D579" s="37">
        <v>13.47169308545921</v>
      </c>
      <c r="E579" s="37">
        <v>0</v>
      </c>
      <c r="F579" s="421"/>
      <c r="G579" s="37">
        <v>0</v>
      </c>
      <c r="H579" s="38">
        <v>0</v>
      </c>
      <c r="I579" s="39">
        <f>+SUM(B579:E579,G579:H579)</f>
        <v>84.127755073952457</v>
      </c>
    </row>
    <row r="580" spans="1:9" ht="15">
      <c r="A580" s="28" t="s">
        <v>8</v>
      </c>
      <c r="B580" s="40">
        <v>30.023912490124925</v>
      </c>
      <c r="C580" s="40">
        <v>0</v>
      </c>
      <c r="D580" s="40">
        <v>7.5158195057349442</v>
      </c>
      <c r="E580" s="40">
        <v>0</v>
      </c>
      <c r="F580" s="422"/>
      <c r="G580" s="40">
        <v>0</v>
      </c>
      <c r="H580" s="41">
        <v>0</v>
      </c>
      <c r="I580" s="42">
        <f t="shared" ref="I580:I595" si="73">+SUM(B580:E580,G580:H580)</f>
        <v>37.539731995859867</v>
      </c>
    </row>
    <row r="581" spans="1:9" ht="15" customHeight="1">
      <c r="A581" s="29" t="s">
        <v>10</v>
      </c>
      <c r="B581" s="43">
        <v>25.651895966251171</v>
      </c>
      <c r="C581" s="43">
        <v>0</v>
      </c>
      <c r="D581" s="43">
        <v>0</v>
      </c>
      <c r="E581" s="43">
        <v>0</v>
      </c>
      <c r="F581" s="422"/>
      <c r="G581" s="43">
        <v>0</v>
      </c>
      <c r="H581" s="44">
        <v>0</v>
      </c>
      <c r="I581" s="39">
        <f t="shared" si="73"/>
        <v>25.651895966251171</v>
      </c>
    </row>
    <row r="582" spans="1:9" ht="15" customHeight="1">
      <c r="A582" s="28" t="s">
        <v>56</v>
      </c>
      <c r="B582" s="40">
        <v>0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73"/>
        <v>0</v>
      </c>
    </row>
    <row r="583" spans="1:9" ht="15">
      <c r="A583" s="29" t="s">
        <v>16</v>
      </c>
      <c r="B583" s="43">
        <v>979.1813170759425</v>
      </c>
      <c r="C583" s="43">
        <v>118.60314022307242</v>
      </c>
      <c r="D583" s="43">
        <v>25.573436848436774</v>
      </c>
      <c r="E583" s="43">
        <v>57.036025656408185</v>
      </c>
      <c r="F583" s="422"/>
      <c r="G583" s="43">
        <v>0</v>
      </c>
      <c r="H583" s="44">
        <v>0</v>
      </c>
      <c r="I583" s="39">
        <f t="shared" si="73"/>
        <v>1180.3939198038599</v>
      </c>
    </row>
    <row r="584" spans="1:9" ht="15">
      <c r="A584" s="28" t="s">
        <v>68</v>
      </c>
      <c r="B584" s="40">
        <v>2785.1976774433178</v>
      </c>
      <c r="C584" s="40">
        <v>42.267728003524844</v>
      </c>
      <c r="D584" s="40">
        <v>49.977257931672369</v>
      </c>
      <c r="E584" s="40">
        <v>0</v>
      </c>
      <c r="F584" s="422"/>
      <c r="G584" s="40">
        <v>0</v>
      </c>
      <c r="H584" s="41">
        <v>0</v>
      </c>
      <c r="I584" s="42">
        <f t="shared" si="73"/>
        <v>2877.4426633785151</v>
      </c>
    </row>
    <row r="585" spans="1:9" ht="15">
      <c r="A585" s="29" t="s">
        <v>58</v>
      </c>
      <c r="B585" s="43">
        <v>0</v>
      </c>
      <c r="C585" s="43">
        <v>0</v>
      </c>
      <c r="D585" s="43">
        <v>0.25317728447559218</v>
      </c>
      <c r="E585" s="43">
        <v>118.10331815573085</v>
      </c>
      <c r="F585" s="422"/>
      <c r="G585" s="43">
        <v>0</v>
      </c>
      <c r="H585" s="44">
        <v>0</v>
      </c>
      <c r="I585" s="39">
        <f t="shared" si="73"/>
        <v>118.35649544020644</v>
      </c>
    </row>
    <row r="586" spans="1:9" ht="15">
      <c r="A586" s="28" t="s">
        <v>12</v>
      </c>
      <c r="B586" s="40">
        <v>0</v>
      </c>
      <c r="C586" s="40">
        <v>0</v>
      </c>
      <c r="D586" s="40">
        <v>6.1541929642242851E-2</v>
      </c>
      <c r="E586" s="40">
        <v>1.7993327241155785</v>
      </c>
      <c r="F586" s="422"/>
      <c r="G586" s="40">
        <v>0</v>
      </c>
      <c r="H586" s="41">
        <v>0</v>
      </c>
      <c r="I586" s="42">
        <f t="shared" si="73"/>
        <v>1.8608746537578214</v>
      </c>
    </row>
    <row r="587" spans="1:9" ht="15">
      <c r="A587" s="29" t="s">
        <v>59</v>
      </c>
      <c r="B587" s="43">
        <v>0</v>
      </c>
      <c r="C587" s="43">
        <v>0</v>
      </c>
      <c r="D587" s="43">
        <v>0</v>
      </c>
      <c r="E587" s="43">
        <v>106.45183726440295</v>
      </c>
      <c r="F587" s="422"/>
      <c r="G587" s="43">
        <v>0</v>
      </c>
      <c r="H587" s="44">
        <v>0</v>
      </c>
      <c r="I587" s="39">
        <f t="shared" si="73"/>
        <v>106.45183726440295</v>
      </c>
    </row>
    <row r="588" spans="1:9" ht="15">
      <c r="A588" s="28" t="s">
        <v>17</v>
      </c>
      <c r="B588" s="40">
        <v>231.27446320141917</v>
      </c>
      <c r="C588" s="40">
        <v>1.2531131991402695</v>
      </c>
      <c r="D588" s="40">
        <v>29.352524599245193</v>
      </c>
      <c r="E588" s="40">
        <v>4.0012575278690061</v>
      </c>
      <c r="F588" s="422"/>
      <c r="G588" s="40">
        <v>0</v>
      </c>
      <c r="H588" s="41">
        <v>0</v>
      </c>
      <c r="I588" s="42">
        <f t="shared" si="73"/>
        <v>265.88135852767368</v>
      </c>
    </row>
    <row r="589" spans="1:9" ht="15">
      <c r="A589" s="29" t="s">
        <v>140</v>
      </c>
      <c r="B589" s="43">
        <v>4276.3298889170901</v>
      </c>
      <c r="C589" s="43">
        <v>673.89307276396403</v>
      </c>
      <c r="D589" s="43">
        <v>131.43017280690131</v>
      </c>
      <c r="E589" s="43">
        <v>103.49067141033144</v>
      </c>
      <c r="F589" s="422"/>
      <c r="G589" s="43">
        <v>0</v>
      </c>
      <c r="H589" s="44">
        <v>0</v>
      </c>
      <c r="I589" s="39">
        <f>+SUM(B589:E589,G589:H589)</f>
        <v>5185.1438058982876</v>
      </c>
    </row>
    <row r="590" spans="1:9" ht="15">
      <c r="A590" s="28" t="s">
        <v>25</v>
      </c>
      <c r="B590" s="40">
        <v>1395.9791637895764</v>
      </c>
      <c r="C590" s="40">
        <v>0</v>
      </c>
      <c r="D590" s="40">
        <v>3078.8733308707269</v>
      </c>
      <c r="E590" s="40">
        <v>678.47103747137658</v>
      </c>
      <c r="F590" s="422"/>
      <c r="G590" s="40">
        <v>2109.3771151997939</v>
      </c>
      <c r="H590" s="41">
        <v>0.5491405738279922</v>
      </c>
      <c r="I590" s="42">
        <f t="shared" si="73"/>
        <v>7263.2497879053017</v>
      </c>
    </row>
    <row r="591" spans="1:9" ht="15">
      <c r="A591" s="29" t="s">
        <v>24</v>
      </c>
      <c r="B591" s="43">
        <v>3102.0507488215599</v>
      </c>
      <c r="C591" s="43">
        <v>19.666448173540253</v>
      </c>
      <c r="D591" s="43">
        <v>0</v>
      </c>
      <c r="E591" s="43">
        <v>0</v>
      </c>
      <c r="F591" s="422"/>
      <c r="G591" s="43">
        <v>0</v>
      </c>
      <c r="H591" s="44">
        <v>0</v>
      </c>
      <c r="I591" s="39">
        <f>+SUM(B591:E591,G591:H591)</f>
        <v>3121.7171969951</v>
      </c>
    </row>
    <row r="592" spans="1:9" ht="15">
      <c r="A592" s="28" t="s">
        <v>60</v>
      </c>
      <c r="B592" s="40">
        <v>65.610887569733336</v>
      </c>
      <c r="C592" s="40">
        <v>0</v>
      </c>
      <c r="D592" s="40">
        <v>11.663683710140448</v>
      </c>
      <c r="E592" s="40">
        <v>0</v>
      </c>
      <c r="F592" s="422"/>
      <c r="G592" s="40">
        <v>0</v>
      </c>
      <c r="H592" s="41">
        <v>0</v>
      </c>
      <c r="I592" s="42">
        <f t="shared" si="73"/>
        <v>77.274571279873783</v>
      </c>
    </row>
    <row r="593" spans="1:11" ht="15">
      <c r="A593" s="29" t="s">
        <v>22</v>
      </c>
      <c r="B593" s="43">
        <v>489.95824123862451</v>
      </c>
      <c r="C593" s="43">
        <v>0</v>
      </c>
      <c r="D593" s="43">
        <v>30.220241258523153</v>
      </c>
      <c r="E593" s="43">
        <v>0</v>
      </c>
      <c r="F593" s="422"/>
      <c r="G593" s="43">
        <v>0</v>
      </c>
      <c r="H593" s="44">
        <v>0</v>
      </c>
      <c r="I593" s="39">
        <f>+SUM(B593:E593,G593:H593)</f>
        <v>520.17848249714768</v>
      </c>
    </row>
    <row r="594" spans="1:11" ht="15">
      <c r="A594" s="28" t="s">
        <v>21</v>
      </c>
      <c r="B594" s="40">
        <v>95.838958000105492</v>
      </c>
      <c r="C594" s="40">
        <v>0</v>
      </c>
      <c r="D594" s="40">
        <v>1.7707452705765756</v>
      </c>
      <c r="E594" s="40">
        <v>0</v>
      </c>
      <c r="F594" s="422"/>
      <c r="G594" s="40">
        <v>0</v>
      </c>
      <c r="H594" s="41">
        <v>0</v>
      </c>
      <c r="I594" s="42">
        <f t="shared" si="73"/>
        <v>97.609703270682061</v>
      </c>
    </row>
    <row r="595" spans="1:11" ht="15">
      <c r="A595" s="30" t="s">
        <v>64</v>
      </c>
      <c r="B595" s="43">
        <v>523.14253114990356</v>
      </c>
      <c r="C595" s="43">
        <v>0</v>
      </c>
      <c r="D595" s="43">
        <v>0</v>
      </c>
      <c r="E595" s="43">
        <v>0</v>
      </c>
      <c r="F595" s="422"/>
      <c r="G595" s="43">
        <v>0</v>
      </c>
      <c r="H595" s="44">
        <v>0</v>
      </c>
      <c r="I595" s="39">
        <f t="shared" si="73"/>
        <v>523.14253114990356</v>
      </c>
    </row>
    <row r="596" spans="1:11">
      <c r="A596" s="55" t="s">
        <v>23</v>
      </c>
      <c r="B596" s="59">
        <v>523.14253114990356</v>
      </c>
      <c r="C596" s="59">
        <v>0</v>
      </c>
      <c r="D596" s="59">
        <v>0</v>
      </c>
      <c r="E596" s="59">
        <v>0</v>
      </c>
      <c r="F596" s="422"/>
      <c r="G596" s="59">
        <v>0</v>
      </c>
      <c r="H596" s="60">
        <v>0</v>
      </c>
      <c r="I596" s="61">
        <v>0</v>
      </c>
    </row>
    <row r="597" spans="1:11">
      <c r="A597" s="56" t="s">
        <v>19</v>
      </c>
      <c r="B597" s="62">
        <v>0</v>
      </c>
      <c r="C597" s="62">
        <v>0</v>
      </c>
      <c r="D597" s="62">
        <v>0</v>
      </c>
      <c r="E597" s="62">
        <v>0</v>
      </c>
      <c r="F597" s="422"/>
      <c r="G597" s="62">
        <v>0</v>
      </c>
      <c r="H597" s="63">
        <v>0</v>
      </c>
      <c r="I597" s="64">
        <v>0</v>
      </c>
    </row>
    <row r="598" spans="1:11">
      <c r="A598" s="55" t="s">
        <v>20</v>
      </c>
      <c r="B598" s="59">
        <v>0</v>
      </c>
      <c r="C598" s="59">
        <v>0</v>
      </c>
      <c r="D598" s="59">
        <v>0</v>
      </c>
      <c r="E598" s="59">
        <v>0</v>
      </c>
      <c r="F598" s="422"/>
      <c r="G598" s="59">
        <v>0</v>
      </c>
      <c r="H598" s="60">
        <v>0</v>
      </c>
      <c r="I598" s="61">
        <v>0</v>
      </c>
    </row>
    <row r="599" spans="1:11" ht="15" thickBot="1">
      <c r="A599" s="57" t="s">
        <v>11</v>
      </c>
      <c r="B599" s="52">
        <v>0</v>
      </c>
      <c r="C599" s="52">
        <v>0</v>
      </c>
      <c r="D599" s="52">
        <v>0</v>
      </c>
      <c r="E599" s="52">
        <v>0</v>
      </c>
      <c r="F599" s="423"/>
      <c r="G599" s="52">
        <v>0</v>
      </c>
      <c r="H599" s="65">
        <v>0</v>
      </c>
      <c r="I599" s="66">
        <v>0</v>
      </c>
    </row>
    <row r="600" spans="1:11" ht="15">
      <c r="A600" s="34" t="s">
        <v>26</v>
      </c>
      <c r="B600" s="67">
        <f>+SUM(B579:B595)</f>
        <v>14070.895747652143</v>
      </c>
      <c r="C600" s="67">
        <f t="shared" ref="C600:H600" si="74">+SUM(C579:C595)</f>
        <v>855.68350236324181</v>
      </c>
      <c r="D600" s="67">
        <f t="shared" si="74"/>
        <v>3380.1636251015348</v>
      </c>
      <c r="E600" s="67">
        <f>+SUM(E579:E595)</f>
        <v>1069.3534802102347</v>
      </c>
      <c r="F600" s="67">
        <f t="shared" si="74"/>
        <v>0</v>
      </c>
      <c r="G600" s="67">
        <f>+SUM(G579:G595)</f>
        <v>2109.3771151997939</v>
      </c>
      <c r="H600" s="68">
        <f t="shared" si="74"/>
        <v>0.5491405738279922</v>
      </c>
      <c r="I600" s="39">
        <f>+SUM(I579:I595)</f>
        <v>21486.02261110078</v>
      </c>
    </row>
    <row r="601" spans="1:11" s="15" customFormat="1" ht="15" thickBot="1">
      <c r="A601" s="58" t="s">
        <v>90</v>
      </c>
      <c r="B601" s="48">
        <f>+B600/$I$600</f>
        <v>0.65488601600849095</v>
      </c>
      <c r="C601" s="48">
        <f t="shared" ref="C601:I601" si="75">+C600/$I$600</f>
        <v>3.9825123423315768E-2</v>
      </c>
      <c r="D601" s="48">
        <f t="shared" si="75"/>
        <v>0.15731918774744141</v>
      </c>
      <c r="E601" s="48">
        <f t="shared" si="75"/>
        <v>4.9769727025128975E-2</v>
      </c>
      <c r="F601" s="48">
        <f t="shared" si="75"/>
        <v>0</v>
      </c>
      <c r="G601" s="48">
        <f t="shared" si="75"/>
        <v>9.8174387758020024E-2</v>
      </c>
      <c r="H601" s="48">
        <f t="shared" si="75"/>
        <v>2.5558037602747289E-5</v>
      </c>
      <c r="I601" s="48">
        <f t="shared" si="75"/>
        <v>1</v>
      </c>
      <c r="K601"/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1</v>
      </c>
      <c r="D603" s="35" t="s">
        <v>2</v>
      </c>
      <c r="E603" s="35" t="s">
        <v>3</v>
      </c>
      <c r="F603" s="35" t="s">
        <v>27</v>
      </c>
      <c r="G603" s="35" t="s">
        <v>4</v>
      </c>
      <c r="H603" s="35" t="s">
        <v>5</v>
      </c>
      <c r="I603" s="36" t="s">
        <v>6</v>
      </c>
    </row>
    <row r="604" spans="1:11" ht="15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716.39227166519743</v>
      </c>
      <c r="C605" s="37">
        <v>0</v>
      </c>
      <c r="D605" s="37">
        <v>48.984086951466487</v>
      </c>
      <c r="E605" s="37">
        <v>0</v>
      </c>
      <c r="F605" s="421"/>
      <c r="G605" s="37">
        <v>0</v>
      </c>
      <c r="H605" s="38">
        <v>0</v>
      </c>
      <c r="I605" s="39">
        <f>+SUM(B605:E605,G605:H605)</f>
        <v>765.37635861666388</v>
      </c>
    </row>
    <row r="606" spans="1:11" ht="15">
      <c r="A606" s="28" t="s">
        <v>8</v>
      </c>
      <c r="B606" s="40">
        <v>134.87447004401682</v>
      </c>
      <c r="C606" s="40">
        <v>0</v>
      </c>
      <c r="D606" s="40">
        <v>9.2221859859156794</v>
      </c>
      <c r="E606" s="40">
        <v>0</v>
      </c>
      <c r="F606" s="422"/>
      <c r="G606" s="40">
        <v>0</v>
      </c>
      <c r="H606" s="41">
        <v>0</v>
      </c>
      <c r="I606" s="42">
        <f t="shared" ref="I606:I621" si="76">+SUM(B606:E606,G606:H606)</f>
        <v>144.09665602993249</v>
      </c>
    </row>
    <row r="607" spans="1:11" ht="15" customHeight="1">
      <c r="A607" s="29" t="s">
        <v>10</v>
      </c>
      <c r="B607" s="43">
        <v>1531.3518107204061</v>
      </c>
      <c r="C607" s="43">
        <v>0</v>
      </c>
      <c r="D607" s="43">
        <v>104.70781611763461</v>
      </c>
      <c r="E607" s="43">
        <v>0</v>
      </c>
      <c r="F607" s="422"/>
      <c r="G607" s="43">
        <v>0</v>
      </c>
      <c r="H607" s="44">
        <v>0</v>
      </c>
      <c r="I607" s="39">
        <f t="shared" si="76"/>
        <v>1636.0596268380407</v>
      </c>
    </row>
    <row r="608" spans="1:11" ht="15" customHeight="1">
      <c r="A608" s="28" t="s">
        <v>56</v>
      </c>
      <c r="B608" s="40">
        <v>0</v>
      </c>
      <c r="C608" s="40">
        <v>0</v>
      </c>
      <c r="D608" s="40">
        <v>0</v>
      </c>
      <c r="E608" s="40">
        <v>0</v>
      </c>
      <c r="F608" s="422"/>
      <c r="G608" s="40">
        <v>0</v>
      </c>
      <c r="H608" s="41">
        <v>0</v>
      </c>
      <c r="I608" s="42">
        <f t="shared" si="76"/>
        <v>0</v>
      </c>
    </row>
    <row r="609" spans="1:9" ht="15">
      <c r="A609" s="29" t="s">
        <v>16</v>
      </c>
      <c r="B609" s="43">
        <v>1569.8814119357576</v>
      </c>
      <c r="C609" s="43">
        <v>0</v>
      </c>
      <c r="D609" s="43">
        <v>123.6260443056206</v>
      </c>
      <c r="E609" s="43">
        <v>0</v>
      </c>
      <c r="F609" s="422"/>
      <c r="G609" s="43">
        <v>0</v>
      </c>
      <c r="H609" s="44">
        <v>0</v>
      </c>
      <c r="I609" s="39">
        <f t="shared" si="76"/>
        <v>1693.5074562413781</v>
      </c>
    </row>
    <row r="610" spans="1:9" ht="15">
      <c r="A610" s="28" t="s">
        <v>68</v>
      </c>
      <c r="B610" s="40">
        <v>11235.151260891615</v>
      </c>
      <c r="C610" s="40">
        <v>0</v>
      </c>
      <c r="D610" s="40">
        <v>884.75301191487347</v>
      </c>
      <c r="E610" s="40">
        <v>0</v>
      </c>
      <c r="F610" s="422"/>
      <c r="G610" s="40">
        <v>0</v>
      </c>
      <c r="H610" s="41">
        <v>0</v>
      </c>
      <c r="I610" s="42">
        <f t="shared" si="76"/>
        <v>12119.904272806489</v>
      </c>
    </row>
    <row r="611" spans="1:9" ht="15">
      <c r="A611" s="29" t="s">
        <v>58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76"/>
        <v>0</v>
      </c>
    </row>
    <row r="612" spans="1:9" ht="15">
      <c r="A612" s="28" t="s">
        <v>12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76"/>
        <v>0</v>
      </c>
    </row>
    <row r="613" spans="1:9" ht="15">
      <c r="A613" s="29" t="s">
        <v>59</v>
      </c>
      <c r="B613" s="43">
        <v>0</v>
      </c>
      <c r="C613" s="43">
        <v>0</v>
      </c>
      <c r="D613" s="43">
        <v>0</v>
      </c>
      <c r="E613" s="43">
        <v>0</v>
      </c>
      <c r="F613" s="422"/>
      <c r="G613" s="43">
        <v>0</v>
      </c>
      <c r="H613" s="44">
        <v>0</v>
      </c>
      <c r="I613" s="39">
        <f t="shared" si="76"/>
        <v>0</v>
      </c>
    </row>
    <row r="614" spans="1:9" ht="15">
      <c r="A614" s="28" t="s">
        <v>17</v>
      </c>
      <c r="B614" s="40">
        <v>492.12857706503678</v>
      </c>
      <c r="C614" s="40">
        <v>0</v>
      </c>
      <c r="D614" s="40">
        <v>38.754461840073006</v>
      </c>
      <c r="E614" s="40">
        <v>0</v>
      </c>
      <c r="F614" s="422"/>
      <c r="G614" s="40">
        <v>0</v>
      </c>
      <c r="H614" s="41">
        <v>0</v>
      </c>
      <c r="I614" s="42">
        <f t="shared" si="76"/>
        <v>530.88303890510974</v>
      </c>
    </row>
    <row r="615" spans="1:9" ht="15">
      <c r="A615" s="29" t="s">
        <v>140</v>
      </c>
      <c r="B615" s="43">
        <v>11363.009851084997</v>
      </c>
      <c r="C615" s="43">
        <v>0</v>
      </c>
      <c r="D615" s="43">
        <v>3588.3189003426305</v>
      </c>
      <c r="E615" s="43">
        <v>0</v>
      </c>
      <c r="F615" s="422"/>
      <c r="G615" s="43">
        <v>0</v>
      </c>
      <c r="H615" s="44">
        <v>0</v>
      </c>
      <c r="I615" s="39">
        <f>+SUM(B615:E615,G615:H615)</f>
        <v>14951.328751427627</v>
      </c>
    </row>
    <row r="616" spans="1:9" ht="15">
      <c r="A616" s="28" t="s">
        <v>25</v>
      </c>
      <c r="B616" s="40">
        <v>1444.04887776857</v>
      </c>
      <c r="C616" s="40">
        <v>0</v>
      </c>
      <c r="D616" s="40">
        <v>1640.3273660089581</v>
      </c>
      <c r="E616" s="40">
        <v>5422.1435505688341</v>
      </c>
      <c r="F616" s="422"/>
      <c r="G616" s="40">
        <v>1420.0852156251713</v>
      </c>
      <c r="H616" s="41">
        <v>0</v>
      </c>
      <c r="I616" s="42">
        <f t="shared" si="76"/>
        <v>9926.6050099715339</v>
      </c>
    </row>
    <row r="617" spans="1:9" ht="15">
      <c r="A617" s="29" t="s">
        <v>24</v>
      </c>
      <c r="B617" s="43">
        <v>1089.3298593269403</v>
      </c>
      <c r="C617" s="43">
        <v>0</v>
      </c>
      <c r="D617" s="43">
        <v>253.53239329502753</v>
      </c>
      <c r="E617" s="43">
        <v>0</v>
      </c>
      <c r="F617" s="422"/>
      <c r="G617" s="43">
        <v>0</v>
      </c>
      <c r="H617" s="44">
        <v>0</v>
      </c>
      <c r="I617" s="39">
        <f>+SUM(B617:E617,G617:H617)</f>
        <v>1342.8622526219679</v>
      </c>
    </row>
    <row r="618" spans="1:9" ht="15">
      <c r="A618" s="28" t="s">
        <v>60</v>
      </c>
      <c r="B618" s="40">
        <v>15308.856179297951</v>
      </c>
      <c r="C618" s="40">
        <v>0</v>
      </c>
      <c r="D618" s="40">
        <v>1607.0070022467462</v>
      </c>
      <c r="E618" s="40">
        <v>0</v>
      </c>
      <c r="F618" s="422"/>
      <c r="G618" s="40">
        <v>0</v>
      </c>
      <c r="H618" s="41">
        <v>0</v>
      </c>
      <c r="I618" s="42">
        <f t="shared" si="76"/>
        <v>16915.863181544697</v>
      </c>
    </row>
    <row r="619" spans="1:9" ht="15">
      <c r="A619" s="29" t="s">
        <v>22</v>
      </c>
      <c r="B619" s="43">
        <v>829.56947780960456</v>
      </c>
      <c r="C619" s="43">
        <v>0</v>
      </c>
      <c r="D619" s="43">
        <v>87.08187888609109</v>
      </c>
      <c r="E619" s="43">
        <v>0</v>
      </c>
      <c r="F619" s="422"/>
      <c r="G619" s="43">
        <v>0</v>
      </c>
      <c r="H619" s="44">
        <v>0</v>
      </c>
      <c r="I619" s="39">
        <f>+SUM(B619:E619,G619:H619)</f>
        <v>916.65135669569565</v>
      </c>
    </row>
    <row r="620" spans="1:9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76"/>
        <v>0</v>
      </c>
    </row>
    <row r="621" spans="1:9" ht="15">
      <c r="A621" s="30" t="s">
        <v>64</v>
      </c>
      <c r="B621" s="43">
        <v>108.68092216685679</v>
      </c>
      <c r="C621" s="43">
        <v>0</v>
      </c>
      <c r="D621" s="43">
        <v>580.71274068642981</v>
      </c>
      <c r="E621" s="43">
        <v>0</v>
      </c>
      <c r="F621" s="422"/>
      <c r="G621" s="43">
        <v>0</v>
      </c>
      <c r="H621" s="44">
        <v>0</v>
      </c>
      <c r="I621" s="39">
        <f t="shared" si="76"/>
        <v>689.39366285328663</v>
      </c>
    </row>
    <row r="622" spans="1:9">
      <c r="A622" s="55" t="s">
        <v>23</v>
      </c>
      <c r="B622" s="59">
        <v>108.68092216685679</v>
      </c>
      <c r="C622" s="59">
        <v>0</v>
      </c>
      <c r="D622" s="59">
        <v>580.71274068642981</v>
      </c>
      <c r="E622" s="59">
        <v>0</v>
      </c>
      <c r="F622" s="422"/>
      <c r="G622" s="59">
        <v>0</v>
      </c>
      <c r="H622" s="60">
        <v>0</v>
      </c>
      <c r="I622" s="61">
        <v>0</v>
      </c>
    </row>
    <row r="623" spans="1:9">
      <c r="A623" s="56" t="s">
        <v>19</v>
      </c>
      <c r="B623" s="62">
        <v>0</v>
      </c>
      <c r="C623" s="62">
        <v>0</v>
      </c>
      <c r="D623" s="62">
        <v>0</v>
      </c>
      <c r="E623" s="62">
        <v>0</v>
      </c>
      <c r="F623" s="422"/>
      <c r="G623" s="62">
        <v>0</v>
      </c>
      <c r="H623" s="63">
        <v>0</v>
      </c>
      <c r="I623" s="64">
        <v>0</v>
      </c>
    </row>
    <row r="624" spans="1:9">
      <c r="A624" s="55" t="s">
        <v>20</v>
      </c>
      <c r="B624" s="59">
        <v>0</v>
      </c>
      <c r="C624" s="59">
        <v>0</v>
      </c>
      <c r="D624" s="59">
        <v>0</v>
      </c>
      <c r="E624" s="59">
        <v>0</v>
      </c>
      <c r="F624" s="422"/>
      <c r="G624" s="59">
        <v>0</v>
      </c>
      <c r="H624" s="60">
        <v>0</v>
      </c>
      <c r="I624" s="61">
        <v>0</v>
      </c>
    </row>
    <row r="625" spans="1:11" ht="15" thickBot="1">
      <c r="A625" s="57" t="s">
        <v>11</v>
      </c>
      <c r="B625" s="52">
        <v>0</v>
      </c>
      <c r="C625" s="52">
        <v>0</v>
      </c>
      <c r="D625" s="52">
        <v>0</v>
      </c>
      <c r="E625" s="52">
        <v>0</v>
      </c>
      <c r="F625" s="423"/>
      <c r="G625" s="52">
        <v>0</v>
      </c>
      <c r="H625" s="65">
        <v>0</v>
      </c>
      <c r="I625" s="66">
        <v>0</v>
      </c>
    </row>
    <row r="626" spans="1:11" ht="15">
      <c r="A626" s="34" t="s">
        <v>26</v>
      </c>
      <c r="B626" s="67">
        <f>+SUM(B605:B621)</f>
        <v>45823.274969776954</v>
      </c>
      <c r="C626" s="67">
        <f t="shared" ref="C626:H626" si="77">+SUM(C605:C621)</f>
        <v>0</v>
      </c>
      <c r="D626" s="67">
        <f t="shared" si="77"/>
        <v>8967.027888581466</v>
      </c>
      <c r="E626" s="67">
        <f>+SUM(E605:E621)</f>
        <v>5422.1435505688341</v>
      </c>
      <c r="F626" s="67">
        <f t="shared" si="77"/>
        <v>0</v>
      </c>
      <c r="G626" s="67">
        <f>+SUM(G605:G621)</f>
        <v>1420.0852156251713</v>
      </c>
      <c r="H626" s="68">
        <f t="shared" si="77"/>
        <v>0</v>
      </c>
      <c r="I626" s="39">
        <f>+SUM(I605:I621)</f>
        <v>61632.53162455243</v>
      </c>
    </row>
    <row r="627" spans="1:11" s="15" customFormat="1" ht="15" thickBot="1">
      <c r="A627" s="58" t="s">
        <v>90</v>
      </c>
      <c r="B627" s="48">
        <f>+B626/$I$626</f>
        <v>0.74349168794361886</v>
      </c>
      <c r="C627" s="48">
        <f t="shared" ref="C627:I627" si="78">+C626/$I$626</f>
        <v>0</v>
      </c>
      <c r="D627" s="48">
        <f t="shared" si="78"/>
        <v>0.14549179876637242</v>
      </c>
      <c r="E627" s="48">
        <f t="shared" si="78"/>
        <v>8.7975350154346502E-2</v>
      </c>
      <c r="F627" s="48">
        <f t="shared" si="78"/>
        <v>0</v>
      </c>
      <c r="G627" s="48">
        <f t="shared" si="78"/>
        <v>2.3041163135662186E-2</v>
      </c>
      <c r="H627" s="48">
        <f t="shared" si="78"/>
        <v>0</v>
      </c>
      <c r="I627" s="48">
        <f t="shared" si="78"/>
        <v>1</v>
      </c>
      <c r="K627"/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11" ht="15">
      <c r="A631" s="27" t="s">
        <v>7</v>
      </c>
      <c r="B631" s="37">
        <v>2.0471679231578297</v>
      </c>
      <c r="C631" s="37">
        <v>0</v>
      </c>
      <c r="D631" s="37">
        <v>3.0739601834507182</v>
      </c>
      <c r="E631" s="37">
        <v>0</v>
      </c>
      <c r="F631" s="37">
        <v>0</v>
      </c>
      <c r="G631" s="37">
        <v>0</v>
      </c>
      <c r="H631" s="38">
        <v>0</v>
      </c>
      <c r="I631" s="39">
        <f>+SUM(B631:H631)</f>
        <v>5.1211281066085483</v>
      </c>
    </row>
    <row r="632" spans="1:11" ht="15" customHeight="1">
      <c r="A632" s="28" t="s">
        <v>8</v>
      </c>
      <c r="B632" s="40">
        <v>5.712181315032046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79">+SUM(B632:H632)</f>
        <v>5.712181315032046</v>
      </c>
    </row>
    <row r="633" spans="1:11" ht="15" customHeight="1">
      <c r="A633" s="29" t="s">
        <v>10</v>
      </c>
      <c r="B633" s="43">
        <v>37.673854813450944</v>
      </c>
      <c r="C633" s="43">
        <v>0</v>
      </c>
      <c r="D633" s="43">
        <v>0.12068613838094272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79"/>
        <v>37.794540951831884</v>
      </c>
    </row>
    <row r="634" spans="1:11" ht="15">
      <c r="A634" s="28" t="s">
        <v>56</v>
      </c>
      <c r="B634" s="40">
        <v>0</v>
      </c>
      <c r="C634" s="40">
        <v>0</v>
      </c>
      <c r="D634" s="40">
        <v>0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79"/>
        <v>0</v>
      </c>
    </row>
    <row r="635" spans="1:11" ht="15">
      <c r="A635" s="29" t="s">
        <v>16</v>
      </c>
      <c r="B635" s="43">
        <v>422.93979131700564</v>
      </c>
      <c r="C635" s="43">
        <v>1.827972286996925</v>
      </c>
      <c r="D635" s="43">
        <v>34.080374115344526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79"/>
        <v>458.84813771934711</v>
      </c>
    </row>
    <row r="636" spans="1:11" ht="15">
      <c r="A636" s="28" t="s">
        <v>68</v>
      </c>
      <c r="B636" s="40">
        <v>9.54532431719106</v>
      </c>
      <c r="C636" s="40">
        <v>0.21541703103917542</v>
      </c>
      <c r="D636" s="40">
        <v>0</v>
      </c>
      <c r="E636" s="40">
        <v>0</v>
      </c>
      <c r="F636" s="40">
        <v>0</v>
      </c>
      <c r="G636" s="40">
        <v>0</v>
      </c>
      <c r="H636" s="41">
        <v>0</v>
      </c>
      <c r="I636" s="42">
        <f t="shared" si="79"/>
        <v>9.7607413482302352</v>
      </c>
    </row>
    <row r="637" spans="1:11" ht="15">
      <c r="A637" s="29" t="s">
        <v>58</v>
      </c>
      <c r="B637" s="43">
        <v>0</v>
      </c>
      <c r="C637" s="43">
        <v>1.823728549832375</v>
      </c>
      <c r="D637" s="43">
        <v>0</v>
      </c>
      <c r="E637" s="43">
        <v>88.515870144713062</v>
      </c>
      <c r="F637" s="43">
        <v>3495.7377551491213</v>
      </c>
      <c r="G637" s="43">
        <v>0</v>
      </c>
      <c r="H637" s="44">
        <v>0</v>
      </c>
      <c r="I637" s="39">
        <f t="shared" si="79"/>
        <v>3586.077353843667</v>
      </c>
    </row>
    <row r="638" spans="1:11" ht="15">
      <c r="A638" s="28" t="s">
        <v>12</v>
      </c>
      <c r="B638" s="40">
        <v>0</v>
      </c>
      <c r="C638" s="40">
        <v>0</v>
      </c>
      <c r="D638" s="40">
        <v>0</v>
      </c>
      <c r="E638" s="40">
        <v>32.702929161082778</v>
      </c>
      <c r="F638" s="40">
        <v>0</v>
      </c>
      <c r="G638" s="40">
        <v>0</v>
      </c>
      <c r="H638" s="41">
        <v>0</v>
      </c>
      <c r="I638" s="42">
        <f t="shared" si="79"/>
        <v>32.702929161082778</v>
      </c>
    </row>
    <row r="639" spans="1:11" ht="15">
      <c r="A639" s="29" t="s">
        <v>59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79"/>
        <v>0</v>
      </c>
    </row>
    <row r="640" spans="1:11" ht="15">
      <c r="A640" s="28" t="s">
        <v>17</v>
      </c>
      <c r="B640" s="40">
        <v>52.517844181321671</v>
      </c>
      <c r="C640" s="40">
        <v>0</v>
      </c>
      <c r="D640" s="40">
        <v>0.25425105736496295</v>
      </c>
      <c r="E640" s="40">
        <v>1.5470447725533256</v>
      </c>
      <c r="F640" s="40">
        <v>0</v>
      </c>
      <c r="G640" s="40">
        <v>0</v>
      </c>
      <c r="H640" s="41">
        <v>0</v>
      </c>
      <c r="I640" s="42">
        <f t="shared" si="79"/>
        <v>54.319140011239959</v>
      </c>
    </row>
    <row r="641" spans="1:11" ht="15">
      <c r="A641" s="29" t="s">
        <v>140</v>
      </c>
      <c r="B641" s="43">
        <v>228.03330809361998</v>
      </c>
      <c r="C641" s="43">
        <v>0</v>
      </c>
      <c r="D641" s="43">
        <v>58.936653510674617</v>
      </c>
      <c r="E641" s="43">
        <v>0</v>
      </c>
      <c r="F641" s="43">
        <v>0</v>
      </c>
      <c r="G641" s="43">
        <v>0</v>
      </c>
      <c r="H641" s="44">
        <v>0</v>
      </c>
      <c r="I641" s="39">
        <f t="shared" si="79"/>
        <v>286.96996160429461</v>
      </c>
    </row>
    <row r="642" spans="1:11" ht="15">
      <c r="A642" s="28" t="s">
        <v>25</v>
      </c>
      <c r="B642" s="40">
        <v>266.20809765866602</v>
      </c>
      <c r="C642" s="40">
        <v>0.34589042858322533</v>
      </c>
      <c r="D642" s="40">
        <v>5.5063284783847797</v>
      </c>
      <c r="E642" s="40">
        <v>442.35450151902177</v>
      </c>
      <c r="F642" s="40">
        <v>0</v>
      </c>
      <c r="G642" s="40">
        <v>149.17089711027589</v>
      </c>
      <c r="H642" s="41">
        <v>2.0928663702278198</v>
      </c>
      <c r="I642" s="42">
        <f t="shared" si="79"/>
        <v>865.67858156515945</v>
      </c>
    </row>
    <row r="643" spans="1:11" ht="15">
      <c r="A643" s="29" t="s">
        <v>24</v>
      </c>
      <c r="B643" s="43">
        <v>18.810803976526667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79"/>
        <v>18.810803976526667</v>
      </c>
    </row>
    <row r="644" spans="1:11" ht="15">
      <c r="A644" s="28" t="s">
        <v>60</v>
      </c>
      <c r="B644" s="40">
        <v>660.41204777002247</v>
      </c>
      <c r="C644" s="40">
        <v>29.914424344435819</v>
      </c>
      <c r="D644" s="40">
        <v>376.04363709194234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79"/>
        <v>1066.3701092064007</v>
      </c>
    </row>
    <row r="645" spans="1:11" ht="15">
      <c r="A645" s="29" t="s">
        <v>22</v>
      </c>
      <c r="B645" s="43">
        <v>225.8714063207839</v>
      </c>
      <c r="C645" s="43">
        <v>0</v>
      </c>
      <c r="D645" s="43">
        <v>0.33741099604903557</v>
      </c>
      <c r="E645" s="43">
        <v>0</v>
      </c>
      <c r="F645" s="43">
        <v>108.86996180175026</v>
      </c>
      <c r="G645" s="43">
        <v>0</v>
      </c>
      <c r="H645" s="44">
        <v>0</v>
      </c>
      <c r="I645" s="39">
        <f t="shared" si="79"/>
        <v>335.07877911858321</v>
      </c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79"/>
        <v>0</v>
      </c>
    </row>
    <row r="647" spans="1:11" ht="15">
      <c r="A647" s="30" t="s">
        <v>64</v>
      </c>
      <c r="B647" s="43">
        <v>9.3087364810845248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79"/>
        <v>9.3087364810845248</v>
      </c>
    </row>
    <row r="648" spans="1:11">
      <c r="A648" s="55" t="s">
        <v>23</v>
      </c>
      <c r="B648" s="59">
        <v>9.3087364810845248</v>
      </c>
      <c r="C648" s="59">
        <v>0</v>
      </c>
      <c r="D648" s="59">
        <v>0</v>
      </c>
      <c r="E648" s="59">
        <v>0</v>
      </c>
      <c r="F648" s="59">
        <v>0</v>
      </c>
      <c r="G648" s="59">
        <v>0</v>
      </c>
      <c r="H648" s="60">
        <v>0</v>
      </c>
      <c r="I648" s="61">
        <f t="shared" si="79"/>
        <v>9.3087364810845248</v>
      </c>
    </row>
    <row r="649" spans="1:11">
      <c r="A649" s="56" t="s">
        <v>19</v>
      </c>
      <c r="B649" s="62">
        <v>0</v>
      </c>
      <c r="C649" s="62">
        <v>0</v>
      </c>
      <c r="D649" s="62">
        <v>0</v>
      </c>
      <c r="E649" s="62">
        <v>0</v>
      </c>
      <c r="F649" s="62">
        <v>0</v>
      </c>
      <c r="G649" s="62">
        <v>0</v>
      </c>
      <c r="H649" s="63">
        <v>0</v>
      </c>
      <c r="I649" s="64">
        <f t="shared" si="79"/>
        <v>0</v>
      </c>
    </row>
    <row r="650" spans="1:11">
      <c r="A650" s="55" t="s">
        <v>20</v>
      </c>
      <c r="B650" s="59">
        <v>0</v>
      </c>
      <c r="C650" s="59">
        <v>0</v>
      </c>
      <c r="D650" s="59">
        <v>0</v>
      </c>
      <c r="E650" s="59">
        <v>0</v>
      </c>
      <c r="F650" s="59">
        <v>0</v>
      </c>
      <c r="G650" s="59">
        <v>0</v>
      </c>
      <c r="H650" s="60">
        <v>0</v>
      </c>
      <c r="I650" s="61">
        <f t="shared" si="79"/>
        <v>0</v>
      </c>
    </row>
    <row r="651" spans="1:11" ht="15" thickBot="1">
      <c r="A651" s="57" t="s">
        <v>11</v>
      </c>
      <c r="B651" s="52">
        <v>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65">
        <v>0</v>
      </c>
      <c r="I651" s="66">
        <f t="shared" si="79"/>
        <v>0</v>
      </c>
    </row>
    <row r="652" spans="1:11" ht="15">
      <c r="A652" s="34" t="s">
        <v>26</v>
      </c>
      <c r="B652" s="67">
        <f>+SUM(B631:B647)</f>
        <v>1939.0805641678626</v>
      </c>
      <c r="C652" s="67">
        <f t="shared" ref="C652:H652" si="80">+SUM(C631:C647)</f>
        <v>34.12743264088752</v>
      </c>
      <c r="D652" s="67">
        <f t="shared" si="80"/>
        <v>478.35330157159189</v>
      </c>
      <c r="E652" s="67">
        <f>+SUM(E631:E647)</f>
        <v>565.12034559737094</v>
      </c>
      <c r="F652" s="67">
        <f t="shared" si="80"/>
        <v>3604.6077169508717</v>
      </c>
      <c r="G652" s="67">
        <f>+SUM(G631:G647)</f>
        <v>149.17089711027589</v>
      </c>
      <c r="H652" s="68">
        <f t="shared" si="80"/>
        <v>2.0928663702278198</v>
      </c>
      <c r="I652" s="39">
        <f>+SUM(I631:I647)</f>
        <v>6772.553124409088</v>
      </c>
    </row>
    <row r="653" spans="1:11" s="15" customFormat="1" ht="15" thickBot="1">
      <c r="A653" s="58" t="s">
        <v>90</v>
      </c>
      <c r="B653" s="48">
        <f>+B652/$I$652</f>
        <v>0.28631455945014078</v>
      </c>
      <c r="C653" s="48">
        <f t="shared" ref="C653:I653" si="81">+C652/$I$652</f>
        <v>5.0390793566296565E-3</v>
      </c>
      <c r="D653" s="48">
        <f t="shared" si="81"/>
        <v>7.0631162692183197E-2</v>
      </c>
      <c r="E653" s="48">
        <f t="shared" si="81"/>
        <v>8.3442733518118872E-2</v>
      </c>
      <c r="F653" s="48">
        <f t="shared" si="81"/>
        <v>0.53223764372691829</v>
      </c>
      <c r="G653" s="48">
        <f t="shared" si="81"/>
        <v>2.2025799483601866E-2</v>
      </c>
      <c r="H653" s="48">
        <f t="shared" si="81"/>
        <v>3.0902177240734813E-4</v>
      </c>
      <c r="I653" s="48">
        <f t="shared" si="81"/>
        <v>1</v>
      </c>
      <c r="K653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84:I84"/>
    <mergeCell ref="B6:I6"/>
    <mergeCell ref="B32:I32"/>
    <mergeCell ref="B58:I58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rgb="FFC00000"/>
  </sheetPr>
  <dimension ref="A1:AF653"/>
  <sheetViews>
    <sheetView tabSelected="1" topLeftCell="A94" zoomScale="60" zoomScaleNormal="60" workbookViewId="0">
      <selection activeCell="A2" sqref="A2"/>
    </sheetView>
  </sheetViews>
  <sheetFormatPr baseColWidth="10" defaultRowHeight="14.25"/>
  <cols>
    <col min="1" max="1" width="45.125" style="1" customWidth="1"/>
    <col min="2" max="9" width="16.625" style="2" customWidth="1"/>
    <col min="10" max="10" width="12.125" style="4" bestFit="1" customWidth="1"/>
    <col min="11" max="11" width="13" customWidth="1"/>
    <col min="12" max="12" width="9.75" style="1" customWidth="1"/>
    <col min="13" max="19" width="16.625" style="1" customWidth="1"/>
    <col min="20" max="20" width="36.625" style="1" customWidth="1"/>
    <col min="21" max="41" width="16.625" style="1" customWidth="1"/>
    <col min="42" max="44" width="14.625" style="1" customWidth="1"/>
    <col min="45" max="16384" width="11" style="1"/>
  </cols>
  <sheetData>
    <row r="1" spans="1:11" s="4" customFormat="1" ht="15" customHeight="1" thickTop="1">
      <c r="A1" s="382" t="s">
        <v>88</v>
      </c>
      <c r="B1" s="455"/>
      <c r="C1" s="455"/>
      <c r="D1" s="455"/>
      <c r="E1" s="455"/>
      <c r="F1" s="455"/>
      <c r="G1" s="455"/>
      <c r="H1" s="455"/>
      <c r="I1" s="456"/>
      <c r="K1"/>
    </row>
    <row r="2" spans="1:11" s="4" customFormat="1" ht="14.25" customHeight="1">
      <c r="A2" s="457"/>
      <c r="B2" s="458"/>
      <c r="C2" s="458"/>
      <c r="D2" s="458"/>
      <c r="E2" s="458"/>
      <c r="F2" s="458"/>
      <c r="G2" s="458"/>
      <c r="H2" s="458"/>
      <c r="I2" s="459"/>
      <c r="K2"/>
    </row>
    <row r="3" spans="1:11" s="4" customFormat="1" ht="15" customHeight="1" thickBot="1">
      <c r="A3" s="460"/>
      <c r="B3" s="461"/>
      <c r="C3" s="461"/>
      <c r="D3" s="461"/>
      <c r="E3" s="461"/>
      <c r="F3" s="461"/>
      <c r="G3" s="461"/>
      <c r="H3" s="461"/>
      <c r="I3" s="462"/>
      <c r="K3"/>
    </row>
    <row r="4" spans="1:11" s="4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/>
    </row>
    <row r="5" spans="1:11" ht="13.5" customHeight="1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s="4" customFormat="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  <c r="K6"/>
    </row>
    <row r="7" spans="1:11" s="4" customFormat="1" ht="15" customHeight="1">
      <c r="A7" s="27" t="s">
        <v>7</v>
      </c>
      <c r="B7" s="37">
        <f>+B33+B85</f>
        <v>912.90367515827108</v>
      </c>
      <c r="C7" s="37">
        <f t="shared" ref="C7:H7" si="0">+C33+C85</f>
        <v>1297.0000000499997</v>
      </c>
      <c r="D7" s="37">
        <f t="shared" si="0"/>
        <v>2330.0973249717285</v>
      </c>
      <c r="E7" s="37">
        <f t="shared" si="0"/>
        <v>2E-8</v>
      </c>
      <c r="F7" s="37">
        <f>+F59+F85</f>
        <v>20</v>
      </c>
      <c r="G7" s="37">
        <f t="shared" si="0"/>
        <v>0</v>
      </c>
      <c r="H7" s="38">
        <f t="shared" si="0"/>
        <v>0</v>
      </c>
      <c r="I7" s="39">
        <f>SUM(B7:H7)</f>
        <v>4560.001000199999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21.604711875065917</v>
      </c>
      <c r="C8" s="40">
        <f t="shared" si="1"/>
        <v>4.9999999999999998E-8</v>
      </c>
      <c r="D8" s="40">
        <f t="shared" si="1"/>
        <v>2.3952882649340834</v>
      </c>
      <c r="E8" s="40">
        <f t="shared" si="1"/>
        <v>2E-8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24.000000210000003</v>
      </c>
      <c r="K8" s="294">
        <v>0</v>
      </c>
    </row>
    <row r="9" spans="1:11" ht="13.5" customHeight="1">
      <c r="A9" s="29" t="s">
        <v>9</v>
      </c>
      <c r="B9" s="43">
        <f t="shared" si="1"/>
        <v>153.02967806790642</v>
      </c>
      <c r="C9" s="43">
        <f t="shared" si="1"/>
        <v>4.9999999999999998E-8</v>
      </c>
      <c r="D9" s="43">
        <f t="shared" si="1"/>
        <v>14.970422072093582</v>
      </c>
      <c r="E9" s="43">
        <f t="shared" si="1"/>
        <v>2E-8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168.00010021</v>
      </c>
      <c r="K9" s="294">
        <v>0</v>
      </c>
    </row>
    <row r="10" spans="1:11" ht="13.5" customHeight="1">
      <c r="A10" s="28" t="s">
        <v>10</v>
      </c>
      <c r="B10" s="40">
        <f t="shared" si="1"/>
        <v>1727.2050782180327</v>
      </c>
      <c r="C10" s="40">
        <f t="shared" si="1"/>
        <v>1.005E-5</v>
      </c>
      <c r="D10" s="40">
        <f t="shared" si="1"/>
        <v>218.79502192196742</v>
      </c>
      <c r="E10" s="40">
        <f t="shared" si="1"/>
        <v>2E-8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1946.00011021</v>
      </c>
      <c r="K10" s="294">
        <v>0</v>
      </c>
    </row>
    <row r="11" spans="1:11" ht="13.5" customHeight="1">
      <c r="A11" s="29" t="s">
        <v>11</v>
      </c>
      <c r="B11" s="43">
        <f t="shared" si="1"/>
        <v>7.9999999999999988E-8</v>
      </c>
      <c r="C11" s="43">
        <f t="shared" si="1"/>
        <v>4.9999999999999998E-8</v>
      </c>
      <c r="D11" s="43">
        <f t="shared" si="1"/>
        <v>5.9999999999999995E-8</v>
      </c>
      <c r="E11" s="43">
        <f t="shared" si="1"/>
        <v>2E-8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2.0999999999999997E-7</v>
      </c>
      <c r="K11" s="294">
        <v>0</v>
      </c>
    </row>
    <row r="12" spans="1:11" ht="13.5" customHeight="1">
      <c r="A12" s="28" t="s">
        <v>12</v>
      </c>
      <c r="B12" s="40">
        <f t="shared" si="1"/>
        <v>7.9999999999999988E-8</v>
      </c>
      <c r="C12" s="40">
        <f t="shared" si="1"/>
        <v>4.9999999999999998E-8</v>
      </c>
      <c r="D12" s="40">
        <f t="shared" si="1"/>
        <v>6.3174913070779645E-2</v>
      </c>
      <c r="E12" s="40">
        <f t="shared" si="1"/>
        <v>38.101237994963356</v>
      </c>
      <c r="F12" s="40">
        <f>+F64+F90</f>
        <v>20314.728245369704</v>
      </c>
      <c r="G12" s="40">
        <f t="shared" si="1"/>
        <v>0</v>
      </c>
      <c r="H12" s="41">
        <f t="shared" si="1"/>
        <v>0</v>
      </c>
      <c r="I12" s="42">
        <f t="shared" si="3"/>
        <v>20352.892658407738</v>
      </c>
      <c r="K12" s="294">
        <v>0</v>
      </c>
    </row>
    <row r="13" spans="1:11" ht="13.5" customHeight="1">
      <c r="A13" s="29" t="s">
        <v>13</v>
      </c>
      <c r="B13" s="43">
        <f t="shared" si="1"/>
        <v>1.0000799999999998E-3</v>
      </c>
      <c r="C13" s="43">
        <f t="shared" si="1"/>
        <v>4.9999999999999998E-8</v>
      </c>
      <c r="D13" s="43">
        <f t="shared" si="1"/>
        <v>5.9999999999999995E-8</v>
      </c>
      <c r="E13" s="43">
        <f t="shared" si="1"/>
        <v>118.00000002</v>
      </c>
      <c r="F13" s="43">
        <f t="shared" si="2"/>
        <v>16053</v>
      </c>
      <c r="G13" s="43">
        <f t="shared" si="1"/>
        <v>0</v>
      </c>
      <c r="H13" s="44">
        <f t="shared" si="1"/>
        <v>0</v>
      </c>
      <c r="I13" s="39">
        <f t="shared" si="3"/>
        <v>16171.001000210001</v>
      </c>
      <c r="K13" s="294">
        <v>0</v>
      </c>
    </row>
    <row r="14" spans="1:11" ht="13.5" customHeight="1">
      <c r="A14" s="28" t="s">
        <v>14</v>
      </c>
      <c r="B14" s="40">
        <f t="shared" si="1"/>
        <v>8.9999999999999985E-8</v>
      </c>
      <c r="C14" s="40">
        <f t="shared" si="1"/>
        <v>2.4655939354332266</v>
      </c>
      <c r="D14" s="40">
        <f t="shared" si="1"/>
        <v>5.8064845930271698</v>
      </c>
      <c r="E14" s="40">
        <f t="shared" si="1"/>
        <v>1449.2502962883177</v>
      </c>
      <c r="F14" s="40">
        <f t="shared" si="2"/>
        <v>35825.772217963793</v>
      </c>
      <c r="G14" s="40">
        <f t="shared" si="1"/>
        <v>0</v>
      </c>
      <c r="H14" s="41">
        <f t="shared" si="1"/>
        <v>0</v>
      </c>
      <c r="I14" s="42">
        <f>SUM(B14:H14)</f>
        <v>37283.294592870574</v>
      </c>
      <c r="K14" s="294">
        <v>0</v>
      </c>
    </row>
    <row r="15" spans="1:11" ht="13.5" customHeight="1">
      <c r="A15" s="29" t="s">
        <v>15</v>
      </c>
      <c r="B15" s="43">
        <f>+B41+B93</f>
        <v>14225.780903764808</v>
      </c>
      <c r="C15" s="43">
        <f t="shared" si="1"/>
        <v>51.957846948589257</v>
      </c>
      <c r="D15" s="43">
        <f t="shared" si="1"/>
        <v>982.26125160760444</v>
      </c>
      <c r="E15" s="43">
        <f t="shared" si="1"/>
        <v>3.0000000000000004E-8</v>
      </c>
      <c r="F15" s="43">
        <f t="shared" si="2"/>
        <v>0</v>
      </c>
      <c r="G15" s="43">
        <f t="shared" si="1"/>
        <v>0</v>
      </c>
      <c r="H15" s="44">
        <f t="shared" si="1"/>
        <v>0</v>
      </c>
      <c r="I15" s="39">
        <f t="shared" si="3"/>
        <v>15260.000002351002</v>
      </c>
      <c r="K15" s="294">
        <v>0</v>
      </c>
    </row>
    <row r="16" spans="1:11" ht="13.5" customHeight="1">
      <c r="A16" s="28" t="s">
        <v>16</v>
      </c>
      <c r="B16" s="40">
        <f t="shared" si="1"/>
        <v>3036.8444196644896</v>
      </c>
      <c r="C16" s="40">
        <f t="shared" si="1"/>
        <v>763.62493285790833</v>
      </c>
      <c r="D16" s="40">
        <f t="shared" si="1"/>
        <v>1821.4591605021703</v>
      </c>
      <c r="E16" s="40">
        <f t="shared" si="1"/>
        <v>18.07148720543146</v>
      </c>
      <c r="F16" s="40">
        <f t="shared" si="2"/>
        <v>0</v>
      </c>
      <c r="G16" s="40">
        <f t="shared" si="1"/>
        <v>0</v>
      </c>
      <c r="H16" s="41">
        <f t="shared" si="1"/>
        <v>0</v>
      </c>
      <c r="I16" s="42">
        <f t="shared" si="3"/>
        <v>5640.0000002299994</v>
      </c>
      <c r="K16" s="294">
        <v>0</v>
      </c>
    </row>
    <row r="17" spans="1:11" ht="13.5" customHeight="1">
      <c r="A17" s="29" t="s">
        <v>17</v>
      </c>
      <c r="B17" s="43">
        <f t="shared" si="1"/>
        <v>709.80867207557219</v>
      </c>
      <c r="C17" s="43">
        <f t="shared" si="1"/>
        <v>10.998932678145495</v>
      </c>
      <c r="D17" s="43">
        <f t="shared" si="1"/>
        <v>273.43452915218325</v>
      </c>
      <c r="E17" s="43">
        <f t="shared" si="1"/>
        <v>10.758066314099054</v>
      </c>
      <c r="F17" s="43">
        <f t="shared" si="2"/>
        <v>38.645811164705172</v>
      </c>
      <c r="G17" s="43">
        <f t="shared" si="1"/>
        <v>0</v>
      </c>
      <c r="H17" s="44">
        <f t="shared" si="1"/>
        <v>0</v>
      </c>
      <c r="I17" s="39">
        <f>SUM(B17:H17)</f>
        <v>1043.6460113847052</v>
      </c>
      <c r="K17" s="294">
        <v>0</v>
      </c>
    </row>
    <row r="18" spans="1:11" ht="13.5" customHeight="1">
      <c r="A18" s="28" t="s">
        <v>18</v>
      </c>
      <c r="B18" s="40">
        <f t="shared" si="1"/>
        <v>1.0000799999999995E-3</v>
      </c>
      <c r="C18" s="40">
        <f t="shared" si="1"/>
        <v>1.0599999999999994E-6</v>
      </c>
      <c r="D18" s="40">
        <f t="shared" si="1"/>
        <v>53.000000050000004</v>
      </c>
      <c r="E18" s="40">
        <f t="shared" si="1"/>
        <v>2E-8</v>
      </c>
      <c r="F18" s="40">
        <f t="shared" si="2"/>
        <v>0</v>
      </c>
      <c r="G18" s="40">
        <f t="shared" si="1"/>
        <v>0</v>
      </c>
      <c r="H18" s="41">
        <f t="shared" si="1"/>
        <v>0</v>
      </c>
      <c r="I18" s="42">
        <f t="shared" si="3"/>
        <v>53.001001210000005</v>
      </c>
      <c r="K18" s="294">
        <v>0</v>
      </c>
    </row>
    <row r="19" spans="1:11" ht="13.5" customHeight="1">
      <c r="A19" s="29" t="s">
        <v>140</v>
      </c>
      <c r="B19" s="43">
        <f t="shared" si="1"/>
        <v>17317.438722554376</v>
      </c>
      <c r="C19" s="43">
        <f t="shared" si="1"/>
        <v>4756.2352242645939</v>
      </c>
      <c r="D19" s="43">
        <f t="shared" si="1"/>
        <v>9397.6786762105439</v>
      </c>
      <c r="E19" s="43">
        <f t="shared" si="1"/>
        <v>809.03274167696077</v>
      </c>
      <c r="F19" s="43">
        <f t="shared" si="2"/>
        <v>3973</v>
      </c>
      <c r="G19" s="43">
        <f t="shared" si="1"/>
        <v>0</v>
      </c>
      <c r="H19" s="44">
        <f t="shared" si="1"/>
        <v>0</v>
      </c>
      <c r="I19" s="39">
        <f t="shared" si="3"/>
        <v>36253.385364706475</v>
      </c>
      <c r="K19" s="294">
        <v>0</v>
      </c>
    </row>
    <row r="20" spans="1:11" ht="13.5" customHeight="1">
      <c r="A20" s="28" t="s">
        <v>19</v>
      </c>
      <c r="B20" s="40">
        <f t="shared" si="1"/>
        <v>8.9999999999999985E-8</v>
      </c>
      <c r="C20" s="40">
        <f t="shared" si="1"/>
        <v>5.9999999999999995E-8</v>
      </c>
      <c r="D20" s="40">
        <f t="shared" si="1"/>
        <v>5.9999999999999995E-8</v>
      </c>
      <c r="E20" s="40">
        <f t="shared" si="1"/>
        <v>2E-8</v>
      </c>
      <c r="F20" s="40">
        <f t="shared" si="2"/>
        <v>0</v>
      </c>
      <c r="G20" s="40">
        <f t="shared" si="1"/>
        <v>0</v>
      </c>
      <c r="H20" s="41">
        <f t="shared" si="1"/>
        <v>0</v>
      </c>
      <c r="I20" s="42">
        <f t="shared" si="3"/>
        <v>2.2999999999999999E-7</v>
      </c>
      <c r="K20" s="294">
        <v>0</v>
      </c>
    </row>
    <row r="21" spans="1:11" ht="13.5" customHeight="1">
      <c r="A21" s="29" t="s">
        <v>20</v>
      </c>
      <c r="B21" s="43">
        <f t="shared" si="1"/>
        <v>8.9999999999999985E-8</v>
      </c>
      <c r="C21" s="43">
        <f t="shared" si="1"/>
        <v>5.9999999999999995E-8</v>
      </c>
      <c r="D21" s="43">
        <f t="shared" si="1"/>
        <v>5.9999999999999995E-8</v>
      </c>
      <c r="E21" s="43">
        <f t="shared" si="1"/>
        <v>2E-8</v>
      </c>
      <c r="F21" s="43">
        <f t="shared" si="2"/>
        <v>0</v>
      </c>
      <c r="G21" s="43">
        <f t="shared" si="1"/>
        <v>0</v>
      </c>
      <c r="H21" s="44">
        <f t="shared" si="1"/>
        <v>0</v>
      </c>
      <c r="I21" s="39">
        <f t="shared" si="3"/>
        <v>2.2999999999999999E-7</v>
      </c>
      <c r="K21" s="294">
        <v>0</v>
      </c>
    </row>
    <row r="22" spans="1:11" ht="13.5" customHeight="1">
      <c r="A22" s="28" t="s">
        <v>21</v>
      </c>
      <c r="B22" s="40">
        <f t="shared" si="1"/>
        <v>109.38881994044981</v>
      </c>
      <c r="C22" s="40">
        <f t="shared" si="1"/>
        <v>329.0843108506877</v>
      </c>
      <c r="D22" s="40">
        <f t="shared" si="1"/>
        <v>153.52696940886261</v>
      </c>
      <c r="E22" s="40">
        <f t="shared" si="1"/>
        <v>2E-8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592.00010022000015</v>
      </c>
      <c r="K22" s="294">
        <v>0</v>
      </c>
    </row>
    <row r="23" spans="1:11" ht="13.5" customHeight="1">
      <c r="A23" s="30" t="s">
        <v>60</v>
      </c>
      <c r="B23" s="43">
        <f t="shared" si="1"/>
        <v>16463.929390047328</v>
      </c>
      <c r="C23" s="43">
        <f t="shared" si="1"/>
        <v>36.401163823914082</v>
      </c>
      <c r="D23" s="43">
        <f t="shared" si="1"/>
        <v>2058.6694474487572</v>
      </c>
      <c r="E23" s="43">
        <f t="shared" si="1"/>
        <v>2E-8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18559.000001339999</v>
      </c>
      <c r="K23" s="294">
        <v>0</v>
      </c>
    </row>
    <row r="24" spans="1:11" ht="13.5" customHeight="1">
      <c r="A24" s="28" t="s">
        <v>22</v>
      </c>
      <c r="B24" s="40">
        <f t="shared" ref="B24:H27" si="4">+B50+B102</f>
        <v>1038.9877775004297</v>
      </c>
      <c r="C24" s="40">
        <f t="shared" si="4"/>
        <v>665.69848780838072</v>
      </c>
      <c r="D24" s="40">
        <f t="shared" si="4"/>
        <v>93.067793735956101</v>
      </c>
      <c r="E24" s="40">
        <f t="shared" si="4"/>
        <v>2E-8</v>
      </c>
      <c r="F24" s="40">
        <f t="shared" si="2"/>
        <v>166.12047998533353</v>
      </c>
      <c r="G24" s="40">
        <f t="shared" si="4"/>
        <v>0</v>
      </c>
      <c r="H24" s="41">
        <f t="shared" si="4"/>
        <v>0</v>
      </c>
      <c r="I24" s="42">
        <f t="shared" si="3"/>
        <v>1963.8745390501001</v>
      </c>
      <c r="K24" s="294">
        <v>0</v>
      </c>
    </row>
    <row r="25" spans="1:11" ht="13.5" customHeight="1">
      <c r="A25" s="30" t="s">
        <v>23</v>
      </c>
      <c r="B25" s="43">
        <f t="shared" si="4"/>
        <v>613.93604694508474</v>
      </c>
      <c r="C25" s="43">
        <f t="shared" si="4"/>
        <v>5.9999999999999995E-8</v>
      </c>
      <c r="D25" s="43">
        <f t="shared" si="4"/>
        <v>555.15745009437205</v>
      </c>
      <c r="E25" s="43">
        <f t="shared" si="4"/>
        <v>2E-8</v>
      </c>
      <c r="F25" s="43">
        <f t="shared" si="2"/>
        <v>0</v>
      </c>
      <c r="G25" s="43">
        <f t="shared" si="4"/>
        <v>0</v>
      </c>
      <c r="H25" s="44">
        <f t="shared" si="4"/>
        <v>0</v>
      </c>
      <c r="I25" s="39">
        <f t="shared" si="3"/>
        <v>1169.0934971194567</v>
      </c>
      <c r="K25" s="294">
        <v>0</v>
      </c>
    </row>
    <row r="26" spans="1:11" ht="13.5" customHeight="1">
      <c r="A26" s="28" t="s">
        <v>24</v>
      </c>
      <c r="B26" s="40">
        <f t="shared" si="4"/>
        <v>3696.2103365878324</v>
      </c>
      <c r="C26" s="40">
        <f t="shared" si="4"/>
        <v>234.71367720449209</v>
      </c>
      <c r="D26" s="40">
        <f t="shared" si="4"/>
        <v>495.72749959767543</v>
      </c>
      <c r="E26" s="40">
        <f t="shared" si="4"/>
        <v>2E-8</v>
      </c>
      <c r="F26" s="40">
        <f t="shared" si="2"/>
        <v>0</v>
      </c>
      <c r="G26" s="40">
        <f t="shared" si="4"/>
        <v>0</v>
      </c>
      <c r="H26" s="41">
        <f t="shared" si="4"/>
        <v>0</v>
      </c>
      <c r="I26" s="42">
        <f t="shared" si="3"/>
        <v>4426.6515134099991</v>
      </c>
      <c r="K26" s="294">
        <v>0</v>
      </c>
    </row>
    <row r="27" spans="1:11" s="15" customFormat="1" ht="13.5" customHeight="1" thickBot="1">
      <c r="A27" s="30" t="s">
        <v>25</v>
      </c>
      <c r="B27" s="43">
        <f t="shared" si="4"/>
        <v>3501.5390635501212</v>
      </c>
      <c r="C27" s="43">
        <f t="shared" si="4"/>
        <v>54.780610057742322</v>
      </c>
      <c r="D27" s="43">
        <f t="shared" si="4"/>
        <v>6824.5114823562963</v>
      </c>
      <c r="E27" s="43">
        <f t="shared" si="4"/>
        <v>14031.292219595238</v>
      </c>
      <c r="F27" s="43">
        <f t="shared" si="2"/>
        <v>1747</v>
      </c>
      <c r="G27" s="43">
        <f t="shared" si="4"/>
        <v>5017.428546092784</v>
      </c>
      <c r="H27" s="44">
        <f t="shared" si="4"/>
        <v>363.44807865781831</v>
      </c>
      <c r="I27" s="39">
        <f t="shared" si="3"/>
        <v>31540.000000309996</v>
      </c>
      <c r="K27" s="294">
        <v>0</v>
      </c>
    </row>
    <row r="28" spans="1:11" ht="13.5" customHeight="1">
      <c r="A28" s="31" t="s">
        <v>26</v>
      </c>
      <c r="B28" s="45">
        <f>SUM(B7:B27)</f>
        <v>63528.609296539769</v>
      </c>
      <c r="C28" s="45">
        <f t="shared" ref="C28:I28" si="5">SUM(C7:C27)</f>
        <v>8202.9607920198887</v>
      </c>
      <c r="D28" s="45">
        <f t="shared" si="5"/>
        <v>25280.621977141243</v>
      </c>
      <c r="E28" s="45">
        <f t="shared" si="5"/>
        <v>16474.506049385011</v>
      </c>
      <c r="F28" s="45">
        <f t="shared" si="5"/>
        <v>78138.266754483542</v>
      </c>
      <c r="G28" s="45">
        <f t="shared" si="5"/>
        <v>5017.428546092784</v>
      </c>
      <c r="H28" s="45">
        <f t="shared" si="5"/>
        <v>363.44807865781831</v>
      </c>
      <c r="I28" s="45">
        <f t="shared" si="5"/>
        <v>197005.84149432005</v>
      </c>
      <c r="J28" s="293">
        <v>1.000310032395646E-3</v>
      </c>
      <c r="K28" s="294">
        <v>1.000310032395646E-3</v>
      </c>
    </row>
    <row r="29" spans="1:11" ht="15" thickBot="1">
      <c r="A29" s="32" t="s">
        <v>90</v>
      </c>
      <c r="B29" s="48">
        <f>B28/$I28</f>
        <v>0.32247068825302516</v>
      </c>
      <c r="C29" s="48">
        <f t="shared" ref="C29:I29" si="6">C28/$I28</f>
        <v>4.1638160217987198E-2</v>
      </c>
      <c r="D29" s="48">
        <f t="shared" si="6"/>
        <v>0.12832422523811365</v>
      </c>
      <c r="E29" s="48">
        <f t="shared" si="6"/>
        <v>8.3624454607149262E-2</v>
      </c>
      <c r="F29" s="48">
        <f t="shared" si="6"/>
        <v>0.39662918704233641</v>
      </c>
      <c r="G29" s="48">
        <f t="shared" si="6"/>
        <v>2.5468425240768526E-2</v>
      </c>
      <c r="H29" s="48">
        <f t="shared" si="6"/>
        <v>1.8448594006198391E-3</v>
      </c>
      <c r="I29" s="49">
        <f t="shared" si="6"/>
        <v>1</v>
      </c>
      <c r="K29" s="294"/>
    </row>
    <row r="30" spans="1:11" ht="15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13.5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7.9999999999999988E-8</v>
      </c>
      <c r="C33" s="37">
        <f t="shared" ref="C33:E33" si="7">C111+C137+C163+C189+C215+C241+C267+C293+C319+C345+C371+C397+C423</f>
        <v>1297.0000000499997</v>
      </c>
      <c r="D33" s="37">
        <f t="shared" si="7"/>
        <v>2259.0010000499997</v>
      </c>
      <c r="E33" s="37">
        <f t="shared" si="7"/>
        <v>2E-8</v>
      </c>
      <c r="F33" s="421"/>
      <c r="G33" s="37">
        <f t="shared" ref="G33:H33" si="8">G111+G137+G163+G189+G215+G241+G267+G293+G319+G345+G371+G397+G423</f>
        <v>0</v>
      </c>
      <c r="H33" s="38">
        <f t="shared" si="8"/>
        <v>0</v>
      </c>
      <c r="I33" s="39">
        <f>SUM(B33:H33)</f>
        <v>3556.001000199999</v>
      </c>
      <c r="K33" s="294">
        <v>0</v>
      </c>
    </row>
    <row r="34" spans="1:11" ht="13.5" customHeight="1">
      <c r="A34" s="28" t="s">
        <v>8</v>
      </c>
      <c r="B34" s="40">
        <f t="shared" ref="B34:E53" si="9">B112+B138+B164+B190+B216+B242+B268+B294+B320+B346+B372+B398+B424</f>
        <v>7.9999999999999988E-8</v>
      </c>
      <c r="C34" s="40">
        <f t="shared" si="9"/>
        <v>4.9999999999999998E-8</v>
      </c>
      <c r="D34" s="40">
        <f t="shared" si="9"/>
        <v>5.9999999999999995E-8</v>
      </c>
      <c r="E34" s="40">
        <f t="shared" si="9"/>
        <v>2E-8</v>
      </c>
      <c r="F34" s="422"/>
      <c r="G34" s="40">
        <f t="shared" ref="G34:H34" si="10">G112+G138+G164+G190+G216+G242+G268+G294+G320+G346+G372+G398+G424</f>
        <v>0</v>
      </c>
      <c r="H34" s="41">
        <f t="shared" si="10"/>
        <v>0</v>
      </c>
      <c r="I34" s="42">
        <f t="shared" ref="I34:I53" si="11">SUM(B34:H34)</f>
        <v>2.0999999999999997E-7</v>
      </c>
      <c r="K34" s="294">
        <v>0</v>
      </c>
    </row>
    <row r="35" spans="1:11" ht="13.5" customHeight="1">
      <c r="A35" s="29" t="s">
        <v>9</v>
      </c>
      <c r="B35" s="43">
        <f t="shared" si="9"/>
        <v>1.0007999999999998E-4</v>
      </c>
      <c r="C35" s="43">
        <f t="shared" si="9"/>
        <v>4.9999999999999998E-8</v>
      </c>
      <c r="D35" s="43">
        <f t="shared" si="9"/>
        <v>5.9999999999999995E-8</v>
      </c>
      <c r="E35" s="43">
        <f t="shared" si="9"/>
        <v>2E-8</v>
      </c>
      <c r="F35" s="422"/>
      <c r="G35" s="43">
        <f t="shared" ref="G35:H35" si="12">G113+G139+G165+G191+G217+G243+G269+G295+G321+G347+G373+G399+G425</f>
        <v>0</v>
      </c>
      <c r="H35" s="44">
        <f t="shared" si="12"/>
        <v>0</v>
      </c>
      <c r="I35" s="39">
        <f t="shared" si="11"/>
        <v>1.0020999999999998E-4</v>
      </c>
      <c r="K35" s="294">
        <v>0</v>
      </c>
    </row>
    <row r="36" spans="1:11" ht="13.5" customHeight="1">
      <c r="A36" s="28" t="s">
        <v>10</v>
      </c>
      <c r="B36" s="40">
        <f t="shared" si="9"/>
        <v>7.9999999999999988E-8</v>
      </c>
      <c r="C36" s="40">
        <f t="shared" si="9"/>
        <v>1.005E-5</v>
      </c>
      <c r="D36" s="40">
        <f t="shared" si="9"/>
        <v>105.00010005999998</v>
      </c>
      <c r="E36" s="40">
        <f t="shared" si="9"/>
        <v>2E-8</v>
      </c>
      <c r="F36" s="422"/>
      <c r="G36" s="40">
        <f t="shared" ref="G36:H36" si="13">G114+G140+G166+G192+G218+G244+G270+G296+G322+G348+G374+G400+G426</f>
        <v>0</v>
      </c>
      <c r="H36" s="41">
        <f t="shared" si="13"/>
        <v>0</v>
      </c>
      <c r="I36" s="42">
        <f t="shared" si="11"/>
        <v>105.00011020999999</v>
      </c>
      <c r="K36" s="294">
        <v>0</v>
      </c>
    </row>
    <row r="37" spans="1:11" ht="13.5" customHeight="1">
      <c r="A37" s="29" t="s">
        <v>11</v>
      </c>
      <c r="B37" s="43">
        <f t="shared" si="9"/>
        <v>7.9999999999999988E-8</v>
      </c>
      <c r="C37" s="43">
        <f t="shared" si="9"/>
        <v>4.9999999999999998E-8</v>
      </c>
      <c r="D37" s="43">
        <f t="shared" si="9"/>
        <v>5.9999999999999995E-8</v>
      </c>
      <c r="E37" s="43">
        <f t="shared" si="9"/>
        <v>2E-8</v>
      </c>
      <c r="F37" s="422"/>
      <c r="G37" s="43">
        <f t="shared" ref="G37:H37" si="14">G115+G141+G167+G193+G219+G245+G271+G297+G323+G349+G375+G401+G427</f>
        <v>0</v>
      </c>
      <c r="H37" s="44">
        <f t="shared" si="14"/>
        <v>0</v>
      </c>
      <c r="I37" s="39">
        <f t="shared" si="11"/>
        <v>2.0999999999999997E-7</v>
      </c>
      <c r="K37" s="294">
        <v>0</v>
      </c>
    </row>
    <row r="38" spans="1:11" ht="13.5" customHeight="1">
      <c r="A38" s="28" t="s">
        <v>12</v>
      </c>
      <c r="B38" s="40">
        <f t="shared" si="9"/>
        <v>7.9999999999999988E-8</v>
      </c>
      <c r="C38" s="40">
        <f t="shared" si="9"/>
        <v>4.9999999999999998E-8</v>
      </c>
      <c r="D38" s="40">
        <f t="shared" si="9"/>
        <v>5.9999999999999995E-8</v>
      </c>
      <c r="E38" s="40">
        <f t="shared" si="9"/>
        <v>3.49156678462721</v>
      </c>
      <c r="F38" s="422"/>
      <c r="G38" s="40">
        <f t="shared" ref="G38:H38" si="15">G116+G142+G168+G194+G220+G246+G272+G298+G324+G350+G376+G402+G428</f>
        <v>0</v>
      </c>
      <c r="H38" s="41">
        <f t="shared" si="15"/>
        <v>0</v>
      </c>
      <c r="I38" s="42">
        <f t="shared" si="11"/>
        <v>3.4915669746272102</v>
      </c>
      <c r="K38" s="294">
        <v>0</v>
      </c>
    </row>
    <row r="39" spans="1:11" ht="13.5" customHeight="1">
      <c r="A39" s="29" t="s">
        <v>13</v>
      </c>
      <c r="B39" s="43">
        <f t="shared" si="9"/>
        <v>1.0000799999999998E-3</v>
      </c>
      <c r="C39" s="43">
        <f t="shared" si="9"/>
        <v>4.9999999999999998E-8</v>
      </c>
      <c r="D39" s="43">
        <f t="shared" si="9"/>
        <v>5.9999999999999995E-8</v>
      </c>
      <c r="E39" s="43">
        <f t="shared" si="9"/>
        <v>2E-8</v>
      </c>
      <c r="F39" s="422"/>
      <c r="G39" s="43">
        <f t="shared" ref="G39:H39" si="16">G117+G143+G169+G195+G221+G247+G273+G299+G325+G351+G377+G403+G429</f>
        <v>0</v>
      </c>
      <c r="H39" s="44">
        <f t="shared" si="16"/>
        <v>0</v>
      </c>
      <c r="I39" s="39">
        <f t="shared" si="11"/>
        <v>1.0002099999999999E-3</v>
      </c>
      <c r="K39" s="294">
        <v>0</v>
      </c>
    </row>
    <row r="40" spans="1:11" ht="13.5" customHeight="1">
      <c r="A40" s="28" t="s">
        <v>14</v>
      </c>
      <c r="B40" s="40">
        <f t="shared" si="9"/>
        <v>8.9999999999999985E-8</v>
      </c>
      <c r="C40" s="40">
        <f t="shared" si="9"/>
        <v>0.64128686471707586</v>
      </c>
      <c r="D40" s="40">
        <f t="shared" si="9"/>
        <v>5.5530667189825769</v>
      </c>
      <c r="E40" s="40">
        <f t="shared" si="9"/>
        <v>1242.4907977524904</v>
      </c>
      <c r="F40" s="422"/>
      <c r="G40" s="40">
        <f t="shared" ref="G40:H40" si="17">G118+G144+G170+G196+G222+G248+G274+G300+G326+G352+G378+G404+G430</f>
        <v>0</v>
      </c>
      <c r="H40" s="41">
        <f t="shared" si="17"/>
        <v>0</v>
      </c>
      <c r="I40" s="42">
        <f>SUM(B40:H40)</f>
        <v>1248.68515142619</v>
      </c>
      <c r="K40" s="294">
        <v>0</v>
      </c>
    </row>
    <row r="41" spans="1:11" ht="13.5" customHeight="1">
      <c r="A41" s="29" t="s">
        <v>15</v>
      </c>
      <c r="B41" s="43">
        <f t="shared" si="9"/>
        <v>115.96851365760315</v>
      </c>
      <c r="C41" s="43">
        <f t="shared" si="9"/>
        <v>4.37872366606834</v>
      </c>
      <c r="D41" s="43">
        <f t="shared" si="9"/>
        <v>61.652764997328497</v>
      </c>
      <c r="E41" s="43">
        <f t="shared" si="9"/>
        <v>3.0000000000000004E-8</v>
      </c>
      <c r="F41" s="422"/>
      <c r="G41" s="43">
        <f t="shared" ref="G41:H41" si="18">G119+G145+G171+G197+G223+G249+G275+G301+G327+G353+G379+G405+G431</f>
        <v>0</v>
      </c>
      <c r="H41" s="44">
        <f t="shared" si="18"/>
        <v>0</v>
      </c>
      <c r="I41" s="39">
        <f t="shared" si="11"/>
        <v>182.00000235099998</v>
      </c>
      <c r="K41" s="294">
        <v>0</v>
      </c>
    </row>
    <row r="42" spans="1:11" ht="13.5" customHeight="1">
      <c r="A42" s="28" t="s">
        <v>16</v>
      </c>
      <c r="B42" s="40">
        <f t="shared" si="9"/>
        <v>847.98557695959425</v>
      </c>
      <c r="C42" s="40">
        <f t="shared" si="9"/>
        <v>724.32529904803357</v>
      </c>
      <c r="D42" s="40">
        <f t="shared" si="9"/>
        <v>1664.6891242023717</v>
      </c>
      <c r="E42" s="40">
        <f t="shared" si="9"/>
        <v>2E-8</v>
      </c>
      <c r="F42" s="422"/>
      <c r="G42" s="40">
        <f t="shared" ref="G42:H42" si="19">G120+G146+G172+G198+G224+G250+G276+G302+G328+G354+G380+G406+G432</f>
        <v>0</v>
      </c>
      <c r="H42" s="41">
        <f t="shared" si="19"/>
        <v>0</v>
      </c>
      <c r="I42" s="42">
        <f t="shared" si="11"/>
        <v>3237.0000002299994</v>
      </c>
      <c r="K42" s="294">
        <v>0</v>
      </c>
    </row>
    <row r="43" spans="1:11" ht="13.5" customHeight="1">
      <c r="A43" s="29" t="s">
        <v>17</v>
      </c>
      <c r="B43" s="43">
        <f t="shared" si="9"/>
        <v>46.393053016908532</v>
      </c>
      <c r="C43" s="43">
        <f t="shared" si="9"/>
        <v>10.263696254846058</v>
      </c>
      <c r="D43" s="43">
        <f t="shared" si="9"/>
        <v>218.44250869212274</v>
      </c>
      <c r="E43" s="43">
        <f t="shared" si="9"/>
        <v>6.9009422561226783</v>
      </c>
      <c r="F43" s="422"/>
      <c r="G43" s="43">
        <f t="shared" ref="G43:H43" si="20">G121+G147+G173+G199+G225+G251+G277+G303+G329+G355+G381+G407+G433</f>
        <v>0</v>
      </c>
      <c r="H43" s="44">
        <f t="shared" si="20"/>
        <v>0</v>
      </c>
      <c r="I43" s="39">
        <f>SUM(B43:H43)</f>
        <v>282.00020022000001</v>
      </c>
      <c r="K43" s="294">
        <v>0</v>
      </c>
    </row>
    <row r="44" spans="1:11" ht="13.5" customHeight="1">
      <c r="A44" s="28" t="s">
        <v>18</v>
      </c>
      <c r="B44" s="40">
        <f t="shared" si="9"/>
        <v>1.0000799999999995E-3</v>
      </c>
      <c r="C44" s="40">
        <f t="shared" si="9"/>
        <v>1.0599999999999994E-6</v>
      </c>
      <c r="D44" s="40">
        <f t="shared" si="9"/>
        <v>53.000000050000004</v>
      </c>
      <c r="E44" s="40">
        <f t="shared" si="9"/>
        <v>2E-8</v>
      </c>
      <c r="F44" s="422"/>
      <c r="G44" s="40">
        <f t="shared" ref="G44:H44" si="21">G122+G148+G174+G200+G226+G252+G278+G304+G330+G356+G382+G408+G434</f>
        <v>0</v>
      </c>
      <c r="H44" s="41">
        <f t="shared" si="21"/>
        <v>0</v>
      </c>
      <c r="I44" s="42">
        <f>SUM(B44:H44)</f>
        <v>53.001001210000005</v>
      </c>
      <c r="K44" s="294">
        <v>0</v>
      </c>
    </row>
    <row r="45" spans="1:11" ht="13.5" customHeight="1">
      <c r="A45" s="29" t="s">
        <v>140</v>
      </c>
      <c r="B45" s="43">
        <f t="shared" si="9"/>
        <v>2764.1201870576178</v>
      </c>
      <c r="C45" s="43">
        <f t="shared" si="9"/>
        <v>4368.8275058594836</v>
      </c>
      <c r="D45" s="43">
        <f t="shared" si="9"/>
        <v>5515.5142933619672</v>
      </c>
      <c r="E45" s="43">
        <f t="shared" si="9"/>
        <v>749.53801394092966</v>
      </c>
      <c r="F45" s="422"/>
      <c r="G45" s="43">
        <f t="shared" ref="G45:H45" si="22">G123+G149+G175+G201+G227+G253+G279+G305+G331+G357+G383+G409+G435</f>
        <v>0</v>
      </c>
      <c r="H45" s="44">
        <f t="shared" si="22"/>
        <v>0</v>
      </c>
      <c r="I45" s="39">
        <f t="shared" si="11"/>
        <v>13398.000000219998</v>
      </c>
      <c r="K45" s="294">
        <v>0</v>
      </c>
    </row>
    <row r="46" spans="1:11" ht="13.5" customHeight="1">
      <c r="A46" s="28" t="s">
        <v>19</v>
      </c>
      <c r="B46" s="40">
        <f t="shared" si="9"/>
        <v>8.9999999999999985E-8</v>
      </c>
      <c r="C46" s="40">
        <f t="shared" si="9"/>
        <v>5.9999999999999995E-8</v>
      </c>
      <c r="D46" s="40">
        <f t="shared" si="9"/>
        <v>5.9999999999999995E-8</v>
      </c>
      <c r="E46" s="40">
        <f t="shared" si="9"/>
        <v>2E-8</v>
      </c>
      <c r="F46" s="422"/>
      <c r="G46" s="40">
        <f t="shared" ref="G46:H46" si="23">G124+G150+G176+G202+G228+G254+G280+G306+G332+G358+G384+G410+G436</f>
        <v>0</v>
      </c>
      <c r="H46" s="41">
        <f t="shared" si="23"/>
        <v>0</v>
      </c>
      <c r="I46" s="42">
        <f t="shared" si="11"/>
        <v>2.2999999999999999E-7</v>
      </c>
      <c r="K46" s="294">
        <v>0</v>
      </c>
    </row>
    <row r="47" spans="1:11" ht="13.5" customHeight="1">
      <c r="A47" s="29" t="s">
        <v>20</v>
      </c>
      <c r="B47" s="43">
        <f t="shared" si="9"/>
        <v>8.9999999999999985E-8</v>
      </c>
      <c r="C47" s="43">
        <f t="shared" si="9"/>
        <v>5.9999999999999995E-8</v>
      </c>
      <c r="D47" s="43">
        <f t="shared" si="9"/>
        <v>5.9999999999999995E-8</v>
      </c>
      <c r="E47" s="43">
        <f t="shared" si="9"/>
        <v>2E-8</v>
      </c>
      <c r="F47" s="422"/>
      <c r="G47" s="43">
        <f t="shared" ref="G47:H47" si="24">G125+G151+G177+G203+G229+G255+G281+G307+G333+G359+G385+G411+G437</f>
        <v>0</v>
      </c>
      <c r="H47" s="44">
        <f t="shared" si="24"/>
        <v>0</v>
      </c>
      <c r="I47" s="39">
        <f t="shared" si="11"/>
        <v>2.2999999999999999E-7</v>
      </c>
      <c r="K47" s="294">
        <v>0</v>
      </c>
    </row>
    <row r="48" spans="1:11" ht="13.5" customHeight="1">
      <c r="A48" s="28" t="s">
        <v>21</v>
      </c>
      <c r="B48" s="40">
        <f t="shared" si="9"/>
        <v>13.166645614555986</v>
      </c>
      <c r="C48" s="40">
        <f t="shared" si="9"/>
        <v>329.0843108506877</v>
      </c>
      <c r="D48" s="40">
        <f t="shared" si="9"/>
        <v>151.74914373475644</v>
      </c>
      <c r="E48" s="40">
        <f t="shared" si="9"/>
        <v>2E-8</v>
      </c>
      <c r="F48" s="422"/>
      <c r="G48" s="40">
        <f t="shared" ref="G48:H48" si="25">G126+G152+G178+G204+G230+G256+G282+G308+G334+G360+G386+G412+G438</f>
        <v>0</v>
      </c>
      <c r="H48" s="41">
        <f t="shared" si="25"/>
        <v>0</v>
      </c>
      <c r="I48" s="42">
        <f t="shared" si="11"/>
        <v>494.00010022000015</v>
      </c>
      <c r="K48" s="294">
        <v>0</v>
      </c>
    </row>
    <row r="49" spans="1:11" ht="13.5" customHeight="1">
      <c r="A49" s="30" t="s">
        <v>60</v>
      </c>
      <c r="B49" s="43">
        <f t="shared" si="9"/>
        <v>8.4740953088483284</v>
      </c>
      <c r="C49" s="43">
        <f t="shared" si="9"/>
        <v>5.7116499766364566</v>
      </c>
      <c r="D49" s="43">
        <f t="shared" si="9"/>
        <v>11.814256034515216</v>
      </c>
      <c r="E49" s="43">
        <f t="shared" si="9"/>
        <v>2E-8</v>
      </c>
      <c r="F49" s="422"/>
      <c r="G49" s="43">
        <f t="shared" ref="G49:H49" si="26">G127+G153+G179+G205+G231+G257+G283+G309+G335+G361+G387+G413+G439</f>
        <v>0</v>
      </c>
      <c r="H49" s="44">
        <f t="shared" si="26"/>
        <v>0</v>
      </c>
      <c r="I49" s="39">
        <f t="shared" si="11"/>
        <v>26.000001340000004</v>
      </c>
      <c r="K49" s="294">
        <v>0</v>
      </c>
    </row>
    <row r="50" spans="1:11" ht="13.5" customHeight="1">
      <c r="A50" s="28" t="s">
        <v>22</v>
      </c>
      <c r="B50" s="40">
        <f t="shared" si="9"/>
        <v>50.557423657934905</v>
      </c>
      <c r="C50" s="40">
        <f t="shared" si="9"/>
        <v>665.69848780838072</v>
      </c>
      <c r="D50" s="40">
        <f t="shared" si="9"/>
        <v>19.745188843784433</v>
      </c>
      <c r="E50" s="40">
        <f t="shared" si="9"/>
        <v>2E-8</v>
      </c>
      <c r="F50" s="422"/>
      <c r="G50" s="40">
        <f t="shared" ref="G50:H50" si="27">G128+G154+G180+G206+G232+G258+G284+G310+G336+G362+G388+G414+G440</f>
        <v>0</v>
      </c>
      <c r="H50" s="41">
        <f t="shared" si="27"/>
        <v>0</v>
      </c>
      <c r="I50" s="42">
        <f t="shared" si="11"/>
        <v>736.00110033010014</v>
      </c>
      <c r="K50" s="294">
        <v>0</v>
      </c>
    </row>
    <row r="51" spans="1:11" ht="13.5" customHeight="1">
      <c r="A51" s="30" t="s">
        <v>23</v>
      </c>
      <c r="B51" s="43">
        <f t="shared" si="9"/>
        <v>1.0001699999999997E-3</v>
      </c>
      <c r="C51" s="43">
        <f t="shared" si="9"/>
        <v>5.9999999999999995E-8</v>
      </c>
      <c r="D51" s="43">
        <f t="shared" si="9"/>
        <v>5.9999999999999995E-8</v>
      </c>
      <c r="E51" s="43">
        <f t="shared" si="9"/>
        <v>2E-8</v>
      </c>
      <c r="F51" s="422"/>
      <c r="G51" s="43">
        <f t="shared" ref="G51:H51" si="28">G129+G155+G181+G207+G233+G259+G285+G311+G337+G363+G389+G415+G441</f>
        <v>0</v>
      </c>
      <c r="H51" s="44">
        <f t="shared" si="28"/>
        <v>0</v>
      </c>
      <c r="I51" s="39">
        <f t="shared" si="11"/>
        <v>1.0003099999999999E-3</v>
      </c>
      <c r="K51" s="294">
        <v>0</v>
      </c>
    </row>
    <row r="52" spans="1:11" ht="13.5" customHeight="1">
      <c r="A52" s="28" t="s">
        <v>24</v>
      </c>
      <c r="B52" s="40">
        <f t="shared" si="9"/>
        <v>471.82956857812542</v>
      </c>
      <c r="C52" s="40">
        <f t="shared" si="9"/>
        <v>224.76933257419927</v>
      </c>
      <c r="D52" s="40">
        <f t="shared" si="9"/>
        <v>116.88950023767545</v>
      </c>
      <c r="E52" s="40">
        <f t="shared" si="9"/>
        <v>2E-8</v>
      </c>
      <c r="F52" s="422"/>
      <c r="G52" s="40">
        <f t="shared" ref="G52:H52" si="29">G130+G156+G182+G208+G234+G260+G286+G312+G338+G364+G390+G416+G442</f>
        <v>0</v>
      </c>
      <c r="H52" s="41">
        <f t="shared" si="29"/>
        <v>0</v>
      </c>
      <c r="I52" s="42">
        <f t="shared" si="11"/>
        <v>813.48840141000017</v>
      </c>
      <c r="K52" s="294">
        <v>0</v>
      </c>
    </row>
    <row r="53" spans="1:11" ht="13.5" customHeight="1" thickBot="1">
      <c r="A53" s="30" t="s">
        <v>25</v>
      </c>
      <c r="B53" s="43">
        <f t="shared" si="9"/>
        <v>201.06874883273196</v>
      </c>
      <c r="C53" s="43">
        <f t="shared" si="9"/>
        <v>54.334701233706312</v>
      </c>
      <c r="D53" s="43">
        <f t="shared" si="9"/>
        <v>1847.6850043538709</v>
      </c>
      <c r="E53" s="43">
        <f t="shared" si="9"/>
        <v>7873.5041741193963</v>
      </c>
      <c r="F53" s="423"/>
      <c r="G53" s="43">
        <f t="shared" ref="G53:H53" si="30">G131+G157+G183+G209+G235+G261+G287+G313+G339+G365+G391+G417+G443</f>
        <v>1278.2496294193431</v>
      </c>
      <c r="H53" s="44">
        <f t="shared" si="30"/>
        <v>360.15774235095125</v>
      </c>
      <c r="I53" s="39">
        <f t="shared" si="11"/>
        <v>11615.000000309999</v>
      </c>
      <c r="J53" s="2"/>
      <c r="K53" s="294">
        <v>0</v>
      </c>
    </row>
    <row r="54" spans="1:11" ht="15">
      <c r="A54" s="31" t="s">
        <v>26</v>
      </c>
      <c r="B54" s="45">
        <f>SUM(B33:B53)</f>
        <v>4519.5669137639206</v>
      </c>
      <c r="C54" s="45">
        <f t="shared" ref="C54:H54" si="31">SUM(C33:C53)</f>
        <v>7685.0350057267588</v>
      </c>
      <c r="D54" s="45">
        <f>SUM(D33:D53)</f>
        <v>12030.735951817373</v>
      </c>
      <c r="E54" s="45">
        <f>SUM(E33:E53)</f>
        <v>9875.9254951835665</v>
      </c>
      <c r="F54" s="45">
        <f t="shared" si="31"/>
        <v>0</v>
      </c>
      <c r="G54" s="45">
        <f>SUM(G33:G53)</f>
        <v>1278.2496294193431</v>
      </c>
      <c r="H54" s="46">
        <f t="shared" si="31"/>
        <v>360.15774235095125</v>
      </c>
      <c r="I54" s="47">
        <f>SUM(I33:I53)</f>
        <v>35749.670738261906</v>
      </c>
      <c r="K54" s="294">
        <v>1.0003100032918155E-3</v>
      </c>
    </row>
    <row r="55" spans="1:11" ht="15" thickBot="1">
      <c r="A55" s="32" t="s">
        <v>90</v>
      </c>
      <c r="B55" s="48">
        <f>B54/$I54</f>
        <v>0.12642261650054165</v>
      </c>
      <c r="C55" s="48">
        <f t="shared" ref="C55:I55" si="32">C54/$I54</f>
        <v>0.21496799402691208</v>
      </c>
      <c r="D55" s="48">
        <f t="shared" si="32"/>
        <v>0.33652718202355919</v>
      </c>
      <c r="E55" s="48">
        <f t="shared" si="32"/>
        <v>0.27625220851652854</v>
      </c>
      <c r="F55" s="48">
        <f t="shared" si="32"/>
        <v>0</v>
      </c>
      <c r="G55" s="48">
        <f t="shared" si="32"/>
        <v>3.575556370233271E-2</v>
      </c>
      <c r="H55" s="48">
        <f t="shared" si="32"/>
        <v>1.0074435230126026E-2</v>
      </c>
      <c r="I55" s="49">
        <f t="shared" si="32"/>
        <v>1</v>
      </c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13.5" customHeight="1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20</v>
      </c>
      <c r="G59" s="428"/>
      <c r="H59" s="430"/>
      <c r="I59" s="39">
        <f>F59</f>
        <v>20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33">F450+F476+F502+F528+F554</f>
        <v>0</v>
      </c>
      <c r="G60" s="431"/>
      <c r="H60" s="433"/>
      <c r="I60" s="42">
        <f t="shared" ref="I60:I79" si="34">F60</f>
        <v>0</v>
      </c>
      <c r="K60" s="294">
        <v>0</v>
      </c>
    </row>
    <row r="61" spans="1:11" ht="13.5" customHeight="1">
      <c r="A61" s="29" t="s">
        <v>9</v>
      </c>
      <c r="B61" s="431"/>
      <c r="C61" s="432"/>
      <c r="D61" s="432"/>
      <c r="E61" s="433"/>
      <c r="F61" s="43">
        <f t="shared" si="33"/>
        <v>0</v>
      </c>
      <c r="G61" s="431"/>
      <c r="H61" s="433"/>
      <c r="I61" s="39">
        <f t="shared" si="34"/>
        <v>0</v>
      </c>
      <c r="K61" s="294">
        <v>0</v>
      </c>
    </row>
    <row r="62" spans="1:11" ht="13.5" customHeight="1">
      <c r="A62" s="28" t="s">
        <v>10</v>
      </c>
      <c r="B62" s="431"/>
      <c r="C62" s="432"/>
      <c r="D62" s="432"/>
      <c r="E62" s="433"/>
      <c r="F62" s="40">
        <f t="shared" si="33"/>
        <v>0</v>
      </c>
      <c r="G62" s="431"/>
      <c r="H62" s="433"/>
      <c r="I62" s="42">
        <f t="shared" si="34"/>
        <v>0</v>
      </c>
      <c r="K62" s="294">
        <v>0</v>
      </c>
    </row>
    <row r="63" spans="1:11" ht="13.5" customHeight="1">
      <c r="A63" s="29" t="s">
        <v>11</v>
      </c>
      <c r="B63" s="431"/>
      <c r="C63" s="432"/>
      <c r="D63" s="432"/>
      <c r="E63" s="433"/>
      <c r="F63" s="43">
        <f t="shared" si="33"/>
        <v>0</v>
      </c>
      <c r="G63" s="431"/>
      <c r="H63" s="433"/>
      <c r="I63" s="39">
        <f t="shared" si="34"/>
        <v>0</v>
      </c>
      <c r="K63" s="294">
        <v>0</v>
      </c>
    </row>
    <row r="64" spans="1:11" ht="13.5" customHeight="1">
      <c r="A64" s="28" t="s">
        <v>12</v>
      </c>
      <c r="B64" s="431"/>
      <c r="C64" s="432"/>
      <c r="D64" s="432"/>
      <c r="E64" s="433"/>
      <c r="F64" s="40">
        <f t="shared" si="33"/>
        <v>20314.728245369704</v>
      </c>
      <c r="G64" s="431"/>
      <c r="H64" s="433"/>
      <c r="I64" s="42">
        <f t="shared" si="34"/>
        <v>20314.728245369704</v>
      </c>
      <c r="K64" s="294">
        <v>0</v>
      </c>
    </row>
    <row r="65" spans="1:11" ht="13.5" customHeight="1">
      <c r="A65" s="29" t="s">
        <v>13</v>
      </c>
      <c r="B65" s="431"/>
      <c r="C65" s="432"/>
      <c r="D65" s="432"/>
      <c r="E65" s="433"/>
      <c r="F65" s="43">
        <f t="shared" si="33"/>
        <v>16053</v>
      </c>
      <c r="G65" s="431"/>
      <c r="H65" s="433"/>
      <c r="I65" s="39">
        <f t="shared" si="34"/>
        <v>16053</v>
      </c>
      <c r="K65" s="294">
        <v>0</v>
      </c>
    </row>
    <row r="66" spans="1:11" ht="13.5" customHeight="1">
      <c r="A66" s="28" t="s">
        <v>14</v>
      </c>
      <c r="B66" s="431"/>
      <c r="C66" s="432"/>
      <c r="D66" s="432"/>
      <c r="E66" s="433"/>
      <c r="F66" s="40">
        <f t="shared" si="33"/>
        <v>32328.925549267347</v>
      </c>
      <c r="G66" s="431"/>
      <c r="H66" s="433"/>
      <c r="I66" s="42">
        <f t="shared" si="34"/>
        <v>32328.925549267347</v>
      </c>
      <c r="K66" s="294">
        <v>0</v>
      </c>
    </row>
    <row r="67" spans="1:11" ht="13.5" customHeight="1">
      <c r="A67" s="29" t="s">
        <v>15</v>
      </c>
      <c r="B67" s="431"/>
      <c r="C67" s="432"/>
      <c r="D67" s="432"/>
      <c r="E67" s="433"/>
      <c r="F67" s="43">
        <f t="shared" si="33"/>
        <v>0</v>
      </c>
      <c r="G67" s="431"/>
      <c r="H67" s="433"/>
      <c r="I67" s="39">
        <f t="shared" si="34"/>
        <v>0</v>
      </c>
      <c r="K67" s="294">
        <v>0</v>
      </c>
    </row>
    <row r="68" spans="1:11" ht="13.5" customHeight="1">
      <c r="A68" s="28" t="s">
        <v>16</v>
      </c>
      <c r="B68" s="431"/>
      <c r="C68" s="432"/>
      <c r="D68" s="432"/>
      <c r="E68" s="433"/>
      <c r="F68" s="40">
        <f t="shared" si="33"/>
        <v>0</v>
      </c>
      <c r="G68" s="431"/>
      <c r="H68" s="433"/>
      <c r="I68" s="42">
        <f t="shared" si="34"/>
        <v>0</v>
      </c>
      <c r="K68" s="294">
        <v>0</v>
      </c>
    </row>
    <row r="69" spans="1:11" ht="13.5" customHeight="1">
      <c r="A69" s="29" t="s">
        <v>17</v>
      </c>
      <c r="B69" s="431"/>
      <c r="C69" s="432"/>
      <c r="D69" s="432"/>
      <c r="E69" s="433"/>
      <c r="F69" s="43">
        <f>F459+F485+F511+F537+F563</f>
        <v>38.645811164705172</v>
      </c>
      <c r="G69" s="431"/>
      <c r="H69" s="433"/>
      <c r="I69" s="39">
        <f t="shared" si="34"/>
        <v>38.645811164705172</v>
      </c>
      <c r="K69" s="294">
        <v>0</v>
      </c>
    </row>
    <row r="70" spans="1:11" ht="13.5" customHeight="1">
      <c r="A70" s="28" t="s">
        <v>18</v>
      </c>
      <c r="B70" s="431"/>
      <c r="C70" s="432"/>
      <c r="D70" s="432"/>
      <c r="E70" s="433"/>
      <c r="F70" s="40">
        <f t="shared" si="33"/>
        <v>0</v>
      </c>
      <c r="G70" s="431"/>
      <c r="H70" s="433"/>
      <c r="I70" s="42">
        <f t="shared" si="34"/>
        <v>0</v>
      </c>
      <c r="K70" s="294">
        <v>0</v>
      </c>
    </row>
    <row r="71" spans="1:11" ht="13.5" customHeight="1">
      <c r="A71" s="29" t="s">
        <v>140</v>
      </c>
      <c r="B71" s="431"/>
      <c r="C71" s="432"/>
      <c r="D71" s="432"/>
      <c r="E71" s="433"/>
      <c r="F71" s="43">
        <f t="shared" si="33"/>
        <v>3973</v>
      </c>
      <c r="G71" s="431"/>
      <c r="H71" s="433"/>
      <c r="I71" s="39">
        <f t="shared" si="34"/>
        <v>3973</v>
      </c>
      <c r="K71" s="294">
        <v>0</v>
      </c>
    </row>
    <row r="72" spans="1:11" ht="13.5" customHeight="1">
      <c r="A72" s="28" t="s">
        <v>19</v>
      </c>
      <c r="B72" s="431"/>
      <c r="C72" s="432"/>
      <c r="D72" s="432"/>
      <c r="E72" s="433"/>
      <c r="F72" s="40">
        <f t="shared" si="33"/>
        <v>0</v>
      </c>
      <c r="G72" s="431"/>
      <c r="H72" s="433"/>
      <c r="I72" s="42">
        <f t="shared" si="34"/>
        <v>0</v>
      </c>
      <c r="K72" s="294">
        <v>0</v>
      </c>
    </row>
    <row r="73" spans="1:11" ht="13.5" customHeight="1">
      <c r="A73" s="29" t="s">
        <v>20</v>
      </c>
      <c r="B73" s="431"/>
      <c r="C73" s="432"/>
      <c r="D73" s="432"/>
      <c r="E73" s="433"/>
      <c r="F73" s="51">
        <f t="shared" si="33"/>
        <v>0</v>
      </c>
      <c r="G73" s="431"/>
      <c r="H73" s="433"/>
      <c r="I73" s="39">
        <f t="shared" si="34"/>
        <v>0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33"/>
        <v>0</v>
      </c>
      <c r="G74" s="431"/>
      <c r="H74" s="433"/>
      <c r="I74" s="42">
        <f t="shared" si="34"/>
        <v>0</v>
      </c>
      <c r="K74" s="294">
        <v>0</v>
      </c>
    </row>
    <row r="75" spans="1:11" ht="13.5" customHeight="1">
      <c r="A75" s="30" t="s">
        <v>60</v>
      </c>
      <c r="B75" s="431"/>
      <c r="C75" s="432"/>
      <c r="D75" s="432"/>
      <c r="E75" s="433"/>
      <c r="F75" s="43">
        <f t="shared" si="33"/>
        <v>0</v>
      </c>
      <c r="G75" s="431"/>
      <c r="H75" s="433"/>
      <c r="I75" s="39">
        <f t="shared" si="34"/>
        <v>0</v>
      </c>
      <c r="K75" s="294">
        <v>0</v>
      </c>
    </row>
    <row r="76" spans="1:11" ht="13.5" customHeight="1">
      <c r="A76" s="28" t="s">
        <v>22</v>
      </c>
      <c r="B76" s="431"/>
      <c r="C76" s="432"/>
      <c r="D76" s="432"/>
      <c r="E76" s="433"/>
      <c r="F76" s="40">
        <f t="shared" si="33"/>
        <v>61</v>
      </c>
      <c r="G76" s="431"/>
      <c r="H76" s="433"/>
      <c r="I76" s="42">
        <f t="shared" si="34"/>
        <v>61</v>
      </c>
      <c r="K76" s="294">
        <v>0</v>
      </c>
    </row>
    <row r="77" spans="1:11" ht="13.5" customHeight="1">
      <c r="A77" s="30" t="s">
        <v>23</v>
      </c>
      <c r="B77" s="431"/>
      <c r="C77" s="432"/>
      <c r="D77" s="432"/>
      <c r="E77" s="433"/>
      <c r="F77" s="43">
        <f t="shared" si="33"/>
        <v>0</v>
      </c>
      <c r="G77" s="431"/>
      <c r="H77" s="433"/>
      <c r="I77" s="39">
        <f t="shared" si="34"/>
        <v>0</v>
      </c>
      <c r="K77" s="294">
        <v>0</v>
      </c>
    </row>
    <row r="78" spans="1:11" ht="13.5" customHeight="1">
      <c r="A78" s="28" t="s">
        <v>24</v>
      </c>
      <c r="B78" s="431"/>
      <c r="C78" s="432"/>
      <c r="D78" s="432"/>
      <c r="E78" s="433"/>
      <c r="F78" s="40">
        <f t="shared" si="33"/>
        <v>0</v>
      </c>
      <c r="G78" s="431"/>
      <c r="H78" s="433"/>
      <c r="I78" s="42">
        <f t="shared" si="34"/>
        <v>0</v>
      </c>
      <c r="K78" s="294">
        <v>0</v>
      </c>
    </row>
    <row r="79" spans="1:11" ht="13.5" customHeight="1" thickBot="1">
      <c r="A79" s="30" t="s">
        <v>25</v>
      </c>
      <c r="B79" s="434"/>
      <c r="C79" s="435"/>
      <c r="D79" s="435"/>
      <c r="E79" s="436"/>
      <c r="F79" s="43">
        <f t="shared" si="33"/>
        <v>1747</v>
      </c>
      <c r="G79" s="434"/>
      <c r="H79" s="436"/>
      <c r="I79" s="39">
        <f t="shared" si="34"/>
        <v>1747</v>
      </c>
      <c r="K79" s="294">
        <v>0</v>
      </c>
    </row>
    <row r="80" spans="1:11" ht="15">
      <c r="A80" s="31" t="s">
        <v>26</v>
      </c>
      <c r="B80" s="45">
        <v>0</v>
      </c>
      <c r="C80" s="45">
        <v>0</v>
      </c>
      <c r="D80" s="45">
        <v>0</v>
      </c>
      <c r="E80" s="45">
        <v>0</v>
      </c>
      <c r="F80" s="45">
        <f>SUM(F59:F79)</f>
        <v>74536.29960580176</v>
      </c>
      <c r="G80" s="45">
        <v>0</v>
      </c>
      <c r="H80" s="46">
        <v>0</v>
      </c>
      <c r="I80" s="47">
        <f>SUM(I59:I79)</f>
        <v>74536.29960580176</v>
      </c>
      <c r="K80" s="294">
        <v>0</v>
      </c>
    </row>
    <row r="81" spans="1:11" ht="15" thickBot="1">
      <c r="A81" s="32" t="s">
        <v>90</v>
      </c>
      <c r="B81" s="48">
        <f>B80/$I80</f>
        <v>0</v>
      </c>
      <c r="C81" s="48">
        <f t="shared" ref="C81" si="35">C80/$I80</f>
        <v>0</v>
      </c>
      <c r="D81" s="48">
        <f t="shared" ref="D81" si="36">D80/$I80</f>
        <v>0</v>
      </c>
      <c r="E81" s="48">
        <f t="shared" ref="E81" si="37">E80/$I80</f>
        <v>0</v>
      </c>
      <c r="F81" s="48">
        <f t="shared" ref="F81" si="38">F80/$I80</f>
        <v>1</v>
      </c>
      <c r="G81" s="48">
        <f t="shared" ref="G81" si="39">G80/$I80</f>
        <v>0</v>
      </c>
      <c r="H81" s="48">
        <f t="shared" ref="H81" si="40">H80/$I80</f>
        <v>0</v>
      </c>
      <c r="I81" s="49">
        <f t="shared" ref="I81" si="41">I80/$I80</f>
        <v>1</v>
      </c>
    </row>
    <row r="82" spans="1:11" ht="15" thickBot="1">
      <c r="A82" s="2"/>
      <c r="F82" s="291">
        <f>+F80-F470-F496-F522-F548-F574</f>
        <v>0</v>
      </c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912.90367507827114</v>
      </c>
      <c r="C85" s="37">
        <f t="shared" ref="C85:H85" si="42">C579+C605+C631</f>
        <v>0</v>
      </c>
      <c r="D85" s="37">
        <f t="shared" si="42"/>
        <v>71.096324921728979</v>
      </c>
      <c r="E85" s="37">
        <f t="shared" si="42"/>
        <v>0</v>
      </c>
      <c r="F85" s="37">
        <f t="shared" si="42"/>
        <v>0</v>
      </c>
      <c r="G85" s="37">
        <f t="shared" si="42"/>
        <v>0</v>
      </c>
      <c r="H85" s="38">
        <f t="shared" si="42"/>
        <v>0</v>
      </c>
      <c r="I85" s="39">
        <f>SUM(B85:H85)</f>
        <v>984.00000000000011</v>
      </c>
      <c r="K85" s="294">
        <v>0</v>
      </c>
    </row>
    <row r="86" spans="1:11" ht="15">
      <c r="A86" s="28" t="s">
        <v>8</v>
      </c>
      <c r="B86" s="40">
        <f t="shared" ref="B86:B105" si="43">B580+B606+B632</f>
        <v>21.604711795065917</v>
      </c>
      <c r="C86" s="40">
        <f t="shared" ref="C86:H86" si="44">C580+C606+C632</f>
        <v>0</v>
      </c>
      <c r="D86" s="40">
        <f t="shared" si="44"/>
        <v>2.3952882049340833</v>
      </c>
      <c r="E86" s="40">
        <f t="shared" si="44"/>
        <v>0</v>
      </c>
      <c r="F86" s="40">
        <f t="shared" si="44"/>
        <v>0</v>
      </c>
      <c r="G86" s="40">
        <f t="shared" si="44"/>
        <v>0</v>
      </c>
      <c r="H86" s="41">
        <f t="shared" si="44"/>
        <v>0</v>
      </c>
      <c r="I86" s="42">
        <f t="shared" ref="I86:I105" si="45">SUM(B86:H86)</f>
        <v>24</v>
      </c>
      <c r="K86" s="294">
        <v>0</v>
      </c>
    </row>
    <row r="87" spans="1:11" ht="15">
      <c r="A87" s="29" t="s">
        <v>9</v>
      </c>
      <c r="B87" s="43">
        <f t="shared" si="43"/>
        <v>153.02957798790641</v>
      </c>
      <c r="C87" s="43">
        <f t="shared" ref="C87:H87" si="46">C581+C607+C633</f>
        <v>0</v>
      </c>
      <c r="D87" s="43">
        <f t="shared" si="46"/>
        <v>14.970422012093582</v>
      </c>
      <c r="E87" s="43">
        <f t="shared" si="46"/>
        <v>0</v>
      </c>
      <c r="F87" s="43">
        <f t="shared" si="46"/>
        <v>0</v>
      </c>
      <c r="G87" s="43">
        <f t="shared" si="46"/>
        <v>0</v>
      </c>
      <c r="H87" s="44">
        <f t="shared" si="46"/>
        <v>0</v>
      </c>
      <c r="I87" s="39">
        <f t="shared" si="45"/>
        <v>168</v>
      </c>
      <c r="K87" s="294">
        <v>0</v>
      </c>
    </row>
    <row r="88" spans="1:11" ht="15">
      <c r="A88" s="28" t="s">
        <v>10</v>
      </c>
      <c r="B88" s="40">
        <f t="shared" si="43"/>
        <v>1727.2050781380326</v>
      </c>
      <c r="C88" s="40">
        <f t="shared" ref="C88:H88" si="47">C582+C608+C634</f>
        <v>0</v>
      </c>
      <c r="D88" s="40">
        <f t="shared" si="47"/>
        <v>113.79492186196745</v>
      </c>
      <c r="E88" s="40">
        <f t="shared" si="47"/>
        <v>0</v>
      </c>
      <c r="F88" s="40">
        <f t="shared" si="47"/>
        <v>0</v>
      </c>
      <c r="G88" s="40">
        <f t="shared" si="47"/>
        <v>0</v>
      </c>
      <c r="H88" s="41">
        <f t="shared" si="47"/>
        <v>0</v>
      </c>
      <c r="I88" s="42">
        <f t="shared" si="45"/>
        <v>1841</v>
      </c>
      <c r="K88" s="294">
        <v>0</v>
      </c>
    </row>
    <row r="89" spans="1:11" ht="14.25" customHeight="1">
      <c r="A89" s="29" t="s">
        <v>11</v>
      </c>
      <c r="B89" s="43">
        <f t="shared" si="43"/>
        <v>0</v>
      </c>
      <c r="C89" s="43">
        <f t="shared" ref="C89:H89" si="48">C583+C609+C635</f>
        <v>0</v>
      </c>
      <c r="D89" s="43">
        <f t="shared" si="48"/>
        <v>0</v>
      </c>
      <c r="E89" s="43">
        <f t="shared" si="48"/>
        <v>0</v>
      </c>
      <c r="F89" s="43">
        <f t="shared" si="48"/>
        <v>0</v>
      </c>
      <c r="G89" s="43">
        <f t="shared" si="48"/>
        <v>0</v>
      </c>
      <c r="H89" s="44">
        <f t="shared" si="48"/>
        <v>0</v>
      </c>
      <c r="I89" s="39">
        <f t="shared" si="45"/>
        <v>0</v>
      </c>
      <c r="K89" s="294">
        <v>0</v>
      </c>
    </row>
    <row r="90" spans="1:11" ht="15">
      <c r="A90" s="28" t="s">
        <v>12</v>
      </c>
      <c r="B90" s="40">
        <f t="shared" si="43"/>
        <v>0</v>
      </c>
      <c r="C90" s="40">
        <f t="shared" ref="C90:H90" si="49">C584+C610+C636</f>
        <v>0</v>
      </c>
      <c r="D90" s="40">
        <f t="shared" si="49"/>
        <v>6.3174853070779649E-2</v>
      </c>
      <c r="E90" s="40">
        <f t="shared" si="49"/>
        <v>34.609671210336145</v>
      </c>
      <c r="F90" s="40">
        <f t="shared" si="49"/>
        <v>0</v>
      </c>
      <c r="G90" s="40">
        <f t="shared" si="49"/>
        <v>0</v>
      </c>
      <c r="H90" s="41">
        <f t="shared" si="49"/>
        <v>0</v>
      </c>
      <c r="I90" s="42">
        <f t="shared" si="45"/>
        <v>34.672846063406922</v>
      </c>
      <c r="K90" s="294">
        <v>0</v>
      </c>
    </row>
    <row r="91" spans="1:11" ht="15">
      <c r="A91" s="29" t="s">
        <v>13</v>
      </c>
      <c r="B91" s="43">
        <f t="shared" si="43"/>
        <v>0</v>
      </c>
      <c r="C91" s="43">
        <f t="shared" ref="C91:H91" si="50">C585+C611+C637</f>
        <v>0</v>
      </c>
      <c r="D91" s="43">
        <f t="shared" si="50"/>
        <v>0</v>
      </c>
      <c r="E91" s="43">
        <f t="shared" si="50"/>
        <v>118</v>
      </c>
      <c r="F91" s="43">
        <f t="shared" si="50"/>
        <v>0</v>
      </c>
      <c r="G91" s="43">
        <f t="shared" si="50"/>
        <v>0</v>
      </c>
      <c r="H91" s="44">
        <f t="shared" si="50"/>
        <v>0</v>
      </c>
      <c r="I91" s="39">
        <f t="shared" si="45"/>
        <v>118</v>
      </c>
      <c r="K91" s="294">
        <v>0</v>
      </c>
    </row>
    <row r="92" spans="1:11" ht="15">
      <c r="A92" s="28" t="s">
        <v>14</v>
      </c>
      <c r="B92" s="40">
        <f t="shared" si="43"/>
        <v>0</v>
      </c>
      <c r="C92" s="40">
        <f t="shared" ref="C92:H92" si="51">C586+C612+C638</f>
        <v>1.8243070707161506</v>
      </c>
      <c r="D92" s="40">
        <f t="shared" si="51"/>
        <v>0.25341787404459326</v>
      </c>
      <c r="E92" s="40">
        <f t="shared" si="51"/>
        <v>206.75949853582745</v>
      </c>
      <c r="F92" s="40">
        <f t="shared" si="51"/>
        <v>3496.8466686964489</v>
      </c>
      <c r="G92" s="40">
        <f t="shared" si="51"/>
        <v>0</v>
      </c>
      <c r="H92" s="41">
        <f t="shared" si="51"/>
        <v>0</v>
      </c>
      <c r="I92" s="42">
        <f>SUM(B92:H92)</f>
        <v>3705.6838921770373</v>
      </c>
      <c r="K92" s="294">
        <v>0</v>
      </c>
    </row>
    <row r="93" spans="1:11" ht="15">
      <c r="A93" s="29" t="s">
        <v>15</v>
      </c>
      <c r="B93" s="43">
        <f t="shared" si="43"/>
        <v>14109.812390107205</v>
      </c>
      <c r="C93" s="43">
        <f t="shared" ref="C93:H93" si="52">C587+C613+C639</f>
        <v>47.579123282520918</v>
      </c>
      <c r="D93" s="43">
        <f t="shared" si="52"/>
        <v>920.60848661027592</v>
      </c>
      <c r="E93" s="43">
        <f t="shared" si="52"/>
        <v>0</v>
      </c>
      <c r="F93" s="43">
        <f t="shared" si="52"/>
        <v>0</v>
      </c>
      <c r="G93" s="43">
        <f t="shared" si="52"/>
        <v>0</v>
      </c>
      <c r="H93" s="44">
        <f t="shared" si="52"/>
        <v>0</v>
      </c>
      <c r="I93" s="39">
        <f t="shared" si="45"/>
        <v>15078.000000000002</v>
      </c>
      <c r="K93" s="294">
        <v>0</v>
      </c>
    </row>
    <row r="94" spans="1:11" ht="15">
      <c r="A94" s="28" t="s">
        <v>16</v>
      </c>
      <c r="B94" s="40">
        <f t="shared" si="43"/>
        <v>2188.8588427048953</v>
      </c>
      <c r="C94" s="40">
        <f t="shared" ref="C94:H94" si="53">C588+C614+C640</f>
        <v>39.299633809874813</v>
      </c>
      <c r="D94" s="40">
        <f t="shared" si="53"/>
        <v>156.77003629979862</v>
      </c>
      <c r="E94" s="40">
        <f t="shared" si="53"/>
        <v>18.071487185431458</v>
      </c>
      <c r="F94" s="40">
        <f t="shared" si="53"/>
        <v>0</v>
      </c>
      <c r="G94" s="40">
        <f t="shared" si="53"/>
        <v>0</v>
      </c>
      <c r="H94" s="41">
        <f t="shared" si="53"/>
        <v>0</v>
      </c>
      <c r="I94" s="42">
        <f t="shared" si="45"/>
        <v>2403</v>
      </c>
      <c r="K94" s="294">
        <v>0</v>
      </c>
    </row>
    <row r="95" spans="1:11" ht="15">
      <c r="A95" s="29" t="s">
        <v>17</v>
      </c>
      <c r="B95" s="43">
        <f t="shared" si="43"/>
        <v>663.41561905866365</v>
      </c>
      <c r="C95" s="43">
        <f t="shared" ref="C95:H95" si="54">C589+C615+C641</f>
        <v>0.73523642329943706</v>
      </c>
      <c r="D95" s="43">
        <f t="shared" si="54"/>
        <v>54.992020460060473</v>
      </c>
      <c r="E95" s="43">
        <f t="shared" si="54"/>
        <v>3.857124057976375</v>
      </c>
      <c r="F95" s="43">
        <f t="shared" si="54"/>
        <v>0</v>
      </c>
      <c r="G95" s="43">
        <f t="shared" si="54"/>
        <v>0</v>
      </c>
      <c r="H95" s="44">
        <f t="shared" si="54"/>
        <v>0</v>
      </c>
      <c r="I95" s="39">
        <f t="shared" si="45"/>
        <v>722.99999999999989</v>
      </c>
      <c r="K95" s="294">
        <v>0</v>
      </c>
    </row>
    <row r="96" spans="1:11" ht="15">
      <c r="A96" s="28" t="s">
        <v>18</v>
      </c>
      <c r="B96" s="40">
        <f t="shared" si="43"/>
        <v>0</v>
      </c>
      <c r="C96" s="40">
        <f t="shared" ref="C96:H96" si="55">C590+C616+C642</f>
        <v>0</v>
      </c>
      <c r="D96" s="40">
        <f t="shared" si="55"/>
        <v>0</v>
      </c>
      <c r="E96" s="40">
        <f t="shared" si="55"/>
        <v>0</v>
      </c>
      <c r="F96" s="40">
        <f t="shared" si="55"/>
        <v>0</v>
      </c>
      <c r="G96" s="40">
        <f t="shared" si="55"/>
        <v>0</v>
      </c>
      <c r="H96" s="41">
        <f t="shared" si="55"/>
        <v>0</v>
      </c>
      <c r="I96" s="42">
        <f t="shared" si="45"/>
        <v>0</v>
      </c>
      <c r="K96" s="294">
        <v>0</v>
      </c>
    </row>
    <row r="97" spans="1:11" ht="15">
      <c r="A97" s="29" t="s">
        <v>140</v>
      </c>
      <c r="B97" s="43">
        <f t="shared" si="43"/>
        <v>14553.318535496759</v>
      </c>
      <c r="C97" s="43">
        <f t="shared" ref="C97:H97" si="56">C591+C617+C643</f>
        <v>387.40771840510996</v>
      </c>
      <c r="D97" s="43">
        <f t="shared" si="56"/>
        <v>3882.1643828485767</v>
      </c>
      <c r="E97" s="43">
        <f t="shared" si="56"/>
        <v>59.494727736031116</v>
      </c>
      <c r="F97" s="43">
        <f t="shared" si="56"/>
        <v>0</v>
      </c>
      <c r="G97" s="43">
        <f t="shared" si="56"/>
        <v>0</v>
      </c>
      <c r="H97" s="44">
        <f t="shared" si="56"/>
        <v>0</v>
      </c>
      <c r="I97" s="39">
        <f t="shared" si="45"/>
        <v>18882.385364486476</v>
      </c>
      <c r="K97" s="294">
        <v>0</v>
      </c>
    </row>
    <row r="98" spans="1:11" ht="15">
      <c r="A98" s="28" t="s">
        <v>19</v>
      </c>
      <c r="B98" s="40">
        <f t="shared" si="43"/>
        <v>0</v>
      </c>
      <c r="C98" s="40">
        <f t="shared" ref="C98:H98" si="57">C592+C618+C644</f>
        <v>0</v>
      </c>
      <c r="D98" s="40">
        <f t="shared" si="57"/>
        <v>0</v>
      </c>
      <c r="E98" s="40">
        <f t="shared" si="57"/>
        <v>0</v>
      </c>
      <c r="F98" s="40">
        <f t="shared" si="57"/>
        <v>0</v>
      </c>
      <c r="G98" s="40">
        <f t="shared" si="57"/>
        <v>0</v>
      </c>
      <c r="H98" s="41">
        <f t="shared" si="57"/>
        <v>0</v>
      </c>
      <c r="I98" s="42">
        <f t="shared" si="45"/>
        <v>0</v>
      </c>
      <c r="K98" s="294">
        <v>0</v>
      </c>
    </row>
    <row r="99" spans="1:11" ht="15">
      <c r="A99" s="29" t="s">
        <v>20</v>
      </c>
      <c r="B99" s="43">
        <f t="shared" si="43"/>
        <v>0</v>
      </c>
      <c r="C99" s="43">
        <f t="shared" ref="C99:H99" si="58">C593+C619+C645</f>
        <v>0</v>
      </c>
      <c r="D99" s="43">
        <f t="shared" si="58"/>
        <v>0</v>
      </c>
      <c r="E99" s="43">
        <f t="shared" si="58"/>
        <v>0</v>
      </c>
      <c r="F99" s="43">
        <f t="shared" si="58"/>
        <v>0</v>
      </c>
      <c r="G99" s="43">
        <f t="shared" si="58"/>
        <v>0</v>
      </c>
      <c r="H99" s="44">
        <f t="shared" si="58"/>
        <v>0</v>
      </c>
      <c r="I99" s="39">
        <f t="shared" si="45"/>
        <v>0</v>
      </c>
      <c r="K99" s="294">
        <v>0</v>
      </c>
    </row>
    <row r="100" spans="1:11" ht="15">
      <c r="A100" s="28" t="s">
        <v>21</v>
      </c>
      <c r="B100" s="40">
        <f t="shared" si="43"/>
        <v>96.222174325893818</v>
      </c>
      <c r="C100" s="40">
        <f t="shared" ref="C100:H100" si="59">C594+C620+C646</f>
        <v>0</v>
      </c>
      <c r="D100" s="40">
        <f t="shared" si="59"/>
        <v>1.7778256741061786</v>
      </c>
      <c r="E100" s="40">
        <f t="shared" si="59"/>
        <v>0</v>
      </c>
      <c r="F100" s="40">
        <f t="shared" si="59"/>
        <v>0</v>
      </c>
      <c r="G100" s="40">
        <f t="shared" si="59"/>
        <v>0</v>
      </c>
      <c r="H100" s="41">
        <f t="shared" si="59"/>
        <v>0</v>
      </c>
      <c r="I100" s="42">
        <f t="shared" si="45"/>
        <v>98</v>
      </c>
      <c r="K100" s="294">
        <v>0</v>
      </c>
    </row>
    <row r="101" spans="1:11" ht="15">
      <c r="A101" s="30" t="s">
        <v>60</v>
      </c>
      <c r="B101" s="43">
        <f t="shared" si="43"/>
        <v>16455.45529473848</v>
      </c>
      <c r="C101" s="43">
        <f t="shared" ref="C101:H101" si="60">C595+C621+C647</f>
        <v>30.689513847277624</v>
      </c>
      <c r="D101" s="43">
        <f t="shared" si="60"/>
        <v>2046.8551914142417</v>
      </c>
      <c r="E101" s="43">
        <f t="shared" si="60"/>
        <v>0</v>
      </c>
      <c r="F101" s="43">
        <f t="shared" si="60"/>
        <v>0</v>
      </c>
      <c r="G101" s="43">
        <f t="shared" si="60"/>
        <v>0</v>
      </c>
      <c r="H101" s="44">
        <f t="shared" si="60"/>
        <v>0</v>
      </c>
      <c r="I101" s="39">
        <f t="shared" si="45"/>
        <v>18533</v>
      </c>
      <c r="K101" s="294">
        <v>0</v>
      </c>
    </row>
    <row r="102" spans="1:11" ht="15">
      <c r="A102" s="28" t="s">
        <v>22</v>
      </c>
      <c r="B102" s="40">
        <f t="shared" si="43"/>
        <v>988.43035384249492</v>
      </c>
      <c r="C102" s="40">
        <f t="shared" ref="C102:H102" si="61">C596+C622+C648</f>
        <v>0</v>
      </c>
      <c r="D102" s="40">
        <f t="shared" si="61"/>
        <v>73.322604892171668</v>
      </c>
      <c r="E102" s="40">
        <f t="shared" si="61"/>
        <v>0</v>
      </c>
      <c r="F102" s="40">
        <f t="shared" si="61"/>
        <v>105.12047998533352</v>
      </c>
      <c r="G102" s="40">
        <f t="shared" si="61"/>
        <v>0</v>
      </c>
      <c r="H102" s="41">
        <f t="shared" si="61"/>
        <v>0</v>
      </c>
      <c r="I102" s="42">
        <f t="shared" si="45"/>
        <v>1166.8734387200002</v>
      </c>
      <c r="K102" s="294">
        <v>0</v>
      </c>
    </row>
    <row r="103" spans="1:11" ht="15">
      <c r="A103" s="30" t="s">
        <v>23</v>
      </c>
      <c r="B103" s="43">
        <f t="shared" si="43"/>
        <v>613.93504677508474</v>
      </c>
      <c r="C103" s="43">
        <f t="shared" ref="C103:H103" si="62">C597+C623+C649</f>
        <v>0</v>
      </c>
      <c r="D103" s="43">
        <f t="shared" si="62"/>
        <v>555.157450034372</v>
      </c>
      <c r="E103" s="43">
        <f t="shared" si="62"/>
        <v>0</v>
      </c>
      <c r="F103" s="43">
        <f t="shared" si="62"/>
        <v>0</v>
      </c>
      <c r="G103" s="43">
        <f t="shared" si="62"/>
        <v>0</v>
      </c>
      <c r="H103" s="44">
        <f t="shared" si="62"/>
        <v>0</v>
      </c>
      <c r="I103" s="39">
        <f t="shared" si="45"/>
        <v>1169.0924968094569</v>
      </c>
      <c r="K103" s="294">
        <v>0</v>
      </c>
    </row>
    <row r="104" spans="1:11" ht="15">
      <c r="A104" s="28" t="s">
        <v>24</v>
      </c>
      <c r="B104" s="40">
        <f t="shared" si="43"/>
        <v>3224.380768009707</v>
      </c>
      <c r="C104" s="40">
        <f t="shared" ref="C104:H104" si="63">C598+C624+C650</f>
        <v>9.9443446302928127</v>
      </c>
      <c r="D104" s="40">
        <f t="shared" si="63"/>
        <v>378.83799935999997</v>
      </c>
      <c r="E104" s="40">
        <f t="shared" si="63"/>
        <v>0</v>
      </c>
      <c r="F104" s="40">
        <f t="shared" si="63"/>
        <v>0</v>
      </c>
      <c r="G104" s="40">
        <f t="shared" si="63"/>
        <v>0</v>
      </c>
      <c r="H104" s="41">
        <f t="shared" si="63"/>
        <v>0</v>
      </c>
      <c r="I104" s="42">
        <f>SUM(B104:H104)</f>
        <v>3613.1631120000002</v>
      </c>
      <c r="K104" s="294">
        <v>0</v>
      </c>
    </row>
    <row r="105" spans="1:11" ht="15.75" thickBot="1">
      <c r="A105" s="30" t="s">
        <v>25</v>
      </c>
      <c r="B105" s="43">
        <f t="shared" si="43"/>
        <v>3300.4703147173891</v>
      </c>
      <c r="C105" s="43">
        <f t="shared" ref="C105:H105" si="64">C599+C625+C651</f>
        <v>0.44590882403600773</v>
      </c>
      <c r="D105" s="43">
        <f t="shared" si="64"/>
        <v>4976.8264780024256</v>
      </c>
      <c r="E105" s="43">
        <f t="shared" si="64"/>
        <v>6157.7880454758415</v>
      </c>
      <c r="F105" s="43">
        <f t="shared" si="64"/>
        <v>0</v>
      </c>
      <c r="G105" s="43">
        <f t="shared" si="64"/>
        <v>3739.1789166734411</v>
      </c>
      <c r="H105" s="44">
        <f t="shared" si="64"/>
        <v>3.2903363068670868</v>
      </c>
      <c r="I105" s="39">
        <f t="shared" si="45"/>
        <v>18178</v>
      </c>
      <c r="K105" s="294">
        <v>0</v>
      </c>
    </row>
    <row r="106" spans="1:11" ht="13.5" customHeight="1">
      <c r="A106" s="31" t="s">
        <v>26</v>
      </c>
      <c r="B106" s="45">
        <f>SUM(B85:B105)</f>
        <v>59009.042382775842</v>
      </c>
      <c r="C106" s="45">
        <f t="shared" ref="C106:H106" si="65">SUM(C85:C105)</f>
        <v>517.92578629312777</v>
      </c>
      <c r="D106" s="45">
        <f t="shared" si="65"/>
        <v>13249.886025323867</v>
      </c>
      <c r="E106" s="45">
        <f t="shared" si="65"/>
        <v>6598.5805542014441</v>
      </c>
      <c r="F106" s="45">
        <f t="shared" si="65"/>
        <v>3601.9671486817824</v>
      </c>
      <c r="G106" s="45">
        <f t="shared" si="65"/>
        <v>3739.1789166734411</v>
      </c>
      <c r="H106" s="45">
        <f t="shared" si="65"/>
        <v>3.2903363068670868</v>
      </c>
      <c r="I106" s="45">
        <f>SUM(I85:I105)</f>
        <v>86719.871150256367</v>
      </c>
      <c r="K106" s="294">
        <v>0</v>
      </c>
    </row>
    <row r="107" spans="1:11" ht="13.5" customHeight="1" thickBot="1">
      <c r="A107" s="32" t="s">
        <v>90</v>
      </c>
      <c r="B107" s="48">
        <f>B106/$I106</f>
        <v>0.68045583555507161</v>
      </c>
      <c r="C107" s="48">
        <f t="shared" ref="C107" si="66">C106/$I106</f>
        <v>5.972400320979912E-3</v>
      </c>
      <c r="D107" s="48">
        <f t="shared" ref="D107" si="67">D106/$I106</f>
        <v>0.15278950313897804</v>
      </c>
      <c r="E107" s="48">
        <f t="shared" ref="E107" si="68">E106/$I106</f>
        <v>7.6090755978734367E-2</v>
      </c>
      <c r="F107" s="48">
        <f t="shared" ref="F107" si="69">F106/$I106</f>
        <v>4.1535660753471197E-2</v>
      </c>
      <c r="G107" s="48">
        <f t="shared" ref="G107" si="70">G106/$I106</f>
        <v>4.3117902126430768E-2</v>
      </c>
      <c r="H107" s="48">
        <f t="shared" ref="H107" si="71">H106/$I106</f>
        <v>3.7942126334182865E-5</v>
      </c>
      <c r="I107" s="49">
        <f t="shared" ref="I107" si="72">I106/$I106</f>
        <v>1</v>
      </c>
    </row>
    <row r="108" spans="1:11" ht="15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5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1E-8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1E-8</v>
      </c>
    </row>
    <row r="112" spans="1:11" ht="15">
      <c r="A112" s="28" t="s">
        <v>8</v>
      </c>
      <c r="B112" s="40">
        <v>1E-8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73">SUM(B112:H112)</f>
        <v>1E-8</v>
      </c>
    </row>
    <row r="113" spans="1:9" ht="15">
      <c r="A113" s="29" t="s">
        <v>9</v>
      </c>
      <c r="B113" s="43">
        <v>1E-8</v>
      </c>
      <c r="C113" s="43">
        <v>0</v>
      </c>
      <c r="D113" s="43">
        <v>0</v>
      </c>
      <c r="E113" s="43">
        <v>0</v>
      </c>
      <c r="F113" s="422"/>
      <c r="G113" s="43">
        <v>0</v>
      </c>
      <c r="H113" s="44">
        <v>0</v>
      </c>
      <c r="I113" s="39">
        <f t="shared" si="73"/>
        <v>1E-8</v>
      </c>
    </row>
    <row r="114" spans="1:9" ht="15">
      <c r="A114" s="28" t="s">
        <v>10</v>
      </c>
      <c r="B114" s="40">
        <v>1E-8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73"/>
        <v>1E-8</v>
      </c>
    </row>
    <row r="115" spans="1:9" ht="15">
      <c r="A115" s="29" t="s">
        <v>11</v>
      </c>
      <c r="B115" s="43">
        <v>1E-8</v>
      </c>
      <c r="C115" s="43">
        <v>0</v>
      </c>
      <c r="D115" s="43">
        <v>0</v>
      </c>
      <c r="E115" s="43">
        <v>0</v>
      </c>
      <c r="F115" s="422"/>
      <c r="G115" s="43">
        <v>0</v>
      </c>
      <c r="H115" s="44">
        <v>0</v>
      </c>
      <c r="I115" s="39">
        <f t="shared" si="73"/>
        <v>1E-8</v>
      </c>
    </row>
    <row r="116" spans="1:9" ht="14.25" customHeight="1">
      <c r="A116" s="28" t="s">
        <v>12</v>
      </c>
      <c r="B116" s="40">
        <v>1E-8</v>
      </c>
      <c r="C116" s="40">
        <v>0</v>
      </c>
      <c r="D116" s="40">
        <v>0</v>
      </c>
      <c r="E116" s="40">
        <v>0</v>
      </c>
      <c r="F116" s="422"/>
      <c r="G116" s="40">
        <v>0</v>
      </c>
      <c r="H116" s="41">
        <v>0</v>
      </c>
      <c r="I116" s="42">
        <f t="shared" si="73"/>
        <v>1E-8</v>
      </c>
    </row>
    <row r="117" spans="1:9" ht="14.25" customHeight="1">
      <c r="A117" s="29" t="s">
        <v>13</v>
      </c>
      <c r="B117" s="43">
        <v>1E-8</v>
      </c>
      <c r="C117" s="43">
        <v>0</v>
      </c>
      <c r="D117" s="43">
        <v>0</v>
      </c>
      <c r="E117" s="43">
        <v>0</v>
      </c>
      <c r="F117" s="422"/>
      <c r="G117" s="43">
        <v>0</v>
      </c>
      <c r="H117" s="44">
        <v>0</v>
      </c>
      <c r="I117" s="39">
        <f t="shared" si="73"/>
        <v>1E-8</v>
      </c>
    </row>
    <row r="118" spans="1:9" ht="15">
      <c r="A118" s="28" t="s">
        <v>14</v>
      </c>
      <c r="B118" s="40">
        <v>1E-8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>SUM(B118:H118)</f>
        <v>1E-8</v>
      </c>
    </row>
    <row r="119" spans="1:9" ht="15">
      <c r="A119" s="29" t="s">
        <v>15</v>
      </c>
      <c r="B119" s="43">
        <v>1E-8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73"/>
        <v>1E-8</v>
      </c>
    </row>
    <row r="120" spans="1:9" ht="15">
      <c r="A120" s="28" t="s">
        <v>16</v>
      </c>
      <c r="B120" s="40">
        <v>1E-8</v>
      </c>
      <c r="C120" s="40">
        <v>32.946253401939003</v>
      </c>
      <c r="D120" s="40">
        <v>5.3746598060992835E-2</v>
      </c>
      <c r="E120" s="40">
        <v>0</v>
      </c>
      <c r="F120" s="422"/>
      <c r="G120" s="40">
        <v>0</v>
      </c>
      <c r="H120" s="41">
        <v>0</v>
      </c>
      <c r="I120" s="42">
        <f t="shared" si="73"/>
        <v>33.000000009999994</v>
      </c>
    </row>
    <row r="121" spans="1:9" ht="15">
      <c r="A121" s="29" t="s">
        <v>17</v>
      </c>
      <c r="B121" s="43">
        <v>0</v>
      </c>
      <c r="C121" s="43">
        <v>0</v>
      </c>
      <c r="D121" s="43">
        <v>1E-4</v>
      </c>
      <c r="E121" s="43">
        <v>0</v>
      </c>
      <c r="F121" s="422"/>
      <c r="G121" s="43">
        <v>0</v>
      </c>
      <c r="H121" s="44">
        <v>0</v>
      </c>
      <c r="I121" s="39">
        <f t="shared" si="73"/>
        <v>1E-4</v>
      </c>
    </row>
    <row r="122" spans="1:9" ht="15">
      <c r="A122" s="28" t="s">
        <v>18</v>
      </c>
      <c r="B122" s="40">
        <v>1E-3</v>
      </c>
      <c r="C122" s="40">
        <v>0</v>
      </c>
      <c r="D122" s="40">
        <v>0</v>
      </c>
      <c r="E122" s="40">
        <v>0</v>
      </c>
      <c r="F122" s="422"/>
      <c r="G122" s="40">
        <v>0</v>
      </c>
      <c r="H122" s="41">
        <v>0</v>
      </c>
      <c r="I122" s="42">
        <f t="shared" si="73"/>
        <v>1E-3</v>
      </c>
    </row>
    <row r="123" spans="1:9" ht="15">
      <c r="A123" s="29" t="s">
        <v>140</v>
      </c>
      <c r="B123" s="43">
        <v>11.619738511680357</v>
      </c>
      <c r="C123" s="43">
        <v>166.83836620935804</v>
      </c>
      <c r="D123" s="43">
        <v>438.49170607206867</v>
      </c>
      <c r="E123" s="43">
        <v>5.0189206892970774E-2</v>
      </c>
      <c r="F123" s="422"/>
      <c r="G123" s="43">
        <v>0</v>
      </c>
      <c r="H123" s="44">
        <v>0</v>
      </c>
      <c r="I123" s="39">
        <f t="shared" si="73"/>
        <v>617</v>
      </c>
    </row>
    <row r="124" spans="1:9" ht="15">
      <c r="A124" s="28" t="s">
        <v>19</v>
      </c>
      <c r="B124" s="40">
        <v>1E-8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>SUM(B124:H124)</f>
        <v>1E-8</v>
      </c>
    </row>
    <row r="125" spans="1:9" ht="15">
      <c r="A125" s="29" t="s">
        <v>20</v>
      </c>
      <c r="B125" s="43">
        <v>1E-8</v>
      </c>
      <c r="C125" s="43">
        <v>0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73"/>
        <v>1E-8</v>
      </c>
    </row>
    <row r="126" spans="1:9" ht="15">
      <c r="A126" s="28" t="s">
        <v>21</v>
      </c>
      <c r="B126" s="40">
        <v>0</v>
      </c>
      <c r="C126" s="40">
        <v>0</v>
      </c>
      <c r="D126" s="40">
        <v>1E-4</v>
      </c>
      <c r="E126" s="40">
        <v>0</v>
      </c>
      <c r="F126" s="422"/>
      <c r="G126" s="40">
        <v>0</v>
      </c>
      <c r="H126" s="41">
        <v>0</v>
      </c>
      <c r="I126" s="42">
        <f t="shared" si="73"/>
        <v>1E-4</v>
      </c>
    </row>
    <row r="127" spans="1:9" ht="15">
      <c r="A127" s="30" t="s">
        <v>60</v>
      </c>
      <c r="B127" s="43">
        <v>1E-8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73"/>
        <v>1E-8</v>
      </c>
    </row>
    <row r="128" spans="1:9" ht="15">
      <c r="A128" s="28" t="s">
        <v>22</v>
      </c>
      <c r="B128" s="40">
        <v>0</v>
      </c>
      <c r="C128" s="40">
        <v>0</v>
      </c>
      <c r="D128" s="40">
        <v>1E-4</v>
      </c>
      <c r="E128" s="40">
        <v>0</v>
      </c>
      <c r="F128" s="422"/>
      <c r="G128" s="40">
        <v>0</v>
      </c>
      <c r="H128" s="41">
        <v>0</v>
      </c>
      <c r="I128" s="42">
        <f t="shared" si="73"/>
        <v>1E-4</v>
      </c>
    </row>
    <row r="129" spans="1:11" ht="15">
      <c r="A129" s="30" t="s">
        <v>23</v>
      </c>
      <c r="B129" s="43">
        <v>1E-3</v>
      </c>
      <c r="C129" s="43">
        <v>0</v>
      </c>
      <c r="D129" s="43">
        <v>0</v>
      </c>
      <c r="E129" s="43">
        <v>0</v>
      </c>
      <c r="F129" s="422"/>
      <c r="G129" s="43">
        <v>0</v>
      </c>
      <c r="H129" s="44">
        <v>0</v>
      </c>
      <c r="I129" s="39">
        <f t="shared" si="73"/>
        <v>1E-3</v>
      </c>
    </row>
    <row r="130" spans="1:11" ht="15">
      <c r="A130" s="28" t="s">
        <v>24</v>
      </c>
      <c r="B130" s="40">
        <v>9.9999999999999995E-7</v>
      </c>
      <c r="C130" s="40">
        <v>0</v>
      </c>
      <c r="D130" s="40">
        <v>0</v>
      </c>
      <c r="E130" s="40">
        <v>0</v>
      </c>
      <c r="F130" s="422"/>
      <c r="G130" s="40">
        <v>0</v>
      </c>
      <c r="H130" s="41">
        <v>0</v>
      </c>
      <c r="I130" s="42">
        <f>SUM(B130:H130)</f>
        <v>9.9999999999999995E-7</v>
      </c>
    </row>
    <row r="131" spans="1:11" ht="15.75" thickBot="1">
      <c r="A131" s="30" t="s">
        <v>25</v>
      </c>
      <c r="B131" s="43">
        <v>3.6101466626758456</v>
      </c>
      <c r="C131" s="43">
        <v>0</v>
      </c>
      <c r="D131" s="43">
        <v>0</v>
      </c>
      <c r="E131" s="43">
        <v>321.36108201137387</v>
      </c>
      <c r="F131" s="423"/>
      <c r="G131" s="43">
        <v>104.02877132595032</v>
      </c>
      <c r="H131" s="44">
        <v>0</v>
      </c>
      <c r="I131" s="39">
        <f t="shared" si="73"/>
        <v>429</v>
      </c>
    </row>
    <row r="132" spans="1:11" s="15" customFormat="1" ht="15">
      <c r="A132" s="31" t="s">
        <v>26</v>
      </c>
      <c r="B132" s="45">
        <f>SUM(B111:B131)</f>
        <v>15.231886304356204</v>
      </c>
      <c r="C132" s="45">
        <f t="shared" ref="C132" si="74">SUM(C111:C131)</f>
        <v>199.78461961129705</v>
      </c>
      <c r="D132" s="45">
        <f t="shared" ref="D132" si="75">SUM(D111:D131)</f>
        <v>438.54575267012962</v>
      </c>
      <c r="E132" s="45">
        <f t="shared" ref="E132" si="76">SUM(E111:E131)</f>
        <v>321.41127121826685</v>
      </c>
      <c r="F132" s="45">
        <f t="shared" ref="F132" si="77">SUM(F111:F131)</f>
        <v>0</v>
      </c>
      <c r="G132" s="45">
        <f>SUM(G111:G131)</f>
        <v>104.02877132595032</v>
      </c>
      <c r="H132" s="46">
        <f t="shared" ref="H132" si="78">SUM(H111:H131)</f>
        <v>0</v>
      </c>
      <c r="I132" s="47">
        <f>SUM(I111:I131)</f>
        <v>1079.00230113</v>
      </c>
      <c r="K132"/>
    </row>
    <row r="133" spans="1:11" ht="15" thickBot="1">
      <c r="A133" s="32" t="s">
        <v>90</v>
      </c>
      <c r="B133" s="48">
        <f>B132/$I132</f>
        <v>1.4116639314303965E-2</v>
      </c>
      <c r="C133" s="48">
        <f t="shared" ref="C133" si="79">C132/$I132</f>
        <v>0.18515680587712358</v>
      </c>
      <c r="D133" s="48">
        <f t="shared" ref="D133" si="80">D132/$I132</f>
        <v>0.40643634606789675</v>
      </c>
      <c r="E133" s="48">
        <f t="shared" ref="E133" si="81">E132/$I132</f>
        <v>0.29787820737885773</v>
      </c>
      <c r="F133" s="48">
        <f t="shared" ref="F133" si="82">F132/$I132</f>
        <v>0</v>
      </c>
      <c r="G133" s="48">
        <f t="shared" ref="G133" si="83">G132/$I132</f>
        <v>9.6412001361818003E-2</v>
      </c>
      <c r="H133" s="48">
        <f t="shared" ref="H133" si="84">H132/$I132</f>
        <v>0</v>
      </c>
      <c r="I133" s="49">
        <f t="shared" ref="I133" si="85">I132/$I132</f>
        <v>1</v>
      </c>
    </row>
    <row r="134" spans="1:11" ht="15" thickBot="1">
      <c r="A134" s="33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5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86">SUM(B138:H138)</f>
        <v>0</v>
      </c>
    </row>
    <row r="139" spans="1:11" ht="15">
      <c r="A139" s="29" t="s">
        <v>9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86"/>
        <v>0</v>
      </c>
    </row>
    <row r="140" spans="1:11" ht="15">
      <c r="A140" s="28" t="s">
        <v>10</v>
      </c>
      <c r="B140" s="40">
        <v>0</v>
      </c>
      <c r="C140" s="40">
        <v>1.0000000000000001E-5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86"/>
        <v>1.0000000000000001E-5</v>
      </c>
    </row>
    <row r="141" spans="1:11" ht="15">
      <c r="A141" s="29" t="s">
        <v>11</v>
      </c>
      <c r="B141" s="43">
        <v>0</v>
      </c>
      <c r="C141" s="43">
        <v>0</v>
      </c>
      <c r="D141" s="43">
        <v>0</v>
      </c>
      <c r="E141" s="43">
        <v>0</v>
      </c>
      <c r="F141" s="422"/>
      <c r="G141" s="43">
        <v>0</v>
      </c>
      <c r="H141" s="44">
        <v>0</v>
      </c>
      <c r="I141" s="39">
        <f t="shared" si="86"/>
        <v>0</v>
      </c>
    </row>
    <row r="142" spans="1:11" ht="15">
      <c r="A142" s="28" t="s">
        <v>12</v>
      </c>
      <c r="B142" s="40">
        <v>0</v>
      </c>
      <c r="C142" s="40">
        <v>0</v>
      </c>
      <c r="D142" s="40">
        <v>0</v>
      </c>
      <c r="E142" s="40">
        <v>0</v>
      </c>
      <c r="F142" s="422"/>
      <c r="G142" s="40">
        <v>0</v>
      </c>
      <c r="H142" s="41">
        <v>0</v>
      </c>
      <c r="I142" s="42">
        <f t="shared" si="86"/>
        <v>0</v>
      </c>
    </row>
    <row r="143" spans="1:11" ht="14.25" customHeight="1">
      <c r="A143" s="29" t="s">
        <v>13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86"/>
        <v>0</v>
      </c>
    </row>
    <row r="144" spans="1:11" ht="14.25" customHeight="1">
      <c r="A144" s="28" t="s">
        <v>14</v>
      </c>
      <c r="B144" s="40">
        <v>0</v>
      </c>
      <c r="C144" s="40">
        <v>0</v>
      </c>
      <c r="D144" s="40">
        <v>5.5530666589825772</v>
      </c>
      <c r="E144" s="40">
        <v>6.0740825953542554</v>
      </c>
      <c r="F144" s="422"/>
      <c r="G144" s="40">
        <v>0</v>
      </c>
      <c r="H144" s="41">
        <v>0</v>
      </c>
      <c r="I144" s="42">
        <f>SUM(B144:H144)</f>
        <v>11.627149254336832</v>
      </c>
    </row>
    <row r="145" spans="1:11" ht="15">
      <c r="A145" s="29" t="s">
        <v>15</v>
      </c>
      <c r="B145" s="43">
        <v>6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86"/>
        <v>6</v>
      </c>
    </row>
    <row r="146" spans="1:11" ht="15">
      <c r="A146" s="28" t="s">
        <v>16</v>
      </c>
      <c r="B146" s="40">
        <v>17.358757701691161</v>
      </c>
      <c r="C146" s="40">
        <v>147.04407422944345</v>
      </c>
      <c r="D146" s="40">
        <v>8.5971680688654075</v>
      </c>
      <c r="E146" s="40">
        <v>0</v>
      </c>
      <c r="F146" s="422"/>
      <c r="G146" s="40">
        <v>0</v>
      </c>
      <c r="H146" s="41">
        <v>0</v>
      </c>
      <c r="I146" s="42">
        <f t="shared" si="86"/>
        <v>173.00000000000003</v>
      </c>
    </row>
    <row r="147" spans="1:11" ht="15">
      <c r="A147" s="29" t="s">
        <v>17</v>
      </c>
      <c r="B147" s="43">
        <v>0</v>
      </c>
      <c r="C147" s="43">
        <v>0</v>
      </c>
      <c r="D147" s="43">
        <v>0</v>
      </c>
      <c r="E147" s="43">
        <v>3.0000000000000027</v>
      </c>
      <c r="F147" s="422"/>
      <c r="G147" s="43">
        <v>0</v>
      </c>
      <c r="H147" s="44">
        <v>0</v>
      </c>
      <c r="I147" s="39">
        <f>SUM(B147:H147)</f>
        <v>3.0000000000000027</v>
      </c>
    </row>
    <row r="148" spans="1:11" ht="15">
      <c r="A148" s="28" t="s">
        <v>18</v>
      </c>
      <c r="B148" s="40">
        <v>0</v>
      </c>
      <c r="C148" s="40">
        <v>9.9999999999999995E-7</v>
      </c>
      <c r="D148" s="40">
        <v>0</v>
      </c>
      <c r="E148" s="40">
        <v>0</v>
      </c>
      <c r="F148" s="422"/>
      <c r="G148" s="40">
        <v>0</v>
      </c>
      <c r="H148" s="41">
        <v>0</v>
      </c>
      <c r="I148" s="42">
        <f t="shared" si="86"/>
        <v>9.9999999999999995E-7</v>
      </c>
    </row>
    <row r="149" spans="1:11" ht="15">
      <c r="A149" s="29" t="s">
        <v>140</v>
      </c>
      <c r="B149" s="43">
        <v>9.2470225038956677</v>
      </c>
      <c r="C149" s="43">
        <v>423.59768326896562</v>
      </c>
      <c r="D149" s="43">
        <v>88.155294227138711</v>
      </c>
      <c r="E149" s="43">
        <v>0</v>
      </c>
      <c r="F149" s="422"/>
      <c r="G149" s="43">
        <v>0</v>
      </c>
      <c r="H149" s="44">
        <v>0</v>
      </c>
      <c r="I149" s="39">
        <f t="shared" si="86"/>
        <v>521</v>
      </c>
    </row>
    <row r="150" spans="1:11" ht="15">
      <c r="A150" s="28" t="s">
        <v>19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86"/>
        <v>0</v>
      </c>
    </row>
    <row r="151" spans="1:11" ht="15">
      <c r="A151" s="29" t="s">
        <v>20</v>
      </c>
      <c r="B151" s="43">
        <v>0</v>
      </c>
      <c r="C151" s="43">
        <v>0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86"/>
        <v>0</v>
      </c>
    </row>
    <row r="152" spans="1:11" ht="15">
      <c r="A152" s="28" t="s">
        <v>21</v>
      </c>
      <c r="B152" s="40">
        <v>0</v>
      </c>
      <c r="C152" s="40">
        <v>20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86"/>
        <v>20</v>
      </c>
    </row>
    <row r="153" spans="1:11" ht="15">
      <c r="A153" s="30" t="s">
        <v>60</v>
      </c>
      <c r="B153" s="43">
        <v>1E-8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86"/>
        <v>1E-8</v>
      </c>
    </row>
    <row r="154" spans="1:11" ht="15">
      <c r="A154" s="28" t="s">
        <v>22</v>
      </c>
      <c r="B154" s="40">
        <v>0</v>
      </c>
      <c r="C154" s="40">
        <v>1E-8</v>
      </c>
      <c r="D154" s="40">
        <v>0</v>
      </c>
      <c r="E154" s="40">
        <v>0</v>
      </c>
      <c r="F154" s="422"/>
      <c r="G154" s="40">
        <v>0</v>
      </c>
      <c r="H154" s="41">
        <v>0</v>
      </c>
      <c r="I154" s="42">
        <f t="shared" si="86"/>
        <v>1E-8</v>
      </c>
    </row>
    <row r="155" spans="1:11" ht="15">
      <c r="A155" s="30" t="s">
        <v>23</v>
      </c>
      <c r="B155" s="43">
        <v>0</v>
      </c>
      <c r="C155" s="43">
        <v>0</v>
      </c>
      <c r="D155" s="43">
        <v>0</v>
      </c>
      <c r="E155" s="43">
        <v>0</v>
      </c>
      <c r="F155" s="422"/>
      <c r="G155" s="43">
        <v>0</v>
      </c>
      <c r="H155" s="44">
        <v>0</v>
      </c>
      <c r="I155" s="39">
        <f t="shared" si="86"/>
        <v>0</v>
      </c>
    </row>
    <row r="156" spans="1:11" ht="15">
      <c r="A156" s="28" t="s">
        <v>24</v>
      </c>
      <c r="B156" s="40">
        <v>354.99167599517301</v>
      </c>
      <c r="C156" s="40">
        <v>0</v>
      </c>
      <c r="D156" s="40">
        <v>14.544724004827019</v>
      </c>
      <c r="E156" s="40">
        <v>0</v>
      </c>
      <c r="F156" s="422"/>
      <c r="G156" s="40">
        <v>0</v>
      </c>
      <c r="H156" s="41">
        <v>0</v>
      </c>
      <c r="I156" s="42">
        <f>SUM(B156:H156)</f>
        <v>369.53640000000001</v>
      </c>
    </row>
    <row r="157" spans="1:11" ht="15.75" thickBot="1">
      <c r="A157" s="30" t="s">
        <v>25</v>
      </c>
      <c r="B157" s="43">
        <v>24.625906061506637</v>
      </c>
      <c r="C157" s="43">
        <v>0.13553679435769375</v>
      </c>
      <c r="D157" s="43">
        <v>113.06592332647442</v>
      </c>
      <c r="E157" s="43">
        <v>2508.0835311768233</v>
      </c>
      <c r="F157" s="423"/>
      <c r="G157" s="43">
        <v>47.854653667842705</v>
      </c>
      <c r="H157" s="44">
        <v>297.23444897299498</v>
      </c>
      <c r="I157" s="39">
        <f t="shared" si="86"/>
        <v>2990.9999999999995</v>
      </c>
    </row>
    <row r="158" spans="1:11" s="15" customFormat="1" ht="15">
      <c r="A158" s="31" t="s">
        <v>26</v>
      </c>
      <c r="B158" s="45">
        <f>SUM(B137:B157)</f>
        <v>412.22336227226646</v>
      </c>
      <c r="C158" s="45">
        <f t="shared" ref="C158" si="87">SUM(C137:C157)</f>
        <v>590.77730530276676</v>
      </c>
      <c r="D158" s="45">
        <f t="shared" ref="D158" si="88">SUM(D137:D157)</f>
        <v>229.91617628628813</v>
      </c>
      <c r="E158" s="45">
        <f t="shared" ref="E158" si="89">SUM(E137:E157)</f>
        <v>2517.1576137721777</v>
      </c>
      <c r="F158" s="45">
        <f t="shared" ref="F158" si="90">SUM(F137:F157)</f>
        <v>0</v>
      </c>
      <c r="G158" s="45">
        <f>SUM(G137:G157)</f>
        <v>47.854653667842705</v>
      </c>
      <c r="H158" s="46">
        <f t="shared" ref="H158" si="91">SUM(H137:H157)</f>
        <v>297.23444897299498</v>
      </c>
      <c r="I158" s="47">
        <f>SUM(I137:I157)</f>
        <v>4095.1635602743363</v>
      </c>
      <c r="K158"/>
    </row>
    <row r="159" spans="1:11" ht="15" thickBot="1">
      <c r="A159" s="32" t="s">
        <v>90</v>
      </c>
      <c r="B159" s="48">
        <f>B158/$I158</f>
        <v>0.10066102518372953</v>
      </c>
      <c r="C159" s="48">
        <f t="shared" ref="C159" si="92">C158/$I158</f>
        <v>0.14426220018015359</v>
      </c>
      <c r="D159" s="48">
        <f t="shared" ref="D159" si="93">D158/$I158</f>
        <v>5.6143343947631236E-2</v>
      </c>
      <c r="E159" s="48">
        <f t="shared" ref="E159" si="94">E158/$I158</f>
        <v>0.61466595331873697</v>
      </c>
      <c r="F159" s="48">
        <f t="shared" ref="F159" si="95">F158/$I158</f>
        <v>0</v>
      </c>
      <c r="G159" s="48">
        <f t="shared" ref="G159" si="96">G158/$I158</f>
        <v>1.1685651369840989E-2</v>
      </c>
      <c r="H159" s="48">
        <f t="shared" ref="H159" si="97">H158/$I158</f>
        <v>7.258182599990784E-2</v>
      </c>
      <c r="I159" s="49">
        <f t="shared" ref="I159" si="98">I158/$I158</f>
        <v>1</v>
      </c>
    </row>
    <row r="160" spans="1:11" ht="15" thickBot="1">
      <c r="A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5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99">SUM(B164:H164)</f>
        <v>0</v>
      </c>
    </row>
    <row r="165" spans="1:9" ht="15">
      <c r="A165" s="29" t="s">
        <v>9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99"/>
        <v>0</v>
      </c>
    </row>
    <row r="166" spans="1:9" ht="15">
      <c r="A166" s="28" t="s">
        <v>10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99"/>
        <v>0</v>
      </c>
    </row>
    <row r="167" spans="1:9" ht="15">
      <c r="A167" s="29" t="s">
        <v>11</v>
      </c>
      <c r="B167" s="43">
        <v>0</v>
      </c>
      <c r="C167" s="43">
        <v>0</v>
      </c>
      <c r="D167" s="43">
        <v>0</v>
      </c>
      <c r="E167" s="43">
        <v>0</v>
      </c>
      <c r="F167" s="422"/>
      <c r="G167" s="43">
        <v>0</v>
      </c>
      <c r="H167" s="44">
        <v>0</v>
      </c>
      <c r="I167" s="39">
        <f t="shared" si="99"/>
        <v>0</v>
      </c>
    </row>
    <row r="168" spans="1:9" ht="15">
      <c r="A168" s="28" t="s">
        <v>12</v>
      </c>
      <c r="B168" s="40">
        <v>0</v>
      </c>
      <c r="C168" s="40">
        <v>0</v>
      </c>
      <c r="D168" s="40">
        <v>0</v>
      </c>
      <c r="E168" s="40">
        <v>0</v>
      </c>
      <c r="F168" s="422"/>
      <c r="G168" s="40">
        <v>0</v>
      </c>
      <c r="H168" s="41">
        <v>0</v>
      </c>
      <c r="I168" s="42">
        <f t="shared" si="99"/>
        <v>0</v>
      </c>
    </row>
    <row r="169" spans="1:9" ht="14.25" customHeight="1">
      <c r="A169" s="29" t="s">
        <v>13</v>
      </c>
      <c r="B169" s="43">
        <v>0</v>
      </c>
      <c r="C169" s="43">
        <v>0</v>
      </c>
      <c r="D169" s="43">
        <v>0</v>
      </c>
      <c r="E169" s="43">
        <v>0</v>
      </c>
      <c r="F169" s="422"/>
      <c r="G169" s="43">
        <v>0</v>
      </c>
      <c r="H169" s="44">
        <v>0</v>
      </c>
      <c r="I169" s="39">
        <f t="shared" si="99"/>
        <v>0</v>
      </c>
    </row>
    <row r="170" spans="1:9" ht="14.25" customHeight="1">
      <c r="A170" s="28" t="s">
        <v>14</v>
      </c>
      <c r="B170" s="40">
        <v>0</v>
      </c>
      <c r="C170" s="40">
        <v>0</v>
      </c>
      <c r="D170" s="40">
        <v>0</v>
      </c>
      <c r="E170" s="40">
        <v>0.38183218372388161</v>
      </c>
      <c r="F170" s="422"/>
      <c r="G170" s="40">
        <v>0</v>
      </c>
      <c r="H170" s="41">
        <v>0</v>
      </c>
      <c r="I170" s="42">
        <f>SUM(B170:H170)</f>
        <v>0.38183218372388161</v>
      </c>
    </row>
    <row r="171" spans="1:9" ht="15">
      <c r="A171" s="29" t="s">
        <v>15</v>
      </c>
      <c r="B171" s="43">
        <v>0.31558628785690762</v>
      </c>
      <c r="C171" s="43">
        <v>9.8019135296654625E-2</v>
      </c>
      <c r="D171" s="43">
        <v>4.5863946878464379</v>
      </c>
      <c r="E171" s="43">
        <v>1E-8</v>
      </c>
      <c r="F171" s="422"/>
      <c r="G171" s="43">
        <v>0</v>
      </c>
      <c r="H171" s="44">
        <v>0</v>
      </c>
      <c r="I171" s="39">
        <f>SUM(B171:H171)</f>
        <v>5.0000001210000002</v>
      </c>
    </row>
    <row r="172" spans="1:9" ht="15">
      <c r="A172" s="28" t="s">
        <v>16</v>
      </c>
      <c r="B172" s="40">
        <v>9.7190202013425466</v>
      </c>
      <c r="C172" s="40">
        <v>0</v>
      </c>
      <c r="D172" s="40">
        <v>24.280979798657452</v>
      </c>
      <c r="E172" s="40">
        <v>0</v>
      </c>
      <c r="F172" s="422"/>
      <c r="G172" s="40">
        <v>0</v>
      </c>
      <c r="H172" s="41">
        <v>0</v>
      </c>
      <c r="I172" s="42">
        <f t="shared" si="99"/>
        <v>34</v>
      </c>
    </row>
    <row r="173" spans="1:9" ht="15">
      <c r="A173" s="29" t="s">
        <v>17</v>
      </c>
      <c r="B173" s="43">
        <v>0</v>
      </c>
      <c r="C173" s="43">
        <v>0</v>
      </c>
      <c r="D173" s="43">
        <v>1E-4</v>
      </c>
      <c r="E173" s="43">
        <v>0</v>
      </c>
      <c r="F173" s="422"/>
      <c r="G173" s="43">
        <v>0</v>
      </c>
      <c r="H173" s="44">
        <v>0</v>
      </c>
      <c r="I173" s="39">
        <f t="shared" si="99"/>
        <v>1E-4</v>
      </c>
    </row>
    <row r="174" spans="1:9" ht="15">
      <c r="A174" s="28" t="s">
        <v>18</v>
      </c>
      <c r="B174" s="40">
        <v>0</v>
      </c>
      <c r="C174" s="40">
        <v>0</v>
      </c>
      <c r="D174" s="40">
        <v>0</v>
      </c>
      <c r="E174" s="40">
        <v>0</v>
      </c>
      <c r="F174" s="422"/>
      <c r="G174" s="40">
        <v>0</v>
      </c>
      <c r="H174" s="41">
        <v>0</v>
      </c>
      <c r="I174" s="42">
        <f t="shared" si="99"/>
        <v>0</v>
      </c>
    </row>
    <row r="175" spans="1:9" ht="15">
      <c r="A175" s="29" t="s">
        <v>140</v>
      </c>
      <c r="B175" s="43">
        <v>28.268045242131322</v>
      </c>
      <c r="C175" s="43">
        <v>14.722940230276729</v>
      </c>
      <c r="D175" s="43">
        <v>490.00901452759194</v>
      </c>
      <c r="E175" s="43">
        <v>0</v>
      </c>
      <c r="F175" s="422"/>
      <c r="G175" s="43">
        <v>0</v>
      </c>
      <c r="H175" s="44">
        <v>0</v>
      </c>
      <c r="I175" s="39">
        <f t="shared" si="99"/>
        <v>533</v>
      </c>
    </row>
    <row r="176" spans="1:9" ht="15">
      <c r="A176" s="28" t="s">
        <v>19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99"/>
        <v>0</v>
      </c>
    </row>
    <row r="177" spans="1:11" ht="15">
      <c r="A177" s="29" t="s">
        <v>20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99"/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99"/>
        <v>0</v>
      </c>
    </row>
    <row r="179" spans="1:11" ht="15">
      <c r="A179" s="30" t="s">
        <v>60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99"/>
        <v>0</v>
      </c>
    </row>
    <row r="180" spans="1:11" ht="15">
      <c r="A180" s="28" t="s">
        <v>22</v>
      </c>
      <c r="B180" s="40">
        <v>1E-10</v>
      </c>
      <c r="C180" s="40">
        <v>0</v>
      </c>
      <c r="D180" s="40">
        <v>0</v>
      </c>
      <c r="E180" s="40">
        <v>0</v>
      </c>
      <c r="F180" s="422"/>
      <c r="G180" s="40">
        <v>0</v>
      </c>
      <c r="H180" s="41">
        <v>0</v>
      </c>
      <c r="I180" s="42">
        <f t="shared" si="99"/>
        <v>1E-10</v>
      </c>
    </row>
    <row r="181" spans="1:11" ht="15">
      <c r="A181" s="30" t="s">
        <v>23</v>
      </c>
      <c r="B181" s="43">
        <v>0</v>
      </c>
      <c r="C181" s="43">
        <v>0</v>
      </c>
      <c r="D181" s="43">
        <v>0</v>
      </c>
      <c r="E181" s="43">
        <v>0</v>
      </c>
      <c r="F181" s="422"/>
      <c r="G181" s="43">
        <v>0</v>
      </c>
      <c r="H181" s="44">
        <v>0</v>
      </c>
      <c r="I181" s="39">
        <f t="shared" si="99"/>
        <v>0</v>
      </c>
    </row>
    <row r="182" spans="1:11" ht="15">
      <c r="A182" s="28" t="s">
        <v>24</v>
      </c>
      <c r="B182" s="40">
        <v>9.9999999999999995E-8</v>
      </c>
      <c r="C182" s="40">
        <v>0</v>
      </c>
      <c r="D182" s="40">
        <v>0</v>
      </c>
      <c r="E182" s="40">
        <v>0</v>
      </c>
      <c r="F182" s="422"/>
      <c r="G182" s="40">
        <v>0</v>
      </c>
      <c r="H182" s="41">
        <v>0</v>
      </c>
      <c r="I182" s="42">
        <f>SUM(B182:H182)</f>
        <v>9.9999999999999995E-8</v>
      </c>
    </row>
    <row r="183" spans="1:11" s="15" customFormat="1" ht="15.75" thickBot="1">
      <c r="A183" s="30" t="s">
        <v>25</v>
      </c>
      <c r="B183" s="43">
        <v>5.8873777764276944</v>
      </c>
      <c r="C183" s="43">
        <v>0</v>
      </c>
      <c r="D183" s="43">
        <v>145.54459225343413</v>
      </c>
      <c r="E183" s="43">
        <v>153.11401027249704</v>
      </c>
      <c r="F183" s="423"/>
      <c r="G183" s="43">
        <v>13.693941123329994</v>
      </c>
      <c r="H183" s="44">
        <v>43.76007857431118</v>
      </c>
      <c r="I183" s="39">
        <f t="shared" si="99"/>
        <v>362.00000000000006</v>
      </c>
      <c r="K183"/>
    </row>
    <row r="184" spans="1:11" ht="15">
      <c r="A184" s="31" t="s">
        <v>26</v>
      </c>
      <c r="B184" s="45">
        <f>SUM(B163:B183)</f>
        <v>44.190029607858477</v>
      </c>
      <c r="C184" s="45">
        <f t="shared" ref="C184" si="100">SUM(C163:C183)</f>
        <v>14.820959365573383</v>
      </c>
      <c r="D184" s="45">
        <f t="shared" ref="D184" si="101">SUM(D163:D183)</f>
        <v>664.42108126752987</v>
      </c>
      <c r="E184" s="45">
        <f t="shared" ref="E184" si="102">SUM(E163:E183)</f>
        <v>153.49584246622092</v>
      </c>
      <c r="F184" s="45">
        <f t="shared" ref="F184" si="103">SUM(F163:F183)</f>
        <v>0</v>
      </c>
      <c r="G184" s="45">
        <f>SUM(G163:G183)</f>
        <v>13.693941123329994</v>
      </c>
      <c r="H184" s="46">
        <f t="shared" ref="H184" si="104">SUM(H163:H183)</f>
        <v>43.76007857431118</v>
      </c>
      <c r="I184" s="47">
        <f>SUM(I163:I183)</f>
        <v>934.38193240482406</v>
      </c>
    </row>
    <row r="185" spans="1:11" ht="15" thickBot="1">
      <c r="A185" s="32" t="s">
        <v>90</v>
      </c>
      <c r="B185" s="48">
        <f>B184/$I184</f>
        <v>4.7293326289097166E-2</v>
      </c>
      <c r="C185" s="48">
        <f t="shared" ref="C185" si="105">C184/$I184</f>
        <v>1.5861778627748714E-2</v>
      </c>
      <c r="D185" s="48">
        <f t="shared" ref="D185" si="106">D184/$I184</f>
        <v>0.71108083132291056</v>
      </c>
      <c r="E185" s="48">
        <f t="shared" ref="E185" si="107">E184/$I184</f>
        <v>0.16427526811350879</v>
      </c>
      <c r="F185" s="48">
        <f t="shared" ref="F185" si="108">F184/$I184</f>
        <v>0</v>
      </c>
      <c r="G185" s="48">
        <f t="shared" ref="G185" si="109">G184/$I184</f>
        <v>1.4655614207014707E-2</v>
      </c>
      <c r="H185" s="48">
        <f t="shared" ref="H185" si="110">H184/$I184</f>
        <v>4.6833181439719859E-2</v>
      </c>
      <c r="I185" s="49">
        <f t="shared" ref="I185" si="111">I184/$I184</f>
        <v>1</v>
      </c>
    </row>
    <row r="186" spans="1:11" ht="15" thickBot="1">
      <c r="A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5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2259</v>
      </c>
      <c r="E189" s="37">
        <v>0</v>
      </c>
      <c r="F189" s="421"/>
      <c r="G189" s="37">
        <v>0</v>
      </c>
      <c r="H189" s="38">
        <v>0</v>
      </c>
      <c r="I189" s="39">
        <f>SUM(B189:H189)</f>
        <v>2259</v>
      </c>
    </row>
    <row r="190" spans="1:11" ht="15">
      <c r="A190" s="28" t="s">
        <v>8</v>
      </c>
      <c r="B190" s="40">
        <v>0</v>
      </c>
      <c r="C190" s="40">
        <v>0</v>
      </c>
      <c r="D190" s="40">
        <v>1E-8</v>
      </c>
      <c r="E190" s="40">
        <v>0</v>
      </c>
      <c r="F190" s="422"/>
      <c r="G190" s="40">
        <v>0</v>
      </c>
      <c r="H190" s="41">
        <v>0</v>
      </c>
      <c r="I190" s="42">
        <f t="shared" ref="I190:I209" si="112">SUM(B190:H190)</f>
        <v>1E-8</v>
      </c>
    </row>
    <row r="191" spans="1:11" ht="15">
      <c r="A191" s="29" t="s">
        <v>9</v>
      </c>
      <c r="B191" s="43">
        <v>0</v>
      </c>
      <c r="C191" s="43">
        <v>0</v>
      </c>
      <c r="D191" s="43">
        <v>1E-8</v>
      </c>
      <c r="E191" s="43">
        <v>0</v>
      </c>
      <c r="F191" s="422"/>
      <c r="G191" s="43">
        <v>0</v>
      </c>
      <c r="H191" s="44">
        <v>0</v>
      </c>
      <c r="I191" s="39">
        <f t="shared" si="112"/>
        <v>1E-8</v>
      </c>
    </row>
    <row r="192" spans="1:11" ht="15">
      <c r="A192" s="28" t="s">
        <v>10</v>
      </c>
      <c r="B192" s="40">
        <v>0</v>
      </c>
      <c r="C192" s="40">
        <v>0</v>
      </c>
      <c r="D192" s="40">
        <v>1E-8</v>
      </c>
      <c r="E192" s="40">
        <v>0</v>
      </c>
      <c r="F192" s="422"/>
      <c r="G192" s="40">
        <v>0</v>
      </c>
      <c r="H192" s="41">
        <v>0</v>
      </c>
      <c r="I192" s="42">
        <f t="shared" si="112"/>
        <v>1E-8</v>
      </c>
    </row>
    <row r="193" spans="1:9" ht="15">
      <c r="A193" s="29" t="s">
        <v>11</v>
      </c>
      <c r="B193" s="43">
        <v>0</v>
      </c>
      <c r="C193" s="43">
        <v>0</v>
      </c>
      <c r="D193" s="43">
        <v>1E-8</v>
      </c>
      <c r="E193" s="43">
        <v>0</v>
      </c>
      <c r="F193" s="422"/>
      <c r="G193" s="43">
        <v>0</v>
      </c>
      <c r="H193" s="44">
        <v>0</v>
      </c>
      <c r="I193" s="39">
        <f t="shared" si="112"/>
        <v>1E-8</v>
      </c>
    </row>
    <row r="194" spans="1:9" ht="15">
      <c r="A194" s="28" t="s">
        <v>12</v>
      </c>
      <c r="B194" s="40">
        <v>0</v>
      </c>
      <c r="C194" s="40">
        <v>0</v>
      </c>
      <c r="D194" s="40">
        <v>1E-8</v>
      </c>
      <c r="E194" s="40">
        <v>0</v>
      </c>
      <c r="F194" s="422"/>
      <c r="G194" s="40">
        <v>0</v>
      </c>
      <c r="H194" s="41">
        <v>0</v>
      </c>
      <c r="I194" s="42">
        <f t="shared" si="112"/>
        <v>1E-8</v>
      </c>
    </row>
    <row r="195" spans="1:9" ht="15">
      <c r="A195" s="29" t="s">
        <v>13</v>
      </c>
      <c r="B195" s="43">
        <v>0</v>
      </c>
      <c r="C195" s="43">
        <v>0</v>
      </c>
      <c r="D195" s="43">
        <v>1E-8</v>
      </c>
      <c r="E195" s="43">
        <v>0</v>
      </c>
      <c r="F195" s="422"/>
      <c r="G195" s="43">
        <v>0</v>
      </c>
      <c r="H195" s="44">
        <v>0</v>
      </c>
      <c r="I195" s="39">
        <f t="shared" si="112"/>
        <v>1E-8</v>
      </c>
    </row>
    <row r="196" spans="1:9" ht="14.25" customHeight="1">
      <c r="A196" s="28" t="s">
        <v>14</v>
      </c>
      <c r="B196" s="40">
        <v>1E-8</v>
      </c>
      <c r="C196" s="40">
        <v>1E-8</v>
      </c>
      <c r="D196" s="40">
        <v>1E-8</v>
      </c>
      <c r="E196" s="40">
        <v>4.2532029883215756</v>
      </c>
      <c r="F196" s="422"/>
      <c r="G196" s="40">
        <v>0</v>
      </c>
      <c r="H196" s="41">
        <v>0</v>
      </c>
      <c r="I196" s="42">
        <f>SUM(B196:H196)</f>
        <v>4.2532030183215754</v>
      </c>
    </row>
    <row r="197" spans="1:9" ht="14.25" customHeight="1">
      <c r="A197" s="29" t="s">
        <v>15</v>
      </c>
      <c r="B197" s="43">
        <v>1.2623451574276303</v>
      </c>
      <c r="C197" s="43">
        <v>0.39207615118661848</v>
      </c>
      <c r="D197" s="43">
        <v>18.345578721385753</v>
      </c>
      <c r="E197" s="43">
        <v>0</v>
      </c>
      <c r="F197" s="422"/>
      <c r="G197" s="43">
        <v>0</v>
      </c>
      <c r="H197" s="44">
        <v>0</v>
      </c>
      <c r="I197" s="39">
        <f t="shared" si="112"/>
        <v>20.000000030000002</v>
      </c>
    </row>
    <row r="198" spans="1:9" ht="15">
      <c r="A198" s="28" t="s">
        <v>16</v>
      </c>
      <c r="B198" s="40">
        <v>56.98504816916266</v>
      </c>
      <c r="C198" s="40">
        <v>25.317283843740867</v>
      </c>
      <c r="D198" s="40">
        <v>1150.6976680170962</v>
      </c>
      <c r="E198" s="40">
        <v>0</v>
      </c>
      <c r="F198" s="422"/>
      <c r="G198" s="40">
        <v>0</v>
      </c>
      <c r="H198" s="41">
        <v>0</v>
      </c>
      <c r="I198" s="42">
        <f t="shared" si="112"/>
        <v>1233.0000000299997</v>
      </c>
    </row>
    <row r="199" spans="1:9" ht="15">
      <c r="A199" s="29" t="s">
        <v>17</v>
      </c>
      <c r="B199" s="43">
        <v>3.0358934664380364</v>
      </c>
      <c r="C199" s="43">
        <v>1E-8</v>
      </c>
      <c r="D199" s="43">
        <v>21.964106553561965</v>
      </c>
      <c r="E199" s="43">
        <v>0</v>
      </c>
      <c r="F199" s="422"/>
      <c r="G199" s="43">
        <v>0</v>
      </c>
      <c r="H199" s="44">
        <v>0</v>
      </c>
      <c r="I199" s="39">
        <f t="shared" si="112"/>
        <v>25.000000030000002</v>
      </c>
    </row>
    <row r="200" spans="1:9" ht="15">
      <c r="A200" s="28" t="s">
        <v>18</v>
      </c>
      <c r="B200" s="40">
        <v>1E-8</v>
      </c>
      <c r="C200" s="40">
        <v>1E-8</v>
      </c>
      <c r="D200" s="40">
        <v>53</v>
      </c>
      <c r="E200" s="40">
        <v>0</v>
      </c>
      <c r="F200" s="422"/>
      <c r="G200" s="40">
        <v>0</v>
      </c>
      <c r="H200" s="41">
        <v>0</v>
      </c>
      <c r="I200" s="42">
        <f t="shared" si="112"/>
        <v>53.000000020000002</v>
      </c>
    </row>
    <row r="201" spans="1:9" ht="15">
      <c r="A201" s="29" t="s">
        <v>140</v>
      </c>
      <c r="B201" s="43">
        <v>476.19928691613541</v>
      </c>
      <c r="C201" s="43">
        <v>25.584457815545282</v>
      </c>
      <c r="D201" s="43">
        <v>2664.0772814148431</v>
      </c>
      <c r="E201" s="43">
        <v>203.13897388347618</v>
      </c>
      <c r="F201" s="422"/>
      <c r="G201" s="43">
        <v>0</v>
      </c>
      <c r="H201" s="44">
        <v>0</v>
      </c>
      <c r="I201" s="39">
        <f t="shared" si="112"/>
        <v>3369.0000000299997</v>
      </c>
    </row>
    <row r="202" spans="1:9" ht="15">
      <c r="A202" s="28" t="s">
        <v>19</v>
      </c>
      <c r="B202" s="40">
        <v>1E-8</v>
      </c>
      <c r="C202" s="40">
        <v>1E-8</v>
      </c>
      <c r="D202" s="40">
        <v>1E-8</v>
      </c>
      <c r="E202" s="40">
        <v>0</v>
      </c>
      <c r="F202" s="422"/>
      <c r="G202" s="40">
        <v>0</v>
      </c>
      <c r="H202" s="41">
        <v>0</v>
      </c>
      <c r="I202" s="42">
        <f t="shared" si="112"/>
        <v>3.0000000000000004E-8</v>
      </c>
    </row>
    <row r="203" spans="1:9" ht="15">
      <c r="A203" s="29" t="s">
        <v>20</v>
      </c>
      <c r="B203" s="43">
        <v>1E-8</v>
      </c>
      <c r="C203" s="43">
        <v>1E-8</v>
      </c>
      <c r="D203" s="43">
        <v>1E-8</v>
      </c>
      <c r="E203" s="43">
        <v>0</v>
      </c>
      <c r="F203" s="422"/>
      <c r="G203" s="43">
        <v>0</v>
      </c>
      <c r="H203" s="44">
        <v>0</v>
      </c>
      <c r="I203" s="39">
        <f>SUM(B203:H203)</f>
        <v>3.0000000000000004E-8</v>
      </c>
    </row>
    <row r="204" spans="1:9" ht="15">
      <c r="A204" s="28" t="s">
        <v>21</v>
      </c>
      <c r="B204" s="40">
        <v>6.1780208538881783E-2</v>
      </c>
      <c r="C204" s="40">
        <v>1E-8</v>
      </c>
      <c r="D204" s="40">
        <v>52.938219811461124</v>
      </c>
      <c r="E204" s="40">
        <v>0</v>
      </c>
      <c r="F204" s="422"/>
      <c r="G204" s="40">
        <v>0</v>
      </c>
      <c r="H204" s="41">
        <v>0</v>
      </c>
      <c r="I204" s="42">
        <f t="shared" si="112"/>
        <v>53.000000030000002</v>
      </c>
    </row>
    <row r="205" spans="1:9" ht="15">
      <c r="A205" s="30" t="s">
        <v>60</v>
      </c>
      <c r="B205" s="43">
        <v>1E-8</v>
      </c>
      <c r="C205" s="43">
        <v>1E-8</v>
      </c>
      <c r="D205" s="43">
        <v>1E-8</v>
      </c>
      <c r="E205" s="43">
        <v>0</v>
      </c>
      <c r="F205" s="422"/>
      <c r="G205" s="43">
        <v>0</v>
      </c>
      <c r="H205" s="44">
        <v>0</v>
      </c>
      <c r="I205" s="39">
        <f t="shared" si="112"/>
        <v>3.0000000000000004E-8</v>
      </c>
    </row>
    <row r="206" spans="1:9" ht="15">
      <c r="A206" s="28" t="s">
        <v>22</v>
      </c>
      <c r="B206" s="40">
        <v>1E-8</v>
      </c>
      <c r="C206" s="40">
        <v>1E-8</v>
      </c>
      <c r="D206" s="40">
        <v>1E-8</v>
      </c>
      <c r="E206" s="40">
        <v>0</v>
      </c>
      <c r="F206" s="422"/>
      <c r="G206" s="40">
        <v>0</v>
      </c>
      <c r="H206" s="41">
        <v>0</v>
      </c>
      <c r="I206" s="42">
        <f t="shared" si="112"/>
        <v>3.0000000000000004E-8</v>
      </c>
    </row>
    <row r="207" spans="1:9" ht="15">
      <c r="A207" s="30" t="s">
        <v>23</v>
      </c>
      <c r="B207" s="43">
        <v>1E-8</v>
      </c>
      <c r="C207" s="43">
        <v>1E-8</v>
      </c>
      <c r="D207" s="43">
        <v>1E-8</v>
      </c>
      <c r="E207" s="43">
        <v>0</v>
      </c>
      <c r="F207" s="422"/>
      <c r="G207" s="43">
        <v>0</v>
      </c>
      <c r="H207" s="44">
        <v>0</v>
      </c>
      <c r="I207" s="39">
        <f t="shared" si="112"/>
        <v>3.0000000000000004E-8</v>
      </c>
    </row>
    <row r="208" spans="1:9" ht="15">
      <c r="A208" s="28" t="s">
        <v>24</v>
      </c>
      <c r="B208" s="40">
        <v>1E-8</v>
      </c>
      <c r="C208" s="40">
        <v>1E-8</v>
      </c>
      <c r="D208" s="40">
        <v>1E-8</v>
      </c>
      <c r="E208" s="40">
        <v>0</v>
      </c>
      <c r="F208" s="422"/>
      <c r="G208" s="40">
        <v>0</v>
      </c>
      <c r="H208" s="41">
        <v>0</v>
      </c>
      <c r="I208" s="42">
        <f>SUM(B208:H208)</f>
        <v>3.0000000000000004E-8</v>
      </c>
    </row>
    <row r="209" spans="1:9" ht="15.75" thickBot="1">
      <c r="A209" s="30" t="s">
        <v>25</v>
      </c>
      <c r="B209" s="43">
        <v>2.4795335392359688</v>
      </c>
      <c r="C209" s="43">
        <v>0.87563207478793292</v>
      </c>
      <c r="D209" s="43">
        <v>663.942752037226</v>
      </c>
      <c r="E209" s="43">
        <v>455.88172260042438</v>
      </c>
      <c r="F209" s="423"/>
      <c r="G209" s="43">
        <v>35.664949543766618</v>
      </c>
      <c r="H209" s="44">
        <v>2.1554102345593109</v>
      </c>
      <c r="I209" s="39">
        <f t="shared" si="112"/>
        <v>1161.0000000300001</v>
      </c>
    </row>
    <row r="210" spans="1:9" ht="15">
      <c r="A210" s="31" t="s">
        <v>26</v>
      </c>
      <c r="B210" s="45">
        <f>SUM(B189:B209)</f>
        <v>540.02388753693856</v>
      </c>
      <c r="C210" s="45">
        <f t="shared" ref="C210" si="113">SUM(C189:C209)</f>
        <v>52.169449985260705</v>
      </c>
      <c r="D210" s="45">
        <f t="shared" ref="D210" si="114">SUM(D189:D209)</f>
        <v>6883.9656066855714</v>
      </c>
      <c r="E210" s="45">
        <f t="shared" ref="E210" si="115">SUM(E189:E209)</f>
        <v>663.27389947222218</v>
      </c>
      <c r="F210" s="45">
        <f t="shared" ref="F210" si="116">SUM(F189:F209)</f>
        <v>0</v>
      </c>
      <c r="G210" s="45">
        <f>SUM(G189:G209)</f>
        <v>35.664949543766618</v>
      </c>
      <c r="H210" s="46">
        <f t="shared" ref="H210" si="117">SUM(H189:H209)</f>
        <v>2.1554102345593109</v>
      </c>
      <c r="I210" s="47">
        <f>SUM(I189:I209)</f>
        <v>8177.2532034583182</v>
      </c>
    </row>
    <row r="211" spans="1:9" ht="15" thickBot="1">
      <c r="A211" s="32" t="s">
        <v>90</v>
      </c>
      <c r="B211" s="48">
        <f>B210/$I210</f>
        <v>6.6039765933694219E-2</v>
      </c>
      <c r="C211" s="48">
        <f t="shared" ref="C211:I211" si="118">C210/$I210</f>
        <v>6.3798256807306927E-3</v>
      </c>
      <c r="D211" s="48">
        <f t="shared" si="118"/>
        <v>0.84184327370151746</v>
      </c>
      <c r="E211" s="48">
        <f t="shared" si="118"/>
        <v>8.1112065747421261E-2</v>
      </c>
      <c r="F211" s="48">
        <f t="shared" si="118"/>
        <v>0</v>
      </c>
      <c r="G211" s="48">
        <f t="shared" si="118"/>
        <v>4.3614828422682593E-3</v>
      </c>
      <c r="H211" s="48">
        <f t="shared" si="118"/>
        <v>2.6358609436818542E-4</v>
      </c>
      <c r="I211" s="49">
        <f t="shared" si="118"/>
        <v>1</v>
      </c>
    </row>
    <row r="212" spans="1:9" ht="15" thickBot="1">
      <c r="A212" s="2"/>
    </row>
    <row r="213" spans="1:9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9" ht="15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9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</row>
    <row r="216" spans="1:9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119">SUM(B216:H216)</f>
        <v>0</v>
      </c>
    </row>
    <row r="217" spans="1:9" ht="15">
      <c r="A217" s="29" t="s">
        <v>9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119"/>
        <v>0</v>
      </c>
    </row>
    <row r="218" spans="1:9" ht="15">
      <c r="A218" s="28" t="s">
        <v>10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119"/>
        <v>0</v>
      </c>
    </row>
    <row r="219" spans="1:9" ht="15">
      <c r="A219" s="29" t="s">
        <v>11</v>
      </c>
      <c r="B219" s="43">
        <v>0</v>
      </c>
      <c r="C219" s="43">
        <v>0</v>
      </c>
      <c r="D219" s="43">
        <v>0</v>
      </c>
      <c r="E219" s="43">
        <v>0</v>
      </c>
      <c r="F219" s="422"/>
      <c r="G219" s="43">
        <v>0</v>
      </c>
      <c r="H219" s="44">
        <v>0</v>
      </c>
      <c r="I219" s="39">
        <f t="shared" si="119"/>
        <v>0</v>
      </c>
    </row>
    <row r="220" spans="1:9" ht="15">
      <c r="A220" s="28" t="s">
        <v>12</v>
      </c>
      <c r="B220" s="40">
        <v>0</v>
      </c>
      <c r="C220" s="40">
        <v>0</v>
      </c>
      <c r="D220" s="40">
        <v>0</v>
      </c>
      <c r="E220" s="40">
        <v>0.46076374242527557</v>
      </c>
      <c r="F220" s="422"/>
      <c r="G220" s="40">
        <v>0</v>
      </c>
      <c r="H220" s="41">
        <v>0</v>
      </c>
      <c r="I220" s="42">
        <f t="shared" si="119"/>
        <v>0.46076374242527557</v>
      </c>
    </row>
    <row r="221" spans="1:9" ht="15">
      <c r="A221" s="29" t="s">
        <v>13</v>
      </c>
      <c r="B221" s="43">
        <v>0</v>
      </c>
      <c r="C221" s="43">
        <v>0</v>
      </c>
      <c r="D221" s="43">
        <v>0</v>
      </c>
      <c r="E221" s="43">
        <v>0</v>
      </c>
      <c r="F221" s="422"/>
      <c r="G221" s="43">
        <v>0</v>
      </c>
      <c r="H221" s="44">
        <v>0</v>
      </c>
      <c r="I221" s="39">
        <f t="shared" si="119"/>
        <v>0</v>
      </c>
    </row>
    <row r="222" spans="1:9" ht="15">
      <c r="A222" s="28" t="s">
        <v>14</v>
      </c>
      <c r="B222" s="40">
        <v>0</v>
      </c>
      <c r="C222" s="40">
        <v>0</v>
      </c>
      <c r="D222" s="40">
        <v>0</v>
      </c>
      <c r="E222" s="40">
        <v>1.4930161588591175E-4</v>
      </c>
      <c r="F222" s="422"/>
      <c r="G222" s="40">
        <v>0</v>
      </c>
      <c r="H222" s="41">
        <v>0</v>
      </c>
      <c r="I222" s="42">
        <f>SUM(B222:H222)</f>
        <v>1.4930161588591175E-4</v>
      </c>
    </row>
    <row r="223" spans="1:9" ht="14.25" customHeight="1">
      <c r="A223" s="29" t="s">
        <v>15</v>
      </c>
      <c r="B223" s="43">
        <v>9.9999999999999995E-7</v>
      </c>
      <c r="C223" s="43">
        <v>9.9999999999999995E-7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119"/>
        <v>1.9999999999999999E-6</v>
      </c>
    </row>
    <row r="224" spans="1:9" ht="14.25" customHeight="1">
      <c r="A224" s="28" t="s">
        <v>16</v>
      </c>
      <c r="B224" s="40">
        <v>0</v>
      </c>
      <c r="C224" s="40">
        <v>0</v>
      </c>
      <c r="D224" s="40">
        <v>54</v>
      </c>
      <c r="E224" s="40">
        <v>0</v>
      </c>
      <c r="F224" s="422"/>
      <c r="G224" s="40">
        <v>0</v>
      </c>
      <c r="H224" s="41">
        <v>0</v>
      </c>
      <c r="I224" s="42">
        <f t="shared" si="119"/>
        <v>54</v>
      </c>
    </row>
    <row r="225" spans="1:9" ht="15">
      <c r="A225" s="29" t="s">
        <v>17</v>
      </c>
      <c r="B225" s="43">
        <v>13.538854425912856</v>
      </c>
      <c r="C225" s="43">
        <v>0</v>
      </c>
      <c r="D225" s="43">
        <v>53.626926934363517</v>
      </c>
      <c r="E225" s="43">
        <v>2.8342186397236357</v>
      </c>
      <c r="F225" s="422"/>
      <c r="G225" s="43">
        <v>0</v>
      </c>
      <c r="H225" s="44">
        <v>0</v>
      </c>
      <c r="I225" s="39">
        <f t="shared" si="119"/>
        <v>70</v>
      </c>
    </row>
    <row r="226" spans="1:9" ht="15">
      <c r="A226" s="28" t="s">
        <v>18</v>
      </c>
      <c r="B226" s="40">
        <v>0</v>
      </c>
      <c r="C226" s="40">
        <v>0</v>
      </c>
      <c r="D226" s="40">
        <v>0</v>
      </c>
      <c r="E226" s="40">
        <v>0</v>
      </c>
      <c r="F226" s="422"/>
      <c r="G226" s="40">
        <v>0</v>
      </c>
      <c r="H226" s="41">
        <v>0</v>
      </c>
      <c r="I226" s="42">
        <f t="shared" si="119"/>
        <v>0</v>
      </c>
    </row>
    <row r="227" spans="1:9" ht="15">
      <c r="A227" s="29" t="s">
        <v>140</v>
      </c>
      <c r="B227" s="43">
        <v>28.320530935669829</v>
      </c>
      <c r="C227" s="43">
        <v>0</v>
      </c>
      <c r="D227" s="43">
        <v>13.373047721323067</v>
      </c>
      <c r="E227" s="43">
        <v>29.306421343007106</v>
      </c>
      <c r="F227" s="422"/>
      <c r="G227" s="43">
        <v>0</v>
      </c>
      <c r="H227" s="44">
        <v>0</v>
      </c>
      <c r="I227" s="39">
        <f t="shared" si="119"/>
        <v>71</v>
      </c>
    </row>
    <row r="228" spans="1:9" ht="15">
      <c r="A228" s="28" t="s">
        <v>19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119"/>
        <v>0</v>
      </c>
    </row>
    <row r="229" spans="1:9" ht="15">
      <c r="A229" s="29" t="s">
        <v>20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SUM(B229:H229)</f>
        <v>0</v>
      </c>
    </row>
    <row r="230" spans="1:9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119"/>
        <v>0</v>
      </c>
    </row>
    <row r="231" spans="1:9" ht="15">
      <c r="A231" s="30" t="s">
        <v>60</v>
      </c>
      <c r="B231" s="43">
        <v>9.9999999999999995E-8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119"/>
        <v>9.9999999999999995E-8</v>
      </c>
    </row>
    <row r="232" spans="1:9" ht="15">
      <c r="A232" s="28" t="s">
        <v>22</v>
      </c>
      <c r="B232" s="40">
        <v>9.9999999999999995E-8</v>
      </c>
      <c r="C232" s="40">
        <v>0</v>
      </c>
      <c r="D232" s="40">
        <v>0</v>
      </c>
      <c r="E232" s="40">
        <v>0</v>
      </c>
      <c r="F232" s="422"/>
      <c r="G232" s="40">
        <v>0</v>
      </c>
      <c r="H232" s="41">
        <v>0</v>
      </c>
      <c r="I232" s="42">
        <f t="shared" si="119"/>
        <v>9.9999999999999995E-8</v>
      </c>
    </row>
    <row r="233" spans="1:9" ht="15">
      <c r="A233" s="30" t="s">
        <v>23</v>
      </c>
      <c r="B233" s="43">
        <v>9.9999999999999995E-8</v>
      </c>
      <c r="C233" s="43">
        <v>0</v>
      </c>
      <c r="D233" s="43">
        <v>0</v>
      </c>
      <c r="E233" s="43">
        <v>0</v>
      </c>
      <c r="F233" s="422"/>
      <c r="G233" s="43">
        <v>0</v>
      </c>
      <c r="H233" s="44">
        <v>0</v>
      </c>
      <c r="I233" s="39">
        <f t="shared" si="119"/>
        <v>9.9999999999999995E-8</v>
      </c>
    </row>
    <row r="234" spans="1:9" ht="15">
      <c r="A234" s="28" t="s">
        <v>24</v>
      </c>
      <c r="B234" s="40">
        <v>9.9999999999999995E-8</v>
      </c>
      <c r="C234" s="40">
        <v>0</v>
      </c>
      <c r="D234" s="40">
        <v>0</v>
      </c>
      <c r="E234" s="40">
        <v>0</v>
      </c>
      <c r="F234" s="422"/>
      <c r="G234" s="40">
        <v>0</v>
      </c>
      <c r="H234" s="41">
        <v>0</v>
      </c>
      <c r="I234" s="42">
        <f>SUM(B234:H234)</f>
        <v>9.9999999999999995E-8</v>
      </c>
    </row>
    <row r="235" spans="1:9" ht="15.75" thickBot="1">
      <c r="A235" s="30" t="s">
        <v>25</v>
      </c>
      <c r="B235" s="43">
        <v>5.8793283061749273</v>
      </c>
      <c r="C235" s="43">
        <v>0</v>
      </c>
      <c r="D235" s="43">
        <v>21.664029915698425</v>
      </c>
      <c r="E235" s="43">
        <v>16.045870994327263</v>
      </c>
      <c r="F235" s="423"/>
      <c r="G235" s="43">
        <v>4.8446524918837106</v>
      </c>
      <c r="H235" s="44">
        <v>0.56611839191567537</v>
      </c>
      <c r="I235" s="39">
        <f t="shared" si="119"/>
        <v>49.000000100000001</v>
      </c>
    </row>
    <row r="236" spans="1:9" ht="15">
      <c r="A236" s="31" t="s">
        <v>26</v>
      </c>
      <c r="B236" s="45">
        <f>SUM(B215:B235)</f>
        <v>47.738715067757617</v>
      </c>
      <c r="C236" s="45">
        <f t="shared" ref="C236" si="120">SUM(C215:C235)</f>
        <v>9.9999999999999995E-7</v>
      </c>
      <c r="D236" s="45">
        <f t="shared" ref="D236" si="121">SUM(D215:D235)</f>
        <v>142.66400457138502</v>
      </c>
      <c r="E236" s="45">
        <f t="shared" ref="E236" si="122">SUM(E215:E235)</f>
        <v>48.64742402109917</v>
      </c>
      <c r="F236" s="45">
        <f t="shared" ref="F236" si="123">SUM(F215:F235)</f>
        <v>0</v>
      </c>
      <c r="G236" s="45">
        <f>SUM(G215:G235)</f>
        <v>4.8446524918837106</v>
      </c>
      <c r="H236" s="46">
        <f t="shared" ref="H236" si="124">SUM(H215:H235)</f>
        <v>0.56611839191567537</v>
      </c>
      <c r="I236" s="47">
        <f>SUM(I215:I235)</f>
        <v>244.46091554404111</v>
      </c>
    </row>
    <row r="237" spans="1:9" ht="15" thickBot="1">
      <c r="A237" s="32" t="s">
        <v>90</v>
      </c>
      <c r="B237" s="48">
        <f>B236/$I236</f>
        <v>0.19528158503994966</v>
      </c>
      <c r="C237" s="48">
        <f t="shared" ref="C237:I237" si="125">C236/$I236</f>
        <v>4.0906334567819445E-9</v>
      </c>
      <c r="D237" s="48">
        <f t="shared" si="125"/>
        <v>0.58358615017819992</v>
      </c>
      <c r="E237" s="48">
        <f t="shared" si="125"/>
        <v>0.19899878028696591</v>
      </c>
      <c r="F237" s="48">
        <f t="shared" si="125"/>
        <v>0</v>
      </c>
      <c r="G237" s="48">
        <f t="shared" si="125"/>
        <v>1.9817697569781526E-2</v>
      </c>
      <c r="H237" s="48">
        <f t="shared" si="125"/>
        <v>2.3157828344698549E-3</v>
      </c>
      <c r="I237" s="49">
        <f t="shared" si="125"/>
        <v>1</v>
      </c>
    </row>
    <row r="238" spans="1:9" ht="15" thickBot="1">
      <c r="A238" s="2"/>
    </row>
    <row r="239" spans="1:9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9" ht="15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1E-8</v>
      </c>
      <c r="C241" s="37">
        <v>1E-8</v>
      </c>
      <c r="D241" s="37">
        <v>1E-8</v>
      </c>
      <c r="E241" s="37">
        <v>0</v>
      </c>
      <c r="F241" s="421"/>
      <c r="G241" s="37">
        <v>0</v>
      </c>
      <c r="H241" s="38">
        <v>0</v>
      </c>
      <c r="I241" s="39">
        <f>SUM(B241:H241)</f>
        <v>3.0000000000000004E-8</v>
      </c>
    </row>
    <row r="242" spans="1:9" ht="15">
      <c r="A242" s="28" t="s">
        <v>8</v>
      </c>
      <c r="B242" s="40">
        <v>1E-8</v>
      </c>
      <c r="C242" s="40">
        <v>1E-8</v>
      </c>
      <c r="D242" s="40">
        <v>1E-8</v>
      </c>
      <c r="E242" s="40">
        <v>0</v>
      </c>
      <c r="F242" s="422"/>
      <c r="G242" s="40">
        <v>0</v>
      </c>
      <c r="H242" s="41">
        <v>0</v>
      </c>
      <c r="I242" s="42">
        <f t="shared" ref="I242:I261" si="126">SUM(B242:H242)</f>
        <v>3.0000000000000004E-8</v>
      </c>
    </row>
    <row r="243" spans="1:9" ht="15">
      <c r="A243" s="29" t="s">
        <v>9</v>
      </c>
      <c r="B243" s="43">
        <v>1E-8</v>
      </c>
      <c r="C243" s="43">
        <v>1E-8</v>
      </c>
      <c r="D243" s="43">
        <v>1E-8</v>
      </c>
      <c r="E243" s="43">
        <v>0</v>
      </c>
      <c r="F243" s="422"/>
      <c r="G243" s="43">
        <v>0</v>
      </c>
      <c r="H243" s="44">
        <v>0</v>
      </c>
      <c r="I243" s="39">
        <f t="shared" si="126"/>
        <v>3.0000000000000004E-8</v>
      </c>
    </row>
    <row r="244" spans="1:9" ht="15">
      <c r="A244" s="28" t="s">
        <v>10</v>
      </c>
      <c r="B244" s="40">
        <v>1E-8</v>
      </c>
      <c r="C244" s="40">
        <v>1E-8</v>
      </c>
      <c r="D244" s="40">
        <v>59.000000010000001</v>
      </c>
      <c r="E244" s="40">
        <v>0</v>
      </c>
      <c r="F244" s="422"/>
      <c r="G244" s="40">
        <v>0</v>
      </c>
      <c r="H244" s="41">
        <v>0</v>
      </c>
      <c r="I244" s="42">
        <f t="shared" si="126"/>
        <v>59.000000030000002</v>
      </c>
    </row>
    <row r="245" spans="1:9" ht="15">
      <c r="A245" s="29" t="s">
        <v>11</v>
      </c>
      <c r="B245" s="43">
        <v>1E-8</v>
      </c>
      <c r="C245" s="43">
        <v>1E-8</v>
      </c>
      <c r="D245" s="43">
        <v>1E-8</v>
      </c>
      <c r="E245" s="43">
        <v>0</v>
      </c>
      <c r="F245" s="422"/>
      <c r="G245" s="43">
        <v>0</v>
      </c>
      <c r="H245" s="44">
        <v>0</v>
      </c>
      <c r="I245" s="39">
        <f t="shared" si="126"/>
        <v>3.0000000000000004E-8</v>
      </c>
    </row>
    <row r="246" spans="1:9" ht="15">
      <c r="A246" s="28" t="s">
        <v>12</v>
      </c>
      <c r="B246" s="40">
        <v>1E-8</v>
      </c>
      <c r="C246" s="40">
        <v>1E-8</v>
      </c>
      <c r="D246" s="40">
        <v>1E-8</v>
      </c>
      <c r="E246" s="40">
        <v>0.13734695451565967</v>
      </c>
      <c r="F246" s="422"/>
      <c r="G246" s="40">
        <v>0</v>
      </c>
      <c r="H246" s="41">
        <v>0</v>
      </c>
      <c r="I246" s="42">
        <f t="shared" si="126"/>
        <v>0.13734698451565969</v>
      </c>
    </row>
    <row r="247" spans="1:9" ht="15">
      <c r="A247" s="29" t="s">
        <v>13</v>
      </c>
      <c r="B247" s="43">
        <v>1E-8</v>
      </c>
      <c r="C247" s="43">
        <v>1E-8</v>
      </c>
      <c r="D247" s="43">
        <v>1E-8</v>
      </c>
      <c r="E247" s="43">
        <v>0</v>
      </c>
      <c r="F247" s="422"/>
      <c r="G247" s="43">
        <v>0</v>
      </c>
      <c r="H247" s="44">
        <v>0</v>
      </c>
      <c r="I247" s="39">
        <f t="shared" si="126"/>
        <v>3.0000000000000004E-8</v>
      </c>
    </row>
    <row r="248" spans="1:9" ht="15">
      <c r="A248" s="28" t="s">
        <v>14</v>
      </c>
      <c r="B248" s="40">
        <v>1E-8</v>
      </c>
      <c r="C248" s="40">
        <v>1E-8</v>
      </c>
      <c r="D248" s="40">
        <v>1E-8</v>
      </c>
      <c r="E248" s="40">
        <v>1.2735528156223392</v>
      </c>
      <c r="F248" s="422"/>
      <c r="G248" s="40">
        <v>0</v>
      </c>
      <c r="H248" s="41">
        <v>0</v>
      </c>
      <c r="I248" s="42">
        <f>SUM(B248:H248)</f>
        <v>1.2735528456223393</v>
      </c>
    </row>
    <row r="249" spans="1:9" ht="14.25" customHeight="1">
      <c r="A249" s="29" t="s">
        <v>15</v>
      </c>
      <c r="B249" s="43">
        <v>39.099410357035914</v>
      </c>
      <c r="C249" s="43">
        <v>8.561424071635175E-2</v>
      </c>
      <c r="D249" s="43">
        <v>20.814975432247735</v>
      </c>
      <c r="E249" s="43">
        <v>0</v>
      </c>
      <c r="F249" s="422"/>
      <c r="G249" s="43">
        <v>0</v>
      </c>
      <c r="H249" s="44">
        <v>0</v>
      </c>
      <c r="I249" s="39">
        <f t="shared" si="126"/>
        <v>60.000000030000002</v>
      </c>
    </row>
    <row r="250" spans="1:9" ht="14.25" customHeight="1">
      <c r="A250" s="28" t="s">
        <v>16</v>
      </c>
      <c r="B250" s="40">
        <v>230.28403323234215</v>
      </c>
      <c r="C250" s="40">
        <v>1.1599924212225519E-3</v>
      </c>
      <c r="D250" s="40">
        <v>64.714806805236634</v>
      </c>
      <c r="E250" s="40">
        <v>0</v>
      </c>
      <c r="F250" s="422"/>
      <c r="G250" s="40">
        <v>0</v>
      </c>
      <c r="H250" s="41">
        <v>0</v>
      </c>
      <c r="I250" s="42">
        <f>SUM(B250:H250)</f>
        <v>295.00000003000002</v>
      </c>
    </row>
    <row r="251" spans="1:9" ht="15">
      <c r="A251" s="29" t="s">
        <v>17</v>
      </c>
      <c r="B251" s="43">
        <v>19.522355809661963</v>
      </c>
      <c r="C251" s="43">
        <v>1E-8</v>
      </c>
      <c r="D251" s="43">
        <v>47.411734440194714</v>
      </c>
      <c r="E251" s="43">
        <v>1.0659097701433207</v>
      </c>
      <c r="F251" s="422"/>
      <c r="G251" s="43">
        <v>0</v>
      </c>
      <c r="H251" s="44">
        <v>0</v>
      </c>
      <c r="I251" s="39">
        <f t="shared" si="126"/>
        <v>68.000000029999995</v>
      </c>
    </row>
    <row r="252" spans="1:9" ht="15">
      <c r="A252" s="28" t="s">
        <v>18</v>
      </c>
      <c r="B252" s="40">
        <v>1E-8</v>
      </c>
      <c r="C252" s="40">
        <v>1E-8</v>
      </c>
      <c r="D252" s="40">
        <v>1E-8</v>
      </c>
      <c r="E252" s="40">
        <v>0</v>
      </c>
      <c r="F252" s="422"/>
      <c r="G252" s="40">
        <v>0</v>
      </c>
      <c r="H252" s="41">
        <v>0</v>
      </c>
      <c r="I252" s="42">
        <f t="shared" si="126"/>
        <v>3.0000000000000004E-8</v>
      </c>
    </row>
    <row r="253" spans="1:9" ht="15">
      <c r="A253" s="29" t="s">
        <v>140</v>
      </c>
      <c r="B253" s="43">
        <v>673.42170476451383</v>
      </c>
      <c r="C253" s="43">
        <v>45.812494858412514</v>
      </c>
      <c r="D253" s="43">
        <v>614.7658004070737</v>
      </c>
      <c r="E253" s="43">
        <v>0</v>
      </c>
      <c r="F253" s="422"/>
      <c r="G253" s="43">
        <v>0</v>
      </c>
      <c r="H253" s="44">
        <v>0</v>
      </c>
      <c r="I253" s="39">
        <f t="shared" si="126"/>
        <v>1334.0000000300001</v>
      </c>
    </row>
    <row r="254" spans="1:9" ht="15">
      <c r="A254" s="28" t="s">
        <v>19</v>
      </c>
      <c r="B254" s="40">
        <v>1E-8</v>
      </c>
      <c r="C254" s="40">
        <v>1E-8</v>
      </c>
      <c r="D254" s="40">
        <v>1E-8</v>
      </c>
      <c r="E254" s="40">
        <v>0</v>
      </c>
      <c r="F254" s="422"/>
      <c r="G254" s="40">
        <v>0</v>
      </c>
      <c r="H254" s="41">
        <v>0</v>
      </c>
      <c r="I254" s="42">
        <f t="shared" si="126"/>
        <v>3.0000000000000004E-8</v>
      </c>
    </row>
    <row r="255" spans="1:9" ht="15">
      <c r="A255" s="29" t="s">
        <v>20</v>
      </c>
      <c r="B255" s="43">
        <v>1E-8</v>
      </c>
      <c r="C255" s="43">
        <v>1E-8</v>
      </c>
      <c r="D255" s="43">
        <v>1E-8</v>
      </c>
      <c r="E255" s="43">
        <v>0</v>
      </c>
      <c r="F255" s="422"/>
      <c r="G255" s="43">
        <v>0</v>
      </c>
      <c r="H255" s="44">
        <v>0</v>
      </c>
      <c r="I255" s="39">
        <f t="shared" si="126"/>
        <v>3.0000000000000004E-8</v>
      </c>
    </row>
    <row r="256" spans="1:9" ht="15">
      <c r="A256" s="28" t="s">
        <v>21</v>
      </c>
      <c r="B256" s="40">
        <v>1E-8</v>
      </c>
      <c r="C256" s="40">
        <v>1E-8</v>
      </c>
      <c r="D256" s="40">
        <v>1E-8</v>
      </c>
      <c r="E256" s="40">
        <v>0</v>
      </c>
      <c r="F256" s="422"/>
      <c r="G256" s="40">
        <v>0</v>
      </c>
      <c r="H256" s="41">
        <v>0</v>
      </c>
      <c r="I256" s="42">
        <f t="shared" si="126"/>
        <v>3.0000000000000004E-8</v>
      </c>
    </row>
    <row r="257" spans="1:11" ht="15">
      <c r="A257" s="30" t="s">
        <v>60</v>
      </c>
      <c r="B257" s="43">
        <v>0.69100624330365101</v>
      </c>
      <c r="C257" s="43">
        <v>1.1718610963757792</v>
      </c>
      <c r="D257" s="43">
        <v>2.1371326903205698</v>
      </c>
      <c r="E257" s="43">
        <v>0</v>
      </c>
      <c r="F257" s="422"/>
      <c r="G257" s="43">
        <v>0</v>
      </c>
      <c r="H257" s="44">
        <v>0</v>
      </c>
      <c r="I257" s="39">
        <f t="shared" si="126"/>
        <v>4.0000000299999998</v>
      </c>
    </row>
    <row r="258" spans="1:11" ht="15">
      <c r="A258" s="28" t="s">
        <v>22</v>
      </c>
      <c r="B258" s="40">
        <v>0.36031232348969516</v>
      </c>
      <c r="C258" s="40">
        <v>1.0491174987935084</v>
      </c>
      <c r="D258" s="40">
        <v>0.59057020771679647</v>
      </c>
      <c r="E258" s="40">
        <v>0</v>
      </c>
      <c r="F258" s="422"/>
      <c r="G258" s="40">
        <v>0</v>
      </c>
      <c r="H258" s="41">
        <v>0</v>
      </c>
      <c r="I258" s="42">
        <f t="shared" si="126"/>
        <v>2.0000000299999998</v>
      </c>
    </row>
    <row r="259" spans="1:11" ht="15">
      <c r="A259" s="30" t="s">
        <v>23</v>
      </c>
      <c r="B259" s="43">
        <v>1E-8</v>
      </c>
      <c r="C259" s="43">
        <v>1E-8</v>
      </c>
      <c r="D259" s="43">
        <v>1E-8</v>
      </c>
      <c r="E259" s="43">
        <v>0</v>
      </c>
      <c r="F259" s="422"/>
      <c r="G259" s="43">
        <v>0</v>
      </c>
      <c r="H259" s="44">
        <v>0</v>
      </c>
      <c r="I259" s="39">
        <f t="shared" si="126"/>
        <v>3.0000000000000004E-8</v>
      </c>
    </row>
    <row r="260" spans="1:11" s="15" customFormat="1" ht="15">
      <c r="A260" s="28" t="s">
        <v>24</v>
      </c>
      <c r="B260" s="40">
        <v>0.39610542865382781</v>
      </c>
      <c r="C260" s="40">
        <v>1E-8</v>
      </c>
      <c r="D260" s="40">
        <v>7.0945913461721846E-3</v>
      </c>
      <c r="E260" s="40">
        <v>0</v>
      </c>
      <c r="F260" s="422"/>
      <c r="G260" s="40">
        <v>0</v>
      </c>
      <c r="H260" s="41">
        <v>0</v>
      </c>
      <c r="I260" s="42">
        <f>SUM(B260:H260)</f>
        <v>0.40320002999999999</v>
      </c>
      <c r="K260"/>
    </row>
    <row r="261" spans="1:11" ht="15.75" thickBot="1">
      <c r="A261" s="30" t="s">
        <v>25</v>
      </c>
      <c r="B261" s="43">
        <v>31.652126503660536</v>
      </c>
      <c r="C261" s="43">
        <v>7.7454630449539208E-2</v>
      </c>
      <c r="D261" s="43">
        <v>498.17410803046442</v>
      </c>
      <c r="E261" s="43">
        <v>315.10549599707434</v>
      </c>
      <c r="F261" s="423"/>
      <c r="G261" s="43">
        <v>605.32565229337979</v>
      </c>
      <c r="H261" s="44">
        <v>15.665162574971188</v>
      </c>
      <c r="I261" s="39">
        <f t="shared" si="126"/>
        <v>1466.0000000299999</v>
      </c>
    </row>
    <row r="262" spans="1:11" ht="15">
      <c r="A262" s="31" t="s">
        <v>26</v>
      </c>
      <c r="B262" s="45">
        <f>SUM(B241:B261)</f>
        <v>995.42705479266147</v>
      </c>
      <c r="C262" s="45">
        <f t="shared" ref="C262" si="127">SUM(C241:C261)</f>
        <v>48.197702467168916</v>
      </c>
      <c r="D262" s="45">
        <f t="shared" ref="D262" si="128">SUM(D241:D261)</f>
        <v>1307.6162227346008</v>
      </c>
      <c r="E262" s="45">
        <f>SUM(E241:E261)</f>
        <v>317.58230553735564</v>
      </c>
      <c r="F262" s="45">
        <f t="shared" ref="F262" si="129">SUM(F241:F261)</f>
        <v>0</v>
      </c>
      <c r="G262" s="45">
        <f>SUM(G241:G261)</f>
        <v>605.32565229337979</v>
      </c>
      <c r="H262" s="46">
        <f t="shared" ref="H262" si="130">SUM(H241:H261)</f>
        <v>15.665162574971188</v>
      </c>
      <c r="I262" s="47">
        <f>SUM(I241:I261)</f>
        <v>3289.8141004001377</v>
      </c>
    </row>
    <row r="263" spans="1:11" ht="15" thickBot="1">
      <c r="A263" s="32" t="s">
        <v>90</v>
      </c>
      <c r="B263" s="48">
        <f>B262/$I262</f>
        <v>0.30257851185925322</v>
      </c>
      <c r="C263" s="48">
        <f t="shared" ref="C263:I263" si="131">C262/$I262</f>
        <v>1.4650585411895057E-2</v>
      </c>
      <c r="D263" s="48">
        <f t="shared" si="131"/>
        <v>0.39747419848907461</v>
      </c>
      <c r="E263" s="48">
        <f t="shared" si="131"/>
        <v>9.6535030808801117E-2</v>
      </c>
      <c r="F263" s="48">
        <f t="shared" si="131"/>
        <v>0</v>
      </c>
      <c r="G263" s="48">
        <f t="shared" si="131"/>
        <v>0.18399995678167785</v>
      </c>
      <c r="H263" s="48">
        <f t="shared" si="131"/>
        <v>4.7617166492981613E-3</v>
      </c>
      <c r="I263" s="49">
        <f t="shared" si="131"/>
        <v>1</v>
      </c>
    </row>
    <row r="264" spans="1:11" ht="15" thickBot="1">
      <c r="A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5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1E-8</v>
      </c>
      <c r="C267" s="37">
        <v>1E-8</v>
      </c>
      <c r="D267" s="37">
        <v>1E-8</v>
      </c>
      <c r="E267" s="37">
        <v>0</v>
      </c>
      <c r="F267" s="421"/>
      <c r="G267" s="37">
        <v>0</v>
      </c>
      <c r="H267" s="38">
        <v>0</v>
      </c>
      <c r="I267" s="39">
        <f>SUM(B267:H267)</f>
        <v>3.0000000000000004E-8</v>
      </c>
    </row>
    <row r="268" spans="1:11" ht="15">
      <c r="A268" s="28" t="s">
        <v>8</v>
      </c>
      <c r="B268" s="40">
        <v>1E-8</v>
      </c>
      <c r="C268" s="40">
        <v>1E-8</v>
      </c>
      <c r="D268" s="40">
        <v>1E-8</v>
      </c>
      <c r="E268" s="40">
        <v>0</v>
      </c>
      <c r="F268" s="422"/>
      <c r="G268" s="40">
        <v>0</v>
      </c>
      <c r="H268" s="41">
        <v>0</v>
      </c>
      <c r="I268" s="42">
        <f t="shared" ref="I268:I287" si="132">SUM(B268:H268)</f>
        <v>3.0000000000000004E-8</v>
      </c>
    </row>
    <row r="269" spans="1:11" ht="15">
      <c r="A269" s="29" t="s">
        <v>9</v>
      </c>
      <c r="B269" s="43">
        <v>1E-8</v>
      </c>
      <c r="C269" s="43">
        <v>1E-8</v>
      </c>
      <c r="D269" s="43">
        <v>1E-8</v>
      </c>
      <c r="E269" s="43">
        <v>0</v>
      </c>
      <c r="F269" s="422"/>
      <c r="G269" s="43">
        <v>0</v>
      </c>
      <c r="H269" s="44">
        <v>0</v>
      </c>
      <c r="I269" s="39">
        <f t="shared" si="132"/>
        <v>3.0000000000000004E-8</v>
      </c>
    </row>
    <row r="270" spans="1:11" ht="15">
      <c r="A270" s="28" t="s">
        <v>10</v>
      </c>
      <c r="B270" s="40">
        <v>1E-8</v>
      </c>
      <c r="C270" s="40">
        <v>1E-8</v>
      </c>
      <c r="D270" s="40">
        <v>1E-8</v>
      </c>
      <c r="E270" s="40">
        <v>0</v>
      </c>
      <c r="F270" s="422"/>
      <c r="G270" s="40">
        <v>0</v>
      </c>
      <c r="H270" s="41">
        <v>0</v>
      </c>
      <c r="I270" s="42">
        <f t="shared" si="132"/>
        <v>3.0000000000000004E-8</v>
      </c>
    </row>
    <row r="271" spans="1:11" ht="15">
      <c r="A271" s="29" t="s">
        <v>11</v>
      </c>
      <c r="B271" s="43">
        <v>1E-8</v>
      </c>
      <c r="C271" s="43">
        <v>1E-8</v>
      </c>
      <c r="D271" s="43">
        <v>1E-8</v>
      </c>
      <c r="E271" s="43">
        <v>0</v>
      </c>
      <c r="F271" s="422"/>
      <c r="G271" s="43">
        <v>0</v>
      </c>
      <c r="H271" s="44">
        <v>0</v>
      </c>
      <c r="I271" s="39">
        <f t="shared" si="132"/>
        <v>3.0000000000000004E-8</v>
      </c>
    </row>
    <row r="272" spans="1:11" ht="15">
      <c r="A272" s="28" t="s">
        <v>12</v>
      </c>
      <c r="B272" s="40">
        <v>1E-8</v>
      </c>
      <c r="C272" s="40">
        <v>1E-8</v>
      </c>
      <c r="D272" s="40">
        <v>1E-8</v>
      </c>
      <c r="E272" s="40">
        <v>7.7507882447889545E-3</v>
      </c>
      <c r="F272" s="422"/>
      <c r="G272" s="40">
        <v>0</v>
      </c>
      <c r="H272" s="41">
        <v>0</v>
      </c>
      <c r="I272" s="42">
        <f t="shared" si="132"/>
        <v>7.7508182447889543E-3</v>
      </c>
    </row>
    <row r="273" spans="1:11" ht="15">
      <c r="A273" s="29" t="s">
        <v>13</v>
      </c>
      <c r="B273" s="43">
        <v>1E-8</v>
      </c>
      <c r="C273" s="43">
        <v>1E-8</v>
      </c>
      <c r="D273" s="43">
        <v>1E-8</v>
      </c>
      <c r="E273" s="43">
        <v>0</v>
      </c>
      <c r="F273" s="422"/>
      <c r="G273" s="43">
        <v>0</v>
      </c>
      <c r="H273" s="44">
        <v>0</v>
      </c>
      <c r="I273" s="39">
        <f t="shared" si="132"/>
        <v>3.0000000000000004E-8</v>
      </c>
    </row>
    <row r="274" spans="1:11" ht="14.25" customHeight="1">
      <c r="A274" s="28" t="s">
        <v>14</v>
      </c>
      <c r="B274" s="40">
        <v>1E-8</v>
      </c>
      <c r="C274" s="40">
        <v>1E-8</v>
      </c>
      <c r="D274" s="40">
        <v>1E-8</v>
      </c>
      <c r="E274" s="40">
        <v>28.651222032462151</v>
      </c>
      <c r="F274" s="422"/>
      <c r="G274" s="40">
        <v>0</v>
      </c>
      <c r="H274" s="41">
        <v>0</v>
      </c>
      <c r="I274" s="42">
        <f>SUM(B274:H274)</f>
        <v>28.65122206246215</v>
      </c>
    </row>
    <row r="275" spans="1:11" ht="14.25" customHeight="1">
      <c r="A275" s="29" t="s">
        <v>15</v>
      </c>
      <c r="B275" s="43">
        <v>2.9121197451274297</v>
      </c>
      <c r="C275" s="43">
        <v>0.12083231515408413</v>
      </c>
      <c r="D275" s="43">
        <v>11.967047969718488</v>
      </c>
      <c r="E275" s="43">
        <v>0</v>
      </c>
      <c r="F275" s="422"/>
      <c r="G275" s="43">
        <v>0</v>
      </c>
      <c r="H275" s="44">
        <v>0</v>
      </c>
      <c r="I275" s="39">
        <f t="shared" si="132"/>
        <v>15.000000030000002</v>
      </c>
    </row>
    <row r="276" spans="1:11" ht="15">
      <c r="A276" s="28" t="s">
        <v>16</v>
      </c>
      <c r="B276" s="40">
        <v>25.149064636039903</v>
      </c>
      <c r="C276" s="40">
        <v>28.325383973025158</v>
      </c>
      <c r="D276" s="40">
        <v>14.525551420934942</v>
      </c>
      <c r="E276" s="40">
        <v>0</v>
      </c>
      <c r="F276" s="422"/>
      <c r="G276" s="40">
        <v>0</v>
      </c>
      <c r="H276" s="41">
        <v>0</v>
      </c>
      <c r="I276" s="42">
        <f>SUM(B276:H276)</f>
        <v>68.00000003000001</v>
      </c>
    </row>
    <row r="277" spans="1:11" ht="15">
      <c r="A277" s="29" t="s">
        <v>17</v>
      </c>
      <c r="B277" s="43">
        <v>0.36774200761798509</v>
      </c>
      <c r="C277" s="43">
        <v>1E-8</v>
      </c>
      <c r="D277" s="43">
        <v>31.632258012382014</v>
      </c>
      <c r="E277" s="43">
        <v>0</v>
      </c>
      <c r="F277" s="422"/>
      <c r="G277" s="43">
        <v>0</v>
      </c>
      <c r="H277" s="44">
        <v>0</v>
      </c>
      <c r="I277" s="39">
        <f t="shared" si="132"/>
        <v>32.000000029999995</v>
      </c>
    </row>
    <row r="278" spans="1:11" ht="15">
      <c r="A278" s="28" t="s">
        <v>18</v>
      </c>
      <c r="B278" s="40">
        <v>1E-8</v>
      </c>
      <c r="C278" s="40">
        <v>1E-8</v>
      </c>
      <c r="D278" s="40">
        <v>1E-8</v>
      </c>
      <c r="E278" s="40">
        <v>0</v>
      </c>
      <c r="F278" s="422"/>
      <c r="G278" s="40">
        <v>0</v>
      </c>
      <c r="H278" s="41">
        <v>0</v>
      </c>
      <c r="I278" s="42">
        <f>SUM(B278:H278)</f>
        <v>3.0000000000000004E-8</v>
      </c>
    </row>
    <row r="279" spans="1:11" ht="15">
      <c r="A279" s="29" t="s">
        <v>140</v>
      </c>
      <c r="B279" s="43">
        <v>1.6144815992512198</v>
      </c>
      <c r="C279" s="43">
        <v>1E-8</v>
      </c>
      <c r="D279" s="43">
        <v>63.385518420748781</v>
      </c>
      <c r="E279" s="43">
        <v>0</v>
      </c>
      <c r="F279" s="422"/>
      <c r="G279" s="43">
        <v>0</v>
      </c>
      <c r="H279" s="44">
        <v>0</v>
      </c>
      <c r="I279" s="39">
        <f t="shared" si="132"/>
        <v>65.000000029999995</v>
      </c>
    </row>
    <row r="280" spans="1:11" ht="15">
      <c r="A280" s="28" t="s">
        <v>19</v>
      </c>
      <c r="B280" s="40">
        <v>1E-8</v>
      </c>
      <c r="C280" s="40">
        <v>1E-8</v>
      </c>
      <c r="D280" s="40">
        <v>1E-8</v>
      </c>
      <c r="E280" s="40">
        <v>0</v>
      </c>
      <c r="F280" s="422"/>
      <c r="G280" s="40">
        <v>0</v>
      </c>
      <c r="H280" s="41">
        <v>0</v>
      </c>
      <c r="I280" s="42">
        <f t="shared" si="132"/>
        <v>3.0000000000000004E-8</v>
      </c>
    </row>
    <row r="281" spans="1:11" ht="15">
      <c r="A281" s="29" t="s">
        <v>20</v>
      </c>
      <c r="B281" s="43">
        <v>1E-8</v>
      </c>
      <c r="C281" s="43">
        <v>1E-8</v>
      </c>
      <c r="D281" s="43">
        <v>1E-8</v>
      </c>
      <c r="E281" s="43">
        <v>0</v>
      </c>
      <c r="F281" s="422"/>
      <c r="G281" s="43">
        <v>0</v>
      </c>
      <c r="H281" s="44">
        <v>0</v>
      </c>
      <c r="I281" s="39">
        <f t="shared" si="132"/>
        <v>3.0000000000000004E-8</v>
      </c>
    </row>
    <row r="282" spans="1:11" ht="15">
      <c r="A282" s="28" t="s">
        <v>21</v>
      </c>
      <c r="B282" s="40">
        <v>1E-8</v>
      </c>
      <c r="C282" s="40">
        <v>1E-8</v>
      </c>
      <c r="D282" s="40">
        <v>1E-8</v>
      </c>
      <c r="E282" s="40">
        <v>0</v>
      </c>
      <c r="F282" s="422"/>
      <c r="G282" s="40">
        <v>0</v>
      </c>
      <c r="H282" s="41">
        <v>0</v>
      </c>
      <c r="I282" s="42">
        <f t="shared" si="132"/>
        <v>3.0000000000000004E-8</v>
      </c>
    </row>
    <row r="283" spans="1:11" ht="15">
      <c r="A283" s="30" t="s">
        <v>60</v>
      </c>
      <c r="B283" s="43">
        <v>1E-8</v>
      </c>
      <c r="C283" s="43">
        <v>1E-8</v>
      </c>
      <c r="D283" s="43">
        <v>1E-8</v>
      </c>
      <c r="E283" s="43">
        <v>0</v>
      </c>
      <c r="F283" s="422"/>
      <c r="G283" s="43">
        <v>0</v>
      </c>
      <c r="H283" s="44">
        <v>0</v>
      </c>
      <c r="I283" s="39">
        <f t="shared" si="132"/>
        <v>3.0000000000000004E-8</v>
      </c>
    </row>
    <row r="284" spans="1:11" s="15" customFormat="1" ht="15">
      <c r="A284" s="28" t="s">
        <v>22</v>
      </c>
      <c r="B284" s="40">
        <v>1E-8</v>
      </c>
      <c r="C284" s="40">
        <v>1E-8</v>
      </c>
      <c r="D284" s="40">
        <v>1E-8</v>
      </c>
      <c r="E284" s="40">
        <v>0</v>
      </c>
      <c r="F284" s="422"/>
      <c r="G284" s="40">
        <v>0</v>
      </c>
      <c r="H284" s="41">
        <v>0</v>
      </c>
      <c r="I284" s="42">
        <f t="shared" si="132"/>
        <v>3.0000000000000004E-8</v>
      </c>
      <c r="K284"/>
    </row>
    <row r="285" spans="1:11" ht="15">
      <c r="A285" s="30" t="s">
        <v>23</v>
      </c>
      <c r="B285" s="43">
        <v>1E-8</v>
      </c>
      <c r="C285" s="43">
        <v>1E-8</v>
      </c>
      <c r="D285" s="43">
        <v>1E-8</v>
      </c>
      <c r="E285" s="43">
        <v>0</v>
      </c>
      <c r="F285" s="422"/>
      <c r="G285" s="43">
        <v>0</v>
      </c>
      <c r="H285" s="44">
        <v>0</v>
      </c>
      <c r="I285" s="39">
        <f t="shared" si="132"/>
        <v>3.0000000000000004E-8</v>
      </c>
    </row>
    <row r="286" spans="1:11" ht="15">
      <c r="A286" s="28" t="s">
        <v>24</v>
      </c>
      <c r="B286" s="40">
        <v>1E-8</v>
      </c>
      <c r="C286" s="40">
        <v>1E-8</v>
      </c>
      <c r="D286" s="40">
        <v>1E-8</v>
      </c>
      <c r="E286" s="40">
        <v>0</v>
      </c>
      <c r="F286" s="422"/>
      <c r="G286" s="40">
        <v>0</v>
      </c>
      <c r="H286" s="41">
        <v>0</v>
      </c>
      <c r="I286" s="42">
        <f>SUM(B286:H286)</f>
        <v>3.0000000000000004E-8</v>
      </c>
    </row>
    <row r="287" spans="1:11" ht="15.75" thickBot="1">
      <c r="A287" s="30" t="s">
        <v>25</v>
      </c>
      <c r="B287" s="43">
        <v>3.3623779845200652E-2</v>
      </c>
      <c r="C287" s="43">
        <v>1E-8</v>
      </c>
      <c r="D287" s="43">
        <v>91.345949130140539</v>
      </c>
      <c r="E287" s="43">
        <v>20.908711796492771</v>
      </c>
      <c r="F287" s="423"/>
      <c r="G287" s="43">
        <v>1.711715313521472</v>
      </c>
      <c r="H287" s="44">
        <v>0</v>
      </c>
      <c r="I287" s="39">
        <f t="shared" si="132"/>
        <v>114.00000002999997</v>
      </c>
    </row>
    <row r="288" spans="1:11" ht="15">
      <c r="A288" s="31" t="s">
        <v>26</v>
      </c>
      <c r="B288" s="45">
        <f>SUM(B267:B287)</f>
        <v>30.077031927881745</v>
      </c>
      <c r="C288" s="45">
        <f t="shared" ref="C288" si="133">SUM(C267:C287)</f>
        <v>28.446216478179252</v>
      </c>
      <c r="D288" s="45">
        <f>SUM(D267:D287)</f>
        <v>212.85632511392473</v>
      </c>
      <c r="E288" s="45">
        <f>SUM(E267:E287)</f>
        <v>49.56768461719971</v>
      </c>
      <c r="F288" s="45">
        <f t="shared" ref="F288" si="134">SUM(F267:F287)</f>
        <v>0</v>
      </c>
      <c r="G288" s="45">
        <f>SUM(G267:G287)</f>
        <v>1.711715313521472</v>
      </c>
      <c r="H288" s="46">
        <f t="shared" ref="H288" si="135">SUM(H267:H287)</f>
        <v>0</v>
      </c>
      <c r="I288" s="47">
        <f>SUM(I267:I287)</f>
        <v>322.65897345070687</v>
      </c>
    </row>
    <row r="289" spans="1:9" ht="15" thickBot="1">
      <c r="A289" s="32" t="s">
        <v>90</v>
      </c>
      <c r="B289" s="48">
        <f>B288/$I288</f>
        <v>9.3216164442042587E-2</v>
      </c>
      <c r="C289" s="48">
        <f t="shared" ref="C289:I289" si="136">C288/$I288</f>
        <v>8.8161863821602432E-2</v>
      </c>
      <c r="D289" s="48">
        <f t="shared" si="136"/>
        <v>0.65969442237267617</v>
      </c>
      <c r="E289" s="48">
        <f t="shared" si="136"/>
        <v>0.15362252004676463</v>
      </c>
      <c r="F289" s="48">
        <f t="shared" si="136"/>
        <v>0</v>
      </c>
      <c r="G289" s="48">
        <f t="shared" si="136"/>
        <v>5.3050293169142979E-3</v>
      </c>
      <c r="H289" s="48">
        <f t="shared" si="136"/>
        <v>0</v>
      </c>
      <c r="I289" s="49">
        <f t="shared" si="136"/>
        <v>1</v>
      </c>
    </row>
    <row r="290" spans="1:9" ht="15" thickBot="1">
      <c r="A290" s="2"/>
    </row>
    <row r="291" spans="1:9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9" ht="15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9" ht="15">
      <c r="A293" s="27" t="s">
        <v>7</v>
      </c>
      <c r="B293" s="37">
        <v>0</v>
      </c>
      <c r="C293" s="37">
        <v>0</v>
      </c>
      <c r="D293" s="37">
        <v>1E-3</v>
      </c>
      <c r="E293" s="37">
        <v>0</v>
      </c>
      <c r="F293" s="421"/>
      <c r="G293" s="37">
        <v>0</v>
      </c>
      <c r="H293" s="38">
        <v>0</v>
      </c>
      <c r="I293" s="39">
        <f>SUM(B293:H293)</f>
        <v>1E-3</v>
      </c>
    </row>
    <row r="294" spans="1:9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137">SUM(B294:H294)</f>
        <v>0</v>
      </c>
    </row>
    <row r="295" spans="1:9" ht="15">
      <c r="A295" s="29" t="s">
        <v>9</v>
      </c>
      <c r="B295" s="43">
        <v>1E-4</v>
      </c>
      <c r="C295" s="43">
        <v>0</v>
      </c>
      <c r="D295" s="43">
        <v>0</v>
      </c>
      <c r="E295" s="43">
        <v>0</v>
      </c>
      <c r="F295" s="422"/>
      <c r="G295" s="43">
        <v>0</v>
      </c>
      <c r="H295" s="44">
        <v>0</v>
      </c>
      <c r="I295" s="39">
        <f t="shared" si="137"/>
        <v>1E-4</v>
      </c>
    </row>
    <row r="296" spans="1:9" ht="15">
      <c r="A296" s="28" t="s">
        <v>10</v>
      </c>
      <c r="B296" s="40">
        <v>0</v>
      </c>
      <c r="C296" s="40">
        <v>0</v>
      </c>
      <c r="D296" s="40">
        <v>44.000100000000003</v>
      </c>
      <c r="E296" s="40">
        <v>0</v>
      </c>
      <c r="F296" s="422"/>
      <c r="G296" s="40">
        <v>0</v>
      </c>
      <c r="H296" s="41">
        <v>0</v>
      </c>
      <c r="I296" s="42">
        <f t="shared" si="137"/>
        <v>44.000100000000003</v>
      </c>
    </row>
    <row r="297" spans="1:9" ht="15">
      <c r="A297" s="29" t="s">
        <v>11</v>
      </c>
      <c r="B297" s="43">
        <v>0</v>
      </c>
      <c r="C297" s="43">
        <v>0</v>
      </c>
      <c r="D297" s="43">
        <v>0</v>
      </c>
      <c r="E297" s="43">
        <v>0</v>
      </c>
      <c r="F297" s="422"/>
      <c r="G297" s="43">
        <v>0</v>
      </c>
      <c r="H297" s="44">
        <v>0</v>
      </c>
      <c r="I297" s="39">
        <f t="shared" si="137"/>
        <v>0</v>
      </c>
    </row>
    <row r="298" spans="1:9" ht="15">
      <c r="A298" s="28" t="s">
        <v>12</v>
      </c>
      <c r="B298" s="40">
        <v>0</v>
      </c>
      <c r="C298" s="40">
        <v>0</v>
      </c>
      <c r="D298" s="40">
        <v>0</v>
      </c>
      <c r="E298" s="40">
        <v>0</v>
      </c>
      <c r="F298" s="422"/>
      <c r="G298" s="40">
        <v>0</v>
      </c>
      <c r="H298" s="41">
        <v>0</v>
      </c>
      <c r="I298" s="42">
        <f t="shared" si="137"/>
        <v>0</v>
      </c>
    </row>
    <row r="299" spans="1:9" ht="14.25" customHeight="1">
      <c r="A299" s="29" t="s">
        <v>13</v>
      </c>
      <c r="B299" s="43">
        <v>1E-3</v>
      </c>
      <c r="C299" s="43">
        <v>0</v>
      </c>
      <c r="D299" s="43">
        <v>0</v>
      </c>
      <c r="E299" s="43">
        <v>0</v>
      </c>
      <c r="F299" s="422"/>
      <c r="G299" s="43">
        <v>0</v>
      </c>
      <c r="H299" s="44">
        <v>0</v>
      </c>
      <c r="I299" s="39">
        <f>SUM(B299:H299)</f>
        <v>1E-3</v>
      </c>
    </row>
    <row r="300" spans="1:9" ht="14.25" customHeight="1">
      <c r="A300" s="28" t="s">
        <v>14</v>
      </c>
      <c r="B300" s="40">
        <v>0</v>
      </c>
      <c r="C300" s="40">
        <v>0</v>
      </c>
      <c r="D300" s="40">
        <v>0</v>
      </c>
      <c r="E300" s="40">
        <v>1.3956283101608962</v>
      </c>
      <c r="F300" s="422"/>
      <c r="G300" s="40">
        <v>0</v>
      </c>
      <c r="H300" s="41">
        <v>0</v>
      </c>
      <c r="I300" s="42">
        <f>SUM(B300:H300)</f>
        <v>1.3956283101608962</v>
      </c>
    </row>
    <row r="301" spans="1:9" ht="15">
      <c r="A301" s="29" t="s">
        <v>15</v>
      </c>
      <c r="B301" s="43">
        <v>4.3539000020349601</v>
      </c>
      <c r="C301" s="43">
        <v>0.64609999796503936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137"/>
        <v>4.9999999999999991</v>
      </c>
    </row>
    <row r="302" spans="1:9" ht="15">
      <c r="A302" s="28" t="s">
        <v>16</v>
      </c>
      <c r="B302" s="40">
        <v>45.733164552498046</v>
      </c>
      <c r="C302" s="40">
        <v>208.70699943838133</v>
      </c>
      <c r="D302" s="40">
        <v>10.559836009120653</v>
      </c>
      <c r="E302" s="40">
        <v>0</v>
      </c>
      <c r="F302" s="422"/>
      <c r="G302" s="40">
        <v>0</v>
      </c>
      <c r="H302" s="41">
        <v>0</v>
      </c>
      <c r="I302" s="42">
        <f>SUM(B302:H302)</f>
        <v>265</v>
      </c>
    </row>
    <row r="303" spans="1:9" ht="15">
      <c r="A303" s="29" t="s">
        <v>17</v>
      </c>
      <c r="B303" s="43">
        <v>1.8478829366159653E-2</v>
      </c>
      <c r="C303" s="43">
        <v>10.263696194846055</v>
      </c>
      <c r="D303" s="43">
        <v>3.7178249757877833</v>
      </c>
      <c r="E303" s="43">
        <v>0</v>
      </c>
      <c r="F303" s="422"/>
      <c r="G303" s="43">
        <v>0</v>
      </c>
      <c r="H303" s="44">
        <v>0</v>
      </c>
      <c r="I303" s="39">
        <f t="shared" si="137"/>
        <v>13.999999999999998</v>
      </c>
    </row>
    <row r="304" spans="1:9" ht="15">
      <c r="A304" s="28" t="s">
        <v>18</v>
      </c>
      <c r="B304" s="40">
        <v>0</v>
      </c>
      <c r="C304" s="40">
        <v>0</v>
      </c>
      <c r="D304" s="40">
        <v>0</v>
      </c>
      <c r="E304" s="40">
        <v>0</v>
      </c>
      <c r="F304" s="422"/>
      <c r="G304" s="40">
        <v>0</v>
      </c>
      <c r="H304" s="41">
        <v>0</v>
      </c>
      <c r="I304" s="42">
        <f>SUM(B304:H304)</f>
        <v>0</v>
      </c>
    </row>
    <row r="305" spans="1:11" ht="15">
      <c r="A305" s="29" t="s">
        <v>140</v>
      </c>
      <c r="B305" s="43">
        <v>66.563996755841089</v>
      </c>
      <c r="C305" s="43">
        <v>1530.5463791021064</v>
      </c>
      <c r="D305" s="43">
        <v>129.20209145865201</v>
      </c>
      <c r="E305" s="43">
        <v>8.6875326834002919</v>
      </c>
      <c r="F305" s="422"/>
      <c r="G305" s="43">
        <v>0</v>
      </c>
      <c r="H305" s="44">
        <v>0</v>
      </c>
      <c r="I305" s="39">
        <f t="shared" si="137"/>
        <v>1734.9999999999998</v>
      </c>
    </row>
    <row r="306" spans="1:11" ht="15">
      <c r="A306" s="28" t="s">
        <v>19</v>
      </c>
      <c r="B306" s="40">
        <v>0</v>
      </c>
      <c r="C306" s="40">
        <v>0</v>
      </c>
      <c r="D306" s="40">
        <v>0</v>
      </c>
      <c r="E306" s="40">
        <v>0</v>
      </c>
      <c r="F306" s="422"/>
      <c r="G306" s="40">
        <v>0</v>
      </c>
      <c r="H306" s="41">
        <v>0</v>
      </c>
      <c r="I306" s="42">
        <f t="shared" si="137"/>
        <v>0</v>
      </c>
    </row>
    <row r="307" spans="1:11" ht="15">
      <c r="A307" s="29" t="s">
        <v>20</v>
      </c>
      <c r="B307" s="43">
        <v>0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137"/>
        <v>0</v>
      </c>
    </row>
    <row r="308" spans="1:11" s="15" customFormat="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137"/>
        <v>0</v>
      </c>
      <c r="K308"/>
    </row>
    <row r="309" spans="1:11" ht="15">
      <c r="A309" s="30" t="s">
        <v>60</v>
      </c>
      <c r="B309" s="43">
        <v>9.9999999999999995E-7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137"/>
        <v>9.9999999999999995E-7</v>
      </c>
    </row>
    <row r="310" spans="1:11" ht="15">
      <c r="A310" s="28" t="s">
        <v>22</v>
      </c>
      <c r="B310" s="40">
        <v>1E-3</v>
      </c>
      <c r="C310" s="40">
        <v>0</v>
      </c>
      <c r="D310" s="40">
        <v>0</v>
      </c>
      <c r="E310" s="40">
        <v>0</v>
      </c>
      <c r="F310" s="422"/>
      <c r="G310" s="40">
        <v>0</v>
      </c>
      <c r="H310" s="41">
        <v>0</v>
      </c>
      <c r="I310" s="42">
        <f t="shared" si="137"/>
        <v>1E-3</v>
      </c>
    </row>
    <row r="311" spans="1:11" ht="15">
      <c r="A311" s="30" t="s">
        <v>23</v>
      </c>
      <c r="B311" s="43">
        <v>0</v>
      </c>
      <c r="C311" s="43">
        <v>0</v>
      </c>
      <c r="D311" s="43">
        <v>0</v>
      </c>
      <c r="E311" s="43">
        <v>0</v>
      </c>
      <c r="F311" s="422"/>
      <c r="G311" s="43">
        <v>0</v>
      </c>
      <c r="H311" s="44">
        <v>0</v>
      </c>
      <c r="I311" s="39">
        <f t="shared" si="137"/>
        <v>0</v>
      </c>
    </row>
    <row r="312" spans="1:11" ht="15">
      <c r="A312" s="28" t="s">
        <v>24</v>
      </c>
      <c r="B312" s="40">
        <v>13.774848192972907</v>
      </c>
      <c r="C312" s="40">
        <v>224.64782424724658</v>
      </c>
      <c r="D312" s="40">
        <v>33.794927559780561</v>
      </c>
      <c r="E312" s="40">
        <v>0</v>
      </c>
      <c r="F312" s="422"/>
      <c r="G312" s="40">
        <v>0</v>
      </c>
      <c r="H312" s="41">
        <v>0</v>
      </c>
      <c r="I312" s="42">
        <f>SUM(B312:H312)</f>
        <v>272.21760000000006</v>
      </c>
    </row>
    <row r="313" spans="1:11" ht="15.75" thickBot="1">
      <c r="A313" s="30" t="s">
        <v>25</v>
      </c>
      <c r="B313" s="43">
        <v>15.423936534045346</v>
      </c>
      <c r="C313" s="43">
        <v>25.223668425157747</v>
      </c>
      <c r="D313" s="43">
        <v>78.511781561917232</v>
      </c>
      <c r="E313" s="43">
        <v>871.9903574144347</v>
      </c>
      <c r="F313" s="423"/>
      <c r="G313" s="43">
        <v>85.565888150532999</v>
      </c>
      <c r="H313" s="44">
        <v>0.28436791391183991</v>
      </c>
      <c r="I313" s="39">
        <f t="shared" si="137"/>
        <v>1077</v>
      </c>
    </row>
    <row r="314" spans="1:11" ht="15">
      <c r="A314" s="31" t="s">
        <v>26</v>
      </c>
      <c r="B314" s="45">
        <f>SUM(B293:B313)</f>
        <v>145.8704258667585</v>
      </c>
      <c r="C314" s="45">
        <f t="shared" ref="C314" si="138">SUM(C293:C313)</f>
        <v>2000.034667405703</v>
      </c>
      <c r="D314" s="45">
        <f>SUM(D293:D313)</f>
        <v>299.78756156525827</v>
      </c>
      <c r="E314" s="45">
        <f>SUM(E293:E313)</f>
        <v>882.07351840799583</v>
      </c>
      <c r="F314" s="45">
        <f t="shared" ref="F314" si="139">SUM(F293:F313)</f>
        <v>0</v>
      </c>
      <c r="G314" s="45">
        <f>SUM(G293:G313)</f>
        <v>85.565888150532999</v>
      </c>
      <c r="H314" s="46">
        <f t="shared" ref="H314" si="140">SUM(H293:H313)</f>
        <v>0.28436791391183991</v>
      </c>
      <c r="I314" s="47">
        <f>SUM(I293:I313)</f>
        <v>3413.6164293101606</v>
      </c>
    </row>
    <row r="315" spans="1:11" ht="15" thickBot="1">
      <c r="A315" s="32" t="s">
        <v>90</v>
      </c>
      <c r="B315" s="48">
        <f>B314/$I314</f>
        <v>4.2731932215429563E-2</v>
      </c>
      <c r="C315" s="48">
        <f t="shared" ref="C315:I315" si="141">C314/$I314</f>
        <v>0.58589906300922023</v>
      </c>
      <c r="D315" s="48">
        <f t="shared" si="141"/>
        <v>8.7821103446540635E-2</v>
      </c>
      <c r="E315" s="48">
        <f t="shared" si="141"/>
        <v>0.25839854496664971</v>
      </c>
      <c r="F315" s="48">
        <f t="shared" si="141"/>
        <v>0</v>
      </c>
      <c r="G315" s="48">
        <f t="shared" si="141"/>
        <v>2.5066052358971261E-2</v>
      </c>
      <c r="H315" s="48">
        <f t="shared" si="141"/>
        <v>8.3304003188579189E-5</v>
      </c>
      <c r="I315" s="49">
        <f t="shared" si="141"/>
        <v>1</v>
      </c>
    </row>
    <row r="316" spans="1:11" ht="15" thickBot="1">
      <c r="A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5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1E-8</v>
      </c>
      <c r="C319" s="37">
        <v>1297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1297.0000000099999</v>
      </c>
    </row>
    <row r="320" spans="1:11" ht="15">
      <c r="A320" s="28" t="s">
        <v>8</v>
      </c>
      <c r="B320" s="40">
        <v>1E-8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142">SUM(B320:H320)</f>
        <v>1E-8</v>
      </c>
    </row>
    <row r="321" spans="1:11" ht="15">
      <c r="A321" s="29" t="s">
        <v>9</v>
      </c>
      <c r="B321" s="43">
        <v>1E-8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142"/>
        <v>1E-8</v>
      </c>
    </row>
    <row r="322" spans="1:11" ht="15">
      <c r="A322" s="28" t="s">
        <v>10</v>
      </c>
      <c r="B322" s="40">
        <v>1E-8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142"/>
        <v>1E-8</v>
      </c>
    </row>
    <row r="323" spans="1:11" ht="15">
      <c r="A323" s="29" t="s">
        <v>11</v>
      </c>
      <c r="B323" s="43">
        <v>1E-8</v>
      </c>
      <c r="C323" s="43">
        <v>0</v>
      </c>
      <c r="D323" s="43">
        <v>0</v>
      </c>
      <c r="E323" s="43">
        <v>0</v>
      </c>
      <c r="F323" s="422"/>
      <c r="G323" s="43">
        <v>0</v>
      </c>
      <c r="H323" s="44">
        <v>0</v>
      </c>
      <c r="I323" s="39">
        <f t="shared" si="142"/>
        <v>1E-8</v>
      </c>
    </row>
    <row r="324" spans="1:11" ht="14.25" customHeight="1">
      <c r="A324" s="28" t="s">
        <v>12</v>
      </c>
      <c r="B324" s="40">
        <v>1E-8</v>
      </c>
      <c r="C324" s="40">
        <v>0</v>
      </c>
      <c r="D324" s="40">
        <v>0</v>
      </c>
      <c r="E324" s="40">
        <v>0.23254994088453582</v>
      </c>
      <c r="F324" s="422"/>
      <c r="G324" s="40">
        <v>0</v>
      </c>
      <c r="H324" s="41">
        <v>0</v>
      </c>
      <c r="I324" s="42">
        <f t="shared" si="142"/>
        <v>0.23254995088453581</v>
      </c>
    </row>
    <row r="325" spans="1:11" ht="14.25" customHeight="1">
      <c r="A325" s="29" t="s">
        <v>13</v>
      </c>
      <c r="B325" s="43">
        <v>1E-8</v>
      </c>
      <c r="C325" s="43">
        <v>0</v>
      </c>
      <c r="D325" s="43">
        <v>0</v>
      </c>
      <c r="E325" s="43">
        <v>0</v>
      </c>
      <c r="F325" s="422"/>
      <c r="G325" s="43">
        <v>0</v>
      </c>
      <c r="H325" s="44">
        <v>0</v>
      </c>
      <c r="I325" s="39">
        <f t="shared" si="142"/>
        <v>1E-8</v>
      </c>
    </row>
    <row r="326" spans="1:11" ht="15">
      <c r="A326" s="28" t="s">
        <v>14</v>
      </c>
      <c r="B326" s="40">
        <v>1E-8</v>
      </c>
      <c r="C326" s="40">
        <v>0.64128680471707566</v>
      </c>
      <c r="D326" s="40">
        <v>0</v>
      </c>
      <c r="E326" s="40">
        <v>6.1128495064386577E-2</v>
      </c>
      <c r="F326" s="422"/>
      <c r="G326" s="40">
        <v>0</v>
      </c>
      <c r="H326" s="41">
        <v>0</v>
      </c>
      <c r="I326" s="42">
        <f t="shared" si="142"/>
        <v>0.70241530978146227</v>
      </c>
    </row>
    <row r="327" spans="1:11" ht="15">
      <c r="A327" s="29" t="s">
        <v>15</v>
      </c>
      <c r="B327" s="43">
        <v>0.10308638176397418</v>
      </c>
      <c r="C327" s="43">
        <v>1.8969136282360257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142"/>
        <v>2.0000000099999999</v>
      </c>
    </row>
    <row r="328" spans="1:11" ht="15">
      <c r="A328" s="28" t="s">
        <v>16</v>
      </c>
      <c r="B328" s="40">
        <v>14.580666269071255</v>
      </c>
      <c r="C328" s="40">
        <v>156.35368608254592</v>
      </c>
      <c r="D328" s="40">
        <v>18.065647658382833</v>
      </c>
      <c r="E328" s="40">
        <v>0</v>
      </c>
      <c r="F328" s="422"/>
      <c r="G328" s="40">
        <v>0</v>
      </c>
      <c r="H328" s="41">
        <v>0</v>
      </c>
      <c r="I328" s="42">
        <f t="shared" si="142"/>
        <v>189.00000001000001</v>
      </c>
    </row>
    <row r="329" spans="1:11" ht="15">
      <c r="A329" s="29" t="s">
        <v>17</v>
      </c>
      <c r="B329" s="43">
        <v>4.1956392763035719</v>
      </c>
      <c r="C329" s="43">
        <v>0</v>
      </c>
      <c r="D329" s="43">
        <v>10.804360733696429</v>
      </c>
      <c r="E329" s="43">
        <v>0</v>
      </c>
      <c r="F329" s="422"/>
      <c r="G329" s="43">
        <v>0</v>
      </c>
      <c r="H329" s="44">
        <v>0</v>
      </c>
      <c r="I329" s="39">
        <f t="shared" si="142"/>
        <v>15.000000010000001</v>
      </c>
    </row>
    <row r="330" spans="1:11" ht="15">
      <c r="A330" s="28" t="s">
        <v>18</v>
      </c>
      <c r="B330" s="40">
        <v>1E-8</v>
      </c>
      <c r="C330" s="40">
        <v>0</v>
      </c>
      <c r="D330" s="40">
        <v>0</v>
      </c>
      <c r="E330" s="40">
        <v>0</v>
      </c>
      <c r="F330" s="422"/>
      <c r="G330" s="40">
        <v>0</v>
      </c>
      <c r="H330" s="41">
        <v>0</v>
      </c>
      <c r="I330" s="42">
        <f t="shared" si="142"/>
        <v>1E-8</v>
      </c>
    </row>
    <row r="331" spans="1:11" ht="15">
      <c r="A331" s="29" t="s">
        <v>140</v>
      </c>
      <c r="B331" s="43">
        <v>748.29313405275343</v>
      </c>
      <c r="C331" s="43">
        <v>1192.0016121470169</v>
      </c>
      <c r="D331" s="43">
        <v>438.62381758072138</v>
      </c>
      <c r="E331" s="43">
        <v>429.08143622950797</v>
      </c>
      <c r="F331" s="422"/>
      <c r="G331" s="43">
        <v>0</v>
      </c>
      <c r="H331" s="44">
        <v>0</v>
      </c>
      <c r="I331" s="39">
        <f>SUM(B331:H331)</f>
        <v>2808.0000000099999</v>
      </c>
    </row>
    <row r="332" spans="1:11" s="15" customFormat="1" ht="15">
      <c r="A332" s="28" t="s">
        <v>19</v>
      </c>
      <c r="B332" s="40">
        <v>1E-8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142"/>
        <v>1E-8</v>
      </c>
      <c r="K332"/>
    </row>
    <row r="333" spans="1:11" ht="15">
      <c r="A333" s="29" t="s">
        <v>20</v>
      </c>
      <c r="B333" s="43">
        <v>1E-8</v>
      </c>
      <c r="C333" s="43">
        <v>0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142"/>
        <v>1E-8</v>
      </c>
    </row>
    <row r="334" spans="1:11" ht="15">
      <c r="A334" s="28" t="s">
        <v>21</v>
      </c>
      <c r="B334" s="40">
        <v>1E-8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142"/>
        <v>1E-8</v>
      </c>
    </row>
    <row r="335" spans="1:11" ht="15">
      <c r="A335" s="30" t="s">
        <v>60</v>
      </c>
      <c r="B335" s="43">
        <v>1E-8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142"/>
        <v>1E-8</v>
      </c>
    </row>
    <row r="336" spans="1:11" ht="15">
      <c r="A336" s="28" t="s">
        <v>22</v>
      </c>
      <c r="B336" s="40">
        <v>5.8462732994198126</v>
      </c>
      <c r="C336" s="40">
        <v>631.60216935259166</v>
      </c>
      <c r="D336" s="40">
        <v>0.55155735798854066</v>
      </c>
      <c r="E336" s="40">
        <v>0</v>
      </c>
      <c r="F336" s="422"/>
      <c r="G336" s="40">
        <v>0</v>
      </c>
      <c r="H336" s="41">
        <v>0</v>
      </c>
      <c r="I336" s="42">
        <f t="shared" si="142"/>
        <v>638.00000001000001</v>
      </c>
    </row>
    <row r="337" spans="1:9" ht="15">
      <c r="A337" s="30" t="s">
        <v>23</v>
      </c>
      <c r="B337" s="43">
        <v>1E-8</v>
      </c>
      <c r="C337" s="43">
        <v>0</v>
      </c>
      <c r="D337" s="43">
        <v>0</v>
      </c>
      <c r="E337" s="43">
        <v>0</v>
      </c>
      <c r="F337" s="422"/>
      <c r="G337" s="43">
        <v>0</v>
      </c>
      <c r="H337" s="44">
        <v>0</v>
      </c>
      <c r="I337" s="39">
        <f t="shared" si="142"/>
        <v>1E-8</v>
      </c>
    </row>
    <row r="338" spans="1:9" ht="15">
      <c r="A338" s="28" t="s">
        <v>24</v>
      </c>
      <c r="B338" s="40">
        <v>24.03974206628175</v>
      </c>
      <c r="C338" s="40">
        <v>0</v>
      </c>
      <c r="D338" s="40">
        <v>57.680257943718246</v>
      </c>
      <c r="E338" s="40">
        <v>0</v>
      </c>
      <c r="F338" s="422"/>
      <c r="G338" s="40">
        <v>0</v>
      </c>
      <c r="H338" s="41">
        <v>0</v>
      </c>
      <c r="I338" s="42">
        <f t="shared" si="142"/>
        <v>81.720000009999993</v>
      </c>
    </row>
    <row r="339" spans="1:9" ht="15.75" thickBot="1">
      <c r="A339" s="30" t="s">
        <v>25</v>
      </c>
      <c r="B339" s="43">
        <v>28.908021831742374</v>
      </c>
      <c r="C339" s="43">
        <v>18.818047319659168</v>
      </c>
      <c r="D339" s="43">
        <v>46.445501646731536</v>
      </c>
      <c r="E339" s="43">
        <v>1380.8857437475915</v>
      </c>
      <c r="F339" s="423"/>
      <c r="G339" s="43">
        <v>110.94268546427558</v>
      </c>
      <c r="H339" s="44">
        <v>0</v>
      </c>
      <c r="I339" s="39">
        <f t="shared" si="142"/>
        <v>1586.0000000100003</v>
      </c>
    </row>
    <row r="340" spans="1:9" ht="15">
      <c r="A340" s="31" t="s">
        <v>26</v>
      </c>
      <c r="B340" s="45">
        <f>SUM(B319:B339)</f>
        <v>825.96656331733629</v>
      </c>
      <c r="C340" s="45">
        <f t="shared" ref="C340" si="143">SUM(C319:C339)</f>
        <v>3298.3137153347666</v>
      </c>
      <c r="D340" s="45">
        <f>SUM(D319:D339)</f>
        <v>572.17114292123892</v>
      </c>
      <c r="E340" s="45">
        <f>SUM(E319:E339)</f>
        <v>1810.2608584130485</v>
      </c>
      <c r="F340" s="45">
        <f t="shared" ref="F340" si="144">SUM(F319:F339)</f>
        <v>0</v>
      </c>
      <c r="G340" s="45">
        <f>SUM(G319:G339)</f>
        <v>110.94268546427558</v>
      </c>
      <c r="H340" s="46">
        <f t="shared" ref="H340" si="145">SUM(H319:H339)</f>
        <v>0</v>
      </c>
      <c r="I340" s="47">
        <f>SUM(I319:I339)</f>
        <v>6617.6549654506653</v>
      </c>
    </row>
    <row r="341" spans="1:9" ht="15" thickBot="1">
      <c r="A341" s="32" t="s">
        <v>90</v>
      </c>
      <c r="B341" s="48">
        <f>B340/$I340</f>
        <v>0.12481257600003744</v>
      </c>
      <c r="C341" s="48">
        <f t="shared" ref="C341:I341" si="146">C340/$I340</f>
        <v>0.49841125482584753</v>
      </c>
      <c r="D341" s="48">
        <f t="shared" si="146"/>
        <v>8.6461313850362376E-2</v>
      </c>
      <c r="E341" s="48">
        <f t="shared" si="146"/>
        <v>0.27355020288365378</v>
      </c>
      <c r="F341" s="48">
        <f t="shared" si="146"/>
        <v>0</v>
      </c>
      <c r="G341" s="48">
        <f t="shared" si="146"/>
        <v>1.6764652440098973E-2</v>
      </c>
      <c r="H341" s="48">
        <f t="shared" si="146"/>
        <v>0</v>
      </c>
      <c r="I341" s="49">
        <f t="shared" si="146"/>
        <v>1</v>
      </c>
    </row>
    <row r="342" spans="1:9" ht="15" thickBot="1">
      <c r="A342" s="2"/>
    </row>
    <row r="343" spans="1:9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9" ht="15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9" ht="15">
      <c r="A345" s="27" t="s">
        <v>7</v>
      </c>
      <c r="B345" s="37">
        <v>1E-8</v>
      </c>
      <c r="C345" s="37">
        <v>1E-8</v>
      </c>
      <c r="D345" s="37">
        <v>1E-8</v>
      </c>
      <c r="E345" s="37">
        <v>1E-8</v>
      </c>
      <c r="F345" s="421">
        <v>0</v>
      </c>
      <c r="G345" s="37">
        <v>0</v>
      </c>
      <c r="H345" s="38">
        <v>0</v>
      </c>
      <c r="I345" s="39">
        <f>SUM(B345:H345)</f>
        <v>4.0000000000000001E-8</v>
      </c>
    </row>
    <row r="346" spans="1:9" ht="15">
      <c r="A346" s="28" t="s">
        <v>8</v>
      </c>
      <c r="B346" s="40">
        <v>1E-8</v>
      </c>
      <c r="C346" s="40">
        <v>1E-8</v>
      </c>
      <c r="D346" s="40">
        <v>1E-8</v>
      </c>
      <c r="E346" s="40">
        <v>1E-8</v>
      </c>
      <c r="F346" s="422"/>
      <c r="G346" s="40">
        <v>0</v>
      </c>
      <c r="H346" s="41">
        <v>0</v>
      </c>
      <c r="I346" s="42">
        <f t="shared" ref="I346:I365" si="147">SUM(B346:H346)</f>
        <v>4.0000000000000001E-8</v>
      </c>
    </row>
    <row r="347" spans="1:9" ht="15">
      <c r="A347" s="29" t="s">
        <v>9</v>
      </c>
      <c r="B347" s="43">
        <v>1E-8</v>
      </c>
      <c r="C347" s="43">
        <v>1E-8</v>
      </c>
      <c r="D347" s="43">
        <v>1E-8</v>
      </c>
      <c r="E347" s="43">
        <v>1E-8</v>
      </c>
      <c r="F347" s="422"/>
      <c r="G347" s="43">
        <v>0</v>
      </c>
      <c r="H347" s="44">
        <v>0</v>
      </c>
      <c r="I347" s="39">
        <f t="shared" si="147"/>
        <v>4.0000000000000001E-8</v>
      </c>
    </row>
    <row r="348" spans="1:9" ht="15">
      <c r="A348" s="28" t="s">
        <v>10</v>
      </c>
      <c r="B348" s="40">
        <v>1E-8</v>
      </c>
      <c r="C348" s="40">
        <v>1E-8</v>
      </c>
      <c r="D348" s="40">
        <v>1E-8</v>
      </c>
      <c r="E348" s="40">
        <v>1E-8</v>
      </c>
      <c r="F348" s="422"/>
      <c r="G348" s="40">
        <v>0</v>
      </c>
      <c r="H348" s="41">
        <v>0</v>
      </c>
      <c r="I348" s="42">
        <f t="shared" si="147"/>
        <v>4.0000000000000001E-8</v>
      </c>
    </row>
    <row r="349" spans="1:9" ht="14.25" customHeight="1">
      <c r="A349" s="29" t="s">
        <v>11</v>
      </c>
      <c r="B349" s="43">
        <v>1E-8</v>
      </c>
      <c r="C349" s="43">
        <v>1E-8</v>
      </c>
      <c r="D349" s="43">
        <v>1E-8</v>
      </c>
      <c r="E349" s="43">
        <v>1E-8</v>
      </c>
      <c r="F349" s="422"/>
      <c r="G349" s="43">
        <v>0</v>
      </c>
      <c r="H349" s="44">
        <v>0</v>
      </c>
      <c r="I349" s="39">
        <f t="shared" si="147"/>
        <v>4.0000000000000001E-8</v>
      </c>
    </row>
    <row r="350" spans="1:9" ht="14.25" customHeight="1">
      <c r="A350" s="28" t="s">
        <v>12</v>
      </c>
      <c r="B350" s="40">
        <v>1E-8</v>
      </c>
      <c r="C350" s="40">
        <v>1E-8</v>
      </c>
      <c r="D350" s="40">
        <v>1E-8</v>
      </c>
      <c r="E350" s="40">
        <v>1.9986754004800711E-2</v>
      </c>
      <c r="F350" s="422"/>
      <c r="G350" s="40">
        <v>0</v>
      </c>
      <c r="H350" s="41">
        <v>0</v>
      </c>
      <c r="I350" s="42">
        <f t="shared" si="147"/>
        <v>1.9986784004800712E-2</v>
      </c>
    </row>
    <row r="351" spans="1:9" ht="15">
      <c r="A351" s="29" t="s">
        <v>13</v>
      </c>
      <c r="B351" s="43">
        <v>1E-8</v>
      </c>
      <c r="C351" s="43">
        <v>1E-8</v>
      </c>
      <c r="D351" s="43">
        <v>1E-8</v>
      </c>
      <c r="E351" s="43">
        <v>1E-8</v>
      </c>
      <c r="F351" s="422"/>
      <c r="G351" s="43">
        <v>0</v>
      </c>
      <c r="H351" s="44">
        <v>0</v>
      </c>
      <c r="I351" s="39">
        <f t="shared" si="147"/>
        <v>4.0000000000000001E-8</v>
      </c>
    </row>
    <row r="352" spans="1:9" ht="15">
      <c r="A352" s="28" t="s">
        <v>14</v>
      </c>
      <c r="B352" s="40">
        <v>1E-8</v>
      </c>
      <c r="C352" s="40">
        <v>1E-8</v>
      </c>
      <c r="D352" s="40">
        <v>1E-8</v>
      </c>
      <c r="E352" s="40">
        <v>6.6062411023303991</v>
      </c>
      <c r="F352" s="422"/>
      <c r="G352" s="40">
        <v>0</v>
      </c>
      <c r="H352" s="41">
        <v>0</v>
      </c>
      <c r="I352" s="42">
        <f t="shared" si="147"/>
        <v>6.6062411323303989</v>
      </c>
    </row>
    <row r="353" spans="1:11" ht="15">
      <c r="A353" s="29" t="s">
        <v>15</v>
      </c>
      <c r="B353" s="43">
        <v>0.23487545483985764</v>
      </c>
      <c r="C353" s="43">
        <v>1E-8</v>
      </c>
      <c r="D353" s="43">
        <v>1.7651245651601424</v>
      </c>
      <c r="E353" s="43">
        <v>1E-8</v>
      </c>
      <c r="F353" s="422"/>
      <c r="G353" s="43">
        <v>0</v>
      </c>
      <c r="H353" s="44">
        <v>0</v>
      </c>
      <c r="I353" s="39">
        <f t="shared" si="147"/>
        <v>2.0000000399999998</v>
      </c>
    </row>
    <row r="354" spans="1:11" ht="15">
      <c r="A354" s="28" t="s">
        <v>16</v>
      </c>
      <c r="B354" s="40">
        <v>2.1961688598874037E-2</v>
      </c>
      <c r="C354" s="40">
        <v>0.64643997734167857</v>
      </c>
      <c r="D354" s="40">
        <v>10.331598364059447</v>
      </c>
      <c r="E354" s="40">
        <v>1E-8</v>
      </c>
      <c r="F354" s="422"/>
      <c r="G354" s="40">
        <v>0</v>
      </c>
      <c r="H354" s="41">
        <v>0</v>
      </c>
      <c r="I354" s="42">
        <f t="shared" si="147"/>
        <v>11.00000004</v>
      </c>
    </row>
    <row r="355" spans="1:11" ht="15">
      <c r="A355" s="29" t="s">
        <v>17</v>
      </c>
      <c r="B355" s="43">
        <v>4.0000000100000053</v>
      </c>
      <c r="C355" s="43">
        <v>1E-8</v>
      </c>
      <c r="D355" s="43">
        <v>1E-8</v>
      </c>
      <c r="E355" s="43">
        <v>1E-8</v>
      </c>
      <c r="F355" s="422"/>
      <c r="G355" s="43">
        <v>0</v>
      </c>
      <c r="H355" s="44">
        <v>0</v>
      </c>
      <c r="I355" s="39">
        <f t="shared" si="147"/>
        <v>4.0000000400000051</v>
      </c>
    </row>
    <row r="356" spans="1:11" s="15" customFormat="1" ht="15">
      <c r="A356" s="28" t="s">
        <v>18</v>
      </c>
      <c r="B356" s="40">
        <v>1E-8</v>
      </c>
      <c r="C356" s="40">
        <v>1E-8</v>
      </c>
      <c r="D356" s="40">
        <v>1E-8</v>
      </c>
      <c r="E356" s="40">
        <v>1E-8</v>
      </c>
      <c r="F356" s="422"/>
      <c r="G356" s="40">
        <v>0</v>
      </c>
      <c r="H356" s="41">
        <v>0</v>
      </c>
      <c r="I356" s="42">
        <f t="shared" si="147"/>
        <v>4.0000000000000001E-8</v>
      </c>
      <c r="K356"/>
    </row>
    <row r="357" spans="1:11" ht="15">
      <c r="A357" s="29" t="s">
        <v>140</v>
      </c>
      <c r="B357" s="43">
        <v>7.4542311143314146</v>
      </c>
      <c r="C357" s="43">
        <v>200.26989137037373</v>
      </c>
      <c r="D357" s="43">
        <v>255.27587754529483</v>
      </c>
      <c r="E357" s="43">
        <v>1E-8</v>
      </c>
      <c r="F357" s="422"/>
      <c r="G357" s="43">
        <v>0</v>
      </c>
      <c r="H357" s="44">
        <v>0</v>
      </c>
      <c r="I357" s="39">
        <f>SUM(B357:H357)</f>
        <v>463.00000003999997</v>
      </c>
    </row>
    <row r="358" spans="1:11" ht="15">
      <c r="A358" s="28" t="s">
        <v>19</v>
      </c>
      <c r="B358" s="40">
        <v>1E-8</v>
      </c>
      <c r="C358" s="40">
        <v>1E-8</v>
      </c>
      <c r="D358" s="40">
        <v>1E-8</v>
      </c>
      <c r="E358" s="40">
        <v>1E-8</v>
      </c>
      <c r="F358" s="422"/>
      <c r="G358" s="40">
        <v>0</v>
      </c>
      <c r="H358" s="41">
        <v>0</v>
      </c>
      <c r="I358" s="42">
        <f t="shared" si="147"/>
        <v>4.0000000000000001E-8</v>
      </c>
    </row>
    <row r="359" spans="1:11" ht="15">
      <c r="A359" s="29" t="s">
        <v>20</v>
      </c>
      <c r="B359" s="43">
        <v>1E-8</v>
      </c>
      <c r="C359" s="43">
        <v>1E-8</v>
      </c>
      <c r="D359" s="43">
        <v>1E-8</v>
      </c>
      <c r="E359" s="43">
        <v>1E-8</v>
      </c>
      <c r="F359" s="422"/>
      <c r="G359" s="43">
        <v>0</v>
      </c>
      <c r="H359" s="44">
        <v>0</v>
      </c>
      <c r="I359" s="39">
        <f t="shared" si="147"/>
        <v>4.0000000000000001E-8</v>
      </c>
    </row>
    <row r="360" spans="1:11" ht="15">
      <c r="A360" s="28" t="s">
        <v>21</v>
      </c>
      <c r="B360" s="40">
        <v>5.6288162928066425</v>
      </c>
      <c r="C360" s="40">
        <v>303.02624532333698</v>
      </c>
      <c r="D360" s="40">
        <v>94.344938413856454</v>
      </c>
      <c r="E360" s="40">
        <v>1E-8</v>
      </c>
      <c r="F360" s="422"/>
      <c r="G360" s="40">
        <v>0</v>
      </c>
      <c r="H360" s="41">
        <v>0</v>
      </c>
      <c r="I360" s="42">
        <f t="shared" si="147"/>
        <v>403.00000004000003</v>
      </c>
    </row>
    <row r="361" spans="1:11" ht="15">
      <c r="A361" s="30" t="s">
        <v>60</v>
      </c>
      <c r="B361" s="43">
        <v>2.5912733848886909</v>
      </c>
      <c r="C361" s="43">
        <v>4.3944790839091725</v>
      </c>
      <c r="D361" s="43">
        <v>8.0142475612021382</v>
      </c>
      <c r="E361" s="43">
        <v>1E-8</v>
      </c>
      <c r="F361" s="422"/>
      <c r="G361" s="43">
        <v>0</v>
      </c>
      <c r="H361" s="44">
        <v>0</v>
      </c>
      <c r="I361" s="39">
        <f t="shared" si="147"/>
        <v>15.000000040000003</v>
      </c>
    </row>
    <row r="362" spans="1:11" ht="15">
      <c r="A362" s="28" t="s">
        <v>22</v>
      </c>
      <c r="B362" s="40">
        <v>11.349837884925398</v>
      </c>
      <c r="C362" s="40">
        <v>33.047200906995513</v>
      </c>
      <c r="D362" s="40">
        <v>18.602961238079093</v>
      </c>
      <c r="E362" s="40">
        <v>1E-8</v>
      </c>
      <c r="F362" s="422"/>
      <c r="G362" s="40">
        <v>0</v>
      </c>
      <c r="H362" s="41">
        <v>0</v>
      </c>
      <c r="I362" s="42">
        <f t="shared" si="147"/>
        <v>63.00000004000001</v>
      </c>
    </row>
    <row r="363" spans="1:11" ht="15">
      <c r="A363" s="30" t="s">
        <v>23</v>
      </c>
      <c r="B363" s="43">
        <v>1E-8</v>
      </c>
      <c r="C363" s="43">
        <v>1E-8</v>
      </c>
      <c r="D363" s="43">
        <v>1E-8</v>
      </c>
      <c r="E363" s="43">
        <v>1E-8</v>
      </c>
      <c r="F363" s="422"/>
      <c r="G363" s="43">
        <v>0</v>
      </c>
      <c r="H363" s="44">
        <v>0</v>
      </c>
      <c r="I363" s="39">
        <f t="shared" si="147"/>
        <v>4.0000000000000001E-8</v>
      </c>
    </row>
    <row r="364" spans="1:11" ht="15">
      <c r="A364" s="28" t="s">
        <v>24</v>
      </c>
      <c r="B364" s="40">
        <v>10.772551658231281</v>
      </c>
      <c r="C364" s="40">
        <v>1.5241787942102798E-4</v>
      </c>
      <c r="D364" s="40">
        <v>1.0820959538892987</v>
      </c>
      <c r="E364" s="40">
        <v>1E-8</v>
      </c>
      <c r="F364" s="422"/>
      <c r="G364" s="40">
        <v>0</v>
      </c>
      <c r="H364" s="41">
        <v>0</v>
      </c>
      <c r="I364" s="42">
        <f t="shared" si="147"/>
        <v>11.854800040000002</v>
      </c>
    </row>
    <row r="365" spans="1:11" ht="15.75" thickBot="1">
      <c r="A365" s="30" t="s">
        <v>25</v>
      </c>
      <c r="B365" s="43">
        <v>3.0542096050001133</v>
      </c>
      <c r="C365" s="43">
        <v>5.0449355745525395</v>
      </c>
      <c r="D365" s="43">
        <v>2.9688761852890959</v>
      </c>
      <c r="E365" s="43">
        <v>491.58108726523375</v>
      </c>
      <c r="F365" s="423"/>
      <c r="G365" s="43">
        <v>6.3240543000365692</v>
      </c>
      <c r="H365" s="44">
        <v>2.6837109887868131E-2</v>
      </c>
      <c r="I365" s="39">
        <f t="shared" si="147"/>
        <v>509.00000003999992</v>
      </c>
    </row>
    <row r="366" spans="1:11" ht="15">
      <c r="A366" s="31" t="s">
        <v>26</v>
      </c>
      <c r="B366" s="45">
        <f>SUM(B345:B365)</f>
        <v>45.107757213622278</v>
      </c>
      <c r="C366" s="45">
        <f t="shared" ref="C366" si="148">SUM(C345:C365)</f>
        <v>546.42934479438918</v>
      </c>
      <c r="D366" s="45">
        <f>SUM(D345:D365)</f>
        <v>392.38571995683048</v>
      </c>
      <c r="E366" s="45">
        <f>SUM(E345:E365)</f>
        <v>498.20731530156894</v>
      </c>
      <c r="F366" s="45">
        <f t="shared" ref="F366" si="149">SUM(F345:F365)</f>
        <v>0</v>
      </c>
      <c r="G366" s="45">
        <f>SUM(G345:G365)</f>
        <v>6.3240543000365692</v>
      </c>
      <c r="H366" s="46">
        <f t="shared" ref="H366" si="150">SUM(H345:H365)</f>
        <v>2.6837109887868131E-2</v>
      </c>
      <c r="I366" s="47">
        <f>SUM(I345:I365)</f>
        <v>1488.4810286763352</v>
      </c>
    </row>
    <row r="367" spans="1:11" ht="15" thickBot="1">
      <c r="A367" s="32" t="s">
        <v>90</v>
      </c>
      <c r="B367" s="48">
        <f>B366/$I366</f>
        <v>3.0304556352817848E-2</v>
      </c>
      <c r="C367" s="48">
        <f t="shared" ref="C367:I367" si="151">C366/$I366</f>
        <v>0.36710534717416832</v>
      </c>
      <c r="D367" s="48">
        <f t="shared" si="151"/>
        <v>0.26361486132327006</v>
      </c>
      <c r="E367" s="48">
        <f t="shared" si="151"/>
        <v>0.33470854226782509</v>
      </c>
      <c r="F367" s="48">
        <f t="shared" si="151"/>
        <v>0</v>
      </c>
      <c r="G367" s="48">
        <f t="shared" si="151"/>
        <v>4.2486630183391555E-3</v>
      </c>
      <c r="H367" s="48">
        <f t="shared" si="151"/>
        <v>1.8029863579607479E-5</v>
      </c>
      <c r="I367" s="49">
        <f t="shared" si="151"/>
        <v>1</v>
      </c>
    </row>
    <row r="368" spans="1:11" ht="15" thickBot="1">
      <c r="A368" s="2"/>
    </row>
    <row r="369" spans="1:11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11" ht="15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11" ht="15">
      <c r="A371" s="27" t="s">
        <v>7</v>
      </c>
      <c r="B371" s="37">
        <v>1E-8</v>
      </c>
      <c r="C371" s="37">
        <v>1E-8</v>
      </c>
      <c r="D371" s="37">
        <v>1E-8</v>
      </c>
      <c r="E371" s="37">
        <v>1E-8</v>
      </c>
      <c r="F371" s="421">
        <v>0</v>
      </c>
      <c r="G371" s="37">
        <v>0</v>
      </c>
      <c r="H371" s="38">
        <v>0</v>
      </c>
      <c r="I371" s="39">
        <f>SUM(B371:H371)</f>
        <v>4.0000000000000001E-8</v>
      </c>
    </row>
    <row r="372" spans="1:11" ht="15">
      <c r="A372" s="28" t="s">
        <v>8</v>
      </c>
      <c r="B372" s="40">
        <v>1E-8</v>
      </c>
      <c r="C372" s="40">
        <v>1E-8</v>
      </c>
      <c r="D372" s="40">
        <v>1E-8</v>
      </c>
      <c r="E372" s="40">
        <v>1E-8</v>
      </c>
      <c r="F372" s="422"/>
      <c r="G372" s="40">
        <v>0</v>
      </c>
      <c r="H372" s="41">
        <v>0</v>
      </c>
      <c r="I372" s="42">
        <f t="shared" ref="I372:I391" si="152">SUM(B372:H372)</f>
        <v>4.0000000000000001E-8</v>
      </c>
    </row>
    <row r="373" spans="1:11" ht="15">
      <c r="A373" s="29" t="s">
        <v>9</v>
      </c>
      <c r="B373" s="43">
        <v>1E-8</v>
      </c>
      <c r="C373" s="43">
        <v>1E-8</v>
      </c>
      <c r="D373" s="43">
        <v>1E-8</v>
      </c>
      <c r="E373" s="43">
        <v>1E-8</v>
      </c>
      <c r="F373" s="422"/>
      <c r="G373" s="43">
        <v>0</v>
      </c>
      <c r="H373" s="44">
        <v>0</v>
      </c>
      <c r="I373" s="39">
        <f t="shared" si="152"/>
        <v>4.0000000000000001E-8</v>
      </c>
    </row>
    <row r="374" spans="1:11" ht="14.25" customHeight="1">
      <c r="A374" s="28" t="s">
        <v>10</v>
      </c>
      <c r="B374" s="40">
        <v>1E-8</v>
      </c>
      <c r="C374" s="40">
        <v>1E-8</v>
      </c>
      <c r="D374" s="40">
        <v>2.0000000099999999</v>
      </c>
      <c r="E374" s="40">
        <v>1E-8</v>
      </c>
      <c r="F374" s="422"/>
      <c r="G374" s="40">
        <v>0</v>
      </c>
      <c r="H374" s="41">
        <v>0</v>
      </c>
      <c r="I374" s="42">
        <f t="shared" si="152"/>
        <v>2.0000000399999998</v>
      </c>
    </row>
    <row r="375" spans="1:11" ht="14.25" customHeight="1">
      <c r="A375" s="29" t="s">
        <v>11</v>
      </c>
      <c r="B375" s="43">
        <v>1E-8</v>
      </c>
      <c r="C375" s="43">
        <v>1E-8</v>
      </c>
      <c r="D375" s="43">
        <v>1E-8</v>
      </c>
      <c r="E375" s="43">
        <v>1E-8</v>
      </c>
      <c r="F375" s="422"/>
      <c r="G375" s="43">
        <v>0</v>
      </c>
      <c r="H375" s="44">
        <v>0</v>
      </c>
      <c r="I375" s="39">
        <f t="shared" si="152"/>
        <v>4.0000000000000001E-8</v>
      </c>
    </row>
    <row r="376" spans="1:11" ht="15">
      <c r="A376" s="28" t="s">
        <v>12</v>
      </c>
      <c r="B376" s="40">
        <v>1E-8</v>
      </c>
      <c r="C376" s="40">
        <v>1E-8</v>
      </c>
      <c r="D376" s="40">
        <v>1E-8</v>
      </c>
      <c r="E376" s="40">
        <v>2.2690720758616547</v>
      </c>
      <c r="F376" s="422"/>
      <c r="G376" s="40">
        <v>0</v>
      </c>
      <c r="H376" s="41">
        <v>0</v>
      </c>
      <c r="I376" s="42">
        <f t="shared" si="152"/>
        <v>2.2690721058616545</v>
      </c>
    </row>
    <row r="377" spans="1:11" ht="15">
      <c r="A377" s="29" t="s">
        <v>13</v>
      </c>
      <c r="B377" s="43">
        <v>1E-8</v>
      </c>
      <c r="C377" s="43">
        <v>1E-8</v>
      </c>
      <c r="D377" s="43">
        <v>1E-8</v>
      </c>
      <c r="E377" s="43">
        <v>1E-8</v>
      </c>
      <c r="F377" s="422"/>
      <c r="G377" s="43">
        <v>0</v>
      </c>
      <c r="H377" s="44">
        <v>0</v>
      </c>
      <c r="I377" s="39">
        <f t="shared" si="152"/>
        <v>4.0000000000000001E-8</v>
      </c>
    </row>
    <row r="378" spans="1:11" ht="15">
      <c r="A378" s="28" t="s">
        <v>14</v>
      </c>
      <c r="B378" s="40">
        <v>1E-8</v>
      </c>
      <c r="C378" s="40">
        <v>1E-8</v>
      </c>
      <c r="D378" s="40">
        <v>1E-8</v>
      </c>
      <c r="E378" s="40">
        <v>1191.1997031190524</v>
      </c>
      <c r="F378" s="422"/>
      <c r="G378" s="40">
        <v>0</v>
      </c>
      <c r="H378" s="41">
        <v>0</v>
      </c>
      <c r="I378" s="42">
        <f t="shared" si="152"/>
        <v>1191.1997031490523</v>
      </c>
    </row>
    <row r="379" spans="1:11" ht="15">
      <c r="A379" s="29" t="s">
        <v>15</v>
      </c>
      <c r="B379" s="43">
        <v>58.000000010000001</v>
      </c>
      <c r="C379" s="43">
        <v>1E-8</v>
      </c>
      <c r="D379" s="43">
        <v>1E-8</v>
      </c>
      <c r="E379" s="43">
        <v>1E-8</v>
      </c>
      <c r="F379" s="422"/>
      <c r="G379" s="43">
        <v>0</v>
      </c>
      <c r="H379" s="44">
        <v>0</v>
      </c>
      <c r="I379" s="39">
        <f t="shared" si="152"/>
        <v>58.000000040000003</v>
      </c>
    </row>
    <row r="380" spans="1:11" s="15" customFormat="1" ht="15">
      <c r="A380" s="28" t="s">
        <v>16</v>
      </c>
      <c r="B380" s="40">
        <v>41.90632244821672</v>
      </c>
      <c r="C380" s="40">
        <v>1E-8</v>
      </c>
      <c r="D380" s="40">
        <v>186.0936775717833</v>
      </c>
      <c r="E380" s="40">
        <v>1E-8</v>
      </c>
      <c r="F380" s="422"/>
      <c r="G380" s="40">
        <v>0</v>
      </c>
      <c r="H380" s="41">
        <v>0</v>
      </c>
      <c r="I380" s="42">
        <f t="shared" si="152"/>
        <v>228.00000004000003</v>
      </c>
      <c r="K380"/>
    </row>
    <row r="381" spans="1:11" ht="15">
      <c r="A381" s="29" t="s">
        <v>17</v>
      </c>
      <c r="B381" s="43">
        <v>1.7140891716079485</v>
      </c>
      <c r="C381" s="43">
        <v>1E-8</v>
      </c>
      <c r="D381" s="43">
        <v>43.285910848392049</v>
      </c>
      <c r="E381" s="43">
        <v>1E-8</v>
      </c>
      <c r="F381" s="422"/>
      <c r="G381" s="43">
        <v>0</v>
      </c>
      <c r="H381" s="44">
        <v>0</v>
      </c>
      <c r="I381" s="39">
        <f t="shared" si="152"/>
        <v>45.000000039999996</v>
      </c>
    </row>
    <row r="382" spans="1:11" ht="15">
      <c r="A382" s="28" t="s">
        <v>18</v>
      </c>
      <c r="B382" s="40">
        <v>1E-8</v>
      </c>
      <c r="C382" s="40">
        <v>1E-8</v>
      </c>
      <c r="D382" s="40">
        <v>1E-8</v>
      </c>
      <c r="E382" s="40">
        <v>1E-8</v>
      </c>
      <c r="F382" s="422"/>
      <c r="G382" s="40">
        <v>0</v>
      </c>
      <c r="H382" s="41">
        <v>0</v>
      </c>
      <c r="I382" s="42">
        <f t="shared" si="152"/>
        <v>4.0000000000000001E-8</v>
      </c>
    </row>
    <row r="383" spans="1:11" ht="15">
      <c r="A383" s="29" t="s">
        <v>140</v>
      </c>
      <c r="B383" s="43">
        <v>23.614869757137232</v>
      </c>
      <c r="C383" s="43">
        <v>1.9935459127865078</v>
      </c>
      <c r="D383" s="43">
        <v>55.391584360076266</v>
      </c>
      <c r="E383" s="43">
        <v>1E-8</v>
      </c>
      <c r="F383" s="422"/>
      <c r="G383" s="43">
        <v>0</v>
      </c>
      <c r="H383" s="44">
        <v>0</v>
      </c>
      <c r="I383" s="39">
        <f>SUM(B383:H383)</f>
        <v>81.000000040000003</v>
      </c>
    </row>
    <row r="384" spans="1:11" ht="15">
      <c r="A384" s="28" t="s">
        <v>19</v>
      </c>
      <c r="B384" s="40">
        <v>1E-8</v>
      </c>
      <c r="C384" s="40">
        <v>1E-8</v>
      </c>
      <c r="D384" s="40">
        <v>1E-8</v>
      </c>
      <c r="E384" s="40">
        <v>1E-8</v>
      </c>
      <c r="F384" s="422"/>
      <c r="G384" s="40">
        <v>0</v>
      </c>
      <c r="H384" s="41">
        <v>0</v>
      </c>
      <c r="I384" s="42">
        <f t="shared" si="152"/>
        <v>4.0000000000000001E-8</v>
      </c>
    </row>
    <row r="385" spans="1:9" ht="15">
      <c r="A385" s="29" t="s">
        <v>20</v>
      </c>
      <c r="B385" s="43">
        <v>1E-8</v>
      </c>
      <c r="C385" s="43">
        <v>1E-8</v>
      </c>
      <c r="D385" s="43">
        <v>1E-8</v>
      </c>
      <c r="E385" s="43">
        <v>1E-8</v>
      </c>
      <c r="F385" s="422"/>
      <c r="G385" s="43">
        <v>0</v>
      </c>
      <c r="H385" s="44">
        <v>0</v>
      </c>
      <c r="I385" s="39">
        <f t="shared" si="152"/>
        <v>4.0000000000000001E-8</v>
      </c>
    </row>
    <row r="386" spans="1:9" ht="15">
      <c r="A386" s="28" t="s">
        <v>21</v>
      </c>
      <c r="B386" s="40">
        <v>2.5077949762147931</v>
      </c>
      <c r="C386" s="40">
        <v>1E-8</v>
      </c>
      <c r="D386" s="40">
        <v>1.4922050437852066</v>
      </c>
      <c r="E386" s="40">
        <v>1E-8</v>
      </c>
      <c r="F386" s="422"/>
      <c r="G386" s="40">
        <v>0</v>
      </c>
      <c r="H386" s="41">
        <v>0</v>
      </c>
      <c r="I386" s="42">
        <f t="shared" si="152"/>
        <v>4.0000000399999998</v>
      </c>
    </row>
    <row r="387" spans="1:9" ht="15">
      <c r="A387" s="30" t="s">
        <v>60</v>
      </c>
      <c r="B387" s="43">
        <v>3.0000000099999999</v>
      </c>
      <c r="C387" s="43">
        <v>1E-8</v>
      </c>
      <c r="D387" s="43">
        <v>1E-8</v>
      </c>
      <c r="E387" s="43">
        <v>1E-8</v>
      </c>
      <c r="F387" s="422"/>
      <c r="G387" s="43">
        <v>0</v>
      </c>
      <c r="H387" s="44">
        <v>0</v>
      </c>
      <c r="I387" s="39">
        <f t="shared" si="152"/>
        <v>3.0000000399999998</v>
      </c>
    </row>
    <row r="388" spans="1:9" ht="15">
      <c r="A388" s="28" t="s">
        <v>22</v>
      </c>
      <c r="B388" s="40">
        <v>33.000000010000001</v>
      </c>
      <c r="C388" s="40">
        <v>1E-8</v>
      </c>
      <c r="D388" s="40">
        <v>1E-8</v>
      </c>
      <c r="E388" s="40">
        <v>1E-8</v>
      </c>
      <c r="F388" s="422"/>
      <c r="G388" s="40">
        <v>0</v>
      </c>
      <c r="H388" s="41">
        <v>0</v>
      </c>
      <c r="I388" s="42">
        <f t="shared" si="152"/>
        <v>33.000000040000003</v>
      </c>
    </row>
    <row r="389" spans="1:9" ht="15">
      <c r="A389" s="30" t="s">
        <v>23</v>
      </c>
      <c r="B389" s="43">
        <v>1E-8</v>
      </c>
      <c r="C389" s="43">
        <v>1E-8</v>
      </c>
      <c r="D389" s="43">
        <v>1E-8</v>
      </c>
      <c r="E389" s="43">
        <v>1E-8</v>
      </c>
      <c r="F389" s="422"/>
      <c r="G389" s="43">
        <v>0</v>
      </c>
      <c r="H389" s="44">
        <v>0</v>
      </c>
      <c r="I389" s="39">
        <f t="shared" si="152"/>
        <v>4.0000000000000001E-8</v>
      </c>
    </row>
    <row r="390" spans="1:9" ht="15">
      <c r="A390" s="28" t="s">
        <v>24</v>
      </c>
      <c r="B390" s="40">
        <v>18.496800010000001</v>
      </c>
      <c r="C390" s="40">
        <v>1E-8</v>
      </c>
      <c r="D390" s="40">
        <v>1E-8</v>
      </c>
      <c r="E390" s="40">
        <v>1E-8</v>
      </c>
      <c r="F390" s="422"/>
      <c r="G390" s="40">
        <v>0</v>
      </c>
      <c r="H390" s="41">
        <v>0</v>
      </c>
      <c r="I390" s="42">
        <f t="shared" si="152"/>
        <v>18.496800040000004</v>
      </c>
    </row>
    <row r="391" spans="1:9" ht="15.75" thickBot="1">
      <c r="A391" s="30" t="s">
        <v>25</v>
      </c>
      <c r="B391" s="43">
        <v>22.411485458412844</v>
      </c>
      <c r="C391" s="43">
        <v>2.7857747416352122E-2</v>
      </c>
      <c r="D391" s="43">
        <v>6.0573984647034145</v>
      </c>
      <c r="E391" s="43">
        <v>96.788302676158025</v>
      </c>
      <c r="F391" s="423"/>
      <c r="G391" s="43">
        <v>81.714955693309335</v>
      </c>
      <c r="H391" s="44">
        <v>0</v>
      </c>
      <c r="I391" s="39">
        <f t="shared" si="152"/>
        <v>207.00000003999997</v>
      </c>
    </row>
    <row r="392" spans="1:9" ht="15">
      <c r="A392" s="31" t="s">
        <v>26</v>
      </c>
      <c r="B392" s="45">
        <f>SUM(B371:B391)</f>
        <v>204.65136197158952</v>
      </c>
      <c r="C392" s="45">
        <f t="shared" ref="C392" si="153">SUM(C371:C391)</f>
        <v>2.0214038502028595</v>
      </c>
      <c r="D392" s="45">
        <f>SUM(D371:D391)</f>
        <v>294.32077644874022</v>
      </c>
      <c r="E392" s="45">
        <f>SUM(E371:E391)</f>
        <v>1290.2570780510709</v>
      </c>
      <c r="F392" s="45">
        <f t="shared" ref="F392" si="154">SUM(F371:F391)</f>
        <v>0</v>
      </c>
      <c r="G392" s="45">
        <f>SUM(G371:G391)</f>
        <v>81.714955693309335</v>
      </c>
      <c r="H392" s="46">
        <f t="shared" ref="H392" si="155">SUM(H371:H391)</f>
        <v>0</v>
      </c>
      <c r="I392" s="47">
        <f>SUM(I371:I391)</f>
        <v>1872.9655760149142</v>
      </c>
    </row>
    <row r="393" spans="1:9" ht="15" thickBot="1">
      <c r="A393" s="32" t="s">
        <v>90</v>
      </c>
      <c r="B393" s="48">
        <f>B392/$I392</f>
        <v>0.10926594946129427</v>
      </c>
      <c r="C393" s="48">
        <f t="shared" ref="C393:I393" si="156">C392/$I392</f>
        <v>1.0792530712196941E-3</v>
      </c>
      <c r="D393" s="48">
        <f t="shared" si="156"/>
        <v>0.15714158349613822</v>
      </c>
      <c r="E393" s="48">
        <f t="shared" si="156"/>
        <v>0.68888456604543424</v>
      </c>
      <c r="F393" s="48">
        <f t="shared" si="156"/>
        <v>0</v>
      </c>
      <c r="G393" s="48">
        <f t="shared" si="156"/>
        <v>4.3628647925912895E-2</v>
      </c>
      <c r="H393" s="48">
        <f t="shared" si="156"/>
        <v>0</v>
      </c>
      <c r="I393" s="49">
        <f t="shared" si="156"/>
        <v>1</v>
      </c>
    </row>
    <row r="394" spans="1:9" ht="15" thickBot="1">
      <c r="A394" s="2"/>
    </row>
    <row r="395" spans="1:9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9" ht="15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9" ht="15">
      <c r="A397" s="27" t="s">
        <v>7</v>
      </c>
      <c r="B397" s="37">
        <v>1E-8</v>
      </c>
      <c r="C397" s="37">
        <v>0</v>
      </c>
      <c r="D397" s="37">
        <v>0</v>
      </c>
      <c r="E397" s="37">
        <v>0</v>
      </c>
      <c r="F397" s="421">
        <v>0</v>
      </c>
      <c r="G397" s="37">
        <v>0</v>
      </c>
      <c r="H397" s="38">
        <v>0</v>
      </c>
      <c r="I397" s="39">
        <f>SUM(B397:H397)</f>
        <v>1E-8</v>
      </c>
    </row>
    <row r="398" spans="1:9" ht="15">
      <c r="A398" s="28" t="s">
        <v>8</v>
      </c>
      <c r="B398" s="40">
        <v>1E-8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157">SUM(B398:H398)</f>
        <v>1E-8</v>
      </c>
    </row>
    <row r="399" spans="1:9" ht="14.25" customHeight="1">
      <c r="A399" s="29" t="s">
        <v>9</v>
      </c>
      <c r="B399" s="43">
        <v>1E-8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157"/>
        <v>1E-8</v>
      </c>
    </row>
    <row r="400" spans="1:9" ht="14.25" customHeight="1">
      <c r="A400" s="28" t="s">
        <v>10</v>
      </c>
      <c r="B400" s="40">
        <v>1E-8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157"/>
        <v>1E-8</v>
      </c>
    </row>
    <row r="401" spans="1:11" ht="15">
      <c r="A401" s="29" t="s">
        <v>11</v>
      </c>
      <c r="B401" s="43">
        <v>1E-8</v>
      </c>
      <c r="C401" s="43">
        <v>0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157"/>
        <v>1E-8</v>
      </c>
    </row>
    <row r="402" spans="1:11" ht="15">
      <c r="A402" s="28" t="s">
        <v>12</v>
      </c>
      <c r="B402" s="40">
        <v>1E-8</v>
      </c>
      <c r="C402" s="40">
        <v>0</v>
      </c>
      <c r="D402" s="40">
        <v>0</v>
      </c>
      <c r="E402" s="40">
        <v>0.36409652869049475</v>
      </c>
      <c r="F402" s="422"/>
      <c r="G402" s="40">
        <v>0</v>
      </c>
      <c r="H402" s="41">
        <v>0</v>
      </c>
      <c r="I402" s="42">
        <f t="shared" si="157"/>
        <v>0.36409653869049474</v>
      </c>
    </row>
    <row r="403" spans="1:11" ht="15">
      <c r="A403" s="29" t="s">
        <v>13</v>
      </c>
      <c r="B403" s="43">
        <v>1E-8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157"/>
        <v>1E-8</v>
      </c>
    </row>
    <row r="404" spans="1:11" s="15" customFormat="1" ht="15">
      <c r="A404" s="28" t="s">
        <v>14</v>
      </c>
      <c r="B404" s="40">
        <v>1E-8</v>
      </c>
      <c r="C404" s="40">
        <v>0</v>
      </c>
      <c r="D404" s="40">
        <v>0</v>
      </c>
      <c r="E404" s="40">
        <v>1.0238289038676465</v>
      </c>
      <c r="F404" s="422"/>
      <c r="G404" s="40">
        <v>0</v>
      </c>
      <c r="H404" s="41">
        <v>0</v>
      </c>
      <c r="I404" s="42">
        <f t="shared" si="157"/>
        <v>1.0238289138676464</v>
      </c>
      <c r="K404"/>
    </row>
    <row r="405" spans="1:11" ht="15">
      <c r="A405" s="29" t="s">
        <v>15</v>
      </c>
      <c r="B405" s="43">
        <v>2.1760674419921919</v>
      </c>
      <c r="C405" s="43">
        <v>0.46889315995176928</v>
      </c>
      <c r="D405" s="43">
        <v>3.355039408056038</v>
      </c>
      <c r="E405" s="43">
        <v>0</v>
      </c>
      <c r="F405" s="422"/>
      <c r="G405" s="43">
        <v>0</v>
      </c>
      <c r="H405" s="44">
        <v>0</v>
      </c>
      <c r="I405" s="39">
        <f t="shared" si="157"/>
        <v>6.0000000099999991</v>
      </c>
    </row>
    <row r="406" spans="1:11" ht="15">
      <c r="A406" s="28" t="s">
        <v>16</v>
      </c>
      <c r="B406" s="40">
        <v>55.854849109763606</v>
      </c>
      <c r="C406" s="40">
        <v>88.098319496358414</v>
      </c>
      <c r="D406" s="40">
        <v>4.683140387798234E-2</v>
      </c>
      <c r="E406" s="40">
        <v>0</v>
      </c>
      <c r="F406" s="422"/>
      <c r="G406" s="40">
        <v>0</v>
      </c>
      <c r="H406" s="41">
        <v>0</v>
      </c>
      <c r="I406" s="42">
        <f t="shared" si="157"/>
        <v>144.00000000999998</v>
      </c>
    </row>
    <row r="407" spans="1:11" ht="15">
      <c r="A407" s="29" t="s">
        <v>17</v>
      </c>
      <c r="B407" s="43">
        <v>1E-8</v>
      </c>
      <c r="C407" s="43">
        <v>0</v>
      </c>
      <c r="D407" s="43">
        <v>3.9999999999999987</v>
      </c>
      <c r="E407" s="43">
        <v>0</v>
      </c>
      <c r="F407" s="422"/>
      <c r="G407" s="43">
        <v>0</v>
      </c>
      <c r="H407" s="44">
        <v>0</v>
      </c>
      <c r="I407" s="39">
        <f t="shared" si="157"/>
        <v>4.0000000099999991</v>
      </c>
    </row>
    <row r="408" spans="1:11" ht="15">
      <c r="A408" s="28" t="s">
        <v>18</v>
      </c>
      <c r="B408" s="40">
        <v>1E-8</v>
      </c>
      <c r="C408" s="40">
        <v>0</v>
      </c>
      <c r="D408" s="40">
        <v>0</v>
      </c>
      <c r="E408" s="40">
        <v>0</v>
      </c>
      <c r="F408" s="422"/>
      <c r="G408" s="40">
        <v>0</v>
      </c>
      <c r="H408" s="41">
        <v>0</v>
      </c>
      <c r="I408" s="42">
        <f t="shared" si="157"/>
        <v>1E-8</v>
      </c>
    </row>
    <row r="409" spans="1:11" ht="15">
      <c r="A409" s="29" t="s">
        <v>140</v>
      </c>
      <c r="B409" s="43">
        <v>96.138420654302593</v>
      </c>
      <c r="C409" s="43">
        <v>290.62781520902365</v>
      </c>
      <c r="D409" s="43">
        <v>41.346734392621393</v>
      </c>
      <c r="E409" s="43">
        <v>5.8870297540522962</v>
      </c>
      <c r="F409" s="422"/>
      <c r="G409" s="43">
        <v>0</v>
      </c>
      <c r="H409" s="44">
        <v>0</v>
      </c>
      <c r="I409" s="39">
        <f>SUM(B409:H409)</f>
        <v>434.00000000999995</v>
      </c>
    </row>
    <row r="410" spans="1:11" ht="15">
      <c r="A410" s="28" t="s">
        <v>19</v>
      </c>
      <c r="B410" s="40">
        <v>1E-8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157"/>
        <v>1E-8</v>
      </c>
    </row>
    <row r="411" spans="1:11" ht="15">
      <c r="A411" s="29" t="s">
        <v>20</v>
      </c>
      <c r="B411" s="43">
        <v>1E-8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SUM(B411:H411)</f>
        <v>1E-8</v>
      </c>
    </row>
    <row r="412" spans="1:11" ht="15">
      <c r="A412" s="28" t="s">
        <v>21</v>
      </c>
      <c r="B412" s="40">
        <v>1E-8</v>
      </c>
      <c r="C412" s="40">
        <v>6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157"/>
        <v>6.0000000099999999</v>
      </c>
    </row>
    <row r="413" spans="1:11" ht="15">
      <c r="A413" s="30" t="s">
        <v>60</v>
      </c>
      <c r="B413" s="43">
        <v>1E-8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157"/>
        <v>1E-8</v>
      </c>
    </row>
    <row r="414" spans="1:11" ht="15">
      <c r="A414" s="28" t="s">
        <v>22</v>
      </c>
      <c r="B414" s="40">
        <v>1E-8</v>
      </c>
      <c r="C414" s="40">
        <v>0</v>
      </c>
      <c r="D414" s="40">
        <v>0</v>
      </c>
      <c r="E414" s="40">
        <v>0</v>
      </c>
      <c r="F414" s="422"/>
      <c r="G414" s="40">
        <v>0</v>
      </c>
      <c r="H414" s="41">
        <v>0</v>
      </c>
      <c r="I414" s="42">
        <f t="shared" si="157"/>
        <v>1E-8</v>
      </c>
    </row>
    <row r="415" spans="1:11" ht="15">
      <c r="A415" s="30" t="s">
        <v>23</v>
      </c>
      <c r="B415" s="43">
        <v>0</v>
      </c>
      <c r="C415" s="43">
        <v>0</v>
      </c>
      <c r="D415" s="43">
        <v>0</v>
      </c>
      <c r="E415" s="43">
        <v>0</v>
      </c>
      <c r="F415" s="422"/>
      <c r="G415" s="43">
        <v>0</v>
      </c>
      <c r="H415" s="44">
        <v>0</v>
      </c>
      <c r="I415" s="39">
        <f t="shared" si="157"/>
        <v>0</v>
      </c>
    </row>
    <row r="416" spans="1:11" ht="15">
      <c r="A416" s="28" t="s">
        <v>24</v>
      </c>
      <c r="B416" s="40">
        <v>0.33840000000000003</v>
      </c>
      <c r="C416" s="40">
        <v>0</v>
      </c>
      <c r="D416" s="40">
        <v>0</v>
      </c>
      <c r="E416" s="40">
        <v>0</v>
      </c>
      <c r="F416" s="422"/>
      <c r="G416" s="40">
        <v>0</v>
      </c>
      <c r="H416" s="41">
        <v>0</v>
      </c>
      <c r="I416" s="42">
        <f t="shared" si="157"/>
        <v>0.33840000000000003</v>
      </c>
    </row>
    <row r="417" spans="1:11" ht="15.75" thickBot="1">
      <c r="A417" s="30" t="s">
        <v>25</v>
      </c>
      <c r="B417" s="43">
        <v>8.4153381205714481</v>
      </c>
      <c r="C417" s="43">
        <v>3.9654206589413179</v>
      </c>
      <c r="D417" s="43">
        <v>0.24451840189129706</v>
      </c>
      <c r="E417" s="43">
        <v>317.31550663470978</v>
      </c>
      <c r="F417" s="423"/>
      <c r="G417" s="43">
        <v>58.059216183886171</v>
      </c>
      <c r="H417" s="44">
        <v>0</v>
      </c>
      <c r="I417" s="39">
        <f t="shared" si="157"/>
        <v>388</v>
      </c>
    </row>
    <row r="418" spans="1:11" ht="15">
      <c r="A418" s="31" t="s">
        <v>26</v>
      </c>
      <c r="B418" s="45">
        <f>SUM(B397:B417)</f>
        <v>162.92307547662989</v>
      </c>
      <c r="C418" s="45">
        <f t="shared" ref="C418" si="158">SUM(C397:C417)</f>
        <v>389.16044852427513</v>
      </c>
      <c r="D418" s="45">
        <f>SUM(D397:D417)</f>
        <v>48.993123606446709</v>
      </c>
      <c r="E418" s="45">
        <f>SUM(E397:E417)</f>
        <v>324.59046182132022</v>
      </c>
      <c r="F418" s="45">
        <f t="shared" ref="F418" si="159">SUM(F397:F417)</f>
        <v>0</v>
      </c>
      <c r="G418" s="45">
        <f>SUM(G397:G417)</f>
        <v>58.059216183886171</v>
      </c>
      <c r="H418" s="46">
        <f t="shared" ref="H418" si="160">SUM(H397:H417)</f>
        <v>0</v>
      </c>
      <c r="I418" s="47">
        <f>SUM(I397:I417)</f>
        <v>983.72632561255807</v>
      </c>
    </row>
    <row r="419" spans="1:11" ht="15" thickBot="1">
      <c r="A419" s="32" t="s">
        <v>90</v>
      </c>
      <c r="B419" s="48">
        <f>B418/$I418</f>
        <v>0.16561829366026071</v>
      </c>
      <c r="C419" s="48">
        <f t="shared" ref="C419:I419" si="161">C418/$I418</f>
        <v>0.39559828622248999</v>
      </c>
      <c r="D419" s="48">
        <f t="shared" si="161"/>
        <v>4.9803611361055225E-2</v>
      </c>
      <c r="E419" s="48">
        <f t="shared" si="161"/>
        <v>0.3299601254639602</v>
      </c>
      <c r="F419" s="48">
        <f t="shared" si="161"/>
        <v>0</v>
      </c>
      <c r="G419" s="48">
        <f t="shared" si="161"/>
        <v>5.9019683292233935E-2</v>
      </c>
      <c r="H419" s="48">
        <f t="shared" si="161"/>
        <v>0</v>
      </c>
      <c r="I419" s="49">
        <f t="shared" si="161"/>
        <v>1</v>
      </c>
    </row>
    <row r="420" spans="1:11" ht="15" thickBot="1">
      <c r="A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5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1E-8</v>
      </c>
      <c r="C423" s="37">
        <v>1E-8</v>
      </c>
      <c r="D423" s="37">
        <v>1E-8</v>
      </c>
      <c r="E423" s="37">
        <v>0</v>
      </c>
      <c r="F423" s="421">
        <v>0</v>
      </c>
      <c r="G423" s="37">
        <v>0</v>
      </c>
      <c r="H423" s="38">
        <v>0</v>
      </c>
      <c r="I423" s="39">
        <f>SUM(B423:H423)</f>
        <v>3.0000000000000004E-8</v>
      </c>
    </row>
    <row r="424" spans="1:11" ht="14.25" customHeight="1">
      <c r="A424" s="28" t="s">
        <v>8</v>
      </c>
      <c r="B424" s="40">
        <v>1E-8</v>
      </c>
      <c r="C424" s="40">
        <v>1E-8</v>
      </c>
      <c r="D424" s="40">
        <v>1E-8</v>
      </c>
      <c r="E424" s="40">
        <v>0</v>
      </c>
      <c r="F424" s="422"/>
      <c r="G424" s="40">
        <v>0</v>
      </c>
      <c r="H424" s="41">
        <v>0</v>
      </c>
      <c r="I424" s="42">
        <f t="shared" ref="I424:I443" si="162">SUM(B424:H424)</f>
        <v>3.0000000000000004E-8</v>
      </c>
    </row>
    <row r="425" spans="1:11" ht="14.25" customHeight="1">
      <c r="A425" s="29" t="s">
        <v>9</v>
      </c>
      <c r="B425" s="43">
        <v>1E-8</v>
      </c>
      <c r="C425" s="43">
        <v>1E-8</v>
      </c>
      <c r="D425" s="43">
        <v>1E-8</v>
      </c>
      <c r="E425" s="43">
        <v>0</v>
      </c>
      <c r="F425" s="422"/>
      <c r="G425" s="43">
        <v>0</v>
      </c>
      <c r="H425" s="44">
        <v>0</v>
      </c>
      <c r="I425" s="39">
        <f t="shared" si="162"/>
        <v>3.0000000000000004E-8</v>
      </c>
    </row>
    <row r="426" spans="1:11" ht="15">
      <c r="A426" s="28" t="s">
        <v>10</v>
      </c>
      <c r="B426" s="40">
        <v>1E-8</v>
      </c>
      <c r="C426" s="40">
        <v>1E-8</v>
      </c>
      <c r="D426" s="40">
        <v>1E-8</v>
      </c>
      <c r="E426" s="40">
        <v>0</v>
      </c>
      <c r="F426" s="422"/>
      <c r="G426" s="40">
        <v>0</v>
      </c>
      <c r="H426" s="41">
        <v>0</v>
      </c>
      <c r="I426" s="42">
        <f t="shared" si="162"/>
        <v>3.0000000000000004E-8</v>
      </c>
    </row>
    <row r="427" spans="1:11" ht="15">
      <c r="A427" s="29" t="s">
        <v>11</v>
      </c>
      <c r="B427" s="43">
        <v>1E-8</v>
      </c>
      <c r="C427" s="43">
        <v>1E-8</v>
      </c>
      <c r="D427" s="43">
        <v>1E-8</v>
      </c>
      <c r="E427" s="43">
        <v>0</v>
      </c>
      <c r="F427" s="422"/>
      <c r="G427" s="43">
        <v>0</v>
      </c>
      <c r="H427" s="44">
        <v>0</v>
      </c>
      <c r="I427" s="39">
        <f t="shared" si="162"/>
        <v>3.0000000000000004E-8</v>
      </c>
    </row>
    <row r="428" spans="1:11" s="15" customFormat="1" ht="15">
      <c r="A428" s="28" t="s">
        <v>12</v>
      </c>
      <c r="B428" s="40">
        <v>1E-8</v>
      </c>
      <c r="C428" s="40">
        <v>1E-8</v>
      </c>
      <c r="D428" s="40">
        <v>1E-8</v>
      </c>
      <c r="E428" s="40">
        <v>0</v>
      </c>
      <c r="F428" s="422"/>
      <c r="G428" s="40">
        <v>0</v>
      </c>
      <c r="H428" s="41">
        <v>0</v>
      </c>
      <c r="I428" s="42">
        <f t="shared" si="162"/>
        <v>3.0000000000000004E-8</v>
      </c>
      <c r="K428"/>
    </row>
    <row r="429" spans="1:11" ht="15">
      <c r="A429" s="29" t="s">
        <v>13</v>
      </c>
      <c r="B429" s="43">
        <v>1E-8</v>
      </c>
      <c r="C429" s="43">
        <v>1E-8</v>
      </c>
      <c r="D429" s="43">
        <v>1E-8</v>
      </c>
      <c r="E429" s="43">
        <v>0</v>
      </c>
      <c r="F429" s="422"/>
      <c r="G429" s="43">
        <v>0</v>
      </c>
      <c r="H429" s="44">
        <v>0</v>
      </c>
      <c r="I429" s="39">
        <f t="shared" si="162"/>
        <v>3.0000000000000004E-8</v>
      </c>
    </row>
    <row r="430" spans="1:11" ht="15">
      <c r="A430" s="28" t="s">
        <v>14</v>
      </c>
      <c r="B430" s="40">
        <v>1E-8</v>
      </c>
      <c r="C430" s="40">
        <v>1E-8</v>
      </c>
      <c r="D430" s="40">
        <v>1E-8</v>
      </c>
      <c r="E430" s="40">
        <v>1.5702259049144547</v>
      </c>
      <c r="F430" s="422"/>
      <c r="G430" s="40">
        <v>0</v>
      </c>
      <c r="H430" s="41">
        <v>0</v>
      </c>
      <c r="I430" s="42">
        <f t="shared" si="162"/>
        <v>1.5702259349144547</v>
      </c>
    </row>
    <row r="431" spans="1:11" ht="15">
      <c r="A431" s="29" t="s">
        <v>15</v>
      </c>
      <c r="B431" s="43">
        <v>1.5111218095242975</v>
      </c>
      <c r="C431" s="43">
        <v>0.67027401756179728</v>
      </c>
      <c r="D431" s="43">
        <v>0.81860420291390501</v>
      </c>
      <c r="E431" s="43">
        <v>0</v>
      </c>
      <c r="F431" s="422"/>
      <c r="G431" s="43">
        <v>0</v>
      </c>
      <c r="H431" s="44">
        <v>0</v>
      </c>
      <c r="I431" s="39">
        <f t="shared" si="162"/>
        <v>3.0000000299999998</v>
      </c>
    </row>
    <row r="432" spans="1:11" ht="15">
      <c r="A432" s="28" t="s">
        <v>16</v>
      </c>
      <c r="B432" s="40">
        <v>350.39268894086734</v>
      </c>
      <c r="C432" s="40">
        <v>36.88569860283657</v>
      </c>
      <c r="D432" s="40">
        <v>122.72161248629607</v>
      </c>
      <c r="E432" s="40">
        <v>0</v>
      </c>
      <c r="F432" s="422"/>
      <c r="G432" s="40">
        <v>0</v>
      </c>
      <c r="H432" s="41">
        <v>0</v>
      </c>
      <c r="I432" s="42">
        <f t="shared" si="162"/>
        <v>510.00000002999997</v>
      </c>
    </row>
    <row r="433" spans="1:9" ht="15">
      <c r="A433" s="29" t="s">
        <v>17</v>
      </c>
      <c r="B433" s="43">
        <v>1E-8</v>
      </c>
      <c r="C433" s="43">
        <v>1E-8</v>
      </c>
      <c r="D433" s="43">
        <v>1.9991861837442797</v>
      </c>
      <c r="E433" s="43">
        <v>8.1382625572017911E-4</v>
      </c>
      <c r="F433" s="422"/>
      <c r="G433" s="43">
        <v>0</v>
      </c>
      <c r="H433" s="44">
        <v>0</v>
      </c>
      <c r="I433" s="39">
        <f t="shared" si="162"/>
        <v>2.0000000299999998</v>
      </c>
    </row>
    <row r="434" spans="1:9" ht="15">
      <c r="A434" s="28" t="s">
        <v>18</v>
      </c>
      <c r="B434" s="40">
        <v>1E-8</v>
      </c>
      <c r="C434" s="40">
        <v>1E-8</v>
      </c>
      <c r="D434" s="40">
        <v>1E-8</v>
      </c>
      <c r="E434" s="40">
        <v>0</v>
      </c>
      <c r="F434" s="422"/>
      <c r="G434" s="40">
        <v>0</v>
      </c>
      <c r="H434" s="41">
        <v>0</v>
      </c>
      <c r="I434" s="42">
        <f t="shared" si="162"/>
        <v>3.0000000000000004E-8</v>
      </c>
    </row>
    <row r="435" spans="1:9" ht="15">
      <c r="A435" s="29" t="s">
        <v>140</v>
      </c>
      <c r="B435" s="43">
        <v>593.36472424997442</v>
      </c>
      <c r="C435" s="43">
        <v>476.83231972561811</v>
      </c>
      <c r="D435" s="43">
        <v>223.41652523381461</v>
      </c>
      <c r="E435" s="43">
        <v>73.386430820592864</v>
      </c>
      <c r="F435" s="422"/>
      <c r="G435" s="43">
        <v>0</v>
      </c>
      <c r="H435" s="44">
        <v>0</v>
      </c>
      <c r="I435" s="39">
        <f>SUM(B435:H435)</f>
        <v>1367.0000000300001</v>
      </c>
    </row>
    <row r="436" spans="1:9" ht="15">
      <c r="A436" s="28" t="s">
        <v>19</v>
      </c>
      <c r="B436" s="40">
        <v>1E-8</v>
      </c>
      <c r="C436" s="40">
        <v>1E-8</v>
      </c>
      <c r="D436" s="40">
        <v>1E-8</v>
      </c>
      <c r="E436" s="40">
        <v>0</v>
      </c>
      <c r="F436" s="422"/>
      <c r="G436" s="40">
        <v>0</v>
      </c>
      <c r="H436" s="41">
        <v>0</v>
      </c>
      <c r="I436" s="42">
        <f t="shared" si="162"/>
        <v>3.0000000000000004E-8</v>
      </c>
    </row>
    <row r="437" spans="1:9" ht="15">
      <c r="A437" s="29" t="s">
        <v>20</v>
      </c>
      <c r="B437" s="43">
        <v>1E-8</v>
      </c>
      <c r="C437" s="43">
        <v>1E-8</v>
      </c>
      <c r="D437" s="43">
        <v>1E-8</v>
      </c>
      <c r="E437" s="43">
        <v>0</v>
      </c>
      <c r="F437" s="422"/>
      <c r="G437" s="43">
        <v>0</v>
      </c>
      <c r="H437" s="44">
        <v>0</v>
      </c>
      <c r="I437" s="39">
        <f t="shared" si="162"/>
        <v>3.0000000000000004E-8</v>
      </c>
    </row>
    <row r="438" spans="1:9" ht="15">
      <c r="A438" s="28" t="s">
        <v>21</v>
      </c>
      <c r="B438" s="40">
        <v>4.9682540969956683</v>
      </c>
      <c r="C438" s="40">
        <v>5.806548735070205E-2</v>
      </c>
      <c r="D438" s="40">
        <v>2.973680445653629</v>
      </c>
      <c r="E438" s="40">
        <v>0</v>
      </c>
      <c r="F438" s="422"/>
      <c r="G438" s="40">
        <v>0</v>
      </c>
      <c r="H438" s="41">
        <v>0</v>
      </c>
      <c r="I438" s="42">
        <f t="shared" si="162"/>
        <v>8.0000000299999989</v>
      </c>
    </row>
    <row r="439" spans="1:9" ht="15">
      <c r="A439" s="30" t="s">
        <v>60</v>
      </c>
      <c r="B439" s="43">
        <v>2.1918145106559868</v>
      </c>
      <c r="C439" s="43">
        <v>0.1453097663515053</v>
      </c>
      <c r="D439" s="43">
        <v>1.6628757529925078</v>
      </c>
      <c r="E439" s="43">
        <v>0</v>
      </c>
      <c r="F439" s="422"/>
      <c r="G439" s="43">
        <v>0</v>
      </c>
      <c r="H439" s="44">
        <v>0</v>
      </c>
      <c r="I439" s="39">
        <f t="shared" si="162"/>
        <v>4.0000000299999998</v>
      </c>
    </row>
    <row r="440" spans="1:9" ht="15">
      <c r="A440" s="28" t="s">
        <v>22</v>
      </c>
      <c r="B440" s="40">
        <v>1E-8</v>
      </c>
      <c r="C440" s="40">
        <v>1E-8</v>
      </c>
      <c r="D440" s="40">
        <v>1E-8</v>
      </c>
      <c r="E440" s="40">
        <v>0</v>
      </c>
      <c r="F440" s="422"/>
      <c r="G440" s="40">
        <v>0</v>
      </c>
      <c r="H440" s="41">
        <v>0</v>
      </c>
      <c r="I440" s="42">
        <f t="shared" si="162"/>
        <v>3.0000000000000004E-8</v>
      </c>
    </row>
    <row r="441" spans="1:9" ht="15">
      <c r="A441" s="30" t="s">
        <v>23</v>
      </c>
      <c r="B441" s="43">
        <v>1E-8</v>
      </c>
      <c r="C441" s="43">
        <v>1E-8</v>
      </c>
      <c r="D441" s="43">
        <v>1E-8</v>
      </c>
      <c r="E441" s="43">
        <v>0</v>
      </c>
      <c r="F441" s="422"/>
      <c r="G441" s="43">
        <v>0</v>
      </c>
      <c r="H441" s="44">
        <v>0</v>
      </c>
      <c r="I441" s="39">
        <f t="shared" si="162"/>
        <v>3.0000000000000004E-8</v>
      </c>
    </row>
    <row r="442" spans="1:9" ht="15">
      <c r="A442" s="28" t="s">
        <v>24</v>
      </c>
      <c r="B442" s="40">
        <v>49.019444006812584</v>
      </c>
      <c r="C442" s="40">
        <v>0.12135586907326194</v>
      </c>
      <c r="D442" s="40">
        <v>9.7804001541141634</v>
      </c>
      <c r="E442" s="40">
        <v>0</v>
      </c>
      <c r="F442" s="422"/>
      <c r="G442" s="40">
        <v>0</v>
      </c>
      <c r="H442" s="41">
        <v>0</v>
      </c>
      <c r="I442" s="42">
        <f t="shared" si="162"/>
        <v>58.921200030000008</v>
      </c>
    </row>
    <row r="443" spans="1:9" ht="15.75" thickBot="1">
      <c r="A443" s="30" t="s">
        <v>25</v>
      </c>
      <c r="B443" s="52">
        <v>48.687714653433019</v>
      </c>
      <c r="C443" s="52">
        <v>0.16614799838402275</v>
      </c>
      <c r="D443" s="52">
        <v>179.71957339990044</v>
      </c>
      <c r="E443" s="52">
        <v>924.44275153225533</v>
      </c>
      <c r="F443" s="423"/>
      <c r="G443" s="43">
        <v>122.51849386762798</v>
      </c>
      <c r="H443" s="44">
        <v>0.46531857839913254</v>
      </c>
      <c r="I443" s="39">
        <f t="shared" si="162"/>
        <v>1276.0000000299999</v>
      </c>
    </row>
    <row r="444" spans="1:9" ht="15">
      <c r="A444" s="31" t="s">
        <v>26</v>
      </c>
      <c r="B444" s="45">
        <f>SUM(B423:B443)</f>
        <v>1050.1357624082634</v>
      </c>
      <c r="C444" s="45">
        <f t="shared" ref="C444" si="163">SUM(C423:C443)</f>
        <v>514.87917160717609</v>
      </c>
      <c r="D444" s="45">
        <f>SUM(D423:D443)</f>
        <v>543.0924579894297</v>
      </c>
      <c r="E444" s="45">
        <f>SUM(E423:E443)</f>
        <v>999.40022208401842</v>
      </c>
      <c r="F444" s="45">
        <f t="shared" ref="F444" si="164">SUM(F423:F443)</f>
        <v>0</v>
      </c>
      <c r="G444" s="45">
        <f>SUM(G423:G443)</f>
        <v>122.51849386762798</v>
      </c>
      <c r="H444" s="46">
        <f>SUM(H423:H443)</f>
        <v>0.46531857839913254</v>
      </c>
      <c r="I444" s="47">
        <f>SUM(I423:I443)</f>
        <v>3230.4914265349139</v>
      </c>
    </row>
    <row r="445" spans="1:9" ht="15" thickBot="1">
      <c r="A445" s="32" t="s">
        <v>90</v>
      </c>
      <c r="B445" s="48">
        <f>B444/$I444</f>
        <v>0.32506997349770367</v>
      </c>
      <c r="C445" s="48">
        <f t="shared" ref="C445:I445" si="165">C444/$I444</f>
        <v>0.15938106734412394</v>
      </c>
      <c r="D445" s="48">
        <f t="shared" si="165"/>
        <v>0.1681145021864246</v>
      </c>
      <c r="E445" s="48">
        <f t="shared" si="165"/>
        <v>0.30936476533416896</v>
      </c>
      <c r="F445" s="48">
        <f t="shared" si="165"/>
        <v>0</v>
      </c>
      <c r="G445" s="48">
        <f t="shared" si="165"/>
        <v>3.7925652073017145E-2</v>
      </c>
      <c r="H445" s="48">
        <f t="shared" si="165"/>
        <v>1.4403956456192859E-4</v>
      </c>
      <c r="I445" s="49">
        <f t="shared" si="165"/>
        <v>1</v>
      </c>
    </row>
    <row r="446" spans="1:9" ht="15" thickBot="1">
      <c r="A446" s="2"/>
    </row>
    <row r="447" spans="1:9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9" ht="15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4.25" customHeight="1">
      <c r="A449" s="27" t="s">
        <v>7</v>
      </c>
      <c r="B449" s="428"/>
      <c r="C449" s="429"/>
      <c r="D449" s="429"/>
      <c r="E449" s="430"/>
      <c r="F449" s="37">
        <v>20</v>
      </c>
      <c r="G449" s="428"/>
      <c r="H449" s="430"/>
      <c r="I449" s="39">
        <f>F449</f>
        <v>20</v>
      </c>
    </row>
    <row r="450" spans="1:9" ht="14.25" customHeight="1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166">F450</f>
        <v>0</v>
      </c>
    </row>
    <row r="451" spans="1:9" ht="15">
      <c r="A451" s="29" t="s">
        <v>9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166"/>
        <v>0</v>
      </c>
    </row>
    <row r="452" spans="1:9" ht="15">
      <c r="A452" s="28" t="s">
        <v>10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166"/>
        <v>0</v>
      </c>
    </row>
    <row r="453" spans="1:9" ht="15">
      <c r="A453" s="29" t="s">
        <v>11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166"/>
        <v>0</v>
      </c>
    </row>
    <row r="454" spans="1:9" ht="15">
      <c r="A454" s="28" t="s">
        <v>12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166"/>
        <v>0</v>
      </c>
    </row>
    <row r="455" spans="1:9" ht="15">
      <c r="A455" s="29" t="s">
        <v>13</v>
      </c>
      <c r="B455" s="431"/>
      <c r="C455" s="432"/>
      <c r="D455" s="432"/>
      <c r="E455" s="433"/>
      <c r="F455" s="43">
        <v>0</v>
      </c>
      <c r="G455" s="431"/>
      <c r="H455" s="433"/>
      <c r="I455" s="39">
        <f t="shared" si="166"/>
        <v>0</v>
      </c>
    </row>
    <row r="456" spans="1:9" ht="15">
      <c r="A456" s="28" t="s">
        <v>14</v>
      </c>
      <c r="B456" s="431"/>
      <c r="C456" s="432"/>
      <c r="D456" s="432"/>
      <c r="E456" s="433"/>
      <c r="F456" s="40">
        <v>330.66291113510687</v>
      </c>
      <c r="G456" s="431"/>
      <c r="H456" s="433"/>
      <c r="I456" s="42">
        <f t="shared" si="166"/>
        <v>330.66291113510687</v>
      </c>
    </row>
    <row r="457" spans="1:9" ht="15">
      <c r="A457" s="29" t="s">
        <v>15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166"/>
        <v>0</v>
      </c>
    </row>
    <row r="458" spans="1:9" ht="15">
      <c r="A458" s="28" t="s">
        <v>16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166"/>
        <v>0</v>
      </c>
    </row>
    <row r="459" spans="1:9" ht="15">
      <c r="A459" s="29" t="s">
        <v>17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166"/>
        <v>0</v>
      </c>
    </row>
    <row r="460" spans="1:9" ht="15">
      <c r="A460" s="28" t="s">
        <v>18</v>
      </c>
      <c r="B460" s="431"/>
      <c r="C460" s="432"/>
      <c r="D460" s="432"/>
      <c r="E460" s="433"/>
      <c r="F460" s="40">
        <v>0</v>
      </c>
      <c r="G460" s="431"/>
      <c r="H460" s="433"/>
      <c r="I460" s="42">
        <f t="shared" si="166"/>
        <v>0</v>
      </c>
    </row>
    <row r="461" spans="1:9" ht="15">
      <c r="A461" s="29" t="s">
        <v>140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166"/>
        <v>0</v>
      </c>
    </row>
    <row r="462" spans="1:9" ht="15">
      <c r="A462" s="28" t="s">
        <v>19</v>
      </c>
      <c r="B462" s="431"/>
      <c r="C462" s="432"/>
      <c r="D462" s="432"/>
      <c r="E462" s="433"/>
      <c r="F462" s="40">
        <v>0</v>
      </c>
      <c r="G462" s="431"/>
      <c r="H462" s="433"/>
      <c r="I462" s="42">
        <f t="shared" si="166"/>
        <v>0</v>
      </c>
    </row>
    <row r="463" spans="1:9" ht="15">
      <c r="A463" s="29" t="s">
        <v>20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166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166"/>
        <v>0</v>
      </c>
    </row>
    <row r="465" spans="1:9" ht="15">
      <c r="A465" s="30" t="s">
        <v>60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166"/>
        <v>0</v>
      </c>
    </row>
    <row r="466" spans="1:9" ht="15">
      <c r="A466" s="28" t="s">
        <v>22</v>
      </c>
      <c r="B466" s="431"/>
      <c r="C466" s="432"/>
      <c r="D466" s="432"/>
      <c r="E466" s="433"/>
      <c r="F466" s="40">
        <v>0</v>
      </c>
      <c r="G466" s="431"/>
      <c r="H466" s="433"/>
      <c r="I466" s="42">
        <f t="shared" si="166"/>
        <v>0</v>
      </c>
    </row>
    <row r="467" spans="1:9" ht="15">
      <c r="A467" s="30" t="s">
        <v>23</v>
      </c>
      <c r="B467" s="431"/>
      <c r="C467" s="432"/>
      <c r="D467" s="432"/>
      <c r="E467" s="433"/>
      <c r="F467" s="43">
        <v>0</v>
      </c>
      <c r="G467" s="431"/>
      <c r="H467" s="433"/>
      <c r="I467" s="39">
        <f t="shared" si="166"/>
        <v>0</v>
      </c>
    </row>
    <row r="468" spans="1:9" ht="15">
      <c r="A468" s="28" t="s">
        <v>24</v>
      </c>
      <c r="B468" s="431"/>
      <c r="C468" s="432"/>
      <c r="D468" s="432"/>
      <c r="E468" s="433"/>
      <c r="F468" s="40">
        <v>0</v>
      </c>
      <c r="G468" s="431"/>
      <c r="H468" s="433"/>
      <c r="I468" s="42">
        <f t="shared" si="166"/>
        <v>0</v>
      </c>
    </row>
    <row r="469" spans="1:9" ht="15.75" thickBot="1">
      <c r="A469" s="30" t="s">
        <v>25</v>
      </c>
      <c r="B469" s="434"/>
      <c r="C469" s="435"/>
      <c r="D469" s="435"/>
      <c r="E469" s="436"/>
      <c r="F469" s="43">
        <v>1543</v>
      </c>
      <c r="G469" s="434"/>
      <c r="H469" s="436"/>
      <c r="I469" s="39">
        <f t="shared" si="166"/>
        <v>1543</v>
      </c>
    </row>
    <row r="470" spans="1:9" ht="15">
      <c r="A470" s="31" t="s">
        <v>26</v>
      </c>
      <c r="B470" s="45">
        <f>SUM(B449:B469)</f>
        <v>0</v>
      </c>
      <c r="C470" s="45">
        <f t="shared" ref="C470" si="167">SUM(C449:C469)</f>
        <v>0</v>
      </c>
      <c r="D470" s="45">
        <f t="shared" ref="D470:I470" si="168">SUM(D449:D469)</f>
        <v>0</v>
      </c>
      <c r="E470" s="45">
        <f t="shared" si="168"/>
        <v>0</v>
      </c>
      <c r="F470" s="45">
        <f t="shared" si="168"/>
        <v>1893.6629111351069</v>
      </c>
      <c r="G470" s="45">
        <f t="shared" si="168"/>
        <v>0</v>
      </c>
      <c r="H470" s="45">
        <f t="shared" si="168"/>
        <v>0</v>
      </c>
      <c r="I470" s="47">
        <f t="shared" si="168"/>
        <v>1893.6629111351069</v>
      </c>
    </row>
    <row r="471" spans="1:9" ht="15" thickBot="1">
      <c r="A471" s="32" t="s">
        <v>90</v>
      </c>
      <c r="B471" s="48">
        <f>B470/$I470</f>
        <v>0</v>
      </c>
      <c r="C471" s="48">
        <f t="shared" ref="C471:I471" si="169">C470/$I470</f>
        <v>0</v>
      </c>
      <c r="D471" s="48">
        <f t="shared" si="169"/>
        <v>0</v>
      </c>
      <c r="E471" s="48">
        <f t="shared" si="169"/>
        <v>0</v>
      </c>
      <c r="F471" s="48">
        <f t="shared" si="169"/>
        <v>1</v>
      </c>
      <c r="G471" s="48">
        <f t="shared" si="169"/>
        <v>0</v>
      </c>
      <c r="H471" s="48">
        <f t="shared" si="169"/>
        <v>0</v>
      </c>
      <c r="I471" s="49">
        <f t="shared" si="169"/>
        <v>1</v>
      </c>
    </row>
    <row r="472" spans="1:9" ht="15" thickBot="1">
      <c r="A472" s="2"/>
    </row>
    <row r="473" spans="1:9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9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9" ht="14.25" customHeight="1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9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170">F476</f>
        <v>0</v>
      </c>
    </row>
    <row r="477" spans="1:9" ht="15">
      <c r="A477" s="29" t="s">
        <v>9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170"/>
        <v>0</v>
      </c>
    </row>
    <row r="478" spans="1:9" ht="15">
      <c r="A478" s="28" t="s">
        <v>10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170"/>
        <v>0</v>
      </c>
    </row>
    <row r="479" spans="1:9" ht="15">
      <c r="A479" s="29" t="s">
        <v>11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170"/>
        <v>0</v>
      </c>
    </row>
    <row r="480" spans="1:9" ht="15">
      <c r="A480" s="28" t="s">
        <v>12</v>
      </c>
      <c r="B480" s="431"/>
      <c r="C480" s="432"/>
      <c r="D480" s="432"/>
      <c r="E480" s="433"/>
      <c r="F480" s="40">
        <v>20219.231559183863</v>
      </c>
      <c r="G480" s="431"/>
      <c r="H480" s="433"/>
      <c r="I480" s="42">
        <f t="shared" si="170"/>
        <v>20219.231559183863</v>
      </c>
    </row>
    <row r="481" spans="1:12" ht="15">
      <c r="A481" s="29" t="s">
        <v>13</v>
      </c>
      <c r="B481" s="431"/>
      <c r="C481" s="432"/>
      <c r="D481" s="432"/>
      <c r="E481" s="433"/>
      <c r="F481" s="43">
        <v>0</v>
      </c>
      <c r="G481" s="431"/>
      <c r="H481" s="433"/>
      <c r="I481" s="39">
        <f t="shared" si="170"/>
        <v>0</v>
      </c>
    </row>
    <row r="482" spans="1:12" ht="15">
      <c r="A482" s="28" t="s">
        <v>14</v>
      </c>
      <c r="B482" s="431"/>
      <c r="C482" s="432"/>
      <c r="D482" s="432"/>
      <c r="E482" s="433"/>
      <c r="F482" s="40">
        <v>31519.274708803612</v>
      </c>
      <c r="G482" s="431"/>
      <c r="H482" s="433"/>
      <c r="I482" s="42">
        <f t="shared" si="170"/>
        <v>31519.274708803612</v>
      </c>
      <c r="L482" s="288">
        <f>+I482+I534</f>
        <v>31998.262638132241</v>
      </c>
    </row>
    <row r="483" spans="1:12" ht="15">
      <c r="A483" s="29" t="s">
        <v>15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170"/>
        <v>0</v>
      </c>
    </row>
    <row r="484" spans="1:12" ht="15">
      <c r="A484" s="28" t="s">
        <v>16</v>
      </c>
      <c r="B484" s="431"/>
      <c r="C484" s="432"/>
      <c r="D484" s="432"/>
      <c r="E484" s="433"/>
      <c r="F484" s="40">
        <v>0</v>
      </c>
      <c r="G484" s="431"/>
      <c r="H484" s="433"/>
      <c r="I484" s="42">
        <f t="shared" si="170"/>
        <v>0</v>
      </c>
    </row>
    <row r="485" spans="1:12" ht="15">
      <c r="A485" s="29" t="s">
        <v>17</v>
      </c>
      <c r="B485" s="431"/>
      <c r="C485" s="432"/>
      <c r="D485" s="432"/>
      <c r="E485" s="433"/>
      <c r="F485" s="43">
        <v>38.645811164705172</v>
      </c>
      <c r="G485" s="431"/>
      <c r="H485" s="433"/>
      <c r="I485" s="39">
        <f t="shared" si="170"/>
        <v>38.645811164705172</v>
      </c>
    </row>
    <row r="486" spans="1:12" ht="15">
      <c r="A486" s="28" t="s">
        <v>18</v>
      </c>
      <c r="B486" s="431"/>
      <c r="C486" s="432"/>
      <c r="D486" s="432"/>
      <c r="E486" s="433"/>
      <c r="F486" s="40">
        <v>0</v>
      </c>
      <c r="G486" s="431"/>
      <c r="H486" s="433"/>
      <c r="I486" s="42">
        <f t="shared" si="170"/>
        <v>0</v>
      </c>
    </row>
    <row r="487" spans="1:12" ht="15">
      <c r="A487" s="29" t="s">
        <v>140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170"/>
        <v>0</v>
      </c>
    </row>
    <row r="488" spans="1:12" ht="15">
      <c r="A488" s="28" t="s">
        <v>19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170"/>
        <v>0</v>
      </c>
    </row>
    <row r="489" spans="1:12" ht="15">
      <c r="A489" s="29" t="s">
        <v>20</v>
      </c>
      <c r="B489" s="431"/>
      <c r="C489" s="432"/>
      <c r="D489" s="432"/>
      <c r="E489" s="433"/>
      <c r="F489" s="43">
        <v>0</v>
      </c>
      <c r="G489" s="431"/>
      <c r="H489" s="433"/>
      <c r="I489" s="39">
        <f t="shared" si="170"/>
        <v>0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170"/>
        <v>0</v>
      </c>
    </row>
    <row r="491" spans="1:12" ht="15">
      <c r="A491" s="30" t="s">
        <v>60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170"/>
        <v>0</v>
      </c>
    </row>
    <row r="492" spans="1:12" ht="15">
      <c r="A492" s="28" t="s">
        <v>22</v>
      </c>
      <c r="B492" s="431"/>
      <c r="C492" s="432"/>
      <c r="D492" s="432"/>
      <c r="E492" s="433"/>
      <c r="F492" s="40">
        <v>61</v>
      </c>
      <c r="G492" s="431"/>
      <c r="H492" s="433"/>
      <c r="I492" s="42">
        <f t="shared" si="170"/>
        <v>61</v>
      </c>
    </row>
    <row r="493" spans="1:12" ht="15">
      <c r="A493" s="30" t="s">
        <v>23</v>
      </c>
      <c r="B493" s="431"/>
      <c r="C493" s="432"/>
      <c r="D493" s="432"/>
      <c r="E493" s="433"/>
      <c r="F493" s="43">
        <v>0</v>
      </c>
      <c r="G493" s="431"/>
      <c r="H493" s="433"/>
      <c r="I493" s="39">
        <f t="shared" si="170"/>
        <v>0</v>
      </c>
    </row>
    <row r="494" spans="1:12" ht="15">
      <c r="A494" s="28" t="s">
        <v>24</v>
      </c>
      <c r="B494" s="431"/>
      <c r="C494" s="432"/>
      <c r="D494" s="432"/>
      <c r="E494" s="433"/>
      <c r="F494" s="40">
        <v>0</v>
      </c>
      <c r="G494" s="431"/>
      <c r="H494" s="433"/>
      <c r="I494" s="42">
        <f t="shared" si="170"/>
        <v>0</v>
      </c>
    </row>
    <row r="495" spans="1:12" ht="15.75" thickBot="1">
      <c r="A495" s="30" t="s">
        <v>25</v>
      </c>
      <c r="B495" s="434"/>
      <c r="C495" s="435"/>
      <c r="D495" s="435"/>
      <c r="E495" s="436"/>
      <c r="F495" s="43">
        <v>204</v>
      </c>
      <c r="G495" s="434"/>
      <c r="H495" s="436"/>
      <c r="I495" s="39">
        <f t="shared" si="170"/>
        <v>204</v>
      </c>
    </row>
    <row r="496" spans="1:12" ht="15">
      <c r="A496" s="31" t="s">
        <v>26</v>
      </c>
      <c r="B496" s="45">
        <f>SUM(B475:B495)</f>
        <v>0</v>
      </c>
      <c r="C496" s="45">
        <f t="shared" ref="C496" si="171">SUM(C475:C495)</f>
        <v>0</v>
      </c>
      <c r="D496" s="45">
        <f t="shared" ref="D496:I496" si="172">SUM(D475:D495)</f>
        <v>0</v>
      </c>
      <c r="E496" s="45">
        <f t="shared" si="172"/>
        <v>0</v>
      </c>
      <c r="F496" s="45">
        <f t="shared" si="172"/>
        <v>52042.152079152183</v>
      </c>
      <c r="G496" s="45">
        <f t="shared" si="172"/>
        <v>0</v>
      </c>
      <c r="H496" s="45">
        <f t="shared" si="172"/>
        <v>0</v>
      </c>
      <c r="I496" s="47">
        <f t="shared" si="172"/>
        <v>52042.152079152183</v>
      </c>
    </row>
    <row r="497" spans="1:9" ht="15" thickBot="1">
      <c r="A497" s="32" t="s">
        <v>90</v>
      </c>
      <c r="B497" s="48">
        <f>B496/$I496</f>
        <v>0</v>
      </c>
      <c r="C497" s="48">
        <f t="shared" ref="C497:I497" si="173">C496/$I496</f>
        <v>0</v>
      </c>
      <c r="D497" s="48">
        <f t="shared" si="173"/>
        <v>0</v>
      </c>
      <c r="E497" s="48">
        <f t="shared" si="173"/>
        <v>0</v>
      </c>
      <c r="F497" s="48">
        <f t="shared" si="173"/>
        <v>1</v>
      </c>
      <c r="G497" s="48">
        <f t="shared" si="173"/>
        <v>0</v>
      </c>
      <c r="H497" s="48">
        <f t="shared" si="173"/>
        <v>0</v>
      </c>
      <c r="I497" s="49">
        <f t="shared" si="173"/>
        <v>1</v>
      </c>
    </row>
    <row r="498" spans="1:9" ht="15" thickBot="1">
      <c r="A498" s="2"/>
    </row>
    <row r="499" spans="1:9" ht="14.25" customHeight="1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9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9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9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174">F502</f>
        <v>0</v>
      </c>
    </row>
    <row r="503" spans="1:9" ht="15">
      <c r="A503" s="29" t="s">
        <v>9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174"/>
        <v>0</v>
      </c>
    </row>
    <row r="504" spans="1:9" ht="15">
      <c r="A504" s="28" t="s">
        <v>10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174"/>
        <v>0</v>
      </c>
    </row>
    <row r="505" spans="1:9" ht="15">
      <c r="A505" s="29" t="s">
        <v>11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174"/>
        <v>0</v>
      </c>
    </row>
    <row r="506" spans="1:9" ht="15">
      <c r="A506" s="28" t="s">
        <v>12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174"/>
        <v>0</v>
      </c>
    </row>
    <row r="507" spans="1:9" ht="15">
      <c r="A507" s="29" t="s">
        <v>13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174"/>
        <v>0</v>
      </c>
    </row>
    <row r="508" spans="1:9" ht="15">
      <c r="A508" s="28" t="s">
        <v>14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174"/>
        <v>0</v>
      </c>
    </row>
    <row r="509" spans="1:9" ht="15">
      <c r="A509" s="29" t="s">
        <v>15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174"/>
        <v>0</v>
      </c>
    </row>
    <row r="510" spans="1:9" ht="15">
      <c r="A510" s="28" t="s">
        <v>16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174"/>
        <v>0</v>
      </c>
    </row>
    <row r="511" spans="1:9" ht="15">
      <c r="A511" s="29" t="s">
        <v>17</v>
      </c>
      <c r="B511" s="431"/>
      <c r="C511" s="432"/>
      <c r="D511" s="432"/>
      <c r="E511" s="433"/>
      <c r="F511" s="43">
        <v>0</v>
      </c>
      <c r="G511" s="431"/>
      <c r="H511" s="433"/>
      <c r="I511" s="39">
        <f t="shared" si="174"/>
        <v>0</v>
      </c>
    </row>
    <row r="512" spans="1:9" ht="15">
      <c r="A512" s="28" t="s">
        <v>18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174"/>
        <v>0</v>
      </c>
    </row>
    <row r="513" spans="1:9" ht="15">
      <c r="A513" s="29" t="s">
        <v>140</v>
      </c>
      <c r="B513" s="431"/>
      <c r="C513" s="432"/>
      <c r="D513" s="432"/>
      <c r="E513" s="433"/>
      <c r="F513" s="43">
        <v>3973</v>
      </c>
      <c r="G513" s="431"/>
      <c r="H513" s="433"/>
      <c r="I513" s="39">
        <f>F513</f>
        <v>3973</v>
      </c>
    </row>
    <row r="514" spans="1:9" ht="15">
      <c r="A514" s="28" t="s">
        <v>19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174"/>
        <v>0</v>
      </c>
    </row>
    <row r="515" spans="1:9" ht="15">
      <c r="A515" s="29" t="s">
        <v>20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174"/>
        <v>0</v>
      </c>
    </row>
    <row r="516" spans="1:9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174"/>
        <v>0</v>
      </c>
    </row>
    <row r="517" spans="1:9" ht="15">
      <c r="A517" s="30" t="s">
        <v>60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174"/>
        <v>0</v>
      </c>
    </row>
    <row r="518" spans="1:9" ht="15">
      <c r="A518" s="28" t="s">
        <v>22</v>
      </c>
      <c r="B518" s="431"/>
      <c r="C518" s="432"/>
      <c r="D518" s="432"/>
      <c r="E518" s="433"/>
      <c r="F518" s="40">
        <v>0</v>
      </c>
      <c r="G518" s="431"/>
      <c r="H518" s="433"/>
      <c r="I518" s="42">
        <f t="shared" si="174"/>
        <v>0</v>
      </c>
    </row>
    <row r="519" spans="1:9" ht="15">
      <c r="A519" s="30" t="s">
        <v>23</v>
      </c>
      <c r="B519" s="431"/>
      <c r="C519" s="432"/>
      <c r="D519" s="432"/>
      <c r="E519" s="433"/>
      <c r="F519" s="43">
        <v>0</v>
      </c>
      <c r="G519" s="431"/>
      <c r="H519" s="433"/>
      <c r="I519" s="39">
        <f t="shared" si="174"/>
        <v>0</v>
      </c>
    </row>
    <row r="520" spans="1:9" ht="15">
      <c r="A520" s="28" t="s">
        <v>24</v>
      </c>
      <c r="B520" s="431"/>
      <c r="C520" s="432"/>
      <c r="D520" s="432"/>
      <c r="E520" s="433"/>
      <c r="F520" s="40">
        <v>0</v>
      </c>
      <c r="G520" s="431"/>
      <c r="H520" s="433"/>
      <c r="I520" s="42">
        <f t="shared" si="174"/>
        <v>0</v>
      </c>
    </row>
    <row r="521" spans="1:9" ht="15.75" thickBot="1">
      <c r="A521" s="30" t="s">
        <v>25</v>
      </c>
      <c r="B521" s="434"/>
      <c r="C521" s="435"/>
      <c r="D521" s="435"/>
      <c r="E521" s="436"/>
      <c r="F521" s="43">
        <v>0</v>
      </c>
      <c r="G521" s="434"/>
      <c r="H521" s="436"/>
      <c r="I521" s="39">
        <f t="shared" si="174"/>
        <v>0</v>
      </c>
    </row>
    <row r="522" spans="1:9" ht="15">
      <c r="A522" s="31" t="s">
        <v>26</v>
      </c>
      <c r="B522" s="45">
        <f>SUM(B501:B521)</f>
        <v>0</v>
      </c>
      <c r="C522" s="45">
        <f t="shared" ref="C522" si="175">SUM(C501:C521)</f>
        <v>0</v>
      </c>
      <c r="D522" s="45">
        <f t="shared" ref="D522:I522" si="176">SUM(D501:D521)</f>
        <v>0</v>
      </c>
      <c r="E522" s="45">
        <f t="shared" si="176"/>
        <v>0</v>
      </c>
      <c r="F522" s="45">
        <f t="shared" si="176"/>
        <v>3973</v>
      </c>
      <c r="G522" s="45">
        <f t="shared" si="176"/>
        <v>0</v>
      </c>
      <c r="H522" s="45">
        <f t="shared" si="176"/>
        <v>0</v>
      </c>
      <c r="I522" s="47">
        <f t="shared" si="176"/>
        <v>3973</v>
      </c>
    </row>
    <row r="523" spans="1:9" ht="15" thickBot="1">
      <c r="A523" s="32" t="s">
        <v>90</v>
      </c>
      <c r="B523" s="48">
        <f>B522/$I522</f>
        <v>0</v>
      </c>
      <c r="C523" s="48">
        <f t="shared" ref="C523:I523" si="177">C522/$I522</f>
        <v>0</v>
      </c>
      <c r="D523" s="48">
        <f t="shared" si="177"/>
        <v>0</v>
      </c>
      <c r="E523" s="48">
        <f t="shared" si="177"/>
        <v>0</v>
      </c>
      <c r="F523" s="48">
        <f t="shared" si="177"/>
        <v>1</v>
      </c>
      <c r="G523" s="48">
        <f t="shared" si="177"/>
        <v>0</v>
      </c>
      <c r="H523" s="48">
        <f t="shared" si="177"/>
        <v>0</v>
      </c>
      <c r="I523" s="49">
        <f t="shared" si="177"/>
        <v>1</v>
      </c>
    </row>
    <row r="524" spans="1:9" ht="14.25" customHeight="1" thickBot="1">
      <c r="A524" s="2"/>
    </row>
    <row r="525" spans="1:9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9" ht="15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9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9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178">F528</f>
        <v>0</v>
      </c>
    </row>
    <row r="529" spans="1:9" ht="15">
      <c r="A529" s="29" t="s">
        <v>9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178"/>
        <v>0</v>
      </c>
    </row>
    <row r="530" spans="1:9" ht="15">
      <c r="A530" s="28" t="s">
        <v>10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178"/>
        <v>0</v>
      </c>
    </row>
    <row r="531" spans="1:9" ht="15">
      <c r="A531" s="29" t="s">
        <v>11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178"/>
        <v>0</v>
      </c>
    </row>
    <row r="532" spans="1:9" ht="15">
      <c r="A532" s="28" t="s">
        <v>12</v>
      </c>
      <c r="B532" s="431"/>
      <c r="C532" s="432"/>
      <c r="D532" s="432"/>
      <c r="E532" s="433"/>
      <c r="F532" s="40">
        <v>58.707859182772268</v>
      </c>
      <c r="G532" s="431"/>
      <c r="H532" s="433"/>
      <c r="I532" s="42">
        <f t="shared" si="178"/>
        <v>58.707859182772268</v>
      </c>
    </row>
    <row r="533" spans="1:9" ht="15">
      <c r="A533" s="29" t="s">
        <v>13</v>
      </c>
      <c r="B533" s="431"/>
      <c r="C533" s="432"/>
      <c r="D533" s="432"/>
      <c r="E533" s="433"/>
      <c r="F533" s="43">
        <v>0</v>
      </c>
      <c r="G533" s="431"/>
      <c r="H533" s="433"/>
      <c r="I533" s="39">
        <f t="shared" si="178"/>
        <v>0</v>
      </c>
    </row>
    <row r="534" spans="1:9" ht="15">
      <c r="A534" s="28" t="s">
        <v>14</v>
      </c>
      <c r="B534" s="431"/>
      <c r="C534" s="432"/>
      <c r="D534" s="432"/>
      <c r="E534" s="433"/>
      <c r="F534" s="40">
        <v>478.98792932862756</v>
      </c>
      <c r="G534" s="431"/>
      <c r="H534" s="433"/>
      <c r="I534" s="42">
        <f t="shared" si="178"/>
        <v>478.98792932862756</v>
      </c>
    </row>
    <row r="535" spans="1:9" ht="15">
      <c r="A535" s="29" t="s">
        <v>15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178"/>
        <v>0</v>
      </c>
    </row>
    <row r="536" spans="1:9" ht="15">
      <c r="A536" s="28" t="s">
        <v>16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178"/>
        <v>0</v>
      </c>
    </row>
    <row r="537" spans="1:9" ht="15">
      <c r="A537" s="29" t="s">
        <v>17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178"/>
        <v>0</v>
      </c>
    </row>
    <row r="538" spans="1:9" ht="15">
      <c r="A538" s="28" t="s">
        <v>18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178"/>
        <v>0</v>
      </c>
    </row>
    <row r="539" spans="1:9" ht="15">
      <c r="A539" s="29" t="s">
        <v>140</v>
      </c>
      <c r="B539" s="431"/>
      <c r="C539" s="432"/>
      <c r="D539" s="432"/>
      <c r="E539" s="433"/>
      <c r="F539" s="43">
        <v>0</v>
      </c>
      <c r="G539" s="431"/>
      <c r="H539" s="433"/>
      <c r="I539" s="39">
        <f>F539</f>
        <v>0</v>
      </c>
    </row>
    <row r="540" spans="1:9" ht="15">
      <c r="A540" s="28" t="s">
        <v>19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178"/>
        <v>0</v>
      </c>
    </row>
    <row r="541" spans="1:9" ht="15">
      <c r="A541" s="29" t="s">
        <v>20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178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178"/>
        <v>0</v>
      </c>
    </row>
    <row r="543" spans="1:9" ht="15">
      <c r="A543" s="30" t="s">
        <v>60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178"/>
        <v>0</v>
      </c>
    </row>
    <row r="544" spans="1:9" ht="15">
      <c r="A544" s="28" t="s">
        <v>22</v>
      </c>
      <c r="B544" s="431"/>
      <c r="C544" s="432"/>
      <c r="D544" s="432"/>
      <c r="E544" s="433"/>
      <c r="F544" s="40">
        <v>0</v>
      </c>
      <c r="G544" s="431"/>
      <c r="H544" s="433"/>
      <c r="I544" s="42">
        <f t="shared" si="178"/>
        <v>0</v>
      </c>
    </row>
    <row r="545" spans="1:9" ht="15">
      <c r="A545" s="30" t="s">
        <v>23</v>
      </c>
      <c r="B545" s="431"/>
      <c r="C545" s="432"/>
      <c r="D545" s="432"/>
      <c r="E545" s="433"/>
      <c r="F545" s="43">
        <v>0</v>
      </c>
      <c r="G545" s="431"/>
      <c r="H545" s="433"/>
      <c r="I545" s="39">
        <f t="shared" si="178"/>
        <v>0</v>
      </c>
    </row>
    <row r="546" spans="1:9" ht="15">
      <c r="A546" s="28" t="s">
        <v>24</v>
      </c>
      <c r="B546" s="431"/>
      <c r="C546" s="432"/>
      <c r="D546" s="432"/>
      <c r="E546" s="433"/>
      <c r="F546" s="40">
        <v>0</v>
      </c>
      <c r="G546" s="431"/>
      <c r="H546" s="433"/>
      <c r="I546" s="42">
        <f t="shared" si="178"/>
        <v>0</v>
      </c>
    </row>
    <row r="547" spans="1:9" ht="15.75" thickBot="1">
      <c r="A547" s="30" t="s">
        <v>25</v>
      </c>
      <c r="B547" s="434"/>
      <c r="C547" s="435"/>
      <c r="D547" s="435"/>
      <c r="E547" s="436"/>
      <c r="F547" s="43">
        <v>0</v>
      </c>
      <c r="G547" s="434"/>
      <c r="H547" s="436"/>
      <c r="I547" s="39">
        <f t="shared" si="178"/>
        <v>0</v>
      </c>
    </row>
    <row r="548" spans="1:9" ht="15">
      <c r="A548" s="31" t="s">
        <v>26</v>
      </c>
      <c r="B548" s="45">
        <f>SUM(B527:B547)</f>
        <v>0</v>
      </c>
      <c r="C548" s="45">
        <f t="shared" ref="C548" si="179">SUM(C527:C547)</f>
        <v>0</v>
      </c>
      <c r="D548" s="45">
        <f t="shared" ref="D548:I548" si="180">SUM(D527:D547)</f>
        <v>0</v>
      </c>
      <c r="E548" s="45">
        <f t="shared" si="180"/>
        <v>0</v>
      </c>
      <c r="F548" s="45">
        <f t="shared" si="180"/>
        <v>537.69578851139977</v>
      </c>
      <c r="G548" s="45">
        <f t="shared" si="180"/>
        <v>0</v>
      </c>
      <c r="H548" s="45">
        <f t="shared" si="180"/>
        <v>0</v>
      </c>
      <c r="I548" s="47">
        <f t="shared" si="180"/>
        <v>537.69578851139977</v>
      </c>
    </row>
    <row r="549" spans="1:9" ht="15" thickBot="1">
      <c r="A549" s="32" t="s">
        <v>90</v>
      </c>
      <c r="B549" s="48">
        <f>B548/$I548</f>
        <v>0</v>
      </c>
      <c r="C549" s="48">
        <f t="shared" ref="C549:I549" si="181">C548/$I548</f>
        <v>0</v>
      </c>
      <c r="D549" s="48">
        <f t="shared" si="181"/>
        <v>0</v>
      </c>
      <c r="E549" s="48">
        <f t="shared" si="181"/>
        <v>0</v>
      </c>
      <c r="F549" s="48">
        <f t="shared" si="181"/>
        <v>1</v>
      </c>
      <c r="G549" s="48">
        <f t="shared" si="181"/>
        <v>0</v>
      </c>
      <c r="H549" s="48">
        <f t="shared" si="181"/>
        <v>0</v>
      </c>
      <c r="I549" s="49">
        <f t="shared" si="181"/>
        <v>1</v>
      </c>
    </row>
    <row r="550" spans="1:9" ht="15" thickBot="1">
      <c r="A550" s="2"/>
    </row>
    <row r="551" spans="1:9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9" ht="15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9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9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182">F554</f>
        <v>0</v>
      </c>
    </row>
    <row r="555" spans="1:9" ht="15">
      <c r="A555" s="29" t="s">
        <v>9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182"/>
        <v>0</v>
      </c>
    </row>
    <row r="556" spans="1:9" ht="15">
      <c r="A556" s="28" t="s">
        <v>10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182"/>
        <v>0</v>
      </c>
    </row>
    <row r="557" spans="1:9" ht="15">
      <c r="A557" s="29" t="s">
        <v>11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182"/>
        <v>0</v>
      </c>
    </row>
    <row r="558" spans="1:9" ht="15">
      <c r="A558" s="28" t="s">
        <v>12</v>
      </c>
      <c r="B558" s="431"/>
      <c r="C558" s="432"/>
      <c r="D558" s="432"/>
      <c r="E558" s="433"/>
      <c r="F558" s="40">
        <v>36.788827003066615</v>
      </c>
      <c r="G558" s="431"/>
      <c r="H558" s="433"/>
      <c r="I558" s="42">
        <f t="shared" si="182"/>
        <v>36.788827003066615</v>
      </c>
    </row>
    <row r="559" spans="1:9" ht="15">
      <c r="A559" s="29" t="s">
        <v>13</v>
      </c>
      <c r="B559" s="431"/>
      <c r="C559" s="432"/>
      <c r="D559" s="432"/>
      <c r="E559" s="433"/>
      <c r="F559" s="43">
        <v>16053</v>
      </c>
      <c r="G559" s="431"/>
      <c r="H559" s="433"/>
      <c r="I559" s="39">
        <f t="shared" si="182"/>
        <v>16053</v>
      </c>
    </row>
    <row r="560" spans="1:9" ht="15">
      <c r="A560" s="28" t="s">
        <v>14</v>
      </c>
      <c r="B560" s="431"/>
      <c r="C560" s="432"/>
      <c r="D560" s="432"/>
      <c r="E560" s="433"/>
      <c r="F560" s="40">
        <v>0</v>
      </c>
      <c r="G560" s="431"/>
      <c r="H560" s="433"/>
      <c r="I560" s="42">
        <f t="shared" si="182"/>
        <v>0</v>
      </c>
    </row>
    <row r="561" spans="1:9" ht="15">
      <c r="A561" s="29" t="s">
        <v>15</v>
      </c>
      <c r="B561" s="431"/>
      <c r="C561" s="432"/>
      <c r="D561" s="432"/>
      <c r="E561" s="433"/>
      <c r="F561" s="43">
        <v>0</v>
      </c>
      <c r="G561" s="431"/>
      <c r="H561" s="433"/>
      <c r="I561" s="39">
        <f t="shared" si="182"/>
        <v>0</v>
      </c>
    </row>
    <row r="562" spans="1:9" ht="15">
      <c r="A562" s="28" t="s">
        <v>16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182"/>
        <v>0</v>
      </c>
    </row>
    <row r="563" spans="1:9" ht="15">
      <c r="A563" s="29" t="s">
        <v>17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182"/>
        <v>0</v>
      </c>
    </row>
    <row r="564" spans="1:9" ht="15">
      <c r="A564" s="28" t="s">
        <v>18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182"/>
        <v>0</v>
      </c>
    </row>
    <row r="565" spans="1:9" ht="15">
      <c r="A565" s="29" t="s">
        <v>140</v>
      </c>
      <c r="B565" s="431"/>
      <c r="C565" s="432"/>
      <c r="D565" s="432"/>
      <c r="E565" s="433"/>
      <c r="F565" s="43">
        <v>0</v>
      </c>
      <c r="G565" s="431"/>
      <c r="H565" s="433"/>
      <c r="I565" s="39">
        <f>F565</f>
        <v>0</v>
      </c>
    </row>
    <row r="566" spans="1:9" ht="15">
      <c r="A566" s="28" t="s">
        <v>19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182"/>
        <v>0</v>
      </c>
    </row>
    <row r="567" spans="1:9" ht="15">
      <c r="A567" s="29" t="s">
        <v>20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182"/>
        <v>0</v>
      </c>
    </row>
    <row r="568" spans="1:9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182"/>
        <v>0</v>
      </c>
    </row>
    <row r="569" spans="1:9" ht="15">
      <c r="A569" s="30" t="s">
        <v>60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182"/>
        <v>0</v>
      </c>
    </row>
    <row r="570" spans="1:9" ht="15">
      <c r="A570" s="28" t="s">
        <v>22</v>
      </c>
      <c r="B570" s="431"/>
      <c r="C570" s="432"/>
      <c r="D570" s="432"/>
      <c r="E570" s="433"/>
      <c r="F570" s="40">
        <v>0</v>
      </c>
      <c r="G570" s="431"/>
      <c r="H570" s="433"/>
      <c r="I570" s="42">
        <f t="shared" si="182"/>
        <v>0</v>
      </c>
    </row>
    <row r="571" spans="1:9" ht="15">
      <c r="A571" s="30" t="s">
        <v>23</v>
      </c>
      <c r="B571" s="431"/>
      <c r="C571" s="432"/>
      <c r="D571" s="432"/>
      <c r="E571" s="433"/>
      <c r="F571" s="43">
        <v>0</v>
      </c>
      <c r="G571" s="431"/>
      <c r="H571" s="433"/>
      <c r="I571" s="39">
        <f t="shared" si="182"/>
        <v>0</v>
      </c>
    </row>
    <row r="572" spans="1:9" ht="15">
      <c r="A572" s="28" t="s">
        <v>24</v>
      </c>
      <c r="B572" s="431"/>
      <c r="C572" s="432"/>
      <c r="D572" s="432"/>
      <c r="E572" s="433"/>
      <c r="F572" s="40">
        <v>0</v>
      </c>
      <c r="G572" s="431"/>
      <c r="H572" s="433"/>
      <c r="I572" s="42">
        <f t="shared" si="182"/>
        <v>0</v>
      </c>
    </row>
    <row r="573" spans="1:9" ht="15.75" thickBot="1">
      <c r="A573" s="30" t="s">
        <v>25</v>
      </c>
      <c r="B573" s="434"/>
      <c r="C573" s="435"/>
      <c r="D573" s="435"/>
      <c r="E573" s="436"/>
      <c r="F573" s="43">
        <v>0</v>
      </c>
      <c r="G573" s="434"/>
      <c r="H573" s="436"/>
      <c r="I573" s="39">
        <f t="shared" si="182"/>
        <v>0</v>
      </c>
    </row>
    <row r="574" spans="1:9" ht="15">
      <c r="A574" s="34" t="s">
        <v>26</v>
      </c>
      <c r="B574" s="45">
        <f>SUM(B553:B573)</f>
        <v>0</v>
      </c>
      <c r="C574" s="45">
        <f t="shared" ref="C574" si="183">SUM(C553:C573)</f>
        <v>0</v>
      </c>
      <c r="D574" s="45">
        <f t="shared" ref="D574:I574" si="184">SUM(D553:D573)</f>
        <v>0</v>
      </c>
      <c r="E574" s="45">
        <f t="shared" si="184"/>
        <v>0</v>
      </c>
      <c r="F574" s="45">
        <f t="shared" si="184"/>
        <v>16089.788827003067</v>
      </c>
      <c r="G574" s="45">
        <f t="shared" si="184"/>
        <v>0</v>
      </c>
      <c r="H574" s="45">
        <f t="shared" si="184"/>
        <v>0</v>
      </c>
      <c r="I574" s="47">
        <f t="shared" si="184"/>
        <v>16089.788827003067</v>
      </c>
    </row>
    <row r="575" spans="1:9" ht="14.25" customHeight="1" thickBot="1">
      <c r="A575" s="32" t="s">
        <v>90</v>
      </c>
      <c r="B575" s="48">
        <f>B574/$I574</f>
        <v>0</v>
      </c>
      <c r="C575" s="48">
        <f t="shared" ref="C575:I575" si="185">C574/$I574</f>
        <v>0</v>
      </c>
      <c r="D575" s="48">
        <f t="shared" si="185"/>
        <v>0</v>
      </c>
      <c r="E575" s="48">
        <f t="shared" si="185"/>
        <v>0</v>
      </c>
      <c r="F575" s="48">
        <f t="shared" si="185"/>
        <v>1</v>
      </c>
      <c r="G575" s="48">
        <f t="shared" si="185"/>
        <v>0</v>
      </c>
      <c r="H575" s="48">
        <f t="shared" si="185"/>
        <v>0</v>
      </c>
      <c r="I575" s="49">
        <f t="shared" si="185"/>
        <v>1</v>
      </c>
    </row>
    <row r="576" spans="1:9" ht="15" thickBot="1">
      <c r="A576" s="2"/>
    </row>
    <row r="577" spans="1:32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32" ht="15">
      <c r="A578" s="449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32" ht="15">
      <c r="A579" s="27" t="s">
        <v>7</v>
      </c>
      <c r="B579" s="37">
        <v>42.833178637009112</v>
      </c>
      <c r="C579" s="37">
        <v>0</v>
      </c>
      <c r="D579" s="37">
        <v>8.1668213629908841</v>
      </c>
      <c r="E579" s="37">
        <v>0</v>
      </c>
      <c r="F579" s="421"/>
      <c r="G579" s="37">
        <v>0</v>
      </c>
      <c r="H579" s="38">
        <v>0</v>
      </c>
      <c r="I579" s="39">
        <f>SUM(B579:H579)</f>
        <v>51</v>
      </c>
    </row>
    <row r="580" spans="1:32" ht="15">
      <c r="A580" s="28" t="s">
        <v>8</v>
      </c>
      <c r="B580" s="40">
        <v>3.8207117950659164</v>
      </c>
      <c r="C580" s="40">
        <v>0</v>
      </c>
      <c r="D580" s="40">
        <v>1.1792882049340834</v>
      </c>
      <c r="E580" s="40">
        <v>0</v>
      </c>
      <c r="F580" s="422"/>
      <c r="G580" s="40">
        <v>0</v>
      </c>
      <c r="H580" s="41">
        <v>0</v>
      </c>
      <c r="I580" s="42">
        <f t="shared" ref="I580:I599" si="186">SUM(B580:H580)</f>
        <v>5</v>
      </c>
    </row>
    <row r="581" spans="1:32" ht="15">
      <c r="A581" s="29" t="s">
        <v>9</v>
      </c>
      <c r="B581" s="43">
        <v>28.157577987906421</v>
      </c>
      <c r="C581" s="43">
        <v>0</v>
      </c>
      <c r="D581" s="43">
        <v>6.8424220120935813</v>
      </c>
      <c r="E581" s="43">
        <v>0</v>
      </c>
      <c r="F581" s="422"/>
      <c r="G581" s="43">
        <v>0</v>
      </c>
      <c r="H581" s="44">
        <v>0</v>
      </c>
      <c r="I581" s="39">
        <f t="shared" si="186"/>
        <v>35</v>
      </c>
    </row>
    <row r="582" spans="1:32" ht="15">
      <c r="A582" s="28" t="s">
        <v>10</v>
      </c>
      <c r="B582" s="40">
        <v>24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186"/>
        <v>24</v>
      </c>
    </row>
    <row r="583" spans="1:32" ht="15">
      <c r="A583" s="29" t="s">
        <v>11</v>
      </c>
      <c r="B583" s="43">
        <v>0</v>
      </c>
      <c r="C583" s="43">
        <v>0</v>
      </c>
      <c r="D583" s="43">
        <v>0</v>
      </c>
      <c r="E583" s="43">
        <v>0</v>
      </c>
      <c r="F583" s="422"/>
      <c r="G583" s="43">
        <v>0</v>
      </c>
      <c r="H583" s="44">
        <v>0</v>
      </c>
      <c r="I583" s="39">
        <f t="shared" si="186"/>
        <v>0</v>
      </c>
    </row>
    <row r="584" spans="1:32" ht="15">
      <c r="A584" s="28" t="s">
        <v>12</v>
      </c>
      <c r="B584" s="40">
        <v>0</v>
      </c>
      <c r="C584" s="40">
        <v>0</v>
      </c>
      <c r="D584" s="40">
        <v>6.3174853070779649E-2</v>
      </c>
      <c r="E584" s="40">
        <v>1.847075337615375</v>
      </c>
      <c r="F584" s="422"/>
      <c r="G584" s="40">
        <v>0</v>
      </c>
      <c r="H584" s="41">
        <v>0</v>
      </c>
      <c r="I584" s="42">
        <f t="shared" si="186"/>
        <v>1.9102501906861546</v>
      </c>
    </row>
    <row r="585" spans="1:32" ht="15">
      <c r="A585" s="29" t="s">
        <v>13</v>
      </c>
      <c r="B585" s="43">
        <v>0</v>
      </c>
      <c r="C585" s="43">
        <v>0</v>
      </c>
      <c r="D585" s="43">
        <v>0</v>
      </c>
      <c r="E585" s="43">
        <v>118</v>
      </c>
      <c r="F585" s="422"/>
      <c r="G585" s="43">
        <v>0</v>
      </c>
      <c r="H585" s="44">
        <v>0</v>
      </c>
      <c r="I585" s="39">
        <f t="shared" si="186"/>
        <v>118</v>
      </c>
    </row>
    <row r="586" spans="1:32" ht="15">
      <c r="A586" s="28" t="s">
        <v>14</v>
      </c>
      <c r="B586" s="40">
        <v>0</v>
      </c>
      <c r="C586" s="40">
        <v>0</v>
      </c>
      <c r="D586" s="40">
        <v>0.25341787404459326</v>
      </c>
      <c r="E586" s="40">
        <v>118.21554949777853</v>
      </c>
      <c r="F586" s="422"/>
      <c r="G586" s="40">
        <v>0</v>
      </c>
      <c r="H586" s="41">
        <v>0</v>
      </c>
      <c r="I586" s="42">
        <f t="shared" si="186"/>
        <v>118.46896737182311</v>
      </c>
    </row>
    <row r="587" spans="1:32" ht="15">
      <c r="A587" s="29" t="s">
        <v>15</v>
      </c>
      <c r="B587" s="43">
        <v>3120.6450875146579</v>
      </c>
      <c r="C587" s="43">
        <v>47.358425875066068</v>
      </c>
      <c r="D587" s="43">
        <v>55.996486610275923</v>
      </c>
      <c r="E587" s="43">
        <v>0</v>
      </c>
      <c r="F587" s="422"/>
      <c r="G587" s="43">
        <v>0</v>
      </c>
      <c r="H587" s="44">
        <v>0</v>
      </c>
      <c r="I587" s="39">
        <f t="shared" si="186"/>
        <v>3224</v>
      </c>
    </row>
    <row r="588" spans="1:32" ht="15">
      <c r="A588" s="28" t="s">
        <v>16</v>
      </c>
      <c r="B588" s="40">
        <v>310.24711873071521</v>
      </c>
      <c r="C588" s="40">
        <v>37.578619899024687</v>
      </c>
      <c r="D588" s="40">
        <v>8.102774184828597</v>
      </c>
      <c r="E588" s="40">
        <v>18.071487185431458</v>
      </c>
      <c r="F588" s="422"/>
      <c r="G588" s="40">
        <v>0</v>
      </c>
      <c r="H588" s="41">
        <v>0</v>
      </c>
      <c r="I588" s="42">
        <f t="shared" si="186"/>
        <v>374</v>
      </c>
    </row>
    <row r="589" spans="1:32" ht="15">
      <c r="A589" s="29" t="s">
        <v>17</v>
      </c>
      <c r="B589" s="43">
        <v>135.69517042943124</v>
      </c>
      <c r="C589" s="43">
        <v>0.73523642329943706</v>
      </c>
      <c r="D589" s="43">
        <v>17.221943888201007</v>
      </c>
      <c r="E589" s="43">
        <v>2.3476492590682954</v>
      </c>
      <c r="F589" s="422"/>
      <c r="G589" s="43">
        <v>0</v>
      </c>
      <c r="H589" s="44">
        <v>0</v>
      </c>
      <c r="I589" s="39">
        <f t="shared" si="186"/>
        <v>155.99999999999997</v>
      </c>
    </row>
    <row r="590" spans="1:32" ht="15">
      <c r="A590" s="28" t="s">
        <v>18</v>
      </c>
      <c r="B590" s="40">
        <v>0</v>
      </c>
      <c r="C590" s="40">
        <v>0</v>
      </c>
      <c r="D590" s="40">
        <v>0</v>
      </c>
      <c r="E590" s="40">
        <v>0</v>
      </c>
      <c r="F590" s="422"/>
      <c r="G590" s="40">
        <v>0</v>
      </c>
      <c r="H590" s="41">
        <v>0</v>
      </c>
      <c r="I590" s="42">
        <f t="shared" si="186"/>
        <v>0</v>
      </c>
    </row>
    <row r="591" spans="1:32" ht="15">
      <c r="A591" s="29" t="s">
        <v>140</v>
      </c>
      <c r="B591" s="43">
        <v>2458.3769627102438</v>
      </c>
      <c r="C591" s="43">
        <v>387.40771840510996</v>
      </c>
      <c r="D591" s="43">
        <v>75.556591148615411</v>
      </c>
      <c r="E591" s="43">
        <v>59.494727736031116</v>
      </c>
      <c r="F591" s="422"/>
      <c r="G591" s="43">
        <v>0</v>
      </c>
      <c r="H591" s="44">
        <v>0</v>
      </c>
      <c r="I591" s="39">
        <f t="shared" si="186"/>
        <v>2980.8360000000002</v>
      </c>
    </row>
    <row r="592" spans="1:32" ht="15">
      <c r="A592" s="28" t="s">
        <v>19</v>
      </c>
      <c r="B592" s="40">
        <v>0</v>
      </c>
      <c r="C592" s="40">
        <v>0</v>
      </c>
      <c r="D592" s="40">
        <v>0</v>
      </c>
      <c r="E592" s="40">
        <v>0</v>
      </c>
      <c r="F592" s="422"/>
      <c r="G592" s="40">
        <v>0</v>
      </c>
      <c r="H592" s="41">
        <v>0</v>
      </c>
      <c r="I592" s="42">
        <f t="shared" si="186"/>
        <v>0</v>
      </c>
      <c r="AF592" s="11"/>
    </row>
    <row r="593" spans="1:11" ht="15">
      <c r="A593" s="29" t="s">
        <v>20</v>
      </c>
      <c r="B593" s="43">
        <v>0</v>
      </c>
      <c r="C593" s="43">
        <v>0</v>
      </c>
      <c r="D593" s="43">
        <v>0</v>
      </c>
      <c r="E593" s="43">
        <v>0</v>
      </c>
      <c r="F593" s="422"/>
      <c r="G593" s="43">
        <v>0</v>
      </c>
      <c r="H593" s="44">
        <v>0</v>
      </c>
      <c r="I593" s="39">
        <f t="shared" si="186"/>
        <v>0</v>
      </c>
    </row>
    <row r="594" spans="1:11" ht="15">
      <c r="A594" s="28" t="s">
        <v>21</v>
      </c>
      <c r="B594" s="40">
        <v>96.222174325893818</v>
      </c>
      <c r="C594" s="40">
        <v>0</v>
      </c>
      <c r="D594" s="40">
        <v>1.7778256741061786</v>
      </c>
      <c r="E594" s="40">
        <v>0</v>
      </c>
      <c r="F594" s="422"/>
      <c r="G594" s="40">
        <v>0</v>
      </c>
      <c r="H594" s="41">
        <v>0</v>
      </c>
      <c r="I594" s="42">
        <f t="shared" si="186"/>
        <v>98</v>
      </c>
    </row>
    <row r="595" spans="1:11" ht="15">
      <c r="A595" s="30" t="s">
        <v>60</v>
      </c>
      <c r="B595" s="43">
        <v>66.226821393858643</v>
      </c>
      <c r="C595" s="43">
        <v>0</v>
      </c>
      <c r="D595" s="43">
        <v>11.773178606141354</v>
      </c>
      <c r="E595" s="43">
        <v>0</v>
      </c>
      <c r="F595" s="422"/>
      <c r="G595" s="43">
        <v>0</v>
      </c>
      <c r="H595" s="44">
        <v>0</v>
      </c>
      <c r="I595" s="39">
        <f t="shared" si="186"/>
        <v>78</v>
      </c>
    </row>
    <row r="596" spans="1:11" ht="15">
      <c r="A596" s="28" t="s">
        <v>22</v>
      </c>
      <c r="B596" s="40">
        <v>226.19767946533565</v>
      </c>
      <c r="C596" s="40">
        <v>0</v>
      </c>
      <c r="D596" s="40">
        <v>13.951696022664338</v>
      </c>
      <c r="E596" s="40">
        <v>0</v>
      </c>
      <c r="F596" s="422"/>
      <c r="G596" s="40">
        <v>0</v>
      </c>
      <c r="H596" s="41">
        <v>0</v>
      </c>
      <c r="I596" s="42">
        <f t="shared" si="186"/>
        <v>240.149375488</v>
      </c>
    </row>
    <row r="597" spans="1:11" s="15" customFormat="1" ht="15">
      <c r="A597" s="30" t="s">
        <v>23</v>
      </c>
      <c r="B597" s="43">
        <v>500.55616115447083</v>
      </c>
      <c r="C597" s="43">
        <v>0</v>
      </c>
      <c r="D597" s="43">
        <v>0</v>
      </c>
      <c r="E597" s="43">
        <v>0</v>
      </c>
      <c r="F597" s="422"/>
      <c r="G597" s="43">
        <v>0</v>
      </c>
      <c r="H597" s="44">
        <v>0</v>
      </c>
      <c r="I597" s="39">
        <f>SUM(B597:H597)</f>
        <v>500.55616115447083</v>
      </c>
      <c r="K597"/>
    </row>
    <row r="598" spans="1:11" ht="15">
      <c r="A598" s="28" t="s">
        <v>24</v>
      </c>
      <c r="B598" s="40">
        <v>1568.5527673697068</v>
      </c>
      <c r="C598" s="40">
        <v>9.9443446302928127</v>
      </c>
      <c r="D598" s="40">
        <v>0</v>
      </c>
      <c r="E598" s="40">
        <v>0</v>
      </c>
      <c r="F598" s="422"/>
      <c r="G598" s="40">
        <v>0</v>
      </c>
      <c r="H598" s="41">
        <v>0</v>
      </c>
      <c r="I598" s="42">
        <f t="shared" si="186"/>
        <v>1578.4971119999996</v>
      </c>
    </row>
    <row r="599" spans="1:11" ht="14.25" customHeight="1" thickBot="1">
      <c r="A599" s="30" t="s">
        <v>25</v>
      </c>
      <c r="B599" s="43">
        <v>1505.6759836813319</v>
      </c>
      <c r="C599" s="43">
        <v>0</v>
      </c>
      <c r="D599" s="43">
        <v>3320.8129113507152</v>
      </c>
      <c r="E599" s="43">
        <v>731.78566932965612</v>
      </c>
      <c r="F599" s="423"/>
      <c r="G599" s="43">
        <v>2275.1331432924467</v>
      </c>
      <c r="H599" s="44">
        <v>0.5922923458493865</v>
      </c>
      <c r="I599" s="39">
        <f t="shared" si="186"/>
        <v>7834</v>
      </c>
    </row>
    <row r="600" spans="1:11" ht="14.25" customHeight="1">
      <c r="A600" s="31" t="s">
        <v>26</v>
      </c>
      <c r="B600" s="45">
        <f>SUM(B579:B599)</f>
        <v>10087.207395195628</v>
      </c>
      <c r="C600" s="45">
        <f t="shared" ref="C600" si="187">SUM(C579:C599)</f>
        <v>483.02434523279294</v>
      </c>
      <c r="D600" s="45">
        <f t="shared" ref="D600:I600" si="188">SUM(D579:D599)</f>
        <v>3521.6985317926819</v>
      </c>
      <c r="E600" s="45">
        <f t="shared" si="188"/>
        <v>1049.7621583455809</v>
      </c>
      <c r="F600" s="45">
        <f t="shared" si="188"/>
        <v>0</v>
      </c>
      <c r="G600" s="45">
        <f t="shared" si="188"/>
        <v>2275.1331432924467</v>
      </c>
      <c r="H600" s="45">
        <f t="shared" si="188"/>
        <v>0.5922923458493865</v>
      </c>
      <c r="I600" s="47">
        <f t="shared" si="188"/>
        <v>17417.417866204982</v>
      </c>
    </row>
    <row r="601" spans="1:11" ht="15" thickBot="1">
      <c r="A601" s="32" t="s">
        <v>90</v>
      </c>
      <c r="B601" s="48">
        <f>B600/$I600</f>
        <v>0.57914482345674434</v>
      </c>
      <c r="C601" s="48">
        <f t="shared" ref="C601:I601" si="189">C600/$I600</f>
        <v>2.7732259106558219E-2</v>
      </c>
      <c r="D601" s="48">
        <f t="shared" si="189"/>
        <v>0.20219406566720971</v>
      </c>
      <c r="E601" s="48">
        <f t="shared" si="189"/>
        <v>6.0270825814108447E-2</v>
      </c>
      <c r="F601" s="48">
        <f t="shared" si="189"/>
        <v>0</v>
      </c>
      <c r="G601" s="48">
        <f t="shared" si="189"/>
        <v>0.13062402020605407</v>
      </c>
      <c r="H601" s="48">
        <f t="shared" si="189"/>
        <v>3.4005749325140291E-5</v>
      </c>
      <c r="I601" s="49">
        <f t="shared" si="189"/>
        <v>1</v>
      </c>
    </row>
    <row r="602" spans="1:11" ht="15" thickBot="1">
      <c r="A602" s="2"/>
    </row>
    <row r="603" spans="1:11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31</v>
      </c>
      <c r="I603" s="36" t="s">
        <v>6</v>
      </c>
    </row>
    <row r="604" spans="1:11" ht="15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867.67200000000003</v>
      </c>
      <c r="C605" s="37">
        <v>0</v>
      </c>
      <c r="D605" s="37">
        <v>59.328000000000003</v>
      </c>
      <c r="E605" s="37">
        <v>0</v>
      </c>
      <c r="F605" s="421"/>
      <c r="G605" s="37">
        <v>0</v>
      </c>
      <c r="H605" s="38">
        <v>0</v>
      </c>
      <c r="I605" s="39">
        <f>SUM(B605:H605)</f>
        <v>927</v>
      </c>
    </row>
    <row r="606" spans="1:11" ht="15">
      <c r="A606" s="28" t="s">
        <v>8</v>
      </c>
      <c r="B606" s="40">
        <v>17.783999999999999</v>
      </c>
      <c r="C606" s="40">
        <v>0</v>
      </c>
      <c r="D606" s="40">
        <v>1.216</v>
      </c>
      <c r="E606" s="40">
        <v>0</v>
      </c>
      <c r="F606" s="422"/>
      <c r="G606" s="40">
        <v>0</v>
      </c>
      <c r="H606" s="41">
        <v>0</v>
      </c>
      <c r="I606" s="42">
        <f t="shared" ref="I606:I625" si="190">SUM(B606:H606)</f>
        <v>19</v>
      </c>
    </row>
    <row r="607" spans="1:11" ht="15">
      <c r="A607" s="29" t="s">
        <v>9</v>
      </c>
      <c r="B607" s="43">
        <v>118.872</v>
      </c>
      <c r="C607" s="43">
        <v>0</v>
      </c>
      <c r="D607" s="43">
        <v>8.1280000000000001</v>
      </c>
      <c r="E607" s="43">
        <v>0</v>
      </c>
      <c r="F607" s="422"/>
      <c r="G607" s="43">
        <v>0</v>
      </c>
      <c r="H607" s="44">
        <v>0</v>
      </c>
      <c r="I607" s="39">
        <f t="shared" si="190"/>
        <v>127</v>
      </c>
    </row>
    <row r="608" spans="1:11" ht="15">
      <c r="A608" s="28" t="s">
        <v>10</v>
      </c>
      <c r="B608" s="40">
        <v>1662.336</v>
      </c>
      <c r="C608" s="40">
        <v>0</v>
      </c>
      <c r="D608" s="40">
        <v>113.664</v>
      </c>
      <c r="E608" s="40">
        <v>0</v>
      </c>
      <c r="F608" s="422"/>
      <c r="G608" s="40">
        <v>0</v>
      </c>
      <c r="H608" s="41">
        <v>0</v>
      </c>
      <c r="I608" s="42">
        <f t="shared" si="190"/>
        <v>1776</v>
      </c>
    </row>
    <row r="609" spans="1:11" ht="15">
      <c r="A609" s="29" t="s">
        <v>11</v>
      </c>
      <c r="B609" s="43">
        <v>0</v>
      </c>
      <c r="C609" s="43">
        <v>0</v>
      </c>
      <c r="D609" s="43">
        <v>0</v>
      </c>
      <c r="E609" s="43">
        <v>0</v>
      </c>
      <c r="F609" s="422"/>
      <c r="G609" s="43">
        <v>0</v>
      </c>
      <c r="H609" s="44">
        <v>0</v>
      </c>
      <c r="I609" s="39">
        <f t="shared" si="190"/>
        <v>0</v>
      </c>
    </row>
    <row r="610" spans="1:11" ht="15">
      <c r="A610" s="28" t="s">
        <v>12</v>
      </c>
      <c r="B610" s="40">
        <v>0</v>
      </c>
      <c r="C610" s="40">
        <v>0</v>
      </c>
      <c r="D610" s="40">
        <v>0</v>
      </c>
      <c r="E610" s="40">
        <v>0</v>
      </c>
      <c r="F610" s="422"/>
      <c r="G610" s="40">
        <v>0</v>
      </c>
      <c r="H610" s="41">
        <v>0</v>
      </c>
      <c r="I610" s="42">
        <f t="shared" si="190"/>
        <v>0</v>
      </c>
    </row>
    <row r="611" spans="1:11" ht="15">
      <c r="A611" s="29" t="s">
        <v>13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190"/>
        <v>0</v>
      </c>
    </row>
    <row r="612" spans="1:11" ht="15">
      <c r="A612" s="28" t="s">
        <v>14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190"/>
        <v>0</v>
      </c>
    </row>
    <row r="613" spans="1:11" ht="15">
      <c r="A613" s="29" t="s">
        <v>15</v>
      </c>
      <c r="B613" s="43">
        <v>10979.388000000001</v>
      </c>
      <c r="C613" s="43">
        <v>0</v>
      </c>
      <c r="D613" s="43">
        <v>864.61199999999997</v>
      </c>
      <c r="E613" s="43">
        <v>0</v>
      </c>
      <c r="F613" s="422"/>
      <c r="G613" s="43">
        <v>0</v>
      </c>
      <c r="H613" s="44">
        <v>0</v>
      </c>
      <c r="I613" s="39">
        <f t="shared" si="190"/>
        <v>11844</v>
      </c>
    </row>
    <row r="614" spans="1:11" ht="15">
      <c r="A614" s="28" t="s">
        <v>16</v>
      </c>
      <c r="B614" s="40">
        <v>1480.4190000000001</v>
      </c>
      <c r="C614" s="40">
        <v>0</v>
      </c>
      <c r="D614" s="40">
        <v>116.58099999999999</v>
      </c>
      <c r="E614" s="40">
        <v>0</v>
      </c>
      <c r="F614" s="422"/>
      <c r="G614" s="40">
        <v>0</v>
      </c>
      <c r="H614" s="41">
        <v>0</v>
      </c>
      <c r="I614" s="42">
        <f>SUM(B614:H614)</f>
        <v>1597</v>
      </c>
    </row>
    <row r="615" spans="1:11" ht="15">
      <c r="A615" s="29" t="s">
        <v>17</v>
      </c>
      <c r="B615" s="43">
        <v>476.47800000000001</v>
      </c>
      <c r="C615" s="43">
        <v>0</v>
      </c>
      <c r="D615" s="43">
        <v>37.521999999999998</v>
      </c>
      <c r="E615" s="43">
        <v>0</v>
      </c>
      <c r="F615" s="422"/>
      <c r="G615" s="43">
        <v>0</v>
      </c>
      <c r="H615" s="44">
        <v>0</v>
      </c>
      <c r="I615" s="39">
        <f t="shared" si="190"/>
        <v>514</v>
      </c>
    </row>
    <row r="616" spans="1:11" ht="15">
      <c r="A616" s="28" t="s">
        <v>18</v>
      </c>
      <c r="B616" s="40">
        <v>0</v>
      </c>
      <c r="C616" s="40">
        <v>0</v>
      </c>
      <c r="D616" s="40">
        <v>0</v>
      </c>
      <c r="E616" s="40">
        <v>0</v>
      </c>
      <c r="F616" s="422"/>
      <c r="G616" s="40">
        <v>0</v>
      </c>
      <c r="H616" s="41">
        <v>0</v>
      </c>
      <c r="I616" s="42">
        <f t="shared" si="190"/>
        <v>0</v>
      </c>
    </row>
    <row r="617" spans="1:11" ht="15">
      <c r="A617" s="29" t="s">
        <v>140</v>
      </c>
      <c r="B617" s="43">
        <v>11870.857517009723</v>
      </c>
      <c r="C617" s="43">
        <v>0</v>
      </c>
      <c r="D617" s="43">
        <v>3748.691847476754</v>
      </c>
      <c r="E617" s="43">
        <v>0</v>
      </c>
      <c r="F617" s="422"/>
      <c r="G617" s="43">
        <v>0</v>
      </c>
      <c r="H617" s="44">
        <v>0</v>
      </c>
      <c r="I617" s="39">
        <f t="shared" si="190"/>
        <v>15619.549364486476</v>
      </c>
    </row>
    <row r="618" spans="1:11" ht="15">
      <c r="A618" s="28" t="s">
        <v>19</v>
      </c>
      <c r="B618" s="40">
        <v>0</v>
      </c>
      <c r="C618" s="40">
        <v>0</v>
      </c>
      <c r="D618" s="40">
        <v>0</v>
      </c>
      <c r="E618" s="40">
        <v>0</v>
      </c>
      <c r="F618" s="422"/>
      <c r="G618" s="40">
        <v>0</v>
      </c>
      <c r="H618" s="41">
        <v>0</v>
      </c>
      <c r="I618" s="42">
        <f t="shared" si="190"/>
        <v>0</v>
      </c>
    </row>
    <row r="619" spans="1:11" ht="15">
      <c r="A619" s="29" t="s">
        <v>20</v>
      </c>
      <c r="B619" s="43">
        <v>0</v>
      </c>
      <c r="C619" s="43">
        <v>0</v>
      </c>
      <c r="D619" s="43">
        <v>0</v>
      </c>
      <c r="E619" s="43">
        <v>0</v>
      </c>
      <c r="F619" s="422"/>
      <c r="G619" s="43">
        <v>0</v>
      </c>
      <c r="H619" s="44">
        <v>0</v>
      </c>
      <c r="I619" s="39">
        <f t="shared" si="190"/>
        <v>0</v>
      </c>
    </row>
    <row r="620" spans="1:11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190"/>
        <v>0</v>
      </c>
    </row>
    <row r="621" spans="1:11" ht="15">
      <c r="A621" s="30" t="s">
        <v>60</v>
      </c>
      <c r="B621" s="43">
        <v>15711.705</v>
      </c>
      <c r="C621" s="43">
        <v>0</v>
      </c>
      <c r="D621" s="43">
        <v>1649.2950000000001</v>
      </c>
      <c r="E621" s="43">
        <v>0</v>
      </c>
      <c r="F621" s="422"/>
      <c r="G621" s="43">
        <v>0</v>
      </c>
      <c r="H621" s="44">
        <v>0</v>
      </c>
      <c r="I621" s="39">
        <f t="shared" si="190"/>
        <v>17361</v>
      </c>
    </row>
    <row r="622" spans="1:11" s="15" customFormat="1" ht="15">
      <c r="A622" s="28" t="s">
        <v>22</v>
      </c>
      <c r="B622" s="40">
        <v>562.66027722496005</v>
      </c>
      <c r="C622" s="40">
        <v>0</v>
      </c>
      <c r="D622" s="40">
        <v>59.063786007040008</v>
      </c>
      <c r="E622" s="40">
        <v>0</v>
      </c>
      <c r="F622" s="422"/>
      <c r="G622" s="40">
        <v>0</v>
      </c>
      <c r="H622" s="41">
        <v>0</v>
      </c>
      <c r="I622" s="42">
        <f t="shared" si="190"/>
        <v>621.72406323200005</v>
      </c>
      <c r="K622"/>
    </row>
    <row r="623" spans="1:11" ht="15">
      <c r="A623" s="30" t="s">
        <v>23</v>
      </c>
      <c r="B623" s="43">
        <v>104.47204834258143</v>
      </c>
      <c r="C623" s="43">
        <v>0</v>
      </c>
      <c r="D623" s="43">
        <v>555.157450034372</v>
      </c>
      <c r="E623" s="43">
        <v>0</v>
      </c>
      <c r="F623" s="422"/>
      <c r="G623" s="43">
        <v>0</v>
      </c>
      <c r="H623" s="44">
        <v>0</v>
      </c>
      <c r="I623" s="39">
        <f>SUM(B623:H623)</f>
        <v>659.62949837695339</v>
      </c>
    </row>
    <row r="624" spans="1:11" ht="15">
      <c r="A624" s="28" t="s">
        <v>24</v>
      </c>
      <c r="B624" s="40">
        <v>1627.7192006400001</v>
      </c>
      <c r="C624" s="40">
        <v>0</v>
      </c>
      <c r="D624" s="40">
        <v>378.83799935999997</v>
      </c>
      <c r="E624" s="40">
        <v>0</v>
      </c>
      <c r="F624" s="422"/>
      <c r="G624" s="40">
        <v>0</v>
      </c>
      <c r="H624" s="41">
        <v>0</v>
      </c>
      <c r="I624" s="42">
        <f t="shared" si="190"/>
        <v>2006.5572</v>
      </c>
    </row>
    <row r="625" spans="1:9" ht="15.75" thickBot="1">
      <c r="A625" s="30" t="s">
        <v>25</v>
      </c>
      <c r="B625" s="43">
        <v>1451.6089463983412</v>
      </c>
      <c r="C625" s="43">
        <v>0</v>
      </c>
      <c r="D625" s="43">
        <v>1648.9150167825817</v>
      </c>
      <c r="E625" s="43">
        <v>4855.7357272905901</v>
      </c>
      <c r="F625" s="423"/>
      <c r="G625" s="43">
        <v>1271.7403095284881</v>
      </c>
      <c r="H625" s="44">
        <v>0</v>
      </c>
      <c r="I625" s="39">
        <f t="shared" si="190"/>
        <v>9228</v>
      </c>
    </row>
    <row r="626" spans="1:9" ht="15">
      <c r="A626" s="31" t="s">
        <v>26</v>
      </c>
      <c r="B626" s="45">
        <f>SUM(B605:B625)</f>
        <v>46931.971989615609</v>
      </c>
      <c r="C626" s="45">
        <f t="shared" ref="C626" si="191">SUM(C605:C625)</f>
        <v>0</v>
      </c>
      <c r="D626" s="45">
        <f t="shared" ref="D626:I626" si="192">SUM(D605:D625)</f>
        <v>9241.0120996607475</v>
      </c>
      <c r="E626" s="45">
        <f t="shared" si="192"/>
        <v>4855.7357272905901</v>
      </c>
      <c r="F626" s="45">
        <f t="shared" si="192"/>
        <v>0</v>
      </c>
      <c r="G626" s="45">
        <f t="shared" si="192"/>
        <v>1271.7403095284881</v>
      </c>
      <c r="H626" s="45">
        <f t="shared" si="192"/>
        <v>0</v>
      </c>
      <c r="I626" s="47">
        <f t="shared" si="192"/>
        <v>62300.460126095437</v>
      </c>
    </row>
    <row r="627" spans="1:9" ht="15" thickBot="1">
      <c r="A627" s="32" t="s">
        <v>90</v>
      </c>
      <c r="B627" s="48">
        <f>B626/$I626</f>
        <v>0.75331661908476788</v>
      </c>
      <c r="C627" s="48">
        <f t="shared" ref="C627:I627" si="193">C626/$I626</f>
        <v>0</v>
      </c>
      <c r="D627" s="48">
        <f t="shared" si="193"/>
        <v>0.14832975681009486</v>
      </c>
      <c r="E627" s="48">
        <f t="shared" si="193"/>
        <v>7.7940607781429472E-2</v>
      </c>
      <c r="F627" s="48">
        <f t="shared" si="193"/>
        <v>0</v>
      </c>
      <c r="G627" s="48">
        <f t="shared" si="193"/>
        <v>2.0413016323707719E-2</v>
      </c>
      <c r="H627" s="48">
        <f t="shared" si="193"/>
        <v>0</v>
      </c>
      <c r="I627" s="49">
        <f t="shared" si="193"/>
        <v>1</v>
      </c>
    </row>
    <row r="628" spans="1:9" ht="15" thickBot="1">
      <c r="A628" s="2"/>
    </row>
    <row r="629" spans="1:9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9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9" ht="15">
      <c r="A631" s="27" t="s">
        <v>7</v>
      </c>
      <c r="B631" s="37">
        <v>2.3984964412619165</v>
      </c>
      <c r="C631" s="37">
        <v>0</v>
      </c>
      <c r="D631" s="37">
        <v>3.6015035587380839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6</v>
      </c>
    </row>
    <row r="632" spans="1:9" ht="15">
      <c r="A632" s="28" t="s">
        <v>8</v>
      </c>
      <c r="B632" s="40">
        <v>0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194">SUM(B632:H632)</f>
        <v>0</v>
      </c>
    </row>
    <row r="633" spans="1:9" ht="15">
      <c r="A633" s="29" t="s">
        <v>9</v>
      </c>
      <c r="B633" s="43">
        <v>6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194"/>
        <v>6</v>
      </c>
    </row>
    <row r="634" spans="1:9" ht="15">
      <c r="A634" s="28" t="s">
        <v>10</v>
      </c>
      <c r="B634" s="40">
        <v>40.869078138032556</v>
      </c>
      <c r="C634" s="40">
        <v>0</v>
      </c>
      <c r="D634" s="40">
        <v>0.13092186196744418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194"/>
        <v>41</v>
      </c>
    </row>
    <row r="635" spans="1:9" ht="15">
      <c r="A635" s="29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194"/>
        <v>0</v>
      </c>
    </row>
    <row r="636" spans="1:9" ht="15">
      <c r="A636" s="28" t="s">
        <v>12</v>
      </c>
      <c r="B636" s="40">
        <v>0</v>
      </c>
      <c r="C636" s="40">
        <v>0</v>
      </c>
      <c r="D636" s="40">
        <v>0</v>
      </c>
      <c r="E636" s="40">
        <v>32.762595872720773</v>
      </c>
      <c r="F636" s="40">
        <v>0</v>
      </c>
      <c r="G636" s="40">
        <v>0</v>
      </c>
      <c r="H636" s="41">
        <v>0</v>
      </c>
      <c r="I636" s="42">
        <f t="shared" si="194"/>
        <v>32.762595872720773</v>
      </c>
    </row>
    <row r="637" spans="1:9" ht="15">
      <c r="A637" s="29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44">
        <v>0</v>
      </c>
      <c r="I637" s="39">
        <f t="shared" si="194"/>
        <v>0</v>
      </c>
    </row>
    <row r="638" spans="1:9" ht="15">
      <c r="A638" s="28" t="s">
        <v>14</v>
      </c>
      <c r="B638" s="40">
        <v>0</v>
      </c>
      <c r="C638" s="40">
        <v>1.8243070707161506</v>
      </c>
      <c r="D638" s="40">
        <v>0</v>
      </c>
      <c r="E638" s="40">
        <v>88.543949038048922</v>
      </c>
      <c r="F638" s="40">
        <v>3496.8466686964489</v>
      </c>
      <c r="G638" s="40">
        <v>0</v>
      </c>
      <c r="H638" s="41">
        <v>0</v>
      </c>
      <c r="I638" s="42">
        <f t="shared" si="194"/>
        <v>3587.2149248052137</v>
      </c>
    </row>
    <row r="639" spans="1:9" ht="15">
      <c r="A639" s="29" t="s">
        <v>15</v>
      </c>
      <c r="B639" s="43">
        <v>9.779302592545152</v>
      </c>
      <c r="C639" s="43">
        <v>0.22069740745484839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194"/>
        <v>10</v>
      </c>
    </row>
    <row r="640" spans="1:9" ht="15">
      <c r="A640" s="28" t="s">
        <v>16</v>
      </c>
      <c r="B640" s="40">
        <v>398.19272397417984</v>
      </c>
      <c r="C640" s="40">
        <v>1.7210139108501277</v>
      </c>
      <c r="D640" s="40">
        <v>32.086262114970019</v>
      </c>
      <c r="E640" s="40">
        <v>0</v>
      </c>
      <c r="F640" s="40">
        <v>0</v>
      </c>
      <c r="G640" s="40">
        <v>0</v>
      </c>
      <c r="H640" s="41">
        <v>0</v>
      </c>
      <c r="I640" s="42">
        <f>SUM(B640:H640)</f>
        <v>431.99999999999994</v>
      </c>
    </row>
    <row r="641" spans="1:9" ht="15">
      <c r="A641" s="29" t="s">
        <v>17</v>
      </c>
      <c r="B641" s="43">
        <v>51.242448629232449</v>
      </c>
      <c r="C641" s="43">
        <v>0</v>
      </c>
      <c r="D641" s="43">
        <v>0.24807657185947099</v>
      </c>
      <c r="E641" s="43">
        <v>1.5094747989080797</v>
      </c>
      <c r="F641" s="43">
        <v>0</v>
      </c>
      <c r="G641" s="43">
        <v>0</v>
      </c>
      <c r="H641" s="44">
        <v>0</v>
      </c>
      <c r="I641" s="39">
        <f t="shared" si="194"/>
        <v>53</v>
      </c>
    </row>
    <row r="642" spans="1:9" ht="15">
      <c r="A642" s="28" t="s">
        <v>18</v>
      </c>
      <c r="B642" s="40">
        <v>0</v>
      </c>
      <c r="C642" s="40">
        <v>0</v>
      </c>
      <c r="D642" s="40">
        <v>0</v>
      </c>
      <c r="E642" s="40">
        <v>0</v>
      </c>
      <c r="F642" s="40">
        <v>0</v>
      </c>
      <c r="G642" s="40">
        <v>0</v>
      </c>
      <c r="H642" s="41">
        <v>0</v>
      </c>
      <c r="I642" s="42">
        <f>SUM(B642:H642)</f>
        <v>0</v>
      </c>
    </row>
    <row r="643" spans="1:9" ht="15">
      <c r="A643" s="29" t="s">
        <v>140</v>
      </c>
      <c r="B643" s="43">
        <v>224.08405577679278</v>
      </c>
      <c r="C643" s="43">
        <v>0</v>
      </c>
      <c r="D643" s="43">
        <v>57.915944223207212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194"/>
        <v>282</v>
      </c>
    </row>
    <row r="644" spans="1:9" ht="15">
      <c r="A644" s="28" t="s">
        <v>19</v>
      </c>
      <c r="B644" s="40">
        <v>0</v>
      </c>
      <c r="C644" s="40">
        <v>0</v>
      </c>
      <c r="D644" s="40">
        <v>0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194"/>
        <v>0</v>
      </c>
    </row>
    <row r="645" spans="1:9" ht="15">
      <c r="A645" s="29" t="s">
        <v>20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44">
        <v>0</v>
      </c>
      <c r="I645" s="39">
        <f t="shared" si="194"/>
        <v>0</v>
      </c>
    </row>
    <row r="646" spans="1:9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194"/>
        <v>0</v>
      </c>
    </row>
    <row r="647" spans="1:9" ht="15">
      <c r="A647" s="30" t="s">
        <v>60</v>
      </c>
      <c r="B647" s="43">
        <v>677.52347334462218</v>
      </c>
      <c r="C647" s="43">
        <v>30.689513847277624</v>
      </c>
      <c r="D647" s="43">
        <v>385.78701280810026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194"/>
        <v>1094</v>
      </c>
    </row>
    <row r="648" spans="1:9" ht="15">
      <c r="A648" s="28" t="s">
        <v>22</v>
      </c>
      <c r="B648" s="40">
        <v>199.57239715219913</v>
      </c>
      <c r="C648" s="40">
        <v>0</v>
      </c>
      <c r="D648" s="40">
        <v>0.30712286246732512</v>
      </c>
      <c r="E648" s="40">
        <v>0</v>
      </c>
      <c r="F648" s="40">
        <v>105.12047998533352</v>
      </c>
      <c r="G648" s="40">
        <v>0</v>
      </c>
      <c r="H648" s="41">
        <v>0</v>
      </c>
      <c r="I648" s="42">
        <f t="shared" si="194"/>
        <v>305</v>
      </c>
    </row>
    <row r="649" spans="1:9" ht="15">
      <c r="A649" s="30" t="s">
        <v>23</v>
      </c>
      <c r="B649" s="43">
        <v>8.9068372780325156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39">
        <f>SUM(B649:H649)</f>
        <v>8.9068372780325156</v>
      </c>
    </row>
    <row r="650" spans="1:9" ht="15">
      <c r="A650" s="28" t="s">
        <v>24</v>
      </c>
      <c r="B650" s="40">
        <v>28.108799999999999</v>
      </c>
      <c r="C650" s="40">
        <v>0</v>
      </c>
      <c r="D650" s="40">
        <v>0</v>
      </c>
      <c r="E650" s="40">
        <v>0</v>
      </c>
      <c r="F650" s="40">
        <v>0</v>
      </c>
      <c r="G650" s="40">
        <v>0</v>
      </c>
      <c r="H650" s="41">
        <v>0</v>
      </c>
      <c r="I650" s="42">
        <f t="shared" si="194"/>
        <v>28.108799999999999</v>
      </c>
    </row>
    <row r="651" spans="1:9" ht="15.75" thickBot="1">
      <c r="A651" s="30" t="s">
        <v>25</v>
      </c>
      <c r="B651" s="43">
        <v>343.18538463771557</v>
      </c>
      <c r="C651" s="43">
        <v>0.44590882403600773</v>
      </c>
      <c r="D651" s="43">
        <v>7.0985498691293154</v>
      </c>
      <c r="E651" s="43">
        <v>570.26664885559489</v>
      </c>
      <c r="F651" s="43">
        <v>0</v>
      </c>
      <c r="G651" s="43">
        <v>192.30546385250653</v>
      </c>
      <c r="H651" s="44">
        <v>2.6980439610177003</v>
      </c>
      <c r="I651" s="39">
        <f t="shared" si="194"/>
        <v>1116</v>
      </c>
    </row>
    <row r="652" spans="1:9" ht="15">
      <c r="A652" s="31" t="s">
        <v>26</v>
      </c>
      <c r="B652" s="45">
        <f>SUM(B631:B651)</f>
        <v>1989.8629979646139</v>
      </c>
      <c r="C652" s="45">
        <f t="shared" ref="C652" si="195">SUM(C631:C651)</f>
        <v>34.901441060334761</v>
      </c>
      <c r="D652" s="45">
        <f t="shared" ref="D652:I652" si="196">SUM(D631:D651)</f>
        <v>487.17539387043917</v>
      </c>
      <c r="E652" s="45">
        <f t="shared" si="196"/>
        <v>693.08266856527268</v>
      </c>
      <c r="F652" s="45">
        <f t="shared" si="196"/>
        <v>3601.9671486817824</v>
      </c>
      <c r="G652" s="45">
        <f t="shared" si="196"/>
        <v>192.30546385250653</v>
      </c>
      <c r="H652" s="45">
        <f t="shared" si="196"/>
        <v>2.6980439610177003</v>
      </c>
      <c r="I652" s="47">
        <f t="shared" si="196"/>
        <v>7001.9931579559661</v>
      </c>
    </row>
    <row r="653" spans="1:9" ht="15" thickBot="1">
      <c r="A653" s="32" t="s">
        <v>90</v>
      </c>
      <c r="B653" s="53">
        <f>B652/$I652</f>
        <v>0.28418522456047329</v>
      </c>
      <c r="C653" s="53">
        <f t="shared" ref="C653:I653" si="197">C652/$I652</f>
        <v>4.9845008803926409E-3</v>
      </c>
      <c r="D653" s="53">
        <f t="shared" si="197"/>
        <v>6.9576673795644819E-2</v>
      </c>
      <c r="E653" s="53">
        <f t="shared" si="197"/>
        <v>9.8983625509225515E-2</v>
      </c>
      <c r="F653" s="53">
        <f t="shared" si="197"/>
        <v>0.51442026112080275</v>
      </c>
      <c r="G653" s="53">
        <f t="shared" si="197"/>
        <v>2.746438899815273E-2</v>
      </c>
      <c r="H653" s="53">
        <f t="shared" si="197"/>
        <v>3.8532513530837524E-4</v>
      </c>
      <c r="I653" s="54">
        <f t="shared" si="197"/>
        <v>1</v>
      </c>
    </row>
  </sheetData>
  <mergeCells count="79">
    <mergeCell ref="B578:I578"/>
    <mergeCell ref="F579:F599"/>
    <mergeCell ref="B604:I604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29:A630"/>
    <mergeCell ref="B6:I6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AF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45.125" style="1" customWidth="1"/>
    <col min="2" max="9" width="16.625" style="1" customWidth="1"/>
    <col min="10" max="10" width="12.375" style="4" bestFit="1" customWidth="1"/>
    <col min="11" max="11" width="13" customWidth="1"/>
    <col min="12" max="12" width="9.75" style="1" customWidth="1"/>
    <col min="13" max="19" width="16.625" style="1" customWidth="1"/>
    <col min="20" max="20" width="36.625" style="1" customWidth="1"/>
    <col min="21" max="41" width="16.625" style="1" customWidth="1"/>
    <col min="42" max="44" width="14.625" style="1" customWidth="1"/>
    <col min="45" max="16384" width="11" style="1"/>
  </cols>
  <sheetData>
    <row r="1" spans="1:11" s="4" customFormat="1" ht="15" customHeight="1" thickTop="1">
      <c r="A1" s="382" t="s">
        <v>114</v>
      </c>
      <c r="B1" s="455"/>
      <c r="C1" s="455"/>
      <c r="D1" s="455"/>
      <c r="E1" s="455"/>
      <c r="F1" s="455"/>
      <c r="G1" s="455"/>
      <c r="H1" s="455"/>
      <c r="I1" s="456"/>
      <c r="K1"/>
    </row>
    <row r="2" spans="1:11" s="4" customFormat="1" ht="14.25" customHeight="1">
      <c r="A2" s="457"/>
      <c r="B2" s="458"/>
      <c r="C2" s="458"/>
      <c r="D2" s="458"/>
      <c r="E2" s="458"/>
      <c r="F2" s="458"/>
      <c r="G2" s="458"/>
      <c r="H2" s="458"/>
      <c r="I2" s="459"/>
      <c r="K2"/>
    </row>
    <row r="3" spans="1:11" s="4" customFormat="1" ht="15" customHeight="1" thickBot="1">
      <c r="A3" s="460"/>
      <c r="B3" s="461"/>
      <c r="C3" s="461"/>
      <c r="D3" s="461"/>
      <c r="E3" s="461"/>
      <c r="F3" s="461"/>
      <c r="G3" s="461"/>
      <c r="H3" s="461"/>
      <c r="I3" s="462"/>
      <c r="K3"/>
    </row>
    <row r="4" spans="1:11" s="4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/>
    </row>
    <row r="5" spans="1:11" ht="28.5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s="4" customFormat="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  <c r="K6"/>
    </row>
    <row r="7" spans="1:11" s="4" customFormat="1" ht="15" customHeight="1">
      <c r="A7" s="27" t="s">
        <v>7</v>
      </c>
      <c r="B7" s="37">
        <f>+B33+B85</f>
        <v>1035.0947726458103</v>
      </c>
      <c r="C7" s="37">
        <f t="shared" ref="C7:H7" si="0">+C33+C85</f>
        <v>1352.9999999895683</v>
      </c>
      <c r="D7" s="37">
        <f t="shared" si="0"/>
        <v>2437.9052273646216</v>
      </c>
      <c r="E7" s="37">
        <f t="shared" si="0"/>
        <v>0</v>
      </c>
      <c r="F7" s="37">
        <f>+F59+F85</f>
        <v>19</v>
      </c>
      <c r="G7" s="37">
        <f t="shared" si="0"/>
        <v>0</v>
      </c>
      <c r="H7" s="38">
        <f t="shared" si="0"/>
        <v>0</v>
      </c>
      <c r="I7" s="39">
        <f>SUM(B7:H7)</f>
        <v>4845</v>
      </c>
      <c r="K7" s="294">
        <v>0</v>
      </c>
    </row>
    <row r="8" spans="1:11" s="4" customFormat="1" ht="15" customHeight="1">
      <c r="A8" s="28" t="s">
        <v>8</v>
      </c>
      <c r="B8" s="40">
        <f t="shared" ref="B8:H23" si="1">+B34+B86</f>
        <v>26.284711795065917</v>
      </c>
      <c r="C8" s="40">
        <f t="shared" si="1"/>
        <v>0</v>
      </c>
      <c r="D8" s="40">
        <f t="shared" si="1"/>
        <v>2.7152882049340832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29</v>
      </c>
      <c r="K8" s="294">
        <v>0</v>
      </c>
    </row>
    <row r="9" spans="1:11" ht="13.5" customHeight="1">
      <c r="A9" s="29" t="s">
        <v>9</v>
      </c>
      <c r="B9" s="43">
        <f t="shared" si="1"/>
        <v>214.25513815000568</v>
      </c>
      <c r="C9" s="43">
        <f t="shared" si="1"/>
        <v>0</v>
      </c>
      <c r="D9" s="43">
        <f t="shared" si="1"/>
        <v>22.744861849994344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237.00000000000003</v>
      </c>
      <c r="K9" s="294">
        <v>0</v>
      </c>
    </row>
    <row r="10" spans="1:11" ht="13.5" customHeight="1">
      <c r="A10" s="28" t="s">
        <v>10</v>
      </c>
      <c r="B10" s="40">
        <f t="shared" si="1"/>
        <v>1999.2019188628542</v>
      </c>
      <c r="C10" s="40">
        <f t="shared" si="1"/>
        <v>2.1694915048290724E-8</v>
      </c>
      <c r="D10" s="40">
        <f t="shared" si="1"/>
        <v>253.79808110545088</v>
      </c>
      <c r="E10" s="40">
        <f t="shared" si="1"/>
        <v>9.9999998000000051E-9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2253</v>
      </c>
      <c r="K10" s="294">
        <v>0</v>
      </c>
    </row>
    <row r="11" spans="1:11" ht="13.5" customHeight="1">
      <c r="A11" s="29" t="s">
        <v>11</v>
      </c>
      <c r="B11" s="43">
        <f t="shared" si="1"/>
        <v>0</v>
      </c>
      <c r="C11" s="43">
        <f t="shared" si="1"/>
        <v>0</v>
      </c>
      <c r="D11" s="43">
        <f t="shared" si="1"/>
        <v>0</v>
      </c>
      <c r="E11" s="43">
        <f t="shared" si="1"/>
        <v>0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0</v>
      </c>
      <c r="K11" s="294">
        <v>0</v>
      </c>
    </row>
    <row r="12" spans="1:11" ht="13.5" customHeight="1">
      <c r="A12" s="28" t="s">
        <v>12</v>
      </c>
      <c r="B12" s="40">
        <f t="shared" si="1"/>
        <v>5.7316231208676691E-8</v>
      </c>
      <c r="C12" s="40">
        <f t="shared" si="1"/>
        <v>3.8210801805430266E-8</v>
      </c>
      <c r="D12" s="40">
        <f t="shared" si="1"/>
        <v>6.1059185204125517E-2</v>
      </c>
      <c r="E12" s="40">
        <f t="shared" si="1"/>
        <v>37.931958226333293</v>
      </c>
      <c r="F12" s="40">
        <f>+F64+F90</f>
        <v>19406.358299621832</v>
      </c>
      <c r="G12" s="40">
        <f t="shared" si="1"/>
        <v>0</v>
      </c>
      <c r="H12" s="41">
        <f t="shared" si="1"/>
        <v>0</v>
      </c>
      <c r="I12" s="42">
        <f t="shared" si="3"/>
        <v>19444.351317128898</v>
      </c>
      <c r="K12" s="294">
        <v>0</v>
      </c>
    </row>
    <row r="13" spans="1:11" ht="13.5" customHeight="1">
      <c r="A13" s="29" t="s">
        <v>13</v>
      </c>
      <c r="B13" s="43">
        <f t="shared" si="1"/>
        <v>0</v>
      </c>
      <c r="C13" s="43">
        <f t="shared" si="1"/>
        <v>0</v>
      </c>
      <c r="D13" s="43">
        <f t="shared" si="1"/>
        <v>0</v>
      </c>
      <c r="E13" s="43">
        <f t="shared" si="1"/>
        <v>68</v>
      </c>
      <c r="F13" s="43">
        <f t="shared" si="2"/>
        <v>15282</v>
      </c>
      <c r="G13" s="43">
        <f t="shared" si="1"/>
        <v>0</v>
      </c>
      <c r="H13" s="44">
        <f t="shared" si="1"/>
        <v>0</v>
      </c>
      <c r="I13" s="39">
        <f t="shared" si="3"/>
        <v>15350</v>
      </c>
      <c r="K13" s="294">
        <v>0</v>
      </c>
    </row>
    <row r="14" spans="1:11" ht="13.5" customHeight="1">
      <c r="A14" s="28" t="s">
        <v>14</v>
      </c>
      <c r="B14" s="40">
        <f t="shared" si="1"/>
        <v>6.8851762996297103E-8</v>
      </c>
      <c r="C14" s="40">
        <f t="shared" si="1"/>
        <v>2.3810682776109759</v>
      </c>
      <c r="D14" s="40">
        <f t="shared" si="1"/>
        <v>4.9998998084069539</v>
      </c>
      <c r="E14" s="40">
        <f t="shared" si="1"/>
        <v>1261.0637362126663</v>
      </c>
      <c r="F14" s="40">
        <f t="shared" si="2"/>
        <v>31019.092367117519</v>
      </c>
      <c r="G14" s="40">
        <f t="shared" si="1"/>
        <v>0</v>
      </c>
      <c r="H14" s="41">
        <f t="shared" si="1"/>
        <v>0</v>
      </c>
      <c r="I14" s="42">
        <f>SUM(B14:H14)</f>
        <v>32287.537071485054</v>
      </c>
      <c r="K14" s="294">
        <v>0</v>
      </c>
    </row>
    <row r="15" spans="1:11" ht="13.5" customHeight="1">
      <c r="A15" s="29" t="s">
        <v>15</v>
      </c>
      <c r="B15" s="43">
        <f>+B41+B93</f>
        <v>14570.560726180129</v>
      </c>
      <c r="C15" s="43">
        <f t="shared" si="1"/>
        <v>59.561173060980394</v>
      </c>
      <c r="D15" s="43">
        <f t="shared" si="1"/>
        <v>987.87810072051298</v>
      </c>
      <c r="E15" s="43">
        <f t="shared" si="1"/>
        <v>3.8379309746579801E-8</v>
      </c>
      <c r="F15" s="43">
        <f t="shared" si="2"/>
        <v>0</v>
      </c>
      <c r="G15" s="43">
        <f t="shared" si="1"/>
        <v>0</v>
      </c>
      <c r="H15" s="44">
        <f t="shared" si="1"/>
        <v>0</v>
      </c>
      <c r="I15" s="39">
        <f t="shared" si="3"/>
        <v>15618</v>
      </c>
      <c r="K15" s="294">
        <v>0</v>
      </c>
    </row>
    <row r="16" spans="1:11" ht="13.5" customHeight="1">
      <c r="A16" s="28" t="s">
        <v>16</v>
      </c>
      <c r="B16" s="40">
        <f t="shared" si="1"/>
        <v>3351.0485248245031</v>
      </c>
      <c r="C16" s="40">
        <f t="shared" si="1"/>
        <v>937.03075098235854</v>
      </c>
      <c r="D16" s="40">
        <f t="shared" si="1"/>
        <v>2203.5488028672889</v>
      </c>
      <c r="E16" s="40">
        <f t="shared" si="1"/>
        <v>22.371921325849591</v>
      </c>
      <c r="F16" s="40">
        <f t="shared" si="2"/>
        <v>0</v>
      </c>
      <c r="G16" s="40">
        <f t="shared" si="1"/>
        <v>0</v>
      </c>
      <c r="H16" s="41">
        <f t="shared" si="1"/>
        <v>0</v>
      </c>
      <c r="I16" s="42">
        <f t="shared" si="3"/>
        <v>6514</v>
      </c>
      <c r="K16" s="294">
        <v>0</v>
      </c>
    </row>
    <row r="17" spans="1:11" ht="13.5" customHeight="1">
      <c r="A17" s="29" t="s">
        <v>17</v>
      </c>
      <c r="B17" s="43">
        <f t="shared" si="1"/>
        <v>702.89900563931042</v>
      </c>
      <c r="C17" s="43">
        <f t="shared" si="1"/>
        <v>10.204541813198192</v>
      </c>
      <c r="D17" s="43">
        <f t="shared" si="1"/>
        <v>252.64252690745047</v>
      </c>
      <c r="E17" s="43">
        <f t="shared" si="1"/>
        <v>10.253925640040956</v>
      </c>
      <c r="F17" s="43">
        <f t="shared" si="2"/>
        <v>34.712964038204767</v>
      </c>
      <c r="G17" s="43">
        <f t="shared" si="1"/>
        <v>0</v>
      </c>
      <c r="H17" s="44">
        <f t="shared" si="1"/>
        <v>0</v>
      </c>
      <c r="I17" s="39">
        <f>SUM(B17:H17)</f>
        <v>1010.7129640382047</v>
      </c>
      <c r="K17" s="294">
        <v>0</v>
      </c>
    </row>
    <row r="18" spans="1:11" ht="13.5" customHeight="1">
      <c r="A18" s="28" t="s">
        <v>18</v>
      </c>
      <c r="B18" s="40">
        <f t="shared" si="1"/>
        <v>2.8301886781772873E-9</v>
      </c>
      <c r="C18" s="40">
        <f t="shared" si="1"/>
        <v>2.8301886781772873E-9</v>
      </c>
      <c r="D18" s="40">
        <f t="shared" si="1"/>
        <v>14.999999994339623</v>
      </c>
      <c r="E18" s="40">
        <f t="shared" si="1"/>
        <v>0</v>
      </c>
      <c r="F18" s="40">
        <f t="shared" si="2"/>
        <v>0</v>
      </c>
      <c r="G18" s="40">
        <f t="shared" si="1"/>
        <v>0</v>
      </c>
      <c r="H18" s="41">
        <f t="shared" si="1"/>
        <v>0</v>
      </c>
      <c r="I18" s="42">
        <f t="shared" si="3"/>
        <v>15</v>
      </c>
      <c r="K18" s="294">
        <v>0</v>
      </c>
    </row>
    <row r="19" spans="1:11" ht="13.5" customHeight="1">
      <c r="A19" s="29" t="s">
        <v>140</v>
      </c>
      <c r="B19" s="43">
        <f t="shared" si="1"/>
        <v>16799.226491128804</v>
      </c>
      <c r="C19" s="43">
        <f t="shared" si="1"/>
        <v>4899.9034203479987</v>
      </c>
      <c r="D19" s="43">
        <f t="shared" si="1"/>
        <v>9340.5454183798647</v>
      </c>
      <c r="E19" s="43">
        <f t="shared" si="1"/>
        <v>833.32749090211041</v>
      </c>
      <c r="F19" s="43">
        <f t="shared" si="2"/>
        <v>2629</v>
      </c>
      <c r="G19" s="43">
        <f t="shared" si="1"/>
        <v>0</v>
      </c>
      <c r="H19" s="44">
        <f t="shared" si="1"/>
        <v>0</v>
      </c>
      <c r="I19" s="39">
        <f t="shared" si="3"/>
        <v>34502.002820758775</v>
      </c>
      <c r="K19" s="294">
        <v>0</v>
      </c>
    </row>
    <row r="20" spans="1:11" ht="13.5" customHeight="1">
      <c r="A20" s="28" t="s">
        <v>19</v>
      </c>
      <c r="B20" s="40">
        <f t="shared" si="1"/>
        <v>0</v>
      </c>
      <c r="C20" s="40">
        <f t="shared" si="1"/>
        <v>0</v>
      </c>
      <c r="D20" s="40">
        <f t="shared" si="1"/>
        <v>0</v>
      </c>
      <c r="E20" s="40">
        <f t="shared" si="1"/>
        <v>0</v>
      </c>
      <c r="F20" s="40">
        <f t="shared" si="2"/>
        <v>0</v>
      </c>
      <c r="G20" s="40">
        <f t="shared" si="1"/>
        <v>0</v>
      </c>
      <c r="H20" s="41">
        <f t="shared" si="1"/>
        <v>0</v>
      </c>
      <c r="I20" s="42">
        <f t="shared" si="3"/>
        <v>0</v>
      </c>
      <c r="K20" s="294">
        <v>0</v>
      </c>
    </row>
    <row r="21" spans="1:11" ht="13.5" customHeight="1">
      <c r="A21" s="29" t="s">
        <v>20</v>
      </c>
      <c r="B21" s="43">
        <f t="shared" si="1"/>
        <v>0</v>
      </c>
      <c r="C21" s="43">
        <f t="shared" si="1"/>
        <v>0</v>
      </c>
      <c r="D21" s="43">
        <f t="shared" si="1"/>
        <v>0</v>
      </c>
      <c r="E21" s="43">
        <f t="shared" si="1"/>
        <v>0</v>
      </c>
      <c r="F21" s="43">
        <f t="shared" si="2"/>
        <v>0</v>
      </c>
      <c r="G21" s="43">
        <f t="shared" si="1"/>
        <v>0</v>
      </c>
      <c r="H21" s="44">
        <f t="shared" si="1"/>
        <v>0</v>
      </c>
      <c r="I21" s="39">
        <f t="shared" si="3"/>
        <v>0</v>
      </c>
      <c r="K21" s="294">
        <v>0</v>
      </c>
    </row>
    <row r="22" spans="1:11" ht="13.5" customHeight="1">
      <c r="A22" s="28" t="s">
        <v>21</v>
      </c>
      <c r="B22" s="40">
        <f t="shared" si="1"/>
        <v>104.00993140519752</v>
      </c>
      <c r="C22" s="40">
        <f t="shared" si="1"/>
        <v>252.63591558929565</v>
      </c>
      <c r="D22" s="40">
        <f t="shared" si="1"/>
        <v>118.35415298806271</v>
      </c>
      <c r="E22" s="40">
        <f t="shared" si="1"/>
        <v>1.7444168633752441E-8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475.00000000000006</v>
      </c>
      <c r="K22" s="294">
        <v>0</v>
      </c>
    </row>
    <row r="23" spans="1:11" ht="13.5" customHeight="1">
      <c r="A23" s="30" t="s">
        <v>60</v>
      </c>
      <c r="B23" s="43">
        <f t="shared" si="1"/>
        <v>17913.411105572224</v>
      </c>
      <c r="C23" s="43">
        <f t="shared" si="1"/>
        <v>43.513514389111506</v>
      </c>
      <c r="D23" s="43">
        <f t="shared" si="1"/>
        <v>2250.075380003997</v>
      </c>
      <c r="E23" s="43">
        <f t="shared" si="1"/>
        <v>3.4666666396444448E-8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20207</v>
      </c>
      <c r="K23" s="294">
        <v>0</v>
      </c>
    </row>
    <row r="24" spans="1:11" ht="13.5" customHeight="1">
      <c r="A24" s="28" t="s">
        <v>22</v>
      </c>
      <c r="B24" s="40">
        <f t="shared" ref="B24:H27" si="4">+B50+B102</f>
        <v>1028.8343660552578</v>
      </c>
      <c r="C24" s="40">
        <f t="shared" si="4"/>
        <v>702.80061714493081</v>
      </c>
      <c r="D24" s="40">
        <f t="shared" si="4"/>
        <v>95.867743219514381</v>
      </c>
      <c r="E24" s="40">
        <f t="shared" si="4"/>
        <v>2.5108225084937186E-8</v>
      </c>
      <c r="F24" s="40">
        <f t="shared" si="2"/>
        <v>154.92081403518887</v>
      </c>
      <c r="G24" s="40">
        <f t="shared" si="4"/>
        <v>0</v>
      </c>
      <c r="H24" s="41">
        <f t="shared" si="4"/>
        <v>0</v>
      </c>
      <c r="I24" s="42">
        <f t="shared" si="3"/>
        <v>1982.4235404799999</v>
      </c>
      <c r="K24" s="294">
        <v>0</v>
      </c>
    </row>
    <row r="25" spans="1:11" ht="13.5" customHeight="1">
      <c r="A25" s="30" t="s">
        <v>23</v>
      </c>
      <c r="B25" s="43">
        <f t="shared" si="4"/>
        <v>564.85211059426354</v>
      </c>
      <c r="C25" s="43">
        <f t="shared" si="4"/>
        <v>0</v>
      </c>
      <c r="D25" s="43">
        <f t="shared" si="4"/>
        <v>505.36921728438477</v>
      </c>
      <c r="E25" s="43">
        <f t="shared" si="4"/>
        <v>0</v>
      </c>
      <c r="F25" s="43">
        <f t="shared" si="2"/>
        <v>0</v>
      </c>
      <c r="G25" s="43">
        <f t="shared" si="4"/>
        <v>0</v>
      </c>
      <c r="H25" s="44">
        <f t="shared" si="4"/>
        <v>0</v>
      </c>
      <c r="I25" s="39">
        <f t="shared" si="3"/>
        <v>1070.2213278786483</v>
      </c>
      <c r="K25" s="294">
        <v>0</v>
      </c>
    </row>
    <row r="26" spans="1:11" ht="13.5" customHeight="1">
      <c r="A26" s="28" t="s">
        <v>24</v>
      </c>
      <c r="B26" s="40">
        <f t="shared" si="4"/>
        <v>2765.8250061470617</v>
      </c>
      <c r="C26" s="40">
        <f t="shared" si="4"/>
        <v>216.57177508857467</v>
      </c>
      <c r="D26" s="40">
        <f t="shared" si="4"/>
        <v>465.8373347454575</v>
      </c>
      <c r="E26" s="40">
        <f t="shared" si="4"/>
        <v>1.8906480507234369E-8</v>
      </c>
      <c r="F26" s="40">
        <f t="shared" si="2"/>
        <v>0</v>
      </c>
      <c r="G26" s="40">
        <f t="shared" si="4"/>
        <v>0</v>
      </c>
      <c r="H26" s="41">
        <f t="shared" si="4"/>
        <v>0</v>
      </c>
      <c r="I26" s="42">
        <f t="shared" si="3"/>
        <v>3448.2341160000005</v>
      </c>
      <c r="K26" s="294">
        <v>0</v>
      </c>
    </row>
    <row r="27" spans="1:11" ht="13.5" customHeight="1" thickBot="1">
      <c r="A27" s="30" t="s">
        <v>25</v>
      </c>
      <c r="B27" s="43">
        <f t="shared" si="4"/>
        <v>3584.7898093907838</v>
      </c>
      <c r="C27" s="43">
        <f t="shared" si="4"/>
        <v>53.558542498713884</v>
      </c>
      <c r="D27" s="43">
        <f t="shared" si="4"/>
        <v>6861.5506564887055</v>
      </c>
      <c r="E27" s="43">
        <f t="shared" si="4"/>
        <v>13827.576101602228</v>
      </c>
      <c r="F27" s="43">
        <f t="shared" si="2"/>
        <v>1718.4851999999998</v>
      </c>
      <c r="G27" s="43">
        <f t="shared" si="4"/>
        <v>4994.0272858286235</v>
      </c>
      <c r="H27" s="44">
        <f t="shared" si="4"/>
        <v>355.04360419094792</v>
      </c>
      <c r="I27" s="39">
        <f t="shared" si="3"/>
        <v>31395.031200000001</v>
      </c>
      <c r="K27" s="294">
        <v>0</v>
      </c>
    </row>
    <row r="28" spans="1:11" s="15" customFormat="1" ht="13.5" customHeight="1">
      <c r="A28" s="31" t="s">
        <v>26</v>
      </c>
      <c r="B28" s="45">
        <f>SUM(B7:B27)</f>
        <v>64660.293618520263</v>
      </c>
      <c r="C28" s="45">
        <f t="shared" ref="C28:I28" si="5">SUM(C7:C27)</f>
        <v>8531.1613192450768</v>
      </c>
      <c r="D28" s="45">
        <f t="shared" si="5"/>
        <v>25818.893751118194</v>
      </c>
      <c r="E28" s="45">
        <f t="shared" si="5"/>
        <v>16060.525134053734</v>
      </c>
      <c r="F28" s="45">
        <f t="shared" si="5"/>
        <v>70263.569644812727</v>
      </c>
      <c r="G28" s="45">
        <f t="shared" si="5"/>
        <v>4994.0272858286235</v>
      </c>
      <c r="H28" s="45">
        <f t="shared" si="5"/>
        <v>355.04360419094792</v>
      </c>
      <c r="I28" s="45">
        <f t="shared" si="5"/>
        <v>190683.51435776957</v>
      </c>
      <c r="J28" s="293">
        <v>0</v>
      </c>
      <c r="K28" s="294">
        <v>0</v>
      </c>
    </row>
    <row r="29" spans="1:11" ht="13.5" customHeight="1" thickBot="1">
      <c r="A29" s="32" t="s">
        <v>90</v>
      </c>
      <c r="B29" s="48">
        <f>B28/$I28</f>
        <v>0.33909745074868669</v>
      </c>
      <c r="C29" s="48">
        <f t="shared" ref="C29:I29" si="6">C28/$I28</f>
        <v>4.4739899765212539E-2</v>
      </c>
      <c r="D29" s="48">
        <f t="shared" si="6"/>
        <v>0.13540181403766005</v>
      </c>
      <c r="E29" s="48">
        <f t="shared" si="6"/>
        <v>8.4226081044007847E-2</v>
      </c>
      <c r="F29" s="48">
        <f t="shared" si="6"/>
        <v>0.36848266553856796</v>
      </c>
      <c r="G29" s="48">
        <f t="shared" si="6"/>
        <v>2.6190136586525196E-2</v>
      </c>
      <c r="H29" s="48">
        <f t="shared" si="6"/>
        <v>1.861952279339671E-3</v>
      </c>
      <c r="I29" s="49">
        <f t="shared" si="6"/>
        <v>1</v>
      </c>
      <c r="K29" s="294"/>
    </row>
    <row r="30" spans="1:11" ht="13.5" customHeight="1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28.5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1.0431765612872538E-8</v>
      </c>
      <c r="C33" s="37">
        <f t="shared" ref="C33:E33" si="7">C111+C137+C163+C189+C215+C241+C267+C293+C319+C345+C371+C397+C423</f>
        <v>1352.9999999895683</v>
      </c>
      <c r="D33" s="37">
        <f t="shared" si="7"/>
        <v>2357</v>
      </c>
      <c r="E33" s="37">
        <f t="shared" si="7"/>
        <v>0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3710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0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0</v>
      </c>
      <c r="K34" s="294">
        <v>0</v>
      </c>
    </row>
    <row r="35" spans="1:11" ht="13.5" customHeight="1">
      <c r="A35" s="29" t="s">
        <v>9</v>
      </c>
      <c r="B35" s="43">
        <f t="shared" si="9"/>
        <v>2</v>
      </c>
      <c r="C35" s="43">
        <f t="shared" si="9"/>
        <v>0</v>
      </c>
      <c r="D35" s="43">
        <f t="shared" si="9"/>
        <v>0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2</v>
      </c>
      <c r="K35" s="294">
        <v>0</v>
      </c>
    </row>
    <row r="36" spans="1:11" ht="13.5" customHeight="1">
      <c r="A36" s="28" t="s">
        <v>10</v>
      </c>
      <c r="B36" s="40">
        <f t="shared" si="9"/>
        <v>2.1694915048290724E-8</v>
      </c>
      <c r="C36" s="40">
        <f t="shared" si="9"/>
        <v>2.1694915048290724E-8</v>
      </c>
      <c r="D36" s="40">
        <f t="shared" si="9"/>
        <v>121.99999994661017</v>
      </c>
      <c r="E36" s="40">
        <f t="shared" si="9"/>
        <v>9.9999998000000051E-9</v>
      </c>
      <c r="F36" s="422"/>
      <c r="G36" s="40">
        <f t="shared" si="8"/>
        <v>0</v>
      </c>
      <c r="H36" s="41">
        <f t="shared" si="8"/>
        <v>0</v>
      </c>
      <c r="I36" s="42">
        <f t="shared" si="10"/>
        <v>122</v>
      </c>
      <c r="K36" s="294">
        <v>0</v>
      </c>
    </row>
    <row r="37" spans="1:11" ht="13.5" customHeight="1">
      <c r="A37" s="29" t="s">
        <v>11</v>
      </c>
      <c r="B37" s="43">
        <f t="shared" si="9"/>
        <v>0</v>
      </c>
      <c r="C37" s="43">
        <f t="shared" si="9"/>
        <v>0</v>
      </c>
      <c r="D37" s="43">
        <f t="shared" si="9"/>
        <v>0</v>
      </c>
      <c r="E37" s="43">
        <f t="shared" si="9"/>
        <v>0</v>
      </c>
      <c r="F37" s="422"/>
      <c r="G37" s="43">
        <f t="shared" si="8"/>
        <v>0</v>
      </c>
      <c r="H37" s="44">
        <f t="shared" si="8"/>
        <v>0</v>
      </c>
      <c r="I37" s="39">
        <f t="shared" si="10"/>
        <v>0</v>
      </c>
      <c r="K37" s="294">
        <v>0</v>
      </c>
    </row>
    <row r="38" spans="1:11" ht="13.5" customHeight="1">
      <c r="A38" s="28" t="s">
        <v>12</v>
      </c>
      <c r="B38" s="40">
        <f t="shared" si="9"/>
        <v>5.7316231208676691E-8</v>
      </c>
      <c r="C38" s="40">
        <f t="shared" si="9"/>
        <v>3.8210801805430266E-8</v>
      </c>
      <c r="D38" s="40">
        <f t="shared" si="9"/>
        <v>3.8210801805430266E-8</v>
      </c>
      <c r="E38" s="40">
        <f t="shared" si="9"/>
        <v>3.3353941001947094</v>
      </c>
      <c r="F38" s="422"/>
      <c r="G38" s="40">
        <f t="shared" si="8"/>
        <v>0</v>
      </c>
      <c r="H38" s="41">
        <f t="shared" si="8"/>
        <v>0</v>
      </c>
      <c r="I38" s="42">
        <f t="shared" si="10"/>
        <v>3.3353942339325444</v>
      </c>
      <c r="K38" s="294">
        <v>0</v>
      </c>
    </row>
    <row r="39" spans="1:11" ht="13.5" customHeight="1">
      <c r="A39" s="29" t="s">
        <v>13</v>
      </c>
      <c r="B39" s="43">
        <f t="shared" si="9"/>
        <v>0</v>
      </c>
      <c r="C39" s="43">
        <f t="shared" si="9"/>
        <v>0</v>
      </c>
      <c r="D39" s="43">
        <f t="shared" si="9"/>
        <v>0</v>
      </c>
      <c r="E39" s="43">
        <f t="shared" si="9"/>
        <v>0</v>
      </c>
      <c r="F39" s="422"/>
      <c r="G39" s="43">
        <f t="shared" si="8"/>
        <v>0</v>
      </c>
      <c r="H39" s="44">
        <f t="shared" si="8"/>
        <v>0</v>
      </c>
      <c r="I39" s="39">
        <f t="shared" si="10"/>
        <v>0</v>
      </c>
      <c r="K39" s="294">
        <v>0</v>
      </c>
    </row>
    <row r="40" spans="1:11" ht="13.5" customHeight="1">
      <c r="A40" s="28" t="s">
        <v>14</v>
      </c>
      <c r="B40" s="40">
        <f t="shared" si="9"/>
        <v>6.8851762996297103E-8</v>
      </c>
      <c r="C40" s="40">
        <f t="shared" si="9"/>
        <v>0.551921637997423</v>
      </c>
      <c r="D40" s="40">
        <f t="shared" si="9"/>
        <v>4.7792304687780067</v>
      </c>
      <c r="E40" s="40">
        <f t="shared" si="9"/>
        <v>1069.3460347753883</v>
      </c>
      <c r="F40" s="422"/>
      <c r="G40" s="40">
        <f t="shared" si="8"/>
        <v>0</v>
      </c>
      <c r="H40" s="41">
        <f t="shared" si="8"/>
        <v>0</v>
      </c>
      <c r="I40" s="42">
        <f>SUM(B40:H40)</f>
        <v>1074.6771869510155</v>
      </c>
      <c r="K40" s="294">
        <v>0</v>
      </c>
    </row>
    <row r="41" spans="1:11" ht="13.5" customHeight="1">
      <c r="A41" s="29" t="s">
        <v>15</v>
      </c>
      <c r="B41" s="43">
        <f t="shared" si="9"/>
        <v>132.46239348199188</v>
      </c>
      <c r="C41" s="43">
        <f t="shared" si="9"/>
        <v>4.6153110124245948</v>
      </c>
      <c r="D41" s="43">
        <f t="shared" si="9"/>
        <v>70.922295467204208</v>
      </c>
      <c r="E41" s="43">
        <f t="shared" si="9"/>
        <v>3.8379309746579801E-8</v>
      </c>
      <c r="F41" s="422"/>
      <c r="G41" s="43">
        <f t="shared" si="8"/>
        <v>0</v>
      </c>
      <c r="H41" s="44">
        <f t="shared" si="8"/>
        <v>0</v>
      </c>
      <c r="I41" s="39">
        <f t="shared" si="10"/>
        <v>208</v>
      </c>
      <c r="K41" s="294">
        <v>0</v>
      </c>
    </row>
    <row r="42" spans="1:11" ht="13.5" customHeight="1">
      <c r="A42" s="28" t="s">
        <v>16</v>
      </c>
      <c r="B42" s="40">
        <f t="shared" si="9"/>
        <v>1039.2929133154221</v>
      </c>
      <c r="C42" s="40">
        <f t="shared" si="9"/>
        <v>888.74080542566753</v>
      </c>
      <c r="D42" s="40">
        <f t="shared" si="9"/>
        <v>2040.9662812348113</v>
      </c>
      <c r="E42" s="40">
        <f t="shared" si="9"/>
        <v>2.4098883527438068E-8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3969</v>
      </c>
      <c r="K42" s="294">
        <v>0</v>
      </c>
    </row>
    <row r="43" spans="1:11" ht="13.5" customHeight="1">
      <c r="A43" s="29" t="s">
        <v>17</v>
      </c>
      <c r="B43" s="43">
        <f t="shared" si="9"/>
        <v>41.481478796384216</v>
      </c>
      <c r="C43" s="43">
        <f t="shared" si="9"/>
        <v>9.5305750918403742</v>
      </c>
      <c r="D43" s="43">
        <f t="shared" si="9"/>
        <v>198.42398774803831</v>
      </c>
      <c r="E43" s="43">
        <f t="shared" si="9"/>
        <v>6.5639583637371004</v>
      </c>
      <c r="F43" s="422"/>
      <c r="G43" s="43">
        <f t="shared" si="8"/>
        <v>0</v>
      </c>
      <c r="H43" s="44">
        <f t="shared" si="8"/>
        <v>0</v>
      </c>
      <c r="I43" s="39">
        <f>SUM(B43:H43)</f>
        <v>256</v>
      </c>
      <c r="K43" s="294">
        <v>0</v>
      </c>
    </row>
    <row r="44" spans="1:11" ht="13.5" customHeight="1">
      <c r="A44" s="28" t="s">
        <v>18</v>
      </c>
      <c r="B44" s="40">
        <f t="shared" si="9"/>
        <v>2.8301886781772873E-9</v>
      </c>
      <c r="C44" s="40">
        <f t="shared" si="9"/>
        <v>2.8301886781772873E-9</v>
      </c>
      <c r="D44" s="40">
        <f t="shared" si="9"/>
        <v>14.999999994339623</v>
      </c>
      <c r="E44" s="40">
        <f t="shared" si="9"/>
        <v>0</v>
      </c>
      <c r="F44" s="422"/>
      <c r="G44" s="40">
        <f t="shared" si="8"/>
        <v>0</v>
      </c>
      <c r="H44" s="41">
        <f t="shared" si="8"/>
        <v>0</v>
      </c>
      <c r="I44" s="42">
        <f>SUM(B44:H44)</f>
        <v>15</v>
      </c>
      <c r="K44" s="294">
        <v>0</v>
      </c>
    </row>
    <row r="45" spans="1:11" ht="13.5" customHeight="1">
      <c r="A45" s="29" t="s">
        <v>140</v>
      </c>
      <c r="B45" s="43">
        <f t="shared" si="9"/>
        <v>2844.8043386948693</v>
      </c>
      <c r="C45" s="43">
        <f t="shared" si="9"/>
        <v>4496.5457386327471</v>
      </c>
      <c r="D45" s="43">
        <f t="shared" si="9"/>
        <v>5676.2666169627628</v>
      </c>
      <c r="E45" s="43">
        <f t="shared" si="9"/>
        <v>771.38330570962194</v>
      </c>
      <c r="F45" s="422"/>
      <c r="G45" s="43">
        <f t="shared" si="8"/>
        <v>0</v>
      </c>
      <c r="H45" s="44">
        <f t="shared" si="8"/>
        <v>0</v>
      </c>
      <c r="I45" s="39">
        <f t="shared" si="10"/>
        <v>13789.000000000002</v>
      </c>
      <c r="K45" s="294">
        <v>0</v>
      </c>
    </row>
    <row r="46" spans="1:11" ht="13.5" customHeight="1">
      <c r="A46" s="28" t="s">
        <v>19</v>
      </c>
      <c r="B46" s="40">
        <f t="shared" si="9"/>
        <v>0</v>
      </c>
      <c r="C46" s="40">
        <f t="shared" si="9"/>
        <v>0</v>
      </c>
      <c r="D46" s="40">
        <f t="shared" si="9"/>
        <v>0</v>
      </c>
      <c r="E46" s="40">
        <f t="shared" si="9"/>
        <v>0</v>
      </c>
      <c r="F46" s="422"/>
      <c r="G46" s="40">
        <f t="shared" si="8"/>
        <v>0</v>
      </c>
      <c r="H46" s="41">
        <f t="shared" si="8"/>
        <v>0</v>
      </c>
      <c r="I46" s="42">
        <f t="shared" si="10"/>
        <v>0</v>
      </c>
      <c r="K46" s="294">
        <v>0</v>
      </c>
    </row>
    <row r="47" spans="1:11" ht="13.5" customHeight="1">
      <c r="A47" s="29" t="s">
        <v>20</v>
      </c>
      <c r="B47" s="43">
        <f t="shared" si="9"/>
        <v>0</v>
      </c>
      <c r="C47" s="43">
        <f t="shared" si="9"/>
        <v>0</v>
      </c>
      <c r="D47" s="43">
        <f t="shared" si="9"/>
        <v>0</v>
      </c>
      <c r="E47" s="43">
        <f t="shared" si="9"/>
        <v>0</v>
      </c>
      <c r="F47" s="422"/>
      <c r="G47" s="43">
        <f t="shared" si="8"/>
        <v>0</v>
      </c>
      <c r="H47" s="44">
        <f t="shared" si="8"/>
        <v>0</v>
      </c>
      <c r="I47" s="39">
        <f t="shared" si="10"/>
        <v>0</v>
      </c>
      <c r="K47" s="294">
        <v>0</v>
      </c>
    </row>
    <row r="48" spans="1:11" ht="13.5" customHeight="1">
      <c r="A48" s="28" t="s">
        <v>21</v>
      </c>
      <c r="B48" s="40">
        <f t="shared" si="9"/>
        <v>11.715192766074884</v>
      </c>
      <c r="C48" s="40">
        <f t="shared" si="9"/>
        <v>252.63591558929565</v>
      </c>
      <c r="D48" s="40">
        <f t="shared" si="9"/>
        <v>116.64889162718535</v>
      </c>
      <c r="E48" s="40">
        <f t="shared" si="9"/>
        <v>1.7444168633752441E-8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381.00000000000006</v>
      </c>
      <c r="K48" s="294">
        <v>0</v>
      </c>
    </row>
    <row r="49" spans="1:11" ht="13.5" customHeight="1">
      <c r="A49" s="30" t="s">
        <v>60</v>
      </c>
      <c r="B49" s="43">
        <f t="shared" si="9"/>
        <v>14.709228311953876</v>
      </c>
      <c r="C49" s="43">
        <f t="shared" si="9"/>
        <v>10.215111339094557</v>
      </c>
      <c r="D49" s="43">
        <f t="shared" si="9"/>
        <v>21.075660314284899</v>
      </c>
      <c r="E49" s="43">
        <f t="shared" si="9"/>
        <v>3.4666666396444448E-8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46</v>
      </c>
      <c r="K49" s="294">
        <v>0</v>
      </c>
    </row>
    <row r="50" spans="1:11" ht="13.5" customHeight="1">
      <c r="A50" s="28" t="s">
        <v>22</v>
      </c>
      <c r="B50" s="40">
        <f t="shared" ref="B50:E53" si="12">B128+B154+B180+B206+B232+B258+B284+B310+B336+B362+B388+B414+B440</f>
        <v>62.704661663254925</v>
      </c>
      <c r="C50" s="40">
        <f t="shared" si="12"/>
        <v>702.80061714493081</v>
      </c>
      <c r="D50" s="40">
        <f t="shared" si="12"/>
        <v>24.494721166705993</v>
      </c>
      <c r="E50" s="40">
        <f t="shared" si="12"/>
        <v>2.5108225084937186E-8</v>
      </c>
      <c r="F50" s="422"/>
      <c r="G50" s="40">
        <f t="shared" si="11"/>
        <v>0</v>
      </c>
      <c r="H50" s="41">
        <f t="shared" si="11"/>
        <v>0</v>
      </c>
      <c r="I50" s="42">
        <f t="shared" si="10"/>
        <v>789.99999999999989</v>
      </c>
      <c r="K50" s="294">
        <v>0</v>
      </c>
    </row>
    <row r="51" spans="1:11" ht="13.5" customHeight="1">
      <c r="A51" s="30" t="s">
        <v>23</v>
      </c>
      <c r="B51" s="43">
        <f t="shared" si="12"/>
        <v>0</v>
      </c>
      <c r="C51" s="43">
        <f t="shared" si="12"/>
        <v>0</v>
      </c>
      <c r="D51" s="43">
        <f t="shared" si="12"/>
        <v>0</v>
      </c>
      <c r="E51" s="43">
        <f t="shared" si="12"/>
        <v>0</v>
      </c>
      <c r="F51" s="422"/>
      <c r="G51" s="43">
        <f t="shared" si="11"/>
        <v>0</v>
      </c>
      <c r="H51" s="44">
        <f t="shared" si="11"/>
        <v>0</v>
      </c>
      <c r="I51" s="39">
        <f t="shared" si="10"/>
        <v>0</v>
      </c>
      <c r="K51" s="294">
        <v>0</v>
      </c>
    </row>
    <row r="52" spans="1:11" ht="13.5" customHeight="1">
      <c r="A52" s="28" t="s">
        <v>24</v>
      </c>
      <c r="B52" s="40">
        <f t="shared" si="12"/>
        <v>592.50668152778826</v>
      </c>
      <c r="C52" s="40">
        <f t="shared" si="12"/>
        <v>212.4750320278477</v>
      </c>
      <c r="D52" s="40">
        <f t="shared" si="12"/>
        <v>116.49948642545749</v>
      </c>
      <c r="E52" s="40">
        <f t="shared" si="12"/>
        <v>1.8906480507234369E-8</v>
      </c>
      <c r="F52" s="422"/>
      <c r="G52" s="40">
        <f t="shared" si="11"/>
        <v>0</v>
      </c>
      <c r="H52" s="41">
        <f t="shared" si="11"/>
        <v>0</v>
      </c>
      <c r="I52" s="42">
        <f t="shared" si="10"/>
        <v>921.48119999999983</v>
      </c>
      <c r="K52" s="294">
        <v>0</v>
      </c>
    </row>
    <row r="53" spans="1:11" ht="13.5" customHeight="1" thickBot="1">
      <c r="A53" s="30" t="s">
        <v>25</v>
      </c>
      <c r="B53" s="43">
        <f t="shared" si="12"/>
        <v>196.24024058229787</v>
      </c>
      <c r="C53" s="43">
        <f t="shared" si="12"/>
        <v>53.082795182272058</v>
      </c>
      <c r="D53" s="43">
        <f t="shared" si="12"/>
        <v>1803.8965327348883</v>
      </c>
      <c r="E53" s="43">
        <f t="shared" si="12"/>
        <v>7688.0058712846176</v>
      </c>
      <c r="F53" s="423"/>
      <c r="G53" s="43">
        <f t="shared" si="11"/>
        <v>1248.4821841387588</v>
      </c>
      <c r="H53" s="44">
        <f t="shared" si="11"/>
        <v>351.57037607716512</v>
      </c>
      <c r="I53" s="39">
        <f t="shared" si="10"/>
        <v>11341.277999999998</v>
      </c>
      <c r="K53" s="294">
        <v>0</v>
      </c>
    </row>
    <row r="54" spans="1:11" ht="13.5" customHeight="1">
      <c r="A54" s="31" t="s">
        <v>26</v>
      </c>
      <c r="B54" s="45">
        <f>SUM(B33:B53)</f>
        <v>4937.9171293011623</v>
      </c>
      <c r="C54" s="45">
        <f t="shared" ref="C54:H54" si="13">SUM(C33:C53)</f>
        <v>7984.1938231364229</v>
      </c>
      <c r="D54" s="45">
        <f>SUM(D33:D53)</f>
        <v>12567.973704129276</v>
      </c>
      <c r="E54" s="45">
        <f>SUM(E33:E53)</f>
        <v>9538.634564402164</v>
      </c>
      <c r="F54" s="45">
        <f t="shared" si="13"/>
        <v>0</v>
      </c>
      <c r="G54" s="45">
        <f>SUM(G33:G53)</f>
        <v>1248.4821841387588</v>
      </c>
      <c r="H54" s="46">
        <f t="shared" si="13"/>
        <v>351.57037607716512</v>
      </c>
      <c r="I54" s="47">
        <f>SUM(I33:I53)</f>
        <v>36628.771781184943</v>
      </c>
      <c r="J54" s="1"/>
      <c r="K54" s="294">
        <v>0</v>
      </c>
    </row>
    <row r="55" spans="1:11" ht="15" thickBot="1">
      <c r="A55" s="32" t="s">
        <v>90</v>
      </c>
      <c r="B55" s="48">
        <f>B54/$I54</f>
        <v>0.13480979266243417</v>
      </c>
      <c r="C55" s="48">
        <f t="shared" ref="C55:I55" si="14">C54/$I54</f>
        <v>0.21797601816497855</v>
      </c>
      <c r="D55" s="48">
        <f t="shared" si="14"/>
        <v>0.34311753009924978</v>
      </c>
      <c r="E55" s="48">
        <f t="shared" si="14"/>
        <v>0.26041371579108918</v>
      </c>
      <c r="F55" s="48">
        <f t="shared" si="14"/>
        <v>0</v>
      </c>
      <c r="G55" s="48">
        <f t="shared" si="14"/>
        <v>3.4084740585816342E-2</v>
      </c>
      <c r="H55" s="48">
        <f t="shared" si="14"/>
        <v>9.5982026964320944E-3</v>
      </c>
      <c r="I55" s="49">
        <f t="shared" si="14"/>
        <v>1</v>
      </c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28.5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19</v>
      </c>
      <c r="G59" s="428"/>
      <c r="H59" s="430"/>
      <c r="I59" s="39">
        <f>F59</f>
        <v>19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9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10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11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12</v>
      </c>
      <c r="B64" s="431"/>
      <c r="C64" s="432"/>
      <c r="D64" s="432"/>
      <c r="E64" s="433"/>
      <c r="F64" s="40">
        <f t="shared" si="15"/>
        <v>19406.358299621832</v>
      </c>
      <c r="G64" s="431"/>
      <c r="H64" s="433"/>
      <c r="I64" s="42">
        <f t="shared" si="16"/>
        <v>19406.358299621832</v>
      </c>
      <c r="K64" s="294">
        <v>0</v>
      </c>
    </row>
    <row r="65" spans="1:11" ht="13.5" customHeight="1">
      <c r="A65" s="29" t="s">
        <v>13</v>
      </c>
      <c r="B65" s="431"/>
      <c r="C65" s="432"/>
      <c r="D65" s="432"/>
      <c r="E65" s="433"/>
      <c r="F65" s="43">
        <f t="shared" si="15"/>
        <v>15282</v>
      </c>
      <c r="G65" s="431"/>
      <c r="H65" s="433"/>
      <c r="I65" s="39">
        <f t="shared" si="16"/>
        <v>15282</v>
      </c>
      <c r="K65" s="294">
        <v>0</v>
      </c>
    </row>
    <row r="66" spans="1:11" ht="13.5" customHeight="1">
      <c r="A66" s="28" t="s">
        <v>14</v>
      </c>
      <c r="B66" s="431"/>
      <c r="C66" s="432"/>
      <c r="D66" s="432"/>
      <c r="E66" s="433"/>
      <c r="F66" s="40">
        <f t="shared" si="15"/>
        <v>27512.969173296293</v>
      </c>
      <c r="G66" s="431"/>
      <c r="H66" s="433"/>
      <c r="I66" s="42">
        <f t="shared" si="16"/>
        <v>27512.969173296293</v>
      </c>
      <c r="K66" s="294">
        <v>0</v>
      </c>
    </row>
    <row r="67" spans="1:11" ht="13.5" customHeight="1">
      <c r="A67" s="29" t="s">
        <v>15</v>
      </c>
      <c r="B67" s="431"/>
      <c r="C67" s="432"/>
      <c r="D67" s="432"/>
      <c r="E67" s="433"/>
      <c r="F67" s="43">
        <f t="shared" si="15"/>
        <v>0</v>
      </c>
      <c r="G67" s="431"/>
      <c r="H67" s="433"/>
      <c r="I67" s="39">
        <f t="shared" si="16"/>
        <v>0</v>
      </c>
      <c r="K67" s="294">
        <v>0</v>
      </c>
    </row>
    <row r="68" spans="1:11" ht="13.5" customHeight="1">
      <c r="A68" s="28" t="s">
        <v>16</v>
      </c>
      <c r="B68" s="431"/>
      <c r="C68" s="432"/>
      <c r="D68" s="432"/>
      <c r="E68" s="433"/>
      <c r="F68" s="40">
        <f t="shared" si="15"/>
        <v>0</v>
      </c>
      <c r="G68" s="431"/>
      <c r="H68" s="433"/>
      <c r="I68" s="42">
        <f t="shared" si="16"/>
        <v>0</v>
      </c>
      <c r="K68" s="294">
        <v>0</v>
      </c>
    </row>
    <row r="69" spans="1:11" ht="13.5" customHeight="1">
      <c r="A69" s="29" t="s">
        <v>17</v>
      </c>
      <c r="B69" s="431"/>
      <c r="C69" s="432"/>
      <c r="D69" s="432"/>
      <c r="E69" s="433"/>
      <c r="F69" s="43">
        <f>F459+F485+F511+F537+F563</f>
        <v>34.712964038204767</v>
      </c>
      <c r="G69" s="431"/>
      <c r="H69" s="433"/>
      <c r="I69" s="39">
        <f t="shared" si="16"/>
        <v>34.712964038204767</v>
      </c>
      <c r="K69" s="294">
        <v>0</v>
      </c>
    </row>
    <row r="70" spans="1:11" ht="13.5" customHeight="1">
      <c r="A70" s="28" t="s">
        <v>18</v>
      </c>
      <c r="B70" s="431"/>
      <c r="C70" s="432"/>
      <c r="D70" s="432"/>
      <c r="E70" s="433"/>
      <c r="F70" s="40">
        <f t="shared" si="15"/>
        <v>0</v>
      </c>
      <c r="G70" s="431"/>
      <c r="H70" s="433"/>
      <c r="I70" s="42">
        <f t="shared" si="16"/>
        <v>0</v>
      </c>
      <c r="K70" s="294">
        <v>0</v>
      </c>
    </row>
    <row r="71" spans="1:11" ht="13.5" customHeight="1">
      <c r="A71" s="29" t="s">
        <v>140</v>
      </c>
      <c r="B71" s="431"/>
      <c r="C71" s="432"/>
      <c r="D71" s="432"/>
      <c r="E71" s="433"/>
      <c r="F71" s="43">
        <f t="shared" si="15"/>
        <v>2629</v>
      </c>
      <c r="G71" s="431"/>
      <c r="H71" s="433"/>
      <c r="I71" s="39">
        <f t="shared" si="16"/>
        <v>2629</v>
      </c>
      <c r="K71" s="294">
        <v>0</v>
      </c>
    </row>
    <row r="72" spans="1:11" ht="13.5" customHeight="1">
      <c r="A72" s="28" t="s">
        <v>19</v>
      </c>
      <c r="B72" s="431"/>
      <c r="C72" s="432"/>
      <c r="D72" s="432"/>
      <c r="E72" s="433"/>
      <c r="F72" s="40">
        <f t="shared" si="15"/>
        <v>0</v>
      </c>
      <c r="G72" s="431"/>
      <c r="H72" s="433"/>
      <c r="I72" s="42">
        <f t="shared" si="16"/>
        <v>0</v>
      </c>
      <c r="K72" s="294">
        <v>0</v>
      </c>
    </row>
    <row r="73" spans="1:11" ht="13.5" customHeight="1">
      <c r="A73" s="29" t="s">
        <v>20</v>
      </c>
      <c r="B73" s="431"/>
      <c r="C73" s="432"/>
      <c r="D73" s="432"/>
      <c r="E73" s="433"/>
      <c r="F73" s="51">
        <f t="shared" si="15"/>
        <v>0</v>
      </c>
      <c r="G73" s="431"/>
      <c r="H73" s="433"/>
      <c r="I73" s="39">
        <f t="shared" si="16"/>
        <v>0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60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28" t="s">
        <v>22</v>
      </c>
      <c r="B76" s="431"/>
      <c r="C76" s="432"/>
      <c r="D76" s="432"/>
      <c r="E76" s="433"/>
      <c r="F76" s="40">
        <f t="shared" si="15"/>
        <v>57</v>
      </c>
      <c r="G76" s="431"/>
      <c r="H76" s="433"/>
      <c r="I76" s="42">
        <f t="shared" si="16"/>
        <v>57</v>
      </c>
      <c r="K76" s="294">
        <v>0</v>
      </c>
    </row>
    <row r="77" spans="1:11" ht="13.5" customHeight="1">
      <c r="A77" s="30" t="s">
        <v>23</v>
      </c>
      <c r="B77" s="431"/>
      <c r="C77" s="432"/>
      <c r="D77" s="432"/>
      <c r="E77" s="433"/>
      <c r="F77" s="43">
        <f t="shared" si="15"/>
        <v>0</v>
      </c>
      <c r="G77" s="431"/>
      <c r="H77" s="433"/>
      <c r="I77" s="39">
        <f t="shared" si="16"/>
        <v>0</v>
      </c>
      <c r="K77" s="294">
        <v>0</v>
      </c>
    </row>
    <row r="78" spans="1:11" ht="13.5" customHeight="1">
      <c r="A78" s="28" t="s">
        <v>24</v>
      </c>
      <c r="B78" s="431"/>
      <c r="C78" s="432"/>
      <c r="D78" s="432"/>
      <c r="E78" s="433"/>
      <c r="F78" s="40">
        <f t="shared" si="15"/>
        <v>0</v>
      </c>
      <c r="G78" s="431"/>
      <c r="H78" s="433"/>
      <c r="I78" s="42">
        <f t="shared" si="16"/>
        <v>0</v>
      </c>
      <c r="K78" s="294">
        <v>0</v>
      </c>
    </row>
    <row r="79" spans="1:11" ht="13.5" customHeight="1" thickBot="1">
      <c r="A79" s="30" t="s">
        <v>25</v>
      </c>
      <c r="B79" s="434"/>
      <c r="C79" s="435"/>
      <c r="D79" s="435"/>
      <c r="E79" s="436"/>
      <c r="F79" s="43">
        <f t="shared" si="15"/>
        <v>1718.4851999999998</v>
      </c>
      <c r="G79" s="434"/>
      <c r="H79" s="436"/>
      <c r="I79" s="39">
        <f t="shared" si="16"/>
        <v>1718.4851999999998</v>
      </c>
      <c r="K79" s="294">
        <v>0</v>
      </c>
    </row>
    <row r="80" spans="1:11" ht="13.5" customHeight="1">
      <c r="A80" s="31" t="s">
        <v>26</v>
      </c>
      <c r="B80" s="45">
        <v>0</v>
      </c>
      <c r="C80" s="45">
        <v>0</v>
      </c>
      <c r="D80" s="45">
        <v>0</v>
      </c>
      <c r="E80" s="45">
        <v>0</v>
      </c>
      <c r="F80" s="45">
        <f>SUM(F59:F79)</f>
        <v>66659.525636956329</v>
      </c>
      <c r="G80" s="45">
        <v>0</v>
      </c>
      <c r="H80" s="46">
        <v>0</v>
      </c>
      <c r="I80" s="47">
        <f>SUM(I59:I79)</f>
        <v>66659.525636956329</v>
      </c>
      <c r="K80" s="294">
        <v>0</v>
      </c>
    </row>
    <row r="81" spans="1:11" ht="15" thickBot="1">
      <c r="A81" s="32" t="s">
        <v>90</v>
      </c>
      <c r="B81" s="48">
        <f>B80/$I80</f>
        <v>0</v>
      </c>
      <c r="C81" s="48">
        <f t="shared" ref="C81:I81" si="17">C80/$I80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9">
        <f t="shared" si="17"/>
        <v>1</v>
      </c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1035.0947726353786</v>
      </c>
      <c r="C85" s="37">
        <f t="shared" ref="C85:H100" si="18">C579+C605+C631</f>
        <v>0</v>
      </c>
      <c r="D85" s="37">
        <f t="shared" si="18"/>
        <v>80.905227364621524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1116.0000000000002</v>
      </c>
      <c r="K85" s="294">
        <v>0</v>
      </c>
    </row>
    <row r="86" spans="1:11" ht="15">
      <c r="A86" s="28" t="s">
        <v>8</v>
      </c>
      <c r="B86" s="40">
        <f t="shared" ref="B86:H101" si="19">B580+B606+B632</f>
        <v>26.284711795065917</v>
      </c>
      <c r="C86" s="40">
        <f t="shared" si="18"/>
        <v>0</v>
      </c>
      <c r="D86" s="40">
        <f t="shared" si="18"/>
        <v>2.7152882049340832</v>
      </c>
      <c r="E86" s="40">
        <f t="shared" si="18"/>
        <v>0</v>
      </c>
      <c r="F86" s="40">
        <f t="shared" si="18"/>
        <v>0</v>
      </c>
      <c r="G86" s="40">
        <f t="shared" si="18"/>
        <v>0</v>
      </c>
      <c r="H86" s="41">
        <f t="shared" si="18"/>
        <v>0</v>
      </c>
      <c r="I86" s="42">
        <f t="shared" ref="I86:I105" si="20">SUM(B86:H86)</f>
        <v>29</v>
      </c>
      <c r="K86" s="294">
        <v>0</v>
      </c>
    </row>
    <row r="87" spans="1:11" ht="15">
      <c r="A87" s="29" t="s">
        <v>9</v>
      </c>
      <c r="B87" s="43">
        <f t="shared" si="19"/>
        <v>212.25513815000568</v>
      </c>
      <c r="C87" s="43">
        <f t="shared" si="18"/>
        <v>0</v>
      </c>
      <c r="D87" s="43">
        <f t="shared" si="18"/>
        <v>22.744861849994344</v>
      </c>
      <c r="E87" s="43">
        <f t="shared" si="18"/>
        <v>0</v>
      </c>
      <c r="F87" s="43">
        <f t="shared" si="18"/>
        <v>0</v>
      </c>
      <c r="G87" s="43">
        <f t="shared" si="18"/>
        <v>0</v>
      </c>
      <c r="H87" s="44">
        <f t="shared" si="18"/>
        <v>0</v>
      </c>
      <c r="I87" s="39">
        <f t="shared" si="20"/>
        <v>235.00000000000003</v>
      </c>
      <c r="K87" s="294">
        <v>0</v>
      </c>
    </row>
    <row r="88" spans="1:11" ht="15">
      <c r="A88" s="28" t="s">
        <v>10</v>
      </c>
      <c r="B88" s="40">
        <f t="shared" si="19"/>
        <v>1999.2019188411593</v>
      </c>
      <c r="C88" s="40">
        <f t="shared" si="18"/>
        <v>0</v>
      </c>
      <c r="D88" s="40">
        <f t="shared" si="18"/>
        <v>131.79808115884072</v>
      </c>
      <c r="E88" s="40">
        <f t="shared" si="18"/>
        <v>0</v>
      </c>
      <c r="F88" s="40">
        <f t="shared" si="18"/>
        <v>0</v>
      </c>
      <c r="G88" s="40">
        <f t="shared" si="18"/>
        <v>0</v>
      </c>
      <c r="H88" s="41">
        <f t="shared" si="18"/>
        <v>0</v>
      </c>
      <c r="I88" s="42">
        <f t="shared" si="20"/>
        <v>2131</v>
      </c>
      <c r="K88" s="294">
        <v>0</v>
      </c>
    </row>
    <row r="89" spans="1:11" ht="15">
      <c r="A89" s="29" t="s">
        <v>11</v>
      </c>
      <c r="B89" s="43">
        <f t="shared" si="19"/>
        <v>0</v>
      </c>
      <c r="C89" s="43">
        <f t="shared" si="18"/>
        <v>0</v>
      </c>
      <c r="D89" s="43">
        <f t="shared" si="18"/>
        <v>0</v>
      </c>
      <c r="E89" s="43">
        <f t="shared" si="18"/>
        <v>0</v>
      </c>
      <c r="F89" s="43">
        <f t="shared" si="18"/>
        <v>0</v>
      </c>
      <c r="G89" s="43">
        <f t="shared" si="18"/>
        <v>0</v>
      </c>
      <c r="H89" s="44">
        <f t="shared" si="18"/>
        <v>0</v>
      </c>
      <c r="I89" s="39">
        <f t="shared" si="20"/>
        <v>0</v>
      </c>
      <c r="K89" s="294">
        <v>0</v>
      </c>
    </row>
    <row r="90" spans="1:11" ht="14.25" customHeight="1">
      <c r="A90" s="28" t="s">
        <v>12</v>
      </c>
      <c r="B90" s="40">
        <f t="shared" si="19"/>
        <v>0</v>
      </c>
      <c r="C90" s="40">
        <f t="shared" si="18"/>
        <v>0</v>
      </c>
      <c r="D90" s="40">
        <f t="shared" si="18"/>
        <v>6.105914699332371E-2</v>
      </c>
      <c r="E90" s="40">
        <f t="shared" si="18"/>
        <v>34.596564126138581</v>
      </c>
      <c r="F90" s="40">
        <f t="shared" si="18"/>
        <v>0</v>
      </c>
      <c r="G90" s="40">
        <f t="shared" si="18"/>
        <v>0</v>
      </c>
      <c r="H90" s="41">
        <f t="shared" si="18"/>
        <v>0</v>
      </c>
      <c r="I90" s="42">
        <f t="shared" si="20"/>
        <v>34.657623273131904</v>
      </c>
      <c r="K90" s="294">
        <v>0</v>
      </c>
    </row>
    <row r="91" spans="1:11" ht="15">
      <c r="A91" s="29" t="s">
        <v>13</v>
      </c>
      <c r="B91" s="43">
        <f t="shared" si="19"/>
        <v>0</v>
      </c>
      <c r="C91" s="43">
        <f t="shared" si="18"/>
        <v>0</v>
      </c>
      <c r="D91" s="43">
        <f t="shared" si="18"/>
        <v>0</v>
      </c>
      <c r="E91" s="43">
        <f t="shared" si="18"/>
        <v>68</v>
      </c>
      <c r="F91" s="43">
        <f t="shared" si="18"/>
        <v>0</v>
      </c>
      <c r="G91" s="43">
        <f t="shared" si="18"/>
        <v>0</v>
      </c>
      <c r="H91" s="44">
        <f t="shared" si="18"/>
        <v>0</v>
      </c>
      <c r="I91" s="39">
        <f t="shared" si="20"/>
        <v>68</v>
      </c>
      <c r="K91" s="294">
        <v>0</v>
      </c>
    </row>
    <row r="92" spans="1:11" ht="15">
      <c r="A92" s="28" t="s">
        <v>14</v>
      </c>
      <c r="B92" s="40">
        <f t="shared" si="19"/>
        <v>0</v>
      </c>
      <c r="C92" s="40">
        <f t="shared" si="18"/>
        <v>1.8291466396135527</v>
      </c>
      <c r="D92" s="40">
        <f t="shared" si="18"/>
        <v>0.2206693396289473</v>
      </c>
      <c r="E92" s="40">
        <f t="shared" si="18"/>
        <v>191.71770143727798</v>
      </c>
      <c r="F92" s="40">
        <f t="shared" si="18"/>
        <v>3506.1231938212263</v>
      </c>
      <c r="G92" s="40">
        <f t="shared" si="18"/>
        <v>0</v>
      </c>
      <c r="H92" s="41">
        <f t="shared" si="18"/>
        <v>0</v>
      </c>
      <c r="I92" s="42">
        <f>SUM(B92:H92)</f>
        <v>3699.8907112377469</v>
      </c>
      <c r="K92" s="294">
        <v>0</v>
      </c>
    </row>
    <row r="93" spans="1:11" ht="15">
      <c r="A93" s="29" t="s">
        <v>15</v>
      </c>
      <c r="B93" s="43">
        <f t="shared" si="19"/>
        <v>14438.098332698137</v>
      </c>
      <c r="C93" s="43">
        <f t="shared" si="18"/>
        <v>54.945862048555803</v>
      </c>
      <c r="D93" s="43">
        <f t="shared" si="18"/>
        <v>916.95580525330877</v>
      </c>
      <c r="E93" s="43">
        <f t="shared" si="18"/>
        <v>0</v>
      </c>
      <c r="F93" s="43">
        <f t="shared" si="18"/>
        <v>0</v>
      </c>
      <c r="G93" s="43">
        <f t="shared" si="18"/>
        <v>0</v>
      </c>
      <c r="H93" s="44">
        <f t="shared" si="18"/>
        <v>0</v>
      </c>
      <c r="I93" s="39">
        <f t="shared" si="20"/>
        <v>15410.000000000002</v>
      </c>
      <c r="K93" s="294">
        <v>0</v>
      </c>
    </row>
    <row r="94" spans="1:11" ht="15">
      <c r="A94" s="28" t="s">
        <v>16</v>
      </c>
      <c r="B94" s="40">
        <f t="shared" si="19"/>
        <v>2311.7556115090811</v>
      </c>
      <c r="C94" s="40">
        <f t="shared" si="18"/>
        <v>48.289945556691002</v>
      </c>
      <c r="D94" s="40">
        <f t="shared" si="18"/>
        <v>162.58252163247758</v>
      </c>
      <c r="E94" s="40">
        <f t="shared" si="18"/>
        <v>22.371921301750707</v>
      </c>
      <c r="F94" s="40">
        <f t="shared" si="18"/>
        <v>0</v>
      </c>
      <c r="G94" s="40">
        <f t="shared" si="18"/>
        <v>0</v>
      </c>
      <c r="H94" s="41">
        <f t="shared" si="18"/>
        <v>0</v>
      </c>
      <c r="I94" s="42">
        <f t="shared" si="20"/>
        <v>2545</v>
      </c>
      <c r="K94" s="294">
        <v>0</v>
      </c>
    </row>
    <row r="95" spans="1:11" ht="15">
      <c r="A95" s="29" t="s">
        <v>17</v>
      </c>
      <c r="B95" s="43">
        <f t="shared" si="19"/>
        <v>661.41752684292624</v>
      </c>
      <c r="C95" s="43">
        <f t="shared" si="18"/>
        <v>0.67396672135781732</v>
      </c>
      <c r="D95" s="43">
        <f t="shared" si="18"/>
        <v>54.218539159412146</v>
      </c>
      <c r="E95" s="43">
        <f t="shared" si="18"/>
        <v>3.6899672763038556</v>
      </c>
      <c r="F95" s="43">
        <f t="shared" si="18"/>
        <v>0</v>
      </c>
      <c r="G95" s="43">
        <f t="shared" si="18"/>
        <v>0</v>
      </c>
      <c r="H95" s="44">
        <f t="shared" si="18"/>
        <v>0</v>
      </c>
      <c r="I95" s="39">
        <f t="shared" si="20"/>
        <v>720</v>
      </c>
      <c r="K95" s="294">
        <v>0</v>
      </c>
    </row>
    <row r="96" spans="1:11" ht="15">
      <c r="A96" s="28" t="s">
        <v>18</v>
      </c>
      <c r="B96" s="40">
        <f t="shared" si="19"/>
        <v>0</v>
      </c>
      <c r="C96" s="40">
        <f t="shared" si="18"/>
        <v>0</v>
      </c>
      <c r="D96" s="40">
        <f t="shared" si="18"/>
        <v>0</v>
      </c>
      <c r="E96" s="40">
        <f t="shared" si="18"/>
        <v>0</v>
      </c>
      <c r="F96" s="40">
        <f t="shared" si="18"/>
        <v>0</v>
      </c>
      <c r="G96" s="40">
        <f t="shared" si="18"/>
        <v>0</v>
      </c>
      <c r="H96" s="41">
        <f t="shared" si="18"/>
        <v>0</v>
      </c>
      <c r="I96" s="42">
        <f t="shared" si="20"/>
        <v>0</v>
      </c>
      <c r="K96" s="294">
        <v>0</v>
      </c>
    </row>
    <row r="97" spans="1:11" ht="15">
      <c r="A97" s="29" t="s">
        <v>140</v>
      </c>
      <c r="B97" s="43">
        <f t="shared" si="19"/>
        <v>13954.422152433935</v>
      </c>
      <c r="C97" s="43">
        <f t="shared" si="18"/>
        <v>403.35768171525137</v>
      </c>
      <c r="D97" s="43">
        <f t="shared" si="18"/>
        <v>3664.2788014171024</v>
      </c>
      <c r="E97" s="43">
        <f t="shared" si="18"/>
        <v>61.944185192488526</v>
      </c>
      <c r="F97" s="43">
        <f t="shared" si="18"/>
        <v>0</v>
      </c>
      <c r="G97" s="43">
        <f t="shared" si="18"/>
        <v>0</v>
      </c>
      <c r="H97" s="44">
        <f t="shared" si="18"/>
        <v>0</v>
      </c>
      <c r="I97" s="39">
        <f t="shared" si="20"/>
        <v>18084.002820758778</v>
      </c>
      <c r="K97" s="294">
        <v>0</v>
      </c>
    </row>
    <row r="98" spans="1:11" ht="15">
      <c r="A98" s="28" t="s">
        <v>19</v>
      </c>
      <c r="B98" s="40">
        <f t="shared" si="19"/>
        <v>0</v>
      </c>
      <c r="C98" s="40">
        <f t="shared" si="18"/>
        <v>0</v>
      </c>
      <c r="D98" s="40">
        <f t="shared" si="18"/>
        <v>0</v>
      </c>
      <c r="E98" s="40">
        <f t="shared" si="18"/>
        <v>0</v>
      </c>
      <c r="F98" s="40">
        <f t="shared" si="18"/>
        <v>0</v>
      </c>
      <c r="G98" s="40">
        <f t="shared" si="18"/>
        <v>0</v>
      </c>
      <c r="H98" s="41">
        <f t="shared" si="18"/>
        <v>0</v>
      </c>
      <c r="I98" s="42">
        <f t="shared" si="20"/>
        <v>0</v>
      </c>
      <c r="K98" s="294">
        <v>0</v>
      </c>
    </row>
    <row r="99" spans="1:11" ht="15">
      <c r="A99" s="29" t="s">
        <v>20</v>
      </c>
      <c r="B99" s="43">
        <f t="shared" si="19"/>
        <v>0</v>
      </c>
      <c r="C99" s="43">
        <f t="shared" si="18"/>
        <v>0</v>
      </c>
      <c r="D99" s="43">
        <f t="shared" si="18"/>
        <v>0</v>
      </c>
      <c r="E99" s="43">
        <f t="shared" si="18"/>
        <v>0</v>
      </c>
      <c r="F99" s="43">
        <f t="shared" si="18"/>
        <v>0</v>
      </c>
      <c r="G99" s="43">
        <f t="shared" si="18"/>
        <v>0</v>
      </c>
      <c r="H99" s="44">
        <f t="shared" si="18"/>
        <v>0</v>
      </c>
      <c r="I99" s="39">
        <f t="shared" si="20"/>
        <v>0</v>
      </c>
      <c r="K99" s="294">
        <v>0</v>
      </c>
    </row>
    <row r="100" spans="1:11" ht="15">
      <c r="A100" s="28" t="s">
        <v>21</v>
      </c>
      <c r="B100" s="40">
        <f t="shared" si="19"/>
        <v>92.294738639122642</v>
      </c>
      <c r="C100" s="40">
        <f t="shared" si="18"/>
        <v>0</v>
      </c>
      <c r="D100" s="40">
        <f t="shared" si="18"/>
        <v>1.705261360877355</v>
      </c>
      <c r="E100" s="40">
        <f t="shared" si="18"/>
        <v>0</v>
      </c>
      <c r="F100" s="40">
        <f t="shared" si="18"/>
        <v>0</v>
      </c>
      <c r="G100" s="40">
        <f t="shared" si="18"/>
        <v>0</v>
      </c>
      <c r="H100" s="41">
        <f t="shared" si="18"/>
        <v>0</v>
      </c>
      <c r="I100" s="42">
        <f t="shared" si="20"/>
        <v>94</v>
      </c>
      <c r="K100" s="294">
        <v>0</v>
      </c>
    </row>
    <row r="101" spans="1:11" ht="15">
      <c r="A101" s="30" t="s">
        <v>60</v>
      </c>
      <c r="B101" s="43">
        <f t="shared" si="19"/>
        <v>17898.701877260271</v>
      </c>
      <c r="C101" s="43">
        <f t="shared" si="19"/>
        <v>33.298403050016951</v>
      </c>
      <c r="D101" s="43">
        <f t="shared" si="19"/>
        <v>2228.999719689712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20161</v>
      </c>
      <c r="K101" s="294">
        <v>0</v>
      </c>
    </row>
    <row r="102" spans="1:11" ht="15">
      <c r="A102" s="28" t="s">
        <v>22</v>
      </c>
      <c r="B102" s="40">
        <f t="shared" ref="B102:H105" si="21">B596+B622+B648</f>
        <v>966.12970439200285</v>
      </c>
      <c r="C102" s="40">
        <f t="shared" si="21"/>
        <v>0</v>
      </c>
      <c r="D102" s="40">
        <f t="shared" si="21"/>
        <v>71.373022052808381</v>
      </c>
      <c r="E102" s="40">
        <f t="shared" si="21"/>
        <v>0</v>
      </c>
      <c r="F102" s="40">
        <f t="shared" si="21"/>
        <v>97.920814035188855</v>
      </c>
      <c r="G102" s="40">
        <f t="shared" si="21"/>
        <v>0</v>
      </c>
      <c r="H102" s="41">
        <f t="shared" si="21"/>
        <v>0</v>
      </c>
      <c r="I102" s="42">
        <f t="shared" si="20"/>
        <v>1135.4235404800002</v>
      </c>
      <c r="K102" s="294">
        <v>0</v>
      </c>
    </row>
    <row r="103" spans="1:11" ht="15">
      <c r="A103" s="30" t="s">
        <v>23</v>
      </c>
      <c r="B103" s="43">
        <f t="shared" si="21"/>
        <v>564.85211059426354</v>
      </c>
      <c r="C103" s="43">
        <f t="shared" si="21"/>
        <v>0</v>
      </c>
      <c r="D103" s="43">
        <f t="shared" si="21"/>
        <v>505.36921728438477</v>
      </c>
      <c r="E103" s="43">
        <f t="shared" si="21"/>
        <v>0</v>
      </c>
      <c r="F103" s="43">
        <f t="shared" si="21"/>
        <v>0</v>
      </c>
      <c r="G103" s="43">
        <f t="shared" si="21"/>
        <v>0</v>
      </c>
      <c r="H103" s="44">
        <f t="shared" si="21"/>
        <v>0</v>
      </c>
      <c r="I103" s="39">
        <f t="shared" si="20"/>
        <v>1070.2213278786483</v>
      </c>
      <c r="K103" s="294">
        <v>0</v>
      </c>
    </row>
    <row r="104" spans="1:11" ht="15">
      <c r="A104" s="28" t="s">
        <v>24</v>
      </c>
      <c r="B104" s="40">
        <f t="shared" si="21"/>
        <v>2173.3183246192734</v>
      </c>
      <c r="C104" s="40">
        <f t="shared" si="21"/>
        <v>4.0967430607269542</v>
      </c>
      <c r="D104" s="40">
        <f t="shared" si="21"/>
        <v>349.33784832000003</v>
      </c>
      <c r="E104" s="40">
        <f t="shared" si="21"/>
        <v>0</v>
      </c>
      <c r="F104" s="40">
        <f t="shared" si="21"/>
        <v>0</v>
      </c>
      <c r="G104" s="40">
        <f t="shared" si="21"/>
        <v>0</v>
      </c>
      <c r="H104" s="41">
        <f t="shared" si="21"/>
        <v>0</v>
      </c>
      <c r="I104" s="42">
        <f>SUM(B104:H104)</f>
        <v>2526.7529160000004</v>
      </c>
      <c r="K104" s="294">
        <v>0</v>
      </c>
    </row>
    <row r="105" spans="1:11" ht="15.75" thickBot="1">
      <c r="A105" s="30" t="s">
        <v>25</v>
      </c>
      <c r="B105" s="43">
        <f t="shared" si="21"/>
        <v>3388.5495688084861</v>
      </c>
      <c r="C105" s="43">
        <f t="shared" si="21"/>
        <v>0.47574731644182378</v>
      </c>
      <c r="D105" s="43">
        <f t="shared" si="21"/>
        <v>5057.6541237538167</v>
      </c>
      <c r="E105" s="43">
        <f t="shared" si="21"/>
        <v>6139.5702303176104</v>
      </c>
      <c r="F105" s="43">
        <f t="shared" si="21"/>
        <v>0</v>
      </c>
      <c r="G105" s="43">
        <f t="shared" si="21"/>
        <v>3745.5451016898646</v>
      </c>
      <c r="H105" s="44">
        <f t="shared" si="21"/>
        <v>3.473228113782822</v>
      </c>
      <c r="I105" s="39">
        <f t="shared" si="20"/>
        <v>18335.268000000004</v>
      </c>
      <c r="K105" s="294">
        <v>0</v>
      </c>
    </row>
    <row r="106" spans="1:11" ht="15">
      <c r="A106" s="31" t="s">
        <v>26</v>
      </c>
      <c r="B106" s="45">
        <f>SUM(B85:B105)</f>
        <v>59722.37648921911</v>
      </c>
      <c r="C106" s="45">
        <f t="shared" ref="C106:H106" si="22">SUM(C85:C105)</f>
        <v>546.96749610865527</v>
      </c>
      <c r="D106" s="45">
        <f t="shared" si="22"/>
        <v>13250.920046988913</v>
      </c>
      <c r="E106" s="45">
        <f t="shared" si="22"/>
        <v>6521.8905696515703</v>
      </c>
      <c r="F106" s="45">
        <f t="shared" si="22"/>
        <v>3604.0440078564152</v>
      </c>
      <c r="G106" s="45">
        <f t="shared" si="22"/>
        <v>3745.5451016898646</v>
      </c>
      <c r="H106" s="46">
        <f t="shared" si="22"/>
        <v>3.473228113782822</v>
      </c>
      <c r="I106" s="47">
        <f>SUM(I85:I105)</f>
        <v>87395.216939628299</v>
      </c>
      <c r="K106" s="294">
        <v>0</v>
      </c>
    </row>
    <row r="107" spans="1:11" ht="13.5" customHeight="1" thickBot="1">
      <c r="A107" s="32" t="s">
        <v>90</v>
      </c>
      <c r="B107" s="48">
        <f>B106/$I106</f>
        <v>0.68335978306999001</v>
      </c>
      <c r="C107" s="48">
        <f t="shared" ref="C107:I107" si="23">C106/$I106</f>
        <v>6.2585518437066725E-3</v>
      </c>
      <c r="D107" s="48">
        <f t="shared" si="23"/>
        <v>0.15162065512283709</v>
      </c>
      <c r="E107" s="48">
        <f t="shared" si="23"/>
        <v>7.46252575144567E-2</v>
      </c>
      <c r="F107" s="48">
        <f t="shared" si="23"/>
        <v>4.1238458282517348E-2</v>
      </c>
      <c r="G107" s="48">
        <f t="shared" si="23"/>
        <v>4.285755253948563E-2</v>
      </c>
      <c r="H107" s="48">
        <f t="shared" si="23"/>
        <v>3.9741627006682663E-5</v>
      </c>
      <c r="I107" s="49">
        <f t="shared" si="23"/>
        <v>1</v>
      </c>
    </row>
    <row r="108" spans="1:11" ht="13.5" customHeight="1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5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0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0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9</v>
      </c>
      <c r="B113" s="43">
        <v>0</v>
      </c>
      <c r="C113" s="43">
        <v>0</v>
      </c>
      <c r="D113" s="43">
        <v>0</v>
      </c>
      <c r="E113" s="43">
        <v>0</v>
      </c>
      <c r="F113" s="422"/>
      <c r="G113" s="43">
        <v>0</v>
      </c>
      <c r="H113" s="44">
        <v>0</v>
      </c>
      <c r="I113" s="39">
        <f t="shared" si="24"/>
        <v>0</v>
      </c>
    </row>
    <row r="114" spans="1:9" ht="15">
      <c r="A114" s="28" t="s">
        <v>10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11</v>
      </c>
      <c r="B115" s="43">
        <v>0</v>
      </c>
      <c r="C115" s="43">
        <v>0</v>
      </c>
      <c r="D115" s="43">
        <v>0</v>
      </c>
      <c r="E115" s="43">
        <v>0</v>
      </c>
      <c r="F115" s="422"/>
      <c r="G115" s="43">
        <v>0</v>
      </c>
      <c r="H115" s="44">
        <v>0</v>
      </c>
      <c r="I115" s="39">
        <f t="shared" si="24"/>
        <v>0</v>
      </c>
    </row>
    <row r="116" spans="1:9" ht="15">
      <c r="A116" s="28" t="s">
        <v>12</v>
      </c>
      <c r="B116" s="40">
        <v>0</v>
      </c>
      <c r="C116" s="40">
        <v>0</v>
      </c>
      <c r="D116" s="40">
        <v>0</v>
      </c>
      <c r="E116" s="40">
        <v>0</v>
      </c>
      <c r="F116" s="422"/>
      <c r="G116" s="40">
        <v>0</v>
      </c>
      <c r="H116" s="41">
        <v>0</v>
      </c>
      <c r="I116" s="42">
        <f t="shared" si="24"/>
        <v>0</v>
      </c>
    </row>
    <row r="117" spans="1:9" ht="14.25" customHeight="1">
      <c r="A117" s="29" t="s">
        <v>13</v>
      </c>
      <c r="B117" s="43">
        <v>0</v>
      </c>
      <c r="C117" s="43">
        <v>0</v>
      </c>
      <c r="D117" s="43">
        <v>0</v>
      </c>
      <c r="E117" s="43">
        <v>0</v>
      </c>
      <c r="F117" s="422"/>
      <c r="G117" s="43">
        <v>0</v>
      </c>
      <c r="H117" s="44">
        <v>0</v>
      </c>
      <c r="I117" s="39">
        <f t="shared" si="24"/>
        <v>0</v>
      </c>
    </row>
    <row r="118" spans="1:9" ht="14.25" customHeight="1">
      <c r="A118" s="28" t="s">
        <v>14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>SUM(B118:H118)</f>
        <v>0</v>
      </c>
    </row>
    <row r="119" spans="1:9" ht="15">
      <c r="A119" s="29" t="s">
        <v>15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24"/>
        <v>0</v>
      </c>
    </row>
    <row r="120" spans="1:9" ht="15">
      <c r="A120" s="28" t="s">
        <v>16</v>
      </c>
      <c r="B120" s="40">
        <v>1.2121212117539028E-8</v>
      </c>
      <c r="C120" s="40">
        <v>39.934852596309447</v>
      </c>
      <c r="D120" s="40">
        <v>6.5147391569340601E-2</v>
      </c>
      <c r="E120" s="40">
        <v>0</v>
      </c>
      <c r="F120" s="422"/>
      <c r="G120" s="40">
        <v>0</v>
      </c>
      <c r="H120" s="41">
        <v>0</v>
      </c>
      <c r="I120" s="42">
        <f t="shared" si="24"/>
        <v>40</v>
      </c>
    </row>
    <row r="121" spans="1:9" ht="15">
      <c r="A121" s="29" t="s">
        <v>17</v>
      </c>
      <c r="B121" s="43">
        <v>0</v>
      </c>
      <c r="C121" s="43">
        <v>0</v>
      </c>
      <c r="D121" s="43">
        <v>0</v>
      </c>
      <c r="E121" s="43">
        <v>0</v>
      </c>
      <c r="F121" s="422"/>
      <c r="G121" s="43">
        <v>0</v>
      </c>
      <c r="H121" s="44">
        <v>0</v>
      </c>
      <c r="I121" s="39">
        <f t="shared" si="24"/>
        <v>0</v>
      </c>
    </row>
    <row r="122" spans="1:9" ht="15">
      <c r="A122" s="28" t="s">
        <v>18</v>
      </c>
      <c r="B122" s="40">
        <v>0</v>
      </c>
      <c r="C122" s="40">
        <v>0</v>
      </c>
      <c r="D122" s="40">
        <v>0</v>
      </c>
      <c r="E122" s="40">
        <v>0</v>
      </c>
      <c r="F122" s="422"/>
      <c r="G122" s="40">
        <v>0</v>
      </c>
      <c r="H122" s="41">
        <v>0</v>
      </c>
      <c r="I122" s="42">
        <f t="shared" si="24"/>
        <v>0</v>
      </c>
    </row>
    <row r="123" spans="1:9" ht="15">
      <c r="A123" s="29" t="s">
        <v>140</v>
      </c>
      <c r="B123" s="43">
        <v>11.958726020935213</v>
      </c>
      <c r="C123" s="43">
        <v>171.7056119010411</v>
      </c>
      <c r="D123" s="43">
        <v>451.28400868032998</v>
      </c>
      <c r="E123" s="43">
        <v>5.1653397693738154E-2</v>
      </c>
      <c r="F123" s="422"/>
      <c r="G123" s="43">
        <v>0</v>
      </c>
      <c r="H123" s="44">
        <v>0</v>
      </c>
      <c r="I123" s="39">
        <f t="shared" si="24"/>
        <v>635</v>
      </c>
    </row>
    <row r="124" spans="1:9" ht="15">
      <c r="A124" s="28" t="s">
        <v>19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>SUM(B124:H124)</f>
        <v>0</v>
      </c>
    </row>
    <row r="125" spans="1:9" ht="15">
      <c r="A125" s="29" t="s">
        <v>20</v>
      </c>
      <c r="B125" s="43">
        <v>0</v>
      </c>
      <c r="C125" s="43">
        <v>0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60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24"/>
        <v>0</v>
      </c>
    </row>
    <row r="128" spans="1:9" ht="15">
      <c r="A128" s="28" t="s">
        <v>22</v>
      </c>
      <c r="B128" s="40">
        <v>0</v>
      </c>
      <c r="C128" s="40">
        <v>0</v>
      </c>
      <c r="D128" s="40">
        <v>0</v>
      </c>
      <c r="E128" s="40">
        <v>0</v>
      </c>
      <c r="F128" s="422"/>
      <c r="G128" s="40">
        <v>0</v>
      </c>
      <c r="H128" s="41">
        <v>0</v>
      </c>
      <c r="I128" s="42">
        <f t="shared" si="24"/>
        <v>0</v>
      </c>
    </row>
    <row r="129" spans="1:11" ht="15">
      <c r="A129" s="30" t="s">
        <v>23</v>
      </c>
      <c r="B129" s="43">
        <v>0</v>
      </c>
      <c r="C129" s="43">
        <v>0</v>
      </c>
      <c r="D129" s="43">
        <v>0</v>
      </c>
      <c r="E129" s="43">
        <v>0</v>
      </c>
      <c r="F129" s="422"/>
      <c r="G129" s="43">
        <v>0</v>
      </c>
      <c r="H129" s="44">
        <v>0</v>
      </c>
      <c r="I129" s="39">
        <f t="shared" si="24"/>
        <v>0</v>
      </c>
    </row>
    <row r="130" spans="1:11" ht="15">
      <c r="A130" s="28" t="s">
        <v>24</v>
      </c>
      <c r="B130" s="40">
        <v>0</v>
      </c>
      <c r="C130" s="40">
        <v>0</v>
      </c>
      <c r="D130" s="40">
        <v>0</v>
      </c>
      <c r="E130" s="40">
        <v>0</v>
      </c>
      <c r="F130" s="422"/>
      <c r="G130" s="40">
        <v>0</v>
      </c>
      <c r="H130" s="41">
        <v>0</v>
      </c>
      <c r="I130" s="42">
        <f>SUM(B130:H130)</f>
        <v>0</v>
      </c>
    </row>
    <row r="131" spans="1:11" ht="15.75" thickBot="1">
      <c r="A131" s="30" t="s">
        <v>25</v>
      </c>
      <c r="B131" s="43">
        <v>3.5189992954665805</v>
      </c>
      <c r="C131" s="43">
        <v>0</v>
      </c>
      <c r="D131" s="43">
        <v>0</v>
      </c>
      <c r="E131" s="43">
        <v>313.24750123868949</v>
      </c>
      <c r="F131" s="423"/>
      <c r="G131" s="43">
        <v>101.40229946584394</v>
      </c>
      <c r="H131" s="44">
        <v>0</v>
      </c>
      <c r="I131" s="39">
        <f t="shared" si="24"/>
        <v>418.16880000000003</v>
      </c>
    </row>
    <row r="132" spans="1:11" ht="15">
      <c r="A132" s="31" t="s">
        <v>26</v>
      </c>
      <c r="B132" s="45">
        <f>SUM(B111:B131)</f>
        <v>15.477725328523006</v>
      </c>
      <c r="C132" s="45">
        <f t="shared" ref="C132:F132" si="25">SUM(C111:C131)</f>
        <v>211.64046449735054</v>
      </c>
      <c r="D132" s="45">
        <f t="shared" si="25"/>
        <v>451.3491560718993</v>
      </c>
      <c r="E132" s="45">
        <f t="shared" si="25"/>
        <v>313.29915463638321</v>
      </c>
      <c r="F132" s="45">
        <f t="shared" si="25"/>
        <v>0</v>
      </c>
      <c r="G132" s="45">
        <f>SUM(G111:G131)</f>
        <v>101.40229946584394</v>
      </c>
      <c r="H132" s="46">
        <f t="shared" ref="H132" si="26">SUM(H111:H131)</f>
        <v>0</v>
      </c>
      <c r="I132" s="47">
        <f>SUM(I111:I131)</f>
        <v>1093.1687999999999</v>
      </c>
    </row>
    <row r="133" spans="1:11" s="15" customFormat="1" ht="15" thickBot="1">
      <c r="A133" s="32" t="s">
        <v>90</v>
      </c>
      <c r="B133" s="48">
        <f>B132/$I132</f>
        <v>1.4158586787807159E-2</v>
      </c>
      <c r="C133" s="48">
        <f t="shared" ref="C133:I133" si="27">C132/$I132</f>
        <v>0.19360273042676535</v>
      </c>
      <c r="D133" s="48">
        <f t="shared" si="27"/>
        <v>0.41288148369391747</v>
      </c>
      <c r="E133" s="48">
        <f t="shared" si="27"/>
        <v>0.28659723423901529</v>
      </c>
      <c r="F133" s="48">
        <f t="shared" si="27"/>
        <v>0</v>
      </c>
      <c r="G133" s="48">
        <f t="shared" si="27"/>
        <v>9.2759964852494825E-2</v>
      </c>
      <c r="H133" s="48">
        <f t="shared" si="27"/>
        <v>0</v>
      </c>
      <c r="I133" s="49">
        <f t="shared" si="27"/>
        <v>1</v>
      </c>
      <c r="K133"/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5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28">SUM(B138:H138)</f>
        <v>0</v>
      </c>
    </row>
    <row r="139" spans="1:11" ht="15">
      <c r="A139" s="29" t="s">
        <v>9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8"/>
        <v>0</v>
      </c>
    </row>
    <row r="140" spans="1:11" ht="15">
      <c r="A140" s="28" t="s">
        <v>10</v>
      </c>
      <c r="B140" s="40">
        <v>0</v>
      </c>
      <c r="C140" s="40">
        <v>0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8"/>
        <v>0</v>
      </c>
    </row>
    <row r="141" spans="1:11" ht="15">
      <c r="A141" s="29" t="s">
        <v>11</v>
      </c>
      <c r="B141" s="43">
        <v>0</v>
      </c>
      <c r="C141" s="43">
        <v>0</v>
      </c>
      <c r="D141" s="43">
        <v>0</v>
      </c>
      <c r="E141" s="43">
        <v>0</v>
      </c>
      <c r="F141" s="422"/>
      <c r="G141" s="43">
        <v>0</v>
      </c>
      <c r="H141" s="44">
        <v>0</v>
      </c>
      <c r="I141" s="39">
        <f t="shared" si="28"/>
        <v>0</v>
      </c>
    </row>
    <row r="142" spans="1:11" ht="15">
      <c r="A142" s="28" t="s">
        <v>12</v>
      </c>
      <c r="B142" s="40">
        <v>0</v>
      </c>
      <c r="C142" s="40">
        <v>0</v>
      </c>
      <c r="D142" s="40">
        <v>0</v>
      </c>
      <c r="E142" s="40">
        <v>0</v>
      </c>
      <c r="F142" s="422"/>
      <c r="G142" s="40">
        <v>0</v>
      </c>
      <c r="H142" s="41">
        <v>0</v>
      </c>
      <c r="I142" s="42">
        <f t="shared" si="28"/>
        <v>0</v>
      </c>
    </row>
    <row r="143" spans="1:11" ht="15">
      <c r="A143" s="29" t="s">
        <v>13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28"/>
        <v>0</v>
      </c>
    </row>
    <row r="144" spans="1:11" ht="14.25" customHeight="1">
      <c r="A144" s="28" t="s">
        <v>14</v>
      </c>
      <c r="B144" s="40">
        <v>0</v>
      </c>
      <c r="C144" s="40">
        <v>0</v>
      </c>
      <c r="D144" s="40">
        <v>4.7792304171391855</v>
      </c>
      <c r="E144" s="40">
        <v>5.2276412437756523</v>
      </c>
      <c r="F144" s="422"/>
      <c r="G144" s="40">
        <v>0</v>
      </c>
      <c r="H144" s="41">
        <v>0</v>
      </c>
      <c r="I144" s="42">
        <f>SUM(B144:H144)</f>
        <v>10.006871660914838</v>
      </c>
    </row>
    <row r="145" spans="1:11" ht="14.25" customHeight="1">
      <c r="A145" s="29" t="s">
        <v>15</v>
      </c>
      <c r="B145" s="43">
        <v>7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8"/>
        <v>7</v>
      </c>
    </row>
    <row r="146" spans="1:11" ht="15">
      <c r="A146" s="28" t="s">
        <v>16</v>
      </c>
      <c r="B146" s="40">
        <v>21.372343297457899</v>
      </c>
      <c r="C146" s="40">
        <v>181.04270410908353</v>
      </c>
      <c r="D146" s="40">
        <v>10.584952593458564</v>
      </c>
      <c r="E146" s="40">
        <v>0</v>
      </c>
      <c r="F146" s="422"/>
      <c r="G146" s="40">
        <v>0</v>
      </c>
      <c r="H146" s="41">
        <v>0</v>
      </c>
      <c r="I146" s="42">
        <f t="shared" si="28"/>
        <v>212.99999999999997</v>
      </c>
    </row>
    <row r="147" spans="1:11" ht="15">
      <c r="A147" s="29" t="s">
        <v>17</v>
      </c>
      <c r="B147" s="43">
        <v>0</v>
      </c>
      <c r="C147" s="43">
        <v>0</v>
      </c>
      <c r="D147" s="43">
        <v>0</v>
      </c>
      <c r="E147" s="43">
        <v>3</v>
      </c>
      <c r="F147" s="422"/>
      <c r="G147" s="43">
        <v>0</v>
      </c>
      <c r="H147" s="44">
        <v>0</v>
      </c>
      <c r="I147" s="39">
        <f>SUM(B147:H147)</f>
        <v>3</v>
      </c>
    </row>
    <row r="148" spans="1:11" ht="15">
      <c r="A148" s="28" t="s">
        <v>18</v>
      </c>
      <c r="B148" s="40">
        <v>0</v>
      </c>
      <c r="C148" s="40">
        <v>0</v>
      </c>
      <c r="D148" s="40">
        <v>0</v>
      </c>
      <c r="E148" s="40">
        <v>0</v>
      </c>
      <c r="F148" s="422"/>
      <c r="G148" s="40">
        <v>0</v>
      </c>
      <c r="H148" s="41">
        <v>0</v>
      </c>
      <c r="I148" s="42">
        <f t="shared" si="28"/>
        <v>0</v>
      </c>
    </row>
    <row r="149" spans="1:11" ht="15">
      <c r="A149" s="29" t="s">
        <v>140</v>
      </c>
      <c r="B149" s="43">
        <v>9.5132515587103228</v>
      </c>
      <c r="C149" s="43">
        <v>435.79339391970359</v>
      </c>
      <c r="D149" s="43">
        <v>90.693354521586087</v>
      </c>
      <c r="E149" s="43">
        <v>0</v>
      </c>
      <c r="F149" s="422"/>
      <c r="G149" s="43">
        <v>0</v>
      </c>
      <c r="H149" s="44">
        <v>0</v>
      </c>
      <c r="I149" s="39">
        <f t="shared" si="28"/>
        <v>536</v>
      </c>
    </row>
    <row r="150" spans="1:11" ht="15">
      <c r="A150" s="28" t="s">
        <v>19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8"/>
        <v>0</v>
      </c>
    </row>
    <row r="151" spans="1:11" ht="15">
      <c r="A151" s="29" t="s">
        <v>20</v>
      </c>
      <c r="B151" s="43">
        <v>0</v>
      </c>
      <c r="C151" s="43">
        <v>0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28"/>
        <v>0</v>
      </c>
    </row>
    <row r="152" spans="1:11" ht="15">
      <c r="A152" s="28" t="s">
        <v>21</v>
      </c>
      <c r="B152" s="40">
        <v>0</v>
      </c>
      <c r="C152" s="40">
        <v>21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8"/>
        <v>21</v>
      </c>
    </row>
    <row r="153" spans="1:11" ht="15">
      <c r="A153" s="30" t="s">
        <v>60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8"/>
        <v>0</v>
      </c>
    </row>
    <row r="154" spans="1:11" ht="15">
      <c r="A154" s="28" t="s">
        <v>22</v>
      </c>
      <c r="B154" s="40">
        <v>0</v>
      </c>
      <c r="C154" s="40">
        <v>0</v>
      </c>
      <c r="D154" s="40">
        <v>0</v>
      </c>
      <c r="E154" s="40">
        <v>0</v>
      </c>
      <c r="F154" s="422"/>
      <c r="G154" s="40">
        <v>0</v>
      </c>
      <c r="H154" s="41">
        <v>0</v>
      </c>
      <c r="I154" s="42">
        <f t="shared" si="28"/>
        <v>0</v>
      </c>
    </row>
    <row r="155" spans="1:11" ht="15">
      <c r="A155" s="30" t="s">
        <v>23</v>
      </c>
      <c r="B155" s="43">
        <v>0</v>
      </c>
      <c r="C155" s="43">
        <v>0</v>
      </c>
      <c r="D155" s="43">
        <v>0</v>
      </c>
      <c r="E155" s="43">
        <v>0</v>
      </c>
      <c r="F155" s="422"/>
      <c r="G155" s="43">
        <v>0</v>
      </c>
      <c r="H155" s="44">
        <v>0</v>
      </c>
      <c r="I155" s="39">
        <f t="shared" si="28"/>
        <v>0</v>
      </c>
    </row>
    <row r="156" spans="1:11" ht="15">
      <c r="A156" s="28" t="s">
        <v>24</v>
      </c>
      <c r="B156" s="40">
        <v>482.06022172957512</v>
      </c>
      <c r="C156" s="40">
        <v>0</v>
      </c>
      <c r="D156" s="40">
        <v>19.750978270424923</v>
      </c>
      <c r="E156" s="40">
        <v>0</v>
      </c>
      <c r="F156" s="422"/>
      <c r="G156" s="40">
        <v>0</v>
      </c>
      <c r="H156" s="41">
        <v>0</v>
      </c>
      <c r="I156" s="42">
        <f>SUM(B156:H156)</f>
        <v>501.81120000000004</v>
      </c>
    </row>
    <row r="157" spans="1:11" ht="15.75" thickBot="1">
      <c r="A157" s="30" t="s">
        <v>25</v>
      </c>
      <c r="B157" s="43">
        <v>24.035348676144782</v>
      </c>
      <c r="C157" s="43">
        <v>0.13228646705212008</v>
      </c>
      <c r="D157" s="43">
        <v>110.35447320210399</v>
      </c>
      <c r="E157" s="43">
        <v>2447.9368202805217</v>
      </c>
      <c r="F157" s="423"/>
      <c r="G157" s="43">
        <v>46.707044354427282</v>
      </c>
      <c r="H157" s="44">
        <v>290.10642701975013</v>
      </c>
      <c r="I157" s="39">
        <f t="shared" si="28"/>
        <v>2919.2723999999998</v>
      </c>
    </row>
    <row r="158" spans="1:11" ht="15">
      <c r="A158" s="31" t="s">
        <v>26</v>
      </c>
      <c r="B158" s="45">
        <f>SUM(B137:B157)</f>
        <v>543.98116526188812</v>
      </c>
      <c r="C158" s="45">
        <f t="shared" ref="C158:F158" si="29">SUM(C137:C157)</f>
        <v>637.96838449583925</v>
      </c>
      <c r="D158" s="45">
        <f t="shared" si="29"/>
        <v>236.16298900471276</v>
      </c>
      <c r="E158" s="45">
        <f t="shared" si="29"/>
        <v>2456.1644615242972</v>
      </c>
      <c r="F158" s="45">
        <f t="shared" si="29"/>
        <v>0</v>
      </c>
      <c r="G158" s="45">
        <f>SUM(G137:G157)</f>
        <v>46.707044354427282</v>
      </c>
      <c r="H158" s="46">
        <f t="shared" ref="H158" si="30">SUM(H137:H157)</f>
        <v>290.10642701975013</v>
      </c>
      <c r="I158" s="47">
        <f>SUM(I137:I157)</f>
        <v>4211.0904716609148</v>
      </c>
    </row>
    <row r="159" spans="1:11" s="15" customFormat="1" ht="15" thickBot="1">
      <c r="A159" s="32" t="s">
        <v>90</v>
      </c>
      <c r="B159" s="48">
        <f>B158/$I158</f>
        <v>0.12917821854521547</v>
      </c>
      <c r="C159" s="48">
        <f t="shared" ref="C159:I159" si="31">C158/$I158</f>
        <v>0.15149719266045958</v>
      </c>
      <c r="D159" s="48">
        <f t="shared" si="31"/>
        <v>5.6081195736354408E-2</v>
      </c>
      <c r="E159" s="48">
        <f t="shared" si="31"/>
        <v>0.58326091022108828</v>
      </c>
      <c r="F159" s="48">
        <f t="shared" si="31"/>
        <v>0</v>
      </c>
      <c r="G159" s="48">
        <f t="shared" si="31"/>
        <v>1.109143692560121E-2</v>
      </c>
      <c r="H159" s="48">
        <f t="shared" si="31"/>
        <v>6.8891045911281021E-2</v>
      </c>
      <c r="I159" s="49">
        <f t="shared" si="31"/>
        <v>1</v>
      </c>
      <c r="K159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5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32">SUM(B164:H164)</f>
        <v>0</v>
      </c>
    </row>
    <row r="165" spans="1:9" ht="15">
      <c r="A165" s="29" t="s">
        <v>9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2"/>
        <v>0</v>
      </c>
    </row>
    <row r="166" spans="1:9" ht="15">
      <c r="A166" s="28" t="s">
        <v>10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2"/>
        <v>0</v>
      </c>
    </row>
    <row r="167" spans="1:9" ht="15">
      <c r="A167" s="29" t="s">
        <v>11</v>
      </c>
      <c r="B167" s="43">
        <v>0</v>
      </c>
      <c r="C167" s="43">
        <v>0</v>
      </c>
      <c r="D167" s="43">
        <v>0</v>
      </c>
      <c r="E167" s="43">
        <v>0</v>
      </c>
      <c r="F167" s="422"/>
      <c r="G167" s="43">
        <v>0</v>
      </c>
      <c r="H167" s="44">
        <v>0</v>
      </c>
      <c r="I167" s="39">
        <f t="shared" si="32"/>
        <v>0</v>
      </c>
    </row>
    <row r="168" spans="1:9" ht="15">
      <c r="A168" s="28" t="s">
        <v>12</v>
      </c>
      <c r="B168" s="40">
        <v>0</v>
      </c>
      <c r="C168" s="40">
        <v>0</v>
      </c>
      <c r="D168" s="40">
        <v>0</v>
      </c>
      <c r="E168" s="40">
        <v>0</v>
      </c>
      <c r="F168" s="422"/>
      <c r="G168" s="40">
        <v>0</v>
      </c>
      <c r="H168" s="41">
        <v>0</v>
      </c>
      <c r="I168" s="42">
        <f t="shared" si="32"/>
        <v>0</v>
      </c>
    </row>
    <row r="169" spans="1:9" ht="15">
      <c r="A169" s="29" t="s">
        <v>13</v>
      </c>
      <c r="B169" s="43">
        <v>0</v>
      </c>
      <c r="C169" s="43">
        <v>0</v>
      </c>
      <c r="D169" s="43">
        <v>0</v>
      </c>
      <c r="E169" s="43">
        <v>0</v>
      </c>
      <c r="F169" s="422"/>
      <c r="G169" s="43">
        <v>0</v>
      </c>
      <c r="H169" s="44">
        <v>0</v>
      </c>
      <c r="I169" s="39">
        <f t="shared" si="32"/>
        <v>0</v>
      </c>
    </row>
    <row r="170" spans="1:9" ht="14.25" customHeight="1">
      <c r="A170" s="28" t="s">
        <v>14</v>
      </c>
      <c r="B170" s="40">
        <v>0</v>
      </c>
      <c r="C170" s="40">
        <v>0</v>
      </c>
      <c r="D170" s="40">
        <v>0</v>
      </c>
      <c r="E170" s="40">
        <v>0.32862274104777295</v>
      </c>
      <c r="F170" s="422"/>
      <c r="G170" s="40">
        <v>0</v>
      </c>
      <c r="H170" s="41">
        <v>0</v>
      </c>
      <c r="I170" s="42">
        <f>SUM(B170:H170)</f>
        <v>0.32862274104777295</v>
      </c>
    </row>
    <row r="171" spans="1:9" ht="14.25" customHeight="1">
      <c r="A171" s="29" t="s">
        <v>15</v>
      </c>
      <c r="B171" s="43">
        <v>0.3787035362636636</v>
      </c>
      <c r="C171" s="43">
        <v>0.11762295950950992</v>
      </c>
      <c r="D171" s="43">
        <v>5.5036734922268273</v>
      </c>
      <c r="E171" s="43">
        <v>1.1999999709600007E-8</v>
      </c>
      <c r="F171" s="422"/>
      <c r="G171" s="43">
        <v>0</v>
      </c>
      <c r="H171" s="44">
        <v>0</v>
      </c>
      <c r="I171" s="39">
        <f>SUM(B171:H171)</f>
        <v>6.0000000000000009</v>
      </c>
    </row>
    <row r="172" spans="1:9" ht="15">
      <c r="A172" s="28" t="s">
        <v>16</v>
      </c>
      <c r="B172" s="40">
        <v>12.005848484011381</v>
      </c>
      <c r="C172" s="40">
        <v>0</v>
      </c>
      <c r="D172" s="40">
        <v>29.994151515988616</v>
      </c>
      <c r="E172" s="40">
        <v>0</v>
      </c>
      <c r="F172" s="422"/>
      <c r="G172" s="40">
        <v>0</v>
      </c>
      <c r="H172" s="41">
        <v>0</v>
      </c>
      <c r="I172" s="42">
        <f t="shared" si="32"/>
        <v>42</v>
      </c>
    </row>
    <row r="173" spans="1:9" ht="15">
      <c r="A173" s="29" t="s">
        <v>17</v>
      </c>
      <c r="B173" s="43">
        <v>0</v>
      </c>
      <c r="C173" s="43">
        <v>0</v>
      </c>
      <c r="D173" s="43">
        <v>0</v>
      </c>
      <c r="E173" s="43">
        <v>0</v>
      </c>
      <c r="F173" s="422"/>
      <c r="G173" s="43">
        <v>0</v>
      </c>
      <c r="H173" s="44">
        <v>0</v>
      </c>
      <c r="I173" s="39">
        <f t="shared" si="32"/>
        <v>0</v>
      </c>
    </row>
    <row r="174" spans="1:9" ht="15">
      <c r="A174" s="28" t="s">
        <v>18</v>
      </c>
      <c r="B174" s="40">
        <v>0</v>
      </c>
      <c r="C174" s="40">
        <v>0</v>
      </c>
      <c r="D174" s="40">
        <v>0</v>
      </c>
      <c r="E174" s="40">
        <v>0</v>
      </c>
      <c r="F174" s="422"/>
      <c r="G174" s="40">
        <v>0</v>
      </c>
      <c r="H174" s="41">
        <v>0</v>
      </c>
      <c r="I174" s="42">
        <f t="shared" si="32"/>
        <v>0</v>
      </c>
    </row>
    <row r="175" spans="1:9" ht="15">
      <c r="A175" s="29" t="s">
        <v>140</v>
      </c>
      <c r="B175" s="43">
        <v>29.116616956716875</v>
      </c>
      <c r="C175" s="43">
        <v>15.164904664956707</v>
      </c>
      <c r="D175" s="43">
        <v>504.71847837832638</v>
      </c>
      <c r="E175" s="43">
        <v>0</v>
      </c>
      <c r="F175" s="422"/>
      <c r="G175" s="43">
        <v>0</v>
      </c>
      <c r="H175" s="44">
        <v>0</v>
      </c>
      <c r="I175" s="39">
        <f t="shared" si="32"/>
        <v>549</v>
      </c>
    </row>
    <row r="176" spans="1:9" ht="15">
      <c r="A176" s="28" t="s">
        <v>19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2"/>
        <v>0</v>
      </c>
    </row>
    <row r="177" spans="1:11" ht="15">
      <c r="A177" s="29" t="s">
        <v>20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32"/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2"/>
        <v>0</v>
      </c>
    </row>
    <row r="179" spans="1:11" ht="15">
      <c r="A179" s="30" t="s">
        <v>60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2"/>
        <v>0</v>
      </c>
    </row>
    <row r="180" spans="1:11" ht="15">
      <c r="A180" s="28" t="s">
        <v>22</v>
      </c>
      <c r="B180" s="40">
        <v>0</v>
      </c>
      <c r="C180" s="40">
        <v>0</v>
      </c>
      <c r="D180" s="40">
        <v>0</v>
      </c>
      <c r="E180" s="40">
        <v>0</v>
      </c>
      <c r="F180" s="422"/>
      <c r="G180" s="40">
        <v>0</v>
      </c>
      <c r="H180" s="41">
        <v>0</v>
      </c>
      <c r="I180" s="42">
        <f t="shared" si="32"/>
        <v>0</v>
      </c>
    </row>
    <row r="181" spans="1:11" ht="15">
      <c r="A181" s="30" t="s">
        <v>23</v>
      </c>
      <c r="B181" s="43">
        <v>0</v>
      </c>
      <c r="C181" s="43">
        <v>0</v>
      </c>
      <c r="D181" s="43">
        <v>0</v>
      </c>
      <c r="E181" s="43">
        <v>0</v>
      </c>
      <c r="F181" s="422"/>
      <c r="G181" s="43">
        <v>0</v>
      </c>
      <c r="H181" s="44">
        <v>0</v>
      </c>
      <c r="I181" s="39">
        <f t="shared" si="32"/>
        <v>0</v>
      </c>
    </row>
    <row r="182" spans="1:11" ht="15">
      <c r="A182" s="28" t="s">
        <v>24</v>
      </c>
      <c r="B182" s="40">
        <v>0</v>
      </c>
      <c r="C182" s="40">
        <v>0</v>
      </c>
      <c r="D182" s="40">
        <v>0</v>
      </c>
      <c r="E182" s="40">
        <v>0</v>
      </c>
      <c r="F182" s="422"/>
      <c r="G182" s="40">
        <v>0</v>
      </c>
      <c r="H182" s="41">
        <v>0</v>
      </c>
      <c r="I182" s="42">
        <f>SUM(B182:H182)</f>
        <v>0</v>
      </c>
    </row>
    <row r="183" spans="1:11" ht="15.75" thickBot="1">
      <c r="A183" s="30" t="s">
        <v>25</v>
      </c>
      <c r="B183" s="43">
        <v>5.751746904316378</v>
      </c>
      <c r="C183" s="43">
        <v>0</v>
      </c>
      <c r="D183" s="43">
        <v>142.19159865797351</v>
      </c>
      <c r="E183" s="43">
        <v>149.58663568667239</v>
      </c>
      <c r="F183" s="423"/>
      <c r="G183" s="43">
        <v>13.378466008987113</v>
      </c>
      <c r="H183" s="44">
        <v>42.751952742050612</v>
      </c>
      <c r="I183" s="39">
        <f t="shared" si="32"/>
        <v>353.66039999999998</v>
      </c>
    </row>
    <row r="184" spans="1:11" s="15" customFormat="1" ht="15">
      <c r="A184" s="31" t="s">
        <v>26</v>
      </c>
      <c r="B184" s="45">
        <f>SUM(B163:B183)</f>
        <v>47.252915881308297</v>
      </c>
      <c r="C184" s="45">
        <f t="shared" ref="C184:F184" si="33">SUM(C163:C183)</f>
        <v>15.282527624466216</v>
      </c>
      <c r="D184" s="45">
        <f t="shared" si="33"/>
        <v>682.40790204451525</v>
      </c>
      <c r="E184" s="45">
        <f t="shared" si="33"/>
        <v>149.91525843972016</v>
      </c>
      <c r="F184" s="45">
        <f t="shared" si="33"/>
        <v>0</v>
      </c>
      <c r="G184" s="45">
        <f>SUM(G163:G183)</f>
        <v>13.378466008987113</v>
      </c>
      <c r="H184" s="46">
        <f t="shared" ref="H184" si="34">SUM(H163:H183)</f>
        <v>42.751952742050612</v>
      </c>
      <c r="I184" s="47">
        <f>SUM(I163:I183)</f>
        <v>950.98902274104773</v>
      </c>
      <c r="K184"/>
    </row>
    <row r="185" spans="1:11" ht="15" thickBot="1">
      <c r="A185" s="32" t="s">
        <v>90</v>
      </c>
      <c r="B185" s="48">
        <f>B184/$I184</f>
        <v>4.9688182251684268E-2</v>
      </c>
      <c r="C185" s="48">
        <f t="shared" ref="C185:I185" si="35">C184/$I184</f>
        <v>1.6070140936450761E-2</v>
      </c>
      <c r="D185" s="48">
        <f t="shared" si="35"/>
        <v>0.71757705475674394</v>
      </c>
      <c r="E185" s="48">
        <f t="shared" si="35"/>
        <v>0.15764141841260954</v>
      </c>
      <c r="F185" s="48">
        <f t="shared" si="35"/>
        <v>0</v>
      </c>
      <c r="G185" s="48">
        <f t="shared" si="35"/>
        <v>1.4067949985822328E-2</v>
      </c>
      <c r="H185" s="48">
        <f t="shared" si="35"/>
        <v>4.495525365668903E-2</v>
      </c>
      <c r="I185" s="49">
        <f t="shared" si="35"/>
        <v>1</v>
      </c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5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2357</v>
      </c>
      <c r="E189" s="37">
        <v>0</v>
      </c>
      <c r="F189" s="421"/>
      <c r="G189" s="37">
        <v>0</v>
      </c>
      <c r="H189" s="38">
        <v>0</v>
      </c>
      <c r="I189" s="39">
        <f>SUM(B189:H189)</f>
        <v>2357</v>
      </c>
    </row>
    <row r="190" spans="1:11" ht="15">
      <c r="A190" s="28" t="s">
        <v>8</v>
      </c>
      <c r="B190" s="40">
        <v>0</v>
      </c>
      <c r="C190" s="40">
        <v>0</v>
      </c>
      <c r="D190" s="40">
        <v>0</v>
      </c>
      <c r="E190" s="40">
        <v>0</v>
      </c>
      <c r="F190" s="422"/>
      <c r="G190" s="40">
        <v>0</v>
      </c>
      <c r="H190" s="41">
        <v>0</v>
      </c>
      <c r="I190" s="42">
        <f t="shared" ref="I190:I209" si="36">SUM(B190:H190)</f>
        <v>0</v>
      </c>
    </row>
    <row r="191" spans="1:11" ht="15">
      <c r="A191" s="29" t="s">
        <v>9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36"/>
        <v>0</v>
      </c>
    </row>
    <row r="192" spans="1:11" ht="15">
      <c r="A192" s="28" t="s">
        <v>10</v>
      </c>
      <c r="B192" s="40">
        <v>0</v>
      </c>
      <c r="C192" s="40">
        <v>0</v>
      </c>
      <c r="D192" s="40">
        <v>0</v>
      </c>
      <c r="E192" s="40">
        <v>0</v>
      </c>
      <c r="F192" s="422"/>
      <c r="G192" s="40">
        <v>0</v>
      </c>
      <c r="H192" s="41">
        <v>0</v>
      </c>
      <c r="I192" s="42">
        <f t="shared" si="36"/>
        <v>0</v>
      </c>
    </row>
    <row r="193" spans="1:9" ht="15">
      <c r="A193" s="29" t="s">
        <v>11</v>
      </c>
      <c r="B193" s="43">
        <v>0</v>
      </c>
      <c r="C193" s="43">
        <v>0</v>
      </c>
      <c r="D193" s="43">
        <v>0</v>
      </c>
      <c r="E193" s="43">
        <v>0</v>
      </c>
      <c r="F193" s="422"/>
      <c r="G193" s="43">
        <v>0</v>
      </c>
      <c r="H193" s="44">
        <v>0</v>
      </c>
      <c r="I193" s="39">
        <f t="shared" si="36"/>
        <v>0</v>
      </c>
    </row>
    <row r="194" spans="1:9" ht="15">
      <c r="A194" s="28" t="s">
        <v>12</v>
      </c>
      <c r="B194" s="40">
        <v>0</v>
      </c>
      <c r="C194" s="40">
        <v>0</v>
      </c>
      <c r="D194" s="40">
        <v>0</v>
      </c>
      <c r="E194" s="40">
        <v>0</v>
      </c>
      <c r="F194" s="422"/>
      <c r="G194" s="40">
        <v>0</v>
      </c>
      <c r="H194" s="41">
        <v>0</v>
      </c>
      <c r="I194" s="42">
        <f t="shared" si="36"/>
        <v>0</v>
      </c>
    </row>
    <row r="195" spans="1:9" ht="15">
      <c r="A195" s="29" t="s">
        <v>13</v>
      </c>
      <c r="B195" s="43">
        <v>0</v>
      </c>
      <c r="C195" s="43">
        <v>0</v>
      </c>
      <c r="D195" s="43">
        <v>0</v>
      </c>
      <c r="E195" s="43">
        <v>0</v>
      </c>
      <c r="F195" s="422"/>
      <c r="G195" s="43">
        <v>0</v>
      </c>
      <c r="H195" s="44">
        <v>0</v>
      </c>
      <c r="I195" s="39">
        <f t="shared" si="36"/>
        <v>0</v>
      </c>
    </row>
    <row r="196" spans="1:9" ht="15">
      <c r="A196" s="28" t="s">
        <v>14</v>
      </c>
      <c r="B196" s="40">
        <v>8.606470400815359E-9</v>
      </c>
      <c r="C196" s="40">
        <v>8.606470400815359E-9</v>
      </c>
      <c r="D196" s="40">
        <v>8.606470400815359E-9</v>
      </c>
      <c r="E196" s="40">
        <v>3.6605065627649074</v>
      </c>
      <c r="F196" s="422"/>
      <c r="G196" s="40">
        <v>0</v>
      </c>
      <c r="H196" s="41">
        <v>0</v>
      </c>
      <c r="I196" s="42">
        <f>SUM(B196:H196)</f>
        <v>3.6605065885843184</v>
      </c>
    </row>
    <row r="197" spans="1:9" ht="14.25" customHeight="1">
      <c r="A197" s="29" t="s">
        <v>15</v>
      </c>
      <c r="B197" s="43">
        <v>1.4516969288642294</v>
      </c>
      <c r="C197" s="43">
        <v>0.45088757318827982</v>
      </c>
      <c r="D197" s="43">
        <v>21.097415497947487</v>
      </c>
      <c r="E197" s="43">
        <v>0</v>
      </c>
      <c r="F197" s="422"/>
      <c r="G197" s="43">
        <v>0</v>
      </c>
      <c r="H197" s="44">
        <v>0</v>
      </c>
      <c r="I197" s="39">
        <f t="shared" si="36"/>
        <v>22.999999999999996</v>
      </c>
    </row>
    <row r="198" spans="1:9" ht="14.25" customHeight="1">
      <c r="A198" s="28" t="s">
        <v>16</v>
      </c>
      <c r="B198" s="40">
        <v>69.879475125448167</v>
      </c>
      <c r="C198" s="40">
        <v>31.046012303977957</v>
      </c>
      <c r="D198" s="40">
        <v>1411.0745125705739</v>
      </c>
      <c r="E198" s="40">
        <v>0</v>
      </c>
      <c r="F198" s="422"/>
      <c r="G198" s="40">
        <v>0</v>
      </c>
      <c r="H198" s="41">
        <v>0</v>
      </c>
      <c r="I198" s="42">
        <f t="shared" si="36"/>
        <v>1512</v>
      </c>
    </row>
    <row r="199" spans="1:9" ht="15">
      <c r="A199" s="29" t="s">
        <v>17</v>
      </c>
      <c r="B199" s="43">
        <v>2.7930219857713672</v>
      </c>
      <c r="C199" s="43">
        <v>9.1999999889599989E-9</v>
      </c>
      <c r="D199" s="43">
        <v>20.206978005028631</v>
      </c>
      <c r="E199" s="43">
        <v>0</v>
      </c>
      <c r="F199" s="422"/>
      <c r="G199" s="43">
        <v>0</v>
      </c>
      <c r="H199" s="44">
        <v>0</v>
      </c>
      <c r="I199" s="39">
        <f t="shared" si="36"/>
        <v>23</v>
      </c>
    </row>
    <row r="200" spans="1:9" ht="15">
      <c r="A200" s="28" t="s">
        <v>18</v>
      </c>
      <c r="B200" s="40">
        <v>2.8301886781772873E-9</v>
      </c>
      <c r="C200" s="40">
        <v>2.8301886781772873E-9</v>
      </c>
      <c r="D200" s="40">
        <v>14.999999994339623</v>
      </c>
      <c r="E200" s="40">
        <v>0</v>
      </c>
      <c r="F200" s="422"/>
      <c r="G200" s="40">
        <v>0</v>
      </c>
      <c r="H200" s="41">
        <v>0</v>
      </c>
      <c r="I200" s="42">
        <f t="shared" si="36"/>
        <v>15</v>
      </c>
    </row>
    <row r="201" spans="1:9" ht="15">
      <c r="A201" s="29" t="s">
        <v>140</v>
      </c>
      <c r="B201" s="43">
        <v>490.05132909573763</v>
      </c>
      <c r="C201" s="43">
        <v>26.328677722085377</v>
      </c>
      <c r="D201" s="43">
        <v>2741.571960398639</v>
      </c>
      <c r="E201" s="43">
        <v>209.0480327835383</v>
      </c>
      <c r="F201" s="422"/>
      <c r="G201" s="43">
        <v>0</v>
      </c>
      <c r="H201" s="44">
        <v>0</v>
      </c>
      <c r="I201" s="39">
        <f t="shared" si="36"/>
        <v>3467.0000000000005</v>
      </c>
    </row>
    <row r="202" spans="1:9" ht="15">
      <c r="A202" s="28" t="s">
        <v>19</v>
      </c>
      <c r="B202" s="40">
        <v>0</v>
      </c>
      <c r="C202" s="40">
        <v>0</v>
      </c>
      <c r="D202" s="40">
        <v>0</v>
      </c>
      <c r="E202" s="40">
        <v>0</v>
      </c>
      <c r="F202" s="422"/>
      <c r="G202" s="40">
        <v>0</v>
      </c>
      <c r="H202" s="41">
        <v>0</v>
      </c>
      <c r="I202" s="42">
        <f t="shared" si="36"/>
        <v>0</v>
      </c>
    </row>
    <row r="203" spans="1:9" ht="15">
      <c r="A203" s="29" t="s">
        <v>20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SUM(B203:H203)</f>
        <v>0</v>
      </c>
    </row>
    <row r="204" spans="1:9" ht="15">
      <c r="A204" s="28" t="s">
        <v>21</v>
      </c>
      <c r="B204" s="40">
        <v>4.8957901078571654E-2</v>
      </c>
      <c r="C204" s="40">
        <v>7.9245282974012103E-9</v>
      </c>
      <c r="D204" s="40">
        <v>41.951042090996907</v>
      </c>
      <c r="E204" s="40">
        <v>0</v>
      </c>
      <c r="F204" s="422"/>
      <c r="G204" s="40">
        <v>0</v>
      </c>
      <c r="H204" s="41">
        <v>0</v>
      </c>
      <c r="I204" s="42">
        <f t="shared" si="36"/>
        <v>42.000000000000007</v>
      </c>
    </row>
    <row r="205" spans="1:9" ht="15">
      <c r="A205" s="30" t="s">
        <v>60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6"/>
        <v>0</v>
      </c>
    </row>
    <row r="206" spans="1:9" ht="15">
      <c r="A206" s="28" t="s">
        <v>22</v>
      </c>
      <c r="B206" s="40">
        <v>0</v>
      </c>
      <c r="C206" s="40">
        <v>0</v>
      </c>
      <c r="D206" s="40">
        <v>0</v>
      </c>
      <c r="E206" s="40">
        <v>0</v>
      </c>
      <c r="F206" s="422"/>
      <c r="G206" s="40">
        <v>0</v>
      </c>
      <c r="H206" s="41">
        <v>0</v>
      </c>
      <c r="I206" s="42">
        <f t="shared" si="36"/>
        <v>0</v>
      </c>
    </row>
    <row r="207" spans="1:9" ht="15">
      <c r="A207" s="30" t="s">
        <v>23</v>
      </c>
      <c r="B207" s="43">
        <v>0</v>
      </c>
      <c r="C207" s="43">
        <v>0</v>
      </c>
      <c r="D207" s="43">
        <v>0</v>
      </c>
      <c r="E207" s="43">
        <v>0</v>
      </c>
      <c r="F207" s="422"/>
      <c r="G207" s="43">
        <v>0</v>
      </c>
      <c r="H207" s="44">
        <v>0</v>
      </c>
      <c r="I207" s="39">
        <f t="shared" si="36"/>
        <v>0</v>
      </c>
    </row>
    <row r="208" spans="1:9" ht="15">
      <c r="A208" s="28" t="s">
        <v>24</v>
      </c>
      <c r="B208" s="40">
        <v>0</v>
      </c>
      <c r="C208" s="40">
        <v>0</v>
      </c>
      <c r="D208" s="40">
        <v>0</v>
      </c>
      <c r="E208" s="40">
        <v>0</v>
      </c>
      <c r="F208" s="422"/>
      <c r="G208" s="40">
        <v>0</v>
      </c>
      <c r="H208" s="41">
        <v>0</v>
      </c>
      <c r="I208" s="42">
        <f>SUM(B208:H208)</f>
        <v>0</v>
      </c>
    </row>
    <row r="209" spans="1:11" ht="15.75" thickBot="1">
      <c r="A209" s="30" t="s">
        <v>25</v>
      </c>
      <c r="B209" s="43">
        <v>2.423300025046307</v>
      </c>
      <c r="C209" s="43">
        <v>0.85577355385109455</v>
      </c>
      <c r="D209" s="43">
        <v>648.88514802541931</v>
      </c>
      <c r="E209" s="43">
        <v>445.54274919635503</v>
      </c>
      <c r="F209" s="423"/>
      <c r="G209" s="43">
        <v>34.856101663910565</v>
      </c>
      <c r="H209" s="44">
        <v>2.1065275354178499</v>
      </c>
      <c r="I209" s="39">
        <f t="shared" si="36"/>
        <v>1134.6696000000002</v>
      </c>
    </row>
    <row r="210" spans="1:11" s="15" customFormat="1" ht="15">
      <c r="A210" s="31" t="s">
        <v>26</v>
      </c>
      <c r="B210" s="45">
        <f>SUM(B189:B209)</f>
        <v>566.64778107338282</v>
      </c>
      <c r="C210" s="45">
        <f t="shared" ref="C210:F210" si="37">SUM(C189:C209)</f>
        <v>58.681351181663892</v>
      </c>
      <c r="D210" s="45">
        <f t="shared" si="37"/>
        <v>7256.7870565915528</v>
      </c>
      <c r="E210" s="45">
        <f t="shared" si="37"/>
        <v>658.25128854265824</v>
      </c>
      <c r="F210" s="45">
        <f t="shared" si="37"/>
        <v>0</v>
      </c>
      <c r="G210" s="45">
        <f>SUM(G189:G209)</f>
        <v>34.856101663910565</v>
      </c>
      <c r="H210" s="46">
        <f t="shared" ref="H210" si="38">SUM(H189:H209)</f>
        <v>2.1065275354178499</v>
      </c>
      <c r="I210" s="47">
        <f>SUM(I189:I209)</f>
        <v>8577.3301065885862</v>
      </c>
      <c r="K210"/>
    </row>
    <row r="211" spans="1:11" ht="15" thickBot="1">
      <c r="A211" s="32" t="s">
        <v>90</v>
      </c>
      <c r="B211" s="48">
        <f>B210/$I210</f>
        <v>6.6063422304117492E-2</v>
      </c>
      <c r="C211" s="48">
        <f t="shared" ref="C211:I211" si="39">C210/$I210</f>
        <v>6.8414472163766237E-3</v>
      </c>
      <c r="D211" s="48">
        <f t="shared" si="39"/>
        <v>0.84604264571994592</v>
      </c>
      <c r="E211" s="48">
        <f t="shared" si="39"/>
        <v>7.6743145053613987E-2</v>
      </c>
      <c r="F211" s="48">
        <f t="shared" si="39"/>
        <v>0</v>
      </c>
      <c r="G211" s="48">
        <f t="shared" si="39"/>
        <v>4.0637472536047339E-3</v>
      </c>
      <c r="H211" s="48">
        <f t="shared" si="39"/>
        <v>2.4559245234128773E-4</v>
      </c>
      <c r="I211" s="49">
        <f t="shared" si="39"/>
        <v>1</v>
      </c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5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40">SUM(B216:H216)</f>
        <v>0</v>
      </c>
    </row>
    <row r="217" spans="1:11" ht="15">
      <c r="A217" s="29" t="s">
        <v>9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40"/>
        <v>0</v>
      </c>
    </row>
    <row r="218" spans="1:11" ht="15">
      <c r="A218" s="28" t="s">
        <v>10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40"/>
        <v>0</v>
      </c>
    </row>
    <row r="219" spans="1:11" ht="15">
      <c r="A219" s="29" t="s">
        <v>11</v>
      </c>
      <c r="B219" s="43">
        <v>0</v>
      </c>
      <c r="C219" s="43">
        <v>0</v>
      </c>
      <c r="D219" s="43">
        <v>0</v>
      </c>
      <c r="E219" s="43">
        <v>0</v>
      </c>
      <c r="F219" s="422"/>
      <c r="G219" s="43">
        <v>0</v>
      </c>
      <c r="H219" s="44">
        <v>0</v>
      </c>
      <c r="I219" s="39">
        <f t="shared" si="40"/>
        <v>0</v>
      </c>
    </row>
    <row r="220" spans="1:11" ht="15">
      <c r="A220" s="28" t="s">
        <v>12</v>
      </c>
      <c r="B220" s="40">
        <v>0</v>
      </c>
      <c r="C220" s="40">
        <v>0</v>
      </c>
      <c r="D220" s="40">
        <v>0</v>
      </c>
      <c r="E220" s="40">
        <v>0.44015447313221545</v>
      </c>
      <c r="F220" s="422"/>
      <c r="G220" s="40">
        <v>0</v>
      </c>
      <c r="H220" s="41">
        <v>0</v>
      </c>
      <c r="I220" s="42">
        <f t="shared" si="40"/>
        <v>0.44015447313221545</v>
      </c>
    </row>
    <row r="221" spans="1:11" ht="15">
      <c r="A221" s="29" t="s">
        <v>13</v>
      </c>
      <c r="B221" s="43">
        <v>0</v>
      </c>
      <c r="C221" s="43">
        <v>0</v>
      </c>
      <c r="D221" s="43">
        <v>0</v>
      </c>
      <c r="E221" s="43">
        <v>0</v>
      </c>
      <c r="F221" s="422"/>
      <c r="G221" s="43">
        <v>0</v>
      </c>
      <c r="H221" s="44">
        <v>0</v>
      </c>
      <c r="I221" s="39">
        <f t="shared" si="40"/>
        <v>0</v>
      </c>
    </row>
    <row r="222" spans="1:11" ht="15">
      <c r="A222" s="28" t="s">
        <v>14</v>
      </c>
      <c r="B222" s="40">
        <v>0</v>
      </c>
      <c r="C222" s="40">
        <v>0</v>
      </c>
      <c r="D222" s="40">
        <v>0</v>
      </c>
      <c r="E222" s="40">
        <v>1.2849599469783173E-4</v>
      </c>
      <c r="F222" s="422"/>
      <c r="G222" s="40">
        <v>0</v>
      </c>
      <c r="H222" s="41">
        <v>0</v>
      </c>
      <c r="I222" s="42">
        <f>SUM(B222:H222)</f>
        <v>1.2849599469783173E-4</v>
      </c>
    </row>
    <row r="223" spans="1:11" ht="15">
      <c r="A223" s="29" t="s">
        <v>15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40"/>
        <v>0</v>
      </c>
    </row>
    <row r="224" spans="1:11" ht="14.25" customHeight="1">
      <c r="A224" s="28" t="s">
        <v>16</v>
      </c>
      <c r="B224" s="40">
        <v>0</v>
      </c>
      <c r="C224" s="40">
        <v>0</v>
      </c>
      <c r="D224" s="40">
        <v>66</v>
      </c>
      <c r="E224" s="40">
        <v>0</v>
      </c>
      <c r="F224" s="422"/>
      <c r="G224" s="40">
        <v>0</v>
      </c>
      <c r="H224" s="41">
        <v>0</v>
      </c>
      <c r="I224" s="42">
        <f t="shared" si="40"/>
        <v>66</v>
      </c>
    </row>
    <row r="225" spans="1:11" ht="14.25" customHeight="1">
      <c r="A225" s="29" t="s">
        <v>17</v>
      </c>
      <c r="B225" s="43">
        <v>12.37838118940604</v>
      </c>
      <c r="C225" s="43">
        <v>0</v>
      </c>
      <c r="D225" s="43">
        <v>49.030333197132357</v>
      </c>
      <c r="E225" s="43">
        <v>2.59128561346161</v>
      </c>
      <c r="F225" s="422"/>
      <c r="G225" s="43">
        <v>0</v>
      </c>
      <c r="H225" s="44">
        <v>0</v>
      </c>
      <c r="I225" s="39">
        <f t="shared" si="40"/>
        <v>64.000000000000014</v>
      </c>
    </row>
    <row r="226" spans="1:11" ht="15">
      <c r="A226" s="28" t="s">
        <v>18</v>
      </c>
      <c r="B226" s="40">
        <v>0</v>
      </c>
      <c r="C226" s="40">
        <v>0</v>
      </c>
      <c r="D226" s="40">
        <v>0</v>
      </c>
      <c r="E226" s="40">
        <v>0</v>
      </c>
      <c r="F226" s="422"/>
      <c r="G226" s="40">
        <v>0</v>
      </c>
      <c r="H226" s="41">
        <v>0</v>
      </c>
      <c r="I226" s="42">
        <f t="shared" si="40"/>
        <v>0</v>
      </c>
    </row>
    <row r="227" spans="1:11" ht="15">
      <c r="A227" s="29" t="s">
        <v>140</v>
      </c>
      <c r="B227" s="43">
        <v>29.11829237047743</v>
      </c>
      <c r="C227" s="43">
        <v>0</v>
      </c>
      <c r="D227" s="43">
        <v>13.749753290937802</v>
      </c>
      <c r="E227" s="43">
        <v>30.131954338584769</v>
      </c>
      <c r="F227" s="422"/>
      <c r="G227" s="43">
        <v>0</v>
      </c>
      <c r="H227" s="44">
        <v>0</v>
      </c>
      <c r="I227" s="39">
        <f t="shared" si="40"/>
        <v>73</v>
      </c>
    </row>
    <row r="228" spans="1:11" ht="15">
      <c r="A228" s="28" t="s">
        <v>19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40"/>
        <v>0</v>
      </c>
    </row>
    <row r="229" spans="1:11" ht="15">
      <c r="A229" s="29" t="s">
        <v>20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SUM(B229:H229)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40"/>
        <v>0</v>
      </c>
    </row>
    <row r="231" spans="1:11" ht="15">
      <c r="A231" s="30" t="s">
        <v>60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40"/>
        <v>0</v>
      </c>
    </row>
    <row r="232" spans="1:11" ht="15">
      <c r="A232" s="28" t="s">
        <v>22</v>
      </c>
      <c r="B232" s="40">
        <v>0</v>
      </c>
      <c r="C232" s="40">
        <v>0</v>
      </c>
      <c r="D232" s="40">
        <v>0</v>
      </c>
      <c r="E232" s="40">
        <v>0</v>
      </c>
      <c r="F232" s="422"/>
      <c r="G232" s="40">
        <v>0</v>
      </c>
      <c r="H232" s="41">
        <v>0</v>
      </c>
      <c r="I232" s="42">
        <f t="shared" si="40"/>
        <v>0</v>
      </c>
    </row>
    <row r="233" spans="1:11" ht="15">
      <c r="A233" s="30" t="s">
        <v>23</v>
      </c>
      <c r="B233" s="43">
        <v>0</v>
      </c>
      <c r="C233" s="43">
        <v>0</v>
      </c>
      <c r="D233" s="43">
        <v>0</v>
      </c>
      <c r="E233" s="43">
        <v>0</v>
      </c>
      <c r="F233" s="422"/>
      <c r="G233" s="43">
        <v>0</v>
      </c>
      <c r="H233" s="44">
        <v>0</v>
      </c>
      <c r="I233" s="39">
        <f t="shared" si="40"/>
        <v>0</v>
      </c>
    </row>
    <row r="234" spans="1:11" ht="15">
      <c r="A234" s="28" t="s">
        <v>24</v>
      </c>
      <c r="B234" s="40">
        <v>0</v>
      </c>
      <c r="C234" s="40">
        <v>0</v>
      </c>
      <c r="D234" s="40">
        <v>0</v>
      </c>
      <c r="E234" s="40">
        <v>0</v>
      </c>
      <c r="F234" s="422"/>
      <c r="G234" s="40">
        <v>0</v>
      </c>
      <c r="H234" s="41">
        <v>0</v>
      </c>
      <c r="I234" s="42">
        <f>SUM(B234:H234)</f>
        <v>0</v>
      </c>
    </row>
    <row r="235" spans="1:11" s="15" customFormat="1" ht="15.75" thickBot="1">
      <c r="A235" s="30" t="s">
        <v>25</v>
      </c>
      <c r="B235" s="43">
        <v>5.6028318835416071</v>
      </c>
      <c r="C235" s="43">
        <v>0</v>
      </c>
      <c r="D235" s="43">
        <v>20.64520149524423</v>
      </c>
      <c r="E235" s="43">
        <v>15.291256572930255</v>
      </c>
      <c r="F235" s="423"/>
      <c r="G235" s="43">
        <v>4.6168153967004786</v>
      </c>
      <c r="H235" s="44">
        <v>0.53949465158343157</v>
      </c>
      <c r="I235" s="39">
        <f t="shared" si="40"/>
        <v>46.695600000000006</v>
      </c>
      <c r="K235"/>
    </row>
    <row r="236" spans="1:11" ht="15">
      <c r="A236" s="31" t="s">
        <v>26</v>
      </c>
      <c r="B236" s="45">
        <f>SUM(B215:B235)</f>
        <v>47.099505443425073</v>
      </c>
      <c r="C236" s="45">
        <f t="shared" ref="C236:F236" si="41">SUM(C215:C235)</f>
        <v>0</v>
      </c>
      <c r="D236" s="45">
        <f t="shared" si="41"/>
        <v>149.4252879833144</v>
      </c>
      <c r="E236" s="45">
        <f t="shared" si="41"/>
        <v>48.454779494103548</v>
      </c>
      <c r="F236" s="45">
        <f t="shared" si="41"/>
        <v>0</v>
      </c>
      <c r="G236" s="45">
        <f>SUM(G215:G235)</f>
        <v>4.6168153967004786</v>
      </c>
      <c r="H236" s="46">
        <f t="shared" ref="H236" si="42">SUM(H215:H235)</f>
        <v>0.53949465158343157</v>
      </c>
      <c r="I236" s="47">
        <f>SUM(I215:I235)</f>
        <v>250.13588296912695</v>
      </c>
    </row>
    <row r="237" spans="1:11" ht="15" thickBot="1">
      <c r="A237" s="32" t="s">
        <v>90</v>
      </c>
      <c r="B237" s="48">
        <f>B236/$I236</f>
        <v>0.18829567707100359</v>
      </c>
      <c r="C237" s="48">
        <f t="shared" ref="C237:I237" si="43">C236/$I236</f>
        <v>0</v>
      </c>
      <c r="D237" s="48">
        <f t="shared" si="43"/>
        <v>0.59737645878563228</v>
      </c>
      <c r="E237" s="48">
        <f t="shared" si="43"/>
        <v>0.19371382833579331</v>
      </c>
      <c r="F237" s="48">
        <f t="shared" si="43"/>
        <v>0</v>
      </c>
      <c r="G237" s="48">
        <f t="shared" si="43"/>
        <v>1.8457229494219785E-2</v>
      </c>
      <c r="H237" s="48">
        <f t="shared" si="43"/>
        <v>2.1568063133509665E-3</v>
      </c>
      <c r="I237" s="49">
        <f t="shared" si="43"/>
        <v>1</v>
      </c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5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0</v>
      </c>
      <c r="C241" s="37">
        <v>0</v>
      </c>
      <c r="D241" s="37">
        <v>0</v>
      </c>
      <c r="E241" s="37">
        <v>0</v>
      </c>
      <c r="F241" s="421"/>
      <c r="G241" s="37">
        <v>0</v>
      </c>
      <c r="H241" s="38">
        <v>0</v>
      </c>
      <c r="I241" s="39">
        <f>SUM(B241:H241)</f>
        <v>0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44">SUM(B242:H242)</f>
        <v>0</v>
      </c>
    </row>
    <row r="243" spans="1:9" ht="15">
      <c r="A243" s="29" t="s">
        <v>9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44"/>
        <v>0</v>
      </c>
    </row>
    <row r="244" spans="1:9" ht="15">
      <c r="A244" s="28" t="s">
        <v>10</v>
      </c>
      <c r="B244" s="40">
        <v>1.1694915248290721E-8</v>
      </c>
      <c r="C244" s="40">
        <v>1.1694915248290721E-8</v>
      </c>
      <c r="D244" s="40">
        <v>68.999999976610169</v>
      </c>
      <c r="E244" s="40">
        <v>0</v>
      </c>
      <c r="F244" s="422"/>
      <c r="G244" s="40">
        <v>0</v>
      </c>
      <c r="H244" s="41">
        <v>0</v>
      </c>
      <c r="I244" s="42">
        <f t="shared" si="44"/>
        <v>69</v>
      </c>
    </row>
    <row r="245" spans="1:9" ht="15">
      <c r="A245" s="29" t="s">
        <v>11</v>
      </c>
      <c r="B245" s="43">
        <v>0</v>
      </c>
      <c r="C245" s="43">
        <v>0</v>
      </c>
      <c r="D245" s="43">
        <v>0</v>
      </c>
      <c r="E245" s="43">
        <v>0</v>
      </c>
      <c r="F245" s="422"/>
      <c r="G245" s="43">
        <v>0</v>
      </c>
      <c r="H245" s="44">
        <v>0</v>
      </c>
      <c r="I245" s="39">
        <f t="shared" si="44"/>
        <v>0</v>
      </c>
    </row>
    <row r="246" spans="1:9" ht="15">
      <c r="A246" s="28" t="s">
        <v>12</v>
      </c>
      <c r="B246" s="40">
        <v>9.5527129516468371E-9</v>
      </c>
      <c r="C246" s="40">
        <v>9.5527129516468371E-9</v>
      </c>
      <c r="D246" s="40">
        <v>9.5527129516468371E-9</v>
      </c>
      <c r="E246" s="40">
        <v>0.13120360312709911</v>
      </c>
      <c r="F246" s="422"/>
      <c r="G246" s="40">
        <v>0</v>
      </c>
      <c r="H246" s="41">
        <v>0</v>
      </c>
      <c r="I246" s="42">
        <f t="shared" si="44"/>
        <v>0.13120363178523797</v>
      </c>
    </row>
    <row r="247" spans="1:9" ht="15">
      <c r="A247" s="29" t="s">
        <v>13</v>
      </c>
      <c r="B247" s="43">
        <v>0</v>
      </c>
      <c r="C247" s="43">
        <v>0</v>
      </c>
      <c r="D247" s="43">
        <v>0</v>
      </c>
      <c r="E247" s="43">
        <v>0</v>
      </c>
      <c r="F247" s="422"/>
      <c r="G247" s="43">
        <v>0</v>
      </c>
      <c r="H247" s="44">
        <v>0</v>
      </c>
      <c r="I247" s="39">
        <f t="shared" si="44"/>
        <v>0</v>
      </c>
    </row>
    <row r="248" spans="1:9" ht="15">
      <c r="A248" s="28" t="s">
        <v>14</v>
      </c>
      <c r="B248" s="40">
        <v>8.6064702587858671E-9</v>
      </c>
      <c r="C248" s="40">
        <v>8.6064702587858671E-9</v>
      </c>
      <c r="D248" s="40">
        <v>8.6064702587858671E-9</v>
      </c>
      <c r="E248" s="40">
        <v>1.0960794430646663</v>
      </c>
      <c r="F248" s="422"/>
      <c r="G248" s="40">
        <v>0</v>
      </c>
      <c r="H248" s="41">
        <v>0</v>
      </c>
      <c r="I248" s="42">
        <f>SUM(B248:H248)</f>
        <v>1.0960794688840771</v>
      </c>
    </row>
    <row r="249" spans="1:9" ht="14.25" customHeight="1">
      <c r="A249" s="29" t="s">
        <v>15</v>
      </c>
      <c r="B249" s="43">
        <v>44.96432188810914</v>
      </c>
      <c r="C249" s="43">
        <v>9.8456376774576318E-2</v>
      </c>
      <c r="D249" s="43">
        <v>23.937221735116282</v>
      </c>
      <c r="E249" s="43">
        <v>0</v>
      </c>
      <c r="F249" s="422"/>
      <c r="G249" s="43">
        <v>0</v>
      </c>
      <c r="H249" s="44">
        <v>0</v>
      </c>
      <c r="I249" s="39">
        <f t="shared" si="44"/>
        <v>69</v>
      </c>
    </row>
    <row r="250" spans="1:9" ht="14.25" customHeight="1">
      <c r="A250" s="28" t="s">
        <v>16</v>
      </c>
      <c r="B250" s="40">
        <v>281.80520674041139</v>
      </c>
      <c r="C250" s="40">
        <v>1.4195161492161212E-3</v>
      </c>
      <c r="D250" s="40">
        <v>79.193373743439395</v>
      </c>
      <c r="E250" s="40">
        <v>0</v>
      </c>
      <c r="F250" s="422"/>
      <c r="G250" s="40">
        <v>0</v>
      </c>
      <c r="H250" s="41">
        <v>0</v>
      </c>
      <c r="I250" s="42">
        <f>SUM(B250:H250)</f>
        <v>361</v>
      </c>
    </row>
    <row r="251" spans="1:9" ht="15">
      <c r="A251" s="29" t="s">
        <v>17</v>
      </c>
      <c r="B251" s="43">
        <v>17.799794995074237</v>
      </c>
      <c r="C251" s="43">
        <v>9.1176470548010391E-9</v>
      </c>
      <c r="D251" s="43">
        <v>43.228346088165033</v>
      </c>
      <c r="E251" s="43">
        <v>0.97185890764309002</v>
      </c>
      <c r="F251" s="422"/>
      <c r="G251" s="43">
        <v>0</v>
      </c>
      <c r="H251" s="44">
        <v>0</v>
      </c>
      <c r="I251" s="39">
        <f t="shared" si="44"/>
        <v>62.000000000000007</v>
      </c>
    </row>
    <row r="252" spans="1:9" ht="15">
      <c r="A252" s="28" t="s">
        <v>18</v>
      </c>
      <c r="B252" s="40">
        <v>0</v>
      </c>
      <c r="C252" s="40">
        <v>0</v>
      </c>
      <c r="D252" s="40">
        <v>0</v>
      </c>
      <c r="E252" s="40">
        <v>0</v>
      </c>
      <c r="F252" s="422"/>
      <c r="G252" s="40">
        <v>0</v>
      </c>
      <c r="H252" s="41">
        <v>0</v>
      </c>
      <c r="I252" s="42">
        <f t="shared" si="44"/>
        <v>0</v>
      </c>
    </row>
    <row r="253" spans="1:9" ht="15">
      <c r="A253" s="29" t="s">
        <v>140</v>
      </c>
      <c r="B253" s="43">
        <v>693.10944574279176</v>
      </c>
      <c r="C253" s="43">
        <v>47.151840659059829</v>
      </c>
      <c r="D253" s="43">
        <v>632.73871359814837</v>
      </c>
      <c r="E253" s="43">
        <v>0</v>
      </c>
      <c r="F253" s="422"/>
      <c r="G253" s="43">
        <v>0</v>
      </c>
      <c r="H253" s="44">
        <v>0</v>
      </c>
      <c r="I253" s="39">
        <f t="shared" si="44"/>
        <v>1373</v>
      </c>
    </row>
    <row r="254" spans="1:9" ht="15">
      <c r="A254" s="28" t="s">
        <v>19</v>
      </c>
      <c r="B254" s="40">
        <v>0</v>
      </c>
      <c r="C254" s="40">
        <v>0</v>
      </c>
      <c r="D254" s="40">
        <v>0</v>
      </c>
      <c r="E254" s="40">
        <v>0</v>
      </c>
      <c r="F254" s="422"/>
      <c r="G254" s="40">
        <v>0</v>
      </c>
      <c r="H254" s="41">
        <v>0</v>
      </c>
      <c r="I254" s="42">
        <f t="shared" si="44"/>
        <v>0</v>
      </c>
    </row>
    <row r="255" spans="1:9" ht="15">
      <c r="A255" s="29" t="s">
        <v>20</v>
      </c>
      <c r="B255" s="43">
        <v>0</v>
      </c>
      <c r="C255" s="43">
        <v>0</v>
      </c>
      <c r="D255" s="43">
        <v>0</v>
      </c>
      <c r="E255" s="43">
        <v>0</v>
      </c>
      <c r="F255" s="422"/>
      <c r="G255" s="43">
        <v>0</v>
      </c>
      <c r="H255" s="44">
        <v>0</v>
      </c>
      <c r="I255" s="39">
        <f t="shared" si="44"/>
        <v>0</v>
      </c>
    </row>
    <row r="256" spans="1:9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44"/>
        <v>0</v>
      </c>
    </row>
    <row r="257" spans="1:11" ht="15">
      <c r="A257" s="30" t="s">
        <v>60</v>
      </c>
      <c r="B257" s="43">
        <v>1.2092609167119326</v>
      </c>
      <c r="C257" s="43">
        <v>2.050756903276937</v>
      </c>
      <c r="D257" s="43">
        <v>3.7399821800111308</v>
      </c>
      <c r="E257" s="43">
        <v>0</v>
      </c>
      <c r="F257" s="422"/>
      <c r="G257" s="43">
        <v>0</v>
      </c>
      <c r="H257" s="44">
        <v>0</v>
      </c>
      <c r="I257" s="39">
        <f t="shared" si="44"/>
        <v>7</v>
      </c>
    </row>
    <row r="258" spans="1:11" ht="15">
      <c r="A258" s="28" t="s">
        <v>22</v>
      </c>
      <c r="B258" s="40">
        <v>0.54046847712751567</v>
      </c>
      <c r="C258" s="40">
        <v>1.5736762245851192</v>
      </c>
      <c r="D258" s="40">
        <v>0.88585529828736531</v>
      </c>
      <c r="E258" s="40">
        <v>0</v>
      </c>
      <c r="F258" s="422"/>
      <c r="G258" s="40">
        <v>0</v>
      </c>
      <c r="H258" s="41">
        <v>0</v>
      </c>
      <c r="I258" s="42">
        <f t="shared" si="44"/>
        <v>3.0000000000000004</v>
      </c>
    </row>
    <row r="259" spans="1:11" ht="15">
      <c r="A259" s="30" t="s">
        <v>23</v>
      </c>
      <c r="B259" s="43">
        <v>0</v>
      </c>
      <c r="C259" s="43">
        <v>0</v>
      </c>
      <c r="D259" s="43">
        <v>0</v>
      </c>
      <c r="E259" s="43">
        <v>0</v>
      </c>
      <c r="F259" s="422"/>
      <c r="G259" s="43">
        <v>0</v>
      </c>
      <c r="H259" s="44">
        <v>0</v>
      </c>
      <c r="I259" s="39">
        <f t="shared" si="44"/>
        <v>0</v>
      </c>
    </row>
    <row r="260" spans="1:11" s="15" customFormat="1" ht="15">
      <c r="A260" s="28" t="s">
        <v>24</v>
      </c>
      <c r="B260" s="40">
        <v>0.37134881173284368</v>
      </c>
      <c r="C260" s="40">
        <v>9.3749993024554089E-9</v>
      </c>
      <c r="D260" s="40">
        <v>6.6511788921570416E-3</v>
      </c>
      <c r="E260" s="40">
        <v>0</v>
      </c>
      <c r="F260" s="422"/>
      <c r="G260" s="40">
        <v>0</v>
      </c>
      <c r="H260" s="41">
        <v>0</v>
      </c>
      <c r="I260" s="42">
        <f>SUM(B260:H260)</f>
        <v>0.378</v>
      </c>
      <c r="K260"/>
    </row>
    <row r="261" spans="1:11" ht="15.75" thickBot="1">
      <c r="A261" s="30" t="s">
        <v>25</v>
      </c>
      <c r="B261" s="43">
        <v>30.93002620255718</v>
      </c>
      <c r="C261" s="43">
        <v>7.5687608193925726E-2</v>
      </c>
      <c r="D261" s="43">
        <v>486.80894198485635</v>
      </c>
      <c r="E261" s="43">
        <v>307.91679183489123</v>
      </c>
      <c r="F261" s="423"/>
      <c r="G261" s="43">
        <v>591.51596921454825</v>
      </c>
      <c r="H261" s="44">
        <v>15.307783154953023</v>
      </c>
      <c r="I261" s="39">
        <f t="shared" si="44"/>
        <v>1432.5552</v>
      </c>
    </row>
    <row r="262" spans="1:11" ht="15">
      <c r="A262" s="31" t="s">
        <v>26</v>
      </c>
      <c r="B262" s="45">
        <f>SUM(B241:B261)</f>
        <v>1070.7298738043698</v>
      </c>
      <c r="C262" s="45">
        <f t="shared" ref="C262:D262" si="45">SUM(C241:C261)</f>
        <v>50.951837336386347</v>
      </c>
      <c r="D262" s="45">
        <f t="shared" si="45"/>
        <v>1339.5390858016854</v>
      </c>
      <c r="E262" s="45">
        <f>SUM(E241:E261)</f>
        <v>310.11593378872607</v>
      </c>
      <c r="F262" s="45">
        <f t="shared" ref="F262" si="46">SUM(F241:F261)</f>
        <v>0</v>
      </c>
      <c r="G262" s="45">
        <f>SUM(G241:G261)</f>
        <v>591.51596921454825</v>
      </c>
      <c r="H262" s="46">
        <f t="shared" ref="H262" si="47">SUM(H241:H261)</f>
        <v>15.307783154953023</v>
      </c>
      <c r="I262" s="47">
        <f>SUM(I241:I261)</f>
        <v>3378.1604831006694</v>
      </c>
    </row>
    <row r="263" spans="1:11" ht="15" thickBot="1">
      <c r="A263" s="32" t="s">
        <v>90</v>
      </c>
      <c r="B263" s="48">
        <f>B262/$I262</f>
        <v>0.31695648538922955</v>
      </c>
      <c r="C263" s="48">
        <f t="shared" ref="C263:I263" si="48">C262/$I262</f>
        <v>1.5082716641578802E-2</v>
      </c>
      <c r="D263" s="48">
        <f t="shared" si="48"/>
        <v>0.39652914433839437</v>
      </c>
      <c r="E263" s="48">
        <f t="shared" si="48"/>
        <v>9.1800237241566413E-2</v>
      </c>
      <c r="F263" s="48">
        <f t="shared" si="48"/>
        <v>0</v>
      </c>
      <c r="G263" s="48">
        <f t="shared" si="48"/>
        <v>0.17510002031390201</v>
      </c>
      <c r="H263" s="48">
        <f t="shared" si="48"/>
        <v>4.5313960753287433E-3</v>
      </c>
      <c r="I263" s="49">
        <f t="shared" si="48"/>
        <v>1</v>
      </c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5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49">SUM(B268:H268)</f>
        <v>0</v>
      </c>
    </row>
    <row r="269" spans="1:11" ht="15">
      <c r="A269" s="29" t="s">
        <v>9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9"/>
        <v>0</v>
      </c>
    </row>
    <row r="270" spans="1:11" ht="15">
      <c r="A270" s="28" t="s">
        <v>10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9"/>
        <v>0</v>
      </c>
    </row>
    <row r="271" spans="1:11" ht="15">
      <c r="A271" s="29" t="s">
        <v>11</v>
      </c>
      <c r="B271" s="43">
        <v>0</v>
      </c>
      <c r="C271" s="43">
        <v>0</v>
      </c>
      <c r="D271" s="43">
        <v>0</v>
      </c>
      <c r="E271" s="43">
        <v>0</v>
      </c>
      <c r="F271" s="422"/>
      <c r="G271" s="43">
        <v>0</v>
      </c>
      <c r="H271" s="44">
        <v>0</v>
      </c>
      <c r="I271" s="39">
        <f t="shared" si="49"/>
        <v>0</v>
      </c>
    </row>
    <row r="272" spans="1:11" ht="15">
      <c r="A272" s="28" t="s">
        <v>12</v>
      </c>
      <c r="B272" s="40">
        <v>9.5526780638496425E-9</v>
      </c>
      <c r="C272" s="40">
        <v>9.5526780638496425E-9</v>
      </c>
      <c r="D272" s="40">
        <v>9.5526780638496425E-9</v>
      </c>
      <c r="E272" s="40">
        <v>7.4040784843539117E-3</v>
      </c>
      <c r="F272" s="422"/>
      <c r="G272" s="40">
        <v>0</v>
      </c>
      <c r="H272" s="41">
        <v>0</v>
      </c>
      <c r="I272" s="42">
        <f t="shared" si="49"/>
        <v>7.4041071423881031E-3</v>
      </c>
    </row>
    <row r="273" spans="1:11" ht="15">
      <c r="A273" s="29" t="s">
        <v>13</v>
      </c>
      <c r="B273" s="43">
        <v>0</v>
      </c>
      <c r="C273" s="43">
        <v>0</v>
      </c>
      <c r="D273" s="43">
        <v>0</v>
      </c>
      <c r="E273" s="43">
        <v>0</v>
      </c>
      <c r="F273" s="422"/>
      <c r="G273" s="43">
        <v>0</v>
      </c>
      <c r="H273" s="44">
        <v>0</v>
      </c>
      <c r="I273" s="39">
        <f t="shared" si="49"/>
        <v>0</v>
      </c>
    </row>
    <row r="274" spans="1:11" ht="14.25" customHeight="1">
      <c r="A274" s="28" t="s">
        <v>14</v>
      </c>
      <c r="B274" s="40">
        <v>8.6064704525095945E-9</v>
      </c>
      <c r="C274" s="40">
        <v>8.6064704525095945E-9</v>
      </c>
      <c r="D274" s="40">
        <v>8.6064704525095945E-9</v>
      </c>
      <c r="E274" s="40">
        <v>24.658589585067737</v>
      </c>
      <c r="F274" s="422"/>
      <c r="G274" s="40">
        <v>0</v>
      </c>
      <c r="H274" s="41">
        <v>0</v>
      </c>
      <c r="I274" s="42">
        <f>SUM(B274:H274)</f>
        <v>24.658589610887148</v>
      </c>
    </row>
    <row r="275" spans="1:11" ht="14.25" customHeight="1">
      <c r="A275" s="29" t="s">
        <v>15</v>
      </c>
      <c r="B275" s="43">
        <v>3.3004023712102817</v>
      </c>
      <c r="C275" s="43">
        <v>0.13694329023407542</v>
      </c>
      <c r="D275" s="43">
        <v>13.562654338555642</v>
      </c>
      <c r="E275" s="43">
        <v>0</v>
      </c>
      <c r="F275" s="422"/>
      <c r="G275" s="43">
        <v>0</v>
      </c>
      <c r="H275" s="44">
        <v>0</v>
      </c>
      <c r="I275" s="39">
        <f t="shared" si="49"/>
        <v>17</v>
      </c>
    </row>
    <row r="276" spans="1:11" ht="15">
      <c r="A276" s="28" t="s">
        <v>16</v>
      </c>
      <c r="B276" s="40">
        <v>30.696652409858999</v>
      </c>
      <c r="C276" s="40">
        <v>34.573630422409984</v>
      </c>
      <c r="D276" s="40">
        <v>17.729717167731007</v>
      </c>
      <c r="E276" s="40">
        <v>0</v>
      </c>
      <c r="F276" s="422"/>
      <c r="G276" s="40">
        <v>0</v>
      </c>
      <c r="H276" s="41">
        <v>0</v>
      </c>
      <c r="I276" s="42">
        <f>SUM(B276:H276)</f>
        <v>82.999999999999986</v>
      </c>
    </row>
    <row r="277" spans="1:11" ht="15">
      <c r="A277" s="29" t="s">
        <v>17</v>
      </c>
      <c r="B277" s="43">
        <v>0.33326619409136199</v>
      </c>
      <c r="C277" s="43">
        <v>9.0624999915039081E-9</v>
      </c>
      <c r="D277" s="43">
        <v>28.666733796846142</v>
      </c>
      <c r="E277" s="43">
        <v>0</v>
      </c>
      <c r="F277" s="422"/>
      <c r="G277" s="43">
        <v>0</v>
      </c>
      <c r="H277" s="44">
        <v>0</v>
      </c>
      <c r="I277" s="39">
        <f t="shared" si="49"/>
        <v>29.000000000000004</v>
      </c>
    </row>
    <row r="278" spans="1:11" ht="15">
      <c r="A278" s="28" t="s">
        <v>18</v>
      </c>
      <c r="B278" s="40">
        <v>0</v>
      </c>
      <c r="C278" s="40">
        <v>0</v>
      </c>
      <c r="D278" s="40">
        <v>0</v>
      </c>
      <c r="E278" s="40">
        <v>0</v>
      </c>
      <c r="F278" s="422"/>
      <c r="G278" s="40">
        <v>0</v>
      </c>
      <c r="H278" s="41">
        <v>0</v>
      </c>
      <c r="I278" s="42">
        <f>SUM(B278:H278)</f>
        <v>0</v>
      </c>
    </row>
    <row r="279" spans="1:11" ht="15">
      <c r="A279" s="29" t="s">
        <v>140</v>
      </c>
      <c r="B279" s="43">
        <v>1.6641579553831845</v>
      </c>
      <c r="C279" s="43">
        <v>1.0307692302934911E-8</v>
      </c>
      <c r="D279" s="43">
        <v>65.335842034309124</v>
      </c>
      <c r="E279" s="43">
        <v>0</v>
      </c>
      <c r="F279" s="422"/>
      <c r="G279" s="43">
        <v>0</v>
      </c>
      <c r="H279" s="44">
        <v>0</v>
      </c>
      <c r="I279" s="39">
        <f t="shared" si="49"/>
        <v>67</v>
      </c>
    </row>
    <row r="280" spans="1:11" ht="15">
      <c r="A280" s="28" t="s">
        <v>19</v>
      </c>
      <c r="B280" s="40">
        <v>0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49"/>
        <v>0</v>
      </c>
    </row>
    <row r="281" spans="1:11" ht="15">
      <c r="A281" s="29" t="s">
        <v>20</v>
      </c>
      <c r="B281" s="43">
        <v>0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49"/>
        <v>0</v>
      </c>
    </row>
    <row r="282" spans="1:1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9"/>
        <v>0</v>
      </c>
    </row>
    <row r="283" spans="1:11" ht="15">
      <c r="A283" s="30" t="s">
        <v>60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9"/>
        <v>0</v>
      </c>
    </row>
    <row r="284" spans="1:11" s="15" customFormat="1" ht="15">
      <c r="A284" s="28" t="s">
        <v>22</v>
      </c>
      <c r="B284" s="40">
        <v>0</v>
      </c>
      <c r="C284" s="40">
        <v>0</v>
      </c>
      <c r="D284" s="40">
        <v>0</v>
      </c>
      <c r="E284" s="40">
        <v>0</v>
      </c>
      <c r="F284" s="422"/>
      <c r="G284" s="40">
        <v>0</v>
      </c>
      <c r="H284" s="41">
        <v>0</v>
      </c>
      <c r="I284" s="42">
        <f t="shared" si="49"/>
        <v>0</v>
      </c>
      <c r="K284"/>
    </row>
    <row r="285" spans="1:11" ht="15">
      <c r="A285" s="30" t="s">
        <v>23</v>
      </c>
      <c r="B285" s="43">
        <v>0</v>
      </c>
      <c r="C285" s="43">
        <v>0</v>
      </c>
      <c r="D285" s="43">
        <v>0</v>
      </c>
      <c r="E285" s="43">
        <v>0</v>
      </c>
      <c r="F285" s="422"/>
      <c r="G285" s="43">
        <v>0</v>
      </c>
      <c r="H285" s="44">
        <v>0</v>
      </c>
      <c r="I285" s="39">
        <f t="shared" si="49"/>
        <v>0</v>
      </c>
    </row>
    <row r="286" spans="1:11" ht="15">
      <c r="A286" s="28" t="s">
        <v>24</v>
      </c>
      <c r="B286" s="40">
        <v>0</v>
      </c>
      <c r="C286" s="40">
        <v>0</v>
      </c>
      <c r="D286" s="40">
        <v>0</v>
      </c>
      <c r="E286" s="40">
        <v>0</v>
      </c>
      <c r="F286" s="422"/>
      <c r="G286" s="40">
        <v>0</v>
      </c>
      <c r="H286" s="41">
        <v>0</v>
      </c>
      <c r="I286" s="42">
        <f>SUM(B286:H286)</f>
        <v>0</v>
      </c>
    </row>
    <row r="287" spans="1:11" ht="15.75" thickBot="1">
      <c r="A287" s="30" t="s">
        <v>25</v>
      </c>
      <c r="B287" s="43">
        <v>3.2572948232835137E-2</v>
      </c>
      <c r="C287" s="43">
        <v>9.6874736816611922E-9</v>
      </c>
      <c r="D287" s="43">
        <v>88.491147812459857</v>
      </c>
      <c r="E287" s="43">
        <v>20.255259524596262</v>
      </c>
      <c r="F287" s="423"/>
      <c r="G287" s="43">
        <v>1.6582197050235696</v>
      </c>
      <c r="H287" s="44">
        <v>0</v>
      </c>
      <c r="I287" s="39">
        <f t="shared" si="49"/>
        <v>110.4372</v>
      </c>
    </row>
    <row r="288" spans="1:11" ht="15">
      <c r="A288" s="31" t="s">
        <v>26</v>
      </c>
      <c r="B288" s="45">
        <f>SUM(B267:B287)</f>
        <v>36.027051896935809</v>
      </c>
      <c r="C288" s="45">
        <f t="shared" ref="C288" si="50">SUM(C267:C287)</f>
        <v>34.710573759860871</v>
      </c>
      <c r="D288" s="45">
        <f>SUM(D267:D287)</f>
        <v>213.78609516806091</v>
      </c>
      <c r="E288" s="45">
        <f>SUM(E267:E287)</f>
        <v>44.921253188148356</v>
      </c>
      <c r="F288" s="45">
        <f t="shared" ref="F288" si="51">SUM(F267:F287)</f>
        <v>0</v>
      </c>
      <c r="G288" s="45">
        <f>SUM(G267:G287)</f>
        <v>1.6582197050235696</v>
      </c>
      <c r="H288" s="46">
        <f t="shared" ref="H288" si="52">SUM(H267:H287)</f>
        <v>0</v>
      </c>
      <c r="I288" s="47">
        <f>SUM(I267:I287)</f>
        <v>331.10319371802956</v>
      </c>
    </row>
    <row r="289" spans="1:9" ht="15" thickBot="1">
      <c r="A289" s="32" t="s">
        <v>90</v>
      </c>
      <c r="B289" s="48">
        <f>B288/$I288</f>
        <v>0.10880913437403074</v>
      </c>
      <c r="C289" s="48">
        <f t="shared" ref="C289:I289" si="53">C288/$I288</f>
        <v>0.10483309861825346</v>
      </c>
      <c r="D289" s="48">
        <f t="shared" si="53"/>
        <v>0.64567814271862045</v>
      </c>
      <c r="E289" s="48">
        <f t="shared" si="53"/>
        <v>0.13567145844689041</v>
      </c>
      <c r="F289" s="48">
        <f t="shared" si="53"/>
        <v>0</v>
      </c>
      <c r="G289" s="48">
        <f t="shared" si="53"/>
        <v>5.008165842204846E-3</v>
      </c>
      <c r="H289" s="48">
        <f t="shared" si="53"/>
        <v>0</v>
      </c>
      <c r="I289" s="49">
        <f t="shared" si="53"/>
        <v>1</v>
      </c>
    </row>
    <row r="290" spans="1:9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9" ht="15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9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SUM(B293:H293)</f>
        <v>0</v>
      </c>
    </row>
    <row r="294" spans="1:9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54">SUM(B294:H294)</f>
        <v>0</v>
      </c>
    </row>
    <row r="295" spans="1:9" ht="15">
      <c r="A295" s="29" t="s">
        <v>9</v>
      </c>
      <c r="B295" s="43">
        <v>0</v>
      </c>
      <c r="C295" s="43">
        <v>0</v>
      </c>
      <c r="D295" s="43">
        <v>0</v>
      </c>
      <c r="E295" s="43">
        <v>0</v>
      </c>
      <c r="F295" s="422"/>
      <c r="G295" s="43">
        <v>0</v>
      </c>
      <c r="H295" s="44">
        <v>0</v>
      </c>
      <c r="I295" s="39">
        <f t="shared" si="54"/>
        <v>0</v>
      </c>
    </row>
    <row r="296" spans="1:9" ht="15">
      <c r="A296" s="28" t="s">
        <v>10</v>
      </c>
      <c r="B296" s="40">
        <v>0</v>
      </c>
      <c r="C296" s="40">
        <v>0</v>
      </c>
      <c r="D296" s="40">
        <v>51</v>
      </c>
      <c r="E296" s="40">
        <v>0</v>
      </c>
      <c r="F296" s="422"/>
      <c r="G296" s="40">
        <v>0</v>
      </c>
      <c r="H296" s="41">
        <v>0</v>
      </c>
      <c r="I296" s="42">
        <f t="shared" si="54"/>
        <v>51</v>
      </c>
    </row>
    <row r="297" spans="1:9" ht="15">
      <c r="A297" s="29" t="s">
        <v>11</v>
      </c>
      <c r="B297" s="43">
        <v>0</v>
      </c>
      <c r="C297" s="43">
        <v>0</v>
      </c>
      <c r="D297" s="43">
        <v>0</v>
      </c>
      <c r="E297" s="43">
        <v>0</v>
      </c>
      <c r="F297" s="422"/>
      <c r="G297" s="43">
        <v>0</v>
      </c>
      <c r="H297" s="44">
        <v>0</v>
      </c>
      <c r="I297" s="39">
        <f t="shared" si="54"/>
        <v>0</v>
      </c>
    </row>
    <row r="298" spans="1:9" ht="15">
      <c r="A298" s="28" t="s">
        <v>12</v>
      </c>
      <c r="B298" s="40">
        <v>0</v>
      </c>
      <c r="C298" s="40">
        <v>0</v>
      </c>
      <c r="D298" s="40">
        <v>0</v>
      </c>
      <c r="E298" s="40">
        <v>0</v>
      </c>
      <c r="F298" s="422"/>
      <c r="G298" s="40">
        <v>0</v>
      </c>
      <c r="H298" s="41">
        <v>0</v>
      </c>
      <c r="I298" s="42">
        <f t="shared" si="54"/>
        <v>0</v>
      </c>
    </row>
    <row r="299" spans="1:9" ht="14.25" customHeight="1">
      <c r="A299" s="29" t="s">
        <v>13</v>
      </c>
      <c r="B299" s="43">
        <v>0</v>
      </c>
      <c r="C299" s="43">
        <v>0</v>
      </c>
      <c r="D299" s="43">
        <v>0</v>
      </c>
      <c r="E299" s="43">
        <v>0</v>
      </c>
      <c r="F299" s="422"/>
      <c r="G299" s="43">
        <v>0</v>
      </c>
      <c r="H299" s="44">
        <v>0</v>
      </c>
      <c r="I299" s="39">
        <f>SUM(B299:H299)</f>
        <v>0</v>
      </c>
    </row>
    <row r="300" spans="1:9" ht="14.25" customHeight="1">
      <c r="A300" s="28" t="s">
        <v>14</v>
      </c>
      <c r="B300" s="40">
        <v>0</v>
      </c>
      <c r="C300" s="40">
        <v>0</v>
      </c>
      <c r="D300" s="40">
        <v>0</v>
      </c>
      <c r="E300" s="40">
        <v>1.201143382666233</v>
      </c>
      <c r="F300" s="422"/>
      <c r="G300" s="40">
        <v>0</v>
      </c>
      <c r="H300" s="41">
        <v>0</v>
      </c>
      <c r="I300" s="42">
        <f>SUM(B300:H300)</f>
        <v>1.201143382666233</v>
      </c>
    </row>
    <row r="301" spans="1:9" ht="15">
      <c r="A301" s="29" t="s">
        <v>15</v>
      </c>
      <c r="B301" s="43">
        <v>5.2246800024419535</v>
      </c>
      <c r="C301" s="43">
        <v>0.77531999755804737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54"/>
        <v>6.0000000000000009</v>
      </c>
    </row>
    <row r="302" spans="1:9" ht="15">
      <c r="A302" s="28" t="s">
        <v>16</v>
      </c>
      <c r="B302" s="40">
        <v>56.087843319101374</v>
      </c>
      <c r="C302" s="40">
        <v>255.96141440556198</v>
      </c>
      <c r="D302" s="40">
        <v>12.950742275336649</v>
      </c>
      <c r="E302" s="40">
        <v>0</v>
      </c>
      <c r="F302" s="422"/>
      <c r="G302" s="40">
        <v>0</v>
      </c>
      <c r="H302" s="41">
        <v>0</v>
      </c>
      <c r="I302" s="42">
        <f>SUM(B302:H302)</f>
        <v>325</v>
      </c>
    </row>
    <row r="303" spans="1:9" ht="15">
      <c r="A303" s="29" t="s">
        <v>17</v>
      </c>
      <c r="B303" s="43">
        <v>1.7158912982862536E-2</v>
      </c>
      <c r="C303" s="43">
        <v>9.5305750380713388</v>
      </c>
      <c r="D303" s="43">
        <v>3.4522660489457992</v>
      </c>
      <c r="E303" s="43">
        <v>0</v>
      </c>
      <c r="F303" s="422"/>
      <c r="G303" s="43">
        <v>0</v>
      </c>
      <c r="H303" s="44">
        <v>0</v>
      </c>
      <c r="I303" s="39">
        <f t="shared" si="54"/>
        <v>13</v>
      </c>
    </row>
    <row r="304" spans="1:9" ht="15">
      <c r="A304" s="28" t="s">
        <v>18</v>
      </c>
      <c r="B304" s="40">
        <v>0</v>
      </c>
      <c r="C304" s="40">
        <v>0</v>
      </c>
      <c r="D304" s="40">
        <v>0</v>
      </c>
      <c r="E304" s="40">
        <v>0</v>
      </c>
      <c r="F304" s="422"/>
      <c r="G304" s="40">
        <v>0</v>
      </c>
      <c r="H304" s="41">
        <v>0</v>
      </c>
      <c r="I304" s="42">
        <f>SUM(B304:H304)</f>
        <v>0</v>
      </c>
    </row>
    <row r="305" spans="1:11" ht="15">
      <c r="A305" s="29" t="s">
        <v>140</v>
      </c>
      <c r="B305" s="43">
        <v>68.520632971718854</v>
      </c>
      <c r="C305" s="43">
        <v>1575.5365032140417</v>
      </c>
      <c r="D305" s="43">
        <v>132.99996273495822</v>
      </c>
      <c r="E305" s="43">
        <v>8.9429010792812242</v>
      </c>
      <c r="F305" s="422"/>
      <c r="G305" s="43">
        <v>0</v>
      </c>
      <c r="H305" s="44">
        <v>0</v>
      </c>
      <c r="I305" s="39">
        <f t="shared" si="54"/>
        <v>1786</v>
      </c>
    </row>
    <row r="306" spans="1:11" ht="15">
      <c r="A306" s="28" t="s">
        <v>19</v>
      </c>
      <c r="B306" s="40">
        <v>0</v>
      </c>
      <c r="C306" s="40">
        <v>0</v>
      </c>
      <c r="D306" s="40">
        <v>0</v>
      </c>
      <c r="E306" s="40">
        <v>0</v>
      </c>
      <c r="F306" s="422"/>
      <c r="G306" s="40">
        <v>0</v>
      </c>
      <c r="H306" s="41">
        <v>0</v>
      </c>
      <c r="I306" s="42">
        <f t="shared" si="54"/>
        <v>0</v>
      </c>
    </row>
    <row r="307" spans="1:11" ht="15">
      <c r="A307" s="29" t="s">
        <v>20</v>
      </c>
      <c r="B307" s="43">
        <v>0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54"/>
        <v>0</v>
      </c>
    </row>
    <row r="308" spans="1:11" s="15" customFormat="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54"/>
        <v>0</v>
      </c>
      <c r="K308"/>
    </row>
    <row r="309" spans="1:11" ht="15">
      <c r="A309" s="30" t="s">
        <v>60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54"/>
        <v>0</v>
      </c>
    </row>
    <row r="310" spans="1:11" ht="15">
      <c r="A310" s="28" t="s">
        <v>22</v>
      </c>
      <c r="B310" s="40">
        <v>0</v>
      </c>
      <c r="C310" s="40">
        <v>0</v>
      </c>
      <c r="D310" s="40">
        <v>0</v>
      </c>
      <c r="E310" s="40">
        <v>0</v>
      </c>
      <c r="F310" s="422"/>
      <c r="G310" s="40">
        <v>0</v>
      </c>
      <c r="H310" s="41">
        <v>0</v>
      </c>
      <c r="I310" s="42">
        <f t="shared" si="54"/>
        <v>0</v>
      </c>
    </row>
    <row r="311" spans="1:11" ht="15">
      <c r="A311" s="30" t="s">
        <v>23</v>
      </c>
      <c r="B311" s="43">
        <v>0</v>
      </c>
      <c r="C311" s="43">
        <v>0</v>
      </c>
      <c r="D311" s="43">
        <v>0</v>
      </c>
      <c r="E311" s="43">
        <v>0</v>
      </c>
      <c r="F311" s="422"/>
      <c r="G311" s="43">
        <v>0</v>
      </c>
      <c r="H311" s="44">
        <v>0</v>
      </c>
      <c r="I311" s="39">
        <f t="shared" si="54"/>
        <v>0</v>
      </c>
    </row>
    <row r="312" spans="1:11" ht="15">
      <c r="A312" s="28" t="s">
        <v>24</v>
      </c>
      <c r="B312" s="40">
        <v>13.021399556095311</v>
      </c>
      <c r="C312" s="40">
        <v>212.36016818124708</v>
      </c>
      <c r="D312" s="40">
        <v>31.946432262657556</v>
      </c>
      <c r="E312" s="40">
        <v>0</v>
      </c>
      <c r="F312" s="422"/>
      <c r="G312" s="40">
        <v>0</v>
      </c>
      <c r="H312" s="41">
        <v>0</v>
      </c>
      <c r="I312" s="42">
        <f>SUM(B312:H312)</f>
        <v>257.32799999999992</v>
      </c>
    </row>
    <row r="313" spans="1:11" ht="15.75" thickBot="1">
      <c r="A313" s="30" t="s">
        <v>25</v>
      </c>
      <c r="B313" s="43">
        <v>15.068833692147878</v>
      </c>
      <c r="C313" s="43">
        <v>24.642947911877489</v>
      </c>
      <c r="D313" s="43">
        <v>76.704217280676133</v>
      </c>
      <c r="E313" s="43">
        <v>851.9146618654047</v>
      </c>
      <c r="F313" s="423"/>
      <c r="G313" s="43">
        <v>83.595918293313545</v>
      </c>
      <c r="H313" s="44">
        <v>0.27782095658018496</v>
      </c>
      <c r="I313" s="39">
        <f t="shared" si="54"/>
        <v>1052.2043999999999</v>
      </c>
    </row>
    <row r="314" spans="1:11" ht="15">
      <c r="A314" s="31" t="s">
        <v>26</v>
      </c>
      <c r="B314" s="45">
        <f>SUM(B293:B313)</f>
        <v>157.94054845448824</v>
      </c>
      <c r="C314" s="45">
        <f t="shared" ref="C314" si="55">SUM(C293:C313)</f>
        <v>2078.8069287483577</v>
      </c>
      <c r="D314" s="45">
        <f>SUM(D293:D313)</f>
        <v>309.05362060257437</v>
      </c>
      <c r="E314" s="45">
        <f>SUM(E293:E313)</f>
        <v>862.05870632735218</v>
      </c>
      <c r="F314" s="45">
        <f t="shared" ref="F314" si="56">SUM(F293:F313)</f>
        <v>0</v>
      </c>
      <c r="G314" s="45">
        <f>SUM(G293:G313)</f>
        <v>83.595918293313545</v>
      </c>
      <c r="H314" s="46">
        <f t="shared" ref="H314" si="57">SUM(H293:H313)</f>
        <v>0.27782095658018496</v>
      </c>
      <c r="I314" s="47">
        <f>SUM(I293:I313)</f>
        <v>3491.7335433826665</v>
      </c>
    </row>
    <row r="315" spans="1:11" ht="15" thickBot="1">
      <c r="A315" s="32" t="s">
        <v>90</v>
      </c>
      <c r="B315" s="48">
        <f>B314/$I314</f>
        <v>4.5232703610448205E-2</v>
      </c>
      <c r="C315" s="48">
        <f t="shared" ref="C315:I315" si="58">C314/$I314</f>
        <v>0.59535096333109194</v>
      </c>
      <c r="D315" s="48">
        <f t="shared" si="58"/>
        <v>8.8510081529066018E-2</v>
      </c>
      <c r="E315" s="48">
        <f t="shared" si="58"/>
        <v>0.24688559296315049</v>
      </c>
      <c r="F315" s="48">
        <f t="shared" si="58"/>
        <v>0</v>
      </c>
      <c r="G315" s="48">
        <f t="shared" si="58"/>
        <v>2.3941093229103847E-2</v>
      </c>
      <c r="H315" s="48">
        <f t="shared" si="58"/>
        <v>7.956533713939751E-5</v>
      </c>
      <c r="I315" s="49">
        <f t="shared" si="58"/>
        <v>1</v>
      </c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5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1.0431765612872538E-8</v>
      </c>
      <c r="C319" s="37">
        <v>1352.9999999895683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1353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59">SUM(B320:H320)</f>
        <v>0</v>
      </c>
    </row>
    <row r="321" spans="1:11" ht="15">
      <c r="A321" s="29" t="s">
        <v>9</v>
      </c>
      <c r="B321" s="43">
        <v>2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59"/>
        <v>2</v>
      </c>
    </row>
    <row r="322" spans="1:11" ht="15">
      <c r="A322" s="28" t="s">
        <v>10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59"/>
        <v>0</v>
      </c>
    </row>
    <row r="323" spans="1:11" ht="15">
      <c r="A323" s="29" t="s">
        <v>11</v>
      </c>
      <c r="B323" s="43">
        <v>0</v>
      </c>
      <c r="C323" s="43">
        <v>0</v>
      </c>
      <c r="D323" s="43">
        <v>0</v>
      </c>
      <c r="E323" s="43">
        <v>0</v>
      </c>
      <c r="F323" s="422"/>
      <c r="G323" s="43">
        <v>0</v>
      </c>
      <c r="H323" s="44">
        <v>0</v>
      </c>
      <c r="I323" s="39">
        <f t="shared" si="59"/>
        <v>0</v>
      </c>
    </row>
    <row r="324" spans="1:11" ht="14.25" customHeight="1">
      <c r="A324" s="28" t="s">
        <v>12</v>
      </c>
      <c r="B324" s="40">
        <v>9.5527146274164378E-9</v>
      </c>
      <c r="C324" s="40">
        <v>0</v>
      </c>
      <c r="D324" s="40">
        <v>0</v>
      </c>
      <c r="E324" s="40">
        <v>0.22214832218925332</v>
      </c>
      <c r="F324" s="422"/>
      <c r="G324" s="40">
        <v>0</v>
      </c>
      <c r="H324" s="41">
        <v>0</v>
      </c>
      <c r="I324" s="42">
        <f t="shared" si="59"/>
        <v>0.22214833174196794</v>
      </c>
    </row>
    <row r="325" spans="1:11" ht="14.25" customHeight="1">
      <c r="A325" s="29" t="s">
        <v>13</v>
      </c>
      <c r="B325" s="43">
        <v>0</v>
      </c>
      <c r="C325" s="43">
        <v>0</v>
      </c>
      <c r="D325" s="43">
        <v>0</v>
      </c>
      <c r="E325" s="43">
        <v>0</v>
      </c>
      <c r="F325" s="422"/>
      <c r="G325" s="43">
        <v>0</v>
      </c>
      <c r="H325" s="44">
        <v>0</v>
      </c>
      <c r="I325" s="39">
        <f t="shared" si="59"/>
        <v>0</v>
      </c>
    </row>
    <row r="326" spans="1:11" ht="15">
      <c r="A326" s="28" t="s">
        <v>14</v>
      </c>
      <c r="B326" s="40">
        <v>8.6064703389944013E-9</v>
      </c>
      <c r="C326" s="40">
        <v>0.55192158635860067</v>
      </c>
      <c r="D326" s="40">
        <v>0</v>
      </c>
      <c r="E326" s="40">
        <v>5.2610057963900878E-2</v>
      </c>
      <c r="F326" s="422"/>
      <c r="G326" s="40">
        <v>0</v>
      </c>
      <c r="H326" s="41">
        <v>0</v>
      </c>
      <c r="I326" s="42">
        <f t="shared" si="59"/>
        <v>0.60453165292897182</v>
      </c>
    </row>
    <row r="327" spans="1:11" ht="15">
      <c r="A327" s="29" t="s">
        <v>15</v>
      </c>
      <c r="B327" s="43">
        <v>0.10308638124854227</v>
      </c>
      <c r="C327" s="43">
        <v>1.8969136187514577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59"/>
        <v>2</v>
      </c>
    </row>
    <row r="328" spans="1:11" ht="15">
      <c r="A328" s="28" t="s">
        <v>16</v>
      </c>
      <c r="B328" s="40">
        <v>17.897960710293923</v>
      </c>
      <c r="C328" s="40">
        <v>191.92621782662113</v>
      </c>
      <c r="D328" s="40">
        <v>22.175821463084969</v>
      </c>
      <c r="E328" s="40">
        <v>0</v>
      </c>
      <c r="F328" s="422"/>
      <c r="G328" s="40">
        <v>0</v>
      </c>
      <c r="H328" s="41">
        <v>0</v>
      </c>
      <c r="I328" s="42">
        <f t="shared" si="59"/>
        <v>232</v>
      </c>
    </row>
    <row r="329" spans="1:11" ht="15">
      <c r="A329" s="29" t="s">
        <v>17</v>
      </c>
      <c r="B329" s="43">
        <v>3.6362207037056145</v>
      </c>
      <c r="C329" s="43">
        <v>0</v>
      </c>
      <c r="D329" s="43">
        <v>9.3637792962943855</v>
      </c>
      <c r="E329" s="43">
        <v>0</v>
      </c>
      <c r="F329" s="422"/>
      <c r="G329" s="43">
        <v>0</v>
      </c>
      <c r="H329" s="44">
        <v>0</v>
      </c>
      <c r="I329" s="39">
        <f t="shared" si="59"/>
        <v>13</v>
      </c>
    </row>
    <row r="330" spans="1:11" ht="15">
      <c r="A330" s="28" t="s">
        <v>18</v>
      </c>
      <c r="B330" s="40">
        <v>0</v>
      </c>
      <c r="C330" s="40">
        <v>0</v>
      </c>
      <c r="D330" s="40">
        <v>0</v>
      </c>
      <c r="E330" s="40">
        <v>0</v>
      </c>
      <c r="F330" s="422"/>
      <c r="G330" s="40">
        <v>0</v>
      </c>
      <c r="H330" s="41">
        <v>0</v>
      </c>
      <c r="I330" s="42">
        <f t="shared" si="59"/>
        <v>0</v>
      </c>
    </row>
    <row r="331" spans="1:11" ht="15">
      <c r="A331" s="29" t="s">
        <v>140</v>
      </c>
      <c r="B331" s="43">
        <v>770.14499907576783</v>
      </c>
      <c r="C331" s="43">
        <v>1226.810776030132</v>
      </c>
      <c r="D331" s="43">
        <v>451.43263276487556</v>
      </c>
      <c r="E331" s="43">
        <v>441.61159212922439</v>
      </c>
      <c r="F331" s="422"/>
      <c r="G331" s="43">
        <v>0</v>
      </c>
      <c r="H331" s="44">
        <v>0</v>
      </c>
      <c r="I331" s="39">
        <f>SUM(B331:H331)</f>
        <v>2890</v>
      </c>
    </row>
    <row r="332" spans="1:11" s="15" customFormat="1" ht="15">
      <c r="A332" s="28" t="s">
        <v>19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59"/>
        <v>0</v>
      </c>
      <c r="K332"/>
    </row>
    <row r="333" spans="1:11" ht="15">
      <c r="A333" s="29" t="s">
        <v>20</v>
      </c>
      <c r="B333" s="43">
        <v>0</v>
      </c>
      <c r="C333" s="43">
        <v>0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59"/>
        <v>0</v>
      </c>
    </row>
    <row r="334" spans="1:11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59"/>
        <v>0</v>
      </c>
    </row>
    <row r="335" spans="1:11" ht="15">
      <c r="A335" s="30" t="s">
        <v>60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59"/>
        <v>0</v>
      </c>
    </row>
    <row r="336" spans="1:11" ht="15">
      <c r="A336" s="28" t="s">
        <v>22</v>
      </c>
      <c r="B336" s="40">
        <v>6.1120129947521864</v>
      </c>
      <c r="C336" s="40">
        <v>660.31135885826882</v>
      </c>
      <c r="D336" s="40">
        <v>0.57662814697898168</v>
      </c>
      <c r="E336" s="40">
        <v>0</v>
      </c>
      <c r="F336" s="422"/>
      <c r="G336" s="40">
        <v>0</v>
      </c>
      <c r="H336" s="41">
        <v>0</v>
      </c>
      <c r="I336" s="42">
        <f t="shared" si="59"/>
        <v>667</v>
      </c>
    </row>
    <row r="337" spans="1:9" ht="15">
      <c r="A337" s="30" t="s">
        <v>23</v>
      </c>
      <c r="B337" s="43">
        <v>0</v>
      </c>
      <c r="C337" s="43">
        <v>0</v>
      </c>
      <c r="D337" s="43">
        <v>0</v>
      </c>
      <c r="E337" s="43">
        <v>0</v>
      </c>
      <c r="F337" s="422"/>
      <c r="G337" s="43">
        <v>0</v>
      </c>
      <c r="H337" s="44">
        <v>0</v>
      </c>
      <c r="I337" s="39">
        <f t="shared" si="59"/>
        <v>0</v>
      </c>
    </row>
    <row r="338" spans="1:9" ht="15">
      <c r="A338" s="28" t="s">
        <v>24</v>
      </c>
      <c r="B338" s="40">
        <v>22.725498895912501</v>
      </c>
      <c r="C338" s="40">
        <v>0</v>
      </c>
      <c r="D338" s="40">
        <v>54.526901104087514</v>
      </c>
      <c r="E338" s="40">
        <v>0</v>
      </c>
      <c r="F338" s="422"/>
      <c r="G338" s="40">
        <v>0</v>
      </c>
      <c r="H338" s="41">
        <v>0</v>
      </c>
      <c r="I338" s="42">
        <f t="shared" si="59"/>
        <v>77.252400000000023</v>
      </c>
    </row>
    <row r="339" spans="1:9" ht="15.75" thickBot="1">
      <c r="A339" s="30" t="s">
        <v>25</v>
      </c>
      <c r="B339" s="43">
        <v>28.229503533513654</v>
      </c>
      <c r="C339" s="43">
        <v>18.376357136994979</v>
      </c>
      <c r="D339" s="43">
        <v>45.355350168323717</v>
      </c>
      <c r="E339" s="43">
        <v>1348.4741089996512</v>
      </c>
      <c r="F339" s="423"/>
      <c r="G339" s="43">
        <v>108.33868016151609</v>
      </c>
      <c r="H339" s="44">
        <v>0</v>
      </c>
      <c r="I339" s="39">
        <f t="shared" si="59"/>
        <v>1548.7739999999997</v>
      </c>
    </row>
    <row r="340" spans="1:9" ht="15">
      <c r="A340" s="31" t="s">
        <v>26</v>
      </c>
      <c r="B340" s="45">
        <f>SUM(B319:B339)</f>
        <v>850.84928232378525</v>
      </c>
      <c r="C340" s="45">
        <f t="shared" ref="C340" si="60">SUM(C319:C339)</f>
        <v>3452.8735450466952</v>
      </c>
      <c r="D340" s="45">
        <f>SUM(D319:D339)</f>
        <v>583.43111294364519</v>
      </c>
      <c r="E340" s="45">
        <f>SUM(E319:E339)</f>
        <v>1790.3604595090287</v>
      </c>
      <c r="F340" s="45">
        <f t="shared" ref="F340" si="61">SUM(F319:F339)</f>
        <v>0</v>
      </c>
      <c r="G340" s="45">
        <f>SUM(G319:G339)</f>
        <v>108.33868016151609</v>
      </c>
      <c r="H340" s="46">
        <f t="shared" ref="H340" si="62">SUM(H319:H339)</f>
        <v>0</v>
      </c>
      <c r="I340" s="47">
        <f>SUM(I319:I339)</f>
        <v>6785.8530799846703</v>
      </c>
    </row>
    <row r="341" spans="1:9" ht="15" thickBot="1">
      <c r="A341" s="32" t="s">
        <v>90</v>
      </c>
      <c r="B341" s="48">
        <f>B340/$I340</f>
        <v>0.12538575066315868</v>
      </c>
      <c r="C341" s="48">
        <f t="shared" ref="C341:I341" si="63">C340/$I340</f>
        <v>0.50883411478966112</v>
      </c>
      <c r="D341" s="48">
        <f t="shared" si="63"/>
        <v>8.5977563331648674E-2</v>
      </c>
      <c r="E341" s="48">
        <f t="shared" si="63"/>
        <v>0.26383719753523949</v>
      </c>
      <c r="F341" s="48">
        <f t="shared" si="63"/>
        <v>0</v>
      </c>
      <c r="G341" s="48">
        <f t="shared" si="63"/>
        <v>1.5965373680292064E-2</v>
      </c>
      <c r="H341" s="48">
        <f t="shared" si="63"/>
        <v>0</v>
      </c>
      <c r="I341" s="49">
        <f t="shared" si="63"/>
        <v>1</v>
      </c>
    </row>
    <row r="342" spans="1:9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9" ht="15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9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>
        <v>0</v>
      </c>
      <c r="G345" s="37">
        <v>0</v>
      </c>
      <c r="H345" s="38">
        <v>0</v>
      </c>
      <c r="I345" s="39">
        <f>SUM(B345:H345)</f>
        <v>0</v>
      </c>
    </row>
    <row r="346" spans="1:9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64">SUM(B346:H346)</f>
        <v>0</v>
      </c>
    </row>
    <row r="347" spans="1:9" ht="15">
      <c r="A347" s="29" t="s">
        <v>9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64"/>
        <v>0</v>
      </c>
    </row>
    <row r="348" spans="1:9" ht="15">
      <c r="A348" s="28" t="s">
        <v>10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64"/>
        <v>0</v>
      </c>
    </row>
    <row r="349" spans="1:9" ht="14.25" customHeight="1">
      <c r="A349" s="29" t="s">
        <v>11</v>
      </c>
      <c r="B349" s="43">
        <v>0</v>
      </c>
      <c r="C349" s="43">
        <v>0</v>
      </c>
      <c r="D349" s="43">
        <v>0</v>
      </c>
      <c r="E349" s="43">
        <v>0</v>
      </c>
      <c r="F349" s="422"/>
      <c r="G349" s="43">
        <v>0</v>
      </c>
      <c r="H349" s="44">
        <v>0</v>
      </c>
      <c r="I349" s="39">
        <f t="shared" si="64"/>
        <v>0</v>
      </c>
    </row>
    <row r="350" spans="1:9" ht="14.25" customHeight="1">
      <c r="A350" s="28" t="s">
        <v>12</v>
      </c>
      <c r="B350" s="40">
        <v>9.5526959201347526E-9</v>
      </c>
      <c r="C350" s="40">
        <v>9.5526959201347526E-9</v>
      </c>
      <c r="D350" s="40">
        <v>9.5526959201347526E-9</v>
      </c>
      <c r="E350" s="40">
        <v>1.9092738343839667E-2</v>
      </c>
      <c r="F350" s="422"/>
      <c r="G350" s="40">
        <v>0</v>
      </c>
      <c r="H350" s="41">
        <v>0</v>
      </c>
      <c r="I350" s="42">
        <f t="shared" si="64"/>
        <v>1.9092767001927427E-2</v>
      </c>
    </row>
    <row r="351" spans="1:9" ht="15">
      <c r="A351" s="29" t="s">
        <v>13</v>
      </c>
      <c r="B351" s="43">
        <v>0</v>
      </c>
      <c r="C351" s="43">
        <v>0</v>
      </c>
      <c r="D351" s="43">
        <v>0</v>
      </c>
      <c r="E351" s="43">
        <v>0</v>
      </c>
      <c r="F351" s="422"/>
      <c r="G351" s="43">
        <v>0</v>
      </c>
      <c r="H351" s="44">
        <v>0</v>
      </c>
      <c r="I351" s="39">
        <f t="shared" si="64"/>
        <v>0</v>
      </c>
    </row>
    <row r="352" spans="1:9" ht="15">
      <c r="A352" s="28" t="s">
        <v>14</v>
      </c>
      <c r="B352" s="40">
        <v>8.6064704094100617E-9</v>
      </c>
      <c r="C352" s="40">
        <v>8.6064704094100617E-9</v>
      </c>
      <c r="D352" s="40">
        <v>8.6064704094100617E-9</v>
      </c>
      <c r="E352" s="40">
        <v>5.6856418564635085</v>
      </c>
      <c r="F352" s="422"/>
      <c r="G352" s="40">
        <v>0</v>
      </c>
      <c r="H352" s="41">
        <v>0</v>
      </c>
      <c r="I352" s="42">
        <f t="shared" si="64"/>
        <v>5.68564188228292</v>
      </c>
    </row>
    <row r="353" spans="1:11" ht="15">
      <c r="A353" s="29" t="s">
        <v>15</v>
      </c>
      <c r="B353" s="43">
        <v>0.35231317521352301</v>
      </c>
      <c r="C353" s="43">
        <v>1.4999999700000007E-8</v>
      </c>
      <c r="D353" s="43">
        <v>2.6476867947864777</v>
      </c>
      <c r="E353" s="43">
        <v>1.4999999700000007E-8</v>
      </c>
      <c r="F353" s="422"/>
      <c r="G353" s="43">
        <v>0</v>
      </c>
      <c r="H353" s="44">
        <v>0</v>
      </c>
      <c r="I353" s="39">
        <f t="shared" si="64"/>
        <v>3.0000000000000004</v>
      </c>
    </row>
    <row r="354" spans="1:11" ht="15">
      <c r="A354" s="28" t="s">
        <v>16</v>
      </c>
      <c r="B354" s="40">
        <v>2.5954722795197598E-2</v>
      </c>
      <c r="C354" s="40">
        <v>0.76397451589844012</v>
      </c>
      <c r="D354" s="40">
        <v>12.21007074948818</v>
      </c>
      <c r="E354" s="40">
        <v>1.1818181775206611E-8</v>
      </c>
      <c r="F354" s="422"/>
      <c r="G354" s="40">
        <v>0</v>
      </c>
      <c r="H354" s="41">
        <v>0</v>
      </c>
      <c r="I354" s="42">
        <f t="shared" si="64"/>
        <v>13</v>
      </c>
    </row>
    <row r="355" spans="1:11" ht="15">
      <c r="A355" s="29" t="s">
        <v>17</v>
      </c>
      <c r="B355" s="43">
        <v>2.9999999775000004</v>
      </c>
      <c r="C355" s="43">
        <v>7.4999999249999914E-9</v>
      </c>
      <c r="D355" s="43">
        <v>7.4999999249999914E-9</v>
      </c>
      <c r="E355" s="43">
        <v>7.4999999249999914E-9</v>
      </c>
      <c r="F355" s="422"/>
      <c r="G355" s="43">
        <v>0</v>
      </c>
      <c r="H355" s="44">
        <v>0</v>
      </c>
      <c r="I355" s="39">
        <f t="shared" si="64"/>
        <v>2.9999999999999996</v>
      </c>
    </row>
    <row r="356" spans="1:11" s="15" customFormat="1" ht="15">
      <c r="A356" s="28" t="s">
        <v>18</v>
      </c>
      <c r="B356" s="40">
        <v>0</v>
      </c>
      <c r="C356" s="40">
        <v>0</v>
      </c>
      <c r="D356" s="40">
        <v>0</v>
      </c>
      <c r="E356" s="40">
        <v>0</v>
      </c>
      <c r="F356" s="422"/>
      <c r="G356" s="40">
        <v>0</v>
      </c>
      <c r="H356" s="41">
        <v>0</v>
      </c>
      <c r="I356" s="42">
        <f t="shared" si="64"/>
        <v>0</v>
      </c>
      <c r="K356"/>
    </row>
    <row r="357" spans="1:11" ht="15">
      <c r="A357" s="29" t="s">
        <v>140</v>
      </c>
      <c r="B357" s="43">
        <v>7.6635291795144971</v>
      </c>
      <c r="C357" s="43">
        <v>205.89302005197013</v>
      </c>
      <c r="D357" s="43">
        <v>262.44345075823458</v>
      </c>
      <c r="E357" s="43">
        <v>1.0280777536908789E-8</v>
      </c>
      <c r="F357" s="422"/>
      <c r="G357" s="43">
        <v>0</v>
      </c>
      <c r="H357" s="44">
        <v>0</v>
      </c>
      <c r="I357" s="39">
        <f>SUM(B357:H357)</f>
        <v>475.99999999999994</v>
      </c>
    </row>
    <row r="358" spans="1:11" ht="15">
      <c r="A358" s="28" t="s">
        <v>19</v>
      </c>
      <c r="B358" s="40">
        <v>0</v>
      </c>
      <c r="C358" s="40">
        <v>0</v>
      </c>
      <c r="D358" s="40">
        <v>0</v>
      </c>
      <c r="E358" s="40">
        <v>0</v>
      </c>
      <c r="F358" s="422"/>
      <c r="G358" s="40">
        <v>0</v>
      </c>
      <c r="H358" s="41">
        <v>0</v>
      </c>
      <c r="I358" s="42">
        <f t="shared" si="64"/>
        <v>0</v>
      </c>
    </row>
    <row r="359" spans="1:11" ht="15">
      <c r="A359" s="29" t="s">
        <v>20</v>
      </c>
      <c r="B359" s="43">
        <v>0</v>
      </c>
      <c r="C359" s="43">
        <v>0</v>
      </c>
      <c r="D359" s="43">
        <v>0</v>
      </c>
      <c r="E359" s="43">
        <v>0</v>
      </c>
      <c r="F359" s="422"/>
      <c r="G359" s="43">
        <v>0</v>
      </c>
      <c r="H359" s="44">
        <v>0</v>
      </c>
      <c r="I359" s="39">
        <f t="shared" si="64"/>
        <v>0</v>
      </c>
    </row>
    <row r="360" spans="1:11" ht="15">
      <c r="A360" s="28" t="s">
        <v>21</v>
      </c>
      <c r="B360" s="40">
        <v>4.1901858254947522</v>
      </c>
      <c r="C360" s="40">
        <v>225.57785009423816</v>
      </c>
      <c r="D360" s="40">
        <v>70.231964072822961</v>
      </c>
      <c r="E360" s="40">
        <v>7.4441687337524394E-9</v>
      </c>
      <c r="F360" s="422"/>
      <c r="G360" s="40">
        <v>0</v>
      </c>
      <c r="H360" s="41">
        <v>0</v>
      </c>
      <c r="I360" s="42">
        <f t="shared" si="64"/>
        <v>300.00000000000006</v>
      </c>
    </row>
    <row r="361" spans="1:11" ht="15">
      <c r="A361" s="30" t="s">
        <v>60</v>
      </c>
      <c r="B361" s="43">
        <v>4.6642920803615295</v>
      </c>
      <c r="C361" s="43">
        <v>7.9100623299430097</v>
      </c>
      <c r="D361" s="43">
        <v>14.425645571695458</v>
      </c>
      <c r="E361" s="43">
        <v>1.7999999951999995E-8</v>
      </c>
      <c r="F361" s="422"/>
      <c r="G361" s="43">
        <v>0</v>
      </c>
      <c r="H361" s="44">
        <v>0</v>
      </c>
      <c r="I361" s="39">
        <f t="shared" si="64"/>
        <v>27</v>
      </c>
    </row>
    <row r="362" spans="1:11" ht="15">
      <c r="A362" s="28" t="s">
        <v>22</v>
      </c>
      <c r="B362" s="40">
        <v>14.052180229557043</v>
      </c>
      <c r="C362" s="40">
        <v>40.915582049349624</v>
      </c>
      <c r="D362" s="40">
        <v>23.032237708712373</v>
      </c>
      <c r="E362" s="40">
        <v>1.2380952373091459E-8</v>
      </c>
      <c r="F362" s="422"/>
      <c r="G362" s="40">
        <v>0</v>
      </c>
      <c r="H362" s="41">
        <v>0</v>
      </c>
      <c r="I362" s="42">
        <f t="shared" si="64"/>
        <v>78</v>
      </c>
    </row>
    <row r="363" spans="1:11" ht="15">
      <c r="A363" s="30" t="s">
        <v>23</v>
      </c>
      <c r="B363" s="43">
        <v>0</v>
      </c>
      <c r="C363" s="43">
        <v>0</v>
      </c>
      <c r="D363" s="43">
        <v>0</v>
      </c>
      <c r="E363" s="43">
        <v>0</v>
      </c>
      <c r="F363" s="422"/>
      <c r="G363" s="43">
        <v>0</v>
      </c>
      <c r="H363" s="44">
        <v>0</v>
      </c>
      <c r="I363" s="39">
        <f t="shared" si="64"/>
        <v>0</v>
      </c>
    </row>
    <row r="364" spans="1:11" ht="15">
      <c r="A364" s="28" t="s">
        <v>24</v>
      </c>
      <c r="B364" s="40">
        <v>10.183708836599347</v>
      </c>
      <c r="C364" s="40">
        <v>1.4408650380707527E-4</v>
      </c>
      <c r="D364" s="40">
        <v>1.0229470674434582</v>
      </c>
      <c r="E364" s="40">
        <v>9.4533859383426596E-9</v>
      </c>
      <c r="F364" s="422"/>
      <c r="G364" s="40">
        <v>0</v>
      </c>
      <c r="H364" s="41">
        <v>0</v>
      </c>
      <c r="I364" s="42">
        <f t="shared" si="64"/>
        <v>11.206799999999999</v>
      </c>
    </row>
    <row r="365" spans="1:11" ht="15.75" thickBot="1">
      <c r="A365" s="30" t="s">
        <v>25</v>
      </c>
      <c r="B365" s="43">
        <v>2.9880250626373002</v>
      </c>
      <c r="C365" s="43">
        <v>4.9356121176080627</v>
      </c>
      <c r="D365" s="43">
        <v>2.9045408131085066</v>
      </c>
      <c r="E365" s="43">
        <v>480.92855403974727</v>
      </c>
      <c r="F365" s="423"/>
      <c r="G365" s="43">
        <v>6.1870124156026138</v>
      </c>
      <c r="H365" s="44">
        <v>2.6255551296289734E-2</v>
      </c>
      <c r="I365" s="39">
        <f t="shared" si="64"/>
        <v>497.97</v>
      </c>
    </row>
    <row r="366" spans="1:11" ht="15">
      <c r="A366" s="31" t="s">
        <v>26</v>
      </c>
      <c r="B366" s="45">
        <f>SUM(B345:B365)</f>
        <v>47.120189107832353</v>
      </c>
      <c r="C366" s="45">
        <f t="shared" ref="C366" si="65">SUM(C345:C365)</f>
        <v>485.99624528617034</v>
      </c>
      <c r="D366" s="45">
        <f>SUM(D345:D365)</f>
        <v>388.91854356195114</v>
      </c>
      <c r="E366" s="45">
        <f>SUM(E345:E365)</f>
        <v>486.63328872643206</v>
      </c>
      <c r="F366" s="45">
        <f t="shared" ref="F366" si="66">SUM(F345:F365)</f>
        <v>0</v>
      </c>
      <c r="G366" s="45">
        <f>SUM(G345:G365)</f>
        <v>6.1870124156026138</v>
      </c>
      <c r="H366" s="46">
        <f t="shared" ref="H366" si="67">SUM(H345:H365)</f>
        <v>2.6255551296289734E-2</v>
      </c>
      <c r="I366" s="47">
        <f>SUM(I345:I365)</f>
        <v>1414.8815346492847</v>
      </c>
    </row>
    <row r="367" spans="1:11" ht="15" thickBot="1">
      <c r="A367" s="32" t="s">
        <v>90</v>
      </c>
      <c r="B367" s="48">
        <f>B366/$I366</f>
        <v>3.3303275188697912E-2</v>
      </c>
      <c r="C367" s="48">
        <f t="shared" ref="C367:I367" si="68">C366/$I366</f>
        <v>0.34348900129411697</v>
      </c>
      <c r="D367" s="48">
        <f t="shared" si="68"/>
        <v>0.27487710740274429</v>
      </c>
      <c r="E367" s="48">
        <f t="shared" si="68"/>
        <v>0.34393924636740475</v>
      </c>
      <c r="F367" s="48">
        <f t="shared" si="68"/>
        <v>0</v>
      </c>
      <c r="G367" s="48">
        <f t="shared" si="68"/>
        <v>4.372813033521019E-3</v>
      </c>
      <c r="H367" s="48">
        <f t="shared" si="68"/>
        <v>1.8556713515098533E-5</v>
      </c>
      <c r="I367" s="49">
        <f t="shared" si="68"/>
        <v>1</v>
      </c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11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11" ht="15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11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>
        <v>0</v>
      </c>
      <c r="G371" s="37">
        <v>0</v>
      </c>
      <c r="H371" s="38">
        <v>0</v>
      </c>
      <c r="I371" s="39">
        <f>SUM(B371:H371)</f>
        <v>0</v>
      </c>
    </row>
    <row r="372" spans="1:1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69">SUM(B372:H372)</f>
        <v>0</v>
      </c>
    </row>
    <row r="373" spans="1:11" ht="15">
      <c r="A373" s="29" t="s">
        <v>9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69"/>
        <v>0</v>
      </c>
    </row>
    <row r="374" spans="1:11" ht="14.25" customHeight="1">
      <c r="A374" s="28" t="s">
        <v>10</v>
      </c>
      <c r="B374" s="40">
        <v>9.9999998000000051E-9</v>
      </c>
      <c r="C374" s="40">
        <v>9.9999998000000051E-9</v>
      </c>
      <c r="D374" s="40">
        <v>1.9999999700000008</v>
      </c>
      <c r="E374" s="40">
        <v>9.9999998000000051E-9</v>
      </c>
      <c r="F374" s="422"/>
      <c r="G374" s="40">
        <v>0</v>
      </c>
      <c r="H374" s="41">
        <v>0</v>
      </c>
      <c r="I374" s="42">
        <f t="shared" si="69"/>
        <v>2.0000000000000004</v>
      </c>
    </row>
    <row r="375" spans="1:11" ht="14.25" customHeight="1">
      <c r="A375" s="29" t="s">
        <v>11</v>
      </c>
      <c r="B375" s="43">
        <v>0</v>
      </c>
      <c r="C375" s="43">
        <v>0</v>
      </c>
      <c r="D375" s="43">
        <v>0</v>
      </c>
      <c r="E375" s="43">
        <v>0</v>
      </c>
      <c r="F375" s="422"/>
      <c r="G375" s="43">
        <v>0</v>
      </c>
      <c r="H375" s="44">
        <v>0</v>
      </c>
      <c r="I375" s="39">
        <f t="shared" si="69"/>
        <v>0</v>
      </c>
    </row>
    <row r="376" spans="1:11" ht="15">
      <c r="A376" s="28" t="s">
        <v>12</v>
      </c>
      <c r="B376" s="40">
        <v>9.5527148697990284E-9</v>
      </c>
      <c r="C376" s="40">
        <v>9.5527148697990284E-9</v>
      </c>
      <c r="D376" s="40">
        <v>9.5527148697990284E-9</v>
      </c>
      <c r="E376" s="40">
        <v>2.1675798559729378</v>
      </c>
      <c r="F376" s="422"/>
      <c r="G376" s="40">
        <v>0</v>
      </c>
      <c r="H376" s="41">
        <v>0</v>
      </c>
      <c r="I376" s="42">
        <f t="shared" si="69"/>
        <v>2.1675798846310825</v>
      </c>
    </row>
    <row r="377" spans="1:11" ht="15">
      <c r="A377" s="29" t="s">
        <v>13</v>
      </c>
      <c r="B377" s="43">
        <v>0</v>
      </c>
      <c r="C377" s="43">
        <v>0</v>
      </c>
      <c r="D377" s="43">
        <v>0</v>
      </c>
      <c r="E377" s="43">
        <v>0</v>
      </c>
      <c r="F377" s="422"/>
      <c r="G377" s="43">
        <v>0</v>
      </c>
      <c r="H377" s="44">
        <v>0</v>
      </c>
      <c r="I377" s="39">
        <f t="shared" si="69"/>
        <v>0</v>
      </c>
    </row>
    <row r="378" spans="1:11" ht="15">
      <c r="A378" s="28" t="s">
        <v>14</v>
      </c>
      <c r="B378" s="40">
        <v>8.6064704612322108E-9</v>
      </c>
      <c r="C378" s="40">
        <v>8.6064704612322108E-9</v>
      </c>
      <c r="D378" s="40">
        <v>8.6064704612322108E-9</v>
      </c>
      <c r="E378" s="40">
        <v>1025.2025058322702</v>
      </c>
      <c r="F378" s="422"/>
      <c r="G378" s="40">
        <v>0</v>
      </c>
      <c r="H378" s="41">
        <v>0</v>
      </c>
      <c r="I378" s="42">
        <f t="shared" si="69"/>
        <v>1025.2025058580896</v>
      </c>
    </row>
    <row r="379" spans="1:11" ht="15">
      <c r="A379" s="29" t="s">
        <v>15</v>
      </c>
      <c r="B379" s="43">
        <v>65.99999996586206</v>
      </c>
      <c r="C379" s="43">
        <v>1.1379310336979786E-8</v>
      </c>
      <c r="D379" s="43">
        <v>1.1379310336979786E-8</v>
      </c>
      <c r="E379" s="43">
        <v>1.1379310336979786E-8</v>
      </c>
      <c r="F379" s="422"/>
      <c r="G379" s="43">
        <v>0</v>
      </c>
      <c r="H379" s="44">
        <v>0</v>
      </c>
      <c r="I379" s="39">
        <f t="shared" si="69"/>
        <v>66</v>
      </c>
    </row>
    <row r="380" spans="1:11" s="15" customFormat="1" ht="15">
      <c r="A380" s="28" t="s">
        <v>16</v>
      </c>
      <c r="B380" s="40">
        <v>51.463904751939133</v>
      </c>
      <c r="C380" s="40">
        <v>1.2280701752231455E-8</v>
      </c>
      <c r="D380" s="40">
        <v>228.53609522349944</v>
      </c>
      <c r="E380" s="40">
        <v>1.2280701752231455E-8</v>
      </c>
      <c r="F380" s="422"/>
      <c r="G380" s="40">
        <v>0</v>
      </c>
      <c r="H380" s="41">
        <v>0</v>
      </c>
      <c r="I380" s="42">
        <f t="shared" si="69"/>
        <v>279.99999999999994</v>
      </c>
      <c r="K380"/>
    </row>
    <row r="381" spans="1:11" ht="15">
      <c r="A381" s="29" t="s">
        <v>17</v>
      </c>
      <c r="B381" s="43">
        <v>1.5236348178527235</v>
      </c>
      <c r="C381" s="43">
        <v>8.8888888809876543E-9</v>
      </c>
      <c r="D381" s="43">
        <v>38.476365164369504</v>
      </c>
      <c r="E381" s="43">
        <v>8.8888888809876543E-9</v>
      </c>
      <c r="F381" s="422"/>
      <c r="G381" s="43">
        <v>0</v>
      </c>
      <c r="H381" s="44">
        <v>0</v>
      </c>
      <c r="I381" s="39">
        <f t="shared" si="69"/>
        <v>40.000000000000007</v>
      </c>
    </row>
    <row r="382" spans="1:11" ht="15">
      <c r="A382" s="28" t="s">
        <v>18</v>
      </c>
      <c r="B382" s="40">
        <v>0</v>
      </c>
      <c r="C382" s="40">
        <v>0</v>
      </c>
      <c r="D382" s="40">
        <v>0</v>
      </c>
      <c r="E382" s="40">
        <v>0</v>
      </c>
      <c r="F382" s="422"/>
      <c r="G382" s="40">
        <v>0</v>
      </c>
      <c r="H382" s="41">
        <v>0</v>
      </c>
      <c r="I382" s="42">
        <f t="shared" si="69"/>
        <v>0</v>
      </c>
    </row>
    <row r="383" spans="1:11" ht="15">
      <c r="A383" s="29" t="s">
        <v>140</v>
      </c>
      <c r="B383" s="43">
        <v>24.197952949067556</v>
      </c>
      <c r="C383" s="43">
        <v>2.0427692676490046</v>
      </c>
      <c r="D383" s="43">
        <v>56.75927777303653</v>
      </c>
      <c r="E383" s="43">
        <v>1.0246913575186709E-8</v>
      </c>
      <c r="F383" s="422"/>
      <c r="G383" s="43">
        <v>0</v>
      </c>
      <c r="H383" s="44">
        <v>0</v>
      </c>
      <c r="I383" s="39">
        <f>SUM(B383:H383)</f>
        <v>83</v>
      </c>
    </row>
    <row r="384" spans="1:11" ht="15">
      <c r="A384" s="28" t="s">
        <v>19</v>
      </c>
      <c r="B384" s="40">
        <v>0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69"/>
        <v>0</v>
      </c>
    </row>
    <row r="385" spans="1:9" ht="15">
      <c r="A385" s="29" t="s">
        <v>20</v>
      </c>
      <c r="B385" s="43">
        <v>0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69"/>
        <v>0</v>
      </c>
    </row>
    <row r="386" spans="1:9" ht="15">
      <c r="A386" s="28" t="s">
        <v>21</v>
      </c>
      <c r="B386" s="40">
        <v>2.5077949511368436</v>
      </c>
      <c r="C386" s="40">
        <v>9.9999999000000018E-9</v>
      </c>
      <c r="D386" s="40">
        <v>1.4922050288631563</v>
      </c>
      <c r="E386" s="40">
        <v>9.9999999000000018E-9</v>
      </c>
      <c r="F386" s="422"/>
      <c r="G386" s="40">
        <v>0</v>
      </c>
      <c r="H386" s="41">
        <v>0</v>
      </c>
      <c r="I386" s="42">
        <f t="shared" si="69"/>
        <v>4</v>
      </c>
    </row>
    <row r="387" spans="1:9" ht="15">
      <c r="A387" s="30" t="s">
        <v>60</v>
      </c>
      <c r="B387" s="43">
        <v>4.9999999500000012</v>
      </c>
      <c r="C387" s="43">
        <v>1.666666644444445E-8</v>
      </c>
      <c r="D387" s="43">
        <v>1.666666644444445E-8</v>
      </c>
      <c r="E387" s="43">
        <v>1.666666644444445E-8</v>
      </c>
      <c r="F387" s="422"/>
      <c r="G387" s="43">
        <v>0</v>
      </c>
      <c r="H387" s="44">
        <v>0</v>
      </c>
      <c r="I387" s="39">
        <f t="shared" si="69"/>
        <v>5</v>
      </c>
    </row>
    <row r="388" spans="1:9" ht="15">
      <c r="A388" s="28" t="s">
        <v>22</v>
      </c>
      <c r="B388" s="40">
        <v>41.999999961818176</v>
      </c>
      <c r="C388" s="40">
        <v>1.2727272711845729E-8</v>
      </c>
      <c r="D388" s="40">
        <v>1.2727272711845729E-8</v>
      </c>
      <c r="E388" s="40">
        <v>1.2727272711845729E-8</v>
      </c>
      <c r="F388" s="422"/>
      <c r="G388" s="40">
        <v>0</v>
      </c>
      <c r="H388" s="41">
        <v>0</v>
      </c>
      <c r="I388" s="42">
        <f t="shared" si="69"/>
        <v>41.999999999999986</v>
      </c>
    </row>
    <row r="389" spans="1:9" ht="15">
      <c r="A389" s="30" t="s">
        <v>23</v>
      </c>
      <c r="B389" s="43">
        <v>0</v>
      </c>
      <c r="C389" s="43">
        <v>0</v>
      </c>
      <c r="D389" s="43">
        <v>0</v>
      </c>
      <c r="E389" s="43">
        <v>0</v>
      </c>
      <c r="F389" s="422"/>
      <c r="G389" s="43">
        <v>0</v>
      </c>
      <c r="H389" s="44">
        <v>0</v>
      </c>
      <c r="I389" s="39">
        <f t="shared" si="69"/>
        <v>0</v>
      </c>
    </row>
    <row r="390" spans="1:9" ht="15">
      <c r="A390" s="28" t="s">
        <v>24</v>
      </c>
      <c r="B390" s="40">
        <v>17.485199971640714</v>
      </c>
      <c r="C390" s="40">
        <v>9.4530945688917099E-9</v>
      </c>
      <c r="D390" s="40">
        <v>9.4530945688917099E-9</v>
      </c>
      <c r="E390" s="40">
        <v>9.4530945688917099E-9</v>
      </c>
      <c r="F390" s="422"/>
      <c r="G390" s="40">
        <v>0</v>
      </c>
      <c r="H390" s="41">
        <v>0</v>
      </c>
      <c r="I390" s="42">
        <f t="shared" si="69"/>
        <v>17.485200000000003</v>
      </c>
    </row>
    <row r="391" spans="1:9" ht="15.75" thickBot="1">
      <c r="A391" s="30" t="s">
        <v>25</v>
      </c>
      <c r="B391" s="43">
        <v>21.920771363878831</v>
      </c>
      <c r="C391" s="43">
        <v>2.7247783863309685E-2</v>
      </c>
      <c r="D391" s="43">
        <v>5.9247677736965914</v>
      </c>
      <c r="E391" s="43">
        <v>94.669059647963934</v>
      </c>
      <c r="F391" s="423"/>
      <c r="G391" s="43">
        <v>79.925753430597339</v>
      </c>
      <c r="H391" s="44">
        <v>0</v>
      </c>
      <c r="I391" s="39">
        <f t="shared" si="69"/>
        <v>202.4676</v>
      </c>
    </row>
    <row r="392" spans="1:9" ht="15">
      <c r="A392" s="31" t="s">
        <v>26</v>
      </c>
      <c r="B392" s="45">
        <f>SUM(B371:B391)</f>
        <v>232.09925871135522</v>
      </c>
      <c r="C392" s="45">
        <f t="shared" ref="C392" si="70">SUM(C371:C391)</f>
        <v>2.0700171610674341</v>
      </c>
      <c r="D392" s="45">
        <f>SUM(D371:D391)</f>
        <v>333.18871100185083</v>
      </c>
      <c r="E392" s="45">
        <f>SUM(E371:E391)</f>
        <v>1122.0391454378498</v>
      </c>
      <c r="F392" s="45">
        <f t="shared" ref="F392" si="71">SUM(F371:F391)</f>
        <v>0</v>
      </c>
      <c r="G392" s="45">
        <f>SUM(G371:G391)</f>
        <v>79.925753430597339</v>
      </c>
      <c r="H392" s="46">
        <f t="shared" ref="H392" si="72">SUM(H371:H391)</f>
        <v>0</v>
      </c>
      <c r="I392" s="47">
        <f>SUM(I371:I391)</f>
        <v>1769.3228857427207</v>
      </c>
    </row>
    <row r="393" spans="1:9" ht="15" thickBot="1">
      <c r="A393" s="32" t="s">
        <v>90</v>
      </c>
      <c r="B393" s="48">
        <f>B392/$I392</f>
        <v>0.13117970754892788</v>
      </c>
      <c r="C393" s="48">
        <f t="shared" ref="C393:I393" si="73">C392/$I392</f>
        <v>1.1699487853504414E-3</v>
      </c>
      <c r="D393" s="48">
        <f t="shared" si="73"/>
        <v>0.18831424930220464</v>
      </c>
      <c r="E393" s="48">
        <f t="shared" si="73"/>
        <v>0.63416302048613571</v>
      </c>
      <c r="F393" s="48">
        <f t="shared" si="73"/>
        <v>0</v>
      </c>
      <c r="G393" s="48">
        <f t="shared" si="73"/>
        <v>4.5173073877381266E-2</v>
      </c>
      <c r="H393" s="48">
        <f t="shared" si="73"/>
        <v>0</v>
      </c>
      <c r="I393" s="49">
        <f t="shared" si="73"/>
        <v>1</v>
      </c>
    </row>
    <row r="394" spans="1:9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9" ht="15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9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>
        <v>0</v>
      </c>
      <c r="G397" s="37">
        <v>0</v>
      </c>
      <c r="H397" s="38">
        <v>0</v>
      </c>
      <c r="I397" s="39">
        <f>SUM(B397:H397)</f>
        <v>0</v>
      </c>
    </row>
    <row r="398" spans="1:9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74">SUM(B398:H398)</f>
        <v>0</v>
      </c>
    </row>
    <row r="399" spans="1:9" ht="14.25" customHeight="1">
      <c r="A399" s="29" t="s">
        <v>9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74"/>
        <v>0</v>
      </c>
    </row>
    <row r="400" spans="1:9" ht="14.25" customHeight="1">
      <c r="A400" s="28" t="s">
        <v>10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74"/>
        <v>0</v>
      </c>
    </row>
    <row r="401" spans="1:11" ht="15">
      <c r="A401" s="29" t="s">
        <v>11</v>
      </c>
      <c r="B401" s="43">
        <v>0</v>
      </c>
      <c r="C401" s="43">
        <v>0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74"/>
        <v>0</v>
      </c>
    </row>
    <row r="402" spans="1:11" ht="15">
      <c r="A402" s="28" t="s">
        <v>12</v>
      </c>
      <c r="B402" s="40">
        <v>9.5527147758299923E-9</v>
      </c>
      <c r="C402" s="40">
        <v>0</v>
      </c>
      <c r="D402" s="40">
        <v>0</v>
      </c>
      <c r="E402" s="40">
        <v>0.34781102894500981</v>
      </c>
      <c r="F402" s="422"/>
      <c r="G402" s="40">
        <v>0</v>
      </c>
      <c r="H402" s="41">
        <v>0</v>
      </c>
      <c r="I402" s="42">
        <f t="shared" si="74"/>
        <v>0.3478110384977246</v>
      </c>
    </row>
    <row r="403" spans="1:11" ht="15">
      <c r="A403" s="29" t="s">
        <v>13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74"/>
        <v>0</v>
      </c>
    </row>
    <row r="404" spans="1:11" s="15" customFormat="1" ht="15">
      <c r="A404" s="28" t="s">
        <v>14</v>
      </c>
      <c r="B404" s="40">
        <v>8.6064703774596084E-9</v>
      </c>
      <c r="C404" s="40">
        <v>0</v>
      </c>
      <c r="D404" s="40">
        <v>0</v>
      </c>
      <c r="E404" s="40">
        <v>0.88115531327238406</v>
      </c>
      <c r="F404" s="422"/>
      <c r="G404" s="40">
        <v>0</v>
      </c>
      <c r="H404" s="41">
        <v>0</v>
      </c>
      <c r="I404" s="42">
        <f t="shared" si="74"/>
        <v>0.88115532187885448</v>
      </c>
      <c r="K404"/>
    </row>
    <row r="405" spans="1:11" ht="15">
      <c r="A405" s="29" t="s">
        <v>15</v>
      </c>
      <c r="B405" s="43">
        <v>2.1760674383654131</v>
      </c>
      <c r="C405" s="43">
        <v>0.46889315917028079</v>
      </c>
      <c r="D405" s="43">
        <v>3.355039402464306</v>
      </c>
      <c r="E405" s="43">
        <v>0</v>
      </c>
      <c r="F405" s="422"/>
      <c r="G405" s="43">
        <v>0</v>
      </c>
      <c r="H405" s="44">
        <v>0</v>
      </c>
      <c r="I405" s="39">
        <f t="shared" si="74"/>
        <v>6</v>
      </c>
    </row>
    <row r="406" spans="1:11" ht="15">
      <c r="A406" s="28" t="s">
        <v>16</v>
      </c>
      <c r="B406" s="40">
        <v>68.654918692650071</v>
      </c>
      <c r="C406" s="40">
        <v>108.28751770675393</v>
      </c>
      <c r="D406" s="40">
        <v>5.7563600596022502E-2</v>
      </c>
      <c r="E406" s="40">
        <v>0</v>
      </c>
      <c r="F406" s="422"/>
      <c r="G406" s="40">
        <v>0</v>
      </c>
      <c r="H406" s="41">
        <v>0</v>
      </c>
      <c r="I406" s="42">
        <f t="shared" si="74"/>
        <v>177.00000000000003</v>
      </c>
    </row>
    <row r="407" spans="1:11" ht="15">
      <c r="A407" s="29" t="s">
        <v>17</v>
      </c>
      <c r="B407" s="43">
        <v>9.9999999750000031E-9</v>
      </c>
      <c r="C407" s="43">
        <v>0</v>
      </c>
      <c r="D407" s="43">
        <v>3.9999999899999996</v>
      </c>
      <c r="E407" s="43">
        <v>0</v>
      </c>
      <c r="F407" s="422"/>
      <c r="G407" s="43">
        <v>0</v>
      </c>
      <c r="H407" s="44">
        <v>0</v>
      </c>
      <c r="I407" s="39">
        <f t="shared" si="74"/>
        <v>3.9999999999999996</v>
      </c>
    </row>
    <row r="408" spans="1:11" ht="15">
      <c r="A408" s="28" t="s">
        <v>18</v>
      </c>
      <c r="B408" s="40">
        <v>0</v>
      </c>
      <c r="C408" s="40">
        <v>0</v>
      </c>
      <c r="D408" s="40">
        <v>0</v>
      </c>
      <c r="E408" s="40">
        <v>0</v>
      </c>
      <c r="F408" s="422"/>
      <c r="G408" s="40">
        <v>0</v>
      </c>
      <c r="H408" s="41">
        <v>0</v>
      </c>
      <c r="I408" s="42">
        <f t="shared" si="74"/>
        <v>0</v>
      </c>
    </row>
    <row r="409" spans="1:11" ht="15">
      <c r="A409" s="29" t="s">
        <v>140</v>
      </c>
      <c r="B409" s="43">
        <v>99.018142929684529</v>
      </c>
      <c r="C409" s="43">
        <v>299.33325667152133</v>
      </c>
      <c r="D409" s="43">
        <v>42.585231043953712</v>
      </c>
      <c r="E409" s="43">
        <v>6.0633693548404217</v>
      </c>
      <c r="F409" s="422"/>
      <c r="G409" s="43">
        <v>0</v>
      </c>
      <c r="H409" s="44">
        <v>0</v>
      </c>
      <c r="I409" s="39">
        <f>SUM(B409:H409)</f>
        <v>446.99999999999994</v>
      </c>
    </row>
    <row r="410" spans="1:11" ht="15">
      <c r="A410" s="28" t="s">
        <v>19</v>
      </c>
      <c r="B410" s="40">
        <v>0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74"/>
        <v>0</v>
      </c>
    </row>
    <row r="411" spans="1:11" ht="15">
      <c r="A411" s="29" t="s">
        <v>20</v>
      </c>
      <c r="B411" s="43">
        <v>0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SUM(B411:H411)</f>
        <v>0</v>
      </c>
    </row>
    <row r="412" spans="1:11" ht="15">
      <c r="A412" s="28" t="s">
        <v>21</v>
      </c>
      <c r="B412" s="40">
        <v>9.9999999833333333E-9</v>
      </c>
      <c r="C412" s="40">
        <v>5.9999999900000001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74"/>
        <v>6</v>
      </c>
    </row>
    <row r="413" spans="1:11" ht="15">
      <c r="A413" s="30" t="s">
        <v>60</v>
      </c>
      <c r="B413" s="43">
        <v>0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74"/>
        <v>0</v>
      </c>
    </row>
    <row r="414" spans="1:11" ht="15">
      <c r="A414" s="28" t="s">
        <v>22</v>
      </c>
      <c r="B414" s="40">
        <v>0</v>
      </c>
      <c r="C414" s="40">
        <v>0</v>
      </c>
      <c r="D414" s="40">
        <v>0</v>
      </c>
      <c r="E414" s="40">
        <v>0</v>
      </c>
      <c r="F414" s="422"/>
      <c r="G414" s="40">
        <v>0</v>
      </c>
      <c r="H414" s="41">
        <v>0</v>
      </c>
      <c r="I414" s="42">
        <f t="shared" si="74"/>
        <v>0</v>
      </c>
    </row>
    <row r="415" spans="1:11" ht="15">
      <c r="A415" s="30" t="s">
        <v>23</v>
      </c>
      <c r="B415" s="43">
        <v>0</v>
      </c>
      <c r="C415" s="43">
        <v>0</v>
      </c>
      <c r="D415" s="43">
        <v>0</v>
      </c>
      <c r="E415" s="43">
        <v>0</v>
      </c>
      <c r="F415" s="422"/>
      <c r="G415" s="43">
        <v>0</v>
      </c>
      <c r="H415" s="44">
        <v>0</v>
      </c>
      <c r="I415" s="39">
        <f t="shared" si="74"/>
        <v>0</v>
      </c>
    </row>
    <row r="416" spans="1:11" ht="15">
      <c r="A416" s="28" t="s">
        <v>24</v>
      </c>
      <c r="B416" s="40">
        <v>0.32040000000000002</v>
      </c>
      <c r="C416" s="40">
        <v>0</v>
      </c>
      <c r="D416" s="40">
        <v>0</v>
      </c>
      <c r="E416" s="40">
        <v>0</v>
      </c>
      <c r="F416" s="422"/>
      <c r="G416" s="40">
        <v>0</v>
      </c>
      <c r="H416" s="41">
        <v>0</v>
      </c>
      <c r="I416" s="42">
        <f t="shared" si="74"/>
        <v>0.32040000000000002</v>
      </c>
    </row>
    <row r="417" spans="1:11" ht="15.75" thickBot="1">
      <c r="A417" s="30" t="s">
        <v>25</v>
      </c>
      <c r="B417" s="43">
        <v>8.2228871457996586</v>
      </c>
      <c r="C417" s="43">
        <v>3.8747351677276116</v>
      </c>
      <c r="D417" s="43">
        <v>0.23892649291278711</v>
      </c>
      <c r="E417" s="43">
        <v>310.0587954144234</v>
      </c>
      <c r="F417" s="423"/>
      <c r="G417" s="43">
        <v>56.731455779136532</v>
      </c>
      <c r="H417" s="44">
        <v>0</v>
      </c>
      <c r="I417" s="39">
        <f t="shared" si="74"/>
        <v>379.1268</v>
      </c>
    </row>
    <row r="418" spans="1:11" ht="15">
      <c r="A418" s="31" t="s">
        <v>26</v>
      </c>
      <c r="B418" s="45">
        <f>SUM(B397:B417)</f>
        <v>178.39241624465885</v>
      </c>
      <c r="C418" s="45">
        <f t="shared" ref="C418" si="75">SUM(C397:C417)</f>
        <v>417.96440269517313</v>
      </c>
      <c r="D418" s="45">
        <f>SUM(D397:D417)</f>
        <v>50.236760529926833</v>
      </c>
      <c r="E418" s="45">
        <f>SUM(E397:E417)</f>
        <v>317.35113111148121</v>
      </c>
      <c r="F418" s="45">
        <f t="shared" ref="F418" si="76">SUM(F397:F417)</f>
        <v>0</v>
      </c>
      <c r="G418" s="45">
        <f>SUM(G397:G417)</f>
        <v>56.731455779136532</v>
      </c>
      <c r="H418" s="46">
        <f t="shared" ref="H418" si="77">SUM(H397:H417)</f>
        <v>0</v>
      </c>
      <c r="I418" s="47">
        <f>SUM(I397:I417)</f>
        <v>1020.6761663603764</v>
      </c>
    </row>
    <row r="419" spans="1:11" ht="15" thickBot="1">
      <c r="A419" s="32" t="s">
        <v>90</v>
      </c>
      <c r="B419" s="48">
        <f>B418/$I418</f>
        <v>0.17477866352144519</v>
      </c>
      <c r="C419" s="48">
        <f t="shared" ref="C419:I419" si="78">C418/$I418</f>
        <v>0.40949756295925877</v>
      </c>
      <c r="D419" s="48">
        <f t="shared" si="78"/>
        <v>4.9219098266069856E-2</v>
      </c>
      <c r="E419" s="48">
        <f t="shared" si="78"/>
        <v>0.31092244687472409</v>
      </c>
      <c r="F419" s="48">
        <f t="shared" si="78"/>
        <v>0</v>
      </c>
      <c r="G419" s="48">
        <f t="shared" si="78"/>
        <v>5.5582228378502185E-2</v>
      </c>
      <c r="H419" s="48">
        <f t="shared" si="78"/>
        <v>0</v>
      </c>
      <c r="I419" s="49">
        <f t="shared" si="78"/>
        <v>1</v>
      </c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5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>
        <v>0</v>
      </c>
      <c r="G423" s="37">
        <v>0</v>
      </c>
      <c r="H423" s="38">
        <v>0</v>
      </c>
      <c r="I423" s="39">
        <f>SUM(B423:H423)</f>
        <v>0</v>
      </c>
    </row>
    <row r="424" spans="1:11" ht="14.25" customHeight="1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79">SUM(B424:H424)</f>
        <v>0</v>
      </c>
    </row>
    <row r="425" spans="1:11" ht="14.25" customHeight="1">
      <c r="A425" s="29" t="s">
        <v>9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79"/>
        <v>0</v>
      </c>
    </row>
    <row r="426" spans="1:11" ht="15">
      <c r="A426" s="28" t="s">
        <v>10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79"/>
        <v>0</v>
      </c>
    </row>
    <row r="427" spans="1:11" ht="15">
      <c r="A427" s="29" t="s">
        <v>11</v>
      </c>
      <c r="B427" s="43">
        <v>0</v>
      </c>
      <c r="C427" s="43">
        <v>0</v>
      </c>
      <c r="D427" s="43">
        <v>0</v>
      </c>
      <c r="E427" s="43">
        <v>0</v>
      </c>
      <c r="F427" s="422"/>
      <c r="G427" s="43">
        <v>0</v>
      </c>
      <c r="H427" s="44">
        <v>0</v>
      </c>
      <c r="I427" s="39">
        <f t="shared" si="79"/>
        <v>0</v>
      </c>
    </row>
    <row r="428" spans="1:11" s="15" customFormat="1" ht="15">
      <c r="A428" s="28" t="s">
        <v>12</v>
      </c>
      <c r="B428" s="40">
        <v>0</v>
      </c>
      <c r="C428" s="40">
        <v>0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79"/>
        <v>0</v>
      </c>
      <c r="K428"/>
    </row>
    <row r="429" spans="1:11" ht="15">
      <c r="A429" s="29" t="s">
        <v>13</v>
      </c>
      <c r="B429" s="43">
        <v>0</v>
      </c>
      <c r="C429" s="43">
        <v>0</v>
      </c>
      <c r="D429" s="43">
        <v>0</v>
      </c>
      <c r="E429" s="43">
        <v>0</v>
      </c>
      <c r="F429" s="422"/>
      <c r="G429" s="43">
        <v>0</v>
      </c>
      <c r="H429" s="44">
        <v>0</v>
      </c>
      <c r="I429" s="39">
        <f t="shared" si="79"/>
        <v>0</v>
      </c>
    </row>
    <row r="430" spans="1:11" ht="15">
      <c r="A430" s="28" t="s">
        <v>14</v>
      </c>
      <c r="B430" s="40">
        <v>8.6064702970899923E-9</v>
      </c>
      <c r="C430" s="40">
        <v>8.6064702970899923E-9</v>
      </c>
      <c r="D430" s="40">
        <v>8.6064702970899923E-9</v>
      </c>
      <c r="E430" s="40">
        <v>1.3514102610367511</v>
      </c>
      <c r="F430" s="422"/>
      <c r="G430" s="40">
        <v>0</v>
      </c>
      <c r="H430" s="41">
        <v>0</v>
      </c>
      <c r="I430" s="42">
        <f t="shared" si="79"/>
        <v>1.3514102868561619</v>
      </c>
    </row>
    <row r="431" spans="1:11" ht="15">
      <c r="A431" s="29" t="s">
        <v>15</v>
      </c>
      <c r="B431" s="43">
        <v>1.5111217944130797</v>
      </c>
      <c r="C431" s="43">
        <v>0.67027401085905725</v>
      </c>
      <c r="D431" s="43">
        <v>0.81860419472786317</v>
      </c>
      <c r="E431" s="43">
        <v>0</v>
      </c>
      <c r="F431" s="422"/>
      <c r="G431" s="43">
        <v>0</v>
      </c>
      <c r="H431" s="44">
        <v>0</v>
      </c>
      <c r="I431" s="39">
        <f t="shared" si="79"/>
        <v>3.0000000000000004</v>
      </c>
    </row>
    <row r="432" spans="1:11" ht="15">
      <c r="A432" s="28" t="s">
        <v>16</v>
      </c>
      <c r="B432" s="40">
        <v>429.40280504933338</v>
      </c>
      <c r="C432" s="40">
        <v>45.203062010621103</v>
      </c>
      <c r="D432" s="40">
        <v>150.39413294004552</v>
      </c>
      <c r="E432" s="40">
        <v>0</v>
      </c>
      <c r="F432" s="422"/>
      <c r="G432" s="40">
        <v>0</v>
      </c>
      <c r="H432" s="41">
        <v>0</v>
      </c>
      <c r="I432" s="42">
        <f t="shared" si="79"/>
        <v>625</v>
      </c>
    </row>
    <row r="433" spans="1:9" ht="15">
      <c r="A433" s="29" t="s">
        <v>17</v>
      </c>
      <c r="B433" s="43">
        <v>9.9999998500000026E-9</v>
      </c>
      <c r="C433" s="43">
        <v>9.9999998500000026E-9</v>
      </c>
      <c r="D433" s="43">
        <v>1.9991861537564877</v>
      </c>
      <c r="E433" s="43">
        <v>8.1382624351278548E-4</v>
      </c>
      <c r="F433" s="422"/>
      <c r="G433" s="43">
        <v>0</v>
      </c>
      <c r="H433" s="44">
        <v>0</v>
      </c>
      <c r="I433" s="39">
        <f t="shared" si="79"/>
        <v>2</v>
      </c>
    </row>
    <row r="434" spans="1:9" ht="15">
      <c r="A434" s="28" t="s">
        <v>18</v>
      </c>
      <c r="B434" s="40">
        <v>0</v>
      </c>
      <c r="C434" s="40">
        <v>0</v>
      </c>
      <c r="D434" s="40">
        <v>0</v>
      </c>
      <c r="E434" s="40">
        <v>0</v>
      </c>
      <c r="F434" s="422"/>
      <c r="G434" s="40">
        <v>0</v>
      </c>
      <c r="H434" s="41">
        <v>0</v>
      </c>
      <c r="I434" s="42">
        <f t="shared" si="79"/>
        <v>0</v>
      </c>
    </row>
    <row r="435" spans="1:9" ht="15">
      <c r="A435" s="29" t="s">
        <v>140</v>
      </c>
      <c r="B435" s="43">
        <v>610.72726188836293</v>
      </c>
      <c r="C435" s="43">
        <v>490.78498452027878</v>
      </c>
      <c r="D435" s="43">
        <v>229.95395098542687</v>
      </c>
      <c r="E435" s="43">
        <v>75.533802605931342</v>
      </c>
      <c r="F435" s="422"/>
      <c r="G435" s="43">
        <v>0</v>
      </c>
      <c r="H435" s="44">
        <v>0</v>
      </c>
      <c r="I435" s="39">
        <f>SUM(B435:H435)</f>
        <v>1407</v>
      </c>
    </row>
    <row r="436" spans="1:9" ht="15">
      <c r="A436" s="28" t="s">
        <v>19</v>
      </c>
      <c r="B436" s="40">
        <v>0</v>
      </c>
      <c r="C436" s="40">
        <v>0</v>
      </c>
      <c r="D436" s="40">
        <v>0</v>
      </c>
      <c r="E436" s="40">
        <v>0</v>
      </c>
      <c r="F436" s="422"/>
      <c r="G436" s="40">
        <v>0</v>
      </c>
      <c r="H436" s="41">
        <v>0</v>
      </c>
      <c r="I436" s="42">
        <f t="shared" si="79"/>
        <v>0</v>
      </c>
    </row>
    <row r="437" spans="1:9" ht="15">
      <c r="A437" s="29" t="s">
        <v>20</v>
      </c>
      <c r="B437" s="43">
        <v>0</v>
      </c>
      <c r="C437" s="43">
        <v>0</v>
      </c>
      <c r="D437" s="43">
        <v>0</v>
      </c>
      <c r="E437" s="43">
        <v>0</v>
      </c>
      <c r="F437" s="422"/>
      <c r="G437" s="43">
        <v>0</v>
      </c>
      <c r="H437" s="44">
        <v>0</v>
      </c>
      <c r="I437" s="39">
        <f t="shared" si="79"/>
        <v>0</v>
      </c>
    </row>
    <row r="438" spans="1:9" ht="15">
      <c r="A438" s="28" t="s">
        <v>21</v>
      </c>
      <c r="B438" s="40">
        <v>4.9682540783647164</v>
      </c>
      <c r="C438" s="40">
        <v>5.8065487132956478E-2</v>
      </c>
      <c r="D438" s="40">
        <v>2.9736804345023278</v>
      </c>
      <c r="E438" s="40">
        <v>0</v>
      </c>
      <c r="F438" s="422"/>
      <c r="G438" s="40">
        <v>0</v>
      </c>
      <c r="H438" s="41">
        <v>0</v>
      </c>
      <c r="I438" s="42">
        <f t="shared" si="79"/>
        <v>8</v>
      </c>
    </row>
    <row r="439" spans="1:9" ht="15">
      <c r="A439" s="30" t="s">
        <v>60</v>
      </c>
      <c r="B439" s="43">
        <v>3.8356753648804114</v>
      </c>
      <c r="C439" s="43">
        <v>0.25429208920794361</v>
      </c>
      <c r="D439" s="43">
        <v>2.9100325459116445</v>
      </c>
      <c r="E439" s="43">
        <v>0</v>
      </c>
      <c r="F439" s="422"/>
      <c r="G439" s="43">
        <v>0</v>
      </c>
      <c r="H439" s="44">
        <v>0</v>
      </c>
      <c r="I439" s="39">
        <f t="shared" si="79"/>
        <v>7</v>
      </c>
    </row>
    <row r="440" spans="1:9" ht="15">
      <c r="A440" s="28" t="s">
        <v>22</v>
      </c>
      <c r="B440" s="40">
        <v>0</v>
      </c>
      <c r="C440" s="40">
        <v>0</v>
      </c>
      <c r="D440" s="40">
        <v>0</v>
      </c>
      <c r="E440" s="40">
        <v>0</v>
      </c>
      <c r="F440" s="422"/>
      <c r="G440" s="40">
        <v>0</v>
      </c>
      <c r="H440" s="41">
        <v>0</v>
      </c>
      <c r="I440" s="42">
        <f t="shared" si="79"/>
        <v>0</v>
      </c>
    </row>
    <row r="441" spans="1:9" ht="15">
      <c r="A441" s="30" t="s">
        <v>23</v>
      </c>
      <c r="B441" s="43">
        <v>0</v>
      </c>
      <c r="C441" s="43">
        <v>0</v>
      </c>
      <c r="D441" s="43">
        <v>0</v>
      </c>
      <c r="E441" s="43">
        <v>0</v>
      </c>
      <c r="F441" s="422"/>
      <c r="G441" s="43">
        <v>0</v>
      </c>
      <c r="H441" s="44">
        <v>0</v>
      </c>
      <c r="I441" s="39">
        <f t="shared" si="79"/>
        <v>0</v>
      </c>
    </row>
    <row r="442" spans="1:9" ht="15">
      <c r="A442" s="28" t="s">
        <v>24</v>
      </c>
      <c r="B442" s="40">
        <v>46.338903726232459</v>
      </c>
      <c r="C442" s="40">
        <v>0.11471974126874264</v>
      </c>
      <c r="D442" s="40">
        <v>9.2455765324987986</v>
      </c>
      <c r="E442" s="40">
        <v>0</v>
      </c>
      <c r="F442" s="422"/>
      <c r="G442" s="40">
        <v>0</v>
      </c>
      <c r="H442" s="41">
        <v>0</v>
      </c>
      <c r="I442" s="42">
        <f t="shared" si="79"/>
        <v>55.699200000000005</v>
      </c>
    </row>
    <row r="443" spans="1:9" ht="15.75" thickBot="1">
      <c r="A443" s="30" t="s">
        <v>25</v>
      </c>
      <c r="B443" s="52">
        <v>47.515393849014899</v>
      </c>
      <c r="C443" s="52">
        <v>0.16214742541598581</v>
      </c>
      <c r="D443" s="52">
        <v>175.39221902811337</v>
      </c>
      <c r="E443" s="52">
        <v>902.18367698277075</v>
      </c>
      <c r="F443" s="423"/>
      <c r="G443" s="43">
        <v>119.56844824915146</v>
      </c>
      <c r="H443" s="44">
        <v>0.45411446553364798</v>
      </c>
      <c r="I443" s="39">
        <f t="shared" si="79"/>
        <v>1245.2760000000001</v>
      </c>
    </row>
    <row r="444" spans="1:9" ht="15">
      <c r="A444" s="31" t="s">
        <v>26</v>
      </c>
      <c r="B444" s="45">
        <f>SUM(B423:B443)</f>
        <v>1144.2994157692083</v>
      </c>
      <c r="C444" s="45">
        <f t="shared" ref="C444" si="80">SUM(C423:C443)</f>
        <v>537.24754530339101</v>
      </c>
      <c r="D444" s="45">
        <f>SUM(D423:D443)</f>
        <v>573.68738282358936</v>
      </c>
      <c r="E444" s="45">
        <f>SUM(E423:E443)</f>
        <v>979.0697036759824</v>
      </c>
      <c r="F444" s="45">
        <f t="shared" ref="F444" si="81">SUM(F423:F443)</f>
        <v>0</v>
      </c>
      <c r="G444" s="45">
        <f>SUM(G423:G443)</f>
        <v>119.56844824915146</v>
      </c>
      <c r="H444" s="46">
        <f>SUM(H423:H443)</f>
        <v>0.45411446553364798</v>
      </c>
      <c r="I444" s="47">
        <f>SUM(I423:I443)</f>
        <v>3354.3266102868565</v>
      </c>
    </row>
    <row r="445" spans="1:9" ht="15" thickBot="1">
      <c r="A445" s="32" t="s">
        <v>90</v>
      </c>
      <c r="B445" s="48">
        <f>B444/$I444</f>
        <v>0.34114132245200468</v>
      </c>
      <c r="C445" s="48">
        <f t="shared" ref="C445:I445" si="82">C444/$I444</f>
        <v>0.16016554370578912</v>
      </c>
      <c r="D445" s="48">
        <f t="shared" si="82"/>
        <v>0.17102907661532951</v>
      </c>
      <c r="E445" s="48">
        <f t="shared" si="82"/>
        <v>0.29188263917813717</v>
      </c>
      <c r="F445" s="48">
        <f t="shared" si="82"/>
        <v>0</v>
      </c>
      <c r="G445" s="48">
        <f t="shared" si="82"/>
        <v>3.5646036340786197E-2</v>
      </c>
      <c r="H445" s="48">
        <f t="shared" si="82"/>
        <v>1.3538170795324338E-4</v>
      </c>
      <c r="I445" s="49">
        <f t="shared" si="82"/>
        <v>1</v>
      </c>
    </row>
    <row r="446" spans="1:9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9" ht="15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4.25" customHeight="1">
      <c r="A449" s="27" t="s">
        <v>7</v>
      </c>
      <c r="B449" s="428"/>
      <c r="C449" s="429"/>
      <c r="D449" s="429"/>
      <c r="E449" s="430"/>
      <c r="F449" s="37">
        <v>19</v>
      </c>
      <c r="G449" s="428"/>
      <c r="H449" s="430"/>
      <c r="I449" s="39">
        <f>F449</f>
        <v>19</v>
      </c>
    </row>
    <row r="450" spans="1:9" ht="14.25" customHeight="1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83">F450</f>
        <v>0</v>
      </c>
    </row>
    <row r="451" spans="1:9" ht="15">
      <c r="A451" s="29" t="s">
        <v>9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83"/>
        <v>0</v>
      </c>
    </row>
    <row r="452" spans="1:9" ht="15">
      <c r="A452" s="28" t="s">
        <v>10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83"/>
        <v>0</v>
      </c>
    </row>
    <row r="453" spans="1:9" ht="15">
      <c r="A453" s="29" t="s">
        <v>11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83"/>
        <v>0</v>
      </c>
    </row>
    <row r="454" spans="1:9" ht="15">
      <c r="A454" s="28" t="s">
        <v>12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83"/>
        <v>0</v>
      </c>
    </row>
    <row r="455" spans="1:9" ht="15">
      <c r="A455" s="29" t="s">
        <v>13</v>
      </c>
      <c r="B455" s="431"/>
      <c r="C455" s="432"/>
      <c r="D455" s="432"/>
      <c r="E455" s="433"/>
      <c r="F455" s="43">
        <v>0</v>
      </c>
      <c r="G455" s="431"/>
      <c r="H455" s="433"/>
      <c r="I455" s="39">
        <f t="shared" si="83"/>
        <v>0</v>
      </c>
    </row>
    <row r="456" spans="1:9" ht="15">
      <c r="A456" s="28" t="s">
        <v>14</v>
      </c>
      <c r="B456" s="431"/>
      <c r="C456" s="432"/>
      <c r="D456" s="432"/>
      <c r="E456" s="433"/>
      <c r="F456" s="40">
        <v>335.05899528766736</v>
      </c>
      <c r="G456" s="431"/>
      <c r="H456" s="433"/>
      <c r="I456" s="42">
        <f t="shared" si="83"/>
        <v>335.05899528766736</v>
      </c>
    </row>
    <row r="457" spans="1:9" ht="15">
      <c r="A457" s="29" t="s">
        <v>15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83"/>
        <v>0</v>
      </c>
    </row>
    <row r="458" spans="1:9" ht="15">
      <c r="A458" s="28" t="s">
        <v>16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83"/>
        <v>0</v>
      </c>
    </row>
    <row r="459" spans="1:9" ht="15">
      <c r="A459" s="29" t="s">
        <v>17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83"/>
        <v>0</v>
      </c>
    </row>
    <row r="460" spans="1:9" ht="15">
      <c r="A460" s="28" t="s">
        <v>18</v>
      </c>
      <c r="B460" s="431"/>
      <c r="C460" s="432"/>
      <c r="D460" s="432"/>
      <c r="E460" s="433"/>
      <c r="F460" s="40">
        <v>0</v>
      </c>
      <c r="G460" s="431"/>
      <c r="H460" s="433"/>
      <c r="I460" s="42">
        <f t="shared" si="83"/>
        <v>0</v>
      </c>
    </row>
    <row r="461" spans="1:9" ht="15">
      <c r="A461" s="29" t="s">
        <v>140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83"/>
        <v>0</v>
      </c>
    </row>
    <row r="462" spans="1:9" ht="15">
      <c r="A462" s="28" t="s">
        <v>19</v>
      </c>
      <c r="B462" s="431"/>
      <c r="C462" s="432"/>
      <c r="D462" s="432"/>
      <c r="E462" s="433"/>
      <c r="F462" s="40">
        <v>0</v>
      </c>
      <c r="G462" s="431"/>
      <c r="H462" s="433"/>
      <c r="I462" s="42">
        <f t="shared" si="83"/>
        <v>0</v>
      </c>
    </row>
    <row r="463" spans="1:9" ht="15">
      <c r="A463" s="29" t="s">
        <v>20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8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83"/>
        <v>0</v>
      </c>
    </row>
    <row r="465" spans="1:9" ht="15">
      <c r="A465" s="30" t="s">
        <v>60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83"/>
        <v>0</v>
      </c>
    </row>
    <row r="466" spans="1:9" ht="15">
      <c r="A466" s="28" t="s">
        <v>22</v>
      </c>
      <c r="B466" s="431"/>
      <c r="C466" s="432"/>
      <c r="D466" s="432"/>
      <c r="E466" s="433"/>
      <c r="F466" s="40">
        <v>0</v>
      </c>
      <c r="G466" s="431"/>
      <c r="H466" s="433"/>
      <c r="I466" s="42">
        <f t="shared" si="83"/>
        <v>0</v>
      </c>
    </row>
    <row r="467" spans="1:9" ht="15">
      <c r="A467" s="30" t="s">
        <v>23</v>
      </c>
      <c r="B467" s="431"/>
      <c r="C467" s="432"/>
      <c r="D467" s="432"/>
      <c r="E467" s="433"/>
      <c r="F467" s="43">
        <v>0</v>
      </c>
      <c r="G467" s="431"/>
      <c r="H467" s="433"/>
      <c r="I467" s="39">
        <f t="shared" si="83"/>
        <v>0</v>
      </c>
    </row>
    <row r="468" spans="1:9" ht="15">
      <c r="A468" s="28" t="s">
        <v>24</v>
      </c>
      <c r="B468" s="431"/>
      <c r="C468" s="432"/>
      <c r="D468" s="432"/>
      <c r="E468" s="433"/>
      <c r="F468" s="40">
        <v>0</v>
      </c>
      <c r="G468" s="431"/>
      <c r="H468" s="433"/>
      <c r="I468" s="42">
        <f t="shared" si="83"/>
        <v>0</v>
      </c>
    </row>
    <row r="469" spans="1:9" ht="15.75" thickBot="1">
      <c r="A469" s="30" t="s">
        <v>25</v>
      </c>
      <c r="B469" s="434"/>
      <c r="C469" s="435"/>
      <c r="D469" s="435"/>
      <c r="E469" s="436"/>
      <c r="F469" s="43">
        <v>1516.7159999999999</v>
      </c>
      <c r="G469" s="434"/>
      <c r="H469" s="436"/>
      <c r="I469" s="39">
        <f t="shared" si="83"/>
        <v>1516.7159999999999</v>
      </c>
    </row>
    <row r="470" spans="1:9" ht="15">
      <c r="A470" s="31" t="s">
        <v>26</v>
      </c>
      <c r="B470" s="45">
        <f>SUM(B449:B469)</f>
        <v>0</v>
      </c>
      <c r="C470" s="45">
        <f t="shared" ref="C470" si="84">SUM(C449:C469)</f>
        <v>0</v>
      </c>
      <c r="D470" s="45">
        <f t="shared" ref="D470:I470" si="85">SUM(D449:D469)</f>
        <v>0</v>
      </c>
      <c r="E470" s="45">
        <f t="shared" si="85"/>
        <v>0</v>
      </c>
      <c r="F470" s="45">
        <f t="shared" si="85"/>
        <v>1870.7749952876673</v>
      </c>
      <c r="G470" s="45">
        <f t="shared" si="85"/>
        <v>0</v>
      </c>
      <c r="H470" s="45">
        <f t="shared" si="85"/>
        <v>0</v>
      </c>
      <c r="I470" s="47">
        <f t="shared" si="85"/>
        <v>1870.7749952876673</v>
      </c>
    </row>
    <row r="471" spans="1:9" ht="15" thickBot="1">
      <c r="A471" s="32" t="s">
        <v>90</v>
      </c>
      <c r="B471" s="48">
        <f>B470/$I470</f>
        <v>0</v>
      </c>
      <c r="C471" s="48">
        <f t="shared" ref="C471:I471" si="86">C470/$I470</f>
        <v>0</v>
      </c>
      <c r="D471" s="48">
        <f t="shared" si="86"/>
        <v>0</v>
      </c>
      <c r="E471" s="48">
        <f t="shared" si="86"/>
        <v>0</v>
      </c>
      <c r="F471" s="48">
        <f t="shared" si="86"/>
        <v>1</v>
      </c>
      <c r="G471" s="48">
        <f t="shared" si="86"/>
        <v>0</v>
      </c>
      <c r="H471" s="48">
        <f t="shared" si="86"/>
        <v>0</v>
      </c>
      <c r="I471" s="49">
        <f t="shared" si="86"/>
        <v>1</v>
      </c>
    </row>
    <row r="472" spans="1:9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9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9" ht="14.25" customHeight="1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9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87">F476</f>
        <v>0</v>
      </c>
    </row>
    <row r="477" spans="1:9" ht="15">
      <c r="A477" s="29" t="s">
        <v>9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87"/>
        <v>0</v>
      </c>
    </row>
    <row r="478" spans="1:9" ht="15">
      <c r="A478" s="28" t="s">
        <v>10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87"/>
        <v>0</v>
      </c>
    </row>
    <row r="479" spans="1:9" ht="15">
      <c r="A479" s="29" t="s">
        <v>11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87"/>
        <v>0</v>
      </c>
    </row>
    <row r="480" spans="1:9" ht="15">
      <c r="A480" s="28" t="s">
        <v>12</v>
      </c>
      <c r="B480" s="431"/>
      <c r="C480" s="432"/>
      <c r="D480" s="432"/>
      <c r="E480" s="433"/>
      <c r="F480" s="40">
        <v>19310.537116714811</v>
      </c>
      <c r="G480" s="431"/>
      <c r="H480" s="433"/>
      <c r="I480" s="42">
        <f t="shared" si="87"/>
        <v>19310.537116714811</v>
      </c>
    </row>
    <row r="481" spans="1:12" ht="15">
      <c r="A481" s="29" t="s">
        <v>13</v>
      </c>
      <c r="B481" s="431"/>
      <c r="C481" s="432"/>
      <c r="D481" s="432"/>
      <c r="E481" s="433"/>
      <c r="F481" s="43">
        <v>0</v>
      </c>
      <c r="G481" s="431"/>
      <c r="H481" s="433"/>
      <c r="I481" s="39">
        <f t="shared" si="87"/>
        <v>0</v>
      </c>
    </row>
    <row r="482" spans="1:12" ht="15">
      <c r="A482" s="28" t="s">
        <v>14</v>
      </c>
      <c r="B482" s="431"/>
      <c r="C482" s="432"/>
      <c r="D482" s="432"/>
      <c r="E482" s="433"/>
      <c r="F482" s="40">
        <v>26737.511734148557</v>
      </c>
      <c r="G482" s="431"/>
      <c r="H482" s="433"/>
      <c r="I482" s="42">
        <f t="shared" si="87"/>
        <v>26737.511734148557</v>
      </c>
      <c r="L482" s="288">
        <f>+I482+I534</f>
        <v>27177.910178008624</v>
      </c>
    </row>
    <row r="483" spans="1:12" ht="15">
      <c r="A483" s="29" t="s">
        <v>15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87"/>
        <v>0</v>
      </c>
    </row>
    <row r="484" spans="1:12" ht="15">
      <c r="A484" s="28" t="s">
        <v>16</v>
      </c>
      <c r="B484" s="431"/>
      <c r="C484" s="432"/>
      <c r="D484" s="432"/>
      <c r="E484" s="433"/>
      <c r="F484" s="40">
        <v>0</v>
      </c>
      <c r="G484" s="431"/>
      <c r="H484" s="433"/>
      <c r="I484" s="42">
        <f t="shared" si="87"/>
        <v>0</v>
      </c>
    </row>
    <row r="485" spans="1:12" ht="15">
      <c r="A485" s="29" t="s">
        <v>17</v>
      </c>
      <c r="B485" s="431"/>
      <c r="C485" s="432"/>
      <c r="D485" s="432"/>
      <c r="E485" s="433"/>
      <c r="F485" s="43">
        <v>34.712964038204767</v>
      </c>
      <c r="G485" s="431"/>
      <c r="H485" s="433"/>
      <c r="I485" s="39">
        <f t="shared" si="87"/>
        <v>34.712964038204767</v>
      </c>
    </row>
    <row r="486" spans="1:12" ht="15">
      <c r="A486" s="28" t="s">
        <v>18</v>
      </c>
      <c r="B486" s="431"/>
      <c r="C486" s="432"/>
      <c r="D486" s="432"/>
      <c r="E486" s="433"/>
      <c r="F486" s="40">
        <v>0</v>
      </c>
      <c r="G486" s="431"/>
      <c r="H486" s="433"/>
      <c r="I486" s="42">
        <f t="shared" si="87"/>
        <v>0</v>
      </c>
    </row>
    <row r="487" spans="1:12" ht="15">
      <c r="A487" s="29" t="s">
        <v>140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87"/>
        <v>0</v>
      </c>
    </row>
    <row r="488" spans="1:12" ht="15">
      <c r="A488" s="28" t="s">
        <v>19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87"/>
        <v>0</v>
      </c>
    </row>
    <row r="489" spans="1:12" ht="15">
      <c r="A489" s="29" t="s">
        <v>20</v>
      </c>
      <c r="B489" s="431"/>
      <c r="C489" s="432"/>
      <c r="D489" s="432"/>
      <c r="E489" s="433"/>
      <c r="F489" s="43">
        <v>0</v>
      </c>
      <c r="G489" s="431"/>
      <c r="H489" s="433"/>
      <c r="I489" s="39">
        <f t="shared" si="87"/>
        <v>0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87"/>
        <v>0</v>
      </c>
    </row>
    <row r="491" spans="1:12" ht="15">
      <c r="A491" s="30" t="s">
        <v>60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87"/>
        <v>0</v>
      </c>
    </row>
    <row r="492" spans="1:12" ht="15">
      <c r="A492" s="28" t="s">
        <v>22</v>
      </c>
      <c r="B492" s="431"/>
      <c r="C492" s="432"/>
      <c r="D492" s="432"/>
      <c r="E492" s="433"/>
      <c r="F492" s="40">
        <v>57</v>
      </c>
      <c r="G492" s="431"/>
      <c r="H492" s="433"/>
      <c r="I492" s="42">
        <f t="shared" si="87"/>
        <v>57</v>
      </c>
    </row>
    <row r="493" spans="1:12" ht="15">
      <c r="A493" s="30" t="s">
        <v>23</v>
      </c>
      <c r="B493" s="431"/>
      <c r="C493" s="432"/>
      <c r="D493" s="432"/>
      <c r="E493" s="433"/>
      <c r="F493" s="43">
        <v>0</v>
      </c>
      <c r="G493" s="431"/>
      <c r="H493" s="433"/>
      <c r="I493" s="39">
        <f t="shared" si="87"/>
        <v>0</v>
      </c>
    </row>
    <row r="494" spans="1:12" ht="15">
      <c r="A494" s="28" t="s">
        <v>24</v>
      </c>
      <c r="B494" s="431"/>
      <c r="C494" s="432"/>
      <c r="D494" s="432"/>
      <c r="E494" s="433"/>
      <c r="F494" s="40">
        <v>0</v>
      </c>
      <c r="G494" s="431"/>
      <c r="H494" s="433"/>
      <c r="I494" s="42">
        <f t="shared" si="87"/>
        <v>0</v>
      </c>
    </row>
    <row r="495" spans="1:12" ht="15.75" thickBot="1">
      <c r="A495" s="30" t="s">
        <v>25</v>
      </c>
      <c r="B495" s="434"/>
      <c r="C495" s="435"/>
      <c r="D495" s="435"/>
      <c r="E495" s="436"/>
      <c r="F495" s="43">
        <v>201.76920000000001</v>
      </c>
      <c r="G495" s="434"/>
      <c r="H495" s="436"/>
      <c r="I495" s="39">
        <f t="shared" si="87"/>
        <v>201.76920000000001</v>
      </c>
    </row>
    <row r="496" spans="1:12" ht="15">
      <c r="A496" s="31" t="s">
        <v>26</v>
      </c>
      <c r="B496" s="45">
        <f>SUM(B475:B495)</f>
        <v>0</v>
      </c>
      <c r="C496" s="45">
        <f t="shared" ref="C496" si="88">SUM(C475:C495)</f>
        <v>0</v>
      </c>
      <c r="D496" s="45">
        <f t="shared" ref="D496:I496" si="89">SUM(D475:D495)</f>
        <v>0</v>
      </c>
      <c r="E496" s="45">
        <f t="shared" si="89"/>
        <v>0</v>
      </c>
      <c r="F496" s="45">
        <f t="shared" si="89"/>
        <v>46341.531014901579</v>
      </c>
      <c r="G496" s="45">
        <f t="shared" si="89"/>
        <v>0</v>
      </c>
      <c r="H496" s="45">
        <f t="shared" si="89"/>
        <v>0</v>
      </c>
      <c r="I496" s="45">
        <f t="shared" si="89"/>
        <v>46341.531014901579</v>
      </c>
    </row>
    <row r="497" spans="1:9" ht="15" thickBot="1">
      <c r="A497" s="32" t="s">
        <v>90</v>
      </c>
      <c r="B497" s="48">
        <f>B496/$I496</f>
        <v>0</v>
      </c>
      <c r="C497" s="48">
        <f t="shared" ref="C497:I497" si="90">C496/$I496</f>
        <v>0</v>
      </c>
      <c r="D497" s="48">
        <f t="shared" si="90"/>
        <v>0</v>
      </c>
      <c r="E497" s="48">
        <f t="shared" si="90"/>
        <v>0</v>
      </c>
      <c r="F497" s="48">
        <f t="shared" si="90"/>
        <v>1</v>
      </c>
      <c r="G497" s="48">
        <f t="shared" si="90"/>
        <v>0</v>
      </c>
      <c r="H497" s="48">
        <f t="shared" si="90"/>
        <v>0</v>
      </c>
      <c r="I497" s="49">
        <f t="shared" si="90"/>
        <v>1</v>
      </c>
    </row>
    <row r="498" spans="1:9" ht="15" thickBot="1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14.25" customHeight="1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9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9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9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91">F502</f>
        <v>0</v>
      </c>
    </row>
    <row r="503" spans="1:9" ht="15">
      <c r="A503" s="29" t="s">
        <v>9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91"/>
        <v>0</v>
      </c>
    </row>
    <row r="504" spans="1:9" ht="15">
      <c r="A504" s="28" t="s">
        <v>10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91"/>
        <v>0</v>
      </c>
    </row>
    <row r="505" spans="1:9" ht="15">
      <c r="A505" s="29" t="s">
        <v>11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91"/>
        <v>0</v>
      </c>
    </row>
    <row r="506" spans="1:9" ht="15">
      <c r="A506" s="28" t="s">
        <v>12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91"/>
        <v>0</v>
      </c>
    </row>
    <row r="507" spans="1:9" ht="15">
      <c r="A507" s="29" t="s">
        <v>13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91"/>
        <v>0</v>
      </c>
    </row>
    <row r="508" spans="1:9" ht="15">
      <c r="A508" s="28" t="s">
        <v>14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91"/>
        <v>0</v>
      </c>
    </row>
    <row r="509" spans="1:9" ht="15">
      <c r="A509" s="29" t="s">
        <v>15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91"/>
        <v>0</v>
      </c>
    </row>
    <row r="510" spans="1:9" ht="15">
      <c r="A510" s="28" t="s">
        <v>16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91"/>
        <v>0</v>
      </c>
    </row>
    <row r="511" spans="1:9" ht="15">
      <c r="A511" s="29" t="s">
        <v>17</v>
      </c>
      <c r="B511" s="431"/>
      <c r="C511" s="432"/>
      <c r="D511" s="432"/>
      <c r="E511" s="433"/>
      <c r="F511" s="43">
        <v>0</v>
      </c>
      <c r="G511" s="431"/>
      <c r="H511" s="433"/>
      <c r="I511" s="39">
        <f t="shared" si="91"/>
        <v>0</v>
      </c>
    </row>
    <row r="512" spans="1:9" ht="15">
      <c r="A512" s="28" t="s">
        <v>18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91"/>
        <v>0</v>
      </c>
    </row>
    <row r="513" spans="1:9" ht="15">
      <c r="A513" s="29" t="s">
        <v>140</v>
      </c>
      <c r="B513" s="431"/>
      <c r="C513" s="432"/>
      <c r="D513" s="432"/>
      <c r="E513" s="433"/>
      <c r="F513" s="43">
        <v>2629</v>
      </c>
      <c r="G513" s="431"/>
      <c r="H513" s="433"/>
      <c r="I513" s="39">
        <f>F513</f>
        <v>2629</v>
      </c>
    </row>
    <row r="514" spans="1:9" ht="15">
      <c r="A514" s="28" t="s">
        <v>19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91"/>
        <v>0</v>
      </c>
    </row>
    <row r="515" spans="1:9" ht="15">
      <c r="A515" s="29" t="s">
        <v>20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91"/>
        <v>0</v>
      </c>
    </row>
    <row r="516" spans="1:9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91"/>
        <v>0</v>
      </c>
    </row>
    <row r="517" spans="1:9" ht="15">
      <c r="A517" s="30" t="s">
        <v>60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91"/>
        <v>0</v>
      </c>
    </row>
    <row r="518" spans="1:9" ht="15">
      <c r="A518" s="28" t="s">
        <v>22</v>
      </c>
      <c r="B518" s="431"/>
      <c r="C518" s="432"/>
      <c r="D518" s="432"/>
      <c r="E518" s="433"/>
      <c r="F518" s="40">
        <v>0</v>
      </c>
      <c r="G518" s="431"/>
      <c r="H518" s="433"/>
      <c r="I518" s="42">
        <f t="shared" si="91"/>
        <v>0</v>
      </c>
    </row>
    <row r="519" spans="1:9" ht="15">
      <c r="A519" s="30" t="s">
        <v>23</v>
      </c>
      <c r="B519" s="431"/>
      <c r="C519" s="432"/>
      <c r="D519" s="432"/>
      <c r="E519" s="433"/>
      <c r="F519" s="43">
        <v>0</v>
      </c>
      <c r="G519" s="431"/>
      <c r="H519" s="433"/>
      <c r="I519" s="39">
        <f t="shared" si="91"/>
        <v>0</v>
      </c>
    </row>
    <row r="520" spans="1:9" ht="15">
      <c r="A520" s="28" t="s">
        <v>24</v>
      </c>
      <c r="B520" s="431"/>
      <c r="C520" s="432"/>
      <c r="D520" s="432"/>
      <c r="E520" s="433"/>
      <c r="F520" s="40">
        <v>0</v>
      </c>
      <c r="G520" s="431"/>
      <c r="H520" s="433"/>
      <c r="I520" s="42">
        <f t="shared" si="91"/>
        <v>0</v>
      </c>
    </row>
    <row r="521" spans="1:9" ht="15.75" thickBot="1">
      <c r="A521" s="30" t="s">
        <v>25</v>
      </c>
      <c r="B521" s="434"/>
      <c r="C521" s="435"/>
      <c r="D521" s="435"/>
      <c r="E521" s="436"/>
      <c r="F521" s="43">
        <v>0</v>
      </c>
      <c r="G521" s="434"/>
      <c r="H521" s="436"/>
      <c r="I521" s="39">
        <f t="shared" si="91"/>
        <v>0</v>
      </c>
    </row>
    <row r="522" spans="1:9" ht="15">
      <c r="A522" s="31" t="s">
        <v>26</v>
      </c>
      <c r="B522" s="45">
        <f>SUM(B501:B521)</f>
        <v>0</v>
      </c>
      <c r="C522" s="45">
        <f t="shared" ref="C522" si="92">SUM(C501:C521)</f>
        <v>0</v>
      </c>
      <c r="D522" s="45">
        <f t="shared" ref="D522:I522" si="93">SUM(D501:D521)</f>
        <v>0</v>
      </c>
      <c r="E522" s="45">
        <f t="shared" si="93"/>
        <v>0</v>
      </c>
      <c r="F522" s="45">
        <f t="shared" si="93"/>
        <v>2629</v>
      </c>
      <c r="G522" s="45">
        <f t="shared" si="93"/>
        <v>0</v>
      </c>
      <c r="H522" s="45">
        <f t="shared" si="93"/>
        <v>0</v>
      </c>
      <c r="I522" s="47">
        <f t="shared" si="93"/>
        <v>2629</v>
      </c>
    </row>
    <row r="523" spans="1:9" ht="15" thickBot="1">
      <c r="A523" s="32" t="s">
        <v>90</v>
      </c>
      <c r="B523" s="48">
        <f>B522/$I522</f>
        <v>0</v>
      </c>
      <c r="C523" s="48">
        <f t="shared" ref="C523:I523" si="94">C522/$I522</f>
        <v>0</v>
      </c>
      <c r="D523" s="48">
        <f t="shared" si="94"/>
        <v>0</v>
      </c>
      <c r="E523" s="48">
        <f t="shared" si="94"/>
        <v>0</v>
      </c>
      <c r="F523" s="48">
        <f t="shared" si="94"/>
        <v>1</v>
      </c>
      <c r="G523" s="48">
        <f t="shared" si="94"/>
        <v>0</v>
      </c>
      <c r="H523" s="48">
        <f t="shared" si="94"/>
        <v>0</v>
      </c>
      <c r="I523" s="49">
        <f t="shared" si="94"/>
        <v>1</v>
      </c>
    </row>
    <row r="524" spans="1:9" ht="14.25" customHeight="1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9" ht="15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9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9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95">F528</f>
        <v>0</v>
      </c>
    </row>
    <row r="529" spans="1:9" ht="15">
      <c r="A529" s="29" t="s">
        <v>9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95"/>
        <v>0</v>
      </c>
    </row>
    <row r="530" spans="1:9" ht="15">
      <c r="A530" s="28" t="s">
        <v>10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95"/>
        <v>0</v>
      </c>
    </row>
    <row r="531" spans="1:9" ht="15">
      <c r="A531" s="29" t="s">
        <v>11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95"/>
        <v>0</v>
      </c>
    </row>
    <row r="532" spans="1:9" ht="15">
      <c r="A532" s="28" t="s">
        <v>12</v>
      </c>
      <c r="B532" s="431"/>
      <c r="C532" s="432"/>
      <c r="D532" s="432"/>
      <c r="E532" s="433"/>
      <c r="F532" s="40">
        <v>59.032355903952102</v>
      </c>
      <c r="G532" s="431"/>
      <c r="H532" s="433"/>
      <c r="I532" s="42">
        <f t="shared" si="95"/>
        <v>59.032355903952102</v>
      </c>
    </row>
    <row r="533" spans="1:9" ht="15">
      <c r="A533" s="29" t="s">
        <v>13</v>
      </c>
      <c r="B533" s="431"/>
      <c r="C533" s="432"/>
      <c r="D533" s="432"/>
      <c r="E533" s="433"/>
      <c r="F533" s="43">
        <v>0</v>
      </c>
      <c r="G533" s="431"/>
      <c r="H533" s="433"/>
      <c r="I533" s="39">
        <f t="shared" si="95"/>
        <v>0</v>
      </c>
    </row>
    <row r="534" spans="1:9" ht="15">
      <c r="A534" s="28" t="s">
        <v>14</v>
      </c>
      <c r="B534" s="431"/>
      <c r="C534" s="432"/>
      <c r="D534" s="432"/>
      <c r="E534" s="433"/>
      <c r="F534" s="40">
        <v>440.39844386006655</v>
      </c>
      <c r="G534" s="431"/>
      <c r="H534" s="433"/>
      <c r="I534" s="42">
        <f t="shared" si="95"/>
        <v>440.39844386006655</v>
      </c>
    </row>
    <row r="535" spans="1:9" ht="15">
      <c r="A535" s="29" t="s">
        <v>15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95"/>
        <v>0</v>
      </c>
    </row>
    <row r="536" spans="1:9" ht="15">
      <c r="A536" s="28" t="s">
        <v>16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95"/>
        <v>0</v>
      </c>
    </row>
    <row r="537" spans="1:9" ht="15">
      <c r="A537" s="29" t="s">
        <v>17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95"/>
        <v>0</v>
      </c>
    </row>
    <row r="538" spans="1:9" ht="15">
      <c r="A538" s="28" t="s">
        <v>18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95"/>
        <v>0</v>
      </c>
    </row>
    <row r="539" spans="1:9" ht="15">
      <c r="A539" s="29" t="s">
        <v>140</v>
      </c>
      <c r="B539" s="431"/>
      <c r="C539" s="432"/>
      <c r="D539" s="432"/>
      <c r="E539" s="433"/>
      <c r="F539" s="43">
        <v>0</v>
      </c>
      <c r="G539" s="431"/>
      <c r="H539" s="433"/>
      <c r="I539" s="39">
        <f>F539</f>
        <v>0</v>
      </c>
    </row>
    <row r="540" spans="1:9" ht="15">
      <c r="A540" s="28" t="s">
        <v>19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95"/>
        <v>0</v>
      </c>
    </row>
    <row r="541" spans="1:9" ht="15">
      <c r="A541" s="29" t="s">
        <v>20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95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95"/>
        <v>0</v>
      </c>
    </row>
    <row r="543" spans="1:9" ht="15">
      <c r="A543" s="30" t="s">
        <v>60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95"/>
        <v>0</v>
      </c>
    </row>
    <row r="544" spans="1:9" ht="15">
      <c r="A544" s="28" t="s">
        <v>22</v>
      </c>
      <c r="B544" s="431"/>
      <c r="C544" s="432"/>
      <c r="D544" s="432"/>
      <c r="E544" s="433"/>
      <c r="F544" s="40">
        <v>0</v>
      </c>
      <c r="G544" s="431"/>
      <c r="H544" s="433"/>
      <c r="I544" s="42">
        <f t="shared" si="95"/>
        <v>0</v>
      </c>
    </row>
    <row r="545" spans="1:9" ht="15">
      <c r="A545" s="30" t="s">
        <v>23</v>
      </c>
      <c r="B545" s="431"/>
      <c r="C545" s="432"/>
      <c r="D545" s="432"/>
      <c r="E545" s="433"/>
      <c r="F545" s="43">
        <v>0</v>
      </c>
      <c r="G545" s="431"/>
      <c r="H545" s="433"/>
      <c r="I545" s="39">
        <f t="shared" si="95"/>
        <v>0</v>
      </c>
    </row>
    <row r="546" spans="1:9" ht="15">
      <c r="A546" s="28" t="s">
        <v>24</v>
      </c>
      <c r="B546" s="431"/>
      <c r="C546" s="432"/>
      <c r="D546" s="432"/>
      <c r="E546" s="433"/>
      <c r="F546" s="40">
        <v>0</v>
      </c>
      <c r="G546" s="431"/>
      <c r="H546" s="433"/>
      <c r="I546" s="42">
        <f t="shared" si="95"/>
        <v>0</v>
      </c>
    </row>
    <row r="547" spans="1:9" ht="15.75" thickBot="1">
      <c r="A547" s="30" t="s">
        <v>25</v>
      </c>
      <c r="B547" s="434"/>
      <c r="C547" s="435"/>
      <c r="D547" s="435"/>
      <c r="E547" s="436"/>
      <c r="F547" s="43">
        <v>0</v>
      </c>
      <c r="G547" s="434"/>
      <c r="H547" s="436"/>
      <c r="I547" s="39">
        <f t="shared" si="95"/>
        <v>0</v>
      </c>
    </row>
    <row r="548" spans="1:9" ht="15">
      <c r="A548" s="31" t="s">
        <v>26</v>
      </c>
      <c r="B548" s="45">
        <f>SUM(B527:B547)</f>
        <v>0</v>
      </c>
      <c r="C548" s="45">
        <f t="shared" ref="C548" si="96">SUM(C527:C547)</f>
        <v>0</v>
      </c>
      <c r="D548" s="45">
        <f t="shared" ref="D548:I548" si="97">SUM(D527:D547)</f>
        <v>0</v>
      </c>
      <c r="E548" s="45">
        <f t="shared" si="97"/>
        <v>0</v>
      </c>
      <c r="F548" s="45">
        <f t="shared" si="97"/>
        <v>499.43079976401867</v>
      </c>
      <c r="G548" s="45">
        <f t="shared" si="97"/>
        <v>0</v>
      </c>
      <c r="H548" s="45">
        <f t="shared" si="97"/>
        <v>0</v>
      </c>
      <c r="I548" s="45">
        <f t="shared" si="97"/>
        <v>499.43079976401867</v>
      </c>
    </row>
    <row r="549" spans="1:9" ht="15" thickBot="1">
      <c r="A549" s="32" t="s">
        <v>90</v>
      </c>
      <c r="B549" s="48">
        <f>B548/$I548</f>
        <v>0</v>
      </c>
      <c r="C549" s="48">
        <f t="shared" ref="C549:I549" si="98">C548/$I548</f>
        <v>0</v>
      </c>
      <c r="D549" s="48">
        <f t="shared" si="98"/>
        <v>0</v>
      </c>
      <c r="E549" s="48">
        <f t="shared" si="98"/>
        <v>0</v>
      </c>
      <c r="F549" s="48">
        <f t="shared" si="98"/>
        <v>1</v>
      </c>
      <c r="G549" s="48">
        <f t="shared" si="98"/>
        <v>0</v>
      </c>
      <c r="H549" s="48">
        <f t="shared" si="98"/>
        <v>0</v>
      </c>
      <c r="I549" s="49">
        <f t="shared" si="98"/>
        <v>1</v>
      </c>
    </row>
    <row r="550" spans="1:9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9" ht="15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9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9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99">F554</f>
        <v>0</v>
      </c>
    </row>
    <row r="555" spans="1:9" ht="15">
      <c r="A555" s="29" t="s">
        <v>9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99"/>
        <v>0</v>
      </c>
    </row>
    <row r="556" spans="1:9" ht="15">
      <c r="A556" s="28" t="s">
        <v>10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99"/>
        <v>0</v>
      </c>
    </row>
    <row r="557" spans="1:9" ht="15">
      <c r="A557" s="29" t="s">
        <v>11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99"/>
        <v>0</v>
      </c>
    </row>
    <row r="558" spans="1:9" ht="15">
      <c r="A558" s="28" t="s">
        <v>12</v>
      </c>
      <c r="B558" s="431"/>
      <c r="C558" s="432"/>
      <c r="D558" s="432"/>
      <c r="E558" s="433"/>
      <c r="F558" s="40">
        <v>36.788827003066615</v>
      </c>
      <c r="G558" s="431"/>
      <c r="H558" s="433"/>
      <c r="I558" s="42">
        <f t="shared" si="99"/>
        <v>36.788827003066615</v>
      </c>
    </row>
    <row r="559" spans="1:9" ht="15">
      <c r="A559" s="29" t="s">
        <v>13</v>
      </c>
      <c r="B559" s="431"/>
      <c r="C559" s="432"/>
      <c r="D559" s="432"/>
      <c r="E559" s="433"/>
      <c r="F559" s="43">
        <v>15282</v>
      </c>
      <c r="G559" s="431"/>
      <c r="H559" s="433"/>
      <c r="I559" s="39">
        <f t="shared" si="99"/>
        <v>15282</v>
      </c>
    </row>
    <row r="560" spans="1:9" ht="15">
      <c r="A560" s="28" t="s">
        <v>14</v>
      </c>
      <c r="B560" s="431"/>
      <c r="C560" s="432"/>
      <c r="D560" s="432"/>
      <c r="E560" s="433"/>
      <c r="F560" s="40">
        <v>0</v>
      </c>
      <c r="G560" s="431"/>
      <c r="H560" s="433"/>
      <c r="I560" s="42">
        <f t="shared" si="99"/>
        <v>0</v>
      </c>
    </row>
    <row r="561" spans="1:9" ht="15">
      <c r="A561" s="29" t="s">
        <v>15</v>
      </c>
      <c r="B561" s="431"/>
      <c r="C561" s="432"/>
      <c r="D561" s="432"/>
      <c r="E561" s="433"/>
      <c r="F561" s="43">
        <v>0</v>
      </c>
      <c r="G561" s="431"/>
      <c r="H561" s="433"/>
      <c r="I561" s="39">
        <f t="shared" si="99"/>
        <v>0</v>
      </c>
    </row>
    <row r="562" spans="1:9" ht="15">
      <c r="A562" s="28" t="s">
        <v>16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99"/>
        <v>0</v>
      </c>
    </row>
    <row r="563" spans="1:9" ht="15">
      <c r="A563" s="29" t="s">
        <v>17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99"/>
        <v>0</v>
      </c>
    </row>
    <row r="564" spans="1:9" ht="15">
      <c r="A564" s="28" t="s">
        <v>18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99"/>
        <v>0</v>
      </c>
    </row>
    <row r="565" spans="1:9" ht="15">
      <c r="A565" s="29" t="s">
        <v>140</v>
      </c>
      <c r="B565" s="431"/>
      <c r="C565" s="432"/>
      <c r="D565" s="432"/>
      <c r="E565" s="433"/>
      <c r="F565" s="43">
        <v>0</v>
      </c>
      <c r="G565" s="431"/>
      <c r="H565" s="433"/>
      <c r="I565" s="39">
        <f>F565</f>
        <v>0</v>
      </c>
    </row>
    <row r="566" spans="1:9" ht="15">
      <c r="A566" s="28" t="s">
        <v>19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99"/>
        <v>0</v>
      </c>
    </row>
    <row r="567" spans="1:9" ht="15">
      <c r="A567" s="29" t="s">
        <v>20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99"/>
        <v>0</v>
      </c>
    </row>
    <row r="568" spans="1:9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99"/>
        <v>0</v>
      </c>
    </row>
    <row r="569" spans="1:9" ht="15">
      <c r="A569" s="30" t="s">
        <v>60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99"/>
        <v>0</v>
      </c>
    </row>
    <row r="570" spans="1:9" ht="15">
      <c r="A570" s="28" t="s">
        <v>22</v>
      </c>
      <c r="B570" s="431"/>
      <c r="C570" s="432"/>
      <c r="D570" s="432"/>
      <c r="E570" s="433"/>
      <c r="F570" s="40">
        <v>0</v>
      </c>
      <c r="G570" s="431"/>
      <c r="H570" s="433"/>
      <c r="I570" s="42">
        <f t="shared" si="99"/>
        <v>0</v>
      </c>
    </row>
    <row r="571" spans="1:9" ht="15">
      <c r="A571" s="30" t="s">
        <v>23</v>
      </c>
      <c r="B571" s="431"/>
      <c r="C571" s="432"/>
      <c r="D571" s="432"/>
      <c r="E571" s="433"/>
      <c r="F571" s="43">
        <v>0</v>
      </c>
      <c r="G571" s="431"/>
      <c r="H571" s="433"/>
      <c r="I571" s="39">
        <f t="shared" si="99"/>
        <v>0</v>
      </c>
    </row>
    <row r="572" spans="1:9" ht="15">
      <c r="A572" s="28" t="s">
        <v>24</v>
      </c>
      <c r="B572" s="431"/>
      <c r="C572" s="432"/>
      <c r="D572" s="432"/>
      <c r="E572" s="433"/>
      <c r="F572" s="40">
        <v>0</v>
      </c>
      <c r="G572" s="431"/>
      <c r="H572" s="433"/>
      <c r="I572" s="42">
        <f t="shared" si="99"/>
        <v>0</v>
      </c>
    </row>
    <row r="573" spans="1:9" ht="15.75" thickBot="1">
      <c r="A573" s="30" t="s">
        <v>25</v>
      </c>
      <c r="B573" s="434"/>
      <c r="C573" s="435"/>
      <c r="D573" s="435"/>
      <c r="E573" s="436"/>
      <c r="F573" s="43">
        <v>0</v>
      </c>
      <c r="G573" s="434"/>
      <c r="H573" s="436"/>
      <c r="I573" s="39">
        <f t="shared" si="99"/>
        <v>0</v>
      </c>
    </row>
    <row r="574" spans="1:9" ht="15">
      <c r="A574" s="34" t="s">
        <v>26</v>
      </c>
      <c r="B574" s="45">
        <f>SUM(B553:B573)</f>
        <v>0</v>
      </c>
      <c r="C574" s="45">
        <f t="shared" ref="C574" si="100">SUM(C553:C573)</f>
        <v>0</v>
      </c>
      <c r="D574" s="45">
        <f t="shared" ref="D574:I574" si="101">SUM(D553:D573)</f>
        <v>0</v>
      </c>
      <c r="E574" s="45">
        <f t="shared" si="101"/>
        <v>0</v>
      </c>
      <c r="F574" s="45">
        <f t="shared" si="101"/>
        <v>15318.788827003067</v>
      </c>
      <c r="G574" s="45">
        <f t="shared" si="101"/>
        <v>0</v>
      </c>
      <c r="H574" s="45">
        <f t="shared" si="101"/>
        <v>0</v>
      </c>
      <c r="I574" s="47">
        <f t="shared" si="101"/>
        <v>15318.788827003067</v>
      </c>
    </row>
    <row r="575" spans="1:9" ht="15" customHeight="1" thickBot="1">
      <c r="A575" s="32" t="s">
        <v>90</v>
      </c>
      <c r="B575" s="48">
        <f>B574/$I574</f>
        <v>0</v>
      </c>
      <c r="C575" s="48">
        <f t="shared" ref="C575:I575" si="102">C574/$I574</f>
        <v>0</v>
      </c>
      <c r="D575" s="48">
        <f t="shared" si="102"/>
        <v>0</v>
      </c>
      <c r="E575" s="48">
        <f t="shared" si="102"/>
        <v>0</v>
      </c>
      <c r="F575" s="48">
        <f t="shared" si="102"/>
        <v>1</v>
      </c>
      <c r="G575" s="48">
        <f t="shared" si="102"/>
        <v>0</v>
      </c>
      <c r="H575" s="48">
        <f t="shared" si="102"/>
        <v>0</v>
      </c>
      <c r="I575" s="49">
        <f t="shared" si="102"/>
        <v>1</v>
      </c>
    </row>
    <row r="576" spans="1:9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32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32" ht="15">
      <c r="A578" s="449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32" ht="15">
      <c r="A579" s="27" t="s">
        <v>7</v>
      </c>
      <c r="B579" s="37">
        <v>45.352777380362589</v>
      </c>
      <c r="C579" s="37">
        <v>0</v>
      </c>
      <c r="D579" s="37">
        <v>8.6472226196374056</v>
      </c>
      <c r="E579" s="37">
        <v>0</v>
      </c>
      <c r="F579" s="421"/>
      <c r="G579" s="37">
        <v>0</v>
      </c>
      <c r="H579" s="38">
        <v>0</v>
      </c>
      <c r="I579" s="39">
        <f>SUM(B579:H579)</f>
        <v>53.999999999999993</v>
      </c>
    </row>
    <row r="580" spans="1:32" ht="15">
      <c r="A580" s="28" t="s">
        <v>8</v>
      </c>
      <c r="B580" s="40">
        <v>3.8207117950659164</v>
      </c>
      <c r="C580" s="40">
        <v>0</v>
      </c>
      <c r="D580" s="40">
        <v>1.1792882049340834</v>
      </c>
      <c r="E580" s="40">
        <v>0</v>
      </c>
      <c r="F580" s="422"/>
      <c r="G580" s="40">
        <v>0</v>
      </c>
      <c r="H580" s="41">
        <v>0</v>
      </c>
      <c r="I580" s="42">
        <f t="shared" ref="I580:I599" si="103">SUM(B580:H580)</f>
        <v>5</v>
      </c>
    </row>
    <row r="581" spans="1:32" ht="15">
      <c r="A581" s="29" t="s">
        <v>9</v>
      </c>
      <c r="B581" s="43">
        <v>49.879138150005666</v>
      </c>
      <c r="C581" s="43">
        <v>0</v>
      </c>
      <c r="D581" s="43">
        <v>12.120861849994345</v>
      </c>
      <c r="E581" s="43">
        <v>0</v>
      </c>
      <c r="F581" s="422"/>
      <c r="G581" s="43">
        <v>0</v>
      </c>
      <c r="H581" s="44">
        <v>0</v>
      </c>
      <c r="I581" s="39">
        <f t="shared" si="103"/>
        <v>62.000000000000014</v>
      </c>
    </row>
    <row r="582" spans="1:32" ht="15">
      <c r="A582" s="28" t="s">
        <v>10</v>
      </c>
      <c r="B582" s="40">
        <v>27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103"/>
        <v>27</v>
      </c>
    </row>
    <row r="583" spans="1:32" ht="15">
      <c r="A583" s="29" t="s">
        <v>11</v>
      </c>
      <c r="B583" s="43">
        <v>0</v>
      </c>
      <c r="C583" s="43">
        <v>0</v>
      </c>
      <c r="D583" s="43">
        <v>0</v>
      </c>
      <c r="E583" s="43">
        <v>0</v>
      </c>
      <c r="F583" s="422"/>
      <c r="G583" s="43">
        <v>0</v>
      </c>
      <c r="H583" s="44">
        <v>0</v>
      </c>
      <c r="I583" s="39">
        <f t="shared" si="103"/>
        <v>0</v>
      </c>
    </row>
    <row r="584" spans="1:32" ht="15">
      <c r="A584" s="28" t="s">
        <v>12</v>
      </c>
      <c r="B584" s="40">
        <v>0</v>
      </c>
      <c r="C584" s="40">
        <v>0</v>
      </c>
      <c r="D584" s="40">
        <v>6.105914699332371E-2</v>
      </c>
      <c r="E584" s="40">
        <v>1.7852173620545366</v>
      </c>
      <c r="F584" s="422"/>
      <c r="G584" s="40">
        <v>0</v>
      </c>
      <c r="H584" s="41">
        <v>0</v>
      </c>
      <c r="I584" s="42">
        <f t="shared" si="103"/>
        <v>1.8462765090478603</v>
      </c>
    </row>
    <row r="585" spans="1:32" ht="15">
      <c r="A585" s="29" t="s">
        <v>13</v>
      </c>
      <c r="B585" s="43">
        <v>0</v>
      </c>
      <c r="C585" s="43">
        <v>0</v>
      </c>
      <c r="D585" s="43">
        <v>0</v>
      </c>
      <c r="E585" s="43">
        <v>68</v>
      </c>
      <c r="F585" s="422"/>
      <c r="G585" s="43">
        <v>0</v>
      </c>
      <c r="H585" s="44">
        <v>0</v>
      </c>
      <c r="I585" s="39">
        <f t="shared" si="103"/>
        <v>68</v>
      </c>
    </row>
    <row r="586" spans="1:32" ht="15">
      <c r="A586" s="28" t="s">
        <v>14</v>
      </c>
      <c r="B586" s="40">
        <v>0</v>
      </c>
      <c r="C586" s="40">
        <v>0</v>
      </c>
      <c r="D586" s="40">
        <v>0.2206693396289473</v>
      </c>
      <c r="E586" s="40">
        <v>102.9388607251813</v>
      </c>
      <c r="F586" s="422"/>
      <c r="G586" s="40">
        <v>0</v>
      </c>
      <c r="H586" s="41">
        <v>0</v>
      </c>
      <c r="I586" s="42">
        <f t="shared" si="103"/>
        <v>103.15953006481024</v>
      </c>
    </row>
    <row r="587" spans="1:32" ht="15">
      <c r="A587" s="29" t="s">
        <v>15</v>
      </c>
      <c r="B587" s="43">
        <v>3604.6160998463356</v>
      </c>
      <c r="C587" s="43">
        <v>54.703094900355467</v>
      </c>
      <c r="D587" s="43">
        <v>64.68080525330879</v>
      </c>
      <c r="E587" s="43">
        <v>0</v>
      </c>
      <c r="F587" s="422"/>
      <c r="G587" s="43">
        <v>0</v>
      </c>
      <c r="H587" s="44">
        <v>0</v>
      </c>
      <c r="I587" s="39">
        <f t="shared" si="103"/>
        <v>3724</v>
      </c>
    </row>
    <row r="588" spans="1:32" ht="15">
      <c r="A588" s="28" t="s">
        <v>16</v>
      </c>
      <c r="B588" s="40">
        <v>384.07597853561805</v>
      </c>
      <c r="C588" s="40">
        <v>46.521125703872812</v>
      </c>
      <c r="D588" s="40">
        <v>10.030974458758397</v>
      </c>
      <c r="E588" s="40">
        <v>22.371921301750707</v>
      </c>
      <c r="F588" s="422"/>
      <c r="G588" s="40">
        <v>0</v>
      </c>
      <c r="H588" s="41">
        <v>0</v>
      </c>
      <c r="I588" s="42">
        <f t="shared" si="103"/>
        <v>463</v>
      </c>
    </row>
    <row r="589" spans="1:32" ht="15">
      <c r="A589" s="29" t="s">
        <v>17</v>
      </c>
      <c r="B589" s="43">
        <v>124.387239560312</v>
      </c>
      <c r="C589" s="43">
        <v>0.67396672135781732</v>
      </c>
      <c r="D589" s="43">
        <v>15.786781897517592</v>
      </c>
      <c r="E589" s="43">
        <v>2.1520118208126044</v>
      </c>
      <c r="F589" s="422"/>
      <c r="G589" s="43">
        <v>0</v>
      </c>
      <c r="H589" s="44">
        <v>0</v>
      </c>
      <c r="I589" s="39">
        <f t="shared" si="103"/>
        <v>143.00000000000003</v>
      </c>
    </row>
    <row r="590" spans="1:32" ht="15">
      <c r="A590" s="28" t="s">
        <v>18</v>
      </c>
      <c r="B590" s="40">
        <v>0</v>
      </c>
      <c r="C590" s="40">
        <v>0</v>
      </c>
      <c r="D590" s="40">
        <v>0</v>
      </c>
      <c r="E590" s="40">
        <v>0</v>
      </c>
      <c r="F590" s="422"/>
      <c r="G590" s="40">
        <v>0</v>
      </c>
      <c r="H590" s="41">
        <v>0</v>
      </c>
      <c r="I590" s="42">
        <f t="shared" si="103"/>
        <v>0</v>
      </c>
    </row>
    <row r="591" spans="1:32" ht="15">
      <c r="A591" s="29" t="s">
        <v>140</v>
      </c>
      <c r="B591" s="43">
        <v>2559.5908015030022</v>
      </c>
      <c r="C591" s="43">
        <v>403.35768171525137</v>
      </c>
      <c r="D591" s="43">
        <v>78.667331589257785</v>
      </c>
      <c r="E591" s="43">
        <v>61.944185192488526</v>
      </c>
      <c r="F591" s="422"/>
      <c r="G591" s="43">
        <v>0</v>
      </c>
      <c r="H591" s="44">
        <v>0</v>
      </c>
      <c r="I591" s="39">
        <f t="shared" si="103"/>
        <v>3103.5599999999995</v>
      </c>
    </row>
    <row r="592" spans="1:32" ht="15">
      <c r="A592" s="28" t="s">
        <v>19</v>
      </c>
      <c r="B592" s="40">
        <v>0</v>
      </c>
      <c r="C592" s="40">
        <v>0</v>
      </c>
      <c r="D592" s="40">
        <v>0</v>
      </c>
      <c r="E592" s="40">
        <v>0</v>
      </c>
      <c r="F592" s="422"/>
      <c r="G592" s="40">
        <v>0</v>
      </c>
      <c r="H592" s="41">
        <v>0</v>
      </c>
      <c r="I592" s="42">
        <f t="shared" si="103"/>
        <v>0</v>
      </c>
      <c r="AF592" s="11"/>
    </row>
    <row r="593" spans="1:11" ht="15">
      <c r="A593" s="29" t="s">
        <v>20</v>
      </c>
      <c r="B593" s="43">
        <v>0</v>
      </c>
      <c r="C593" s="43">
        <v>0</v>
      </c>
      <c r="D593" s="43">
        <v>0</v>
      </c>
      <c r="E593" s="43">
        <v>0</v>
      </c>
      <c r="F593" s="422"/>
      <c r="G593" s="43">
        <v>0</v>
      </c>
      <c r="H593" s="44">
        <v>0</v>
      </c>
      <c r="I593" s="39">
        <f t="shared" si="103"/>
        <v>0</v>
      </c>
    </row>
    <row r="594" spans="1:11" ht="15">
      <c r="A594" s="28" t="s">
        <v>21</v>
      </c>
      <c r="B594" s="40">
        <v>92.294738639122642</v>
      </c>
      <c r="C594" s="40">
        <v>0</v>
      </c>
      <c r="D594" s="40">
        <v>1.705261360877355</v>
      </c>
      <c r="E594" s="40">
        <v>0</v>
      </c>
      <c r="F594" s="422"/>
      <c r="G594" s="40">
        <v>0</v>
      </c>
      <c r="H594" s="41">
        <v>0</v>
      </c>
      <c r="I594" s="42">
        <f t="shared" si="103"/>
        <v>94</v>
      </c>
    </row>
    <row r="595" spans="1:11" ht="15">
      <c r="A595" s="30" t="s">
        <v>60</v>
      </c>
      <c r="B595" s="43">
        <v>119.71771559659062</v>
      </c>
      <c r="C595" s="43">
        <v>0</v>
      </c>
      <c r="D595" s="43">
        <v>21.282284403409367</v>
      </c>
      <c r="E595" s="43">
        <v>0</v>
      </c>
      <c r="F595" s="422"/>
      <c r="G595" s="43">
        <v>0</v>
      </c>
      <c r="H595" s="44">
        <v>0</v>
      </c>
      <c r="I595" s="39">
        <f t="shared" si="103"/>
        <v>141</v>
      </c>
    </row>
    <row r="596" spans="1:11" ht="15">
      <c r="A596" s="28" t="s">
        <v>22</v>
      </c>
      <c r="B596" s="40">
        <v>238.08454744574198</v>
      </c>
      <c r="C596" s="40">
        <v>0</v>
      </c>
      <c r="D596" s="40">
        <v>14.684868746258021</v>
      </c>
      <c r="E596" s="40">
        <v>0</v>
      </c>
      <c r="F596" s="422"/>
      <c r="G596" s="40">
        <v>0</v>
      </c>
      <c r="H596" s="41">
        <v>0</v>
      </c>
      <c r="I596" s="42">
        <f t="shared" si="103"/>
        <v>252.76941619199999</v>
      </c>
    </row>
    <row r="597" spans="1:11" s="15" customFormat="1" ht="15">
      <c r="A597" s="30" t="s">
        <v>23</v>
      </c>
      <c r="B597" s="43">
        <v>458.22369139358858</v>
      </c>
      <c r="C597" s="43">
        <v>0</v>
      </c>
      <c r="D597" s="43">
        <v>0</v>
      </c>
      <c r="E597" s="43">
        <v>0</v>
      </c>
      <c r="F597" s="422"/>
      <c r="G597" s="43">
        <v>0</v>
      </c>
      <c r="H597" s="44">
        <v>0</v>
      </c>
      <c r="I597" s="39">
        <f>SUM(B597:H597)</f>
        <v>458.22369139358858</v>
      </c>
      <c r="K597"/>
    </row>
    <row r="598" spans="1:11" ht="15">
      <c r="A598" s="28" t="s">
        <v>24</v>
      </c>
      <c r="B598" s="40">
        <v>646.19217293927329</v>
      </c>
      <c r="C598" s="40">
        <v>4.0967430607269542</v>
      </c>
      <c r="D598" s="40">
        <v>0</v>
      </c>
      <c r="E598" s="40">
        <v>0</v>
      </c>
      <c r="F598" s="422"/>
      <c r="G598" s="40">
        <v>0</v>
      </c>
      <c r="H598" s="41">
        <v>0</v>
      </c>
      <c r="I598" s="42">
        <f t="shared" si="103"/>
        <v>650.2889160000002</v>
      </c>
    </row>
    <row r="599" spans="1:11" ht="15" customHeight="1" thickBot="1">
      <c r="A599" s="30" t="s">
        <v>25</v>
      </c>
      <c r="B599" s="43">
        <v>1511.6477936920749</v>
      </c>
      <c r="C599" s="43">
        <v>0</v>
      </c>
      <c r="D599" s="43">
        <v>3333.9839149416221</v>
      </c>
      <c r="E599" s="43">
        <v>734.68807664250721</v>
      </c>
      <c r="F599" s="423"/>
      <c r="G599" s="43">
        <v>2284.1567732288609</v>
      </c>
      <c r="H599" s="44">
        <v>0.59464149493495655</v>
      </c>
      <c r="I599" s="39">
        <f t="shared" si="103"/>
        <v>7865.0711999999994</v>
      </c>
    </row>
    <row r="600" spans="1:11" ht="14.25" customHeight="1">
      <c r="A600" s="31" t="s">
        <v>26</v>
      </c>
      <c r="B600" s="45">
        <f>SUM(B579:B599)</f>
        <v>9864.8834064770926</v>
      </c>
      <c r="C600" s="45">
        <f t="shared" ref="C600" si="104">SUM(C579:C599)</f>
        <v>509.35261210156443</v>
      </c>
      <c r="D600" s="45">
        <f t="shared" ref="D600:I600" si="105">SUM(D579:D599)</f>
        <v>3563.0513238121976</v>
      </c>
      <c r="E600" s="45">
        <f t="shared" si="105"/>
        <v>993.88027304479488</v>
      </c>
      <c r="F600" s="45">
        <f t="shared" si="105"/>
        <v>0</v>
      </c>
      <c r="G600" s="45">
        <f t="shared" si="105"/>
        <v>2284.1567732288609</v>
      </c>
      <c r="H600" s="46">
        <f t="shared" si="105"/>
        <v>0.59464149493495655</v>
      </c>
      <c r="I600" s="47">
        <f t="shared" si="105"/>
        <v>17215.919030159446</v>
      </c>
    </row>
    <row r="601" spans="1:11" ht="15" thickBot="1">
      <c r="A601" s="32" t="s">
        <v>90</v>
      </c>
      <c r="B601" s="48">
        <f>B600/$I600</f>
        <v>0.57300939840594312</v>
      </c>
      <c r="C601" s="48">
        <f t="shared" ref="C601:I601" si="106">C600/$I600</f>
        <v>2.9586141245742548E-2</v>
      </c>
      <c r="D601" s="48">
        <f t="shared" si="106"/>
        <v>0.20696259767313729</v>
      </c>
      <c r="E601" s="48">
        <f t="shared" si="106"/>
        <v>5.7730305962968388E-2</v>
      </c>
      <c r="F601" s="48">
        <f t="shared" si="106"/>
        <v>0</v>
      </c>
      <c r="G601" s="48">
        <f t="shared" si="106"/>
        <v>0.13267701650010061</v>
      </c>
      <c r="H601" s="48">
        <f t="shared" si="106"/>
        <v>3.4540212107947469E-5</v>
      </c>
      <c r="I601" s="49">
        <f t="shared" si="106"/>
        <v>1</v>
      </c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31</v>
      </c>
      <c r="I603" s="36" t="s">
        <v>6</v>
      </c>
    </row>
    <row r="604" spans="1:11" ht="15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986.5440000000001</v>
      </c>
      <c r="C605" s="37">
        <v>0</v>
      </c>
      <c r="D605" s="37">
        <v>67.456000000000003</v>
      </c>
      <c r="E605" s="37">
        <v>0</v>
      </c>
      <c r="F605" s="421"/>
      <c r="G605" s="37">
        <v>0</v>
      </c>
      <c r="H605" s="38">
        <v>0</v>
      </c>
      <c r="I605" s="39">
        <f>SUM(B605:H605)</f>
        <v>1054</v>
      </c>
    </row>
    <row r="606" spans="1:11" ht="15">
      <c r="A606" s="28" t="s">
        <v>8</v>
      </c>
      <c r="B606" s="40">
        <v>22.463999999999999</v>
      </c>
      <c r="C606" s="40">
        <v>0</v>
      </c>
      <c r="D606" s="40">
        <v>1.536</v>
      </c>
      <c r="E606" s="40">
        <v>0</v>
      </c>
      <c r="F606" s="422"/>
      <c r="G606" s="40">
        <v>0</v>
      </c>
      <c r="H606" s="41">
        <v>0</v>
      </c>
      <c r="I606" s="42">
        <f t="shared" ref="I606:I625" si="107">SUM(B606:H606)</f>
        <v>24</v>
      </c>
    </row>
    <row r="607" spans="1:11" ht="15">
      <c r="A607" s="29" t="s">
        <v>9</v>
      </c>
      <c r="B607" s="43">
        <v>155.376</v>
      </c>
      <c r="C607" s="43">
        <v>0</v>
      </c>
      <c r="D607" s="43">
        <v>10.624000000000001</v>
      </c>
      <c r="E607" s="43">
        <v>0</v>
      </c>
      <c r="F607" s="422"/>
      <c r="G607" s="43">
        <v>0</v>
      </c>
      <c r="H607" s="44">
        <v>0</v>
      </c>
      <c r="I607" s="39">
        <f t="shared" si="107"/>
        <v>166</v>
      </c>
    </row>
    <row r="608" spans="1:11" ht="15">
      <c r="A608" s="28" t="s">
        <v>10</v>
      </c>
      <c r="B608" s="40">
        <v>1925.3520000000001</v>
      </c>
      <c r="C608" s="40">
        <v>0</v>
      </c>
      <c r="D608" s="40">
        <v>131.648</v>
      </c>
      <c r="E608" s="40">
        <v>0</v>
      </c>
      <c r="F608" s="422"/>
      <c r="G608" s="40">
        <v>0</v>
      </c>
      <c r="H608" s="41">
        <v>0</v>
      </c>
      <c r="I608" s="42">
        <f t="shared" si="107"/>
        <v>2057</v>
      </c>
    </row>
    <row r="609" spans="1:11" ht="15">
      <c r="A609" s="29" t="s">
        <v>11</v>
      </c>
      <c r="B609" s="43">
        <v>0</v>
      </c>
      <c r="C609" s="43">
        <v>0</v>
      </c>
      <c r="D609" s="43">
        <v>0</v>
      </c>
      <c r="E609" s="43">
        <v>0</v>
      </c>
      <c r="F609" s="422"/>
      <c r="G609" s="43">
        <v>0</v>
      </c>
      <c r="H609" s="44">
        <v>0</v>
      </c>
      <c r="I609" s="39">
        <f t="shared" si="107"/>
        <v>0</v>
      </c>
    </row>
    <row r="610" spans="1:11" ht="15">
      <c r="A610" s="28" t="s">
        <v>12</v>
      </c>
      <c r="B610" s="40">
        <v>0</v>
      </c>
      <c r="C610" s="40">
        <v>0</v>
      </c>
      <c r="D610" s="40">
        <v>0</v>
      </c>
      <c r="E610" s="40">
        <v>0</v>
      </c>
      <c r="F610" s="422"/>
      <c r="G610" s="40">
        <v>0</v>
      </c>
      <c r="H610" s="41">
        <v>0</v>
      </c>
      <c r="I610" s="42">
        <f t="shared" si="107"/>
        <v>0</v>
      </c>
    </row>
    <row r="611" spans="1:11" ht="15">
      <c r="A611" s="29" t="s">
        <v>13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107"/>
        <v>0</v>
      </c>
    </row>
    <row r="612" spans="1:11" ht="15">
      <c r="A612" s="28" t="s">
        <v>14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107"/>
        <v>0</v>
      </c>
    </row>
    <row r="613" spans="1:11" ht="15">
      <c r="A613" s="29" t="s">
        <v>15</v>
      </c>
      <c r="B613" s="43">
        <v>10822.725</v>
      </c>
      <c r="C613" s="43">
        <v>0</v>
      </c>
      <c r="D613" s="43">
        <v>852.27499999999998</v>
      </c>
      <c r="E613" s="43">
        <v>0</v>
      </c>
      <c r="F613" s="422"/>
      <c r="G613" s="43">
        <v>0</v>
      </c>
      <c r="H613" s="44">
        <v>0</v>
      </c>
      <c r="I613" s="39">
        <f t="shared" si="107"/>
        <v>11675</v>
      </c>
    </row>
    <row r="614" spans="1:11" ht="15">
      <c r="A614" s="28" t="s">
        <v>16</v>
      </c>
      <c r="B614" s="40">
        <v>1518.4260000000002</v>
      </c>
      <c r="C614" s="40">
        <v>0</v>
      </c>
      <c r="D614" s="40">
        <v>119.574</v>
      </c>
      <c r="E614" s="40">
        <v>0</v>
      </c>
      <c r="F614" s="422"/>
      <c r="G614" s="40">
        <v>0</v>
      </c>
      <c r="H614" s="41">
        <v>0</v>
      </c>
      <c r="I614" s="42">
        <f>SUM(B614:H614)</f>
        <v>1638.0000000000002</v>
      </c>
    </row>
    <row r="615" spans="1:11" ht="15">
      <c r="A615" s="29" t="s">
        <v>17</v>
      </c>
      <c r="B615" s="43">
        <v>484.82100000000003</v>
      </c>
      <c r="C615" s="43">
        <v>0</v>
      </c>
      <c r="D615" s="43">
        <v>38.178999999999995</v>
      </c>
      <c r="E615" s="43">
        <v>0</v>
      </c>
      <c r="F615" s="422"/>
      <c r="G615" s="43">
        <v>0</v>
      </c>
      <c r="H615" s="44">
        <v>0</v>
      </c>
      <c r="I615" s="39">
        <f t="shared" si="107"/>
        <v>523</v>
      </c>
    </row>
    <row r="616" spans="1:11" ht="15">
      <c r="A616" s="28" t="s">
        <v>18</v>
      </c>
      <c r="B616" s="40">
        <v>0</v>
      </c>
      <c r="C616" s="40">
        <v>0</v>
      </c>
      <c r="D616" s="40">
        <v>0</v>
      </c>
      <c r="E616" s="40">
        <v>0</v>
      </c>
      <c r="F616" s="422"/>
      <c r="G616" s="40">
        <v>0</v>
      </c>
      <c r="H616" s="41">
        <v>0</v>
      </c>
      <c r="I616" s="42">
        <f t="shared" si="107"/>
        <v>0</v>
      </c>
    </row>
    <row r="617" spans="1:11" ht="15">
      <c r="A617" s="29" t="s">
        <v>140</v>
      </c>
      <c r="B617" s="43">
        <v>11172.336543776672</v>
      </c>
      <c r="C617" s="43">
        <v>0</v>
      </c>
      <c r="D617" s="43">
        <v>3528.1062769821069</v>
      </c>
      <c r="E617" s="43">
        <v>0</v>
      </c>
      <c r="F617" s="422"/>
      <c r="G617" s="43">
        <v>0</v>
      </c>
      <c r="H617" s="44">
        <v>0</v>
      </c>
      <c r="I617" s="39">
        <f t="shared" si="107"/>
        <v>14700.442820758779</v>
      </c>
    </row>
    <row r="618" spans="1:11" ht="15">
      <c r="A618" s="28" t="s">
        <v>19</v>
      </c>
      <c r="B618" s="40">
        <v>0</v>
      </c>
      <c r="C618" s="40">
        <v>0</v>
      </c>
      <c r="D618" s="40">
        <v>0</v>
      </c>
      <c r="E618" s="40">
        <v>0</v>
      </c>
      <c r="F618" s="422"/>
      <c r="G618" s="40">
        <v>0</v>
      </c>
      <c r="H618" s="41">
        <v>0</v>
      </c>
      <c r="I618" s="42">
        <f t="shared" si="107"/>
        <v>0</v>
      </c>
    </row>
    <row r="619" spans="1:11" ht="15">
      <c r="A619" s="29" t="s">
        <v>20</v>
      </c>
      <c r="B619" s="43">
        <v>0</v>
      </c>
      <c r="C619" s="43">
        <v>0</v>
      </c>
      <c r="D619" s="43">
        <v>0</v>
      </c>
      <c r="E619" s="43">
        <v>0</v>
      </c>
      <c r="F619" s="422"/>
      <c r="G619" s="43">
        <v>0</v>
      </c>
      <c r="H619" s="44">
        <v>0</v>
      </c>
      <c r="I619" s="39">
        <f t="shared" si="107"/>
        <v>0</v>
      </c>
    </row>
    <row r="620" spans="1:11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107"/>
        <v>0</v>
      </c>
    </row>
    <row r="621" spans="1:11" ht="15">
      <c r="A621" s="30" t="s">
        <v>60</v>
      </c>
      <c r="B621" s="43">
        <v>17043.865000000002</v>
      </c>
      <c r="C621" s="43">
        <v>0</v>
      </c>
      <c r="D621" s="43">
        <v>1789.135</v>
      </c>
      <c r="E621" s="43">
        <v>0</v>
      </c>
      <c r="F621" s="422"/>
      <c r="G621" s="43">
        <v>0</v>
      </c>
      <c r="H621" s="44">
        <v>0</v>
      </c>
      <c r="I621" s="39">
        <f t="shared" si="107"/>
        <v>18833</v>
      </c>
    </row>
    <row r="622" spans="1:11" s="15" customFormat="1" ht="15">
      <c r="A622" s="28" t="s">
        <v>22</v>
      </c>
      <c r="B622" s="40">
        <v>537.25698248064009</v>
      </c>
      <c r="C622" s="40">
        <v>0</v>
      </c>
      <c r="D622" s="40">
        <v>56.397141807360008</v>
      </c>
      <c r="E622" s="40">
        <v>0</v>
      </c>
      <c r="F622" s="422"/>
      <c r="G622" s="40">
        <v>0</v>
      </c>
      <c r="H622" s="41">
        <v>0</v>
      </c>
      <c r="I622" s="42">
        <f t="shared" si="107"/>
        <v>593.65412428800005</v>
      </c>
      <c r="K622"/>
    </row>
    <row r="623" spans="1:11" ht="15">
      <c r="A623" s="30" t="s">
        <v>23</v>
      </c>
      <c r="B623" s="43">
        <v>98.474840895357531</v>
      </c>
      <c r="C623" s="43">
        <v>0</v>
      </c>
      <c r="D623" s="43">
        <v>505.36921728438477</v>
      </c>
      <c r="E623" s="43">
        <v>0</v>
      </c>
      <c r="F623" s="422"/>
      <c r="G623" s="43">
        <v>0</v>
      </c>
      <c r="H623" s="44">
        <v>0</v>
      </c>
      <c r="I623" s="39">
        <f>SUM(B623:H623)</f>
        <v>603.84405817974232</v>
      </c>
    </row>
    <row r="624" spans="1:11" ht="15">
      <c r="A624" s="28" t="s">
        <v>24</v>
      </c>
      <c r="B624" s="40">
        <v>1500.9685516800002</v>
      </c>
      <c r="C624" s="40">
        <v>0</v>
      </c>
      <c r="D624" s="40">
        <v>349.33784832000003</v>
      </c>
      <c r="E624" s="40">
        <v>0</v>
      </c>
      <c r="F624" s="422"/>
      <c r="G624" s="40">
        <v>0</v>
      </c>
      <c r="H624" s="41">
        <v>0</v>
      </c>
      <c r="I624" s="42">
        <f t="shared" si="107"/>
        <v>1850.3064000000004</v>
      </c>
    </row>
    <row r="625" spans="1:9" ht="15.75" thickBot="1">
      <c r="A625" s="30" t="s">
        <v>25</v>
      </c>
      <c r="B625" s="43">
        <v>1510.7517529982931</v>
      </c>
      <c r="C625" s="43">
        <v>0</v>
      </c>
      <c r="D625" s="43">
        <v>1716.0966514640804</v>
      </c>
      <c r="E625" s="43">
        <v>4796.4554681618938</v>
      </c>
      <c r="F625" s="423"/>
      <c r="G625" s="43">
        <v>1256.2145273757344</v>
      </c>
      <c r="H625" s="44">
        <v>0</v>
      </c>
      <c r="I625" s="39">
        <f t="shared" si="107"/>
        <v>9279.5184000000027</v>
      </c>
    </row>
    <row r="626" spans="1:9" ht="15">
      <c r="A626" s="31" t="s">
        <v>26</v>
      </c>
      <c r="B626" s="45">
        <f>SUM(B605:B625)</f>
        <v>47779.361671830964</v>
      </c>
      <c r="C626" s="45">
        <f t="shared" ref="C626" si="108">SUM(C605:C625)</f>
        <v>0</v>
      </c>
      <c r="D626" s="45">
        <f t="shared" ref="D626:I626" si="109">SUM(D605:D625)</f>
        <v>9165.7341358579324</v>
      </c>
      <c r="E626" s="45">
        <f t="shared" si="109"/>
        <v>4796.4554681618938</v>
      </c>
      <c r="F626" s="45">
        <f t="shared" si="109"/>
        <v>0</v>
      </c>
      <c r="G626" s="45">
        <f t="shared" si="109"/>
        <v>1256.2145273757344</v>
      </c>
      <c r="H626" s="46">
        <f t="shared" si="109"/>
        <v>0</v>
      </c>
      <c r="I626" s="47">
        <f t="shared" si="109"/>
        <v>62997.765803226517</v>
      </c>
    </row>
    <row r="627" spans="1:9" ht="15" thickBot="1">
      <c r="A627" s="32" t="s">
        <v>90</v>
      </c>
      <c r="B627" s="48">
        <f>B626/$I626</f>
        <v>0.75842946273792899</v>
      </c>
      <c r="C627" s="48">
        <f t="shared" ref="C627:I627" si="110">C626/$I626</f>
        <v>0</v>
      </c>
      <c r="D627" s="48">
        <f t="shared" si="110"/>
        <v>0.14549300310882607</v>
      </c>
      <c r="E627" s="48">
        <f t="shared" si="110"/>
        <v>7.6136913857288518E-2</v>
      </c>
      <c r="F627" s="48">
        <f t="shared" si="110"/>
        <v>0</v>
      </c>
      <c r="G627" s="48">
        <f t="shared" si="110"/>
        <v>1.9940620295956522E-2</v>
      </c>
      <c r="H627" s="48">
        <f t="shared" si="110"/>
        <v>0</v>
      </c>
      <c r="I627" s="49">
        <f t="shared" si="110"/>
        <v>1</v>
      </c>
    </row>
    <row r="628" spans="1:9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9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9" ht="15">
      <c r="A631" s="27" t="s">
        <v>7</v>
      </c>
      <c r="B631" s="37">
        <v>3.1979952550158885</v>
      </c>
      <c r="C631" s="37">
        <v>0</v>
      </c>
      <c r="D631" s="37">
        <v>4.8020047449841119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8</v>
      </c>
    </row>
    <row r="632" spans="1:9" ht="15">
      <c r="A632" s="28" t="s">
        <v>8</v>
      </c>
      <c r="B632" s="40">
        <v>0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111">SUM(B632:H632)</f>
        <v>0</v>
      </c>
    </row>
    <row r="633" spans="1:9" ht="15">
      <c r="A633" s="29" t="s">
        <v>9</v>
      </c>
      <c r="B633" s="43">
        <v>7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111"/>
        <v>7</v>
      </c>
    </row>
    <row r="634" spans="1:9" ht="15">
      <c r="A634" s="28" t="s">
        <v>10</v>
      </c>
      <c r="B634" s="40">
        <v>46.849918841159273</v>
      </c>
      <c r="C634" s="40">
        <v>0</v>
      </c>
      <c r="D634" s="40">
        <v>0.1500811588407287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111"/>
        <v>47</v>
      </c>
    </row>
    <row r="635" spans="1:9" ht="15">
      <c r="A635" s="29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111"/>
        <v>0</v>
      </c>
    </row>
    <row r="636" spans="1:9" ht="15">
      <c r="A636" s="28" t="s">
        <v>12</v>
      </c>
      <c r="B636" s="40">
        <v>0</v>
      </c>
      <c r="C636" s="40">
        <v>0</v>
      </c>
      <c r="D636" s="40">
        <v>0</v>
      </c>
      <c r="E636" s="40">
        <v>32.811346764084043</v>
      </c>
      <c r="F636" s="40">
        <v>0</v>
      </c>
      <c r="G636" s="40">
        <v>0</v>
      </c>
      <c r="H636" s="41">
        <v>0</v>
      </c>
      <c r="I636" s="42">
        <f t="shared" si="111"/>
        <v>32.811346764084043</v>
      </c>
    </row>
    <row r="637" spans="1:9" ht="15">
      <c r="A637" s="29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44">
        <v>0</v>
      </c>
      <c r="I637" s="39">
        <f t="shared" si="111"/>
        <v>0</v>
      </c>
    </row>
    <row r="638" spans="1:9" ht="15">
      <c r="A638" s="28" t="s">
        <v>14</v>
      </c>
      <c r="B638" s="40">
        <v>0</v>
      </c>
      <c r="C638" s="40">
        <v>1.8291466396135527</v>
      </c>
      <c r="D638" s="40">
        <v>0</v>
      </c>
      <c r="E638" s="40">
        <v>88.778840712096695</v>
      </c>
      <c r="F638" s="40">
        <v>3506.1231938212263</v>
      </c>
      <c r="G638" s="40">
        <v>0</v>
      </c>
      <c r="H638" s="41">
        <v>0</v>
      </c>
      <c r="I638" s="42">
        <f t="shared" si="111"/>
        <v>3596.7311811729364</v>
      </c>
    </row>
    <row r="639" spans="1:9" ht="15">
      <c r="A639" s="29" t="s">
        <v>15</v>
      </c>
      <c r="B639" s="43">
        <v>10.757232851799667</v>
      </c>
      <c r="C639" s="43">
        <v>0.24276714820033321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111"/>
        <v>11</v>
      </c>
    </row>
    <row r="640" spans="1:9" ht="15">
      <c r="A640" s="28" t="s">
        <v>16</v>
      </c>
      <c r="B640" s="40">
        <v>409.25363297346269</v>
      </c>
      <c r="C640" s="40">
        <v>1.7688198528181871</v>
      </c>
      <c r="D640" s="40">
        <v>32.977547173719195</v>
      </c>
      <c r="E640" s="40">
        <v>0</v>
      </c>
      <c r="F640" s="40">
        <v>0</v>
      </c>
      <c r="G640" s="40">
        <v>0</v>
      </c>
      <c r="H640" s="41">
        <v>0</v>
      </c>
      <c r="I640" s="42">
        <f>SUM(B640:H640)</f>
        <v>444.00000000000006</v>
      </c>
    </row>
    <row r="641" spans="1:9" ht="15">
      <c r="A641" s="29" t="s">
        <v>17</v>
      </c>
      <c r="B641" s="43">
        <v>52.209287282614198</v>
      </c>
      <c r="C641" s="43">
        <v>0</v>
      </c>
      <c r="D641" s="43">
        <v>0.25275726189455539</v>
      </c>
      <c r="E641" s="43">
        <v>1.5379554554912509</v>
      </c>
      <c r="F641" s="43">
        <v>0</v>
      </c>
      <c r="G641" s="43">
        <v>0</v>
      </c>
      <c r="H641" s="44">
        <v>0</v>
      </c>
      <c r="I641" s="39">
        <f t="shared" si="111"/>
        <v>54.000000000000007</v>
      </c>
    </row>
    <row r="642" spans="1:9" ht="15">
      <c r="A642" s="28" t="s">
        <v>18</v>
      </c>
      <c r="B642" s="40">
        <v>0</v>
      </c>
      <c r="C642" s="40">
        <v>0</v>
      </c>
      <c r="D642" s="40">
        <v>0</v>
      </c>
      <c r="E642" s="40">
        <v>0</v>
      </c>
      <c r="F642" s="40">
        <v>0</v>
      </c>
      <c r="G642" s="40">
        <v>0</v>
      </c>
      <c r="H642" s="41">
        <v>0</v>
      </c>
      <c r="I642" s="42">
        <f>SUM(B642:H642)</f>
        <v>0</v>
      </c>
    </row>
    <row r="643" spans="1:9" ht="15">
      <c r="A643" s="29" t="s">
        <v>140</v>
      </c>
      <c r="B643" s="43">
        <v>222.49480715426233</v>
      </c>
      <c r="C643" s="43">
        <v>0</v>
      </c>
      <c r="D643" s="43">
        <v>57.50519284573766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111"/>
        <v>280</v>
      </c>
    </row>
    <row r="644" spans="1:9" ht="15">
      <c r="A644" s="28" t="s">
        <v>19</v>
      </c>
      <c r="B644" s="40">
        <v>0</v>
      </c>
      <c r="C644" s="40">
        <v>0</v>
      </c>
      <c r="D644" s="40">
        <v>0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111"/>
        <v>0</v>
      </c>
    </row>
    <row r="645" spans="1:9" ht="15">
      <c r="A645" s="29" t="s">
        <v>20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44">
        <v>0</v>
      </c>
      <c r="I645" s="39">
        <f t="shared" si="111"/>
        <v>0</v>
      </c>
    </row>
    <row r="646" spans="1:9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111"/>
        <v>0</v>
      </c>
    </row>
    <row r="647" spans="1:9" ht="15">
      <c r="A647" s="30" t="s">
        <v>60</v>
      </c>
      <c r="B647" s="43">
        <v>735.11916166368053</v>
      </c>
      <c r="C647" s="43">
        <v>33.298403050016951</v>
      </c>
      <c r="D647" s="43">
        <v>418.58243528630254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111"/>
        <v>1187</v>
      </c>
    </row>
    <row r="648" spans="1:9" ht="15">
      <c r="A648" s="28" t="s">
        <v>22</v>
      </c>
      <c r="B648" s="40">
        <v>190.78817446562078</v>
      </c>
      <c r="C648" s="40">
        <v>0</v>
      </c>
      <c r="D648" s="40">
        <v>0.29101149919035069</v>
      </c>
      <c r="E648" s="40">
        <v>0</v>
      </c>
      <c r="F648" s="40">
        <v>97.920814035188855</v>
      </c>
      <c r="G648" s="40">
        <v>0</v>
      </c>
      <c r="H648" s="41">
        <v>0</v>
      </c>
      <c r="I648" s="42">
        <f t="shared" si="111"/>
        <v>289</v>
      </c>
    </row>
    <row r="649" spans="1:9" ht="15">
      <c r="A649" s="30" t="s">
        <v>23</v>
      </c>
      <c r="B649" s="43">
        <v>8.1535783053174562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39">
        <f>SUM(B649:H649)</f>
        <v>8.1535783053174562</v>
      </c>
    </row>
    <row r="650" spans="1:9" ht="15">
      <c r="A650" s="28" t="s">
        <v>24</v>
      </c>
      <c r="B650" s="40">
        <v>26.157600000000002</v>
      </c>
      <c r="C650" s="40">
        <v>0</v>
      </c>
      <c r="D650" s="40">
        <v>0</v>
      </c>
      <c r="E650" s="40">
        <v>0</v>
      </c>
      <c r="F650" s="40">
        <v>0</v>
      </c>
      <c r="G650" s="40">
        <v>0</v>
      </c>
      <c r="H650" s="41">
        <v>0</v>
      </c>
      <c r="I650" s="42">
        <f t="shared" si="111"/>
        <v>26.157600000000002</v>
      </c>
    </row>
    <row r="651" spans="1:9" ht="15.75" thickBot="1">
      <c r="A651" s="30" t="s">
        <v>25</v>
      </c>
      <c r="B651" s="43">
        <v>366.15002211811816</v>
      </c>
      <c r="C651" s="43">
        <v>0.47574731644182378</v>
      </c>
      <c r="D651" s="43">
        <v>7.5735573481138934</v>
      </c>
      <c r="E651" s="43">
        <v>608.42668551320946</v>
      </c>
      <c r="F651" s="43">
        <v>0</v>
      </c>
      <c r="G651" s="43">
        <v>205.17380108526913</v>
      </c>
      <c r="H651" s="44">
        <v>2.8785866188478657</v>
      </c>
      <c r="I651" s="39">
        <f t="shared" si="111"/>
        <v>1190.6784000000005</v>
      </c>
    </row>
    <row r="652" spans="1:9" ht="15">
      <c r="A652" s="31" t="s">
        <v>26</v>
      </c>
      <c r="B652" s="45">
        <f>SUM(B631:B651)</f>
        <v>2078.1314109110513</v>
      </c>
      <c r="C652" s="45">
        <f t="shared" ref="C652" si="112">SUM(C631:C651)</f>
        <v>37.614884007090851</v>
      </c>
      <c r="D652" s="45">
        <f t="shared" ref="D652:I652" si="113">SUM(D631:D651)</f>
        <v>522.13458731878313</v>
      </c>
      <c r="E652" s="45">
        <f t="shared" si="113"/>
        <v>731.55482844488142</v>
      </c>
      <c r="F652" s="45">
        <f t="shared" si="113"/>
        <v>3604.0440078564152</v>
      </c>
      <c r="G652" s="45">
        <f t="shared" si="113"/>
        <v>205.17380108526913</v>
      </c>
      <c r="H652" s="46">
        <f t="shared" si="113"/>
        <v>2.8785866188478657</v>
      </c>
      <c r="I652" s="47">
        <f t="shared" si="113"/>
        <v>7181.5321062423391</v>
      </c>
    </row>
    <row r="653" spans="1:9" ht="15" thickBot="1">
      <c r="A653" s="32" t="s">
        <v>90</v>
      </c>
      <c r="B653" s="53">
        <f>B652/$I652</f>
        <v>0.28937159650162891</v>
      </c>
      <c r="C653" s="53">
        <f t="shared" ref="C653:I653" si="114">C652/$I652</f>
        <v>5.2377241305368808E-3</v>
      </c>
      <c r="D653" s="53">
        <f t="shared" si="114"/>
        <v>7.2705180398056388E-2</v>
      </c>
      <c r="E653" s="53">
        <f t="shared" si="114"/>
        <v>0.10186612238480401</v>
      </c>
      <c r="F653" s="53">
        <f t="shared" si="114"/>
        <v>0.50184890278826499</v>
      </c>
      <c r="G653" s="53">
        <f t="shared" si="114"/>
        <v>2.8569641971930716E-2</v>
      </c>
      <c r="H653" s="53">
        <f t="shared" si="114"/>
        <v>4.0083182477813298E-4</v>
      </c>
      <c r="I653" s="54">
        <f t="shared" si="114"/>
        <v>1</v>
      </c>
    </row>
  </sheetData>
  <mergeCells count="79">
    <mergeCell ref="B475:E495"/>
    <mergeCell ref="G475:H495"/>
    <mergeCell ref="B501:E521"/>
    <mergeCell ref="G501:H521"/>
    <mergeCell ref="F605:F625"/>
    <mergeCell ref="B527:E547"/>
    <mergeCell ref="G527:H547"/>
    <mergeCell ref="B553:E573"/>
    <mergeCell ref="G553:H573"/>
    <mergeCell ref="F579:F599"/>
    <mergeCell ref="B604:I604"/>
    <mergeCell ref="F371:F391"/>
    <mergeCell ref="F397:F417"/>
    <mergeCell ref="F423:F443"/>
    <mergeCell ref="B449:E469"/>
    <mergeCell ref="G449:H469"/>
    <mergeCell ref="A629:A630"/>
    <mergeCell ref="B6:I6"/>
    <mergeCell ref="F33:F53"/>
    <mergeCell ref="B59:E79"/>
    <mergeCell ref="G59:H79"/>
    <mergeCell ref="B110:I110"/>
    <mergeCell ref="F111:F131"/>
    <mergeCell ref="B136:I136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B214:I21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B162:I162"/>
    <mergeCell ref="B188:I188"/>
    <mergeCell ref="B32:I32"/>
    <mergeCell ref="B58:I58"/>
    <mergeCell ref="B84:I84"/>
    <mergeCell ref="B630:I630"/>
    <mergeCell ref="B240:I240"/>
    <mergeCell ref="B266:I266"/>
    <mergeCell ref="B292:I292"/>
    <mergeCell ref="B318:I318"/>
    <mergeCell ref="B344:I344"/>
    <mergeCell ref="B370:I370"/>
    <mergeCell ref="B396:I396"/>
    <mergeCell ref="B422:I422"/>
    <mergeCell ref="B448:I448"/>
    <mergeCell ref="B474:I474"/>
    <mergeCell ref="B500:I500"/>
    <mergeCell ref="B526:I526"/>
    <mergeCell ref="B578:I578"/>
    <mergeCell ref="B552:I552"/>
    <mergeCell ref="F345:F365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AF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45.125" style="1" customWidth="1"/>
    <col min="2" max="9" width="16.625" style="1" customWidth="1"/>
    <col min="10" max="10" width="12.375" style="4" bestFit="1" customWidth="1"/>
    <col min="11" max="11" width="13" customWidth="1"/>
    <col min="12" max="12" width="9.75" style="1" customWidth="1"/>
    <col min="13" max="19" width="16.625" style="1" customWidth="1"/>
    <col min="20" max="20" width="36.625" style="1" customWidth="1"/>
    <col min="21" max="41" width="16.625" style="1" customWidth="1"/>
    <col min="42" max="44" width="14.625" style="1" customWidth="1"/>
    <col min="45" max="16384" width="11" style="1"/>
  </cols>
  <sheetData>
    <row r="1" spans="1:11" s="4" customFormat="1" ht="15" customHeight="1" thickTop="1">
      <c r="A1" s="382" t="s">
        <v>115</v>
      </c>
      <c r="B1" s="455"/>
      <c r="C1" s="455"/>
      <c r="D1" s="455"/>
      <c r="E1" s="455"/>
      <c r="F1" s="455"/>
      <c r="G1" s="455"/>
      <c r="H1" s="455"/>
      <c r="I1" s="456"/>
      <c r="K1"/>
    </row>
    <row r="2" spans="1:11" s="4" customFormat="1" ht="14.25" customHeight="1">
      <c r="A2" s="457"/>
      <c r="B2" s="458"/>
      <c r="C2" s="458"/>
      <c r="D2" s="458"/>
      <c r="E2" s="458"/>
      <c r="F2" s="458"/>
      <c r="G2" s="458"/>
      <c r="H2" s="458"/>
      <c r="I2" s="459"/>
      <c r="K2"/>
    </row>
    <row r="3" spans="1:11" s="4" customFormat="1" ht="15" customHeight="1" thickBot="1">
      <c r="A3" s="460"/>
      <c r="B3" s="461"/>
      <c r="C3" s="461"/>
      <c r="D3" s="461"/>
      <c r="E3" s="461"/>
      <c r="F3" s="461"/>
      <c r="G3" s="461"/>
      <c r="H3" s="461"/>
      <c r="I3" s="462"/>
      <c r="K3"/>
    </row>
    <row r="4" spans="1:11" s="4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/>
    </row>
    <row r="5" spans="1:11" ht="13.5" customHeight="1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s="4" customFormat="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  <c r="K6"/>
    </row>
    <row r="7" spans="1:11" s="4" customFormat="1" ht="15" customHeight="1">
      <c r="A7" s="27" t="s">
        <v>7</v>
      </c>
      <c r="B7" s="37">
        <f>+B33+B85</f>
        <v>1230.7102714543676</v>
      </c>
      <c r="C7" s="37">
        <f t="shared" ref="C7:H7" si="0">+C33+C85</f>
        <v>680.99999999476483</v>
      </c>
      <c r="D7" s="37">
        <f t="shared" si="0"/>
        <v>2320.2897285508675</v>
      </c>
      <c r="E7" s="37">
        <f t="shared" si="0"/>
        <v>0</v>
      </c>
      <c r="F7" s="37">
        <f>+F59+F85</f>
        <v>7</v>
      </c>
      <c r="G7" s="37">
        <f t="shared" si="0"/>
        <v>0</v>
      </c>
      <c r="H7" s="38">
        <f t="shared" si="0"/>
        <v>0</v>
      </c>
      <c r="I7" s="39">
        <f>SUM(B7:H7)</f>
        <v>4239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33.772711795065916</v>
      </c>
      <c r="C8" s="40">
        <f t="shared" si="1"/>
        <v>0</v>
      </c>
      <c r="D8" s="40">
        <f t="shared" si="1"/>
        <v>3.2272882049340836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37</v>
      </c>
      <c r="K8" s="294">
        <v>0</v>
      </c>
    </row>
    <row r="9" spans="1:11" ht="13.5" customHeight="1">
      <c r="A9" s="29" t="s">
        <v>9</v>
      </c>
      <c r="B9" s="43">
        <f t="shared" si="1"/>
        <v>401.12453787984026</v>
      </c>
      <c r="C9" s="43">
        <f t="shared" si="1"/>
        <v>0</v>
      </c>
      <c r="D9" s="43">
        <f t="shared" si="1"/>
        <v>18.875462120159739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420</v>
      </c>
      <c r="K9" s="294">
        <v>0</v>
      </c>
    </row>
    <row r="10" spans="1:11" ht="13.5" customHeight="1">
      <c r="A10" s="28" t="s">
        <v>10</v>
      </c>
      <c r="B10" s="40">
        <f t="shared" si="1"/>
        <v>2624.0660206261796</v>
      </c>
      <c r="C10" s="40">
        <f t="shared" si="1"/>
        <v>2.7203389524303366E-8</v>
      </c>
      <c r="D10" s="40">
        <f t="shared" si="1"/>
        <v>291.93397933161714</v>
      </c>
      <c r="E10" s="40">
        <f t="shared" si="1"/>
        <v>1.4999999700000007E-8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2916</v>
      </c>
      <c r="K10" s="294">
        <v>0</v>
      </c>
    </row>
    <row r="11" spans="1:11" ht="13.5" customHeight="1">
      <c r="A11" s="29" t="s">
        <v>11</v>
      </c>
      <c r="B11" s="43">
        <f t="shared" si="1"/>
        <v>0</v>
      </c>
      <c r="C11" s="43">
        <f t="shared" si="1"/>
        <v>0</v>
      </c>
      <c r="D11" s="43">
        <f t="shared" si="1"/>
        <v>0</v>
      </c>
      <c r="E11" s="43">
        <f t="shared" si="1"/>
        <v>0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0</v>
      </c>
      <c r="K11" s="294">
        <v>0</v>
      </c>
    </row>
    <row r="12" spans="1:11" ht="13.5" customHeight="1">
      <c r="A12" s="28" t="s">
        <v>12</v>
      </c>
      <c r="B12" s="40">
        <f t="shared" si="1"/>
        <v>6.0413704837282062E-8</v>
      </c>
      <c r="C12" s="40">
        <f t="shared" si="1"/>
        <v>4.0275783197686733E-8</v>
      </c>
      <c r="D12" s="40">
        <f t="shared" si="1"/>
        <v>6.3758309385386056E-2</v>
      </c>
      <c r="E12" s="40">
        <f t="shared" si="1"/>
        <v>38.239875502947243</v>
      </c>
      <c r="F12" s="40">
        <f>+F64+F90</f>
        <v>20454.958727519966</v>
      </c>
      <c r="G12" s="40">
        <f t="shared" si="1"/>
        <v>0</v>
      </c>
      <c r="H12" s="41">
        <f t="shared" si="1"/>
        <v>0</v>
      </c>
      <c r="I12" s="42">
        <f t="shared" si="3"/>
        <v>20493.26236143299</v>
      </c>
      <c r="K12" s="294">
        <v>0</v>
      </c>
    </row>
    <row r="13" spans="1:11" ht="13.5" customHeight="1">
      <c r="A13" s="29" t="s">
        <v>13</v>
      </c>
      <c r="B13" s="43">
        <f t="shared" si="1"/>
        <v>0</v>
      </c>
      <c r="C13" s="43">
        <f t="shared" si="1"/>
        <v>0</v>
      </c>
      <c r="D13" s="43">
        <f t="shared" si="1"/>
        <v>0</v>
      </c>
      <c r="E13" s="43">
        <f t="shared" si="1"/>
        <v>81</v>
      </c>
      <c r="F13" s="43">
        <f t="shared" si="2"/>
        <v>14677</v>
      </c>
      <c r="G13" s="43">
        <f t="shared" si="1"/>
        <v>0</v>
      </c>
      <c r="H13" s="44">
        <f t="shared" si="1"/>
        <v>0</v>
      </c>
      <c r="I13" s="39">
        <f t="shared" si="3"/>
        <v>14758</v>
      </c>
      <c r="K13" s="294">
        <v>0</v>
      </c>
    </row>
    <row r="14" spans="1:11" ht="13.5" customHeight="1">
      <c r="A14" s="28" t="s">
        <v>14</v>
      </c>
      <c r="B14" s="40">
        <f t="shared" si="1"/>
        <v>7.2717084535458802E-8</v>
      </c>
      <c r="C14" s="40">
        <f t="shared" si="1"/>
        <v>2.4168925955175729</v>
      </c>
      <c r="D14" s="40">
        <f t="shared" si="1"/>
        <v>5.2784179935360571</v>
      </c>
      <c r="E14" s="40">
        <f t="shared" si="1"/>
        <v>1326.0958195484523</v>
      </c>
      <c r="F14" s="40">
        <f t="shared" si="2"/>
        <v>32685.627938357862</v>
      </c>
      <c r="G14" s="40">
        <f t="shared" si="1"/>
        <v>0</v>
      </c>
      <c r="H14" s="41">
        <f t="shared" si="1"/>
        <v>0</v>
      </c>
      <c r="I14" s="42">
        <f>SUM(B14:H14)</f>
        <v>34019.419068568088</v>
      </c>
      <c r="K14" s="294">
        <v>0</v>
      </c>
    </row>
    <row r="15" spans="1:11" ht="13.5" customHeight="1">
      <c r="A15" s="29" t="s">
        <v>15</v>
      </c>
      <c r="B15" s="43">
        <f>+B41+B93</f>
        <v>16189.67677129601</v>
      </c>
      <c r="C15" s="43">
        <f t="shared" si="1"/>
        <v>23.537085401453741</v>
      </c>
      <c r="D15" s="43">
        <f t="shared" si="1"/>
        <v>1206.7861432937091</v>
      </c>
      <c r="E15" s="43">
        <f t="shared" si="1"/>
        <v>8.8275861067671846E-9</v>
      </c>
      <c r="F15" s="43">
        <f t="shared" si="2"/>
        <v>0</v>
      </c>
      <c r="G15" s="43">
        <f t="shared" si="1"/>
        <v>0</v>
      </c>
      <c r="H15" s="44">
        <f t="shared" si="1"/>
        <v>0</v>
      </c>
      <c r="I15" s="39">
        <f t="shared" si="3"/>
        <v>17420.000000000004</v>
      </c>
      <c r="K15" s="294">
        <v>0</v>
      </c>
    </row>
    <row r="16" spans="1:11" ht="13.5" customHeight="1">
      <c r="A16" s="28" t="s">
        <v>16</v>
      </c>
      <c r="B16" s="40">
        <f t="shared" si="1"/>
        <v>4331.4167461689349</v>
      </c>
      <c r="C16" s="40">
        <f t="shared" si="1"/>
        <v>927.1464132522724</v>
      </c>
      <c r="D16" s="40">
        <f t="shared" si="1"/>
        <v>1645.4176410257528</v>
      </c>
      <c r="E16" s="40">
        <f t="shared" si="1"/>
        <v>90.019199553039527</v>
      </c>
      <c r="F16" s="40">
        <f t="shared" si="2"/>
        <v>0</v>
      </c>
      <c r="G16" s="40">
        <f t="shared" si="1"/>
        <v>0</v>
      </c>
      <c r="H16" s="41">
        <f t="shared" si="1"/>
        <v>0</v>
      </c>
      <c r="I16" s="42">
        <f t="shared" si="3"/>
        <v>6993.9999999999991</v>
      </c>
      <c r="K16" s="294">
        <v>0</v>
      </c>
    </row>
    <row r="17" spans="1:11" ht="13.5" customHeight="1">
      <c r="A17" s="29" t="s">
        <v>17</v>
      </c>
      <c r="B17" s="43">
        <f t="shared" si="1"/>
        <v>740.73328435723954</v>
      </c>
      <c r="C17" s="43">
        <f t="shared" si="1"/>
        <v>8.5047620981172933</v>
      </c>
      <c r="D17" s="43">
        <f t="shared" si="1"/>
        <v>271.82478282347125</v>
      </c>
      <c r="E17" s="43">
        <f t="shared" si="1"/>
        <v>13.937170721171949</v>
      </c>
      <c r="F17" s="43">
        <f t="shared" si="2"/>
        <v>43.850339274505622</v>
      </c>
      <c r="G17" s="43">
        <f t="shared" si="1"/>
        <v>0</v>
      </c>
      <c r="H17" s="44">
        <f t="shared" si="1"/>
        <v>0</v>
      </c>
      <c r="I17" s="39">
        <f>SUM(B17:H17)</f>
        <v>1078.8503392745056</v>
      </c>
      <c r="K17" s="294">
        <v>0</v>
      </c>
    </row>
    <row r="18" spans="1:11" ht="13.5" customHeight="1">
      <c r="A18" s="28" t="s">
        <v>18</v>
      </c>
      <c r="B18" s="40">
        <f t="shared" si="1"/>
        <v>3.3962264138127446E-9</v>
      </c>
      <c r="C18" s="40">
        <f t="shared" si="1"/>
        <v>3.3962264138127446E-9</v>
      </c>
      <c r="D18" s="40">
        <f t="shared" si="1"/>
        <v>17.999999993207549</v>
      </c>
      <c r="E18" s="40">
        <f t="shared" si="1"/>
        <v>0</v>
      </c>
      <c r="F18" s="40">
        <f t="shared" si="2"/>
        <v>0</v>
      </c>
      <c r="G18" s="40">
        <f t="shared" si="1"/>
        <v>0</v>
      </c>
      <c r="H18" s="41">
        <f t="shared" si="1"/>
        <v>0</v>
      </c>
      <c r="I18" s="42">
        <f t="shared" si="3"/>
        <v>18.000000000000004</v>
      </c>
      <c r="K18" s="294">
        <v>0</v>
      </c>
    </row>
    <row r="19" spans="1:11" ht="13.5" customHeight="1">
      <c r="A19" s="29" t="s">
        <v>140</v>
      </c>
      <c r="B19" s="43">
        <f t="shared" si="1"/>
        <v>18796.519705722618</v>
      </c>
      <c r="C19" s="43">
        <f t="shared" si="1"/>
        <v>5275.013576772868</v>
      </c>
      <c r="D19" s="43">
        <f t="shared" si="1"/>
        <v>9568.5058034483955</v>
      </c>
      <c r="E19" s="43">
        <f t="shared" si="1"/>
        <v>806.85355557764467</v>
      </c>
      <c r="F19" s="43">
        <f t="shared" si="2"/>
        <v>2640</v>
      </c>
      <c r="G19" s="43">
        <f t="shared" si="1"/>
        <v>0</v>
      </c>
      <c r="H19" s="44">
        <f t="shared" si="1"/>
        <v>0</v>
      </c>
      <c r="I19" s="39">
        <f t="shared" si="3"/>
        <v>37086.892641521525</v>
      </c>
      <c r="K19" s="294">
        <v>0</v>
      </c>
    </row>
    <row r="20" spans="1:11" ht="13.5" customHeight="1">
      <c r="A20" s="28" t="s">
        <v>19</v>
      </c>
      <c r="B20" s="40">
        <f t="shared" si="1"/>
        <v>0</v>
      </c>
      <c r="C20" s="40">
        <f t="shared" si="1"/>
        <v>0</v>
      </c>
      <c r="D20" s="40">
        <f t="shared" si="1"/>
        <v>0</v>
      </c>
      <c r="E20" s="40">
        <f t="shared" si="1"/>
        <v>0</v>
      </c>
      <c r="F20" s="40">
        <f t="shared" si="2"/>
        <v>0</v>
      </c>
      <c r="G20" s="40">
        <f t="shared" si="1"/>
        <v>0</v>
      </c>
      <c r="H20" s="41">
        <f t="shared" si="1"/>
        <v>0</v>
      </c>
      <c r="I20" s="42">
        <f t="shared" si="3"/>
        <v>0</v>
      </c>
      <c r="K20" s="294">
        <v>0</v>
      </c>
    </row>
    <row r="21" spans="1:11" ht="13.5" customHeight="1">
      <c r="A21" s="29" t="s">
        <v>20</v>
      </c>
      <c r="B21" s="43">
        <f t="shared" si="1"/>
        <v>0</v>
      </c>
      <c r="C21" s="43">
        <f t="shared" si="1"/>
        <v>0</v>
      </c>
      <c r="D21" s="43">
        <f t="shared" si="1"/>
        <v>0</v>
      </c>
      <c r="E21" s="43">
        <f t="shared" si="1"/>
        <v>0</v>
      </c>
      <c r="F21" s="43">
        <f t="shared" si="2"/>
        <v>0</v>
      </c>
      <c r="G21" s="43">
        <f t="shared" si="1"/>
        <v>0</v>
      </c>
      <c r="H21" s="44">
        <f t="shared" si="1"/>
        <v>0</v>
      </c>
      <c r="I21" s="39">
        <f t="shared" si="3"/>
        <v>0</v>
      </c>
      <c r="K21" s="294">
        <v>0</v>
      </c>
    </row>
    <row r="22" spans="1:11" ht="13.5" customHeight="1">
      <c r="A22" s="28" t="s">
        <v>21</v>
      </c>
      <c r="B22" s="40">
        <f t="shared" si="1"/>
        <v>98.899789282132176</v>
      </c>
      <c r="C22" s="40">
        <f t="shared" si="1"/>
        <v>271.18644241468314</v>
      </c>
      <c r="D22" s="40">
        <f t="shared" si="1"/>
        <v>125.91376828499611</v>
      </c>
      <c r="E22" s="40">
        <f t="shared" si="1"/>
        <v>1.8188585507127686E-8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496.00000000000006</v>
      </c>
      <c r="K22" s="294">
        <v>0</v>
      </c>
    </row>
    <row r="23" spans="1:11" ht="13.5" customHeight="1">
      <c r="A23" s="30" t="s">
        <v>60</v>
      </c>
      <c r="B23" s="43">
        <f t="shared" si="1"/>
        <v>19169.204010380712</v>
      </c>
      <c r="C23" s="43">
        <f t="shared" si="1"/>
        <v>71.059370094290244</v>
      </c>
      <c r="D23" s="43">
        <f t="shared" si="1"/>
        <v>2453.73661942233</v>
      </c>
      <c r="E23" s="43">
        <f t="shared" si="1"/>
        <v>1.0266666610844443E-7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21694</v>
      </c>
      <c r="K23" s="294">
        <v>0</v>
      </c>
    </row>
    <row r="24" spans="1:11" ht="13.5" customHeight="1">
      <c r="A24" s="28" t="s">
        <v>22</v>
      </c>
      <c r="B24" s="40">
        <f t="shared" ref="B24:H27" si="4">+B50+B102</f>
        <v>838.21382025047717</v>
      </c>
      <c r="C24" s="40">
        <f t="shared" si="4"/>
        <v>566.5029905157985</v>
      </c>
      <c r="D24" s="40">
        <f t="shared" si="4"/>
        <v>105.12916086689758</v>
      </c>
      <c r="E24" s="40">
        <f t="shared" si="4"/>
        <v>2.8326118303236031E-8</v>
      </c>
      <c r="F24" s="40">
        <f t="shared" si="2"/>
        <v>141.98513041850077</v>
      </c>
      <c r="G24" s="40">
        <f t="shared" si="4"/>
        <v>0</v>
      </c>
      <c r="H24" s="41">
        <f t="shared" si="4"/>
        <v>0</v>
      </c>
      <c r="I24" s="42">
        <f t="shared" si="3"/>
        <v>1651.8311020800002</v>
      </c>
      <c r="K24" s="294">
        <v>0</v>
      </c>
    </row>
    <row r="25" spans="1:11" ht="13.5" customHeight="1">
      <c r="A25" s="30" t="s">
        <v>23</v>
      </c>
      <c r="B25" s="43">
        <f t="shared" si="4"/>
        <v>520.36807358781937</v>
      </c>
      <c r="C25" s="43">
        <f t="shared" si="4"/>
        <v>0</v>
      </c>
      <c r="D25" s="43">
        <f t="shared" si="4"/>
        <v>459.77165102528909</v>
      </c>
      <c r="E25" s="43">
        <f t="shared" si="4"/>
        <v>0</v>
      </c>
      <c r="F25" s="43">
        <f t="shared" si="2"/>
        <v>0</v>
      </c>
      <c r="G25" s="43">
        <f t="shared" si="4"/>
        <v>0</v>
      </c>
      <c r="H25" s="44">
        <f t="shared" si="4"/>
        <v>0</v>
      </c>
      <c r="I25" s="39">
        <f t="shared" si="3"/>
        <v>980.13972461310846</v>
      </c>
      <c r="K25" s="294">
        <v>0</v>
      </c>
    </row>
    <row r="26" spans="1:11" ht="13.5" customHeight="1">
      <c r="A26" s="28" t="s">
        <v>24</v>
      </c>
      <c r="B26" s="40">
        <f t="shared" si="4"/>
        <v>2337.9534446986199</v>
      </c>
      <c r="C26" s="40">
        <f t="shared" si="4"/>
        <v>251.00955980575154</v>
      </c>
      <c r="D26" s="40">
        <f t="shared" si="4"/>
        <v>469.37858347333696</v>
      </c>
      <c r="E26" s="40">
        <f t="shared" si="4"/>
        <v>2.2292303569718562E-8</v>
      </c>
      <c r="F26" s="40">
        <f t="shared" si="2"/>
        <v>0</v>
      </c>
      <c r="G26" s="40">
        <f t="shared" si="4"/>
        <v>0</v>
      </c>
      <c r="H26" s="41">
        <f t="shared" si="4"/>
        <v>0</v>
      </c>
      <c r="I26" s="42">
        <f t="shared" si="3"/>
        <v>3058.3415880000007</v>
      </c>
      <c r="K26" s="294">
        <v>0</v>
      </c>
    </row>
    <row r="27" spans="1:11" s="15" customFormat="1" ht="13.5" customHeight="1" thickBot="1">
      <c r="A27" s="30" t="s">
        <v>25</v>
      </c>
      <c r="B27" s="43">
        <f t="shared" si="4"/>
        <v>3506.6682647553434</v>
      </c>
      <c r="C27" s="43">
        <f t="shared" si="4"/>
        <v>54.388714208277761</v>
      </c>
      <c r="D27" s="43">
        <f t="shared" si="4"/>
        <v>6574.2084812247895</v>
      </c>
      <c r="E27" s="43">
        <f t="shared" si="4"/>
        <v>14170.866906079169</v>
      </c>
      <c r="F27" s="43">
        <f t="shared" si="2"/>
        <v>1702.9764</v>
      </c>
      <c r="G27" s="43">
        <f t="shared" si="4"/>
        <v>4729.6205392457441</v>
      </c>
      <c r="H27" s="44">
        <f t="shared" si="4"/>
        <v>326.90189448667763</v>
      </c>
      <c r="I27" s="39">
        <f t="shared" si="3"/>
        <v>31065.6312</v>
      </c>
      <c r="K27" s="294">
        <v>0</v>
      </c>
    </row>
    <row r="28" spans="1:11" ht="13.5" customHeight="1">
      <c r="A28" s="31" t="s">
        <v>26</v>
      </c>
      <c r="B28" s="45">
        <f>SUM(B7:B27)</f>
        <v>70819.327452391895</v>
      </c>
      <c r="C28" s="45">
        <f t="shared" ref="C28:I28" si="5">SUM(C7:C27)</f>
        <v>8131.7658072246704</v>
      </c>
      <c r="D28" s="45">
        <f t="shared" si="5"/>
        <v>25538.341269392677</v>
      </c>
      <c r="E28" s="45">
        <f t="shared" si="5"/>
        <v>16527.012527177725</v>
      </c>
      <c r="F28" s="45">
        <f t="shared" si="5"/>
        <v>72353.398535570828</v>
      </c>
      <c r="G28" s="45">
        <f t="shared" si="5"/>
        <v>4729.6205392457441</v>
      </c>
      <c r="H28" s="45">
        <f t="shared" si="5"/>
        <v>326.90189448667763</v>
      </c>
      <c r="I28" s="45">
        <f t="shared" si="5"/>
        <v>198426.36802549023</v>
      </c>
      <c r="J28" s="293">
        <v>0</v>
      </c>
      <c r="K28" s="294">
        <v>0</v>
      </c>
    </row>
    <row r="29" spans="1:11" ht="15" thickBot="1">
      <c r="A29" s="32" t="s">
        <v>90</v>
      </c>
      <c r="B29" s="48">
        <f>B28/$I28</f>
        <v>0.35690482145646241</v>
      </c>
      <c r="C29" s="48">
        <f t="shared" ref="C29:I29" si="6">C28/$I28</f>
        <v>4.0981276269593608E-2</v>
      </c>
      <c r="D29" s="48">
        <f t="shared" si="6"/>
        <v>0.1287043729294686</v>
      </c>
      <c r="E29" s="48">
        <f t="shared" si="6"/>
        <v>8.3290404857154027E-2</v>
      </c>
      <c r="F29" s="48">
        <f t="shared" si="6"/>
        <v>0.36463600707682242</v>
      </c>
      <c r="G29" s="48">
        <f t="shared" si="6"/>
        <v>2.3835645364622952E-2</v>
      </c>
      <c r="H29" s="48">
        <f t="shared" si="6"/>
        <v>1.6474720458758947E-3</v>
      </c>
      <c r="I29" s="49">
        <f t="shared" si="6"/>
        <v>1</v>
      </c>
      <c r="K29" s="294"/>
    </row>
    <row r="30" spans="1:11" ht="15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13.5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2.0000000052351581</v>
      </c>
      <c r="C33" s="37">
        <f t="shared" ref="C33:E33" si="7">C111+C137+C163+C189+C215+C241+C267+C293+C319+C345+C371+C397+C423</f>
        <v>680.99999999476483</v>
      </c>
      <c r="D33" s="37">
        <f t="shared" si="7"/>
        <v>2225</v>
      </c>
      <c r="E33" s="37">
        <f t="shared" si="7"/>
        <v>0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2908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0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0</v>
      </c>
      <c r="K34" s="294">
        <v>0</v>
      </c>
    </row>
    <row r="35" spans="1:11" ht="13.5" customHeight="1">
      <c r="A35" s="29" t="s">
        <v>9</v>
      </c>
      <c r="B35" s="43">
        <f t="shared" si="9"/>
        <v>150</v>
      </c>
      <c r="C35" s="43">
        <f t="shared" si="9"/>
        <v>0</v>
      </c>
      <c r="D35" s="43">
        <f t="shared" si="9"/>
        <v>0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150</v>
      </c>
      <c r="K35" s="294">
        <v>0</v>
      </c>
    </row>
    <row r="36" spans="1:11" ht="13.5" customHeight="1">
      <c r="A36" s="28" t="s">
        <v>10</v>
      </c>
      <c r="B36" s="40">
        <f t="shared" si="9"/>
        <v>2.7203389524303366E-8</v>
      </c>
      <c r="C36" s="40">
        <f t="shared" si="9"/>
        <v>2.7203389524303366E-8</v>
      </c>
      <c r="D36" s="40">
        <f t="shared" si="9"/>
        <v>118.99999993059323</v>
      </c>
      <c r="E36" s="40">
        <f t="shared" si="9"/>
        <v>1.4999999700000007E-8</v>
      </c>
      <c r="F36" s="422"/>
      <c r="G36" s="40">
        <f t="shared" si="8"/>
        <v>0</v>
      </c>
      <c r="H36" s="41">
        <f t="shared" si="8"/>
        <v>0</v>
      </c>
      <c r="I36" s="42">
        <f t="shared" si="10"/>
        <v>119.00000000000001</v>
      </c>
      <c r="K36" s="294">
        <v>0</v>
      </c>
    </row>
    <row r="37" spans="1:11" ht="13.5" customHeight="1">
      <c r="A37" s="29" t="s">
        <v>11</v>
      </c>
      <c r="B37" s="43">
        <f t="shared" si="9"/>
        <v>0</v>
      </c>
      <c r="C37" s="43">
        <f t="shared" si="9"/>
        <v>0</v>
      </c>
      <c r="D37" s="43">
        <f t="shared" si="9"/>
        <v>0</v>
      </c>
      <c r="E37" s="43">
        <f t="shared" si="9"/>
        <v>0</v>
      </c>
      <c r="F37" s="422"/>
      <c r="G37" s="43">
        <f t="shared" si="8"/>
        <v>0</v>
      </c>
      <c r="H37" s="44">
        <f t="shared" si="8"/>
        <v>0</v>
      </c>
      <c r="I37" s="39">
        <f t="shared" si="10"/>
        <v>0</v>
      </c>
      <c r="K37" s="294">
        <v>0</v>
      </c>
    </row>
    <row r="38" spans="1:11" ht="13.5" customHeight="1">
      <c r="A38" s="28" t="s">
        <v>12</v>
      </c>
      <c r="B38" s="40">
        <f t="shared" si="9"/>
        <v>6.0413704837282062E-8</v>
      </c>
      <c r="C38" s="40">
        <f t="shared" si="9"/>
        <v>4.0275783197686733E-8</v>
      </c>
      <c r="D38" s="40">
        <f t="shared" si="9"/>
        <v>4.0275783197686733E-8</v>
      </c>
      <c r="E38" s="40">
        <f t="shared" si="9"/>
        <v>3.5156448781766896</v>
      </c>
      <c r="F38" s="422"/>
      <c r="G38" s="40">
        <f t="shared" si="8"/>
        <v>0</v>
      </c>
      <c r="H38" s="41">
        <f t="shared" si="8"/>
        <v>0</v>
      </c>
      <c r="I38" s="42">
        <f t="shared" si="10"/>
        <v>3.5156450191419606</v>
      </c>
      <c r="K38" s="294">
        <v>0</v>
      </c>
    </row>
    <row r="39" spans="1:11" ht="13.5" customHeight="1">
      <c r="A39" s="29" t="s">
        <v>13</v>
      </c>
      <c r="B39" s="43">
        <f t="shared" si="9"/>
        <v>0</v>
      </c>
      <c r="C39" s="43">
        <f t="shared" si="9"/>
        <v>0</v>
      </c>
      <c r="D39" s="43">
        <f t="shared" si="9"/>
        <v>0</v>
      </c>
      <c r="E39" s="43">
        <f t="shared" si="9"/>
        <v>0</v>
      </c>
      <c r="F39" s="422"/>
      <c r="G39" s="43">
        <f t="shared" si="8"/>
        <v>0</v>
      </c>
      <c r="H39" s="44">
        <f t="shared" si="8"/>
        <v>0</v>
      </c>
      <c r="I39" s="39">
        <f t="shared" si="10"/>
        <v>0</v>
      </c>
      <c r="K39" s="294">
        <v>0</v>
      </c>
    </row>
    <row r="40" spans="1:11" ht="13.5" customHeight="1">
      <c r="A40" s="28" t="s">
        <v>14</v>
      </c>
      <c r="B40" s="40">
        <f t="shared" si="9"/>
        <v>7.2717084535458802E-8</v>
      </c>
      <c r="C40" s="40">
        <f t="shared" si="9"/>
        <v>0.58290638700661812</v>
      </c>
      <c r="D40" s="40">
        <f t="shared" si="9"/>
        <v>5.0475353264557858</v>
      </c>
      <c r="E40" s="40">
        <f t="shared" si="9"/>
        <v>1129.3788659064776</v>
      </c>
      <c r="F40" s="422"/>
      <c r="G40" s="40">
        <f t="shared" si="8"/>
        <v>0</v>
      </c>
      <c r="H40" s="41">
        <f t="shared" si="8"/>
        <v>0</v>
      </c>
      <c r="I40" s="42">
        <f>SUM(B40:H40)</f>
        <v>1135.0093076926571</v>
      </c>
      <c r="K40" s="294">
        <v>0</v>
      </c>
    </row>
    <row r="41" spans="1:11" ht="13.5" customHeight="1">
      <c r="A41" s="29" t="s">
        <v>15</v>
      </c>
      <c r="B41" s="43">
        <f t="shared" si="9"/>
        <v>54.129264240093882</v>
      </c>
      <c r="C41" s="43">
        <f t="shared" si="9"/>
        <v>0.80487023047802242</v>
      </c>
      <c r="D41" s="43">
        <f t="shared" si="9"/>
        <v>27.0658655206005</v>
      </c>
      <c r="E41" s="43">
        <f t="shared" si="9"/>
        <v>8.8275861067671846E-9</v>
      </c>
      <c r="F41" s="422"/>
      <c r="G41" s="43">
        <f t="shared" si="8"/>
        <v>0</v>
      </c>
      <c r="H41" s="44">
        <f t="shared" si="8"/>
        <v>0</v>
      </c>
      <c r="I41" s="39">
        <f t="shared" si="10"/>
        <v>81.999999999999986</v>
      </c>
      <c r="K41" s="294">
        <v>0</v>
      </c>
    </row>
    <row r="42" spans="1:11" ht="13.5" customHeight="1">
      <c r="A42" s="28" t="s">
        <v>16</v>
      </c>
      <c r="B42" s="40">
        <f t="shared" si="9"/>
        <v>900.89770796228368</v>
      </c>
      <c r="C42" s="40">
        <f t="shared" si="9"/>
        <v>738.22767534249442</v>
      </c>
      <c r="D42" s="40">
        <f t="shared" si="9"/>
        <v>1455.8746166781686</v>
      </c>
      <c r="E42" s="40">
        <f t="shared" si="9"/>
        <v>1.7053428998951044E-8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3095.0000000000005</v>
      </c>
      <c r="K42" s="294">
        <v>0</v>
      </c>
    </row>
    <row r="43" spans="1:11" ht="13.5" customHeight="1">
      <c r="A43" s="29" t="s">
        <v>17</v>
      </c>
      <c r="B43" s="43">
        <f t="shared" si="9"/>
        <v>43.898660809477448</v>
      </c>
      <c r="C43" s="43">
        <f t="shared" si="9"/>
        <v>7.3312116532355001</v>
      </c>
      <c r="D43" s="43">
        <f t="shared" si="9"/>
        <v>209.94723772638943</v>
      </c>
      <c r="E43" s="43">
        <f t="shared" si="9"/>
        <v>8.822889810897637</v>
      </c>
      <c r="F43" s="422"/>
      <c r="G43" s="43">
        <f t="shared" si="8"/>
        <v>0</v>
      </c>
      <c r="H43" s="44">
        <f t="shared" si="8"/>
        <v>0</v>
      </c>
      <c r="I43" s="39">
        <f>SUM(B43:H43)</f>
        <v>270.00000000000006</v>
      </c>
      <c r="K43" s="294">
        <v>0</v>
      </c>
    </row>
    <row r="44" spans="1:11" ht="13.5" customHeight="1">
      <c r="A44" s="28" t="s">
        <v>18</v>
      </c>
      <c r="B44" s="40">
        <f t="shared" si="9"/>
        <v>3.3962264138127446E-9</v>
      </c>
      <c r="C44" s="40">
        <f t="shared" si="9"/>
        <v>3.3962264138127446E-9</v>
      </c>
      <c r="D44" s="40">
        <f t="shared" si="9"/>
        <v>17.999999993207549</v>
      </c>
      <c r="E44" s="40">
        <f t="shared" si="9"/>
        <v>0</v>
      </c>
      <c r="F44" s="422"/>
      <c r="G44" s="40">
        <f t="shared" si="8"/>
        <v>0</v>
      </c>
      <c r="H44" s="41">
        <f t="shared" si="8"/>
        <v>0</v>
      </c>
      <c r="I44" s="42">
        <f>SUM(B44:H44)</f>
        <v>18.000000000000004</v>
      </c>
      <c r="K44" s="294">
        <v>0</v>
      </c>
    </row>
    <row r="45" spans="1:11" ht="13.5" customHeight="1">
      <c r="A45" s="29" t="s">
        <v>140</v>
      </c>
      <c r="B45" s="43">
        <f t="shared" si="9"/>
        <v>3530.2111941218482</v>
      </c>
      <c r="C45" s="43">
        <f t="shared" si="9"/>
        <v>4762.3315058805074</v>
      </c>
      <c r="D45" s="43">
        <f t="shared" si="9"/>
        <v>5687.3370240470967</v>
      </c>
      <c r="E45" s="43">
        <f t="shared" si="9"/>
        <v>728.12027595054667</v>
      </c>
      <c r="F45" s="422"/>
      <c r="G45" s="43">
        <f t="shared" si="8"/>
        <v>0</v>
      </c>
      <c r="H45" s="44">
        <f t="shared" si="8"/>
        <v>0</v>
      </c>
      <c r="I45" s="39">
        <f t="shared" si="10"/>
        <v>14708</v>
      </c>
      <c r="K45" s="294">
        <v>0</v>
      </c>
    </row>
    <row r="46" spans="1:11" ht="13.5" customHeight="1">
      <c r="A46" s="28" t="s">
        <v>19</v>
      </c>
      <c r="B46" s="40">
        <f t="shared" si="9"/>
        <v>0</v>
      </c>
      <c r="C46" s="40">
        <f t="shared" si="9"/>
        <v>0</v>
      </c>
      <c r="D46" s="40">
        <f t="shared" si="9"/>
        <v>0</v>
      </c>
      <c r="E46" s="40">
        <f t="shared" si="9"/>
        <v>0</v>
      </c>
      <c r="F46" s="422"/>
      <c r="G46" s="40">
        <f t="shared" si="8"/>
        <v>0</v>
      </c>
      <c r="H46" s="41">
        <f t="shared" si="8"/>
        <v>0</v>
      </c>
      <c r="I46" s="42">
        <f t="shared" si="10"/>
        <v>0</v>
      </c>
      <c r="K46" s="294">
        <v>0</v>
      </c>
    </row>
    <row r="47" spans="1:11" ht="13.5" customHeight="1">
      <c r="A47" s="29" t="s">
        <v>20</v>
      </c>
      <c r="B47" s="43">
        <f t="shared" si="9"/>
        <v>0</v>
      </c>
      <c r="C47" s="43">
        <f t="shared" si="9"/>
        <v>0</v>
      </c>
      <c r="D47" s="43">
        <f t="shared" si="9"/>
        <v>0</v>
      </c>
      <c r="E47" s="43">
        <f t="shared" si="9"/>
        <v>0</v>
      </c>
      <c r="F47" s="422"/>
      <c r="G47" s="43">
        <f t="shared" si="8"/>
        <v>0</v>
      </c>
      <c r="H47" s="44">
        <f t="shared" si="8"/>
        <v>0</v>
      </c>
      <c r="I47" s="39">
        <f t="shared" si="10"/>
        <v>0</v>
      </c>
      <c r="K47" s="294">
        <v>0</v>
      </c>
    </row>
    <row r="48" spans="1:11" ht="13.5" customHeight="1">
      <c r="A48" s="28" t="s">
        <v>21</v>
      </c>
      <c r="B48" s="40">
        <f t="shared" si="9"/>
        <v>11.514345251473497</v>
      </c>
      <c r="C48" s="40">
        <f t="shared" si="9"/>
        <v>271.18644241468314</v>
      </c>
      <c r="D48" s="40">
        <f t="shared" si="9"/>
        <v>124.29921231565478</v>
      </c>
      <c r="E48" s="40">
        <f t="shared" si="9"/>
        <v>1.8188585507127686E-8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407.00000000000006</v>
      </c>
      <c r="K48" s="294">
        <v>0</v>
      </c>
    </row>
    <row r="49" spans="1:11" ht="13.5" customHeight="1">
      <c r="A49" s="30" t="s">
        <v>60</v>
      </c>
      <c r="B49" s="43">
        <f t="shared" si="9"/>
        <v>43.420600614267151</v>
      </c>
      <c r="C49" s="43">
        <f t="shared" si="9"/>
        <v>35.516761278476025</v>
      </c>
      <c r="D49" s="43">
        <f t="shared" si="9"/>
        <v>71.062638004590156</v>
      </c>
      <c r="E49" s="43">
        <f t="shared" si="9"/>
        <v>1.0266666610844443E-7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150</v>
      </c>
      <c r="K49" s="294">
        <v>0</v>
      </c>
    </row>
    <row r="50" spans="1:11" ht="13.5" customHeight="1">
      <c r="A50" s="28" t="s">
        <v>22</v>
      </c>
      <c r="B50" s="40">
        <f t="shared" ref="B50:E53" si="12">B128+B154+B180+B206+B232+B258+B284+B310+B336+B362+B388+B414+B440</f>
        <v>63.938386519183268</v>
      </c>
      <c r="C50" s="40">
        <f t="shared" si="12"/>
        <v>566.5029905157985</v>
      </c>
      <c r="D50" s="40">
        <f t="shared" si="12"/>
        <v>46.558622936692203</v>
      </c>
      <c r="E50" s="40">
        <f t="shared" si="12"/>
        <v>2.8326118303236031E-8</v>
      </c>
      <c r="F50" s="422"/>
      <c r="G50" s="40">
        <f t="shared" si="11"/>
        <v>0</v>
      </c>
      <c r="H50" s="41">
        <f t="shared" si="11"/>
        <v>0</v>
      </c>
      <c r="I50" s="42">
        <f t="shared" si="10"/>
        <v>677.00000000000011</v>
      </c>
      <c r="K50" s="294">
        <v>0</v>
      </c>
    </row>
    <row r="51" spans="1:11" ht="13.5" customHeight="1">
      <c r="A51" s="30" t="s">
        <v>23</v>
      </c>
      <c r="B51" s="43">
        <f t="shared" si="12"/>
        <v>0</v>
      </c>
      <c r="C51" s="43">
        <f t="shared" si="12"/>
        <v>0</v>
      </c>
      <c r="D51" s="43">
        <f t="shared" si="12"/>
        <v>0</v>
      </c>
      <c r="E51" s="43">
        <f t="shared" si="12"/>
        <v>0</v>
      </c>
      <c r="F51" s="422"/>
      <c r="G51" s="43">
        <f t="shared" si="11"/>
        <v>0</v>
      </c>
      <c r="H51" s="44">
        <f t="shared" si="11"/>
        <v>0</v>
      </c>
      <c r="I51" s="39">
        <f t="shared" si="10"/>
        <v>0</v>
      </c>
      <c r="K51" s="294">
        <v>0</v>
      </c>
    </row>
    <row r="52" spans="1:11" ht="13.5" customHeight="1">
      <c r="A52" s="28" t="s">
        <v>24</v>
      </c>
      <c r="B52" s="40">
        <f t="shared" si="12"/>
        <v>834.34975110797939</v>
      </c>
      <c r="C52" s="40">
        <f t="shared" si="12"/>
        <v>250.52316619639157</v>
      </c>
      <c r="D52" s="40">
        <f t="shared" si="12"/>
        <v>142.92148267333698</v>
      </c>
      <c r="E52" s="40">
        <f t="shared" si="12"/>
        <v>2.2292303569718562E-8</v>
      </c>
      <c r="F52" s="422"/>
      <c r="G52" s="40">
        <f t="shared" si="11"/>
        <v>0</v>
      </c>
      <c r="H52" s="41">
        <f t="shared" si="11"/>
        <v>0</v>
      </c>
      <c r="I52" s="42">
        <f t="shared" si="10"/>
        <v>1227.7944000000005</v>
      </c>
      <c r="K52" s="294">
        <v>0</v>
      </c>
    </row>
    <row r="53" spans="1:11" ht="13.5" customHeight="1" thickBot="1">
      <c r="A53" s="30" t="s">
        <v>25</v>
      </c>
      <c r="B53" s="43">
        <f t="shared" si="12"/>
        <v>221.42102517436379</v>
      </c>
      <c r="C53" s="43">
        <f t="shared" si="12"/>
        <v>53.92972730995745</v>
      </c>
      <c r="D53" s="43">
        <f t="shared" si="12"/>
        <v>1781.3016082231491</v>
      </c>
      <c r="E53" s="43">
        <f t="shared" si="12"/>
        <v>8071.8509608052709</v>
      </c>
      <c r="F53" s="423"/>
      <c r="G53" s="43">
        <f t="shared" si="11"/>
        <v>1205.6178985469244</v>
      </c>
      <c r="H53" s="44">
        <f t="shared" si="11"/>
        <v>323.58957994033557</v>
      </c>
      <c r="I53" s="39">
        <f t="shared" si="10"/>
        <v>11657.710800000001</v>
      </c>
      <c r="J53" s="1"/>
      <c r="K53" s="294">
        <v>0</v>
      </c>
    </row>
    <row r="54" spans="1:11" ht="15">
      <c r="A54" s="31" t="s">
        <v>26</v>
      </c>
      <c r="B54" s="45">
        <f>SUM(B33:B53)</f>
        <v>5855.7809359699349</v>
      </c>
      <c r="C54" s="45">
        <f t="shared" ref="C54:H54" si="13">SUM(C33:C53)</f>
        <v>7367.9372572746697</v>
      </c>
      <c r="D54" s="45">
        <f>SUM(D33:D53)</f>
        <v>11913.415843416213</v>
      </c>
      <c r="E54" s="45">
        <f>SUM(E33:E53)</f>
        <v>9941.6886375637241</v>
      </c>
      <c r="F54" s="45">
        <f t="shared" si="13"/>
        <v>0</v>
      </c>
      <c r="G54" s="45">
        <f>SUM(G33:G53)</f>
        <v>1205.6178985469244</v>
      </c>
      <c r="H54" s="46">
        <f t="shared" si="13"/>
        <v>323.58957994033557</v>
      </c>
      <c r="I54" s="47">
        <f>SUM(I33:I53)</f>
        <v>36608.030152711799</v>
      </c>
      <c r="K54" s="294">
        <v>0</v>
      </c>
    </row>
    <row r="55" spans="1:11" ht="15" thickBot="1">
      <c r="A55" s="32" t="s">
        <v>90</v>
      </c>
      <c r="B55" s="48">
        <f>B54/$I54</f>
        <v>0.15995891916451993</v>
      </c>
      <c r="C55" s="48">
        <f t="shared" ref="C55:I55" si="14">C54/$I54</f>
        <v>0.20126560283465234</v>
      </c>
      <c r="D55" s="48">
        <f t="shared" si="14"/>
        <v>0.32543176438936872</v>
      </c>
      <c r="E55" s="48">
        <f t="shared" si="14"/>
        <v>0.27157125352256295</v>
      </c>
      <c r="F55" s="48">
        <f t="shared" si="14"/>
        <v>0</v>
      </c>
      <c r="G55" s="48">
        <f t="shared" si="14"/>
        <v>3.2933154106288789E-2</v>
      </c>
      <c r="H55" s="48">
        <f t="shared" si="14"/>
        <v>8.8393059826073466E-3</v>
      </c>
      <c r="I55" s="49">
        <f t="shared" si="14"/>
        <v>1</v>
      </c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13.5" customHeight="1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7</v>
      </c>
      <c r="G59" s="428"/>
      <c r="H59" s="430"/>
      <c r="I59" s="39">
        <f>F59</f>
        <v>7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9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10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11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12</v>
      </c>
      <c r="B64" s="431"/>
      <c r="C64" s="432"/>
      <c r="D64" s="432"/>
      <c r="E64" s="433"/>
      <c r="F64" s="40">
        <f t="shared" si="15"/>
        <v>20454.958727519966</v>
      </c>
      <c r="G64" s="431"/>
      <c r="H64" s="433"/>
      <c r="I64" s="42">
        <f t="shared" si="16"/>
        <v>20454.958727519966</v>
      </c>
      <c r="K64" s="294">
        <v>0</v>
      </c>
    </row>
    <row r="65" spans="1:11" ht="13.5" customHeight="1">
      <c r="A65" s="29" t="s">
        <v>13</v>
      </c>
      <c r="B65" s="431"/>
      <c r="C65" s="432"/>
      <c r="D65" s="432"/>
      <c r="E65" s="433"/>
      <c r="F65" s="43">
        <f t="shared" si="15"/>
        <v>14677</v>
      </c>
      <c r="G65" s="431"/>
      <c r="H65" s="433"/>
      <c r="I65" s="39">
        <f t="shared" si="16"/>
        <v>14677</v>
      </c>
      <c r="K65" s="294">
        <v>0</v>
      </c>
    </row>
    <row r="66" spans="1:11" ht="13.5" customHeight="1">
      <c r="A66" s="28" t="s">
        <v>14</v>
      </c>
      <c r="B66" s="431"/>
      <c r="C66" s="432"/>
      <c r="D66" s="432"/>
      <c r="E66" s="433"/>
      <c r="F66" s="40">
        <f t="shared" si="15"/>
        <v>29170.22821941186</v>
      </c>
      <c r="G66" s="431"/>
      <c r="H66" s="433"/>
      <c r="I66" s="42">
        <f t="shared" si="16"/>
        <v>29170.22821941186</v>
      </c>
      <c r="K66" s="294">
        <v>0</v>
      </c>
    </row>
    <row r="67" spans="1:11" ht="13.5" customHeight="1">
      <c r="A67" s="29" t="s">
        <v>15</v>
      </c>
      <c r="B67" s="431"/>
      <c r="C67" s="432"/>
      <c r="D67" s="432"/>
      <c r="E67" s="433"/>
      <c r="F67" s="43">
        <f t="shared" si="15"/>
        <v>0</v>
      </c>
      <c r="G67" s="431"/>
      <c r="H67" s="433"/>
      <c r="I67" s="39">
        <f t="shared" si="16"/>
        <v>0</v>
      </c>
      <c r="K67" s="294">
        <v>0</v>
      </c>
    </row>
    <row r="68" spans="1:11" ht="13.5" customHeight="1">
      <c r="A68" s="28" t="s">
        <v>16</v>
      </c>
      <c r="B68" s="431"/>
      <c r="C68" s="432"/>
      <c r="D68" s="432"/>
      <c r="E68" s="433"/>
      <c r="F68" s="40">
        <f t="shared" si="15"/>
        <v>0</v>
      </c>
      <c r="G68" s="431"/>
      <c r="H68" s="433"/>
      <c r="I68" s="42">
        <f t="shared" si="16"/>
        <v>0</v>
      </c>
      <c r="K68" s="294">
        <v>0</v>
      </c>
    </row>
    <row r="69" spans="1:11" ht="13.5" customHeight="1">
      <c r="A69" s="29" t="s">
        <v>17</v>
      </c>
      <c r="B69" s="431"/>
      <c r="C69" s="432"/>
      <c r="D69" s="432"/>
      <c r="E69" s="433"/>
      <c r="F69" s="43">
        <f>F459+F485+F511+F537+F563</f>
        <v>43.850339274505622</v>
      </c>
      <c r="G69" s="431"/>
      <c r="H69" s="433"/>
      <c r="I69" s="39">
        <f t="shared" si="16"/>
        <v>43.850339274505622</v>
      </c>
      <c r="K69" s="294">
        <v>0</v>
      </c>
    </row>
    <row r="70" spans="1:11" ht="13.5" customHeight="1">
      <c r="A70" s="28" t="s">
        <v>18</v>
      </c>
      <c r="B70" s="431"/>
      <c r="C70" s="432"/>
      <c r="D70" s="432"/>
      <c r="E70" s="433"/>
      <c r="F70" s="40">
        <f t="shared" si="15"/>
        <v>0</v>
      </c>
      <c r="G70" s="431"/>
      <c r="H70" s="433"/>
      <c r="I70" s="42">
        <f t="shared" si="16"/>
        <v>0</v>
      </c>
      <c r="K70" s="294">
        <v>0</v>
      </c>
    </row>
    <row r="71" spans="1:11" ht="13.5" customHeight="1">
      <c r="A71" s="29" t="s">
        <v>140</v>
      </c>
      <c r="B71" s="431"/>
      <c r="C71" s="432"/>
      <c r="D71" s="432"/>
      <c r="E71" s="433"/>
      <c r="F71" s="43">
        <f t="shared" si="15"/>
        <v>2640</v>
      </c>
      <c r="G71" s="431"/>
      <c r="H71" s="433"/>
      <c r="I71" s="39">
        <f t="shared" si="16"/>
        <v>2640</v>
      </c>
      <c r="K71" s="294">
        <v>0</v>
      </c>
    </row>
    <row r="72" spans="1:11" ht="13.5" customHeight="1">
      <c r="A72" s="28" t="s">
        <v>19</v>
      </c>
      <c r="B72" s="431"/>
      <c r="C72" s="432"/>
      <c r="D72" s="432"/>
      <c r="E72" s="433"/>
      <c r="F72" s="40">
        <f t="shared" si="15"/>
        <v>0</v>
      </c>
      <c r="G72" s="431"/>
      <c r="H72" s="433"/>
      <c r="I72" s="42">
        <f t="shared" si="16"/>
        <v>0</v>
      </c>
      <c r="K72" s="294">
        <v>0</v>
      </c>
    </row>
    <row r="73" spans="1:11" ht="13.5" customHeight="1">
      <c r="A73" s="29" t="s">
        <v>20</v>
      </c>
      <c r="B73" s="431"/>
      <c r="C73" s="432"/>
      <c r="D73" s="432"/>
      <c r="E73" s="433"/>
      <c r="F73" s="51">
        <f t="shared" si="15"/>
        <v>0</v>
      </c>
      <c r="G73" s="431"/>
      <c r="H73" s="433"/>
      <c r="I73" s="39">
        <f t="shared" si="16"/>
        <v>0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60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28" t="s">
        <v>22</v>
      </c>
      <c r="B76" s="431"/>
      <c r="C76" s="432"/>
      <c r="D76" s="432"/>
      <c r="E76" s="433"/>
      <c r="F76" s="40">
        <f t="shared" si="15"/>
        <v>52</v>
      </c>
      <c r="G76" s="431"/>
      <c r="H76" s="433"/>
      <c r="I76" s="42">
        <f t="shared" si="16"/>
        <v>52</v>
      </c>
      <c r="K76" s="294">
        <v>0</v>
      </c>
    </row>
    <row r="77" spans="1:11" ht="13.5" customHeight="1">
      <c r="A77" s="30" t="s">
        <v>23</v>
      </c>
      <c r="B77" s="431"/>
      <c r="C77" s="432"/>
      <c r="D77" s="432"/>
      <c r="E77" s="433"/>
      <c r="F77" s="43">
        <f t="shared" si="15"/>
        <v>0</v>
      </c>
      <c r="G77" s="431"/>
      <c r="H77" s="433"/>
      <c r="I77" s="39">
        <f t="shared" si="16"/>
        <v>0</v>
      </c>
      <c r="K77" s="294">
        <v>0</v>
      </c>
    </row>
    <row r="78" spans="1:11" ht="13.5" customHeight="1">
      <c r="A78" s="28" t="s">
        <v>24</v>
      </c>
      <c r="B78" s="431"/>
      <c r="C78" s="432"/>
      <c r="D78" s="432"/>
      <c r="E78" s="433"/>
      <c r="F78" s="40">
        <f t="shared" si="15"/>
        <v>0</v>
      </c>
      <c r="G78" s="431"/>
      <c r="H78" s="433"/>
      <c r="I78" s="42">
        <f t="shared" si="16"/>
        <v>0</v>
      </c>
      <c r="K78" s="294">
        <v>0</v>
      </c>
    </row>
    <row r="79" spans="1:11" ht="13.5" customHeight="1" thickBot="1">
      <c r="A79" s="30" t="s">
        <v>25</v>
      </c>
      <c r="B79" s="434"/>
      <c r="C79" s="435"/>
      <c r="D79" s="435"/>
      <c r="E79" s="436"/>
      <c r="F79" s="43">
        <f t="shared" si="15"/>
        <v>1702.9764</v>
      </c>
      <c r="G79" s="434"/>
      <c r="H79" s="436"/>
      <c r="I79" s="39">
        <f t="shared" si="16"/>
        <v>1702.9764</v>
      </c>
      <c r="K79" s="294">
        <v>0</v>
      </c>
    </row>
    <row r="80" spans="1:11" ht="15">
      <c r="A80" s="31" t="s">
        <v>26</v>
      </c>
      <c r="B80" s="45">
        <v>0</v>
      </c>
      <c r="C80" s="45">
        <v>0</v>
      </c>
      <c r="D80" s="45">
        <v>0</v>
      </c>
      <c r="E80" s="45">
        <v>0</v>
      </c>
      <c r="F80" s="45">
        <f>SUM(F59:F79)</f>
        <v>68748.013686206323</v>
      </c>
      <c r="G80" s="45">
        <v>0</v>
      </c>
      <c r="H80" s="46">
        <v>0</v>
      </c>
      <c r="I80" s="47">
        <f>SUM(I59:I79)</f>
        <v>68748.013686206323</v>
      </c>
      <c r="K80" s="294">
        <v>0</v>
      </c>
    </row>
    <row r="81" spans="1:11" ht="15" thickBot="1">
      <c r="A81" s="32" t="s">
        <v>90</v>
      </c>
      <c r="B81" s="48">
        <f>B80/$I80</f>
        <v>0</v>
      </c>
      <c r="C81" s="48">
        <f t="shared" ref="C81:I81" si="17">C80/$I80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9">
        <f t="shared" si="17"/>
        <v>1</v>
      </c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1228.7102714491325</v>
      </c>
      <c r="C85" s="37">
        <f t="shared" ref="C85:H100" si="18">C579+C605+C631</f>
        <v>0</v>
      </c>
      <c r="D85" s="37">
        <f t="shared" si="18"/>
        <v>95.289728550867551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1324</v>
      </c>
      <c r="K85" s="294">
        <v>0</v>
      </c>
    </row>
    <row r="86" spans="1:11" ht="15">
      <c r="A86" s="28" t="s">
        <v>8</v>
      </c>
      <c r="B86" s="40">
        <f t="shared" ref="B86:H101" si="19">B580+B606+B632</f>
        <v>33.772711795065916</v>
      </c>
      <c r="C86" s="40">
        <f t="shared" si="18"/>
        <v>0</v>
      </c>
      <c r="D86" s="40">
        <f t="shared" si="18"/>
        <v>3.2272882049340836</v>
      </c>
      <c r="E86" s="40">
        <f t="shared" si="18"/>
        <v>0</v>
      </c>
      <c r="F86" s="40">
        <f t="shared" si="18"/>
        <v>0</v>
      </c>
      <c r="G86" s="40">
        <f t="shared" si="18"/>
        <v>0</v>
      </c>
      <c r="H86" s="41">
        <f t="shared" si="18"/>
        <v>0</v>
      </c>
      <c r="I86" s="42">
        <f t="shared" ref="I86:I105" si="20">SUM(B86:H86)</f>
        <v>37</v>
      </c>
      <c r="K86" s="294">
        <v>0</v>
      </c>
    </row>
    <row r="87" spans="1:11" ht="15">
      <c r="A87" s="29" t="s">
        <v>9</v>
      </c>
      <c r="B87" s="43">
        <f t="shared" si="19"/>
        <v>251.12453787984026</v>
      </c>
      <c r="C87" s="43">
        <f t="shared" si="18"/>
        <v>0</v>
      </c>
      <c r="D87" s="43">
        <f t="shared" si="18"/>
        <v>18.875462120159739</v>
      </c>
      <c r="E87" s="43">
        <f t="shared" si="18"/>
        <v>0</v>
      </c>
      <c r="F87" s="43">
        <f t="shared" si="18"/>
        <v>0</v>
      </c>
      <c r="G87" s="43">
        <f t="shared" si="18"/>
        <v>0</v>
      </c>
      <c r="H87" s="44">
        <f t="shared" si="18"/>
        <v>0</v>
      </c>
      <c r="I87" s="39">
        <f t="shared" si="20"/>
        <v>270</v>
      </c>
      <c r="K87" s="294">
        <v>0</v>
      </c>
    </row>
    <row r="88" spans="1:11" ht="15">
      <c r="A88" s="28" t="s">
        <v>10</v>
      </c>
      <c r="B88" s="40">
        <f t="shared" si="19"/>
        <v>2624.0660205989761</v>
      </c>
      <c r="C88" s="40">
        <f t="shared" si="18"/>
        <v>0</v>
      </c>
      <c r="D88" s="40">
        <f t="shared" si="18"/>
        <v>172.93397940102392</v>
      </c>
      <c r="E88" s="40">
        <f t="shared" si="18"/>
        <v>0</v>
      </c>
      <c r="F88" s="40">
        <f t="shared" si="18"/>
        <v>0</v>
      </c>
      <c r="G88" s="40">
        <f t="shared" si="18"/>
        <v>0</v>
      </c>
      <c r="H88" s="41">
        <f t="shared" si="18"/>
        <v>0</v>
      </c>
      <c r="I88" s="42">
        <f t="shared" si="20"/>
        <v>2797</v>
      </c>
      <c r="K88" s="294">
        <v>0</v>
      </c>
    </row>
    <row r="89" spans="1:11" ht="14.25" customHeight="1">
      <c r="A89" s="29" t="s">
        <v>11</v>
      </c>
      <c r="B89" s="43">
        <f t="shared" si="19"/>
        <v>0</v>
      </c>
      <c r="C89" s="43">
        <f t="shared" si="18"/>
        <v>0</v>
      </c>
      <c r="D89" s="43">
        <f t="shared" si="18"/>
        <v>0</v>
      </c>
      <c r="E89" s="43">
        <f t="shared" si="18"/>
        <v>0</v>
      </c>
      <c r="F89" s="43">
        <f t="shared" si="18"/>
        <v>0</v>
      </c>
      <c r="G89" s="43">
        <f t="shared" si="18"/>
        <v>0</v>
      </c>
      <c r="H89" s="44">
        <f t="shared" si="18"/>
        <v>0</v>
      </c>
      <c r="I89" s="39">
        <f t="shared" si="20"/>
        <v>0</v>
      </c>
      <c r="K89" s="294">
        <v>0</v>
      </c>
    </row>
    <row r="90" spans="1:11" ht="15">
      <c r="A90" s="28" t="s">
        <v>12</v>
      </c>
      <c r="B90" s="40">
        <f t="shared" si="19"/>
        <v>0</v>
      </c>
      <c r="C90" s="40">
        <f t="shared" si="18"/>
        <v>0</v>
      </c>
      <c r="D90" s="40">
        <f t="shared" si="18"/>
        <v>6.3758269109602861E-2</v>
      </c>
      <c r="E90" s="40">
        <f t="shared" si="18"/>
        <v>34.724230624770556</v>
      </c>
      <c r="F90" s="40">
        <f t="shared" si="18"/>
        <v>0</v>
      </c>
      <c r="G90" s="40">
        <f t="shared" si="18"/>
        <v>0</v>
      </c>
      <c r="H90" s="41">
        <f t="shared" si="18"/>
        <v>0</v>
      </c>
      <c r="I90" s="42">
        <f t="shared" si="20"/>
        <v>34.787988893880161</v>
      </c>
      <c r="K90" s="294">
        <v>0</v>
      </c>
    </row>
    <row r="91" spans="1:11" ht="15">
      <c r="A91" s="29" t="s">
        <v>13</v>
      </c>
      <c r="B91" s="43">
        <f t="shared" si="19"/>
        <v>0</v>
      </c>
      <c r="C91" s="43">
        <f t="shared" si="18"/>
        <v>0</v>
      </c>
      <c r="D91" s="43">
        <f t="shared" si="18"/>
        <v>0</v>
      </c>
      <c r="E91" s="43">
        <f t="shared" si="18"/>
        <v>81</v>
      </c>
      <c r="F91" s="43">
        <f t="shared" si="18"/>
        <v>0</v>
      </c>
      <c r="G91" s="43">
        <f t="shared" si="18"/>
        <v>0</v>
      </c>
      <c r="H91" s="44">
        <f t="shared" si="18"/>
        <v>0</v>
      </c>
      <c r="I91" s="39">
        <f t="shared" si="20"/>
        <v>81</v>
      </c>
      <c r="K91" s="294">
        <v>0</v>
      </c>
    </row>
    <row r="92" spans="1:11" ht="15">
      <c r="A92" s="28" t="s">
        <v>14</v>
      </c>
      <c r="B92" s="40">
        <f t="shared" si="19"/>
        <v>0</v>
      </c>
      <c r="C92" s="40">
        <f t="shared" si="18"/>
        <v>1.8339862085109546</v>
      </c>
      <c r="D92" s="40">
        <f t="shared" si="18"/>
        <v>0.23088266708027116</v>
      </c>
      <c r="E92" s="40">
        <f t="shared" si="18"/>
        <v>196.71695364197458</v>
      </c>
      <c r="F92" s="40">
        <f t="shared" si="18"/>
        <v>3515.3997189460038</v>
      </c>
      <c r="G92" s="40">
        <f t="shared" si="18"/>
        <v>0</v>
      </c>
      <c r="H92" s="41">
        <f t="shared" si="18"/>
        <v>0</v>
      </c>
      <c r="I92" s="42">
        <f>SUM(B92:H92)</f>
        <v>3714.1815414635694</v>
      </c>
      <c r="K92" s="294">
        <v>0</v>
      </c>
    </row>
    <row r="93" spans="1:11" ht="15">
      <c r="A93" s="29" t="s">
        <v>15</v>
      </c>
      <c r="B93" s="43">
        <f t="shared" si="19"/>
        <v>16135.547507055917</v>
      </c>
      <c r="C93" s="43">
        <f t="shared" si="18"/>
        <v>22.732215170975717</v>
      </c>
      <c r="D93" s="43">
        <f t="shared" si="18"/>
        <v>1179.7202777731086</v>
      </c>
      <c r="E93" s="43">
        <f t="shared" si="18"/>
        <v>0</v>
      </c>
      <c r="F93" s="43">
        <f t="shared" si="18"/>
        <v>0</v>
      </c>
      <c r="G93" s="43">
        <f t="shared" si="18"/>
        <v>0</v>
      </c>
      <c r="H93" s="44">
        <f t="shared" si="18"/>
        <v>0</v>
      </c>
      <c r="I93" s="39">
        <f t="shared" si="20"/>
        <v>17338</v>
      </c>
      <c r="K93" s="294">
        <v>0</v>
      </c>
    </row>
    <row r="94" spans="1:11" ht="15">
      <c r="A94" s="28" t="s">
        <v>16</v>
      </c>
      <c r="B94" s="40">
        <f t="shared" si="19"/>
        <v>3430.5190382066512</v>
      </c>
      <c r="C94" s="40">
        <f t="shared" si="18"/>
        <v>188.91873790977795</v>
      </c>
      <c r="D94" s="40">
        <f t="shared" si="18"/>
        <v>189.54302434758421</v>
      </c>
      <c r="E94" s="40">
        <f t="shared" si="18"/>
        <v>90.019199535986104</v>
      </c>
      <c r="F94" s="40">
        <f t="shared" si="18"/>
        <v>0</v>
      </c>
      <c r="G94" s="40">
        <f t="shared" si="18"/>
        <v>0</v>
      </c>
      <c r="H94" s="41">
        <f t="shared" si="18"/>
        <v>0</v>
      </c>
      <c r="I94" s="42">
        <f t="shared" si="20"/>
        <v>3898.9999999999995</v>
      </c>
      <c r="K94" s="294">
        <v>0</v>
      </c>
    </row>
    <row r="95" spans="1:11" ht="15">
      <c r="A95" s="29" t="s">
        <v>17</v>
      </c>
      <c r="B95" s="43">
        <f t="shared" si="19"/>
        <v>696.83462354776213</v>
      </c>
      <c r="C95" s="43">
        <f t="shared" si="18"/>
        <v>1.1735504448817939</v>
      </c>
      <c r="D95" s="43">
        <f t="shared" si="18"/>
        <v>61.877545097081807</v>
      </c>
      <c r="E95" s="43">
        <f t="shared" si="18"/>
        <v>5.114280910274311</v>
      </c>
      <c r="F95" s="43">
        <f t="shared" si="18"/>
        <v>0</v>
      </c>
      <c r="G95" s="43">
        <f t="shared" si="18"/>
        <v>0</v>
      </c>
      <c r="H95" s="44">
        <f t="shared" si="18"/>
        <v>0</v>
      </c>
      <c r="I95" s="39">
        <f t="shared" si="20"/>
        <v>765</v>
      </c>
      <c r="K95" s="294">
        <v>0</v>
      </c>
    </row>
    <row r="96" spans="1:11" ht="15">
      <c r="A96" s="28" t="s">
        <v>18</v>
      </c>
      <c r="B96" s="40">
        <f t="shared" si="19"/>
        <v>0</v>
      </c>
      <c r="C96" s="40">
        <f t="shared" si="18"/>
        <v>0</v>
      </c>
      <c r="D96" s="40">
        <f t="shared" si="18"/>
        <v>0</v>
      </c>
      <c r="E96" s="40">
        <f t="shared" si="18"/>
        <v>0</v>
      </c>
      <c r="F96" s="40">
        <f t="shared" si="18"/>
        <v>0</v>
      </c>
      <c r="G96" s="40">
        <f t="shared" si="18"/>
        <v>0</v>
      </c>
      <c r="H96" s="41">
        <f t="shared" si="18"/>
        <v>0</v>
      </c>
      <c r="I96" s="42">
        <f t="shared" si="20"/>
        <v>0</v>
      </c>
      <c r="K96" s="294">
        <v>0</v>
      </c>
    </row>
    <row r="97" spans="1:11" ht="15">
      <c r="A97" s="29" t="s">
        <v>140</v>
      </c>
      <c r="B97" s="43">
        <f t="shared" si="19"/>
        <v>15266.308511600771</v>
      </c>
      <c r="C97" s="43">
        <f t="shared" si="18"/>
        <v>512.68207089236034</v>
      </c>
      <c r="D97" s="43">
        <f t="shared" si="18"/>
        <v>3881.1687794012983</v>
      </c>
      <c r="E97" s="43">
        <f t="shared" si="18"/>
        <v>78.733279627098042</v>
      </c>
      <c r="F97" s="43">
        <f t="shared" si="18"/>
        <v>0</v>
      </c>
      <c r="G97" s="43">
        <f t="shared" si="18"/>
        <v>0</v>
      </c>
      <c r="H97" s="44">
        <f t="shared" si="18"/>
        <v>0</v>
      </c>
      <c r="I97" s="39">
        <f t="shared" si="20"/>
        <v>19738.892641521528</v>
      </c>
      <c r="K97" s="294">
        <v>0</v>
      </c>
    </row>
    <row r="98" spans="1:11" ht="15">
      <c r="A98" s="28" t="s">
        <v>19</v>
      </c>
      <c r="B98" s="40">
        <f t="shared" si="19"/>
        <v>0</v>
      </c>
      <c r="C98" s="40">
        <f t="shared" si="18"/>
        <v>0</v>
      </c>
      <c r="D98" s="40">
        <f t="shared" si="18"/>
        <v>0</v>
      </c>
      <c r="E98" s="40">
        <f t="shared" si="18"/>
        <v>0</v>
      </c>
      <c r="F98" s="40">
        <f t="shared" si="18"/>
        <v>0</v>
      </c>
      <c r="G98" s="40">
        <f t="shared" si="18"/>
        <v>0</v>
      </c>
      <c r="H98" s="41">
        <f t="shared" si="18"/>
        <v>0</v>
      </c>
      <c r="I98" s="42">
        <f t="shared" si="20"/>
        <v>0</v>
      </c>
      <c r="K98" s="294">
        <v>0</v>
      </c>
    </row>
    <row r="99" spans="1:11" ht="15">
      <c r="A99" s="29" t="s">
        <v>20</v>
      </c>
      <c r="B99" s="43">
        <f t="shared" si="19"/>
        <v>0</v>
      </c>
      <c r="C99" s="43">
        <f t="shared" si="18"/>
        <v>0</v>
      </c>
      <c r="D99" s="43">
        <f t="shared" si="18"/>
        <v>0</v>
      </c>
      <c r="E99" s="43">
        <f t="shared" si="18"/>
        <v>0</v>
      </c>
      <c r="F99" s="43">
        <f t="shared" si="18"/>
        <v>0</v>
      </c>
      <c r="G99" s="43">
        <f t="shared" si="18"/>
        <v>0</v>
      </c>
      <c r="H99" s="44">
        <f t="shared" si="18"/>
        <v>0</v>
      </c>
      <c r="I99" s="39">
        <f t="shared" si="20"/>
        <v>0</v>
      </c>
      <c r="K99" s="294">
        <v>0</v>
      </c>
    </row>
    <row r="100" spans="1:11" ht="15">
      <c r="A100" s="28" t="s">
        <v>21</v>
      </c>
      <c r="B100" s="40">
        <f t="shared" si="19"/>
        <v>87.385444030658675</v>
      </c>
      <c r="C100" s="40">
        <f t="shared" si="18"/>
        <v>0</v>
      </c>
      <c r="D100" s="40">
        <f t="shared" si="18"/>
        <v>1.6145559693413256</v>
      </c>
      <c r="E100" s="40">
        <f t="shared" si="18"/>
        <v>0</v>
      </c>
      <c r="F100" s="40">
        <f t="shared" si="18"/>
        <v>0</v>
      </c>
      <c r="G100" s="40">
        <f t="shared" si="18"/>
        <v>0</v>
      </c>
      <c r="H100" s="41">
        <f t="shared" si="18"/>
        <v>0</v>
      </c>
      <c r="I100" s="42">
        <f t="shared" si="20"/>
        <v>89</v>
      </c>
      <c r="K100" s="294">
        <v>0</v>
      </c>
    </row>
    <row r="101" spans="1:11" ht="15">
      <c r="A101" s="30" t="s">
        <v>60</v>
      </c>
      <c r="B101" s="43">
        <f t="shared" si="19"/>
        <v>19125.783409766445</v>
      </c>
      <c r="C101" s="43">
        <f t="shared" si="19"/>
        <v>35.542608815814212</v>
      </c>
      <c r="D101" s="43">
        <f t="shared" si="19"/>
        <v>2382.6739814177399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21544</v>
      </c>
      <c r="K101" s="294">
        <v>0</v>
      </c>
    </row>
    <row r="102" spans="1:11" ht="15">
      <c r="A102" s="28" t="s">
        <v>22</v>
      </c>
      <c r="B102" s="40">
        <f t="shared" ref="B102:H105" si="21">B596+B622+B648</f>
        <v>774.2754337312939</v>
      </c>
      <c r="C102" s="40">
        <f t="shared" si="21"/>
        <v>0</v>
      </c>
      <c r="D102" s="40">
        <f t="shared" si="21"/>
        <v>58.570537930205376</v>
      </c>
      <c r="E102" s="40">
        <f t="shared" si="21"/>
        <v>0</v>
      </c>
      <c r="F102" s="40">
        <f t="shared" si="21"/>
        <v>89.985130418500788</v>
      </c>
      <c r="G102" s="40">
        <f t="shared" si="21"/>
        <v>0</v>
      </c>
      <c r="H102" s="41">
        <f t="shared" si="21"/>
        <v>0</v>
      </c>
      <c r="I102" s="42">
        <f t="shared" si="20"/>
        <v>922.83110208000016</v>
      </c>
      <c r="K102" s="294">
        <v>0</v>
      </c>
    </row>
    <row r="103" spans="1:11" ht="15">
      <c r="A103" s="30" t="s">
        <v>23</v>
      </c>
      <c r="B103" s="43">
        <f t="shared" si="21"/>
        <v>520.36807358781937</v>
      </c>
      <c r="C103" s="43">
        <f t="shared" si="21"/>
        <v>0</v>
      </c>
      <c r="D103" s="43">
        <f t="shared" si="21"/>
        <v>459.77165102528909</v>
      </c>
      <c r="E103" s="43">
        <f t="shared" si="21"/>
        <v>0</v>
      </c>
      <c r="F103" s="43">
        <f t="shared" si="21"/>
        <v>0</v>
      </c>
      <c r="G103" s="43">
        <f t="shared" si="21"/>
        <v>0</v>
      </c>
      <c r="H103" s="44">
        <f t="shared" si="21"/>
        <v>0</v>
      </c>
      <c r="I103" s="39">
        <f t="shared" si="20"/>
        <v>980.13972461310846</v>
      </c>
      <c r="K103" s="294">
        <v>0</v>
      </c>
    </row>
    <row r="104" spans="1:11" ht="15">
      <c r="A104" s="28" t="s">
        <v>24</v>
      </c>
      <c r="B104" s="40">
        <f t="shared" si="21"/>
        <v>1503.6036935906404</v>
      </c>
      <c r="C104" s="40">
        <f t="shared" si="21"/>
        <v>0.48639360935996351</v>
      </c>
      <c r="D104" s="40">
        <f t="shared" si="21"/>
        <v>326.45710079999998</v>
      </c>
      <c r="E104" s="40">
        <f t="shared" si="21"/>
        <v>0</v>
      </c>
      <c r="F104" s="40">
        <f t="shared" si="21"/>
        <v>0</v>
      </c>
      <c r="G104" s="40">
        <f t="shared" si="21"/>
        <v>0</v>
      </c>
      <c r="H104" s="41">
        <f t="shared" si="21"/>
        <v>0</v>
      </c>
      <c r="I104" s="42">
        <f>SUM(B104:H104)</f>
        <v>1830.5471880000005</v>
      </c>
      <c r="K104" s="294">
        <v>0</v>
      </c>
    </row>
    <row r="105" spans="1:11" ht="15.75" thickBot="1">
      <c r="A105" s="30" t="s">
        <v>25</v>
      </c>
      <c r="B105" s="43">
        <f t="shared" si="21"/>
        <v>3285.2472395809796</v>
      </c>
      <c r="C105" s="43">
        <f t="shared" si="21"/>
        <v>0.45898689832031536</v>
      </c>
      <c r="D105" s="43">
        <f t="shared" si="21"/>
        <v>4792.9068730016406</v>
      </c>
      <c r="E105" s="43">
        <f t="shared" si="21"/>
        <v>6099.0159452738981</v>
      </c>
      <c r="F105" s="43">
        <f t="shared" si="21"/>
        <v>0</v>
      </c>
      <c r="G105" s="43">
        <f t="shared" si="21"/>
        <v>3524.00264069882</v>
      </c>
      <c r="H105" s="44">
        <f t="shared" si="21"/>
        <v>3.3123145463420718</v>
      </c>
      <c r="I105" s="39">
        <f t="shared" si="20"/>
        <v>17704.944</v>
      </c>
      <c r="K105" s="294">
        <v>0</v>
      </c>
    </row>
    <row r="106" spans="1:11" ht="13.5" customHeight="1">
      <c r="A106" s="31" t="s">
        <v>26</v>
      </c>
      <c r="B106" s="45">
        <f>SUM(B85:B105)</f>
        <v>64963.546516421957</v>
      </c>
      <c r="C106" s="45">
        <f t="shared" ref="C106:H106" si="22">SUM(C85:C105)</f>
        <v>763.82854995000127</v>
      </c>
      <c r="D106" s="45">
        <f t="shared" si="22"/>
        <v>13624.925425976464</v>
      </c>
      <c r="E106" s="45">
        <f t="shared" si="22"/>
        <v>6585.3238896140019</v>
      </c>
      <c r="F106" s="45">
        <f t="shared" si="22"/>
        <v>3605.3848493645046</v>
      </c>
      <c r="G106" s="45">
        <f t="shared" si="22"/>
        <v>3524.00264069882</v>
      </c>
      <c r="H106" s="46">
        <f t="shared" si="22"/>
        <v>3.3123145463420718</v>
      </c>
      <c r="I106" s="47">
        <f>SUM(I85:I105)</f>
        <v>93070.324186572092</v>
      </c>
      <c r="K106" s="294">
        <v>0</v>
      </c>
    </row>
    <row r="107" spans="1:11" ht="13.5" customHeight="1" thickBot="1">
      <c r="A107" s="32" t="s">
        <v>90</v>
      </c>
      <c r="B107" s="48">
        <f>B106/$I106</f>
        <v>0.6980049450154886</v>
      </c>
      <c r="C107" s="48">
        <f t="shared" ref="C107:I107" si="23">C106/$I106</f>
        <v>8.2070042908500389E-3</v>
      </c>
      <c r="D107" s="48">
        <f t="shared" si="23"/>
        <v>0.14639387522346492</v>
      </c>
      <c r="E107" s="48">
        <f t="shared" si="23"/>
        <v>7.0756430120656147E-2</v>
      </c>
      <c r="F107" s="48">
        <f t="shared" si="23"/>
        <v>3.8738286138737643E-2</v>
      </c>
      <c r="G107" s="48">
        <f t="shared" si="23"/>
        <v>3.7863869837118848E-2</v>
      </c>
      <c r="H107" s="48">
        <f t="shared" si="23"/>
        <v>3.558937368373283E-5</v>
      </c>
      <c r="I107" s="49">
        <f t="shared" si="23"/>
        <v>1</v>
      </c>
    </row>
    <row r="108" spans="1:11" ht="15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5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0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0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9</v>
      </c>
      <c r="B113" s="43">
        <v>0</v>
      </c>
      <c r="C113" s="43">
        <v>0</v>
      </c>
      <c r="D113" s="43">
        <v>0</v>
      </c>
      <c r="E113" s="43">
        <v>0</v>
      </c>
      <c r="F113" s="422"/>
      <c r="G113" s="43">
        <v>0</v>
      </c>
      <c r="H113" s="44">
        <v>0</v>
      </c>
      <c r="I113" s="39">
        <f t="shared" si="24"/>
        <v>0</v>
      </c>
    </row>
    <row r="114" spans="1:9" ht="15">
      <c r="A114" s="28" t="s">
        <v>10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11</v>
      </c>
      <c r="B115" s="43">
        <v>0</v>
      </c>
      <c r="C115" s="43">
        <v>0</v>
      </c>
      <c r="D115" s="43">
        <v>0</v>
      </c>
      <c r="E115" s="43">
        <v>0</v>
      </c>
      <c r="F115" s="422"/>
      <c r="G115" s="43">
        <v>0</v>
      </c>
      <c r="H115" s="44">
        <v>0</v>
      </c>
      <c r="I115" s="39">
        <f t="shared" si="24"/>
        <v>0</v>
      </c>
    </row>
    <row r="116" spans="1:9" ht="14.25" customHeight="1">
      <c r="A116" s="28" t="s">
        <v>12</v>
      </c>
      <c r="B116" s="40">
        <v>0</v>
      </c>
      <c r="C116" s="40">
        <v>0</v>
      </c>
      <c r="D116" s="40">
        <v>0</v>
      </c>
      <c r="E116" s="40">
        <v>0</v>
      </c>
      <c r="F116" s="422"/>
      <c r="G116" s="40">
        <v>0</v>
      </c>
      <c r="H116" s="41">
        <v>0</v>
      </c>
      <c r="I116" s="42">
        <f t="shared" si="24"/>
        <v>0</v>
      </c>
    </row>
    <row r="117" spans="1:9" ht="14.25" customHeight="1">
      <c r="A117" s="29" t="s">
        <v>13</v>
      </c>
      <c r="B117" s="43">
        <v>0</v>
      </c>
      <c r="C117" s="43">
        <v>0</v>
      </c>
      <c r="D117" s="43">
        <v>0</v>
      </c>
      <c r="E117" s="43">
        <v>0</v>
      </c>
      <c r="F117" s="422"/>
      <c r="G117" s="43">
        <v>0</v>
      </c>
      <c r="H117" s="44">
        <v>0</v>
      </c>
      <c r="I117" s="39">
        <f t="shared" si="24"/>
        <v>0</v>
      </c>
    </row>
    <row r="118" spans="1:9" ht="15">
      <c r="A118" s="28" t="s">
        <v>14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>SUM(B118:H118)</f>
        <v>0</v>
      </c>
    </row>
    <row r="119" spans="1:9" ht="15">
      <c r="A119" s="29" t="s">
        <v>15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24"/>
        <v>0</v>
      </c>
    </row>
    <row r="120" spans="1:9" ht="15">
      <c r="A120" s="28" t="s">
        <v>16</v>
      </c>
      <c r="B120" s="40">
        <v>2.9393939385032146E-8</v>
      </c>
      <c r="C120" s="40">
        <v>96.842017546050414</v>
      </c>
      <c r="D120" s="40">
        <v>0.15798242455565098</v>
      </c>
      <c r="E120" s="40">
        <v>0</v>
      </c>
      <c r="F120" s="422"/>
      <c r="G120" s="40">
        <v>0</v>
      </c>
      <c r="H120" s="41">
        <v>0</v>
      </c>
      <c r="I120" s="42">
        <f t="shared" si="24"/>
        <v>97.000000000000014</v>
      </c>
    </row>
    <row r="121" spans="1:9" ht="15">
      <c r="A121" s="29" t="s">
        <v>17</v>
      </c>
      <c r="B121" s="43">
        <v>0</v>
      </c>
      <c r="C121" s="43">
        <v>0</v>
      </c>
      <c r="D121" s="43">
        <v>0</v>
      </c>
      <c r="E121" s="43">
        <v>0</v>
      </c>
      <c r="F121" s="422"/>
      <c r="G121" s="43">
        <v>0</v>
      </c>
      <c r="H121" s="44">
        <v>0</v>
      </c>
      <c r="I121" s="39">
        <f t="shared" si="24"/>
        <v>0</v>
      </c>
    </row>
    <row r="122" spans="1:9" ht="15">
      <c r="A122" s="28" t="s">
        <v>18</v>
      </c>
      <c r="B122" s="40">
        <v>0</v>
      </c>
      <c r="C122" s="40">
        <v>0</v>
      </c>
      <c r="D122" s="40">
        <v>0</v>
      </c>
      <c r="E122" s="40">
        <v>0</v>
      </c>
      <c r="F122" s="422"/>
      <c r="G122" s="40">
        <v>0</v>
      </c>
      <c r="H122" s="41">
        <v>0</v>
      </c>
      <c r="I122" s="42">
        <f t="shared" si="24"/>
        <v>0</v>
      </c>
    </row>
    <row r="123" spans="1:9" ht="15">
      <c r="A123" s="29" t="s">
        <v>140</v>
      </c>
      <c r="B123" s="43">
        <v>9.9436336048091221</v>
      </c>
      <c r="C123" s="43">
        <v>142.7725402893696</v>
      </c>
      <c r="D123" s="43">
        <v>375.24087650899878</v>
      </c>
      <c r="E123" s="43">
        <v>4.2949596822509838E-2</v>
      </c>
      <c r="F123" s="422"/>
      <c r="G123" s="43">
        <v>0</v>
      </c>
      <c r="H123" s="44">
        <v>0</v>
      </c>
      <c r="I123" s="39">
        <f t="shared" si="24"/>
        <v>528</v>
      </c>
    </row>
    <row r="124" spans="1:9" ht="15">
      <c r="A124" s="28" t="s">
        <v>19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>SUM(B124:H124)</f>
        <v>0</v>
      </c>
    </row>
    <row r="125" spans="1:9" ht="15">
      <c r="A125" s="29" t="s">
        <v>20</v>
      </c>
      <c r="B125" s="43">
        <v>0</v>
      </c>
      <c r="C125" s="43">
        <v>0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60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24"/>
        <v>0</v>
      </c>
    </row>
    <row r="128" spans="1:9" ht="15">
      <c r="A128" s="28" t="s">
        <v>22</v>
      </c>
      <c r="B128" s="40">
        <v>0</v>
      </c>
      <c r="C128" s="40">
        <v>0</v>
      </c>
      <c r="D128" s="40">
        <v>0</v>
      </c>
      <c r="E128" s="40">
        <v>0</v>
      </c>
      <c r="F128" s="422"/>
      <c r="G128" s="40">
        <v>0</v>
      </c>
      <c r="H128" s="41">
        <v>0</v>
      </c>
      <c r="I128" s="42">
        <f t="shared" si="24"/>
        <v>0</v>
      </c>
    </row>
    <row r="129" spans="1:11" ht="15">
      <c r="A129" s="30" t="s">
        <v>23</v>
      </c>
      <c r="B129" s="43">
        <v>0</v>
      </c>
      <c r="C129" s="43">
        <v>0</v>
      </c>
      <c r="D129" s="43">
        <v>0</v>
      </c>
      <c r="E129" s="43">
        <v>0</v>
      </c>
      <c r="F129" s="422"/>
      <c r="G129" s="43">
        <v>0</v>
      </c>
      <c r="H129" s="44">
        <v>0</v>
      </c>
      <c r="I129" s="39">
        <f t="shared" si="24"/>
        <v>0</v>
      </c>
    </row>
    <row r="130" spans="1:11" ht="15">
      <c r="A130" s="28" t="s">
        <v>24</v>
      </c>
      <c r="B130" s="40">
        <v>0</v>
      </c>
      <c r="C130" s="40">
        <v>0</v>
      </c>
      <c r="D130" s="40">
        <v>0</v>
      </c>
      <c r="E130" s="40">
        <v>0</v>
      </c>
      <c r="F130" s="422"/>
      <c r="G130" s="40">
        <v>0</v>
      </c>
      <c r="H130" s="41">
        <v>0</v>
      </c>
      <c r="I130" s="42">
        <f>SUM(B130:H130)</f>
        <v>0</v>
      </c>
    </row>
    <row r="131" spans="1:11" ht="15.75" thickBot="1">
      <c r="A131" s="30" t="s">
        <v>25</v>
      </c>
      <c r="B131" s="43">
        <v>2.9967751709529624</v>
      </c>
      <c r="C131" s="43">
        <v>0</v>
      </c>
      <c r="D131" s="43">
        <v>0</v>
      </c>
      <c r="E131" s="43">
        <v>266.76115999355329</v>
      </c>
      <c r="F131" s="423"/>
      <c r="G131" s="43">
        <v>86.354064835493759</v>
      </c>
      <c r="H131" s="44">
        <v>0</v>
      </c>
      <c r="I131" s="39">
        <f t="shared" si="24"/>
        <v>356.11200000000002</v>
      </c>
    </row>
    <row r="132" spans="1:11" s="15" customFormat="1" ht="15">
      <c r="A132" s="31" t="s">
        <v>26</v>
      </c>
      <c r="B132" s="45">
        <f>SUM(B111:B131)</f>
        <v>12.940408805156025</v>
      </c>
      <c r="C132" s="45">
        <f t="shared" ref="C132:F132" si="25">SUM(C111:C131)</f>
        <v>239.61455783542002</v>
      </c>
      <c r="D132" s="45">
        <f t="shared" si="25"/>
        <v>375.39885893355444</v>
      </c>
      <c r="E132" s="45">
        <f t="shared" si="25"/>
        <v>266.80410959037579</v>
      </c>
      <c r="F132" s="45">
        <f t="shared" si="25"/>
        <v>0</v>
      </c>
      <c r="G132" s="45">
        <f>SUM(G111:G131)</f>
        <v>86.354064835493759</v>
      </c>
      <c r="H132" s="46">
        <f t="shared" ref="H132" si="26">SUM(H111:H131)</f>
        <v>0</v>
      </c>
      <c r="I132" s="47">
        <f>SUM(I111:I131)</f>
        <v>981.11200000000008</v>
      </c>
      <c r="K132"/>
    </row>
    <row r="133" spans="1:11" ht="15" thickBot="1">
      <c r="A133" s="32" t="s">
        <v>90</v>
      </c>
      <c r="B133" s="48">
        <f>B132/$I132</f>
        <v>1.31895326987704E-2</v>
      </c>
      <c r="C133" s="48">
        <f t="shared" ref="C133:I133" si="27">C132/$I132</f>
        <v>0.24422752737243048</v>
      </c>
      <c r="D133" s="48">
        <f t="shared" si="27"/>
        <v>0.38262589687370496</v>
      </c>
      <c r="E133" s="48">
        <f t="shared" si="27"/>
        <v>0.27194052217318282</v>
      </c>
      <c r="F133" s="48">
        <f t="shared" si="27"/>
        <v>0</v>
      </c>
      <c r="G133" s="48">
        <f t="shared" si="27"/>
        <v>8.8016520881911295E-2</v>
      </c>
      <c r="H133" s="48">
        <f t="shared" si="27"/>
        <v>0</v>
      </c>
      <c r="I133" s="49">
        <f t="shared" si="27"/>
        <v>1</v>
      </c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5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28">SUM(B138:H138)</f>
        <v>0</v>
      </c>
    </row>
    <row r="139" spans="1:11" ht="15">
      <c r="A139" s="29" t="s">
        <v>9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8"/>
        <v>0</v>
      </c>
    </row>
    <row r="140" spans="1:11" ht="15">
      <c r="A140" s="28" t="s">
        <v>10</v>
      </c>
      <c r="B140" s="40">
        <v>0</v>
      </c>
      <c r="C140" s="40">
        <v>0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8"/>
        <v>0</v>
      </c>
    </row>
    <row r="141" spans="1:11" ht="15">
      <c r="A141" s="29" t="s">
        <v>11</v>
      </c>
      <c r="B141" s="43">
        <v>0</v>
      </c>
      <c r="C141" s="43">
        <v>0</v>
      </c>
      <c r="D141" s="43">
        <v>0</v>
      </c>
      <c r="E141" s="43">
        <v>0</v>
      </c>
      <c r="F141" s="422"/>
      <c r="G141" s="43">
        <v>0</v>
      </c>
      <c r="H141" s="44">
        <v>0</v>
      </c>
      <c r="I141" s="39">
        <f t="shared" si="28"/>
        <v>0</v>
      </c>
    </row>
    <row r="142" spans="1:11" ht="15">
      <c r="A142" s="28" t="s">
        <v>12</v>
      </c>
      <c r="B142" s="40">
        <v>0</v>
      </c>
      <c r="C142" s="40">
        <v>0</v>
      </c>
      <c r="D142" s="40">
        <v>0</v>
      </c>
      <c r="E142" s="40">
        <v>0</v>
      </c>
      <c r="F142" s="422"/>
      <c r="G142" s="40">
        <v>0</v>
      </c>
      <c r="H142" s="41">
        <v>0</v>
      </c>
      <c r="I142" s="42">
        <f t="shared" si="28"/>
        <v>0</v>
      </c>
    </row>
    <row r="143" spans="1:11" ht="14.25" customHeight="1">
      <c r="A143" s="29" t="s">
        <v>13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28"/>
        <v>0</v>
      </c>
    </row>
    <row r="144" spans="1:11" ht="14.25" customHeight="1">
      <c r="A144" s="28" t="s">
        <v>14</v>
      </c>
      <c r="B144" s="40">
        <v>0</v>
      </c>
      <c r="C144" s="40">
        <v>0</v>
      </c>
      <c r="D144" s="40">
        <v>5.0475352719179716</v>
      </c>
      <c r="E144" s="40">
        <v>5.5211197753226635</v>
      </c>
      <c r="F144" s="422"/>
      <c r="G144" s="40">
        <v>0</v>
      </c>
      <c r="H144" s="41">
        <v>0</v>
      </c>
      <c r="I144" s="42">
        <f>SUM(B144:H144)</f>
        <v>10.568655047240636</v>
      </c>
    </row>
    <row r="145" spans="1:11" ht="15">
      <c r="A145" s="29" t="s">
        <v>15</v>
      </c>
      <c r="B145" s="43">
        <v>3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8"/>
        <v>3</v>
      </c>
    </row>
    <row r="146" spans="1:11" ht="15">
      <c r="A146" s="28" t="s">
        <v>16</v>
      </c>
      <c r="B146" s="40">
        <v>14.950606344231112</v>
      </c>
      <c r="C146" s="40">
        <v>126.64489630165937</v>
      </c>
      <c r="D146" s="40">
        <v>7.4044973541095116</v>
      </c>
      <c r="E146" s="40">
        <v>0</v>
      </c>
      <c r="F146" s="422"/>
      <c r="G146" s="40">
        <v>0</v>
      </c>
      <c r="H146" s="41">
        <v>0</v>
      </c>
      <c r="I146" s="42">
        <f t="shared" si="28"/>
        <v>149</v>
      </c>
    </row>
    <row r="147" spans="1:11" ht="15">
      <c r="A147" s="29" t="s">
        <v>17</v>
      </c>
      <c r="B147" s="43">
        <v>0</v>
      </c>
      <c r="C147" s="43">
        <v>0</v>
      </c>
      <c r="D147" s="43">
        <v>0</v>
      </c>
      <c r="E147" s="43">
        <v>7</v>
      </c>
      <c r="F147" s="422"/>
      <c r="G147" s="43">
        <v>0</v>
      </c>
      <c r="H147" s="44">
        <v>0</v>
      </c>
      <c r="I147" s="39">
        <f>SUM(B147:H147)</f>
        <v>7</v>
      </c>
    </row>
    <row r="148" spans="1:11" ht="15">
      <c r="A148" s="28" t="s">
        <v>18</v>
      </c>
      <c r="B148" s="40">
        <v>0</v>
      </c>
      <c r="C148" s="40">
        <v>0</v>
      </c>
      <c r="D148" s="40">
        <v>0</v>
      </c>
      <c r="E148" s="40">
        <v>0</v>
      </c>
      <c r="F148" s="422"/>
      <c r="G148" s="40">
        <v>0</v>
      </c>
      <c r="H148" s="41">
        <v>0</v>
      </c>
      <c r="I148" s="42">
        <f t="shared" si="28"/>
        <v>0</v>
      </c>
    </row>
    <row r="149" spans="1:11" ht="15">
      <c r="A149" s="29" t="s">
        <v>140</v>
      </c>
      <c r="B149" s="43">
        <v>7.8448828152051533</v>
      </c>
      <c r="C149" s="43">
        <v>359.36694050841231</v>
      </c>
      <c r="D149" s="43">
        <v>74.788176676382562</v>
      </c>
      <c r="E149" s="43">
        <v>0</v>
      </c>
      <c r="F149" s="422"/>
      <c r="G149" s="43">
        <v>0</v>
      </c>
      <c r="H149" s="44">
        <v>0</v>
      </c>
      <c r="I149" s="39">
        <f t="shared" si="28"/>
        <v>442</v>
      </c>
    </row>
    <row r="150" spans="1:11" ht="15">
      <c r="A150" s="28" t="s">
        <v>19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8"/>
        <v>0</v>
      </c>
    </row>
    <row r="151" spans="1:11" ht="15">
      <c r="A151" s="29" t="s">
        <v>20</v>
      </c>
      <c r="B151" s="43">
        <v>0</v>
      </c>
      <c r="C151" s="43">
        <v>0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28"/>
        <v>0</v>
      </c>
    </row>
    <row r="152" spans="1:11" ht="15">
      <c r="A152" s="28" t="s">
        <v>21</v>
      </c>
      <c r="B152" s="40">
        <v>0</v>
      </c>
      <c r="C152" s="40">
        <v>18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8"/>
        <v>18</v>
      </c>
    </row>
    <row r="153" spans="1:11" ht="15">
      <c r="A153" s="30" t="s">
        <v>60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8"/>
        <v>0</v>
      </c>
    </row>
    <row r="154" spans="1:11" ht="15">
      <c r="A154" s="28" t="s">
        <v>22</v>
      </c>
      <c r="B154" s="40">
        <v>0</v>
      </c>
      <c r="C154" s="40">
        <v>0</v>
      </c>
      <c r="D154" s="40">
        <v>0</v>
      </c>
      <c r="E154" s="40">
        <v>0</v>
      </c>
      <c r="F154" s="422"/>
      <c r="G154" s="40">
        <v>0</v>
      </c>
      <c r="H154" s="41">
        <v>0</v>
      </c>
      <c r="I154" s="42">
        <f t="shared" si="28"/>
        <v>0</v>
      </c>
    </row>
    <row r="155" spans="1:11" ht="15">
      <c r="A155" s="30" t="s">
        <v>23</v>
      </c>
      <c r="B155" s="43">
        <v>0</v>
      </c>
      <c r="C155" s="43">
        <v>0</v>
      </c>
      <c r="D155" s="43">
        <v>0</v>
      </c>
      <c r="E155" s="43">
        <v>0</v>
      </c>
      <c r="F155" s="422"/>
      <c r="G155" s="43">
        <v>0</v>
      </c>
      <c r="H155" s="44">
        <v>0</v>
      </c>
      <c r="I155" s="39">
        <f t="shared" si="28"/>
        <v>0</v>
      </c>
    </row>
    <row r="156" spans="1:11" ht="15">
      <c r="A156" s="28" t="s">
        <v>24</v>
      </c>
      <c r="B156" s="40">
        <v>704.12498124016031</v>
      </c>
      <c r="C156" s="40">
        <v>0</v>
      </c>
      <c r="D156" s="40">
        <v>28.84941875983985</v>
      </c>
      <c r="E156" s="40">
        <v>0</v>
      </c>
      <c r="F156" s="422"/>
      <c r="G156" s="40">
        <v>0</v>
      </c>
      <c r="H156" s="41">
        <v>0</v>
      </c>
      <c r="I156" s="42">
        <f>SUM(B156:H156)</f>
        <v>732.97440000000017</v>
      </c>
    </row>
    <row r="157" spans="1:11" ht="15.75" thickBot="1">
      <c r="A157" s="30" t="s">
        <v>25</v>
      </c>
      <c r="B157" s="43">
        <v>22.855735665790711</v>
      </c>
      <c r="C157" s="43">
        <v>0.12579407787436983</v>
      </c>
      <c r="D157" s="43">
        <v>104.93846804678159</v>
      </c>
      <c r="E157" s="43">
        <v>2327.7963488176028</v>
      </c>
      <c r="F157" s="423"/>
      <c r="G157" s="43">
        <v>44.414744045493116</v>
      </c>
      <c r="H157" s="44">
        <v>275.86850934645759</v>
      </c>
      <c r="I157" s="39">
        <f t="shared" si="28"/>
        <v>2775.9996000000001</v>
      </c>
    </row>
    <row r="158" spans="1:11" s="15" customFormat="1" ht="15">
      <c r="A158" s="31" t="s">
        <v>26</v>
      </c>
      <c r="B158" s="45">
        <f>SUM(B137:B157)</f>
        <v>752.77620606538721</v>
      </c>
      <c r="C158" s="45">
        <f t="shared" ref="C158:F158" si="29">SUM(C137:C157)</f>
        <v>504.1376308879461</v>
      </c>
      <c r="D158" s="45">
        <f t="shared" si="29"/>
        <v>221.02809610903148</v>
      </c>
      <c r="E158" s="45">
        <f t="shared" si="29"/>
        <v>2340.3174685929257</v>
      </c>
      <c r="F158" s="45">
        <f t="shared" si="29"/>
        <v>0</v>
      </c>
      <c r="G158" s="45">
        <f>SUM(G137:G157)</f>
        <v>44.414744045493116</v>
      </c>
      <c r="H158" s="46">
        <f t="shared" ref="H158" si="30">SUM(H137:H157)</f>
        <v>275.86850934645759</v>
      </c>
      <c r="I158" s="47">
        <f>SUM(I137:I157)</f>
        <v>4138.5426550472412</v>
      </c>
      <c r="K158"/>
    </row>
    <row r="159" spans="1:11" ht="15" thickBot="1">
      <c r="A159" s="32" t="s">
        <v>90</v>
      </c>
      <c r="B159" s="48">
        <f>B158/$I158</f>
        <v>0.18189403101773621</v>
      </c>
      <c r="C159" s="48">
        <f t="shared" ref="C159:I159" si="31">C158/$I158</f>
        <v>0.12181525549171641</v>
      </c>
      <c r="D159" s="48">
        <f t="shared" si="31"/>
        <v>5.3407229194429667E-2</v>
      </c>
      <c r="E159" s="48">
        <f t="shared" si="31"/>
        <v>0.56549313699563919</v>
      </c>
      <c r="F159" s="48">
        <f t="shared" si="31"/>
        <v>0</v>
      </c>
      <c r="G159" s="48">
        <f t="shared" si="31"/>
        <v>1.0731976869037761E-2</v>
      </c>
      <c r="H159" s="48">
        <f t="shared" si="31"/>
        <v>6.6658370431440808E-2</v>
      </c>
      <c r="I159" s="49">
        <f t="shared" si="31"/>
        <v>1</v>
      </c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9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9" ht="15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9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</row>
    <row r="164" spans="1:9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32">SUM(B164:H164)</f>
        <v>0</v>
      </c>
    </row>
    <row r="165" spans="1:9" ht="15">
      <c r="A165" s="29" t="s">
        <v>9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2"/>
        <v>0</v>
      </c>
    </row>
    <row r="166" spans="1:9" ht="15">
      <c r="A166" s="28" t="s">
        <v>10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2"/>
        <v>0</v>
      </c>
    </row>
    <row r="167" spans="1:9" ht="15">
      <c r="A167" s="29" t="s">
        <v>11</v>
      </c>
      <c r="B167" s="43">
        <v>0</v>
      </c>
      <c r="C167" s="43">
        <v>0</v>
      </c>
      <c r="D167" s="43">
        <v>0</v>
      </c>
      <c r="E167" s="43">
        <v>0</v>
      </c>
      <c r="F167" s="422"/>
      <c r="G167" s="43">
        <v>0</v>
      </c>
      <c r="H167" s="44">
        <v>0</v>
      </c>
      <c r="I167" s="39">
        <f t="shared" si="32"/>
        <v>0</v>
      </c>
    </row>
    <row r="168" spans="1:9" ht="15">
      <c r="A168" s="28" t="s">
        <v>12</v>
      </c>
      <c r="B168" s="40">
        <v>0</v>
      </c>
      <c r="C168" s="40">
        <v>0</v>
      </c>
      <c r="D168" s="40">
        <v>0</v>
      </c>
      <c r="E168" s="40">
        <v>0</v>
      </c>
      <c r="F168" s="422"/>
      <c r="G168" s="40">
        <v>0</v>
      </c>
      <c r="H168" s="41">
        <v>0</v>
      </c>
      <c r="I168" s="42">
        <f t="shared" si="32"/>
        <v>0</v>
      </c>
    </row>
    <row r="169" spans="1:9" ht="14.25" customHeight="1">
      <c r="A169" s="29" t="s">
        <v>13</v>
      </c>
      <c r="B169" s="43">
        <v>0</v>
      </c>
      <c r="C169" s="43">
        <v>0</v>
      </c>
      <c r="D169" s="43">
        <v>0</v>
      </c>
      <c r="E169" s="43">
        <v>0</v>
      </c>
      <c r="F169" s="422"/>
      <c r="G169" s="43">
        <v>0</v>
      </c>
      <c r="H169" s="44">
        <v>0</v>
      </c>
      <c r="I169" s="39">
        <f t="shared" si="32"/>
        <v>0</v>
      </c>
    </row>
    <row r="170" spans="1:9" ht="14.25" customHeight="1">
      <c r="A170" s="28" t="s">
        <v>14</v>
      </c>
      <c r="B170" s="40">
        <v>0</v>
      </c>
      <c r="C170" s="40">
        <v>0</v>
      </c>
      <c r="D170" s="40">
        <v>0</v>
      </c>
      <c r="E170" s="40">
        <v>0.34707154328539508</v>
      </c>
      <c r="F170" s="422"/>
      <c r="G170" s="40">
        <v>0</v>
      </c>
      <c r="H170" s="41">
        <v>0</v>
      </c>
      <c r="I170" s="42">
        <f>SUM(B170:H170)</f>
        <v>0.34707154328539508</v>
      </c>
    </row>
    <row r="171" spans="1:9" ht="15">
      <c r="A171" s="29" t="s">
        <v>15</v>
      </c>
      <c r="B171" s="43">
        <v>0.12623451208788786</v>
      </c>
      <c r="C171" s="43">
        <v>3.920765316983664E-2</v>
      </c>
      <c r="D171" s="43">
        <v>1.8345578307422756</v>
      </c>
      <c r="E171" s="43">
        <v>3.9999999032000022E-9</v>
      </c>
      <c r="F171" s="422"/>
      <c r="G171" s="43">
        <v>0</v>
      </c>
      <c r="H171" s="44">
        <v>0</v>
      </c>
      <c r="I171" s="39">
        <f>SUM(B171:H171)</f>
        <v>2</v>
      </c>
    </row>
    <row r="172" spans="1:9" ht="15">
      <c r="A172" s="28" t="s">
        <v>16</v>
      </c>
      <c r="B172" s="40">
        <v>6.8604848480065037</v>
      </c>
      <c r="C172" s="40">
        <v>0</v>
      </c>
      <c r="D172" s="40">
        <v>17.139515151993496</v>
      </c>
      <c r="E172" s="40">
        <v>0</v>
      </c>
      <c r="F172" s="422"/>
      <c r="G172" s="40">
        <v>0</v>
      </c>
      <c r="H172" s="41">
        <v>0</v>
      </c>
      <c r="I172" s="42">
        <f t="shared" si="32"/>
        <v>24</v>
      </c>
    </row>
    <row r="173" spans="1:9" ht="15">
      <c r="A173" s="29" t="s">
        <v>17</v>
      </c>
      <c r="B173" s="43">
        <v>0</v>
      </c>
      <c r="C173" s="43">
        <v>0</v>
      </c>
      <c r="D173" s="43">
        <v>0</v>
      </c>
      <c r="E173" s="43">
        <v>0</v>
      </c>
      <c r="F173" s="422"/>
      <c r="G173" s="43">
        <v>0</v>
      </c>
      <c r="H173" s="44">
        <v>0</v>
      </c>
      <c r="I173" s="39">
        <f t="shared" si="32"/>
        <v>0</v>
      </c>
    </row>
    <row r="174" spans="1:9" ht="15">
      <c r="A174" s="28" t="s">
        <v>18</v>
      </c>
      <c r="B174" s="40">
        <v>0</v>
      </c>
      <c r="C174" s="40">
        <v>0</v>
      </c>
      <c r="D174" s="40">
        <v>0</v>
      </c>
      <c r="E174" s="40">
        <v>0</v>
      </c>
      <c r="F174" s="422"/>
      <c r="G174" s="40">
        <v>0</v>
      </c>
      <c r="H174" s="41">
        <v>0</v>
      </c>
      <c r="I174" s="42">
        <f t="shared" si="32"/>
        <v>0</v>
      </c>
    </row>
    <row r="175" spans="1:9" ht="15">
      <c r="A175" s="29" t="s">
        <v>140</v>
      </c>
      <c r="B175" s="43">
        <v>24.820722651627502</v>
      </c>
      <c r="C175" s="43">
        <v>12.927459714389324</v>
      </c>
      <c r="D175" s="43">
        <v>430.25181763398319</v>
      </c>
      <c r="E175" s="43">
        <v>0</v>
      </c>
      <c r="F175" s="422"/>
      <c r="G175" s="43">
        <v>0</v>
      </c>
      <c r="H175" s="44">
        <v>0</v>
      </c>
      <c r="I175" s="39">
        <f t="shared" si="32"/>
        <v>468</v>
      </c>
    </row>
    <row r="176" spans="1:9" ht="15">
      <c r="A176" s="28" t="s">
        <v>19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2"/>
        <v>0</v>
      </c>
    </row>
    <row r="177" spans="1:11" ht="15">
      <c r="A177" s="29" t="s">
        <v>20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32"/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2"/>
        <v>0</v>
      </c>
    </row>
    <row r="179" spans="1:11" ht="15">
      <c r="A179" s="30" t="s">
        <v>60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2"/>
        <v>0</v>
      </c>
    </row>
    <row r="180" spans="1:11" ht="15">
      <c r="A180" s="28" t="s">
        <v>22</v>
      </c>
      <c r="B180" s="40">
        <v>0</v>
      </c>
      <c r="C180" s="40">
        <v>0</v>
      </c>
      <c r="D180" s="40">
        <v>0</v>
      </c>
      <c r="E180" s="40">
        <v>0</v>
      </c>
      <c r="F180" s="422"/>
      <c r="G180" s="40">
        <v>0</v>
      </c>
      <c r="H180" s="41">
        <v>0</v>
      </c>
      <c r="I180" s="42">
        <f t="shared" si="32"/>
        <v>0</v>
      </c>
    </row>
    <row r="181" spans="1:11" ht="15">
      <c r="A181" s="30" t="s">
        <v>23</v>
      </c>
      <c r="B181" s="43">
        <v>0</v>
      </c>
      <c r="C181" s="43">
        <v>0</v>
      </c>
      <c r="D181" s="43">
        <v>0</v>
      </c>
      <c r="E181" s="43">
        <v>0</v>
      </c>
      <c r="F181" s="422"/>
      <c r="G181" s="43">
        <v>0</v>
      </c>
      <c r="H181" s="44">
        <v>0</v>
      </c>
      <c r="I181" s="39">
        <f t="shared" si="32"/>
        <v>0</v>
      </c>
    </row>
    <row r="182" spans="1:11" ht="15">
      <c r="A182" s="28" t="s">
        <v>24</v>
      </c>
      <c r="B182" s="40">
        <v>0</v>
      </c>
      <c r="C182" s="40">
        <v>0</v>
      </c>
      <c r="D182" s="40">
        <v>0</v>
      </c>
      <c r="E182" s="40">
        <v>0</v>
      </c>
      <c r="F182" s="422"/>
      <c r="G182" s="40">
        <v>0</v>
      </c>
      <c r="H182" s="41">
        <v>0</v>
      </c>
      <c r="I182" s="42">
        <f>SUM(B182:H182)</f>
        <v>0</v>
      </c>
    </row>
    <row r="183" spans="1:11" s="15" customFormat="1" ht="15.75" thickBot="1">
      <c r="A183" s="30" t="s">
        <v>25</v>
      </c>
      <c r="B183" s="43">
        <v>4.2622728538292112</v>
      </c>
      <c r="C183" s="43">
        <v>0</v>
      </c>
      <c r="D183" s="43">
        <v>105.36962093162403</v>
      </c>
      <c r="E183" s="43">
        <v>110.84963702148904</v>
      </c>
      <c r="F183" s="423"/>
      <c r="G183" s="43">
        <v>9.9139745619179003</v>
      </c>
      <c r="H183" s="44">
        <v>31.68089463113979</v>
      </c>
      <c r="I183" s="39">
        <f t="shared" si="32"/>
        <v>262.07639999999998</v>
      </c>
      <c r="K183"/>
    </row>
    <row r="184" spans="1:11" ht="15">
      <c r="A184" s="31" t="s">
        <v>26</v>
      </c>
      <c r="B184" s="45">
        <f>SUM(B163:B183)</f>
        <v>36.069714865551106</v>
      </c>
      <c r="C184" s="45">
        <f t="shared" ref="C184:F184" si="33">SUM(C163:C183)</f>
        <v>12.966667367559159</v>
      </c>
      <c r="D184" s="45">
        <f t="shared" si="33"/>
        <v>554.59551154834298</v>
      </c>
      <c r="E184" s="45">
        <f t="shared" si="33"/>
        <v>111.19670856877444</v>
      </c>
      <c r="F184" s="45">
        <f t="shared" si="33"/>
        <v>0</v>
      </c>
      <c r="G184" s="45">
        <f>SUM(G163:G183)</f>
        <v>9.9139745619179003</v>
      </c>
      <c r="H184" s="46">
        <f t="shared" ref="H184" si="34">SUM(H163:H183)</f>
        <v>31.68089463113979</v>
      </c>
      <c r="I184" s="47">
        <f>SUM(I163:I183)</f>
        <v>756.42347154328536</v>
      </c>
    </row>
    <row r="185" spans="1:11" ht="15" thickBot="1">
      <c r="A185" s="32" t="s">
        <v>90</v>
      </c>
      <c r="B185" s="48">
        <f>B184/$I184</f>
        <v>4.768455266460761E-2</v>
      </c>
      <c r="C185" s="48">
        <f t="shared" ref="C185:I185" si="35">C184/$I184</f>
        <v>1.7142074321284673E-2</v>
      </c>
      <c r="D185" s="48">
        <f t="shared" si="35"/>
        <v>0.73318125681218627</v>
      </c>
      <c r="E185" s="48">
        <f t="shared" si="35"/>
        <v>0.14700324983558016</v>
      </c>
      <c r="F185" s="48">
        <f t="shared" si="35"/>
        <v>0</v>
      </c>
      <c r="G185" s="48">
        <f t="shared" si="35"/>
        <v>1.3106381458115008E-2</v>
      </c>
      <c r="H185" s="48">
        <f t="shared" si="35"/>
        <v>4.188248490822629E-2</v>
      </c>
      <c r="I185" s="49">
        <f t="shared" si="35"/>
        <v>1</v>
      </c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5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2223</v>
      </c>
      <c r="E189" s="37">
        <v>0</v>
      </c>
      <c r="F189" s="421"/>
      <c r="G189" s="37">
        <v>0</v>
      </c>
      <c r="H189" s="38">
        <v>0</v>
      </c>
      <c r="I189" s="39">
        <f>SUM(B189:H189)</f>
        <v>2223</v>
      </c>
    </row>
    <row r="190" spans="1:11" ht="15">
      <c r="A190" s="28" t="s">
        <v>8</v>
      </c>
      <c r="B190" s="40">
        <v>0</v>
      </c>
      <c r="C190" s="40">
        <v>0</v>
      </c>
      <c r="D190" s="40">
        <v>0</v>
      </c>
      <c r="E190" s="40">
        <v>0</v>
      </c>
      <c r="F190" s="422"/>
      <c r="G190" s="40">
        <v>0</v>
      </c>
      <c r="H190" s="41">
        <v>0</v>
      </c>
      <c r="I190" s="42">
        <f t="shared" ref="I190:I209" si="36">SUM(B190:H190)</f>
        <v>0</v>
      </c>
    </row>
    <row r="191" spans="1:11" ht="15">
      <c r="A191" s="29" t="s">
        <v>9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36"/>
        <v>0</v>
      </c>
    </row>
    <row r="192" spans="1:11" ht="15">
      <c r="A192" s="28" t="s">
        <v>10</v>
      </c>
      <c r="B192" s="40">
        <v>0</v>
      </c>
      <c r="C192" s="40">
        <v>0</v>
      </c>
      <c r="D192" s="40">
        <v>0</v>
      </c>
      <c r="E192" s="40">
        <v>0</v>
      </c>
      <c r="F192" s="422"/>
      <c r="G192" s="40">
        <v>0</v>
      </c>
      <c r="H192" s="41">
        <v>0</v>
      </c>
      <c r="I192" s="42">
        <f t="shared" si="36"/>
        <v>0</v>
      </c>
    </row>
    <row r="193" spans="1:9" ht="15">
      <c r="A193" s="29" t="s">
        <v>11</v>
      </c>
      <c r="B193" s="43">
        <v>0</v>
      </c>
      <c r="C193" s="43">
        <v>0</v>
      </c>
      <c r="D193" s="43">
        <v>0</v>
      </c>
      <c r="E193" s="43">
        <v>0</v>
      </c>
      <c r="F193" s="422"/>
      <c r="G193" s="43">
        <v>0</v>
      </c>
      <c r="H193" s="44">
        <v>0</v>
      </c>
      <c r="I193" s="39">
        <f t="shared" si="36"/>
        <v>0</v>
      </c>
    </row>
    <row r="194" spans="1:9" ht="15">
      <c r="A194" s="28" t="s">
        <v>12</v>
      </c>
      <c r="B194" s="40">
        <v>0</v>
      </c>
      <c r="C194" s="40">
        <v>0</v>
      </c>
      <c r="D194" s="40">
        <v>0</v>
      </c>
      <c r="E194" s="40">
        <v>0</v>
      </c>
      <c r="F194" s="422"/>
      <c r="G194" s="40">
        <v>0</v>
      </c>
      <c r="H194" s="41">
        <v>0</v>
      </c>
      <c r="I194" s="42">
        <f t="shared" si="36"/>
        <v>0</v>
      </c>
    </row>
    <row r="195" spans="1:9" ht="15">
      <c r="A195" s="29" t="s">
        <v>13</v>
      </c>
      <c r="B195" s="43">
        <v>0</v>
      </c>
      <c r="C195" s="43">
        <v>0</v>
      </c>
      <c r="D195" s="43">
        <v>0</v>
      </c>
      <c r="E195" s="43">
        <v>0</v>
      </c>
      <c r="F195" s="422"/>
      <c r="G195" s="43">
        <v>0</v>
      </c>
      <c r="H195" s="44">
        <v>0</v>
      </c>
      <c r="I195" s="39">
        <f t="shared" si="36"/>
        <v>0</v>
      </c>
    </row>
    <row r="196" spans="1:9" ht="14.25" customHeight="1">
      <c r="A196" s="28" t="s">
        <v>14</v>
      </c>
      <c r="B196" s="40">
        <v>9.0896355946858264E-9</v>
      </c>
      <c r="C196" s="40">
        <v>9.0896355946858264E-9</v>
      </c>
      <c r="D196" s="40">
        <v>9.0896355946858264E-9</v>
      </c>
      <c r="E196" s="40">
        <v>3.8660065274071922</v>
      </c>
      <c r="F196" s="422"/>
      <c r="G196" s="40">
        <v>0</v>
      </c>
      <c r="H196" s="41">
        <v>0</v>
      </c>
      <c r="I196" s="42">
        <f>SUM(B196:H196)</f>
        <v>3.8660065546760989</v>
      </c>
    </row>
    <row r="197" spans="1:9" ht="14.25" customHeight="1">
      <c r="A197" s="29" t="s">
        <v>15</v>
      </c>
      <c r="B197" s="43">
        <v>0.56805531999035064</v>
      </c>
      <c r="C197" s="43">
        <v>0.17643426776932689</v>
      </c>
      <c r="D197" s="43">
        <v>8.2555104122403211</v>
      </c>
      <c r="E197" s="43">
        <v>0</v>
      </c>
      <c r="F197" s="422"/>
      <c r="G197" s="43">
        <v>0</v>
      </c>
      <c r="H197" s="44">
        <v>0</v>
      </c>
      <c r="I197" s="39">
        <f t="shared" si="36"/>
        <v>8.9999999999999982</v>
      </c>
    </row>
    <row r="198" spans="1:9" ht="15">
      <c r="A198" s="28" t="s">
        <v>16</v>
      </c>
      <c r="B198" s="40">
        <v>45.430902148356843</v>
      </c>
      <c r="C198" s="40">
        <v>20.184014612969797</v>
      </c>
      <c r="D198" s="40">
        <v>917.38508323867347</v>
      </c>
      <c r="E198" s="40">
        <v>0</v>
      </c>
      <c r="F198" s="422"/>
      <c r="G198" s="40">
        <v>0</v>
      </c>
      <c r="H198" s="41">
        <v>0</v>
      </c>
      <c r="I198" s="42">
        <f t="shared" si="36"/>
        <v>983.00000000000011</v>
      </c>
    </row>
    <row r="199" spans="1:9" ht="15">
      <c r="A199" s="29" t="s">
        <v>17</v>
      </c>
      <c r="B199" s="43">
        <v>4.4931223249365466</v>
      </c>
      <c r="C199" s="43">
        <v>1.4799999982239999E-8</v>
      </c>
      <c r="D199" s="43">
        <v>32.506877660263449</v>
      </c>
      <c r="E199" s="43">
        <v>0</v>
      </c>
      <c r="F199" s="422"/>
      <c r="G199" s="43">
        <v>0</v>
      </c>
      <c r="H199" s="44">
        <v>0</v>
      </c>
      <c r="I199" s="39">
        <f t="shared" si="36"/>
        <v>36.999999999999993</v>
      </c>
    </row>
    <row r="200" spans="1:9" ht="15">
      <c r="A200" s="28" t="s">
        <v>18</v>
      </c>
      <c r="B200" s="40">
        <v>3.3962264138127446E-9</v>
      </c>
      <c r="C200" s="40">
        <v>3.3962264138127446E-9</v>
      </c>
      <c r="D200" s="40">
        <v>17.999999993207549</v>
      </c>
      <c r="E200" s="40">
        <v>0</v>
      </c>
      <c r="F200" s="422"/>
      <c r="G200" s="40">
        <v>0</v>
      </c>
      <c r="H200" s="41">
        <v>0</v>
      </c>
      <c r="I200" s="42">
        <f t="shared" si="36"/>
        <v>18.000000000000004</v>
      </c>
    </row>
    <row r="201" spans="1:9" ht="15">
      <c r="A201" s="29" t="s">
        <v>140</v>
      </c>
      <c r="B201" s="43">
        <v>441.14513934461991</v>
      </c>
      <c r="C201" s="43">
        <v>23.701125806353755</v>
      </c>
      <c r="D201" s="43">
        <v>2467.9682977802572</v>
      </c>
      <c r="E201" s="43">
        <v>188.18543706876926</v>
      </c>
      <c r="F201" s="422"/>
      <c r="G201" s="43">
        <v>0</v>
      </c>
      <c r="H201" s="44">
        <v>0</v>
      </c>
      <c r="I201" s="39">
        <f t="shared" si="36"/>
        <v>3121</v>
      </c>
    </row>
    <row r="202" spans="1:9" ht="15">
      <c r="A202" s="28" t="s">
        <v>19</v>
      </c>
      <c r="B202" s="40">
        <v>0</v>
      </c>
      <c r="C202" s="40">
        <v>0</v>
      </c>
      <c r="D202" s="40">
        <v>0</v>
      </c>
      <c r="E202" s="40">
        <v>0</v>
      </c>
      <c r="F202" s="422"/>
      <c r="G202" s="40">
        <v>0</v>
      </c>
      <c r="H202" s="41">
        <v>0</v>
      </c>
      <c r="I202" s="42">
        <f t="shared" si="36"/>
        <v>0</v>
      </c>
    </row>
    <row r="203" spans="1:9" ht="15">
      <c r="A203" s="29" t="s">
        <v>20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SUM(B203:H203)</f>
        <v>0</v>
      </c>
    </row>
    <row r="204" spans="1:9" ht="15">
      <c r="A204" s="28" t="s">
        <v>21</v>
      </c>
      <c r="B204" s="40">
        <v>5.0123565389966221E-2</v>
      </c>
      <c r="C204" s="40">
        <v>8.1132075425774292E-9</v>
      </c>
      <c r="D204" s="40">
        <v>42.949876426496829</v>
      </c>
      <c r="E204" s="40">
        <v>0</v>
      </c>
      <c r="F204" s="422"/>
      <c r="G204" s="40">
        <v>0</v>
      </c>
      <c r="H204" s="41">
        <v>0</v>
      </c>
      <c r="I204" s="42">
        <f t="shared" si="36"/>
        <v>43</v>
      </c>
    </row>
    <row r="205" spans="1:9" ht="15">
      <c r="A205" s="30" t="s">
        <v>60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6"/>
        <v>0</v>
      </c>
    </row>
    <row r="206" spans="1:9" ht="15">
      <c r="A206" s="28" t="s">
        <v>22</v>
      </c>
      <c r="B206" s="40">
        <v>0</v>
      </c>
      <c r="C206" s="40">
        <v>0</v>
      </c>
      <c r="D206" s="40">
        <v>0</v>
      </c>
      <c r="E206" s="40">
        <v>0</v>
      </c>
      <c r="F206" s="422"/>
      <c r="G206" s="40">
        <v>0</v>
      </c>
      <c r="H206" s="41">
        <v>0</v>
      </c>
      <c r="I206" s="42">
        <f t="shared" si="36"/>
        <v>0</v>
      </c>
    </row>
    <row r="207" spans="1:9" ht="15">
      <c r="A207" s="30" t="s">
        <v>23</v>
      </c>
      <c r="B207" s="43">
        <v>0</v>
      </c>
      <c r="C207" s="43">
        <v>0</v>
      </c>
      <c r="D207" s="43">
        <v>0</v>
      </c>
      <c r="E207" s="43">
        <v>0</v>
      </c>
      <c r="F207" s="422"/>
      <c r="G207" s="43">
        <v>0</v>
      </c>
      <c r="H207" s="44">
        <v>0</v>
      </c>
      <c r="I207" s="39">
        <f t="shared" si="36"/>
        <v>0</v>
      </c>
    </row>
    <row r="208" spans="1:9" ht="15">
      <c r="A208" s="28" t="s">
        <v>24</v>
      </c>
      <c r="B208" s="40">
        <v>0</v>
      </c>
      <c r="C208" s="40">
        <v>0</v>
      </c>
      <c r="D208" s="40">
        <v>0</v>
      </c>
      <c r="E208" s="40">
        <v>0</v>
      </c>
      <c r="F208" s="422"/>
      <c r="G208" s="40">
        <v>0</v>
      </c>
      <c r="H208" s="41">
        <v>0</v>
      </c>
      <c r="I208" s="42">
        <f>SUM(B208:H208)</f>
        <v>0</v>
      </c>
    </row>
    <row r="209" spans="1:11" s="15" customFormat="1" ht="15.75" thickBot="1">
      <c r="A209" s="30" t="s">
        <v>25</v>
      </c>
      <c r="B209" s="43">
        <v>2.469976763391462</v>
      </c>
      <c r="C209" s="43">
        <v>0.87225715796241288</v>
      </c>
      <c r="D209" s="43">
        <v>661.38374166112112</v>
      </c>
      <c r="E209" s="43">
        <v>454.12463427491519</v>
      </c>
      <c r="F209" s="423"/>
      <c r="G209" s="43">
        <v>35.527487427242697</v>
      </c>
      <c r="H209" s="44">
        <v>2.1471027153672182</v>
      </c>
      <c r="I209" s="39">
        <f t="shared" si="36"/>
        <v>1156.5252000000003</v>
      </c>
      <c r="K209"/>
    </row>
    <row r="210" spans="1:11" ht="15">
      <c r="A210" s="31" t="s">
        <v>26</v>
      </c>
      <c r="B210" s="45">
        <f>SUM(B189:B209)</f>
        <v>494.15731947917095</v>
      </c>
      <c r="C210" s="45">
        <f t="shared" ref="C210:F210" si="37">SUM(C189:C209)</f>
        <v>44.933831880454363</v>
      </c>
      <c r="D210" s="45">
        <f t="shared" si="37"/>
        <v>6371.4493871813493</v>
      </c>
      <c r="E210" s="45">
        <f t="shared" si="37"/>
        <v>646.17607787109159</v>
      </c>
      <c r="F210" s="45">
        <f t="shared" si="37"/>
        <v>0</v>
      </c>
      <c r="G210" s="45">
        <f>SUM(G189:G209)</f>
        <v>35.527487427242697</v>
      </c>
      <c r="H210" s="46">
        <f t="shared" ref="H210" si="38">SUM(H189:H209)</f>
        <v>2.1471027153672182</v>
      </c>
      <c r="I210" s="47">
        <f>SUM(I189:I209)</f>
        <v>7594.3912065546756</v>
      </c>
    </row>
    <row r="211" spans="1:11" ht="15" thickBot="1">
      <c r="A211" s="32" t="s">
        <v>90</v>
      </c>
      <c r="B211" s="48">
        <f>B210/$I210</f>
        <v>6.5068720591147128E-2</v>
      </c>
      <c r="C211" s="48">
        <f t="shared" ref="C211:I211" si="39">C210/$I210</f>
        <v>5.9167128290246928E-3</v>
      </c>
      <c r="D211" s="48">
        <f t="shared" si="39"/>
        <v>0.83896776106058213</v>
      </c>
      <c r="E211" s="48">
        <f t="shared" si="39"/>
        <v>8.5085961507142371E-2</v>
      </c>
      <c r="F211" s="48">
        <f t="shared" si="39"/>
        <v>0</v>
      </c>
      <c r="G211" s="48">
        <f t="shared" si="39"/>
        <v>4.6781218482107069E-3</v>
      </c>
      <c r="H211" s="48">
        <f t="shared" si="39"/>
        <v>2.827221638930144E-4</v>
      </c>
      <c r="I211" s="49">
        <f t="shared" si="39"/>
        <v>1</v>
      </c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5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40">SUM(B216:H216)</f>
        <v>0</v>
      </c>
    </row>
    <row r="217" spans="1:11" ht="15">
      <c r="A217" s="29" t="s">
        <v>9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40"/>
        <v>0</v>
      </c>
    </row>
    <row r="218" spans="1:11" ht="15">
      <c r="A218" s="28" t="s">
        <v>10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40"/>
        <v>0</v>
      </c>
    </row>
    <row r="219" spans="1:11" ht="15">
      <c r="A219" s="29" t="s">
        <v>11</v>
      </c>
      <c r="B219" s="43">
        <v>0</v>
      </c>
      <c r="C219" s="43">
        <v>0</v>
      </c>
      <c r="D219" s="43">
        <v>0</v>
      </c>
      <c r="E219" s="43">
        <v>0</v>
      </c>
      <c r="F219" s="422"/>
      <c r="G219" s="43">
        <v>0</v>
      </c>
      <c r="H219" s="44">
        <v>0</v>
      </c>
      <c r="I219" s="39">
        <f t="shared" si="40"/>
        <v>0</v>
      </c>
    </row>
    <row r="220" spans="1:11" ht="15">
      <c r="A220" s="28" t="s">
        <v>12</v>
      </c>
      <c r="B220" s="40">
        <v>0</v>
      </c>
      <c r="C220" s="40">
        <v>0</v>
      </c>
      <c r="D220" s="40">
        <v>0</v>
      </c>
      <c r="E220" s="40">
        <v>0.46394122331256121</v>
      </c>
      <c r="F220" s="422"/>
      <c r="G220" s="40">
        <v>0</v>
      </c>
      <c r="H220" s="41">
        <v>0</v>
      </c>
      <c r="I220" s="42">
        <f t="shared" si="40"/>
        <v>0.46394122331256121</v>
      </c>
    </row>
    <row r="221" spans="1:11" ht="15">
      <c r="A221" s="29" t="s">
        <v>13</v>
      </c>
      <c r="B221" s="43">
        <v>0</v>
      </c>
      <c r="C221" s="43">
        <v>0</v>
      </c>
      <c r="D221" s="43">
        <v>0</v>
      </c>
      <c r="E221" s="43">
        <v>0</v>
      </c>
      <c r="F221" s="422"/>
      <c r="G221" s="43">
        <v>0</v>
      </c>
      <c r="H221" s="44">
        <v>0</v>
      </c>
      <c r="I221" s="39">
        <f t="shared" si="40"/>
        <v>0</v>
      </c>
    </row>
    <row r="222" spans="1:11" ht="15">
      <c r="A222" s="28" t="s">
        <v>14</v>
      </c>
      <c r="B222" s="40">
        <v>0</v>
      </c>
      <c r="C222" s="40">
        <v>0</v>
      </c>
      <c r="D222" s="40">
        <v>0</v>
      </c>
      <c r="E222" s="40">
        <v>1.357097291671764E-4</v>
      </c>
      <c r="F222" s="422"/>
      <c r="G222" s="40">
        <v>0</v>
      </c>
      <c r="H222" s="41">
        <v>0</v>
      </c>
      <c r="I222" s="42">
        <f>SUM(B222:H222)</f>
        <v>1.357097291671764E-4</v>
      </c>
    </row>
    <row r="223" spans="1:11" ht="14.25" customHeight="1">
      <c r="A223" s="29" t="s">
        <v>15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40"/>
        <v>0</v>
      </c>
    </row>
    <row r="224" spans="1:11" ht="14.25" customHeight="1">
      <c r="A224" s="28" t="s">
        <v>16</v>
      </c>
      <c r="B224" s="40">
        <v>0</v>
      </c>
      <c r="C224" s="40">
        <v>0</v>
      </c>
      <c r="D224" s="40">
        <v>65</v>
      </c>
      <c r="E224" s="40">
        <v>0</v>
      </c>
      <c r="F224" s="422"/>
      <c r="G224" s="40">
        <v>0</v>
      </c>
      <c r="H224" s="41">
        <v>0</v>
      </c>
      <c r="I224" s="42">
        <f t="shared" si="40"/>
        <v>65</v>
      </c>
    </row>
    <row r="225" spans="1:11" ht="15">
      <c r="A225" s="29" t="s">
        <v>17</v>
      </c>
      <c r="B225" s="43">
        <v>2.7077708851825713</v>
      </c>
      <c r="C225" s="43">
        <v>0</v>
      </c>
      <c r="D225" s="43">
        <v>10.725385386872704</v>
      </c>
      <c r="E225" s="43">
        <v>0.56684372794472715</v>
      </c>
      <c r="F225" s="422"/>
      <c r="G225" s="43">
        <v>0</v>
      </c>
      <c r="H225" s="44">
        <v>0</v>
      </c>
      <c r="I225" s="39">
        <f t="shared" si="40"/>
        <v>14.000000000000002</v>
      </c>
    </row>
    <row r="226" spans="1:11" ht="15">
      <c r="A226" s="28" t="s">
        <v>18</v>
      </c>
      <c r="B226" s="40">
        <v>0</v>
      </c>
      <c r="C226" s="40">
        <v>0</v>
      </c>
      <c r="D226" s="40">
        <v>0</v>
      </c>
      <c r="E226" s="40">
        <v>0</v>
      </c>
      <c r="F226" s="422"/>
      <c r="G226" s="40">
        <v>0</v>
      </c>
      <c r="H226" s="41">
        <v>0</v>
      </c>
      <c r="I226" s="42">
        <f t="shared" si="40"/>
        <v>0</v>
      </c>
    </row>
    <row r="227" spans="1:11" ht="15">
      <c r="A227" s="29" t="s">
        <v>140</v>
      </c>
      <c r="B227" s="43">
        <v>60.230988327973868</v>
      </c>
      <c r="C227" s="43">
        <v>0</v>
      </c>
      <c r="D227" s="43">
        <v>28.441270505912438</v>
      </c>
      <c r="E227" s="43">
        <v>62.327741166113704</v>
      </c>
      <c r="F227" s="422"/>
      <c r="G227" s="43">
        <v>0</v>
      </c>
      <c r="H227" s="44">
        <v>0</v>
      </c>
      <c r="I227" s="39">
        <f t="shared" si="40"/>
        <v>151</v>
      </c>
    </row>
    <row r="228" spans="1:11" ht="15">
      <c r="A228" s="28" t="s">
        <v>19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40"/>
        <v>0</v>
      </c>
    </row>
    <row r="229" spans="1:11" ht="15">
      <c r="A229" s="29" t="s">
        <v>20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SUM(B229:H229)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40"/>
        <v>0</v>
      </c>
    </row>
    <row r="231" spans="1:11" ht="15">
      <c r="A231" s="30" t="s">
        <v>60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40"/>
        <v>0</v>
      </c>
    </row>
    <row r="232" spans="1:11" ht="15">
      <c r="A232" s="28" t="s">
        <v>22</v>
      </c>
      <c r="B232" s="40">
        <v>0</v>
      </c>
      <c r="C232" s="40">
        <v>0</v>
      </c>
      <c r="D232" s="40">
        <v>0</v>
      </c>
      <c r="E232" s="40">
        <v>0</v>
      </c>
      <c r="F232" s="422"/>
      <c r="G232" s="40">
        <v>0</v>
      </c>
      <c r="H232" s="41">
        <v>0</v>
      </c>
      <c r="I232" s="42">
        <f t="shared" si="40"/>
        <v>0</v>
      </c>
    </row>
    <row r="233" spans="1:11" ht="15">
      <c r="A233" s="30" t="s">
        <v>23</v>
      </c>
      <c r="B233" s="43">
        <v>0</v>
      </c>
      <c r="C233" s="43">
        <v>0</v>
      </c>
      <c r="D233" s="43">
        <v>0</v>
      </c>
      <c r="E233" s="43">
        <v>0</v>
      </c>
      <c r="F233" s="422"/>
      <c r="G233" s="43">
        <v>0</v>
      </c>
      <c r="H233" s="44">
        <v>0</v>
      </c>
      <c r="I233" s="39">
        <f t="shared" si="40"/>
        <v>0</v>
      </c>
    </row>
    <row r="234" spans="1:11" ht="15">
      <c r="A234" s="28" t="s">
        <v>24</v>
      </c>
      <c r="B234" s="40">
        <v>0</v>
      </c>
      <c r="C234" s="40">
        <v>0</v>
      </c>
      <c r="D234" s="40">
        <v>0</v>
      </c>
      <c r="E234" s="40">
        <v>0</v>
      </c>
      <c r="F234" s="422"/>
      <c r="G234" s="40">
        <v>0</v>
      </c>
      <c r="H234" s="41">
        <v>0</v>
      </c>
      <c r="I234" s="42">
        <f>SUM(B234:H234)</f>
        <v>0</v>
      </c>
    </row>
    <row r="235" spans="1:11" s="15" customFormat="1" ht="15.75" thickBot="1">
      <c r="A235" s="30" t="s">
        <v>25</v>
      </c>
      <c r="B235" s="43">
        <v>4.8210012067078774</v>
      </c>
      <c r="C235" s="43">
        <v>0</v>
      </c>
      <c r="D235" s="43">
        <v>17.764327645395177</v>
      </c>
      <c r="E235" s="43">
        <v>13.157483201794355</v>
      </c>
      <c r="F235" s="423"/>
      <c r="G235" s="43">
        <v>3.9725754870537382</v>
      </c>
      <c r="H235" s="44">
        <v>0.46421245904885355</v>
      </c>
      <c r="I235" s="39">
        <f t="shared" si="40"/>
        <v>40.179600000000001</v>
      </c>
      <c r="K235"/>
    </row>
    <row r="236" spans="1:11" ht="15">
      <c r="A236" s="31" t="s">
        <v>26</v>
      </c>
      <c r="B236" s="45">
        <f>SUM(B215:B235)</f>
        <v>67.759760419864321</v>
      </c>
      <c r="C236" s="45">
        <f t="shared" ref="C236:F236" si="41">SUM(C215:C235)</f>
        <v>0</v>
      </c>
      <c r="D236" s="45">
        <f t="shared" si="41"/>
        <v>121.93098353818033</v>
      </c>
      <c r="E236" s="45">
        <f t="shared" si="41"/>
        <v>76.516145028894513</v>
      </c>
      <c r="F236" s="45">
        <f t="shared" si="41"/>
        <v>0</v>
      </c>
      <c r="G236" s="45">
        <f>SUM(G215:G235)</f>
        <v>3.9725754870537382</v>
      </c>
      <c r="H236" s="46">
        <f t="shared" ref="H236" si="42">SUM(H215:H235)</f>
        <v>0.46421245904885355</v>
      </c>
      <c r="I236" s="47">
        <f>SUM(I215:I235)</f>
        <v>270.64367693304172</v>
      </c>
    </row>
    <row r="237" spans="1:11" ht="15" thickBot="1">
      <c r="A237" s="32" t="s">
        <v>90</v>
      </c>
      <c r="B237" s="48">
        <f>B236/$I236</f>
        <v>0.25036520781761457</v>
      </c>
      <c r="C237" s="48">
        <f t="shared" ref="C237:I237" si="43">C236/$I236</f>
        <v>0</v>
      </c>
      <c r="D237" s="48">
        <f t="shared" si="43"/>
        <v>0.45052219552997913</v>
      </c>
      <c r="E237" s="48">
        <f t="shared" si="43"/>
        <v>0.28271913054087311</v>
      </c>
      <c r="F237" s="48">
        <f t="shared" si="43"/>
        <v>0</v>
      </c>
      <c r="G237" s="48">
        <f t="shared" si="43"/>
        <v>1.4678249763938023E-2</v>
      </c>
      <c r="H237" s="48">
        <f t="shared" si="43"/>
        <v>1.7152163475952977E-3</v>
      </c>
      <c r="I237" s="49">
        <f t="shared" si="43"/>
        <v>1</v>
      </c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5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9" ht="15">
      <c r="A241" s="27" t="s">
        <v>7</v>
      </c>
      <c r="B241" s="37">
        <v>0</v>
      </c>
      <c r="C241" s="37">
        <v>0</v>
      </c>
      <c r="D241" s="37">
        <v>0</v>
      </c>
      <c r="E241" s="37">
        <v>0</v>
      </c>
      <c r="F241" s="421"/>
      <c r="G241" s="37">
        <v>0</v>
      </c>
      <c r="H241" s="38">
        <v>0</v>
      </c>
      <c r="I241" s="39">
        <f>SUM(B241:H241)</f>
        <v>0</v>
      </c>
    </row>
    <row r="242" spans="1:9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44">SUM(B242:H242)</f>
        <v>0</v>
      </c>
    </row>
    <row r="243" spans="1:9" ht="15">
      <c r="A243" s="29" t="s">
        <v>9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44"/>
        <v>0</v>
      </c>
    </row>
    <row r="244" spans="1:9" ht="15">
      <c r="A244" s="28" t="s">
        <v>10</v>
      </c>
      <c r="B244" s="40">
        <v>1.2203389824303361E-8</v>
      </c>
      <c r="C244" s="40">
        <v>1.2203389824303361E-8</v>
      </c>
      <c r="D244" s="40">
        <v>71.999999975593227</v>
      </c>
      <c r="E244" s="40">
        <v>0</v>
      </c>
      <c r="F244" s="422"/>
      <c r="G244" s="40">
        <v>0</v>
      </c>
      <c r="H244" s="41">
        <v>0</v>
      </c>
      <c r="I244" s="42">
        <f t="shared" si="44"/>
        <v>72</v>
      </c>
    </row>
    <row r="245" spans="1:9" ht="15">
      <c r="A245" s="29" t="s">
        <v>11</v>
      </c>
      <c r="B245" s="43">
        <v>0</v>
      </c>
      <c r="C245" s="43">
        <v>0</v>
      </c>
      <c r="D245" s="43">
        <v>0</v>
      </c>
      <c r="E245" s="43">
        <v>0</v>
      </c>
      <c r="F245" s="422"/>
      <c r="G245" s="43">
        <v>0</v>
      </c>
      <c r="H245" s="44">
        <v>0</v>
      </c>
      <c r="I245" s="39">
        <f t="shared" si="44"/>
        <v>0</v>
      </c>
    </row>
    <row r="246" spans="1:9" ht="15">
      <c r="A246" s="28" t="s">
        <v>12</v>
      </c>
      <c r="B246" s="40">
        <v>1.0068958975249374E-8</v>
      </c>
      <c r="C246" s="40">
        <v>1.0068958975249374E-8</v>
      </c>
      <c r="D246" s="40">
        <v>1.0068958975249374E-8</v>
      </c>
      <c r="E246" s="40">
        <v>0.13829408503936189</v>
      </c>
      <c r="F246" s="422"/>
      <c r="G246" s="40">
        <v>0</v>
      </c>
      <c r="H246" s="41">
        <v>0</v>
      </c>
      <c r="I246" s="42">
        <f t="shared" si="44"/>
        <v>0.1382941152462388</v>
      </c>
    </row>
    <row r="247" spans="1:9" ht="15">
      <c r="A247" s="29" t="s">
        <v>13</v>
      </c>
      <c r="B247" s="43">
        <v>0</v>
      </c>
      <c r="C247" s="43">
        <v>0</v>
      </c>
      <c r="D247" s="43">
        <v>0</v>
      </c>
      <c r="E247" s="43">
        <v>0</v>
      </c>
      <c r="F247" s="422"/>
      <c r="G247" s="43">
        <v>0</v>
      </c>
      <c r="H247" s="44">
        <v>0</v>
      </c>
      <c r="I247" s="39">
        <f t="shared" si="44"/>
        <v>0</v>
      </c>
    </row>
    <row r="248" spans="1:9" ht="15">
      <c r="A248" s="28" t="s">
        <v>14</v>
      </c>
      <c r="B248" s="40">
        <v>9.0896354446828312E-9</v>
      </c>
      <c r="C248" s="40">
        <v>9.0896354446828312E-9</v>
      </c>
      <c r="D248" s="40">
        <v>9.0896354446828312E-9</v>
      </c>
      <c r="E248" s="40">
        <v>1.1576130813556431</v>
      </c>
      <c r="F248" s="422"/>
      <c r="G248" s="40">
        <v>0</v>
      </c>
      <c r="H248" s="41">
        <v>0</v>
      </c>
      <c r="I248" s="42">
        <f>SUM(B248:H248)</f>
        <v>1.1576131086245494</v>
      </c>
    </row>
    <row r="249" spans="1:9" ht="14.25" customHeight="1">
      <c r="A249" s="29" t="s">
        <v>15</v>
      </c>
      <c r="B249" s="43">
        <v>18.246391490826895</v>
      </c>
      <c r="C249" s="43">
        <v>3.9953312314320824E-2</v>
      </c>
      <c r="D249" s="43">
        <v>9.713655196858781</v>
      </c>
      <c r="E249" s="43">
        <v>0</v>
      </c>
      <c r="F249" s="422"/>
      <c r="G249" s="43">
        <v>0</v>
      </c>
      <c r="H249" s="44">
        <v>0</v>
      </c>
      <c r="I249" s="39">
        <f t="shared" si="44"/>
        <v>27.999999999999996</v>
      </c>
    </row>
    <row r="250" spans="1:9" ht="14.25" customHeight="1">
      <c r="A250" s="28" t="s">
        <v>16</v>
      </c>
      <c r="B250" s="40">
        <v>179.54348351882166</v>
      </c>
      <c r="C250" s="40">
        <v>9.0440087069171152E-4</v>
      </c>
      <c r="D250" s="40">
        <v>50.455612080307645</v>
      </c>
      <c r="E250" s="40">
        <v>0</v>
      </c>
      <c r="F250" s="422"/>
      <c r="G250" s="40">
        <v>0</v>
      </c>
      <c r="H250" s="41">
        <v>0</v>
      </c>
      <c r="I250" s="42">
        <f>SUM(B250:H250)</f>
        <v>230</v>
      </c>
    </row>
    <row r="251" spans="1:9" ht="15">
      <c r="A251" s="29" t="s">
        <v>17</v>
      </c>
      <c r="B251" s="43">
        <v>22.967477412999013</v>
      </c>
      <c r="C251" s="43">
        <v>1.1764705877162631E-8</v>
      </c>
      <c r="D251" s="43">
        <v>55.778511081503268</v>
      </c>
      <c r="E251" s="43">
        <v>1.2540114937330193</v>
      </c>
      <c r="F251" s="422"/>
      <c r="G251" s="43">
        <v>0</v>
      </c>
      <c r="H251" s="44">
        <v>0</v>
      </c>
      <c r="I251" s="39">
        <f t="shared" si="44"/>
        <v>80</v>
      </c>
    </row>
    <row r="252" spans="1:9" ht="15">
      <c r="A252" s="28" t="s">
        <v>18</v>
      </c>
      <c r="B252" s="40">
        <v>0</v>
      </c>
      <c r="C252" s="40">
        <v>0</v>
      </c>
      <c r="D252" s="40">
        <v>0</v>
      </c>
      <c r="E252" s="40">
        <v>0</v>
      </c>
      <c r="F252" s="422"/>
      <c r="G252" s="40">
        <v>0</v>
      </c>
      <c r="H252" s="41">
        <v>0</v>
      </c>
      <c r="I252" s="42">
        <f t="shared" si="44"/>
        <v>0</v>
      </c>
    </row>
    <row r="253" spans="1:9" ht="15">
      <c r="A253" s="29" t="s">
        <v>140</v>
      </c>
      <c r="B253" s="43">
        <v>788.51926748014614</v>
      </c>
      <c r="C253" s="43">
        <v>53.642516467189701</v>
      </c>
      <c r="D253" s="43">
        <v>719.83821605266405</v>
      </c>
      <c r="E253" s="43">
        <v>0</v>
      </c>
      <c r="F253" s="422"/>
      <c r="G253" s="43">
        <v>0</v>
      </c>
      <c r="H253" s="44">
        <v>0</v>
      </c>
      <c r="I253" s="39">
        <f t="shared" si="44"/>
        <v>1562</v>
      </c>
    </row>
    <row r="254" spans="1:9" ht="15">
      <c r="A254" s="28" t="s">
        <v>19</v>
      </c>
      <c r="B254" s="40">
        <v>0</v>
      </c>
      <c r="C254" s="40">
        <v>0</v>
      </c>
      <c r="D254" s="40">
        <v>0</v>
      </c>
      <c r="E254" s="40">
        <v>0</v>
      </c>
      <c r="F254" s="422"/>
      <c r="G254" s="40">
        <v>0</v>
      </c>
      <c r="H254" s="41">
        <v>0</v>
      </c>
      <c r="I254" s="42">
        <f t="shared" si="44"/>
        <v>0</v>
      </c>
    </row>
    <row r="255" spans="1:9" ht="15">
      <c r="A255" s="29" t="s">
        <v>20</v>
      </c>
      <c r="B255" s="43">
        <v>0</v>
      </c>
      <c r="C255" s="43">
        <v>0</v>
      </c>
      <c r="D255" s="43">
        <v>0</v>
      </c>
      <c r="E255" s="43">
        <v>0</v>
      </c>
      <c r="F255" s="422"/>
      <c r="G255" s="43">
        <v>0</v>
      </c>
      <c r="H255" s="44">
        <v>0</v>
      </c>
      <c r="I255" s="39">
        <f t="shared" si="44"/>
        <v>0</v>
      </c>
    </row>
    <row r="256" spans="1:9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44"/>
        <v>0</v>
      </c>
    </row>
    <row r="257" spans="1:11" ht="15">
      <c r="A257" s="30" t="s">
        <v>60</v>
      </c>
      <c r="B257" s="43">
        <v>0.86375779765138039</v>
      </c>
      <c r="C257" s="43">
        <v>1.4648263594835265</v>
      </c>
      <c r="D257" s="43">
        <v>2.6714158428650938</v>
      </c>
      <c r="E257" s="43">
        <v>0</v>
      </c>
      <c r="F257" s="422"/>
      <c r="G257" s="43">
        <v>0</v>
      </c>
      <c r="H257" s="44">
        <v>0</v>
      </c>
      <c r="I257" s="39">
        <f t="shared" si="44"/>
        <v>5.0000000000000009</v>
      </c>
    </row>
    <row r="258" spans="1:11" ht="15">
      <c r="A258" s="28" t="s">
        <v>22</v>
      </c>
      <c r="B258" s="40">
        <v>0.54046847712751567</v>
      </c>
      <c r="C258" s="40">
        <v>1.5736762245851192</v>
      </c>
      <c r="D258" s="40">
        <v>0.88585529828736531</v>
      </c>
      <c r="E258" s="40">
        <v>0</v>
      </c>
      <c r="F258" s="422"/>
      <c r="G258" s="40">
        <v>0</v>
      </c>
      <c r="H258" s="41">
        <v>0</v>
      </c>
      <c r="I258" s="42">
        <f t="shared" si="44"/>
        <v>3.0000000000000004</v>
      </c>
    </row>
    <row r="259" spans="1:11" ht="15">
      <c r="A259" s="30" t="s">
        <v>23</v>
      </c>
      <c r="B259" s="43">
        <v>0</v>
      </c>
      <c r="C259" s="43">
        <v>0</v>
      </c>
      <c r="D259" s="43">
        <v>0</v>
      </c>
      <c r="E259" s="43">
        <v>0</v>
      </c>
      <c r="F259" s="422"/>
      <c r="G259" s="43">
        <v>0</v>
      </c>
      <c r="H259" s="44">
        <v>0</v>
      </c>
      <c r="I259" s="39">
        <f t="shared" si="44"/>
        <v>0</v>
      </c>
    </row>
    <row r="260" spans="1:11" s="15" customFormat="1" ht="15">
      <c r="A260" s="28" t="s">
        <v>24</v>
      </c>
      <c r="B260" s="40">
        <v>0.4385452633797392</v>
      </c>
      <c r="C260" s="40">
        <v>1.1071427747661627E-8</v>
      </c>
      <c r="D260" s="40">
        <v>7.8547255488330778E-3</v>
      </c>
      <c r="E260" s="40">
        <v>0</v>
      </c>
      <c r="F260" s="422"/>
      <c r="G260" s="40">
        <v>0</v>
      </c>
      <c r="H260" s="41">
        <v>0</v>
      </c>
      <c r="I260" s="42">
        <f>SUM(B260:H260)</f>
        <v>0.44640000000000007</v>
      </c>
      <c r="K260"/>
    </row>
    <row r="261" spans="1:11" ht="15.75" thickBot="1">
      <c r="A261" s="30" t="s">
        <v>25</v>
      </c>
      <c r="B261" s="43">
        <v>24.978554151293142</v>
      </c>
      <c r="C261" s="43">
        <v>6.1124003176483796E-2</v>
      </c>
      <c r="D261" s="43">
        <v>393.13848100449167</v>
      </c>
      <c r="E261" s="43">
        <v>248.66827491741341</v>
      </c>
      <c r="F261" s="423"/>
      <c r="G261" s="43">
        <v>477.69806503295752</v>
      </c>
      <c r="H261" s="44">
        <v>12.362300890667672</v>
      </c>
      <c r="I261" s="39">
        <f t="shared" si="44"/>
        <v>1156.9068</v>
      </c>
    </row>
    <row r="262" spans="1:11" ht="15">
      <c r="A262" s="31" t="s">
        <v>26</v>
      </c>
      <c r="B262" s="45">
        <f>SUM(B241:B261)</f>
        <v>1036.0979456236075</v>
      </c>
      <c r="C262" s="45">
        <f t="shared" ref="C262:D262" si="45">SUM(C241:C261)</f>
        <v>56.783000821817957</v>
      </c>
      <c r="D262" s="45">
        <f t="shared" si="45"/>
        <v>1304.4896012772786</v>
      </c>
      <c r="E262" s="45">
        <f>SUM(E241:E261)</f>
        <v>251.21819357754143</v>
      </c>
      <c r="F262" s="45">
        <f t="shared" ref="F262" si="46">SUM(F241:F261)</f>
        <v>0</v>
      </c>
      <c r="G262" s="45">
        <f>SUM(G241:G261)</f>
        <v>477.69806503295752</v>
      </c>
      <c r="H262" s="46">
        <f t="shared" ref="H262" si="47">SUM(H241:H261)</f>
        <v>12.362300890667672</v>
      </c>
      <c r="I262" s="47">
        <f>SUM(I241:I261)</f>
        <v>3138.6491072238709</v>
      </c>
    </row>
    <row r="263" spans="1:11" ht="15" thickBot="1">
      <c r="A263" s="32" t="s">
        <v>90</v>
      </c>
      <c r="B263" s="48">
        <f>B262/$I262</f>
        <v>0.33010951853105813</v>
      </c>
      <c r="C263" s="48">
        <f t="shared" ref="C263:I263" si="48">C262/$I262</f>
        <v>1.8091541577912294E-2</v>
      </c>
      <c r="D263" s="48">
        <f t="shared" si="48"/>
        <v>0.41562135705927861</v>
      </c>
      <c r="E263" s="48">
        <f t="shared" si="48"/>
        <v>8.0040229090706932E-2</v>
      </c>
      <c r="F263" s="48">
        <f t="shared" si="48"/>
        <v>0</v>
      </c>
      <c r="G263" s="48">
        <f t="shared" si="48"/>
        <v>0.15219862071663071</v>
      </c>
      <c r="H263" s="48">
        <f t="shared" si="48"/>
        <v>3.9387330244132013E-3</v>
      </c>
      <c r="I263" s="49">
        <f t="shared" si="48"/>
        <v>1</v>
      </c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5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49">SUM(B268:H268)</f>
        <v>0</v>
      </c>
    </row>
    <row r="269" spans="1:11" ht="15">
      <c r="A269" s="29" t="s">
        <v>9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9"/>
        <v>0</v>
      </c>
    </row>
    <row r="270" spans="1:11" ht="15">
      <c r="A270" s="28" t="s">
        <v>10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9"/>
        <v>0</v>
      </c>
    </row>
    <row r="271" spans="1:11" ht="15">
      <c r="A271" s="29" t="s">
        <v>11</v>
      </c>
      <c r="B271" s="43">
        <v>0</v>
      </c>
      <c r="C271" s="43">
        <v>0</v>
      </c>
      <c r="D271" s="43">
        <v>0</v>
      </c>
      <c r="E271" s="43">
        <v>0</v>
      </c>
      <c r="F271" s="422"/>
      <c r="G271" s="43">
        <v>0</v>
      </c>
      <c r="H271" s="44">
        <v>0</v>
      </c>
      <c r="I271" s="39">
        <f t="shared" si="49"/>
        <v>0</v>
      </c>
    </row>
    <row r="272" spans="1:11" ht="15">
      <c r="A272" s="28" t="s">
        <v>12</v>
      </c>
      <c r="B272" s="40">
        <v>1.0068922202052016E-8</v>
      </c>
      <c r="C272" s="40">
        <v>1.0068922202052016E-8</v>
      </c>
      <c r="D272" s="40">
        <v>1.0068922202052016E-8</v>
      </c>
      <c r="E272" s="40">
        <v>7.8042083841359279E-3</v>
      </c>
      <c r="F272" s="422"/>
      <c r="G272" s="40">
        <v>0</v>
      </c>
      <c r="H272" s="41">
        <v>0</v>
      </c>
      <c r="I272" s="42">
        <f t="shared" si="49"/>
        <v>7.8042385909025342E-3</v>
      </c>
    </row>
    <row r="273" spans="1:11" ht="15">
      <c r="A273" s="29" t="s">
        <v>13</v>
      </c>
      <c r="B273" s="43">
        <v>0</v>
      </c>
      <c r="C273" s="43">
        <v>0</v>
      </c>
      <c r="D273" s="43">
        <v>0</v>
      </c>
      <c r="E273" s="43">
        <v>0</v>
      </c>
      <c r="F273" s="422"/>
      <c r="G273" s="43">
        <v>0</v>
      </c>
      <c r="H273" s="44">
        <v>0</v>
      </c>
      <c r="I273" s="39">
        <f t="shared" si="49"/>
        <v>0</v>
      </c>
    </row>
    <row r="274" spans="1:11" ht="14.25" customHeight="1">
      <c r="A274" s="28" t="s">
        <v>14</v>
      </c>
      <c r="B274" s="40">
        <v>9.0896356492821622E-9</v>
      </c>
      <c r="C274" s="40">
        <v>9.0896356492821622E-9</v>
      </c>
      <c r="D274" s="40">
        <v>9.0896356492821622E-9</v>
      </c>
      <c r="E274" s="40">
        <v>26.042916918176648</v>
      </c>
      <c r="F274" s="422"/>
      <c r="G274" s="40">
        <v>0</v>
      </c>
      <c r="H274" s="41">
        <v>0</v>
      </c>
      <c r="I274" s="42">
        <f>SUM(B274:H274)</f>
        <v>26.042916945445555</v>
      </c>
    </row>
    <row r="275" spans="1:11" ht="14.25" customHeight="1">
      <c r="A275" s="29" t="s">
        <v>15</v>
      </c>
      <c r="B275" s="43">
        <v>1.3589892116748219</v>
      </c>
      <c r="C275" s="43">
        <v>5.6388413625795761E-2</v>
      </c>
      <c r="D275" s="43">
        <v>5.5846223746993822</v>
      </c>
      <c r="E275" s="43">
        <v>0</v>
      </c>
      <c r="F275" s="422"/>
      <c r="G275" s="43">
        <v>0</v>
      </c>
      <c r="H275" s="44">
        <v>0</v>
      </c>
      <c r="I275" s="39">
        <f t="shared" si="49"/>
        <v>7</v>
      </c>
    </row>
    <row r="276" spans="1:11" ht="15">
      <c r="A276" s="28" t="s">
        <v>16</v>
      </c>
      <c r="B276" s="40">
        <v>26.62842136758853</v>
      </c>
      <c r="C276" s="40">
        <v>29.991583017030347</v>
      </c>
      <c r="D276" s="40">
        <v>15.379995615381114</v>
      </c>
      <c r="E276" s="40">
        <v>0</v>
      </c>
      <c r="F276" s="422"/>
      <c r="G276" s="40">
        <v>0</v>
      </c>
      <c r="H276" s="41">
        <v>0</v>
      </c>
      <c r="I276" s="42">
        <f>SUM(B276:H276)</f>
        <v>72</v>
      </c>
    </row>
    <row r="277" spans="1:11" ht="15">
      <c r="A277" s="29" t="s">
        <v>17</v>
      </c>
      <c r="B277" s="43">
        <v>0.37923394500051538</v>
      </c>
      <c r="C277" s="43">
        <v>1.0312499990332033E-8</v>
      </c>
      <c r="D277" s="43">
        <v>32.620766044686988</v>
      </c>
      <c r="E277" s="43">
        <v>0</v>
      </c>
      <c r="F277" s="422"/>
      <c r="G277" s="43">
        <v>0</v>
      </c>
      <c r="H277" s="44">
        <v>0</v>
      </c>
      <c r="I277" s="39">
        <f t="shared" si="49"/>
        <v>33</v>
      </c>
    </row>
    <row r="278" spans="1:11" ht="15">
      <c r="A278" s="28" t="s">
        <v>18</v>
      </c>
      <c r="B278" s="40">
        <v>0</v>
      </c>
      <c r="C278" s="40">
        <v>0</v>
      </c>
      <c r="D278" s="40">
        <v>0</v>
      </c>
      <c r="E278" s="40">
        <v>0</v>
      </c>
      <c r="F278" s="422"/>
      <c r="G278" s="40">
        <v>0</v>
      </c>
      <c r="H278" s="41">
        <v>0</v>
      </c>
      <c r="I278" s="42">
        <f>SUM(B278:H278)</f>
        <v>0</v>
      </c>
    </row>
    <row r="279" spans="1:11" ht="15">
      <c r="A279" s="29" t="s">
        <v>140</v>
      </c>
      <c r="B279" s="43">
        <v>1.7386724906988495</v>
      </c>
      <c r="C279" s="43">
        <v>1.0769230764260356E-8</v>
      </c>
      <c r="D279" s="43">
        <v>68.261327498531926</v>
      </c>
      <c r="E279" s="43">
        <v>0</v>
      </c>
      <c r="F279" s="422"/>
      <c r="G279" s="43">
        <v>0</v>
      </c>
      <c r="H279" s="44">
        <v>0</v>
      </c>
      <c r="I279" s="39">
        <f t="shared" si="49"/>
        <v>70</v>
      </c>
    </row>
    <row r="280" spans="1:11" ht="15">
      <c r="A280" s="28" t="s">
        <v>19</v>
      </c>
      <c r="B280" s="40">
        <v>0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49"/>
        <v>0</v>
      </c>
    </row>
    <row r="281" spans="1:11" ht="15">
      <c r="A281" s="29" t="s">
        <v>20</v>
      </c>
      <c r="B281" s="43">
        <v>0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49"/>
        <v>0</v>
      </c>
    </row>
    <row r="282" spans="1:1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9"/>
        <v>0</v>
      </c>
    </row>
    <row r="283" spans="1:11" ht="15">
      <c r="A283" s="30" t="s">
        <v>60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9"/>
        <v>0</v>
      </c>
    </row>
    <row r="284" spans="1:11" s="15" customFormat="1" ht="15">
      <c r="A284" s="28" t="s">
        <v>22</v>
      </c>
      <c r="B284" s="40">
        <v>0</v>
      </c>
      <c r="C284" s="40">
        <v>0</v>
      </c>
      <c r="D284" s="40">
        <v>0</v>
      </c>
      <c r="E284" s="40">
        <v>0</v>
      </c>
      <c r="F284" s="422"/>
      <c r="G284" s="40">
        <v>0</v>
      </c>
      <c r="H284" s="41">
        <v>0</v>
      </c>
      <c r="I284" s="42">
        <f t="shared" si="49"/>
        <v>0</v>
      </c>
      <c r="K284"/>
    </row>
    <row r="285" spans="1:11" ht="15">
      <c r="A285" s="30" t="s">
        <v>23</v>
      </c>
      <c r="B285" s="43">
        <v>0</v>
      </c>
      <c r="C285" s="43">
        <v>0</v>
      </c>
      <c r="D285" s="43">
        <v>0</v>
      </c>
      <c r="E285" s="43">
        <v>0</v>
      </c>
      <c r="F285" s="422"/>
      <c r="G285" s="43">
        <v>0</v>
      </c>
      <c r="H285" s="44">
        <v>0</v>
      </c>
      <c r="I285" s="39">
        <f t="shared" si="49"/>
        <v>0</v>
      </c>
    </row>
    <row r="286" spans="1:11" ht="15">
      <c r="A286" s="28" t="s">
        <v>24</v>
      </c>
      <c r="B286" s="40">
        <v>0</v>
      </c>
      <c r="C286" s="40">
        <v>0</v>
      </c>
      <c r="D286" s="40">
        <v>0</v>
      </c>
      <c r="E286" s="40">
        <v>0</v>
      </c>
      <c r="F286" s="422"/>
      <c r="G286" s="40">
        <v>0</v>
      </c>
      <c r="H286" s="41">
        <v>0</v>
      </c>
      <c r="I286" s="42">
        <f>SUM(B286:H286)</f>
        <v>0</v>
      </c>
    </row>
    <row r="287" spans="1:11" ht="15.75" thickBot="1">
      <c r="A287" s="30" t="s">
        <v>25</v>
      </c>
      <c r="B287" s="43">
        <v>2.5822001110744789E-2</v>
      </c>
      <c r="C287" s="43">
        <v>7.6796842085053492E-9</v>
      </c>
      <c r="D287" s="43">
        <v>70.15080430456733</v>
      </c>
      <c r="E287" s="43">
        <v>16.057230380371504</v>
      </c>
      <c r="F287" s="423"/>
      <c r="G287" s="43">
        <v>1.3145433062707632</v>
      </c>
      <c r="H287" s="44">
        <v>0</v>
      </c>
      <c r="I287" s="39">
        <f t="shared" si="49"/>
        <v>87.548400000000029</v>
      </c>
    </row>
    <row r="288" spans="1:11" ht="15">
      <c r="A288" s="31" t="s">
        <v>26</v>
      </c>
      <c r="B288" s="45">
        <f>SUM(B267:B287)</f>
        <v>30.131139035232017</v>
      </c>
      <c r="C288" s="45">
        <f t="shared" ref="C288" si="50">SUM(C267:C287)</f>
        <v>30.047971478576116</v>
      </c>
      <c r="D288" s="45">
        <f>SUM(D267:D287)</f>
        <v>191.99751585702529</v>
      </c>
      <c r="E288" s="45">
        <f>SUM(E267:E287)</f>
        <v>42.107951506932288</v>
      </c>
      <c r="F288" s="45">
        <f t="shared" ref="F288" si="51">SUM(F267:F287)</f>
        <v>0</v>
      </c>
      <c r="G288" s="45">
        <f>SUM(G267:G287)</f>
        <v>1.3145433062707632</v>
      </c>
      <c r="H288" s="46">
        <f t="shared" ref="H288" si="52">SUM(H267:H287)</f>
        <v>0</v>
      </c>
      <c r="I288" s="47">
        <f>SUM(I267:I287)</f>
        <v>295.59912118403651</v>
      </c>
    </row>
    <row r="289" spans="1:9" ht="15" thickBot="1">
      <c r="A289" s="32" t="s">
        <v>90</v>
      </c>
      <c r="B289" s="48">
        <f>B288/$I288</f>
        <v>0.10193243780475493</v>
      </c>
      <c r="C289" s="48">
        <f t="shared" ref="C289:I289" si="53">C288/$I288</f>
        <v>0.10165108528813455</v>
      </c>
      <c r="D289" s="48">
        <f t="shared" si="53"/>
        <v>0.64951991429463662</v>
      </c>
      <c r="E289" s="48">
        <f t="shared" si="53"/>
        <v>0.14244951520243654</v>
      </c>
      <c r="F289" s="48">
        <f t="shared" si="53"/>
        <v>0</v>
      </c>
      <c r="G289" s="48">
        <f t="shared" si="53"/>
        <v>4.4470474100372715E-3</v>
      </c>
      <c r="H289" s="48">
        <f t="shared" si="53"/>
        <v>0</v>
      </c>
      <c r="I289" s="49">
        <f t="shared" si="53"/>
        <v>1</v>
      </c>
    </row>
    <row r="290" spans="1:9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9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9" ht="15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9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SUM(B293:H293)</f>
        <v>0</v>
      </c>
    </row>
    <row r="294" spans="1:9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54">SUM(B294:H294)</f>
        <v>0</v>
      </c>
    </row>
    <row r="295" spans="1:9" ht="15">
      <c r="A295" s="29" t="s">
        <v>9</v>
      </c>
      <c r="B295" s="43">
        <v>0</v>
      </c>
      <c r="C295" s="43">
        <v>0</v>
      </c>
      <c r="D295" s="43">
        <v>0</v>
      </c>
      <c r="E295" s="43">
        <v>0</v>
      </c>
      <c r="F295" s="422"/>
      <c r="G295" s="43">
        <v>0</v>
      </c>
      <c r="H295" s="44">
        <v>0</v>
      </c>
      <c r="I295" s="39">
        <f t="shared" si="54"/>
        <v>0</v>
      </c>
    </row>
    <row r="296" spans="1:9" ht="15">
      <c r="A296" s="28" t="s">
        <v>10</v>
      </c>
      <c r="B296" s="40">
        <v>0</v>
      </c>
      <c r="C296" s="40">
        <v>0</v>
      </c>
      <c r="D296" s="40">
        <v>44</v>
      </c>
      <c r="E296" s="40">
        <v>0</v>
      </c>
      <c r="F296" s="422"/>
      <c r="G296" s="40">
        <v>0</v>
      </c>
      <c r="H296" s="41">
        <v>0</v>
      </c>
      <c r="I296" s="42">
        <f t="shared" si="54"/>
        <v>44</v>
      </c>
    </row>
    <row r="297" spans="1:9" ht="15">
      <c r="A297" s="29" t="s">
        <v>11</v>
      </c>
      <c r="B297" s="43">
        <v>0</v>
      </c>
      <c r="C297" s="43">
        <v>0</v>
      </c>
      <c r="D297" s="43">
        <v>0</v>
      </c>
      <c r="E297" s="43">
        <v>0</v>
      </c>
      <c r="F297" s="422"/>
      <c r="G297" s="43">
        <v>0</v>
      </c>
      <c r="H297" s="44">
        <v>0</v>
      </c>
      <c r="I297" s="39">
        <f t="shared" si="54"/>
        <v>0</v>
      </c>
    </row>
    <row r="298" spans="1:9" ht="15">
      <c r="A298" s="28" t="s">
        <v>12</v>
      </c>
      <c r="B298" s="40">
        <v>0</v>
      </c>
      <c r="C298" s="40">
        <v>0</v>
      </c>
      <c r="D298" s="40">
        <v>0</v>
      </c>
      <c r="E298" s="40">
        <v>0</v>
      </c>
      <c r="F298" s="422"/>
      <c r="G298" s="40">
        <v>0</v>
      </c>
      <c r="H298" s="41">
        <v>0</v>
      </c>
      <c r="I298" s="42">
        <f t="shared" si="54"/>
        <v>0</v>
      </c>
    </row>
    <row r="299" spans="1:9" ht="14.25" customHeight="1">
      <c r="A299" s="29" t="s">
        <v>13</v>
      </c>
      <c r="B299" s="43">
        <v>0</v>
      </c>
      <c r="C299" s="43">
        <v>0</v>
      </c>
      <c r="D299" s="43">
        <v>0</v>
      </c>
      <c r="E299" s="43">
        <v>0</v>
      </c>
      <c r="F299" s="422"/>
      <c r="G299" s="43">
        <v>0</v>
      </c>
      <c r="H299" s="44">
        <v>0</v>
      </c>
      <c r="I299" s="39">
        <f>SUM(B299:H299)</f>
        <v>0</v>
      </c>
    </row>
    <row r="300" spans="1:9" ht="14.25" customHeight="1">
      <c r="A300" s="28" t="s">
        <v>14</v>
      </c>
      <c r="B300" s="40">
        <v>0</v>
      </c>
      <c r="C300" s="40">
        <v>0</v>
      </c>
      <c r="D300" s="40">
        <v>0</v>
      </c>
      <c r="E300" s="40">
        <v>1.2685752854468637</v>
      </c>
      <c r="F300" s="422"/>
      <c r="G300" s="40">
        <v>0</v>
      </c>
      <c r="H300" s="41">
        <v>0</v>
      </c>
      <c r="I300" s="42">
        <f>SUM(B300:H300)</f>
        <v>1.2685752854468637</v>
      </c>
    </row>
    <row r="301" spans="1:9" ht="15">
      <c r="A301" s="29" t="s">
        <v>15</v>
      </c>
      <c r="B301" s="43">
        <v>1.7415600008139844</v>
      </c>
      <c r="C301" s="43">
        <v>0.25843999918601579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54"/>
        <v>2</v>
      </c>
    </row>
    <row r="302" spans="1:9" ht="15">
      <c r="A302" s="28" t="s">
        <v>16</v>
      </c>
      <c r="B302" s="40">
        <v>44.697696675837712</v>
      </c>
      <c r="C302" s="40">
        <v>203.98155794166325</v>
      </c>
      <c r="D302" s="40">
        <v>10.320745382499053</v>
      </c>
      <c r="E302" s="40">
        <v>0</v>
      </c>
      <c r="F302" s="422"/>
      <c r="G302" s="40">
        <v>0</v>
      </c>
      <c r="H302" s="41">
        <v>0</v>
      </c>
      <c r="I302" s="42">
        <f>SUM(B302:H302)</f>
        <v>259</v>
      </c>
    </row>
    <row r="303" spans="1:9" ht="15">
      <c r="A303" s="29" t="s">
        <v>17</v>
      </c>
      <c r="B303" s="43">
        <v>1.3199163832971181E-2</v>
      </c>
      <c r="C303" s="43">
        <v>7.3312115677471832</v>
      </c>
      <c r="D303" s="43">
        <v>2.6555892684198454</v>
      </c>
      <c r="E303" s="43">
        <v>0</v>
      </c>
      <c r="F303" s="422"/>
      <c r="G303" s="43">
        <v>0</v>
      </c>
      <c r="H303" s="44">
        <v>0</v>
      </c>
      <c r="I303" s="39">
        <f t="shared" si="54"/>
        <v>10</v>
      </c>
    </row>
    <row r="304" spans="1:9" ht="15">
      <c r="A304" s="28" t="s">
        <v>18</v>
      </c>
      <c r="B304" s="40">
        <v>0</v>
      </c>
      <c r="C304" s="40">
        <v>0</v>
      </c>
      <c r="D304" s="40">
        <v>0</v>
      </c>
      <c r="E304" s="40">
        <v>0</v>
      </c>
      <c r="F304" s="422"/>
      <c r="G304" s="40">
        <v>0</v>
      </c>
      <c r="H304" s="41">
        <v>0</v>
      </c>
      <c r="I304" s="42">
        <f>SUM(B304:H304)</f>
        <v>0</v>
      </c>
    </row>
    <row r="305" spans="1:11" ht="15">
      <c r="A305" s="29" t="s">
        <v>140</v>
      </c>
      <c r="B305" s="43">
        <v>65.297938027920196</v>
      </c>
      <c r="C305" s="43">
        <v>1501.4351223237957</v>
      </c>
      <c r="D305" s="43">
        <v>126.7446453386892</v>
      </c>
      <c r="E305" s="43">
        <v>8.5222943095949848</v>
      </c>
      <c r="F305" s="422"/>
      <c r="G305" s="43">
        <v>0</v>
      </c>
      <c r="H305" s="44">
        <v>0</v>
      </c>
      <c r="I305" s="39">
        <f t="shared" si="54"/>
        <v>1702.0000000000002</v>
      </c>
    </row>
    <row r="306" spans="1:11" ht="15">
      <c r="A306" s="28" t="s">
        <v>19</v>
      </c>
      <c r="B306" s="40">
        <v>0</v>
      </c>
      <c r="C306" s="40">
        <v>0</v>
      </c>
      <c r="D306" s="40">
        <v>0</v>
      </c>
      <c r="E306" s="40">
        <v>0</v>
      </c>
      <c r="F306" s="422"/>
      <c r="G306" s="40">
        <v>0</v>
      </c>
      <c r="H306" s="41">
        <v>0</v>
      </c>
      <c r="I306" s="42">
        <f t="shared" si="54"/>
        <v>0</v>
      </c>
    </row>
    <row r="307" spans="1:11" ht="15">
      <c r="A307" s="29" t="s">
        <v>20</v>
      </c>
      <c r="B307" s="43">
        <v>0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54"/>
        <v>0</v>
      </c>
    </row>
    <row r="308" spans="1:11" s="15" customFormat="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54"/>
        <v>0</v>
      </c>
      <c r="K308"/>
    </row>
    <row r="309" spans="1:11" ht="15">
      <c r="A309" s="30" t="s">
        <v>60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54"/>
        <v>0</v>
      </c>
    </row>
    <row r="310" spans="1:11" ht="15">
      <c r="A310" s="28" t="s">
        <v>22</v>
      </c>
      <c r="B310" s="40">
        <v>0</v>
      </c>
      <c r="C310" s="40">
        <v>0</v>
      </c>
      <c r="D310" s="40">
        <v>0</v>
      </c>
      <c r="E310" s="40">
        <v>0</v>
      </c>
      <c r="F310" s="422"/>
      <c r="G310" s="40">
        <v>0</v>
      </c>
      <c r="H310" s="41">
        <v>0</v>
      </c>
      <c r="I310" s="42">
        <f t="shared" si="54"/>
        <v>0</v>
      </c>
    </row>
    <row r="311" spans="1:11" ht="15">
      <c r="A311" s="30" t="s">
        <v>23</v>
      </c>
      <c r="B311" s="43">
        <v>0</v>
      </c>
      <c r="C311" s="43">
        <v>0</v>
      </c>
      <c r="D311" s="43">
        <v>0</v>
      </c>
      <c r="E311" s="43">
        <v>0</v>
      </c>
      <c r="F311" s="422"/>
      <c r="G311" s="43">
        <v>0</v>
      </c>
      <c r="H311" s="44">
        <v>0</v>
      </c>
      <c r="I311" s="39">
        <f t="shared" si="54"/>
        <v>0</v>
      </c>
    </row>
    <row r="312" spans="1:11" ht="15">
      <c r="A312" s="28" t="s">
        <v>24</v>
      </c>
      <c r="B312" s="40">
        <v>15.353155492273546</v>
      </c>
      <c r="C312" s="40">
        <v>250.38773047447546</v>
      </c>
      <c r="D312" s="40">
        <v>37.667114033250968</v>
      </c>
      <c r="E312" s="40">
        <v>0</v>
      </c>
      <c r="F312" s="422"/>
      <c r="G312" s="40">
        <v>0</v>
      </c>
      <c r="H312" s="41">
        <v>0</v>
      </c>
      <c r="I312" s="42">
        <f>SUM(B312:H312)</f>
        <v>303.40800000000002</v>
      </c>
    </row>
    <row r="313" spans="1:11" ht="15.75" thickBot="1">
      <c r="A313" s="30" t="s">
        <v>25</v>
      </c>
      <c r="B313" s="43">
        <v>15.288876124885386</v>
      </c>
      <c r="C313" s="43">
        <v>25.002796213287759</v>
      </c>
      <c r="D313" s="43">
        <v>77.824289538190087</v>
      </c>
      <c r="E313" s="43">
        <v>864.35473377218386</v>
      </c>
      <c r="F313" s="423"/>
      <c r="G313" s="43">
        <v>84.816626518248825</v>
      </c>
      <c r="H313" s="44">
        <v>0.28187783320383636</v>
      </c>
      <c r="I313" s="39">
        <f t="shared" si="54"/>
        <v>1067.5691999999999</v>
      </c>
    </row>
    <row r="314" spans="1:11" ht="15">
      <c r="A314" s="31" t="s">
        <v>26</v>
      </c>
      <c r="B314" s="45">
        <f>SUM(B293:B313)</f>
        <v>142.39242548556379</v>
      </c>
      <c r="C314" s="45">
        <f t="shared" ref="C314" si="55">SUM(C293:C313)</f>
        <v>1988.3968585201553</v>
      </c>
      <c r="D314" s="45">
        <f>SUM(D293:D313)</f>
        <v>299.21238356104919</v>
      </c>
      <c r="E314" s="45">
        <f>SUM(E293:E313)</f>
        <v>874.1456033672257</v>
      </c>
      <c r="F314" s="45">
        <f t="shared" ref="F314" si="56">SUM(F293:F313)</f>
        <v>0</v>
      </c>
      <c r="G314" s="45">
        <f>SUM(G293:G313)</f>
        <v>84.816626518248825</v>
      </c>
      <c r="H314" s="46">
        <f t="shared" ref="H314" si="57">SUM(H293:H313)</f>
        <v>0.28187783320383636</v>
      </c>
      <c r="I314" s="47">
        <f>SUM(I293:I313)</f>
        <v>3389.2457752854471</v>
      </c>
    </row>
    <row r="315" spans="1:11" ht="15" thickBot="1">
      <c r="A315" s="32" t="s">
        <v>90</v>
      </c>
      <c r="B315" s="48">
        <f>B314/$I314</f>
        <v>4.2013012607081082E-2</v>
      </c>
      <c r="C315" s="48">
        <f t="shared" ref="C315:I315" si="58">C314/$I314</f>
        <v>0.58667827308944265</v>
      </c>
      <c r="D315" s="48">
        <f t="shared" si="58"/>
        <v>8.8282881620129511E-2</v>
      </c>
      <c r="E315" s="48">
        <f t="shared" si="58"/>
        <v>0.25791744279554468</v>
      </c>
      <c r="F315" s="48">
        <f t="shared" si="58"/>
        <v>0</v>
      </c>
      <c r="G315" s="48">
        <f t="shared" si="58"/>
        <v>2.5025221580782363E-2</v>
      </c>
      <c r="H315" s="48">
        <f t="shared" si="58"/>
        <v>8.3168307019604144E-5</v>
      </c>
      <c r="I315" s="49">
        <f t="shared" si="58"/>
        <v>1</v>
      </c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5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5.2351580570143784E-9</v>
      </c>
      <c r="C319" s="37">
        <v>678.99999999476483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679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59">SUM(B320:H320)</f>
        <v>0</v>
      </c>
    </row>
    <row r="321" spans="1:11" ht="15">
      <c r="A321" s="29" t="s">
        <v>9</v>
      </c>
      <c r="B321" s="43">
        <v>150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59"/>
        <v>150</v>
      </c>
    </row>
    <row r="322" spans="1:11" ht="15">
      <c r="A322" s="28" t="s">
        <v>10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59"/>
        <v>0</v>
      </c>
    </row>
    <row r="323" spans="1:11" ht="15">
      <c r="A323" s="29" t="s">
        <v>11</v>
      </c>
      <c r="B323" s="43">
        <v>0</v>
      </c>
      <c r="C323" s="43">
        <v>0</v>
      </c>
      <c r="D323" s="43">
        <v>0</v>
      </c>
      <c r="E323" s="43">
        <v>0</v>
      </c>
      <c r="F323" s="422"/>
      <c r="G323" s="43">
        <v>0</v>
      </c>
      <c r="H323" s="44">
        <v>0</v>
      </c>
      <c r="I323" s="39">
        <f t="shared" si="59"/>
        <v>0</v>
      </c>
    </row>
    <row r="324" spans="1:11" ht="14.25" customHeight="1">
      <c r="A324" s="28" t="s">
        <v>12</v>
      </c>
      <c r="B324" s="40">
        <v>1.006896074158062E-8</v>
      </c>
      <c r="C324" s="40">
        <v>0</v>
      </c>
      <c r="D324" s="40">
        <v>0</v>
      </c>
      <c r="E324" s="40">
        <v>0.23415362252232849</v>
      </c>
      <c r="F324" s="422"/>
      <c r="G324" s="40">
        <v>0</v>
      </c>
      <c r="H324" s="41">
        <v>0</v>
      </c>
      <c r="I324" s="42">
        <f t="shared" si="59"/>
        <v>0.23415363259128924</v>
      </c>
    </row>
    <row r="325" spans="1:11" ht="14.25" customHeight="1">
      <c r="A325" s="29" t="s">
        <v>13</v>
      </c>
      <c r="B325" s="43">
        <v>0</v>
      </c>
      <c r="C325" s="43">
        <v>0</v>
      </c>
      <c r="D325" s="43">
        <v>0</v>
      </c>
      <c r="E325" s="43">
        <v>0</v>
      </c>
      <c r="F325" s="422"/>
      <c r="G325" s="43">
        <v>0</v>
      </c>
      <c r="H325" s="44">
        <v>0</v>
      </c>
      <c r="I325" s="39">
        <f t="shared" si="59"/>
        <v>0</v>
      </c>
    </row>
    <row r="326" spans="1:11" ht="15">
      <c r="A326" s="28" t="s">
        <v>14</v>
      </c>
      <c r="B326" s="40">
        <v>9.0896355293942554E-9</v>
      </c>
      <c r="C326" s="40">
        <v>0.58290633246880463</v>
      </c>
      <c r="D326" s="40">
        <v>0</v>
      </c>
      <c r="E326" s="40">
        <v>5.5563574059564962E-2</v>
      </c>
      <c r="F326" s="422"/>
      <c r="G326" s="40">
        <v>0</v>
      </c>
      <c r="H326" s="41">
        <v>0</v>
      </c>
      <c r="I326" s="42">
        <f t="shared" si="59"/>
        <v>0.63846991561800504</v>
      </c>
    </row>
    <row r="327" spans="1:11" ht="15">
      <c r="A327" s="29" t="s">
        <v>15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59"/>
        <v>0</v>
      </c>
    </row>
    <row r="328" spans="1:11" ht="15">
      <c r="A328" s="28" t="s">
        <v>16</v>
      </c>
      <c r="B328" s="40">
        <v>12.189128414769137</v>
      </c>
      <c r="C328" s="40">
        <v>130.70837248537129</v>
      </c>
      <c r="D328" s="40">
        <v>15.102499099859591</v>
      </c>
      <c r="E328" s="40">
        <v>0</v>
      </c>
      <c r="F328" s="422"/>
      <c r="G328" s="40">
        <v>0</v>
      </c>
      <c r="H328" s="41">
        <v>0</v>
      </c>
      <c r="I328" s="42">
        <f t="shared" si="59"/>
        <v>158</v>
      </c>
    </row>
    <row r="329" spans="1:11" ht="15">
      <c r="A329" s="29" t="s">
        <v>17</v>
      </c>
      <c r="B329" s="43">
        <v>6.4333135527099339</v>
      </c>
      <c r="C329" s="43">
        <v>0</v>
      </c>
      <c r="D329" s="43">
        <v>16.566686447290067</v>
      </c>
      <c r="E329" s="43">
        <v>0</v>
      </c>
      <c r="F329" s="422"/>
      <c r="G329" s="43">
        <v>0</v>
      </c>
      <c r="H329" s="44">
        <v>0</v>
      </c>
      <c r="I329" s="39">
        <f t="shared" si="59"/>
        <v>23</v>
      </c>
    </row>
    <row r="330" spans="1:11" ht="15">
      <c r="A330" s="28" t="s">
        <v>18</v>
      </c>
      <c r="B330" s="40">
        <v>0</v>
      </c>
      <c r="C330" s="40">
        <v>0</v>
      </c>
      <c r="D330" s="40">
        <v>0</v>
      </c>
      <c r="E330" s="40">
        <v>0</v>
      </c>
      <c r="F330" s="422"/>
      <c r="G330" s="40">
        <v>0</v>
      </c>
      <c r="H330" s="41">
        <v>0</v>
      </c>
      <c r="I330" s="42">
        <f t="shared" si="59"/>
        <v>0</v>
      </c>
    </row>
    <row r="331" spans="1:11" ht="15">
      <c r="A331" s="29" t="s">
        <v>140</v>
      </c>
      <c r="B331" s="43">
        <v>498.86208936672568</v>
      </c>
      <c r="C331" s="43">
        <v>794.66774142851455</v>
      </c>
      <c r="D331" s="43">
        <v>292.41587838610621</v>
      </c>
      <c r="E331" s="43">
        <v>286.05429081865327</v>
      </c>
      <c r="F331" s="422"/>
      <c r="G331" s="43">
        <v>0</v>
      </c>
      <c r="H331" s="44">
        <v>0</v>
      </c>
      <c r="I331" s="39">
        <f>SUM(B331:H331)</f>
        <v>1871.9999999999998</v>
      </c>
    </row>
    <row r="332" spans="1:11" s="15" customFormat="1" ht="15">
      <c r="A332" s="28" t="s">
        <v>19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59"/>
        <v>0</v>
      </c>
      <c r="K332"/>
    </row>
    <row r="333" spans="1:11" ht="15">
      <c r="A333" s="29" t="s">
        <v>20</v>
      </c>
      <c r="B333" s="43">
        <v>0</v>
      </c>
      <c r="C333" s="43">
        <v>0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59"/>
        <v>0</v>
      </c>
    </row>
    <row r="334" spans="1:11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59"/>
        <v>0</v>
      </c>
    </row>
    <row r="335" spans="1:11" ht="15">
      <c r="A335" s="30" t="s">
        <v>60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59"/>
        <v>0</v>
      </c>
    </row>
    <row r="336" spans="1:11" ht="15">
      <c r="A336" s="28" t="s">
        <v>22</v>
      </c>
      <c r="B336" s="40">
        <v>4.5450651355278628</v>
      </c>
      <c r="C336" s="40">
        <v>491.02613792159121</v>
      </c>
      <c r="D336" s="40">
        <v>0.42879694288092196</v>
      </c>
      <c r="E336" s="40">
        <v>0</v>
      </c>
      <c r="F336" s="422"/>
      <c r="G336" s="40">
        <v>0</v>
      </c>
      <c r="H336" s="41">
        <v>0</v>
      </c>
      <c r="I336" s="42">
        <f t="shared" si="59"/>
        <v>496</v>
      </c>
    </row>
    <row r="337" spans="1:9" ht="15">
      <c r="A337" s="30" t="s">
        <v>23</v>
      </c>
      <c r="B337" s="43">
        <v>0</v>
      </c>
      <c r="C337" s="43">
        <v>0</v>
      </c>
      <c r="D337" s="43">
        <v>0</v>
      </c>
      <c r="E337" s="43">
        <v>0</v>
      </c>
      <c r="F337" s="422"/>
      <c r="G337" s="43">
        <v>0</v>
      </c>
      <c r="H337" s="44">
        <v>0</v>
      </c>
      <c r="I337" s="39">
        <f t="shared" si="59"/>
        <v>0</v>
      </c>
    </row>
    <row r="338" spans="1:9" ht="15">
      <c r="A338" s="28" t="s">
        <v>24</v>
      </c>
      <c r="B338" s="40">
        <v>26.794251715619655</v>
      </c>
      <c r="C338" s="40">
        <v>0</v>
      </c>
      <c r="D338" s="40">
        <v>64.289348284380353</v>
      </c>
      <c r="E338" s="40">
        <v>0</v>
      </c>
      <c r="F338" s="422"/>
      <c r="G338" s="40">
        <v>0</v>
      </c>
      <c r="H338" s="41">
        <v>0</v>
      </c>
      <c r="I338" s="42">
        <f t="shared" si="59"/>
        <v>91.083600000000004</v>
      </c>
    </row>
    <row r="339" spans="1:9" ht="15.75" thickBot="1">
      <c r="A339" s="30" t="s">
        <v>25</v>
      </c>
      <c r="B339" s="43">
        <v>29.630365128151187</v>
      </c>
      <c r="C339" s="43">
        <v>19.288265946584854</v>
      </c>
      <c r="D339" s="43">
        <v>47.606065207881954</v>
      </c>
      <c r="E339" s="43">
        <v>1415.3908221617532</v>
      </c>
      <c r="F339" s="423"/>
      <c r="G339" s="43">
        <v>113.71488155562885</v>
      </c>
      <c r="H339" s="44">
        <v>0</v>
      </c>
      <c r="I339" s="39">
        <f t="shared" si="59"/>
        <v>1625.6304</v>
      </c>
    </row>
    <row r="340" spans="1:9" ht="15">
      <c r="A340" s="31" t="s">
        <v>26</v>
      </c>
      <c r="B340" s="45">
        <f>SUM(B319:B339)</f>
        <v>728.45421333789716</v>
      </c>
      <c r="C340" s="45">
        <f t="shared" ref="C340" si="60">SUM(C319:C339)</f>
        <v>2115.2734241092958</v>
      </c>
      <c r="D340" s="45">
        <f>SUM(D319:D339)</f>
        <v>436.40927436839911</v>
      </c>
      <c r="E340" s="45">
        <f>SUM(E319:E339)</f>
        <v>1701.7348301769885</v>
      </c>
      <c r="F340" s="45">
        <f t="shared" ref="F340" si="61">SUM(F319:F339)</f>
        <v>0</v>
      </c>
      <c r="G340" s="45">
        <f>SUM(G319:G339)</f>
        <v>113.71488155562885</v>
      </c>
      <c r="H340" s="46">
        <f t="shared" ref="H340" si="62">SUM(H319:H339)</f>
        <v>0</v>
      </c>
      <c r="I340" s="47">
        <f>SUM(I319:I339)</f>
        <v>5095.586623548209</v>
      </c>
    </row>
    <row r="341" spans="1:9" ht="15" thickBot="1">
      <c r="A341" s="32" t="s">
        <v>90</v>
      </c>
      <c r="B341" s="48">
        <f>B340/$I340</f>
        <v>0.14295787063485396</v>
      </c>
      <c r="C341" s="48">
        <f t="shared" ref="C341:I341" si="63">C340/$I340</f>
        <v>0.41511872535617261</v>
      </c>
      <c r="D341" s="48">
        <f t="shared" si="63"/>
        <v>8.5644560010347606E-2</v>
      </c>
      <c r="E341" s="48">
        <f t="shared" si="63"/>
        <v>0.33396249654804605</v>
      </c>
      <c r="F341" s="48">
        <f t="shared" si="63"/>
        <v>0</v>
      </c>
      <c r="G341" s="48">
        <f t="shared" si="63"/>
        <v>2.2316347450579848E-2</v>
      </c>
      <c r="H341" s="48">
        <f t="shared" si="63"/>
        <v>0</v>
      </c>
      <c r="I341" s="49">
        <f t="shared" si="63"/>
        <v>1</v>
      </c>
    </row>
    <row r="342" spans="1:9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9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9" ht="15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9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>
        <v>0</v>
      </c>
      <c r="G345" s="37">
        <v>0</v>
      </c>
      <c r="H345" s="38">
        <v>0</v>
      </c>
      <c r="I345" s="39">
        <f>SUM(B345:H345)</f>
        <v>0</v>
      </c>
    </row>
    <row r="346" spans="1:9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64">SUM(B346:H346)</f>
        <v>0</v>
      </c>
    </row>
    <row r="347" spans="1:9" ht="15">
      <c r="A347" s="29" t="s">
        <v>9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64"/>
        <v>0</v>
      </c>
    </row>
    <row r="348" spans="1:9" ht="15">
      <c r="A348" s="28" t="s">
        <v>10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64"/>
        <v>0</v>
      </c>
    </row>
    <row r="349" spans="1:9" ht="14.25" customHeight="1">
      <c r="A349" s="29" t="s">
        <v>11</v>
      </c>
      <c r="B349" s="43">
        <v>0</v>
      </c>
      <c r="C349" s="43">
        <v>0</v>
      </c>
      <c r="D349" s="43">
        <v>0</v>
      </c>
      <c r="E349" s="43">
        <v>0</v>
      </c>
      <c r="F349" s="422"/>
      <c r="G349" s="43">
        <v>0</v>
      </c>
      <c r="H349" s="44">
        <v>0</v>
      </c>
      <c r="I349" s="39">
        <f t="shared" si="64"/>
        <v>0</v>
      </c>
    </row>
    <row r="350" spans="1:9" ht="14.25" customHeight="1">
      <c r="A350" s="28" t="s">
        <v>12</v>
      </c>
      <c r="B350" s="40">
        <v>1.0068941023323327E-8</v>
      </c>
      <c r="C350" s="40">
        <v>1.0068941023323327E-8</v>
      </c>
      <c r="D350" s="40">
        <v>1.0068941023323327E-8</v>
      </c>
      <c r="E350" s="40">
        <v>2.0124544732200964E-2</v>
      </c>
      <c r="F350" s="422"/>
      <c r="G350" s="40">
        <v>0</v>
      </c>
      <c r="H350" s="41">
        <v>0</v>
      </c>
      <c r="I350" s="42">
        <f t="shared" si="64"/>
        <v>2.0124574939024035E-2</v>
      </c>
    </row>
    <row r="351" spans="1:9" ht="15">
      <c r="A351" s="29" t="s">
        <v>13</v>
      </c>
      <c r="B351" s="43">
        <v>0</v>
      </c>
      <c r="C351" s="43">
        <v>0</v>
      </c>
      <c r="D351" s="43">
        <v>0</v>
      </c>
      <c r="E351" s="43">
        <v>0</v>
      </c>
      <c r="F351" s="422"/>
      <c r="G351" s="43">
        <v>0</v>
      </c>
      <c r="H351" s="44">
        <v>0</v>
      </c>
      <c r="I351" s="39">
        <f t="shared" si="64"/>
        <v>0</v>
      </c>
    </row>
    <row r="352" spans="1:9" ht="15">
      <c r="A352" s="28" t="s">
        <v>14</v>
      </c>
      <c r="B352" s="40">
        <v>9.0896356037630319E-9</v>
      </c>
      <c r="C352" s="40">
        <v>9.0896356037630319E-9</v>
      </c>
      <c r="D352" s="40">
        <v>9.0896356037630319E-9</v>
      </c>
      <c r="E352" s="40">
        <v>6.0048324330785139</v>
      </c>
      <c r="F352" s="422"/>
      <c r="G352" s="40">
        <v>0</v>
      </c>
      <c r="H352" s="41">
        <v>0</v>
      </c>
      <c r="I352" s="42">
        <f t="shared" si="64"/>
        <v>6.004832460347421</v>
      </c>
    </row>
    <row r="353" spans="1:11" ht="15">
      <c r="A353" s="29" t="s">
        <v>15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64"/>
        <v>0</v>
      </c>
    </row>
    <row r="354" spans="1:11" ht="15">
      <c r="A354" s="28" t="s">
        <v>16</v>
      </c>
      <c r="B354" s="40">
        <v>1.5972137104736984E-2</v>
      </c>
      <c r="C354" s="40">
        <v>0.47013816362980931</v>
      </c>
      <c r="D354" s="40">
        <v>7.513889691992726</v>
      </c>
      <c r="E354" s="40">
        <v>7.2727272462809917E-9</v>
      </c>
      <c r="F354" s="422"/>
      <c r="G354" s="40">
        <v>0</v>
      </c>
      <c r="H354" s="41">
        <v>0</v>
      </c>
      <c r="I354" s="42">
        <f t="shared" si="64"/>
        <v>8</v>
      </c>
    </row>
    <row r="355" spans="1:11" ht="15">
      <c r="A355" s="29" t="s">
        <v>17</v>
      </c>
      <c r="B355" s="43">
        <v>4.9999999625000004</v>
      </c>
      <c r="C355" s="43">
        <v>1.2499999874999986E-8</v>
      </c>
      <c r="D355" s="43">
        <v>1.2499999874999986E-8</v>
      </c>
      <c r="E355" s="43">
        <v>1.2499999874999986E-8</v>
      </c>
      <c r="F355" s="422"/>
      <c r="G355" s="43">
        <v>0</v>
      </c>
      <c r="H355" s="44">
        <v>0</v>
      </c>
      <c r="I355" s="39">
        <f t="shared" si="64"/>
        <v>5.0000000000000009</v>
      </c>
    </row>
    <row r="356" spans="1:11" s="15" customFormat="1" ht="15">
      <c r="A356" s="28" t="s">
        <v>18</v>
      </c>
      <c r="B356" s="40">
        <v>0</v>
      </c>
      <c r="C356" s="40">
        <v>0</v>
      </c>
      <c r="D356" s="40">
        <v>0</v>
      </c>
      <c r="E356" s="40">
        <v>0</v>
      </c>
      <c r="F356" s="422"/>
      <c r="G356" s="40">
        <v>0</v>
      </c>
      <c r="H356" s="41">
        <v>0</v>
      </c>
      <c r="I356" s="42">
        <f t="shared" si="64"/>
        <v>0</v>
      </c>
      <c r="K356"/>
    </row>
    <row r="357" spans="1:11" ht="15">
      <c r="A357" s="29" t="s">
        <v>140</v>
      </c>
      <c r="B357" s="43">
        <v>10.416603737701427</v>
      </c>
      <c r="C357" s="43">
        <v>279.85878986055604</v>
      </c>
      <c r="D357" s="43">
        <v>356.7246063877684</v>
      </c>
      <c r="E357" s="43">
        <v>1.3974082072226861E-8</v>
      </c>
      <c r="F357" s="422"/>
      <c r="G357" s="43">
        <v>0</v>
      </c>
      <c r="H357" s="44">
        <v>0</v>
      </c>
      <c r="I357" s="39">
        <f>SUM(B357:H357)</f>
        <v>646.99999999999989</v>
      </c>
    </row>
    <row r="358" spans="1:11" ht="15">
      <c r="A358" s="28" t="s">
        <v>19</v>
      </c>
      <c r="B358" s="40">
        <v>0</v>
      </c>
      <c r="C358" s="40">
        <v>0</v>
      </c>
      <c r="D358" s="40">
        <v>0</v>
      </c>
      <c r="E358" s="40">
        <v>0</v>
      </c>
      <c r="F358" s="422"/>
      <c r="G358" s="40">
        <v>0</v>
      </c>
      <c r="H358" s="41">
        <v>0</v>
      </c>
      <c r="I358" s="42">
        <f t="shared" si="64"/>
        <v>0</v>
      </c>
    </row>
    <row r="359" spans="1:11" ht="15">
      <c r="A359" s="29" t="s">
        <v>20</v>
      </c>
      <c r="B359" s="43">
        <v>0</v>
      </c>
      <c r="C359" s="43">
        <v>0</v>
      </c>
      <c r="D359" s="43">
        <v>0</v>
      </c>
      <c r="E359" s="43">
        <v>0</v>
      </c>
      <c r="F359" s="422"/>
      <c r="G359" s="43">
        <v>0</v>
      </c>
      <c r="H359" s="44">
        <v>0</v>
      </c>
      <c r="I359" s="39">
        <f t="shared" si="64"/>
        <v>0</v>
      </c>
    </row>
    <row r="360" spans="1:11" ht="15">
      <c r="A360" s="28" t="s">
        <v>21</v>
      </c>
      <c r="B360" s="40">
        <v>4.6092044080442278</v>
      </c>
      <c r="C360" s="40">
        <v>248.13563510366197</v>
      </c>
      <c r="D360" s="40">
        <v>77.25516048010526</v>
      </c>
      <c r="E360" s="40">
        <v>8.188585607127683E-9</v>
      </c>
      <c r="F360" s="422"/>
      <c r="G360" s="40">
        <v>0</v>
      </c>
      <c r="H360" s="41">
        <v>0</v>
      </c>
      <c r="I360" s="42">
        <f t="shared" si="64"/>
        <v>330.00000000000006</v>
      </c>
    </row>
    <row r="361" spans="1:11" ht="15">
      <c r="A361" s="30" t="s">
        <v>60</v>
      </c>
      <c r="B361" s="43">
        <v>19.69367767263757</v>
      </c>
      <c r="C361" s="43">
        <v>33.398040948648266</v>
      </c>
      <c r="D361" s="43">
        <v>60.908281302714158</v>
      </c>
      <c r="E361" s="43">
        <v>7.5999999797333317E-8</v>
      </c>
      <c r="F361" s="422"/>
      <c r="G361" s="43">
        <v>0</v>
      </c>
      <c r="H361" s="44">
        <v>0</v>
      </c>
      <c r="I361" s="39">
        <f t="shared" si="64"/>
        <v>114</v>
      </c>
    </row>
    <row r="362" spans="1:11" ht="15">
      <c r="A362" s="28" t="s">
        <v>22</v>
      </c>
      <c r="B362" s="40">
        <v>22.519519598649108</v>
      </c>
      <c r="C362" s="40">
        <v>65.569843027803884</v>
      </c>
      <c r="D362" s="40">
        <v>36.910637353705731</v>
      </c>
      <c r="E362" s="40">
        <v>1.984126982867221E-8</v>
      </c>
      <c r="F362" s="422"/>
      <c r="G362" s="40">
        <v>0</v>
      </c>
      <c r="H362" s="41">
        <v>0</v>
      </c>
      <c r="I362" s="42">
        <f t="shared" si="64"/>
        <v>124.99999999999999</v>
      </c>
    </row>
    <row r="363" spans="1:11" ht="15">
      <c r="A363" s="30" t="s">
        <v>23</v>
      </c>
      <c r="B363" s="43">
        <v>0</v>
      </c>
      <c r="C363" s="43">
        <v>0</v>
      </c>
      <c r="D363" s="43">
        <v>0</v>
      </c>
      <c r="E363" s="43">
        <v>0</v>
      </c>
      <c r="F363" s="422"/>
      <c r="G363" s="43">
        <v>0</v>
      </c>
      <c r="H363" s="44">
        <v>0</v>
      </c>
      <c r="I363" s="39">
        <f t="shared" si="64"/>
        <v>0</v>
      </c>
    </row>
    <row r="364" spans="1:11" ht="15">
      <c r="A364" s="28" t="s">
        <v>24</v>
      </c>
      <c r="B364" s="40">
        <v>12.009121470978542</v>
      </c>
      <c r="C364" s="40">
        <v>1.6991376661605311E-4</v>
      </c>
      <c r="D364" s="40">
        <v>1.20630860410695</v>
      </c>
      <c r="E364" s="40">
        <v>1.1147889424881432E-8</v>
      </c>
      <c r="F364" s="422"/>
      <c r="G364" s="40">
        <v>0</v>
      </c>
      <c r="H364" s="41">
        <v>0</v>
      </c>
      <c r="I364" s="42">
        <f t="shared" si="64"/>
        <v>13.215599999999997</v>
      </c>
    </row>
    <row r="365" spans="1:11" ht="15.75" thickBot="1">
      <c r="A365" s="30" t="s">
        <v>25</v>
      </c>
      <c r="B365" s="43">
        <v>2.7217651897143478</v>
      </c>
      <c r="C365" s="43">
        <v>4.4958047439472137</v>
      </c>
      <c r="D365" s="43">
        <v>2.6457201367132384</v>
      </c>
      <c r="E365" s="43">
        <v>438.07349994906281</v>
      </c>
      <c r="F365" s="423"/>
      <c r="G365" s="43">
        <v>5.6356940347262876</v>
      </c>
      <c r="H365" s="44">
        <v>2.3915945836119359E-2</v>
      </c>
      <c r="I365" s="39">
        <f t="shared" si="64"/>
        <v>453.59639999999996</v>
      </c>
    </row>
    <row r="366" spans="1:11" ht="15">
      <c r="A366" s="31" t="s">
        <v>26</v>
      </c>
      <c r="B366" s="45">
        <f>SUM(B345:B365)</f>
        <v>76.985864196488535</v>
      </c>
      <c r="C366" s="45">
        <f t="shared" ref="C366" si="65">SUM(C345:C365)</f>
        <v>631.92842179367244</v>
      </c>
      <c r="D366" s="45">
        <f>SUM(D345:D365)</f>
        <v>543.16460398876507</v>
      </c>
      <c r="E366" s="45">
        <f>SUM(E345:E365)</f>
        <v>444.09845707579808</v>
      </c>
      <c r="F366" s="45">
        <f t="shared" ref="F366" si="66">SUM(F345:F365)</f>
        <v>0</v>
      </c>
      <c r="G366" s="45">
        <f>SUM(G345:G365)</f>
        <v>5.6356940347262876</v>
      </c>
      <c r="H366" s="46">
        <f t="shared" ref="H366" si="67">SUM(H345:H365)</f>
        <v>2.3915945836119359E-2</v>
      </c>
      <c r="I366" s="47">
        <f>SUM(I345:I365)</f>
        <v>1701.8369570352863</v>
      </c>
    </row>
    <row r="367" spans="1:11" ht="15" thickBot="1">
      <c r="A367" s="32" t="s">
        <v>90</v>
      </c>
      <c r="B367" s="48">
        <f>B366/$I366</f>
        <v>4.5236921127040898E-2</v>
      </c>
      <c r="C367" s="48">
        <f t="shared" ref="C367:I367" si="68">C366/$I366</f>
        <v>0.37132136494117157</v>
      </c>
      <c r="D367" s="48">
        <f t="shared" si="68"/>
        <v>0.31916371409338418</v>
      </c>
      <c r="E367" s="48">
        <f t="shared" si="68"/>
        <v>0.26095241100501615</v>
      </c>
      <c r="F367" s="48">
        <f t="shared" si="68"/>
        <v>0</v>
      </c>
      <c r="G367" s="48">
        <f t="shared" si="68"/>
        <v>3.3115358151253474E-3</v>
      </c>
      <c r="H367" s="48">
        <f t="shared" si="68"/>
        <v>1.4053018261974128E-5</v>
      </c>
      <c r="I367" s="49">
        <f t="shared" si="68"/>
        <v>1</v>
      </c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11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11" ht="15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11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>
        <v>0</v>
      </c>
      <c r="G371" s="37">
        <v>0</v>
      </c>
      <c r="H371" s="38">
        <v>0</v>
      </c>
      <c r="I371" s="39">
        <f>SUM(B371:H371)</f>
        <v>0</v>
      </c>
    </row>
    <row r="372" spans="1:1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69">SUM(B372:H372)</f>
        <v>0</v>
      </c>
    </row>
    <row r="373" spans="1:11" ht="15">
      <c r="A373" s="29" t="s">
        <v>9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69"/>
        <v>0</v>
      </c>
    </row>
    <row r="374" spans="1:11" ht="14.25" customHeight="1">
      <c r="A374" s="28" t="s">
        <v>10</v>
      </c>
      <c r="B374" s="40">
        <v>1.4999999700000007E-8</v>
      </c>
      <c r="C374" s="40">
        <v>1.4999999700000007E-8</v>
      </c>
      <c r="D374" s="40">
        <v>2.9999999550000012</v>
      </c>
      <c r="E374" s="40">
        <v>1.4999999700000007E-8</v>
      </c>
      <c r="F374" s="422"/>
      <c r="G374" s="40">
        <v>0</v>
      </c>
      <c r="H374" s="41">
        <v>0</v>
      </c>
      <c r="I374" s="42">
        <f t="shared" si="69"/>
        <v>3.0000000000000004</v>
      </c>
    </row>
    <row r="375" spans="1:11" ht="14.25" customHeight="1">
      <c r="A375" s="29" t="s">
        <v>11</v>
      </c>
      <c r="B375" s="43">
        <v>0</v>
      </c>
      <c r="C375" s="43">
        <v>0</v>
      </c>
      <c r="D375" s="43">
        <v>0</v>
      </c>
      <c r="E375" s="43">
        <v>0</v>
      </c>
      <c r="F375" s="422"/>
      <c r="G375" s="43">
        <v>0</v>
      </c>
      <c r="H375" s="44">
        <v>0</v>
      </c>
      <c r="I375" s="39">
        <f t="shared" si="69"/>
        <v>0</v>
      </c>
    </row>
    <row r="376" spans="1:11" ht="15">
      <c r="A376" s="28" t="s">
        <v>12</v>
      </c>
      <c r="B376" s="40">
        <v>1.006896099706201E-8</v>
      </c>
      <c r="C376" s="40">
        <v>1.006896099706201E-8</v>
      </c>
      <c r="D376" s="40">
        <v>1.006896099706201E-8</v>
      </c>
      <c r="E376" s="40">
        <v>2.2847198231373529</v>
      </c>
      <c r="F376" s="422"/>
      <c r="G376" s="40">
        <v>0</v>
      </c>
      <c r="H376" s="41">
        <v>0</v>
      </c>
      <c r="I376" s="42">
        <f t="shared" si="69"/>
        <v>2.2847198533442357</v>
      </c>
    </row>
    <row r="377" spans="1:11" ht="15">
      <c r="A377" s="29" t="s">
        <v>13</v>
      </c>
      <c r="B377" s="43">
        <v>0</v>
      </c>
      <c r="C377" s="43">
        <v>0</v>
      </c>
      <c r="D377" s="43">
        <v>0</v>
      </c>
      <c r="E377" s="43">
        <v>0</v>
      </c>
      <c r="F377" s="422"/>
      <c r="G377" s="43">
        <v>0</v>
      </c>
      <c r="H377" s="44">
        <v>0</v>
      </c>
      <c r="I377" s="39">
        <f t="shared" si="69"/>
        <v>0</v>
      </c>
    </row>
    <row r="378" spans="1:11" ht="15">
      <c r="A378" s="28" t="s">
        <v>14</v>
      </c>
      <c r="B378" s="40">
        <v>9.0896356584944644E-9</v>
      </c>
      <c r="C378" s="40">
        <v>9.0896356584944644E-9</v>
      </c>
      <c r="D378" s="40">
        <v>9.0896356584944644E-9</v>
      </c>
      <c r="E378" s="40">
        <v>1082.7571297858958</v>
      </c>
      <c r="F378" s="422"/>
      <c r="G378" s="40">
        <v>0</v>
      </c>
      <c r="H378" s="41">
        <v>0</v>
      </c>
      <c r="I378" s="42">
        <f t="shared" si="69"/>
        <v>1082.7571298131647</v>
      </c>
    </row>
    <row r="379" spans="1:11" ht="15">
      <c r="A379" s="29" t="s">
        <v>15</v>
      </c>
      <c r="B379" s="43">
        <v>27.999999985517238</v>
      </c>
      <c r="C379" s="43">
        <v>4.8275862035671815E-9</v>
      </c>
      <c r="D379" s="43">
        <v>4.8275862035671815E-9</v>
      </c>
      <c r="E379" s="43">
        <v>4.8275862035671815E-9</v>
      </c>
      <c r="F379" s="422"/>
      <c r="G379" s="43">
        <v>0</v>
      </c>
      <c r="H379" s="44">
        <v>0</v>
      </c>
      <c r="I379" s="39">
        <f t="shared" si="69"/>
        <v>28</v>
      </c>
    </row>
    <row r="380" spans="1:11" s="15" customFormat="1" ht="15">
      <c r="A380" s="28" t="s">
        <v>16</v>
      </c>
      <c r="B380" s="40">
        <v>40.987324141722958</v>
      </c>
      <c r="C380" s="40">
        <v>9.7807017526700514E-9</v>
      </c>
      <c r="D380" s="40">
        <v>182.01267583871564</v>
      </c>
      <c r="E380" s="40">
        <v>9.7807017526700514E-9</v>
      </c>
      <c r="F380" s="422"/>
      <c r="G380" s="40">
        <v>0</v>
      </c>
      <c r="H380" s="41">
        <v>0</v>
      </c>
      <c r="I380" s="42">
        <f t="shared" si="69"/>
        <v>223</v>
      </c>
      <c r="K380"/>
    </row>
    <row r="381" spans="1:11" ht="15">
      <c r="A381" s="29" t="s">
        <v>17</v>
      </c>
      <c r="B381" s="43">
        <v>1.9045435223159042</v>
      </c>
      <c r="C381" s="43">
        <v>1.1111111101234569E-8</v>
      </c>
      <c r="D381" s="43">
        <v>48.095456455461878</v>
      </c>
      <c r="E381" s="43">
        <v>1.1111111101234569E-8</v>
      </c>
      <c r="F381" s="422"/>
      <c r="G381" s="43">
        <v>0</v>
      </c>
      <c r="H381" s="44">
        <v>0</v>
      </c>
      <c r="I381" s="39">
        <f t="shared" si="69"/>
        <v>50.000000000000007</v>
      </c>
    </row>
    <row r="382" spans="1:11" ht="15">
      <c r="A382" s="28" t="s">
        <v>18</v>
      </c>
      <c r="B382" s="40">
        <v>0</v>
      </c>
      <c r="C382" s="40">
        <v>0</v>
      </c>
      <c r="D382" s="40">
        <v>0</v>
      </c>
      <c r="E382" s="40">
        <v>0</v>
      </c>
      <c r="F382" s="422"/>
      <c r="G382" s="40">
        <v>0</v>
      </c>
      <c r="H382" s="41">
        <v>0</v>
      </c>
      <c r="I382" s="42">
        <f t="shared" si="69"/>
        <v>0</v>
      </c>
    </row>
    <row r="383" spans="1:11" ht="15">
      <c r="A383" s="29" t="s">
        <v>140</v>
      </c>
      <c r="B383" s="43">
        <v>65.013777200506809</v>
      </c>
      <c r="C383" s="43">
        <v>5.4884041769364824</v>
      </c>
      <c r="D383" s="43">
        <v>152.49781859502585</v>
      </c>
      <c r="E383" s="43">
        <v>2.7530864183935375E-8</v>
      </c>
      <c r="F383" s="422"/>
      <c r="G383" s="43">
        <v>0</v>
      </c>
      <c r="H383" s="44">
        <v>0</v>
      </c>
      <c r="I383" s="39">
        <f>SUM(B383:H383)</f>
        <v>223</v>
      </c>
    </row>
    <row r="384" spans="1:11" ht="15">
      <c r="A384" s="28" t="s">
        <v>19</v>
      </c>
      <c r="B384" s="40">
        <v>0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69"/>
        <v>0</v>
      </c>
    </row>
    <row r="385" spans="1:9" ht="15">
      <c r="A385" s="29" t="s">
        <v>20</v>
      </c>
      <c r="B385" s="43">
        <v>0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69"/>
        <v>0</v>
      </c>
    </row>
    <row r="386" spans="1:9" ht="15">
      <c r="A386" s="28" t="s">
        <v>21</v>
      </c>
      <c r="B386" s="40">
        <v>2.5077949511368436</v>
      </c>
      <c r="C386" s="40">
        <v>9.9999999000000018E-9</v>
      </c>
      <c r="D386" s="40">
        <v>1.4922050288631563</v>
      </c>
      <c r="E386" s="40">
        <v>9.9999999000000018E-9</v>
      </c>
      <c r="F386" s="422"/>
      <c r="G386" s="40">
        <v>0</v>
      </c>
      <c r="H386" s="41">
        <v>0</v>
      </c>
      <c r="I386" s="42">
        <f t="shared" si="69"/>
        <v>4</v>
      </c>
    </row>
    <row r="387" spans="1:9" ht="15">
      <c r="A387" s="30" t="s">
        <v>60</v>
      </c>
      <c r="B387" s="43">
        <v>7.9999999200000014</v>
      </c>
      <c r="C387" s="43">
        <v>2.6666666311111118E-8</v>
      </c>
      <c r="D387" s="43">
        <v>2.6666666311111118E-8</v>
      </c>
      <c r="E387" s="43">
        <v>2.6666666311111118E-8</v>
      </c>
      <c r="F387" s="422"/>
      <c r="G387" s="43">
        <v>0</v>
      </c>
      <c r="H387" s="44">
        <v>0</v>
      </c>
      <c r="I387" s="39">
        <f t="shared" si="69"/>
        <v>8</v>
      </c>
    </row>
    <row r="388" spans="1:9" ht="15">
      <c r="A388" s="28" t="s">
        <v>22</v>
      </c>
      <c r="B388" s="40">
        <v>27.999999974545453</v>
      </c>
      <c r="C388" s="40">
        <v>8.4848484745638199E-9</v>
      </c>
      <c r="D388" s="40">
        <v>8.4848484745638199E-9</v>
      </c>
      <c r="E388" s="40">
        <v>8.4848484745638199E-9</v>
      </c>
      <c r="F388" s="422"/>
      <c r="G388" s="40">
        <v>0</v>
      </c>
      <c r="H388" s="41">
        <v>0</v>
      </c>
      <c r="I388" s="42">
        <f t="shared" si="69"/>
        <v>28.000000000000004</v>
      </c>
    </row>
    <row r="389" spans="1:9" ht="15">
      <c r="A389" s="30" t="s">
        <v>23</v>
      </c>
      <c r="B389" s="43">
        <v>0</v>
      </c>
      <c r="C389" s="43">
        <v>0</v>
      </c>
      <c r="D389" s="43">
        <v>0</v>
      </c>
      <c r="E389" s="43">
        <v>0</v>
      </c>
      <c r="F389" s="422"/>
      <c r="G389" s="43">
        <v>0</v>
      </c>
      <c r="H389" s="44">
        <v>0</v>
      </c>
      <c r="I389" s="39">
        <f t="shared" si="69"/>
        <v>0</v>
      </c>
    </row>
    <row r="390" spans="1:9" ht="15">
      <c r="A390" s="28" t="s">
        <v>24</v>
      </c>
      <c r="B390" s="40">
        <v>20.613599966566756</v>
      </c>
      <c r="C390" s="40">
        <v>1.114441414483713E-8</v>
      </c>
      <c r="D390" s="40">
        <v>1.114441414483713E-8</v>
      </c>
      <c r="E390" s="40">
        <v>1.114441414483713E-8</v>
      </c>
      <c r="F390" s="422"/>
      <c r="G390" s="40">
        <v>0</v>
      </c>
      <c r="H390" s="41">
        <v>0</v>
      </c>
      <c r="I390" s="42">
        <f t="shared" si="69"/>
        <v>20.613600000000002</v>
      </c>
    </row>
    <row r="391" spans="1:9" ht="15.75" thickBot="1">
      <c r="A391" s="30" t="s">
        <v>25</v>
      </c>
      <c r="B391" s="43">
        <v>23.74136351267914</v>
      </c>
      <c r="C391" s="43">
        <v>2.9510801918207707E-2</v>
      </c>
      <c r="D391" s="43">
        <v>6.4168392210559348</v>
      </c>
      <c r="E391" s="43">
        <v>102.53163637340693</v>
      </c>
      <c r="F391" s="423"/>
      <c r="G391" s="43">
        <v>86.563850090939809</v>
      </c>
      <c r="H391" s="44">
        <v>0</v>
      </c>
      <c r="I391" s="39">
        <f t="shared" si="69"/>
        <v>219.28320000000002</v>
      </c>
    </row>
    <row r="392" spans="1:9" ht="15">
      <c r="A392" s="31" t="s">
        <v>26</v>
      </c>
      <c r="B392" s="45">
        <f>SUM(B371:B391)</f>
        <v>218.76840320914968</v>
      </c>
      <c r="C392" s="45">
        <f t="shared" ref="C392" si="70">SUM(C371:C391)</f>
        <v>5.5179150950286138</v>
      </c>
      <c r="D392" s="45">
        <f>SUM(D371:D391)</f>
        <v>393.51499516440458</v>
      </c>
      <c r="E392" s="45">
        <f>SUM(E371:E391)</f>
        <v>1187.5734861069861</v>
      </c>
      <c r="F392" s="45">
        <f t="shared" ref="F392" si="71">SUM(F371:F391)</f>
        <v>0</v>
      </c>
      <c r="G392" s="45">
        <f>SUM(G371:G391)</f>
        <v>86.563850090939809</v>
      </c>
      <c r="H392" s="46">
        <f t="shared" ref="H392" si="72">SUM(H371:H391)</f>
        <v>0</v>
      </c>
      <c r="I392" s="47">
        <f>SUM(I371:I391)</f>
        <v>1891.938649666509</v>
      </c>
    </row>
    <row r="393" spans="1:9" ht="15" thickBot="1">
      <c r="A393" s="32" t="s">
        <v>90</v>
      </c>
      <c r="B393" s="48">
        <f>B392/$I392</f>
        <v>0.11563186958927651</v>
      </c>
      <c r="C393" s="48">
        <f t="shared" ref="C393:I393" si="73">C392/$I392</f>
        <v>2.9165401827386177E-3</v>
      </c>
      <c r="D393" s="48">
        <f t="shared" si="73"/>
        <v>0.20799564258268588</v>
      </c>
      <c r="E393" s="48">
        <f t="shared" si="73"/>
        <v>0.62770190054329666</v>
      </c>
      <c r="F393" s="48">
        <f t="shared" si="73"/>
        <v>0</v>
      </c>
      <c r="G393" s="48">
        <f t="shared" si="73"/>
        <v>4.5754047102002156E-2</v>
      </c>
      <c r="H393" s="48">
        <f t="shared" si="73"/>
        <v>0</v>
      </c>
      <c r="I393" s="49">
        <f t="shared" si="73"/>
        <v>1</v>
      </c>
    </row>
    <row r="394" spans="1:9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9" ht="15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9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>
        <v>0</v>
      </c>
      <c r="G397" s="37">
        <v>0</v>
      </c>
      <c r="H397" s="38">
        <v>0</v>
      </c>
      <c r="I397" s="39">
        <f>SUM(B397:H397)</f>
        <v>0</v>
      </c>
    </row>
    <row r="398" spans="1:9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74">SUM(B398:H398)</f>
        <v>0</v>
      </c>
    </row>
    <row r="399" spans="1:9" ht="14.25" customHeight="1">
      <c r="A399" s="29" t="s">
        <v>9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74"/>
        <v>0</v>
      </c>
    </row>
    <row r="400" spans="1:9" ht="14.25" customHeight="1">
      <c r="A400" s="28" t="s">
        <v>10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74"/>
        <v>0</v>
      </c>
    </row>
    <row r="401" spans="1:11" ht="15">
      <c r="A401" s="29" t="s">
        <v>11</v>
      </c>
      <c r="B401" s="43">
        <v>0</v>
      </c>
      <c r="C401" s="43">
        <v>0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74"/>
        <v>0</v>
      </c>
    </row>
    <row r="402" spans="1:11" ht="15">
      <c r="A402" s="28" t="s">
        <v>12</v>
      </c>
      <c r="B402" s="40">
        <v>1.0068960898014713E-8</v>
      </c>
      <c r="C402" s="40">
        <v>0</v>
      </c>
      <c r="D402" s="40">
        <v>0</v>
      </c>
      <c r="E402" s="40">
        <v>0.36660737104874841</v>
      </c>
      <c r="F402" s="422"/>
      <c r="G402" s="40">
        <v>0</v>
      </c>
      <c r="H402" s="41">
        <v>0</v>
      </c>
      <c r="I402" s="42">
        <f t="shared" si="74"/>
        <v>0.3666073811177093</v>
      </c>
    </row>
    <row r="403" spans="1:11" ht="15">
      <c r="A403" s="29" t="s">
        <v>13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74"/>
        <v>0</v>
      </c>
    </row>
    <row r="404" spans="1:11" s="15" customFormat="1" ht="15">
      <c r="A404" s="28" t="s">
        <v>14</v>
      </c>
      <c r="B404" s="40">
        <v>9.0896355700188903E-9</v>
      </c>
      <c r="C404" s="40">
        <v>0</v>
      </c>
      <c r="D404" s="40">
        <v>0</v>
      </c>
      <c r="E404" s="40">
        <v>0.93062316222088104</v>
      </c>
      <c r="F404" s="422"/>
      <c r="G404" s="40">
        <v>0</v>
      </c>
      <c r="H404" s="41">
        <v>0</v>
      </c>
      <c r="I404" s="42">
        <f t="shared" si="74"/>
        <v>0.93062317131051664</v>
      </c>
      <c r="K404"/>
    </row>
    <row r="405" spans="1:11" ht="15">
      <c r="A405" s="29" t="s">
        <v>15</v>
      </c>
      <c r="B405" s="43">
        <v>1.0880337191827065</v>
      </c>
      <c r="C405" s="43">
        <v>0.2344465795851404</v>
      </c>
      <c r="D405" s="43">
        <v>1.677519701232153</v>
      </c>
      <c r="E405" s="43">
        <v>0</v>
      </c>
      <c r="F405" s="422"/>
      <c r="G405" s="43">
        <v>0</v>
      </c>
      <c r="H405" s="44">
        <v>0</v>
      </c>
      <c r="I405" s="39">
        <f t="shared" si="74"/>
        <v>3</v>
      </c>
    </row>
    <row r="406" spans="1:11" ht="15">
      <c r="A406" s="28" t="s">
        <v>16</v>
      </c>
      <c r="B406" s="40">
        <v>50.036635657355141</v>
      </c>
      <c r="C406" s="40">
        <v>78.921411210007093</v>
      </c>
      <c r="D406" s="40">
        <v>4.1953132637779111E-2</v>
      </c>
      <c r="E406" s="40">
        <v>0</v>
      </c>
      <c r="F406" s="422"/>
      <c r="G406" s="40">
        <v>0</v>
      </c>
      <c r="H406" s="41">
        <v>0</v>
      </c>
      <c r="I406" s="42">
        <f t="shared" si="74"/>
        <v>129.00000000000003</v>
      </c>
    </row>
    <row r="407" spans="1:11" ht="15">
      <c r="A407" s="29" t="s">
        <v>17</v>
      </c>
      <c r="B407" s="43">
        <v>1.4999999962500004E-8</v>
      </c>
      <c r="C407" s="43">
        <v>0</v>
      </c>
      <c r="D407" s="43">
        <v>5.9999999849999996</v>
      </c>
      <c r="E407" s="43">
        <v>0</v>
      </c>
      <c r="F407" s="422"/>
      <c r="G407" s="43">
        <v>0</v>
      </c>
      <c r="H407" s="44">
        <v>0</v>
      </c>
      <c r="I407" s="39">
        <f t="shared" si="74"/>
        <v>6</v>
      </c>
    </row>
    <row r="408" spans="1:11" ht="15">
      <c r="A408" s="28" t="s">
        <v>18</v>
      </c>
      <c r="B408" s="40">
        <v>0</v>
      </c>
      <c r="C408" s="40">
        <v>0</v>
      </c>
      <c r="D408" s="40">
        <v>0</v>
      </c>
      <c r="E408" s="40">
        <v>0</v>
      </c>
      <c r="F408" s="422"/>
      <c r="G408" s="40">
        <v>0</v>
      </c>
      <c r="H408" s="41">
        <v>0</v>
      </c>
      <c r="I408" s="42">
        <f t="shared" si="74"/>
        <v>0</v>
      </c>
    </row>
    <row r="409" spans="1:11" ht="15">
      <c r="A409" s="29" t="s">
        <v>140</v>
      </c>
      <c r="B409" s="43">
        <v>152.18224651609233</v>
      </c>
      <c r="C409" s="43">
        <v>460.04909917972071</v>
      </c>
      <c r="D409" s="43">
        <v>65.449784624599999</v>
      </c>
      <c r="E409" s="43">
        <v>9.3188696795869568</v>
      </c>
      <c r="F409" s="422"/>
      <c r="G409" s="43">
        <v>0</v>
      </c>
      <c r="H409" s="44">
        <v>0</v>
      </c>
      <c r="I409" s="39">
        <f>SUM(B409:H409)</f>
        <v>687.00000000000011</v>
      </c>
    </row>
    <row r="410" spans="1:11" ht="15">
      <c r="A410" s="28" t="s">
        <v>19</v>
      </c>
      <c r="B410" s="40">
        <v>0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74"/>
        <v>0</v>
      </c>
    </row>
    <row r="411" spans="1:11" ht="15">
      <c r="A411" s="29" t="s">
        <v>20</v>
      </c>
      <c r="B411" s="43">
        <v>0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SUM(B411:H411)</f>
        <v>0</v>
      </c>
    </row>
    <row r="412" spans="1:11" ht="15">
      <c r="A412" s="28" t="s">
        <v>21</v>
      </c>
      <c r="B412" s="40">
        <v>8.3333333194444449E-9</v>
      </c>
      <c r="C412" s="40">
        <v>4.9999999916666669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74"/>
        <v>5</v>
      </c>
    </row>
    <row r="413" spans="1:11" ht="15">
      <c r="A413" s="30" t="s">
        <v>60</v>
      </c>
      <c r="B413" s="43">
        <v>5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74"/>
        <v>5</v>
      </c>
    </row>
    <row r="414" spans="1:11" ht="15">
      <c r="A414" s="28" t="s">
        <v>22</v>
      </c>
      <c r="B414" s="40">
        <v>0</v>
      </c>
      <c r="C414" s="40">
        <v>0</v>
      </c>
      <c r="D414" s="40">
        <v>0</v>
      </c>
      <c r="E414" s="40">
        <v>0</v>
      </c>
      <c r="F414" s="422"/>
      <c r="G414" s="40">
        <v>0</v>
      </c>
      <c r="H414" s="41">
        <v>0</v>
      </c>
      <c r="I414" s="42">
        <f t="shared" si="74"/>
        <v>0</v>
      </c>
    </row>
    <row r="415" spans="1:11" ht="15">
      <c r="A415" s="30" t="s">
        <v>23</v>
      </c>
      <c r="B415" s="43">
        <v>0</v>
      </c>
      <c r="C415" s="43">
        <v>0</v>
      </c>
      <c r="D415" s="43">
        <v>0</v>
      </c>
      <c r="E415" s="43">
        <v>0</v>
      </c>
      <c r="F415" s="422"/>
      <c r="G415" s="43">
        <v>0</v>
      </c>
      <c r="H415" s="44">
        <v>0</v>
      </c>
      <c r="I415" s="39">
        <f t="shared" si="74"/>
        <v>0</v>
      </c>
    </row>
    <row r="416" spans="1:11" ht="15">
      <c r="A416" s="28" t="s">
        <v>24</v>
      </c>
      <c r="B416" s="40">
        <v>0.378</v>
      </c>
      <c r="C416" s="40">
        <v>0</v>
      </c>
      <c r="D416" s="40">
        <v>0</v>
      </c>
      <c r="E416" s="40">
        <v>0</v>
      </c>
      <c r="F416" s="422"/>
      <c r="G416" s="40">
        <v>0</v>
      </c>
      <c r="H416" s="41">
        <v>0</v>
      </c>
      <c r="I416" s="42">
        <f t="shared" si="74"/>
        <v>0.378</v>
      </c>
    </row>
    <row r="417" spans="1:11" ht="15.75" thickBot="1">
      <c r="A417" s="30" t="s">
        <v>25</v>
      </c>
      <c r="B417" s="43">
        <v>8.027217521086909</v>
      </c>
      <c r="C417" s="43">
        <v>3.7825330053134234</v>
      </c>
      <c r="D417" s="43">
        <v>0.23324106194757444</v>
      </c>
      <c r="E417" s="43">
        <v>302.68071919108399</v>
      </c>
      <c r="F417" s="423"/>
      <c r="G417" s="43">
        <v>55.381489220568113</v>
      </c>
      <c r="H417" s="44">
        <v>0</v>
      </c>
      <c r="I417" s="39">
        <f t="shared" si="74"/>
        <v>370.10519999999997</v>
      </c>
    </row>
    <row r="418" spans="1:11" ht="15">
      <c r="A418" s="31" t="s">
        <v>26</v>
      </c>
      <c r="B418" s="45">
        <f>SUM(B397:B417)</f>
        <v>216.71213345620899</v>
      </c>
      <c r="C418" s="45">
        <f t="shared" ref="C418" si="75">SUM(C397:C417)</f>
        <v>547.98748996629297</v>
      </c>
      <c r="D418" s="45">
        <f>SUM(D397:D417)</f>
        <v>73.402498505417512</v>
      </c>
      <c r="E418" s="45">
        <f>SUM(E397:E417)</f>
        <v>313.29681940394056</v>
      </c>
      <c r="F418" s="45">
        <f t="shared" ref="F418" si="76">SUM(F397:F417)</f>
        <v>0</v>
      </c>
      <c r="G418" s="45">
        <f>SUM(G397:G417)</f>
        <v>55.381489220568113</v>
      </c>
      <c r="H418" s="46">
        <f t="shared" ref="H418" si="77">SUM(H397:H417)</f>
        <v>0</v>
      </c>
      <c r="I418" s="47">
        <f>SUM(I397:I417)</f>
        <v>1206.7804305524282</v>
      </c>
    </row>
    <row r="419" spans="1:11" ht="15" thickBot="1">
      <c r="A419" s="32" t="s">
        <v>90</v>
      </c>
      <c r="B419" s="48">
        <f>B418/$I418</f>
        <v>0.17957876012043433</v>
      </c>
      <c r="C419" s="48">
        <f t="shared" ref="C419:I419" si="78">C418/$I418</f>
        <v>0.45409046757200111</v>
      </c>
      <c r="D419" s="48">
        <f t="shared" si="78"/>
        <v>6.0825065311852985E-2</v>
      </c>
      <c r="E419" s="48">
        <f t="shared" si="78"/>
        <v>0.25961377187772477</v>
      </c>
      <c r="F419" s="48">
        <f t="shared" si="78"/>
        <v>0</v>
      </c>
      <c r="G419" s="48">
        <f t="shared" si="78"/>
        <v>4.5891935117986719E-2</v>
      </c>
      <c r="H419" s="48">
        <f t="shared" si="78"/>
        <v>0</v>
      </c>
      <c r="I419" s="49">
        <f t="shared" si="78"/>
        <v>1</v>
      </c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5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2</v>
      </c>
      <c r="C423" s="37">
        <v>2</v>
      </c>
      <c r="D423" s="37">
        <v>2</v>
      </c>
      <c r="E423" s="37">
        <v>0</v>
      </c>
      <c r="F423" s="421">
        <v>0</v>
      </c>
      <c r="G423" s="37">
        <v>0</v>
      </c>
      <c r="H423" s="38">
        <v>0</v>
      </c>
      <c r="I423" s="39">
        <f>SUM(B423:H423)</f>
        <v>6</v>
      </c>
    </row>
    <row r="424" spans="1:11" ht="14.25" customHeight="1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79">SUM(B424:H424)</f>
        <v>0</v>
      </c>
    </row>
    <row r="425" spans="1:11" ht="14.25" customHeight="1">
      <c r="A425" s="29" t="s">
        <v>9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79"/>
        <v>0</v>
      </c>
    </row>
    <row r="426" spans="1:11" ht="15">
      <c r="A426" s="28" t="s">
        <v>10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79"/>
        <v>0</v>
      </c>
    </row>
    <row r="427" spans="1:11" ht="15">
      <c r="A427" s="29" t="s">
        <v>11</v>
      </c>
      <c r="B427" s="43">
        <v>0</v>
      </c>
      <c r="C427" s="43">
        <v>0</v>
      </c>
      <c r="D427" s="43">
        <v>0</v>
      </c>
      <c r="E427" s="43">
        <v>0</v>
      </c>
      <c r="F427" s="422"/>
      <c r="G427" s="43">
        <v>0</v>
      </c>
      <c r="H427" s="44">
        <v>0</v>
      </c>
      <c r="I427" s="39">
        <f t="shared" si="79"/>
        <v>0</v>
      </c>
    </row>
    <row r="428" spans="1:11" s="15" customFormat="1" ht="15">
      <c r="A428" s="28" t="s">
        <v>12</v>
      </c>
      <c r="B428" s="40">
        <v>0</v>
      </c>
      <c r="C428" s="40">
        <v>0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79"/>
        <v>0</v>
      </c>
      <c r="K428"/>
    </row>
    <row r="429" spans="1:11" ht="15">
      <c r="A429" s="29" t="s">
        <v>13</v>
      </c>
      <c r="B429" s="43">
        <v>0</v>
      </c>
      <c r="C429" s="43">
        <v>0</v>
      </c>
      <c r="D429" s="43">
        <v>0</v>
      </c>
      <c r="E429" s="43">
        <v>0</v>
      </c>
      <c r="F429" s="422"/>
      <c r="G429" s="43">
        <v>0</v>
      </c>
      <c r="H429" s="44">
        <v>0</v>
      </c>
      <c r="I429" s="39">
        <f t="shared" si="79"/>
        <v>0</v>
      </c>
    </row>
    <row r="430" spans="1:11" ht="15">
      <c r="A430" s="28" t="s">
        <v>14</v>
      </c>
      <c r="B430" s="40">
        <v>9.0896354851373415E-9</v>
      </c>
      <c r="C430" s="40">
        <v>9.0896354851373415E-9</v>
      </c>
      <c r="D430" s="40">
        <v>9.0896354851373415E-9</v>
      </c>
      <c r="E430" s="40">
        <v>1.427278110499232</v>
      </c>
      <c r="F430" s="422"/>
      <c r="G430" s="40">
        <v>0</v>
      </c>
      <c r="H430" s="41">
        <v>0</v>
      </c>
      <c r="I430" s="42">
        <f t="shared" si="79"/>
        <v>1.4272781377681385</v>
      </c>
    </row>
    <row r="431" spans="1:11" ht="15">
      <c r="A431" s="29" t="s">
        <v>15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79"/>
        <v>0</v>
      </c>
    </row>
    <row r="432" spans="1:11" ht="15">
      <c r="A432" s="28" t="s">
        <v>16</v>
      </c>
      <c r="B432" s="40">
        <v>479.55705267909548</v>
      </c>
      <c r="C432" s="40">
        <v>50.482779653461648</v>
      </c>
      <c r="D432" s="40">
        <v>167.96016766744285</v>
      </c>
      <c r="E432" s="40">
        <v>0</v>
      </c>
      <c r="F432" s="422"/>
      <c r="G432" s="40">
        <v>0</v>
      </c>
      <c r="H432" s="41">
        <v>0</v>
      </c>
      <c r="I432" s="42">
        <f t="shared" si="79"/>
        <v>698</v>
      </c>
    </row>
    <row r="433" spans="1:9" ht="15">
      <c r="A433" s="29" t="s">
        <v>17</v>
      </c>
      <c r="B433" s="43">
        <v>2.4999999625000007E-8</v>
      </c>
      <c r="C433" s="43">
        <v>2.4999999625000007E-8</v>
      </c>
      <c r="D433" s="43">
        <v>4.9979653843912191</v>
      </c>
      <c r="E433" s="43">
        <v>2.0345656087819635E-3</v>
      </c>
      <c r="F433" s="422"/>
      <c r="G433" s="43">
        <v>0</v>
      </c>
      <c r="H433" s="44">
        <v>0</v>
      </c>
      <c r="I433" s="39">
        <f t="shared" si="79"/>
        <v>5</v>
      </c>
    </row>
    <row r="434" spans="1:9" ht="15">
      <c r="A434" s="28" t="s">
        <v>18</v>
      </c>
      <c r="B434" s="40">
        <v>0</v>
      </c>
      <c r="C434" s="40">
        <v>0</v>
      </c>
      <c r="D434" s="40">
        <v>0</v>
      </c>
      <c r="E434" s="40">
        <v>0</v>
      </c>
      <c r="F434" s="422"/>
      <c r="G434" s="40">
        <v>0</v>
      </c>
      <c r="H434" s="41">
        <v>0</v>
      </c>
      <c r="I434" s="42">
        <f t="shared" si="79"/>
        <v>0</v>
      </c>
    </row>
    <row r="435" spans="1:9" ht="15">
      <c r="A435" s="29" t="s">
        <v>140</v>
      </c>
      <c r="B435" s="43">
        <v>1404.1952325578209</v>
      </c>
      <c r="C435" s="43">
        <v>1128.4217661145003</v>
      </c>
      <c r="D435" s="43">
        <v>528.71430805817761</v>
      </c>
      <c r="E435" s="43">
        <v>173.66869326950098</v>
      </c>
      <c r="F435" s="422"/>
      <c r="G435" s="43">
        <v>0</v>
      </c>
      <c r="H435" s="44">
        <v>0</v>
      </c>
      <c r="I435" s="39">
        <f>SUM(B435:H435)</f>
        <v>3235</v>
      </c>
    </row>
    <row r="436" spans="1:9" ht="15">
      <c r="A436" s="28" t="s">
        <v>19</v>
      </c>
      <c r="B436" s="40">
        <v>0</v>
      </c>
      <c r="C436" s="40">
        <v>0</v>
      </c>
      <c r="D436" s="40">
        <v>0</v>
      </c>
      <c r="E436" s="40">
        <v>0</v>
      </c>
      <c r="F436" s="422"/>
      <c r="G436" s="40">
        <v>0</v>
      </c>
      <c r="H436" s="41">
        <v>0</v>
      </c>
      <c r="I436" s="42">
        <f t="shared" si="79"/>
        <v>0</v>
      </c>
    </row>
    <row r="437" spans="1:9" ht="15">
      <c r="A437" s="29" t="s">
        <v>20</v>
      </c>
      <c r="B437" s="43">
        <v>0</v>
      </c>
      <c r="C437" s="43">
        <v>0</v>
      </c>
      <c r="D437" s="43">
        <v>0</v>
      </c>
      <c r="E437" s="43">
        <v>0</v>
      </c>
      <c r="F437" s="422"/>
      <c r="G437" s="43">
        <v>0</v>
      </c>
      <c r="H437" s="44">
        <v>0</v>
      </c>
      <c r="I437" s="39">
        <f t="shared" si="79"/>
        <v>0</v>
      </c>
    </row>
    <row r="438" spans="1:9" ht="15">
      <c r="A438" s="28" t="s">
        <v>21</v>
      </c>
      <c r="B438" s="40">
        <v>4.347222318569127</v>
      </c>
      <c r="C438" s="40">
        <v>5.0807301241336922E-2</v>
      </c>
      <c r="D438" s="40">
        <v>2.6019703801895369</v>
      </c>
      <c r="E438" s="40">
        <v>0</v>
      </c>
      <c r="F438" s="422"/>
      <c r="G438" s="40">
        <v>0</v>
      </c>
      <c r="H438" s="41">
        <v>0</v>
      </c>
      <c r="I438" s="42">
        <f t="shared" si="79"/>
        <v>7</v>
      </c>
    </row>
    <row r="439" spans="1:9" ht="15">
      <c r="A439" s="30" t="s">
        <v>60</v>
      </c>
      <c r="B439" s="43">
        <v>9.8631652239782017</v>
      </c>
      <c r="C439" s="43">
        <v>0.65389394367756937</v>
      </c>
      <c r="D439" s="43">
        <v>7.4829408323442292</v>
      </c>
      <c r="E439" s="43">
        <v>0</v>
      </c>
      <c r="F439" s="422"/>
      <c r="G439" s="43">
        <v>0</v>
      </c>
      <c r="H439" s="44">
        <v>0</v>
      </c>
      <c r="I439" s="39">
        <f t="shared" si="79"/>
        <v>18</v>
      </c>
    </row>
    <row r="440" spans="1:9" ht="15">
      <c r="A440" s="28" t="s">
        <v>22</v>
      </c>
      <c r="B440" s="40">
        <v>8.3333333333333321</v>
      </c>
      <c r="C440" s="40">
        <v>8.3333333333333321</v>
      </c>
      <c r="D440" s="40">
        <v>8.3333333333333321</v>
      </c>
      <c r="E440" s="40">
        <v>0</v>
      </c>
      <c r="F440" s="422"/>
      <c r="G440" s="40">
        <v>0</v>
      </c>
      <c r="H440" s="41">
        <v>0</v>
      </c>
      <c r="I440" s="42">
        <f t="shared" si="79"/>
        <v>24.999999999999996</v>
      </c>
    </row>
    <row r="441" spans="1:9" ht="15">
      <c r="A441" s="30" t="s">
        <v>23</v>
      </c>
      <c r="B441" s="43">
        <v>0</v>
      </c>
      <c r="C441" s="43">
        <v>0</v>
      </c>
      <c r="D441" s="43">
        <v>0</v>
      </c>
      <c r="E441" s="43">
        <v>0</v>
      </c>
      <c r="F441" s="422"/>
      <c r="G441" s="43">
        <v>0</v>
      </c>
      <c r="H441" s="44">
        <v>0</v>
      </c>
      <c r="I441" s="39">
        <f t="shared" si="79"/>
        <v>0</v>
      </c>
    </row>
    <row r="442" spans="1:9" ht="15">
      <c r="A442" s="28" t="s">
        <v>24</v>
      </c>
      <c r="B442" s="40">
        <v>54.638095959000694</v>
      </c>
      <c r="C442" s="40">
        <v>0.13526578593366545</v>
      </c>
      <c r="D442" s="40">
        <v>10.90143825506564</v>
      </c>
      <c r="E442" s="40">
        <v>0</v>
      </c>
      <c r="F442" s="422"/>
      <c r="G442" s="40">
        <v>0</v>
      </c>
      <c r="H442" s="41">
        <v>0</v>
      </c>
      <c r="I442" s="42">
        <f t="shared" si="79"/>
        <v>65.674800000000005</v>
      </c>
    </row>
    <row r="443" spans="1:9" ht="15.75" thickBot="1">
      <c r="A443" s="30" t="s">
        <v>25</v>
      </c>
      <c r="B443" s="52">
        <v>79.601299884770725</v>
      </c>
      <c r="C443" s="52">
        <v>0.27164135221303604</v>
      </c>
      <c r="D443" s="52">
        <v>293.83000946337933</v>
      </c>
      <c r="E443" s="52">
        <v>1511.4047807506397</v>
      </c>
      <c r="F443" s="423"/>
      <c r="G443" s="43">
        <v>200.309902430383</v>
      </c>
      <c r="H443" s="44">
        <v>0.7607661186145408</v>
      </c>
      <c r="I443" s="39">
        <f t="shared" si="79"/>
        <v>2086.1784000000002</v>
      </c>
    </row>
    <row r="444" spans="1:9" ht="15">
      <c r="A444" s="31" t="s">
        <v>26</v>
      </c>
      <c r="B444" s="45">
        <f>SUM(B423:B443)</f>
        <v>2042.5354019906581</v>
      </c>
      <c r="C444" s="45">
        <f t="shared" ref="C444" si="80">SUM(C423:C443)</f>
        <v>1190.3494875184504</v>
      </c>
      <c r="D444" s="45">
        <f>SUM(D423:D443)</f>
        <v>1026.8221333834133</v>
      </c>
      <c r="E444" s="45">
        <f>SUM(E423:E443)</f>
        <v>1686.5027866962487</v>
      </c>
      <c r="F444" s="45">
        <f t="shared" ref="F444" si="81">SUM(F423:F443)</f>
        <v>0</v>
      </c>
      <c r="G444" s="45">
        <f>SUM(G423:G443)</f>
        <v>200.309902430383</v>
      </c>
      <c r="H444" s="46">
        <f>SUM(H423:H443)</f>
        <v>0.7607661186145408</v>
      </c>
      <c r="I444" s="47">
        <f>SUM(I423:I443)</f>
        <v>6147.280478137769</v>
      </c>
    </row>
    <row r="445" spans="1:9" ht="15" thickBot="1">
      <c r="A445" s="32" t="s">
        <v>90</v>
      </c>
      <c r="B445" s="48">
        <f>B444/$I444</f>
        <v>0.33226650536847069</v>
      </c>
      <c r="C445" s="48">
        <f t="shared" ref="C445:I445" si="82">C444/$I444</f>
        <v>0.19363838883744081</v>
      </c>
      <c r="D445" s="48">
        <f t="shared" si="82"/>
        <v>0.16703681197485792</v>
      </c>
      <c r="E445" s="48">
        <f t="shared" si="82"/>
        <v>0.27434941234487981</v>
      </c>
      <c r="F445" s="48">
        <f t="shared" si="82"/>
        <v>0</v>
      </c>
      <c r="G445" s="48">
        <f t="shared" si="82"/>
        <v>3.2585124941470707E-2</v>
      </c>
      <c r="H445" s="48">
        <f t="shared" si="82"/>
        <v>1.2375653287988644E-4</v>
      </c>
      <c r="I445" s="49">
        <f t="shared" si="82"/>
        <v>1</v>
      </c>
    </row>
    <row r="446" spans="1:9" ht="15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9" ht="15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4.25" customHeight="1">
      <c r="A449" s="27" t="s">
        <v>7</v>
      </c>
      <c r="B449" s="428"/>
      <c r="C449" s="429"/>
      <c r="D449" s="429"/>
      <c r="E449" s="430"/>
      <c r="F449" s="37">
        <v>7</v>
      </c>
      <c r="G449" s="428"/>
      <c r="H449" s="430"/>
      <c r="I449" s="39">
        <f>F449</f>
        <v>7</v>
      </c>
    </row>
    <row r="450" spans="1:9" ht="14.25" customHeight="1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83">F450</f>
        <v>0</v>
      </c>
    </row>
    <row r="451" spans="1:9" ht="15">
      <c r="A451" s="29" t="s">
        <v>9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83"/>
        <v>0</v>
      </c>
    </row>
    <row r="452" spans="1:9" ht="15">
      <c r="A452" s="28" t="s">
        <v>10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83"/>
        <v>0</v>
      </c>
    </row>
    <row r="453" spans="1:9" ht="15">
      <c r="A453" s="29" t="s">
        <v>11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83"/>
        <v>0</v>
      </c>
    </row>
    <row r="454" spans="1:9" ht="15">
      <c r="A454" s="28" t="s">
        <v>12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83"/>
        <v>0</v>
      </c>
    </row>
    <row r="455" spans="1:9" ht="15">
      <c r="A455" s="29" t="s">
        <v>13</v>
      </c>
      <c r="B455" s="431"/>
      <c r="C455" s="432"/>
      <c r="D455" s="432"/>
      <c r="E455" s="433"/>
      <c r="F455" s="43">
        <v>0</v>
      </c>
      <c r="G455" s="431"/>
      <c r="H455" s="433"/>
      <c r="I455" s="39">
        <f t="shared" si="83"/>
        <v>0</v>
      </c>
    </row>
    <row r="456" spans="1:9" ht="15">
      <c r="A456" s="28" t="s">
        <v>14</v>
      </c>
      <c r="B456" s="431"/>
      <c r="C456" s="432"/>
      <c r="D456" s="432"/>
      <c r="E456" s="433"/>
      <c r="F456" s="40">
        <v>331.67558906164504</v>
      </c>
      <c r="G456" s="431"/>
      <c r="H456" s="433"/>
      <c r="I456" s="42">
        <f t="shared" si="83"/>
        <v>331.67558906164504</v>
      </c>
    </row>
    <row r="457" spans="1:9" ht="15">
      <c r="A457" s="29" t="s">
        <v>15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83"/>
        <v>0</v>
      </c>
    </row>
    <row r="458" spans="1:9" ht="15">
      <c r="A458" s="28" t="s">
        <v>16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83"/>
        <v>0</v>
      </c>
    </row>
    <row r="459" spans="1:9" ht="15">
      <c r="A459" s="29" t="s">
        <v>17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83"/>
        <v>0</v>
      </c>
    </row>
    <row r="460" spans="1:9" ht="15">
      <c r="A460" s="28" t="s">
        <v>18</v>
      </c>
      <c r="B460" s="431"/>
      <c r="C460" s="432"/>
      <c r="D460" s="432"/>
      <c r="E460" s="433"/>
      <c r="F460" s="40">
        <v>0</v>
      </c>
      <c r="G460" s="431"/>
      <c r="H460" s="433"/>
      <c r="I460" s="42">
        <f t="shared" si="83"/>
        <v>0</v>
      </c>
    </row>
    <row r="461" spans="1:9" ht="15">
      <c r="A461" s="29" t="s">
        <v>140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83"/>
        <v>0</v>
      </c>
    </row>
    <row r="462" spans="1:9" ht="15">
      <c r="A462" s="28" t="s">
        <v>19</v>
      </c>
      <c r="B462" s="431"/>
      <c r="C462" s="432"/>
      <c r="D462" s="432"/>
      <c r="E462" s="433"/>
      <c r="F462" s="40">
        <v>0</v>
      </c>
      <c r="G462" s="431"/>
      <c r="H462" s="433"/>
      <c r="I462" s="42">
        <f t="shared" si="83"/>
        <v>0</v>
      </c>
    </row>
    <row r="463" spans="1:9" ht="15">
      <c r="A463" s="29" t="s">
        <v>20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8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83"/>
        <v>0</v>
      </c>
    </row>
    <row r="465" spans="1:9" ht="15">
      <c r="A465" s="30" t="s">
        <v>60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83"/>
        <v>0</v>
      </c>
    </row>
    <row r="466" spans="1:9" ht="15">
      <c r="A466" s="28" t="s">
        <v>22</v>
      </c>
      <c r="B466" s="431"/>
      <c r="C466" s="432"/>
      <c r="D466" s="432"/>
      <c r="E466" s="433"/>
      <c r="F466" s="40">
        <v>0</v>
      </c>
      <c r="G466" s="431"/>
      <c r="H466" s="433"/>
      <c r="I466" s="42">
        <f t="shared" si="83"/>
        <v>0</v>
      </c>
    </row>
    <row r="467" spans="1:9" ht="15">
      <c r="A467" s="30" t="s">
        <v>23</v>
      </c>
      <c r="B467" s="431"/>
      <c r="C467" s="432"/>
      <c r="D467" s="432"/>
      <c r="E467" s="433"/>
      <c r="F467" s="43">
        <v>0</v>
      </c>
      <c r="G467" s="431"/>
      <c r="H467" s="433"/>
      <c r="I467" s="39">
        <f t="shared" si="83"/>
        <v>0</v>
      </c>
    </row>
    <row r="468" spans="1:9" ht="15">
      <c r="A468" s="28" t="s">
        <v>24</v>
      </c>
      <c r="B468" s="431"/>
      <c r="C468" s="432"/>
      <c r="D468" s="432"/>
      <c r="E468" s="433"/>
      <c r="F468" s="40">
        <v>0</v>
      </c>
      <c r="G468" s="431"/>
      <c r="H468" s="433"/>
      <c r="I468" s="42">
        <f t="shared" si="83"/>
        <v>0</v>
      </c>
    </row>
    <row r="469" spans="1:9" ht="15.75" thickBot="1">
      <c r="A469" s="30" t="s">
        <v>25</v>
      </c>
      <c r="B469" s="434"/>
      <c r="C469" s="435"/>
      <c r="D469" s="435"/>
      <c r="E469" s="436"/>
      <c r="F469" s="43">
        <v>1499.3172</v>
      </c>
      <c r="G469" s="434"/>
      <c r="H469" s="436"/>
      <c r="I469" s="39">
        <f t="shared" si="83"/>
        <v>1499.3172</v>
      </c>
    </row>
    <row r="470" spans="1:9" ht="15">
      <c r="A470" s="31" t="s">
        <v>26</v>
      </c>
      <c r="B470" s="45">
        <f>SUM(B449:B469)</f>
        <v>0</v>
      </c>
      <c r="C470" s="45">
        <f t="shared" ref="C470" si="84">SUM(C449:C469)</f>
        <v>0</v>
      </c>
      <c r="D470" s="45">
        <f t="shared" ref="D470:I470" si="85">SUM(D449:D469)</f>
        <v>0</v>
      </c>
      <c r="E470" s="45">
        <f t="shared" si="85"/>
        <v>0</v>
      </c>
      <c r="F470" s="45">
        <f t="shared" si="85"/>
        <v>1837.992789061645</v>
      </c>
      <c r="G470" s="45">
        <f t="shared" si="85"/>
        <v>0</v>
      </c>
      <c r="H470" s="45">
        <f t="shared" si="85"/>
        <v>0</v>
      </c>
      <c r="I470" s="47">
        <f t="shared" si="85"/>
        <v>1837.992789061645</v>
      </c>
    </row>
    <row r="471" spans="1:9" ht="15" thickBot="1">
      <c r="A471" s="32" t="s">
        <v>90</v>
      </c>
      <c r="B471" s="48">
        <f>B470/$I470</f>
        <v>0</v>
      </c>
      <c r="C471" s="48">
        <f t="shared" ref="C471:I471" si="86">C470/$I470</f>
        <v>0</v>
      </c>
      <c r="D471" s="48">
        <f t="shared" si="86"/>
        <v>0</v>
      </c>
      <c r="E471" s="48">
        <f t="shared" si="86"/>
        <v>0</v>
      </c>
      <c r="F471" s="48">
        <f t="shared" si="86"/>
        <v>1</v>
      </c>
      <c r="G471" s="48">
        <f t="shared" si="86"/>
        <v>0</v>
      </c>
      <c r="H471" s="48">
        <f t="shared" si="86"/>
        <v>0</v>
      </c>
      <c r="I471" s="49">
        <f t="shared" si="86"/>
        <v>1</v>
      </c>
    </row>
    <row r="472" spans="1:9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9" ht="14.25" customHeight="1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9" ht="14.25" customHeight="1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9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87">F476</f>
        <v>0</v>
      </c>
    </row>
    <row r="477" spans="1:9" ht="15">
      <c r="A477" s="29" t="s">
        <v>9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87"/>
        <v>0</v>
      </c>
    </row>
    <row r="478" spans="1:9" ht="15">
      <c r="A478" s="28" t="s">
        <v>10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87"/>
        <v>0</v>
      </c>
    </row>
    <row r="479" spans="1:9" ht="15">
      <c r="A479" s="29" t="s">
        <v>11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87"/>
        <v>0</v>
      </c>
    </row>
    <row r="480" spans="1:9" ht="15">
      <c r="A480" s="28" t="s">
        <v>12</v>
      </c>
      <c r="B480" s="431"/>
      <c r="C480" s="432"/>
      <c r="D480" s="432"/>
      <c r="E480" s="433"/>
      <c r="F480" s="40">
        <v>20358.806847760185</v>
      </c>
      <c r="G480" s="431"/>
      <c r="H480" s="433"/>
      <c r="I480" s="42">
        <f t="shared" si="87"/>
        <v>20358.806847760185</v>
      </c>
    </row>
    <row r="481" spans="1:12" ht="15">
      <c r="A481" s="29" t="s">
        <v>13</v>
      </c>
      <c r="B481" s="431"/>
      <c r="C481" s="432"/>
      <c r="D481" s="432"/>
      <c r="E481" s="433"/>
      <c r="F481" s="43">
        <v>0</v>
      </c>
      <c r="G481" s="431"/>
      <c r="H481" s="433"/>
      <c r="I481" s="39">
        <f t="shared" si="87"/>
        <v>0</v>
      </c>
    </row>
    <row r="482" spans="1:12" ht="15">
      <c r="A482" s="28" t="s">
        <v>14</v>
      </c>
      <c r="B482" s="431"/>
      <c r="C482" s="432"/>
      <c r="D482" s="432"/>
      <c r="E482" s="433"/>
      <c r="F482" s="40">
        <v>28394.526727545697</v>
      </c>
      <c r="G482" s="431"/>
      <c r="H482" s="433"/>
      <c r="I482" s="42">
        <f t="shared" si="87"/>
        <v>28394.526727545697</v>
      </c>
      <c r="L482" s="288">
        <f>+I482+I534</f>
        <v>28838.552630350216</v>
      </c>
    </row>
    <row r="483" spans="1:12" ht="15">
      <c r="A483" s="29" t="s">
        <v>15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87"/>
        <v>0</v>
      </c>
    </row>
    <row r="484" spans="1:12" ht="15">
      <c r="A484" s="28" t="s">
        <v>16</v>
      </c>
      <c r="B484" s="431"/>
      <c r="C484" s="432"/>
      <c r="D484" s="432"/>
      <c r="E484" s="433"/>
      <c r="F484" s="40">
        <v>0</v>
      </c>
      <c r="G484" s="431"/>
      <c r="H484" s="433"/>
      <c r="I484" s="42">
        <f t="shared" si="87"/>
        <v>0</v>
      </c>
    </row>
    <row r="485" spans="1:12" ht="15">
      <c r="A485" s="29" t="s">
        <v>17</v>
      </c>
      <c r="B485" s="431"/>
      <c r="C485" s="432"/>
      <c r="D485" s="432"/>
      <c r="E485" s="433"/>
      <c r="F485" s="43">
        <v>43.850339274505622</v>
      </c>
      <c r="G485" s="431"/>
      <c r="H485" s="433"/>
      <c r="I485" s="39">
        <f t="shared" si="87"/>
        <v>43.850339274505622</v>
      </c>
    </row>
    <row r="486" spans="1:12" ht="15">
      <c r="A486" s="28" t="s">
        <v>18</v>
      </c>
      <c r="B486" s="431"/>
      <c r="C486" s="432"/>
      <c r="D486" s="432"/>
      <c r="E486" s="433"/>
      <c r="F486" s="40">
        <v>0</v>
      </c>
      <c r="G486" s="431"/>
      <c r="H486" s="433"/>
      <c r="I486" s="42">
        <f t="shared" si="87"/>
        <v>0</v>
      </c>
    </row>
    <row r="487" spans="1:12" ht="15">
      <c r="A487" s="29" t="s">
        <v>140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87"/>
        <v>0</v>
      </c>
    </row>
    <row r="488" spans="1:12" ht="15">
      <c r="A488" s="28" t="s">
        <v>19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87"/>
        <v>0</v>
      </c>
    </row>
    <row r="489" spans="1:12" ht="15">
      <c r="A489" s="29" t="s">
        <v>20</v>
      </c>
      <c r="B489" s="431"/>
      <c r="C489" s="432"/>
      <c r="D489" s="432"/>
      <c r="E489" s="433"/>
      <c r="F489" s="43">
        <v>0</v>
      </c>
      <c r="G489" s="431"/>
      <c r="H489" s="433"/>
      <c r="I489" s="39">
        <f t="shared" si="87"/>
        <v>0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87"/>
        <v>0</v>
      </c>
    </row>
    <row r="491" spans="1:12" ht="15">
      <c r="A491" s="30" t="s">
        <v>60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87"/>
        <v>0</v>
      </c>
    </row>
    <row r="492" spans="1:12" ht="15">
      <c r="A492" s="28" t="s">
        <v>22</v>
      </c>
      <c r="B492" s="431"/>
      <c r="C492" s="432"/>
      <c r="D492" s="432"/>
      <c r="E492" s="433"/>
      <c r="F492" s="40">
        <v>52</v>
      </c>
      <c r="G492" s="431"/>
      <c r="H492" s="433"/>
      <c r="I492" s="42">
        <f t="shared" si="87"/>
        <v>52</v>
      </c>
    </row>
    <row r="493" spans="1:12" ht="15">
      <c r="A493" s="30" t="s">
        <v>23</v>
      </c>
      <c r="B493" s="431"/>
      <c r="C493" s="432"/>
      <c r="D493" s="432"/>
      <c r="E493" s="433"/>
      <c r="F493" s="43">
        <v>0</v>
      </c>
      <c r="G493" s="431"/>
      <c r="H493" s="433"/>
      <c r="I493" s="39">
        <f t="shared" si="87"/>
        <v>0</v>
      </c>
    </row>
    <row r="494" spans="1:12" ht="15">
      <c r="A494" s="28" t="s">
        <v>24</v>
      </c>
      <c r="B494" s="431"/>
      <c r="C494" s="432"/>
      <c r="D494" s="432"/>
      <c r="E494" s="433"/>
      <c r="F494" s="40">
        <v>0</v>
      </c>
      <c r="G494" s="431"/>
      <c r="H494" s="433"/>
      <c r="I494" s="42">
        <f t="shared" si="87"/>
        <v>0</v>
      </c>
    </row>
    <row r="495" spans="1:12" ht="15.75" thickBot="1">
      <c r="A495" s="30" t="s">
        <v>25</v>
      </c>
      <c r="B495" s="434"/>
      <c r="C495" s="435"/>
      <c r="D495" s="435"/>
      <c r="E495" s="436"/>
      <c r="F495" s="43">
        <v>203.6592</v>
      </c>
      <c r="G495" s="434"/>
      <c r="H495" s="436"/>
      <c r="I495" s="39">
        <f t="shared" si="87"/>
        <v>203.6592</v>
      </c>
    </row>
    <row r="496" spans="1:12" ht="15">
      <c r="A496" s="31" t="s">
        <v>26</v>
      </c>
      <c r="B496" s="45">
        <f>SUM(B475:B495)</f>
        <v>0</v>
      </c>
      <c r="C496" s="45">
        <f t="shared" ref="C496" si="88">SUM(C475:C495)</f>
        <v>0</v>
      </c>
      <c r="D496" s="45">
        <f t="shared" ref="D496:I496" si="89">SUM(D475:D495)</f>
        <v>0</v>
      </c>
      <c r="E496" s="45">
        <f t="shared" si="89"/>
        <v>0</v>
      </c>
      <c r="F496" s="45">
        <f t="shared" si="89"/>
        <v>49052.843114580384</v>
      </c>
      <c r="G496" s="45">
        <f t="shared" si="89"/>
        <v>0</v>
      </c>
      <c r="H496" s="45">
        <f t="shared" si="89"/>
        <v>0</v>
      </c>
      <c r="I496" s="45">
        <f t="shared" si="89"/>
        <v>49052.843114580384</v>
      </c>
    </row>
    <row r="497" spans="1:9" ht="15" thickBot="1">
      <c r="A497" s="32" t="s">
        <v>90</v>
      </c>
      <c r="B497" s="48">
        <f>B496/$I496</f>
        <v>0</v>
      </c>
      <c r="C497" s="48">
        <f t="shared" ref="C497:I497" si="90">C496/$I496</f>
        <v>0</v>
      </c>
      <c r="D497" s="48">
        <f t="shared" si="90"/>
        <v>0</v>
      </c>
      <c r="E497" s="48">
        <f t="shared" si="90"/>
        <v>0</v>
      </c>
      <c r="F497" s="48">
        <f t="shared" si="90"/>
        <v>1</v>
      </c>
      <c r="G497" s="48">
        <f t="shared" si="90"/>
        <v>0</v>
      </c>
      <c r="H497" s="48">
        <f t="shared" si="90"/>
        <v>0</v>
      </c>
      <c r="I497" s="49">
        <f t="shared" si="90"/>
        <v>1</v>
      </c>
    </row>
    <row r="498" spans="1:9" ht="15" thickBot="1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14.25" customHeight="1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9" ht="14.25" customHeight="1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9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9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91">F502</f>
        <v>0</v>
      </c>
    </row>
    <row r="503" spans="1:9" ht="15">
      <c r="A503" s="29" t="s">
        <v>9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91"/>
        <v>0</v>
      </c>
    </row>
    <row r="504" spans="1:9" ht="15">
      <c r="A504" s="28" t="s">
        <v>10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91"/>
        <v>0</v>
      </c>
    </row>
    <row r="505" spans="1:9" ht="15">
      <c r="A505" s="29" t="s">
        <v>11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91"/>
        <v>0</v>
      </c>
    </row>
    <row r="506" spans="1:9" ht="15">
      <c r="A506" s="28" t="s">
        <v>12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91"/>
        <v>0</v>
      </c>
    </row>
    <row r="507" spans="1:9" ht="15">
      <c r="A507" s="29" t="s">
        <v>13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91"/>
        <v>0</v>
      </c>
    </row>
    <row r="508" spans="1:9" ht="15">
      <c r="A508" s="28" t="s">
        <v>14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91"/>
        <v>0</v>
      </c>
    </row>
    <row r="509" spans="1:9" ht="15">
      <c r="A509" s="29" t="s">
        <v>15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91"/>
        <v>0</v>
      </c>
    </row>
    <row r="510" spans="1:9" ht="15">
      <c r="A510" s="28" t="s">
        <v>16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91"/>
        <v>0</v>
      </c>
    </row>
    <row r="511" spans="1:9" ht="15">
      <c r="A511" s="29" t="s">
        <v>17</v>
      </c>
      <c r="B511" s="431"/>
      <c r="C511" s="432"/>
      <c r="D511" s="432"/>
      <c r="E511" s="433"/>
      <c r="F511" s="43">
        <v>0</v>
      </c>
      <c r="G511" s="431"/>
      <c r="H511" s="433"/>
      <c r="I511" s="39">
        <f t="shared" si="91"/>
        <v>0</v>
      </c>
    </row>
    <row r="512" spans="1:9" ht="15">
      <c r="A512" s="28" t="s">
        <v>18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91"/>
        <v>0</v>
      </c>
    </row>
    <row r="513" spans="1:9" ht="15">
      <c r="A513" s="29" t="s">
        <v>140</v>
      </c>
      <c r="B513" s="431"/>
      <c r="C513" s="432"/>
      <c r="D513" s="432"/>
      <c r="E513" s="433"/>
      <c r="F513" s="43">
        <v>2640</v>
      </c>
      <c r="G513" s="431"/>
      <c r="H513" s="433"/>
      <c r="I513" s="39">
        <f>F513</f>
        <v>2640</v>
      </c>
    </row>
    <row r="514" spans="1:9" ht="15">
      <c r="A514" s="28" t="s">
        <v>19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91"/>
        <v>0</v>
      </c>
    </row>
    <row r="515" spans="1:9" ht="15">
      <c r="A515" s="29" t="s">
        <v>20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91"/>
        <v>0</v>
      </c>
    </row>
    <row r="516" spans="1:9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91"/>
        <v>0</v>
      </c>
    </row>
    <row r="517" spans="1:9" ht="15">
      <c r="A517" s="30" t="s">
        <v>60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91"/>
        <v>0</v>
      </c>
    </row>
    <row r="518" spans="1:9" ht="15">
      <c r="A518" s="28" t="s">
        <v>22</v>
      </c>
      <c r="B518" s="431"/>
      <c r="C518" s="432"/>
      <c r="D518" s="432"/>
      <c r="E518" s="433"/>
      <c r="F518" s="40">
        <v>0</v>
      </c>
      <c r="G518" s="431"/>
      <c r="H518" s="433"/>
      <c r="I518" s="42">
        <f t="shared" si="91"/>
        <v>0</v>
      </c>
    </row>
    <row r="519" spans="1:9" ht="15">
      <c r="A519" s="30" t="s">
        <v>23</v>
      </c>
      <c r="B519" s="431"/>
      <c r="C519" s="432"/>
      <c r="D519" s="432"/>
      <c r="E519" s="433"/>
      <c r="F519" s="43">
        <v>0</v>
      </c>
      <c r="G519" s="431"/>
      <c r="H519" s="433"/>
      <c r="I519" s="39">
        <f t="shared" si="91"/>
        <v>0</v>
      </c>
    </row>
    <row r="520" spans="1:9" ht="15">
      <c r="A520" s="28" t="s">
        <v>24</v>
      </c>
      <c r="B520" s="431"/>
      <c r="C520" s="432"/>
      <c r="D520" s="432"/>
      <c r="E520" s="433"/>
      <c r="F520" s="40">
        <v>0</v>
      </c>
      <c r="G520" s="431"/>
      <c r="H520" s="433"/>
      <c r="I520" s="42">
        <f t="shared" si="91"/>
        <v>0</v>
      </c>
    </row>
    <row r="521" spans="1:9" ht="15.75" thickBot="1">
      <c r="A521" s="30" t="s">
        <v>25</v>
      </c>
      <c r="B521" s="434"/>
      <c r="C521" s="435"/>
      <c r="D521" s="435"/>
      <c r="E521" s="436"/>
      <c r="F521" s="43">
        <v>0</v>
      </c>
      <c r="G521" s="434"/>
      <c r="H521" s="436"/>
      <c r="I521" s="39">
        <f t="shared" si="91"/>
        <v>0</v>
      </c>
    </row>
    <row r="522" spans="1:9" ht="15">
      <c r="A522" s="31" t="s">
        <v>26</v>
      </c>
      <c r="B522" s="45">
        <f>SUM(B501:B521)</f>
        <v>0</v>
      </c>
      <c r="C522" s="45">
        <f t="shared" ref="C522" si="92">SUM(C501:C521)</f>
        <v>0</v>
      </c>
      <c r="D522" s="45">
        <f t="shared" ref="D522:I522" si="93">SUM(D501:D521)</f>
        <v>0</v>
      </c>
      <c r="E522" s="45">
        <f t="shared" si="93"/>
        <v>0</v>
      </c>
      <c r="F522" s="45">
        <f t="shared" si="93"/>
        <v>2640</v>
      </c>
      <c r="G522" s="45">
        <f t="shared" si="93"/>
        <v>0</v>
      </c>
      <c r="H522" s="45">
        <f t="shared" si="93"/>
        <v>0</v>
      </c>
      <c r="I522" s="47">
        <f t="shared" si="93"/>
        <v>2640</v>
      </c>
    </row>
    <row r="523" spans="1:9" ht="15" thickBot="1">
      <c r="A523" s="32" t="s">
        <v>90</v>
      </c>
      <c r="B523" s="48">
        <f>B522/$I522</f>
        <v>0</v>
      </c>
      <c r="C523" s="48">
        <f t="shared" ref="C523:I523" si="94">C522/$I522</f>
        <v>0</v>
      </c>
      <c r="D523" s="48">
        <f t="shared" si="94"/>
        <v>0</v>
      </c>
      <c r="E523" s="48">
        <f t="shared" si="94"/>
        <v>0</v>
      </c>
      <c r="F523" s="48">
        <f t="shared" si="94"/>
        <v>1</v>
      </c>
      <c r="G523" s="48">
        <f t="shared" si="94"/>
        <v>0</v>
      </c>
      <c r="H523" s="48">
        <f t="shared" si="94"/>
        <v>0</v>
      </c>
      <c r="I523" s="49">
        <f t="shared" si="94"/>
        <v>1</v>
      </c>
    </row>
    <row r="524" spans="1:9" ht="14.25" customHeight="1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9" ht="15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9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9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95">F528</f>
        <v>0</v>
      </c>
    </row>
    <row r="529" spans="1:9" ht="15">
      <c r="A529" s="29" t="s">
        <v>9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95"/>
        <v>0</v>
      </c>
    </row>
    <row r="530" spans="1:9" ht="15">
      <c r="A530" s="28" t="s">
        <v>10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95"/>
        <v>0</v>
      </c>
    </row>
    <row r="531" spans="1:9" ht="15">
      <c r="A531" s="29" t="s">
        <v>11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95"/>
        <v>0</v>
      </c>
    </row>
    <row r="532" spans="1:9" ht="15">
      <c r="A532" s="28" t="s">
        <v>12</v>
      </c>
      <c r="B532" s="431"/>
      <c r="C532" s="432"/>
      <c r="D532" s="432"/>
      <c r="E532" s="433"/>
      <c r="F532" s="40">
        <v>59.363052756713039</v>
      </c>
      <c r="G532" s="431"/>
      <c r="H532" s="433"/>
      <c r="I532" s="42">
        <f t="shared" si="95"/>
        <v>59.363052756713039</v>
      </c>
    </row>
    <row r="533" spans="1:9" ht="15">
      <c r="A533" s="29" t="s">
        <v>13</v>
      </c>
      <c r="B533" s="431"/>
      <c r="C533" s="432"/>
      <c r="D533" s="432"/>
      <c r="E533" s="433"/>
      <c r="F533" s="43">
        <v>0</v>
      </c>
      <c r="G533" s="431"/>
      <c r="H533" s="433"/>
      <c r="I533" s="39">
        <f t="shared" si="95"/>
        <v>0</v>
      </c>
    </row>
    <row r="534" spans="1:9" ht="15">
      <c r="A534" s="28" t="s">
        <v>14</v>
      </c>
      <c r="B534" s="431"/>
      <c r="C534" s="432"/>
      <c r="D534" s="432"/>
      <c r="E534" s="433"/>
      <c r="F534" s="40">
        <v>444.02590280451733</v>
      </c>
      <c r="G534" s="431"/>
      <c r="H534" s="433"/>
      <c r="I534" s="42">
        <f t="shared" si="95"/>
        <v>444.02590280451733</v>
      </c>
    </row>
    <row r="535" spans="1:9" ht="15">
      <c r="A535" s="29" t="s">
        <v>15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95"/>
        <v>0</v>
      </c>
    </row>
    <row r="536" spans="1:9" ht="15">
      <c r="A536" s="28" t="s">
        <v>16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95"/>
        <v>0</v>
      </c>
    </row>
    <row r="537" spans="1:9" ht="15">
      <c r="A537" s="29" t="s">
        <v>17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95"/>
        <v>0</v>
      </c>
    </row>
    <row r="538" spans="1:9" ht="15">
      <c r="A538" s="28" t="s">
        <v>18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95"/>
        <v>0</v>
      </c>
    </row>
    <row r="539" spans="1:9" ht="15">
      <c r="A539" s="29" t="s">
        <v>140</v>
      </c>
      <c r="B539" s="431"/>
      <c r="C539" s="432"/>
      <c r="D539" s="432"/>
      <c r="E539" s="433"/>
      <c r="F539" s="43">
        <v>0</v>
      </c>
      <c r="G539" s="431"/>
      <c r="H539" s="433"/>
      <c r="I539" s="39">
        <f>F539</f>
        <v>0</v>
      </c>
    </row>
    <row r="540" spans="1:9" ht="15">
      <c r="A540" s="28" t="s">
        <v>19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95"/>
        <v>0</v>
      </c>
    </row>
    <row r="541" spans="1:9" ht="15">
      <c r="A541" s="29" t="s">
        <v>20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95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95"/>
        <v>0</v>
      </c>
    </row>
    <row r="543" spans="1:9" ht="15">
      <c r="A543" s="30" t="s">
        <v>60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95"/>
        <v>0</v>
      </c>
    </row>
    <row r="544" spans="1:9" ht="15">
      <c r="A544" s="28" t="s">
        <v>22</v>
      </c>
      <c r="B544" s="431"/>
      <c r="C544" s="432"/>
      <c r="D544" s="432"/>
      <c r="E544" s="433"/>
      <c r="F544" s="40">
        <v>0</v>
      </c>
      <c r="G544" s="431"/>
      <c r="H544" s="433"/>
      <c r="I544" s="42">
        <f t="shared" si="95"/>
        <v>0</v>
      </c>
    </row>
    <row r="545" spans="1:9" ht="15">
      <c r="A545" s="30" t="s">
        <v>23</v>
      </c>
      <c r="B545" s="431"/>
      <c r="C545" s="432"/>
      <c r="D545" s="432"/>
      <c r="E545" s="433"/>
      <c r="F545" s="43">
        <v>0</v>
      </c>
      <c r="G545" s="431"/>
      <c r="H545" s="433"/>
      <c r="I545" s="39">
        <f t="shared" si="95"/>
        <v>0</v>
      </c>
    </row>
    <row r="546" spans="1:9" ht="15">
      <c r="A546" s="28" t="s">
        <v>24</v>
      </c>
      <c r="B546" s="431"/>
      <c r="C546" s="432"/>
      <c r="D546" s="432"/>
      <c r="E546" s="433"/>
      <c r="F546" s="40">
        <v>0</v>
      </c>
      <c r="G546" s="431"/>
      <c r="H546" s="433"/>
      <c r="I546" s="42">
        <f t="shared" si="95"/>
        <v>0</v>
      </c>
    </row>
    <row r="547" spans="1:9" ht="15.75" thickBot="1">
      <c r="A547" s="30" t="s">
        <v>25</v>
      </c>
      <c r="B547" s="434"/>
      <c r="C547" s="435"/>
      <c r="D547" s="435"/>
      <c r="E547" s="436"/>
      <c r="F547" s="43">
        <v>0</v>
      </c>
      <c r="G547" s="434"/>
      <c r="H547" s="436"/>
      <c r="I547" s="39">
        <f t="shared" si="95"/>
        <v>0</v>
      </c>
    </row>
    <row r="548" spans="1:9" ht="15">
      <c r="A548" s="31" t="s">
        <v>26</v>
      </c>
      <c r="B548" s="45">
        <f>SUM(B527:B547)</f>
        <v>0</v>
      </c>
      <c r="C548" s="45">
        <f t="shared" ref="C548" si="96">SUM(C527:C547)</f>
        <v>0</v>
      </c>
      <c r="D548" s="45">
        <f t="shared" ref="D548:I548" si="97">SUM(D527:D547)</f>
        <v>0</v>
      </c>
      <c r="E548" s="45">
        <f t="shared" si="97"/>
        <v>0</v>
      </c>
      <c r="F548" s="45">
        <f t="shared" si="97"/>
        <v>503.38895556123038</v>
      </c>
      <c r="G548" s="45">
        <f t="shared" si="97"/>
        <v>0</v>
      </c>
      <c r="H548" s="45">
        <f t="shared" si="97"/>
        <v>0</v>
      </c>
      <c r="I548" s="45">
        <f t="shared" si="97"/>
        <v>503.38895556123038</v>
      </c>
    </row>
    <row r="549" spans="1:9" ht="15" thickBot="1">
      <c r="A549" s="32" t="s">
        <v>90</v>
      </c>
      <c r="B549" s="48">
        <f>B548/$I548</f>
        <v>0</v>
      </c>
      <c r="C549" s="48">
        <f t="shared" ref="C549:I549" si="98">C548/$I548</f>
        <v>0</v>
      </c>
      <c r="D549" s="48">
        <f t="shared" si="98"/>
        <v>0</v>
      </c>
      <c r="E549" s="48">
        <f t="shared" si="98"/>
        <v>0</v>
      </c>
      <c r="F549" s="48">
        <f t="shared" si="98"/>
        <v>1</v>
      </c>
      <c r="G549" s="48">
        <f t="shared" si="98"/>
        <v>0</v>
      </c>
      <c r="H549" s="48">
        <f t="shared" si="98"/>
        <v>0</v>
      </c>
      <c r="I549" s="49">
        <f t="shared" si="98"/>
        <v>1</v>
      </c>
    </row>
    <row r="550" spans="1:9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9" ht="15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9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9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99">F554</f>
        <v>0</v>
      </c>
    </row>
    <row r="555" spans="1:9" ht="15">
      <c r="A555" s="29" t="s">
        <v>9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99"/>
        <v>0</v>
      </c>
    </row>
    <row r="556" spans="1:9" ht="15">
      <c r="A556" s="28" t="s">
        <v>10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99"/>
        <v>0</v>
      </c>
    </row>
    <row r="557" spans="1:9" ht="15">
      <c r="A557" s="29" t="s">
        <v>11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99"/>
        <v>0</v>
      </c>
    </row>
    <row r="558" spans="1:9" ht="15">
      <c r="A558" s="28" t="s">
        <v>12</v>
      </c>
      <c r="B558" s="431"/>
      <c r="C558" s="432"/>
      <c r="D558" s="432"/>
      <c r="E558" s="433"/>
      <c r="F558" s="40">
        <v>36.788827003066615</v>
      </c>
      <c r="G558" s="431"/>
      <c r="H558" s="433"/>
      <c r="I558" s="42">
        <f t="shared" si="99"/>
        <v>36.788827003066615</v>
      </c>
    </row>
    <row r="559" spans="1:9" ht="15">
      <c r="A559" s="29" t="s">
        <v>13</v>
      </c>
      <c r="B559" s="431"/>
      <c r="C559" s="432"/>
      <c r="D559" s="432"/>
      <c r="E559" s="433"/>
      <c r="F559" s="43">
        <v>14677</v>
      </c>
      <c r="G559" s="431"/>
      <c r="H559" s="433"/>
      <c r="I559" s="39">
        <f t="shared" si="99"/>
        <v>14677</v>
      </c>
    </row>
    <row r="560" spans="1:9" ht="15">
      <c r="A560" s="28" t="s">
        <v>14</v>
      </c>
      <c r="B560" s="431"/>
      <c r="C560" s="432"/>
      <c r="D560" s="432"/>
      <c r="E560" s="433"/>
      <c r="F560" s="40">
        <v>0</v>
      </c>
      <c r="G560" s="431"/>
      <c r="H560" s="433"/>
      <c r="I560" s="42">
        <f t="shared" si="99"/>
        <v>0</v>
      </c>
    </row>
    <row r="561" spans="1:9" ht="15">
      <c r="A561" s="29" t="s">
        <v>15</v>
      </c>
      <c r="B561" s="431"/>
      <c r="C561" s="432"/>
      <c r="D561" s="432"/>
      <c r="E561" s="433"/>
      <c r="F561" s="43">
        <v>0</v>
      </c>
      <c r="G561" s="431"/>
      <c r="H561" s="433"/>
      <c r="I561" s="39">
        <f t="shared" si="99"/>
        <v>0</v>
      </c>
    </row>
    <row r="562" spans="1:9" ht="15">
      <c r="A562" s="28" t="s">
        <v>16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99"/>
        <v>0</v>
      </c>
    </row>
    <row r="563" spans="1:9" ht="15">
      <c r="A563" s="29" t="s">
        <v>17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99"/>
        <v>0</v>
      </c>
    </row>
    <row r="564" spans="1:9" ht="15">
      <c r="A564" s="28" t="s">
        <v>18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99"/>
        <v>0</v>
      </c>
    </row>
    <row r="565" spans="1:9" ht="15">
      <c r="A565" s="29" t="s">
        <v>140</v>
      </c>
      <c r="B565" s="431"/>
      <c r="C565" s="432"/>
      <c r="D565" s="432"/>
      <c r="E565" s="433"/>
      <c r="F565" s="43">
        <v>0</v>
      </c>
      <c r="G565" s="431"/>
      <c r="H565" s="433"/>
      <c r="I565" s="39">
        <f>F565</f>
        <v>0</v>
      </c>
    </row>
    <row r="566" spans="1:9" ht="15">
      <c r="A566" s="28" t="s">
        <v>19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99"/>
        <v>0</v>
      </c>
    </row>
    <row r="567" spans="1:9" ht="15">
      <c r="A567" s="29" t="s">
        <v>20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99"/>
        <v>0</v>
      </c>
    </row>
    <row r="568" spans="1:9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99"/>
        <v>0</v>
      </c>
    </row>
    <row r="569" spans="1:9" ht="15">
      <c r="A569" s="30" t="s">
        <v>60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99"/>
        <v>0</v>
      </c>
    </row>
    <row r="570" spans="1:9" ht="15">
      <c r="A570" s="28" t="s">
        <v>22</v>
      </c>
      <c r="B570" s="431"/>
      <c r="C570" s="432"/>
      <c r="D570" s="432"/>
      <c r="E570" s="433"/>
      <c r="F570" s="40">
        <v>0</v>
      </c>
      <c r="G570" s="431"/>
      <c r="H570" s="433"/>
      <c r="I570" s="42">
        <f t="shared" si="99"/>
        <v>0</v>
      </c>
    </row>
    <row r="571" spans="1:9" ht="15">
      <c r="A571" s="30" t="s">
        <v>23</v>
      </c>
      <c r="B571" s="431"/>
      <c r="C571" s="432"/>
      <c r="D571" s="432"/>
      <c r="E571" s="433"/>
      <c r="F571" s="43">
        <v>0</v>
      </c>
      <c r="G571" s="431"/>
      <c r="H571" s="433"/>
      <c r="I571" s="39">
        <f t="shared" si="99"/>
        <v>0</v>
      </c>
    </row>
    <row r="572" spans="1:9" ht="15">
      <c r="A572" s="28" t="s">
        <v>24</v>
      </c>
      <c r="B572" s="431"/>
      <c r="C572" s="432"/>
      <c r="D572" s="432"/>
      <c r="E572" s="433"/>
      <c r="F572" s="40">
        <v>0</v>
      </c>
      <c r="G572" s="431"/>
      <c r="H572" s="433"/>
      <c r="I572" s="42">
        <f t="shared" si="99"/>
        <v>0</v>
      </c>
    </row>
    <row r="573" spans="1:9" ht="15.75" thickBot="1">
      <c r="A573" s="30" t="s">
        <v>25</v>
      </c>
      <c r="B573" s="434"/>
      <c r="C573" s="435"/>
      <c r="D573" s="435"/>
      <c r="E573" s="436"/>
      <c r="F573" s="43">
        <v>0</v>
      </c>
      <c r="G573" s="434"/>
      <c r="H573" s="436"/>
      <c r="I573" s="39">
        <f t="shared" si="99"/>
        <v>0</v>
      </c>
    </row>
    <row r="574" spans="1:9" ht="15">
      <c r="A574" s="34" t="s">
        <v>26</v>
      </c>
      <c r="B574" s="45">
        <f>SUM(B553:B573)</f>
        <v>0</v>
      </c>
      <c r="C574" s="45">
        <f t="shared" ref="C574" si="100">SUM(C553:C573)</f>
        <v>0</v>
      </c>
      <c r="D574" s="45">
        <f t="shared" ref="D574:I574" si="101">SUM(D553:D573)</f>
        <v>0</v>
      </c>
      <c r="E574" s="45">
        <f t="shared" si="101"/>
        <v>0</v>
      </c>
      <c r="F574" s="45">
        <f t="shared" si="101"/>
        <v>14713.788827003067</v>
      </c>
      <c r="G574" s="45">
        <f t="shared" si="101"/>
        <v>0</v>
      </c>
      <c r="H574" s="45">
        <f t="shared" si="101"/>
        <v>0</v>
      </c>
      <c r="I574" s="47">
        <f t="shared" si="101"/>
        <v>14713.788827003067</v>
      </c>
    </row>
    <row r="575" spans="1:9" ht="15" customHeight="1" thickBot="1">
      <c r="A575" s="32" t="s">
        <v>90</v>
      </c>
      <c r="B575" s="48">
        <f>B574/$I574</f>
        <v>0</v>
      </c>
      <c r="C575" s="48">
        <f t="shared" ref="C575:I575" si="102">C574/$I574</f>
        <v>0</v>
      </c>
      <c r="D575" s="48">
        <f t="shared" si="102"/>
        <v>0</v>
      </c>
      <c r="E575" s="48">
        <f t="shared" si="102"/>
        <v>0</v>
      </c>
      <c r="F575" s="48">
        <f t="shared" si="102"/>
        <v>1</v>
      </c>
      <c r="G575" s="48">
        <f t="shared" si="102"/>
        <v>0</v>
      </c>
      <c r="H575" s="48">
        <f t="shared" si="102"/>
        <v>0</v>
      </c>
      <c r="I575" s="49">
        <f t="shared" si="102"/>
        <v>1</v>
      </c>
    </row>
    <row r="576" spans="1:9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32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32" ht="15">
      <c r="A578" s="449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32" ht="15">
      <c r="A579" s="27" t="s">
        <v>7</v>
      </c>
      <c r="B579" s="37">
        <v>45.352777380362589</v>
      </c>
      <c r="C579" s="37">
        <v>0</v>
      </c>
      <c r="D579" s="37">
        <v>8.6472226196374056</v>
      </c>
      <c r="E579" s="37">
        <v>0</v>
      </c>
      <c r="F579" s="421"/>
      <c r="G579" s="37">
        <v>0</v>
      </c>
      <c r="H579" s="38">
        <v>0</v>
      </c>
      <c r="I579" s="39">
        <f>SUM(B579:H579)</f>
        <v>53.999999999999993</v>
      </c>
    </row>
    <row r="580" spans="1:32" ht="15">
      <c r="A580" s="28" t="s">
        <v>8</v>
      </c>
      <c r="B580" s="40">
        <v>3.8207117950659164</v>
      </c>
      <c r="C580" s="40">
        <v>0</v>
      </c>
      <c r="D580" s="40">
        <v>1.1792882049340834</v>
      </c>
      <c r="E580" s="40">
        <v>0</v>
      </c>
      <c r="F580" s="422"/>
      <c r="G580" s="40">
        <v>0</v>
      </c>
      <c r="H580" s="41">
        <v>0</v>
      </c>
      <c r="I580" s="42">
        <f t="shared" ref="I580:I599" si="103">SUM(B580:H580)</f>
        <v>5</v>
      </c>
    </row>
    <row r="581" spans="1:32" ht="15">
      <c r="A581" s="29" t="s">
        <v>9</v>
      </c>
      <c r="B581" s="43">
        <v>13.676537879840263</v>
      </c>
      <c r="C581" s="43">
        <v>0</v>
      </c>
      <c r="D581" s="43">
        <v>3.3234621201597396</v>
      </c>
      <c r="E581" s="43">
        <v>0</v>
      </c>
      <c r="F581" s="422"/>
      <c r="G581" s="43">
        <v>0</v>
      </c>
      <c r="H581" s="44">
        <v>0</v>
      </c>
      <c r="I581" s="39">
        <f t="shared" si="103"/>
        <v>17.000000000000004</v>
      </c>
    </row>
    <row r="582" spans="1:32" ht="15">
      <c r="A582" s="28" t="s">
        <v>10</v>
      </c>
      <c r="B582" s="40">
        <v>36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103"/>
        <v>36</v>
      </c>
    </row>
    <row r="583" spans="1:32" ht="15">
      <c r="A583" s="29" t="s">
        <v>11</v>
      </c>
      <c r="B583" s="43">
        <v>0</v>
      </c>
      <c r="C583" s="43">
        <v>0</v>
      </c>
      <c r="D583" s="43">
        <v>0</v>
      </c>
      <c r="E583" s="43">
        <v>0</v>
      </c>
      <c r="F583" s="422"/>
      <c r="G583" s="43">
        <v>0</v>
      </c>
      <c r="H583" s="44">
        <v>0</v>
      </c>
      <c r="I583" s="39">
        <f t="shared" si="103"/>
        <v>0</v>
      </c>
    </row>
    <row r="584" spans="1:32" ht="15">
      <c r="A584" s="28" t="s">
        <v>12</v>
      </c>
      <c r="B584" s="40">
        <v>0</v>
      </c>
      <c r="C584" s="40">
        <v>0</v>
      </c>
      <c r="D584" s="40">
        <v>6.3758269109602861E-2</v>
      </c>
      <c r="E584" s="40">
        <v>1.8641329693232362</v>
      </c>
      <c r="F584" s="422"/>
      <c r="G584" s="40">
        <v>0</v>
      </c>
      <c r="H584" s="41">
        <v>0</v>
      </c>
      <c r="I584" s="42">
        <f t="shared" si="103"/>
        <v>1.927891238432839</v>
      </c>
    </row>
    <row r="585" spans="1:32" ht="15">
      <c r="A585" s="29" t="s">
        <v>13</v>
      </c>
      <c r="B585" s="43">
        <v>0</v>
      </c>
      <c r="C585" s="43">
        <v>0</v>
      </c>
      <c r="D585" s="43">
        <v>0</v>
      </c>
      <c r="E585" s="43">
        <v>81</v>
      </c>
      <c r="F585" s="422"/>
      <c r="G585" s="43">
        <v>0</v>
      </c>
      <c r="H585" s="44">
        <v>0</v>
      </c>
      <c r="I585" s="39">
        <f t="shared" si="103"/>
        <v>81</v>
      </c>
    </row>
    <row r="586" spans="1:32" ht="15">
      <c r="A586" s="28" t="s">
        <v>14</v>
      </c>
      <c r="B586" s="40">
        <v>0</v>
      </c>
      <c r="C586" s="40">
        <v>0</v>
      </c>
      <c r="D586" s="40">
        <v>0.23088266708027116</v>
      </c>
      <c r="E586" s="40">
        <v>107.70322125583013</v>
      </c>
      <c r="F586" s="422"/>
      <c r="G586" s="40">
        <v>0</v>
      </c>
      <c r="H586" s="41">
        <v>0</v>
      </c>
      <c r="I586" s="42">
        <f t="shared" si="103"/>
        <v>107.9341039229104</v>
      </c>
    </row>
    <row r="587" spans="1:32" ht="15">
      <c r="A587" s="29" t="s">
        <v>15</v>
      </c>
      <c r="B587" s="43">
        <v>1479.0154136856072</v>
      </c>
      <c r="C587" s="43">
        <v>22.445308541284415</v>
      </c>
      <c r="D587" s="43">
        <v>26.539277773108441</v>
      </c>
      <c r="E587" s="43">
        <v>0</v>
      </c>
      <c r="F587" s="422"/>
      <c r="G587" s="43">
        <v>0</v>
      </c>
      <c r="H587" s="44">
        <v>0</v>
      </c>
      <c r="I587" s="39">
        <f t="shared" si="103"/>
        <v>1528.0000000000002</v>
      </c>
    </row>
    <row r="588" spans="1:32" ht="15">
      <c r="A588" s="28" t="s">
        <v>16</v>
      </c>
      <c r="B588" s="40">
        <v>1545.4288293992579</v>
      </c>
      <c r="C588" s="40">
        <v>187.18975634193313</v>
      </c>
      <c r="D588" s="40">
        <v>40.362214722822664</v>
      </c>
      <c r="E588" s="40">
        <v>90.019199535986104</v>
      </c>
      <c r="F588" s="422"/>
      <c r="G588" s="40">
        <v>0</v>
      </c>
      <c r="H588" s="41">
        <v>0</v>
      </c>
      <c r="I588" s="42">
        <f t="shared" si="103"/>
        <v>1863</v>
      </c>
    </row>
    <row r="589" spans="1:32" ht="15">
      <c r="A589" s="29" t="s">
        <v>17</v>
      </c>
      <c r="B589" s="43">
        <v>216.59036818543836</v>
      </c>
      <c r="C589" s="43">
        <v>1.1735504448817939</v>
      </c>
      <c r="D589" s="43">
        <v>27.488871975397764</v>
      </c>
      <c r="E589" s="43">
        <v>3.7472093942820877</v>
      </c>
      <c r="F589" s="422"/>
      <c r="G589" s="43">
        <v>0</v>
      </c>
      <c r="H589" s="44">
        <v>0</v>
      </c>
      <c r="I589" s="39">
        <f t="shared" si="103"/>
        <v>249</v>
      </c>
    </row>
    <row r="590" spans="1:32" ht="15">
      <c r="A590" s="28" t="s">
        <v>18</v>
      </c>
      <c r="B590" s="40">
        <v>0</v>
      </c>
      <c r="C590" s="40">
        <v>0</v>
      </c>
      <c r="D590" s="40">
        <v>0</v>
      </c>
      <c r="E590" s="40">
        <v>0</v>
      </c>
      <c r="F590" s="422"/>
      <c r="G590" s="40">
        <v>0</v>
      </c>
      <c r="H590" s="41">
        <v>0</v>
      </c>
      <c r="I590" s="42">
        <f t="shared" si="103"/>
        <v>0</v>
      </c>
    </row>
    <row r="591" spans="1:32" ht="15">
      <c r="A591" s="29" t="s">
        <v>140</v>
      </c>
      <c r="B591" s="43">
        <v>3253.3316513802688</v>
      </c>
      <c r="C591" s="43">
        <v>512.68207089236034</v>
      </c>
      <c r="D591" s="43">
        <v>99.988998100272724</v>
      </c>
      <c r="E591" s="43">
        <v>78.733279627098042</v>
      </c>
      <c r="F591" s="422"/>
      <c r="G591" s="43">
        <v>0</v>
      </c>
      <c r="H591" s="44">
        <v>0</v>
      </c>
      <c r="I591" s="39">
        <f t="shared" si="103"/>
        <v>3944.7359999999994</v>
      </c>
    </row>
    <row r="592" spans="1:32" ht="15">
      <c r="A592" s="28" t="s">
        <v>19</v>
      </c>
      <c r="B592" s="40">
        <v>0</v>
      </c>
      <c r="C592" s="40">
        <v>0</v>
      </c>
      <c r="D592" s="40">
        <v>0</v>
      </c>
      <c r="E592" s="40">
        <v>0</v>
      </c>
      <c r="F592" s="422"/>
      <c r="G592" s="40">
        <v>0</v>
      </c>
      <c r="H592" s="41">
        <v>0</v>
      </c>
      <c r="I592" s="42">
        <f t="shared" si="103"/>
        <v>0</v>
      </c>
      <c r="AF592" s="11"/>
    </row>
    <row r="593" spans="1:11" ht="15">
      <c r="A593" s="29" t="s">
        <v>20</v>
      </c>
      <c r="B593" s="43">
        <v>0</v>
      </c>
      <c r="C593" s="43">
        <v>0</v>
      </c>
      <c r="D593" s="43">
        <v>0</v>
      </c>
      <c r="E593" s="43">
        <v>0</v>
      </c>
      <c r="F593" s="422"/>
      <c r="G593" s="43">
        <v>0</v>
      </c>
      <c r="H593" s="44">
        <v>0</v>
      </c>
      <c r="I593" s="39">
        <f t="shared" si="103"/>
        <v>0</v>
      </c>
    </row>
    <row r="594" spans="1:11" ht="15">
      <c r="A594" s="28" t="s">
        <v>21</v>
      </c>
      <c r="B594" s="40">
        <v>87.385444030658675</v>
      </c>
      <c r="C594" s="40">
        <v>0</v>
      </c>
      <c r="D594" s="40">
        <v>1.6145559693413256</v>
      </c>
      <c r="E594" s="40">
        <v>0</v>
      </c>
      <c r="F594" s="422"/>
      <c r="G594" s="40">
        <v>0</v>
      </c>
      <c r="H594" s="41">
        <v>0</v>
      </c>
      <c r="I594" s="42">
        <f t="shared" si="103"/>
        <v>89</v>
      </c>
    </row>
    <row r="595" spans="1:11" ht="15">
      <c r="A595" s="30" t="s">
        <v>60</v>
      </c>
      <c r="B595" s="43">
        <v>145.18956997884396</v>
      </c>
      <c r="C595" s="43">
        <v>0</v>
      </c>
      <c r="D595" s="43">
        <v>25.810430021156044</v>
      </c>
      <c r="E595" s="43">
        <v>0</v>
      </c>
      <c r="F595" s="422"/>
      <c r="G595" s="43">
        <v>0</v>
      </c>
      <c r="H595" s="44">
        <v>0</v>
      </c>
      <c r="I595" s="39">
        <f t="shared" si="103"/>
        <v>171</v>
      </c>
    </row>
    <row r="596" spans="1:11" ht="15">
      <c r="A596" s="28" t="s">
        <v>22</v>
      </c>
      <c r="B596" s="40">
        <v>116.54409233381028</v>
      </c>
      <c r="C596" s="40">
        <v>0</v>
      </c>
      <c r="D596" s="40">
        <v>7.1883484981897245</v>
      </c>
      <c r="E596" s="40">
        <v>0</v>
      </c>
      <c r="F596" s="422"/>
      <c r="G596" s="40">
        <v>0</v>
      </c>
      <c r="H596" s="41">
        <v>0</v>
      </c>
      <c r="I596" s="42">
        <f t="shared" si="103"/>
        <v>123.73244083200001</v>
      </c>
    </row>
    <row r="597" spans="1:11" s="15" customFormat="1" ht="15">
      <c r="A597" s="30" t="s">
        <v>23</v>
      </c>
      <c r="B597" s="43">
        <v>419.65454340547365</v>
      </c>
      <c r="C597" s="43">
        <v>0</v>
      </c>
      <c r="D597" s="43">
        <v>0</v>
      </c>
      <c r="E597" s="43">
        <v>0</v>
      </c>
      <c r="F597" s="422"/>
      <c r="G597" s="43">
        <v>0</v>
      </c>
      <c r="H597" s="44">
        <v>0</v>
      </c>
      <c r="I597" s="39">
        <f>SUM(B597:H597)</f>
        <v>419.65454340547365</v>
      </c>
      <c r="K597"/>
    </row>
    <row r="598" spans="1:11" ht="15">
      <c r="A598" s="28" t="s">
        <v>24</v>
      </c>
      <c r="B598" s="40">
        <v>76.720394390640308</v>
      </c>
      <c r="C598" s="40">
        <v>0.48639360935996351</v>
      </c>
      <c r="D598" s="40">
        <v>0</v>
      </c>
      <c r="E598" s="40">
        <v>0</v>
      </c>
      <c r="F598" s="422"/>
      <c r="G598" s="40">
        <v>0</v>
      </c>
      <c r="H598" s="41">
        <v>0</v>
      </c>
      <c r="I598" s="42">
        <f t="shared" si="103"/>
        <v>77.206788000000273</v>
      </c>
    </row>
    <row r="599" spans="1:11" ht="15" customHeight="1" thickBot="1">
      <c r="A599" s="30" t="s">
        <v>25</v>
      </c>
      <c r="B599" s="43">
        <v>1360.3869770270383</v>
      </c>
      <c r="C599" s="43">
        <v>0</v>
      </c>
      <c r="D599" s="43">
        <v>3000.3737103512708</v>
      </c>
      <c r="E599" s="43">
        <v>661.17259312131876</v>
      </c>
      <c r="F599" s="423"/>
      <c r="G599" s="43">
        <v>2055.5959799334141</v>
      </c>
      <c r="H599" s="44">
        <v>0.53513956695800746</v>
      </c>
      <c r="I599" s="39">
        <f t="shared" si="103"/>
        <v>7078.0643999999993</v>
      </c>
    </row>
    <row r="600" spans="1:11" ht="14.25" customHeight="1">
      <c r="A600" s="31" t="s">
        <v>26</v>
      </c>
      <c r="B600" s="45">
        <f>SUM(B579:B599)</f>
        <v>8799.0973108723047</v>
      </c>
      <c r="C600" s="45">
        <f t="shared" ref="C600" si="104">SUM(C579:C599)</f>
        <v>723.97707982981967</v>
      </c>
      <c r="D600" s="45">
        <f t="shared" ref="D600:I600" si="105">SUM(D579:D599)</f>
        <v>3242.8110212924807</v>
      </c>
      <c r="E600" s="45">
        <f t="shared" si="105"/>
        <v>1024.2396359038385</v>
      </c>
      <c r="F600" s="45">
        <f t="shared" si="105"/>
        <v>0</v>
      </c>
      <c r="G600" s="45">
        <f t="shared" si="105"/>
        <v>2055.5959799334141</v>
      </c>
      <c r="H600" s="46">
        <f t="shared" si="105"/>
        <v>0.53513956695800746</v>
      </c>
      <c r="I600" s="47">
        <f t="shared" si="105"/>
        <v>15846.256167398815</v>
      </c>
    </row>
    <row r="601" spans="1:11" ht="15" thickBot="1">
      <c r="A601" s="32" t="s">
        <v>90</v>
      </c>
      <c r="B601" s="48">
        <f>B600/$I600</f>
        <v>0.55527925447621296</v>
      </c>
      <c r="C601" s="48">
        <f t="shared" ref="C601:I601" si="106">C600/$I600</f>
        <v>4.5687578957564055E-2</v>
      </c>
      <c r="D601" s="48">
        <f t="shared" si="106"/>
        <v>0.20464209255710858</v>
      </c>
      <c r="E601" s="48">
        <f t="shared" si="106"/>
        <v>6.4636064511632146E-2</v>
      </c>
      <c r="F601" s="48">
        <f t="shared" si="106"/>
        <v>0</v>
      </c>
      <c r="G601" s="48">
        <f t="shared" si="106"/>
        <v>0.12972123877199968</v>
      </c>
      <c r="H601" s="48">
        <f t="shared" si="106"/>
        <v>3.3770725482715159E-5</v>
      </c>
      <c r="I601" s="49">
        <f t="shared" si="106"/>
        <v>1</v>
      </c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31</v>
      </c>
      <c r="I603" s="36" t="s">
        <v>6</v>
      </c>
    </row>
    <row r="604" spans="1:11" ht="15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1179.3600000000001</v>
      </c>
      <c r="C605" s="37">
        <v>0</v>
      </c>
      <c r="D605" s="37">
        <v>80.64</v>
      </c>
      <c r="E605" s="37">
        <v>0</v>
      </c>
      <c r="F605" s="421"/>
      <c r="G605" s="37">
        <v>0</v>
      </c>
      <c r="H605" s="38">
        <v>0</v>
      </c>
      <c r="I605" s="39">
        <f>SUM(B605:H605)</f>
        <v>1260.0000000000002</v>
      </c>
    </row>
    <row r="606" spans="1:11" ht="15">
      <c r="A606" s="28" t="s">
        <v>8</v>
      </c>
      <c r="B606" s="40">
        <v>29.951999999999998</v>
      </c>
      <c r="C606" s="40">
        <v>0</v>
      </c>
      <c r="D606" s="40">
        <v>2.048</v>
      </c>
      <c r="E606" s="40">
        <v>0</v>
      </c>
      <c r="F606" s="422"/>
      <c r="G606" s="40">
        <v>0</v>
      </c>
      <c r="H606" s="41">
        <v>0</v>
      </c>
      <c r="I606" s="42">
        <f t="shared" ref="I606:I625" si="107">SUM(B606:H606)</f>
        <v>32</v>
      </c>
    </row>
    <row r="607" spans="1:11" ht="15">
      <c r="A607" s="29" t="s">
        <v>9</v>
      </c>
      <c r="B607" s="43">
        <v>227.44800000000001</v>
      </c>
      <c r="C607" s="43">
        <v>0</v>
      </c>
      <c r="D607" s="43">
        <v>15.552</v>
      </c>
      <c r="E607" s="43">
        <v>0</v>
      </c>
      <c r="F607" s="422"/>
      <c r="G607" s="43">
        <v>0</v>
      </c>
      <c r="H607" s="44">
        <v>0</v>
      </c>
      <c r="I607" s="39">
        <f t="shared" si="107"/>
        <v>243</v>
      </c>
    </row>
    <row r="608" spans="1:11" ht="15">
      <c r="A608" s="28" t="s">
        <v>10</v>
      </c>
      <c r="B608" s="40">
        <v>2526.2640000000001</v>
      </c>
      <c r="C608" s="40">
        <v>0</v>
      </c>
      <c r="D608" s="40">
        <v>172.73599999999999</v>
      </c>
      <c r="E608" s="40">
        <v>0</v>
      </c>
      <c r="F608" s="422"/>
      <c r="G608" s="40">
        <v>0</v>
      </c>
      <c r="H608" s="41">
        <v>0</v>
      </c>
      <c r="I608" s="42">
        <f t="shared" si="107"/>
        <v>2699</v>
      </c>
    </row>
    <row r="609" spans="1:11" ht="15">
      <c r="A609" s="29" t="s">
        <v>11</v>
      </c>
      <c r="B609" s="43">
        <v>0</v>
      </c>
      <c r="C609" s="43">
        <v>0</v>
      </c>
      <c r="D609" s="43">
        <v>0</v>
      </c>
      <c r="E609" s="43">
        <v>0</v>
      </c>
      <c r="F609" s="422"/>
      <c r="G609" s="43">
        <v>0</v>
      </c>
      <c r="H609" s="44">
        <v>0</v>
      </c>
      <c r="I609" s="39">
        <f t="shared" si="107"/>
        <v>0</v>
      </c>
    </row>
    <row r="610" spans="1:11" ht="15">
      <c r="A610" s="28" t="s">
        <v>12</v>
      </c>
      <c r="B610" s="40">
        <v>0</v>
      </c>
      <c r="C610" s="40">
        <v>0</v>
      </c>
      <c r="D610" s="40">
        <v>0</v>
      </c>
      <c r="E610" s="40">
        <v>0</v>
      </c>
      <c r="F610" s="422"/>
      <c r="G610" s="40">
        <v>0</v>
      </c>
      <c r="H610" s="41">
        <v>0</v>
      </c>
      <c r="I610" s="42">
        <f t="shared" si="107"/>
        <v>0</v>
      </c>
    </row>
    <row r="611" spans="1:11" ht="15">
      <c r="A611" s="29" t="s">
        <v>13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107"/>
        <v>0</v>
      </c>
    </row>
    <row r="612" spans="1:11" ht="15">
      <c r="A612" s="28" t="s">
        <v>14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107"/>
        <v>0</v>
      </c>
    </row>
    <row r="613" spans="1:11" ht="15">
      <c r="A613" s="29" t="s">
        <v>15</v>
      </c>
      <c r="B613" s="43">
        <v>14643.819000000001</v>
      </c>
      <c r="C613" s="43">
        <v>0</v>
      </c>
      <c r="D613" s="43">
        <v>1153.181</v>
      </c>
      <c r="E613" s="43">
        <v>0</v>
      </c>
      <c r="F613" s="422"/>
      <c r="G613" s="43">
        <v>0</v>
      </c>
      <c r="H613" s="44">
        <v>0</v>
      </c>
      <c r="I613" s="39">
        <f t="shared" si="107"/>
        <v>15797.000000000002</v>
      </c>
    </row>
    <row r="614" spans="1:11" ht="15">
      <c r="A614" s="28" t="s">
        <v>16</v>
      </c>
      <c r="B614" s="40">
        <v>1485.0540000000001</v>
      </c>
      <c r="C614" s="40">
        <v>0</v>
      </c>
      <c r="D614" s="40">
        <v>116.946</v>
      </c>
      <c r="E614" s="40">
        <v>0</v>
      </c>
      <c r="F614" s="422"/>
      <c r="G614" s="40">
        <v>0</v>
      </c>
      <c r="H614" s="41">
        <v>0</v>
      </c>
      <c r="I614" s="42">
        <f>SUM(B614:H614)</f>
        <v>1602</v>
      </c>
    </row>
    <row r="615" spans="1:11" ht="15">
      <c r="A615" s="29" t="s">
        <v>17</v>
      </c>
      <c r="B615" s="43">
        <v>433.83600000000001</v>
      </c>
      <c r="C615" s="43">
        <v>0</v>
      </c>
      <c r="D615" s="43">
        <v>34.163999999999994</v>
      </c>
      <c r="E615" s="43">
        <v>0</v>
      </c>
      <c r="F615" s="422"/>
      <c r="G615" s="43">
        <v>0</v>
      </c>
      <c r="H615" s="44">
        <v>0</v>
      </c>
      <c r="I615" s="39">
        <f t="shared" si="107"/>
        <v>468</v>
      </c>
    </row>
    <row r="616" spans="1:11" ht="15">
      <c r="A616" s="28" t="s">
        <v>18</v>
      </c>
      <c r="B616" s="40">
        <v>0</v>
      </c>
      <c r="C616" s="40">
        <v>0</v>
      </c>
      <c r="D616" s="40">
        <v>0</v>
      </c>
      <c r="E616" s="40">
        <v>0</v>
      </c>
      <c r="F616" s="422"/>
      <c r="G616" s="40">
        <v>0</v>
      </c>
      <c r="H616" s="41">
        <v>0</v>
      </c>
      <c r="I616" s="42">
        <f t="shared" si="107"/>
        <v>0</v>
      </c>
    </row>
    <row r="617" spans="1:11" ht="15">
      <c r="A617" s="29" t="s">
        <v>140</v>
      </c>
      <c r="B617" s="43">
        <v>11796.839047556361</v>
      </c>
      <c r="C617" s="43">
        <v>0</v>
      </c>
      <c r="D617" s="43">
        <v>3725.3175939651665</v>
      </c>
      <c r="E617" s="43">
        <v>0</v>
      </c>
      <c r="F617" s="422"/>
      <c r="G617" s="43">
        <v>0</v>
      </c>
      <c r="H617" s="44">
        <v>0</v>
      </c>
      <c r="I617" s="39">
        <f t="shared" si="107"/>
        <v>15522.156641521527</v>
      </c>
    </row>
    <row r="618" spans="1:11" ht="15">
      <c r="A618" s="28" t="s">
        <v>19</v>
      </c>
      <c r="B618" s="40">
        <v>0</v>
      </c>
      <c r="C618" s="40">
        <v>0</v>
      </c>
      <c r="D618" s="40">
        <v>0</v>
      </c>
      <c r="E618" s="40">
        <v>0</v>
      </c>
      <c r="F618" s="422"/>
      <c r="G618" s="40">
        <v>0</v>
      </c>
      <c r="H618" s="41">
        <v>0</v>
      </c>
      <c r="I618" s="42">
        <f t="shared" si="107"/>
        <v>0</v>
      </c>
    </row>
    <row r="619" spans="1:11" ht="15">
      <c r="A619" s="29" t="s">
        <v>20</v>
      </c>
      <c r="B619" s="43">
        <v>0</v>
      </c>
      <c r="C619" s="43">
        <v>0</v>
      </c>
      <c r="D619" s="43">
        <v>0</v>
      </c>
      <c r="E619" s="43">
        <v>0</v>
      </c>
      <c r="F619" s="422"/>
      <c r="G619" s="43">
        <v>0</v>
      </c>
      <c r="H619" s="44">
        <v>0</v>
      </c>
      <c r="I619" s="39">
        <f t="shared" si="107"/>
        <v>0</v>
      </c>
    </row>
    <row r="620" spans="1:11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107"/>
        <v>0</v>
      </c>
    </row>
    <row r="621" spans="1:11" ht="15">
      <c r="A621" s="30" t="s">
        <v>60</v>
      </c>
      <c r="B621" s="43">
        <v>18195.93</v>
      </c>
      <c r="C621" s="43">
        <v>0</v>
      </c>
      <c r="D621" s="43">
        <v>1910.07</v>
      </c>
      <c r="E621" s="43">
        <v>0</v>
      </c>
      <c r="F621" s="422"/>
      <c r="G621" s="43">
        <v>0</v>
      </c>
      <c r="H621" s="44">
        <v>0</v>
      </c>
      <c r="I621" s="39">
        <f t="shared" si="107"/>
        <v>20106</v>
      </c>
    </row>
    <row r="622" spans="1:11" s="15" customFormat="1" ht="15">
      <c r="A622" s="28" t="s">
        <v>22</v>
      </c>
      <c r="B622" s="40">
        <v>486.97928842943998</v>
      </c>
      <c r="C622" s="40">
        <v>0</v>
      </c>
      <c r="D622" s="40">
        <v>51.119372818560002</v>
      </c>
      <c r="E622" s="40">
        <v>0</v>
      </c>
      <c r="F622" s="422"/>
      <c r="G622" s="40">
        <v>0</v>
      </c>
      <c r="H622" s="41">
        <v>0</v>
      </c>
      <c r="I622" s="42">
        <f t="shared" si="107"/>
        <v>538.09866124799998</v>
      </c>
      <c r="K622"/>
    </row>
    <row r="623" spans="1:11" ht="15">
      <c r="A623" s="30" t="s">
        <v>23</v>
      </c>
      <c r="B623" s="43">
        <v>93.246246746099914</v>
      </c>
      <c r="C623" s="43">
        <v>0</v>
      </c>
      <c r="D623" s="43">
        <v>459.77165102528909</v>
      </c>
      <c r="E623" s="43">
        <v>0</v>
      </c>
      <c r="F623" s="422"/>
      <c r="G623" s="43">
        <v>0</v>
      </c>
      <c r="H623" s="44">
        <v>0</v>
      </c>
      <c r="I623" s="39">
        <f>SUM(B623:H623)</f>
        <v>553.01789777138902</v>
      </c>
    </row>
    <row r="624" spans="1:11" ht="15">
      <c r="A624" s="28" t="s">
        <v>24</v>
      </c>
      <c r="B624" s="40">
        <v>1402.6588992</v>
      </c>
      <c r="C624" s="40">
        <v>0</v>
      </c>
      <c r="D624" s="40">
        <v>326.45710079999998</v>
      </c>
      <c r="E624" s="40">
        <v>0</v>
      </c>
      <c r="F624" s="422"/>
      <c r="G624" s="40">
        <v>0</v>
      </c>
      <c r="H624" s="41">
        <v>0</v>
      </c>
      <c r="I624" s="42">
        <f t="shared" si="107"/>
        <v>1729.116</v>
      </c>
    </row>
    <row r="625" spans="1:9" ht="15.75" thickBot="1">
      <c r="A625" s="30" t="s">
        <v>25</v>
      </c>
      <c r="B625" s="43">
        <v>1571.6095826996902</v>
      </c>
      <c r="C625" s="43">
        <v>0</v>
      </c>
      <c r="D625" s="43">
        <v>1785.2264191831432</v>
      </c>
      <c r="E625" s="43">
        <v>4850.8513343570003</v>
      </c>
      <c r="F625" s="423"/>
      <c r="G625" s="43">
        <v>1270.461063760167</v>
      </c>
      <c r="H625" s="44">
        <v>0</v>
      </c>
      <c r="I625" s="39">
        <f t="shared" si="107"/>
        <v>9478.1484</v>
      </c>
    </row>
    <row r="626" spans="1:9" ht="15">
      <c r="A626" s="31" t="s">
        <v>26</v>
      </c>
      <c r="B626" s="45">
        <f>SUM(B605:B625)</f>
        <v>54072.996064631596</v>
      </c>
      <c r="C626" s="45">
        <f t="shared" ref="C626" si="108">SUM(C605:C625)</f>
        <v>0</v>
      </c>
      <c r="D626" s="45">
        <f t="shared" ref="D626:I626" si="109">SUM(D605:D625)</f>
        <v>9833.2291377921592</v>
      </c>
      <c r="E626" s="45">
        <f t="shared" si="109"/>
        <v>4850.8513343570003</v>
      </c>
      <c r="F626" s="45">
        <f t="shared" si="109"/>
        <v>0</v>
      </c>
      <c r="G626" s="45">
        <f t="shared" si="109"/>
        <v>1270.461063760167</v>
      </c>
      <c r="H626" s="46">
        <f t="shared" si="109"/>
        <v>0</v>
      </c>
      <c r="I626" s="47">
        <f t="shared" si="109"/>
        <v>70027.53760054092</v>
      </c>
    </row>
    <row r="627" spans="1:9" ht="15" thickBot="1">
      <c r="A627" s="32" t="s">
        <v>90</v>
      </c>
      <c r="B627" s="48">
        <f>B626/$I626</f>
        <v>0.77216760602209034</v>
      </c>
      <c r="C627" s="48">
        <f t="shared" ref="C627:I627" si="110">C626/$I626</f>
        <v>0</v>
      </c>
      <c r="D627" s="48">
        <f t="shared" si="110"/>
        <v>0.14041946175351744</v>
      </c>
      <c r="E627" s="48">
        <f t="shared" si="110"/>
        <v>6.9270625536310887E-2</v>
      </c>
      <c r="F627" s="48">
        <f t="shared" si="110"/>
        <v>0</v>
      </c>
      <c r="G627" s="48">
        <f t="shared" si="110"/>
        <v>1.8142306688081426E-2</v>
      </c>
      <c r="H627" s="48">
        <f t="shared" si="110"/>
        <v>0</v>
      </c>
      <c r="I627" s="49">
        <f t="shared" si="110"/>
        <v>1</v>
      </c>
    </row>
    <row r="628" spans="1:9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9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9" ht="15">
      <c r="A631" s="27" t="s">
        <v>7</v>
      </c>
      <c r="B631" s="37">
        <v>3.9974940687698606</v>
      </c>
      <c r="C631" s="37">
        <v>0</v>
      </c>
      <c r="D631" s="37">
        <v>6.0025059312301394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10</v>
      </c>
    </row>
    <row r="632" spans="1:9" ht="15">
      <c r="A632" s="28" t="s">
        <v>8</v>
      </c>
      <c r="B632" s="40">
        <v>0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111">SUM(B632:H632)</f>
        <v>0</v>
      </c>
    </row>
    <row r="633" spans="1:9" ht="15">
      <c r="A633" s="29" t="s">
        <v>9</v>
      </c>
      <c r="B633" s="43">
        <v>10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111"/>
        <v>10</v>
      </c>
    </row>
    <row r="634" spans="1:9" ht="15">
      <c r="A634" s="28" t="s">
        <v>10</v>
      </c>
      <c r="B634" s="40">
        <v>61.802020598976057</v>
      </c>
      <c r="C634" s="40">
        <v>0</v>
      </c>
      <c r="D634" s="40">
        <v>0.19797940102393999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111"/>
        <v>62</v>
      </c>
    </row>
    <row r="635" spans="1:9" ht="15">
      <c r="A635" s="29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111"/>
        <v>0</v>
      </c>
    </row>
    <row r="636" spans="1:9" ht="15">
      <c r="A636" s="28" t="s">
        <v>12</v>
      </c>
      <c r="B636" s="40">
        <v>0</v>
      </c>
      <c r="C636" s="40">
        <v>0</v>
      </c>
      <c r="D636" s="40">
        <v>0</v>
      </c>
      <c r="E636" s="40">
        <v>32.860097655447319</v>
      </c>
      <c r="F636" s="40">
        <v>0</v>
      </c>
      <c r="G636" s="40">
        <v>0</v>
      </c>
      <c r="H636" s="41">
        <v>0</v>
      </c>
      <c r="I636" s="42">
        <f t="shared" si="111"/>
        <v>32.860097655447319</v>
      </c>
    </row>
    <row r="637" spans="1:9" ht="15">
      <c r="A637" s="29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44">
        <v>0</v>
      </c>
      <c r="I637" s="39">
        <f t="shared" si="111"/>
        <v>0</v>
      </c>
    </row>
    <row r="638" spans="1:9" ht="15">
      <c r="A638" s="28" t="s">
        <v>14</v>
      </c>
      <c r="B638" s="40">
        <v>0</v>
      </c>
      <c r="C638" s="40">
        <v>1.8339862085109546</v>
      </c>
      <c r="D638" s="40">
        <v>0</v>
      </c>
      <c r="E638" s="40">
        <v>89.013732386144454</v>
      </c>
      <c r="F638" s="40">
        <v>3515.3997189460038</v>
      </c>
      <c r="G638" s="40">
        <v>0</v>
      </c>
      <c r="H638" s="41">
        <v>0</v>
      </c>
      <c r="I638" s="42">
        <f t="shared" si="111"/>
        <v>3606.2474375406591</v>
      </c>
    </row>
    <row r="639" spans="1:9" ht="15">
      <c r="A639" s="29" t="s">
        <v>15</v>
      </c>
      <c r="B639" s="43">
        <v>12.713093370308696</v>
      </c>
      <c r="C639" s="43">
        <v>0.28690662969130287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111"/>
        <v>13</v>
      </c>
    </row>
    <row r="640" spans="1:9" ht="15">
      <c r="A640" s="28" t="s">
        <v>16</v>
      </c>
      <c r="B640" s="40">
        <v>400.03620880739368</v>
      </c>
      <c r="C640" s="40">
        <v>1.7289815678448044</v>
      </c>
      <c r="D640" s="40">
        <v>32.234809624761553</v>
      </c>
      <c r="E640" s="40">
        <v>0</v>
      </c>
      <c r="F640" s="40">
        <v>0</v>
      </c>
      <c r="G640" s="40">
        <v>0</v>
      </c>
      <c r="H640" s="41">
        <v>0</v>
      </c>
      <c r="I640" s="42">
        <f>SUM(B640:H640)</f>
        <v>434.00000000000006</v>
      </c>
    </row>
    <row r="641" spans="1:9" ht="15">
      <c r="A641" s="29" t="s">
        <v>17</v>
      </c>
      <c r="B641" s="43">
        <v>46.408255362323729</v>
      </c>
      <c r="C641" s="43">
        <v>0</v>
      </c>
      <c r="D641" s="43">
        <v>0.22467312168404921</v>
      </c>
      <c r="E641" s="43">
        <v>1.3670715159922231</v>
      </c>
      <c r="F641" s="43">
        <v>0</v>
      </c>
      <c r="G641" s="43">
        <v>0</v>
      </c>
      <c r="H641" s="44">
        <v>0</v>
      </c>
      <c r="I641" s="39">
        <f t="shared" si="111"/>
        <v>48</v>
      </c>
    </row>
    <row r="642" spans="1:9" ht="15">
      <c r="A642" s="28" t="s">
        <v>18</v>
      </c>
      <c r="B642" s="40">
        <v>0</v>
      </c>
      <c r="C642" s="40">
        <v>0</v>
      </c>
      <c r="D642" s="40">
        <v>0</v>
      </c>
      <c r="E642" s="40">
        <v>0</v>
      </c>
      <c r="F642" s="40">
        <v>0</v>
      </c>
      <c r="G642" s="40">
        <v>0</v>
      </c>
      <c r="H642" s="41">
        <v>0</v>
      </c>
      <c r="I642" s="42">
        <f>SUM(B642:H642)</f>
        <v>0</v>
      </c>
    </row>
    <row r="643" spans="1:9" ht="15">
      <c r="A643" s="29" t="s">
        <v>140</v>
      </c>
      <c r="B643" s="43">
        <v>216.13781266414054</v>
      </c>
      <c r="C643" s="43">
        <v>0</v>
      </c>
      <c r="D643" s="43">
        <v>55.862187335859439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111"/>
        <v>272</v>
      </c>
    </row>
    <row r="644" spans="1:9" ht="15">
      <c r="A644" s="28" t="s">
        <v>19</v>
      </c>
      <c r="B644" s="40">
        <v>0</v>
      </c>
      <c r="C644" s="40">
        <v>0</v>
      </c>
      <c r="D644" s="40">
        <v>0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111"/>
        <v>0</v>
      </c>
    </row>
    <row r="645" spans="1:9" ht="15">
      <c r="A645" s="29" t="s">
        <v>20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44">
        <v>0</v>
      </c>
      <c r="I645" s="39">
        <f t="shared" si="111"/>
        <v>0</v>
      </c>
    </row>
    <row r="646" spans="1:9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111"/>
        <v>0</v>
      </c>
    </row>
    <row r="647" spans="1:9" ht="15">
      <c r="A647" s="30" t="s">
        <v>60</v>
      </c>
      <c r="B647" s="43">
        <v>784.66383978760177</v>
      </c>
      <c r="C647" s="43">
        <v>35.542608815814212</v>
      </c>
      <c r="D647" s="43">
        <v>446.79355139658412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111"/>
        <v>1267</v>
      </c>
    </row>
    <row r="648" spans="1:9" ht="15">
      <c r="A648" s="28" t="s">
        <v>22</v>
      </c>
      <c r="B648" s="40">
        <v>170.75205296804359</v>
      </c>
      <c r="C648" s="40">
        <v>0</v>
      </c>
      <c r="D648" s="40">
        <v>0.26281661345564544</v>
      </c>
      <c r="E648" s="40">
        <v>0</v>
      </c>
      <c r="F648" s="40">
        <v>89.985130418500788</v>
      </c>
      <c r="G648" s="40">
        <v>0</v>
      </c>
      <c r="H648" s="41">
        <v>0</v>
      </c>
      <c r="I648" s="42">
        <f t="shared" si="111"/>
        <v>261</v>
      </c>
    </row>
    <row r="649" spans="1:9" ht="15">
      <c r="A649" s="30" t="s">
        <v>23</v>
      </c>
      <c r="B649" s="43">
        <v>7.4672834362458458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39">
        <f>SUM(B649:H649)</f>
        <v>7.4672834362458458</v>
      </c>
    </row>
    <row r="650" spans="1:9" ht="15">
      <c r="A650" s="28" t="s">
        <v>24</v>
      </c>
      <c r="B650" s="40">
        <v>24.224400000000003</v>
      </c>
      <c r="C650" s="40">
        <v>0</v>
      </c>
      <c r="D650" s="40">
        <v>0</v>
      </c>
      <c r="E650" s="40">
        <v>0</v>
      </c>
      <c r="F650" s="40">
        <v>0</v>
      </c>
      <c r="G650" s="40">
        <v>0</v>
      </c>
      <c r="H650" s="41">
        <v>0</v>
      </c>
      <c r="I650" s="42">
        <f t="shared" si="111"/>
        <v>24.224400000000003</v>
      </c>
    </row>
    <row r="651" spans="1:9" ht="15.75" thickBot="1">
      <c r="A651" s="30" t="s">
        <v>25</v>
      </c>
      <c r="B651" s="43">
        <v>353.25067985425142</v>
      </c>
      <c r="C651" s="43">
        <v>0.45898689832031536</v>
      </c>
      <c r="D651" s="43">
        <v>7.3067434672264886</v>
      </c>
      <c r="E651" s="43">
        <v>586.99201779557893</v>
      </c>
      <c r="F651" s="43">
        <v>0</v>
      </c>
      <c r="G651" s="43">
        <v>197.94559700523874</v>
      </c>
      <c r="H651" s="44">
        <v>2.7771749793840641</v>
      </c>
      <c r="I651" s="39">
        <f t="shared" si="111"/>
        <v>1148.7311999999999</v>
      </c>
    </row>
    <row r="652" spans="1:9" ht="15">
      <c r="A652" s="31" t="s">
        <v>26</v>
      </c>
      <c r="B652" s="45">
        <f>SUM(B631:B651)</f>
        <v>2091.4531409180554</v>
      </c>
      <c r="C652" s="45">
        <f t="shared" ref="C652" si="112">SUM(C631:C651)</f>
        <v>39.851470120181588</v>
      </c>
      <c r="D652" s="45">
        <f t="shared" ref="D652:I652" si="113">SUM(D631:D651)</f>
        <v>548.88526689182549</v>
      </c>
      <c r="E652" s="45">
        <f t="shared" si="113"/>
        <v>710.23291935316297</v>
      </c>
      <c r="F652" s="45">
        <f t="shared" si="113"/>
        <v>3605.3848493645046</v>
      </c>
      <c r="G652" s="45">
        <f t="shared" si="113"/>
        <v>197.94559700523874</v>
      </c>
      <c r="H652" s="46">
        <f t="shared" si="113"/>
        <v>2.7771749793840641</v>
      </c>
      <c r="I652" s="47">
        <f t="shared" si="113"/>
        <v>7196.5304186323519</v>
      </c>
    </row>
    <row r="653" spans="1:9" ht="15" thickBot="1">
      <c r="A653" s="32" t="s">
        <v>90</v>
      </c>
      <c r="B653" s="53">
        <f>B652/$I652</f>
        <v>0.29061964853273292</v>
      </c>
      <c r="C653" s="53">
        <f t="shared" ref="C653:I653" si="114">C652/$I652</f>
        <v>5.5375948967023294E-3</v>
      </c>
      <c r="D653" s="53">
        <f t="shared" si="114"/>
        <v>7.6270818708793445E-2</v>
      </c>
      <c r="E653" s="53">
        <f t="shared" si="114"/>
        <v>9.8691018871304589E-2</v>
      </c>
      <c r="F653" s="53">
        <f t="shared" si="114"/>
        <v>0.50098931563325233</v>
      </c>
      <c r="G653" s="53">
        <f t="shared" si="114"/>
        <v>2.7505698647884942E-2</v>
      </c>
      <c r="H653" s="53">
        <f t="shared" si="114"/>
        <v>3.8590470932961692E-4</v>
      </c>
      <c r="I653" s="54">
        <f t="shared" si="114"/>
        <v>1</v>
      </c>
    </row>
  </sheetData>
  <mergeCells count="79">
    <mergeCell ref="F579:F599"/>
    <mergeCell ref="F605:F625"/>
    <mergeCell ref="B475:E495"/>
    <mergeCell ref="G475:H495"/>
    <mergeCell ref="B501:E521"/>
    <mergeCell ref="G501:H521"/>
    <mergeCell ref="B527:E547"/>
    <mergeCell ref="G527:H547"/>
    <mergeCell ref="B604:I604"/>
    <mergeCell ref="F397:F417"/>
    <mergeCell ref="F423:F443"/>
    <mergeCell ref="B449:E469"/>
    <mergeCell ref="G449:H469"/>
    <mergeCell ref="B553:E573"/>
    <mergeCell ref="G553:H573"/>
    <mergeCell ref="A629:A630"/>
    <mergeCell ref="B6:I6"/>
    <mergeCell ref="F33:F53"/>
    <mergeCell ref="B59:E79"/>
    <mergeCell ref="G59:H79"/>
    <mergeCell ref="B110:I110"/>
    <mergeCell ref="F111:F131"/>
    <mergeCell ref="B136:I136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162:I162"/>
    <mergeCell ref="B188:I188"/>
    <mergeCell ref="B240:I240"/>
    <mergeCell ref="B32:I32"/>
    <mergeCell ref="B58:I58"/>
    <mergeCell ref="B84:I84"/>
    <mergeCell ref="B214:I214"/>
    <mergeCell ref="B630:I630"/>
    <mergeCell ref="B266:I266"/>
    <mergeCell ref="B292:I292"/>
    <mergeCell ref="B318:I318"/>
    <mergeCell ref="B344:I344"/>
    <mergeCell ref="B370:I370"/>
    <mergeCell ref="B396:I396"/>
    <mergeCell ref="B422:I422"/>
    <mergeCell ref="B448:I448"/>
    <mergeCell ref="B474:I474"/>
    <mergeCell ref="B500:I500"/>
    <mergeCell ref="B526:I526"/>
    <mergeCell ref="B552:I552"/>
    <mergeCell ref="B578:I578"/>
    <mergeCell ref="F345:F365"/>
    <mergeCell ref="F371:F391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AF653"/>
  <sheetViews>
    <sheetView tabSelected="1" topLeftCell="A94" zoomScale="60" zoomScaleNormal="60" workbookViewId="0">
      <selection activeCell="A2" sqref="A2"/>
    </sheetView>
  </sheetViews>
  <sheetFormatPr baseColWidth="10" defaultRowHeight="14.25"/>
  <cols>
    <col min="1" max="1" width="45.125" style="1" customWidth="1"/>
    <col min="2" max="9" width="16.625" style="1" customWidth="1"/>
    <col min="10" max="10" width="12.375" style="4" bestFit="1" customWidth="1"/>
    <col min="11" max="11" width="13" customWidth="1"/>
    <col min="12" max="12" width="9.75" style="1" customWidth="1"/>
    <col min="13" max="19" width="16.625" style="1" customWidth="1"/>
    <col min="20" max="20" width="36.625" style="1" customWidth="1"/>
    <col min="21" max="41" width="16.625" style="1" customWidth="1"/>
    <col min="42" max="44" width="14.625" style="1" customWidth="1"/>
    <col min="45" max="16384" width="11" style="1"/>
  </cols>
  <sheetData>
    <row r="1" spans="1:11" s="4" customFormat="1" ht="15" customHeight="1" thickTop="1">
      <c r="A1" s="382" t="s">
        <v>116</v>
      </c>
      <c r="B1" s="455"/>
      <c r="C1" s="455"/>
      <c r="D1" s="455"/>
      <c r="E1" s="455"/>
      <c r="F1" s="455"/>
      <c r="G1" s="455"/>
      <c r="H1" s="455"/>
      <c r="I1" s="456"/>
      <c r="K1"/>
    </row>
    <row r="2" spans="1:11" s="4" customFormat="1" ht="14.25" customHeight="1">
      <c r="A2" s="457"/>
      <c r="B2" s="458"/>
      <c r="C2" s="458"/>
      <c r="D2" s="458"/>
      <c r="E2" s="458"/>
      <c r="F2" s="458"/>
      <c r="G2" s="458"/>
      <c r="H2" s="458"/>
      <c r="I2" s="459"/>
      <c r="K2"/>
    </row>
    <row r="3" spans="1:11" s="4" customFormat="1" ht="15" customHeight="1" thickBot="1">
      <c r="A3" s="460"/>
      <c r="B3" s="461"/>
      <c r="C3" s="461"/>
      <c r="D3" s="461"/>
      <c r="E3" s="461"/>
      <c r="F3" s="461"/>
      <c r="G3" s="461"/>
      <c r="H3" s="461"/>
      <c r="I3" s="462"/>
      <c r="K3"/>
    </row>
    <row r="4" spans="1:11" s="4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/>
    </row>
    <row r="5" spans="1:11" ht="13.5" customHeight="1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s="4" customFormat="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  <c r="K6"/>
    </row>
    <row r="7" spans="1:11" s="4" customFormat="1" ht="15" customHeight="1">
      <c r="A7" s="27" t="s">
        <v>7</v>
      </c>
      <c r="B7" s="37">
        <f>+B33+B85</f>
        <v>1136.6078595681809</v>
      </c>
      <c r="C7" s="37">
        <f t="shared" ref="C7:H7" si="0">+C33+C85</f>
        <v>488.9999999962298</v>
      </c>
      <c r="D7" s="37">
        <f t="shared" si="0"/>
        <v>1943.3921404355895</v>
      </c>
      <c r="E7" s="37">
        <f t="shared" si="0"/>
        <v>0</v>
      </c>
      <c r="F7" s="37">
        <f>+F59+F85</f>
        <v>4</v>
      </c>
      <c r="G7" s="37">
        <f t="shared" si="0"/>
        <v>0</v>
      </c>
      <c r="H7" s="38">
        <f t="shared" si="0"/>
        <v>0</v>
      </c>
      <c r="I7" s="39">
        <f>SUM(B7:H7)</f>
        <v>3573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37.937138872105464</v>
      </c>
      <c r="C8" s="40">
        <f t="shared" si="1"/>
        <v>0</v>
      </c>
      <c r="D8" s="40">
        <f t="shared" si="1"/>
        <v>4.0628611278945339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42</v>
      </c>
      <c r="K8" s="294">
        <v>0</v>
      </c>
    </row>
    <row r="9" spans="1:11" ht="13.5" customHeight="1">
      <c r="A9" s="29" t="s">
        <v>9</v>
      </c>
      <c r="B9" s="43">
        <f t="shared" si="1"/>
        <v>427.90504010806615</v>
      </c>
      <c r="C9" s="43">
        <f t="shared" si="1"/>
        <v>0</v>
      </c>
      <c r="D9" s="43">
        <f t="shared" si="1"/>
        <v>20.094959891933843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448</v>
      </c>
      <c r="K9" s="294">
        <v>0</v>
      </c>
    </row>
    <row r="10" spans="1:11" ht="13.5" customHeight="1">
      <c r="A10" s="28" t="s">
        <v>10</v>
      </c>
      <c r="B10" s="40">
        <f t="shared" si="1"/>
        <v>2745.1204409579968</v>
      </c>
      <c r="C10" s="40">
        <f t="shared" si="1"/>
        <v>7.4576271148520543E-9</v>
      </c>
      <c r="D10" s="40">
        <f t="shared" si="1"/>
        <v>248.87955903454531</v>
      </c>
      <c r="E10" s="40">
        <f t="shared" si="1"/>
        <v>0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2993.9999999999995</v>
      </c>
      <c r="K10" s="294">
        <v>0</v>
      </c>
    </row>
    <row r="11" spans="1:11" ht="13.5" customHeight="1">
      <c r="A11" s="29" t="s">
        <v>11</v>
      </c>
      <c r="B11" s="43">
        <f t="shared" si="1"/>
        <v>0</v>
      </c>
      <c r="C11" s="43">
        <f t="shared" si="1"/>
        <v>0</v>
      </c>
      <c r="D11" s="43">
        <f t="shared" si="1"/>
        <v>0</v>
      </c>
      <c r="E11" s="43">
        <f t="shared" si="1"/>
        <v>0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0</v>
      </c>
      <c r="K11" s="294">
        <v>0</v>
      </c>
    </row>
    <row r="12" spans="1:11" ht="13.5" customHeight="1">
      <c r="A12" s="28" t="s">
        <v>12</v>
      </c>
      <c r="B12" s="40">
        <f t="shared" si="1"/>
        <v>6.5169838792832489E-8</v>
      </c>
      <c r="C12" s="40">
        <f t="shared" si="1"/>
        <v>4.3446537591393315E-8</v>
      </c>
      <c r="D12" s="40">
        <f t="shared" si="1"/>
        <v>6.6862022069616306E-2</v>
      </c>
      <c r="E12" s="40">
        <f t="shared" si="1"/>
        <v>38.656144057287975</v>
      </c>
      <c r="F12" s="40">
        <f>+F64+F90</f>
        <v>22065.037851076264</v>
      </c>
      <c r="G12" s="40">
        <f t="shared" si="1"/>
        <v>0</v>
      </c>
      <c r="H12" s="41">
        <f t="shared" si="1"/>
        <v>0</v>
      </c>
      <c r="I12" s="42">
        <f t="shared" si="3"/>
        <v>22103.760857264238</v>
      </c>
      <c r="K12" s="294">
        <v>0</v>
      </c>
    </row>
    <row r="13" spans="1:11" ht="13.5" customHeight="1">
      <c r="A13" s="29" t="s">
        <v>13</v>
      </c>
      <c r="B13" s="43">
        <f t="shared" si="1"/>
        <v>0</v>
      </c>
      <c r="C13" s="43">
        <f t="shared" si="1"/>
        <v>0</v>
      </c>
      <c r="D13" s="43">
        <f t="shared" si="1"/>
        <v>0</v>
      </c>
      <c r="E13" s="43">
        <f t="shared" si="1"/>
        <v>38</v>
      </c>
      <c r="F13" s="43">
        <f t="shared" si="2"/>
        <v>13224</v>
      </c>
      <c r="G13" s="43">
        <f t="shared" si="1"/>
        <v>0</v>
      </c>
      <c r="H13" s="44">
        <f t="shared" si="1"/>
        <v>0</v>
      </c>
      <c r="I13" s="39">
        <f t="shared" si="3"/>
        <v>13262</v>
      </c>
      <c r="K13" s="294">
        <v>0</v>
      </c>
    </row>
    <row r="14" spans="1:11" ht="13.5" customHeight="1">
      <c r="A14" s="28" t="s">
        <v>14</v>
      </c>
      <c r="B14" s="40">
        <f t="shared" si="1"/>
        <v>5.8477529524013996E-8</v>
      </c>
      <c r="C14" s="40">
        <f t="shared" si="1"/>
        <v>2.3075773639929791</v>
      </c>
      <c r="D14" s="40">
        <f t="shared" si="1"/>
        <v>4.2396195853340197</v>
      </c>
      <c r="E14" s="40">
        <f t="shared" si="1"/>
        <v>1081.6707187313093</v>
      </c>
      <c r="F14" s="40">
        <f t="shared" si="2"/>
        <v>26556.45990882803</v>
      </c>
      <c r="G14" s="40">
        <f t="shared" si="1"/>
        <v>0</v>
      </c>
      <c r="H14" s="41">
        <f t="shared" si="1"/>
        <v>0</v>
      </c>
      <c r="I14" s="42">
        <f>SUM(B14:H14)</f>
        <v>27644.677824567145</v>
      </c>
      <c r="K14" s="294">
        <v>0</v>
      </c>
    </row>
    <row r="15" spans="1:11" ht="13.5" customHeight="1">
      <c r="A15" s="29" t="s">
        <v>15</v>
      </c>
      <c r="B15" s="43">
        <f>+B41+B93</f>
        <v>13454.677237109865</v>
      </c>
      <c r="C15" s="43">
        <f t="shared" si="1"/>
        <v>9.425793268540902</v>
      </c>
      <c r="D15" s="43">
        <f t="shared" si="1"/>
        <v>1030.8969696196975</v>
      </c>
      <c r="E15" s="43">
        <f t="shared" si="1"/>
        <v>1.8965517228299642E-9</v>
      </c>
      <c r="F15" s="43">
        <f t="shared" si="2"/>
        <v>0</v>
      </c>
      <c r="G15" s="43">
        <f t="shared" si="1"/>
        <v>0</v>
      </c>
      <c r="H15" s="44">
        <f t="shared" si="1"/>
        <v>0</v>
      </c>
      <c r="I15" s="39">
        <f t="shared" si="3"/>
        <v>14495.000000000002</v>
      </c>
      <c r="K15" s="294">
        <v>0</v>
      </c>
    </row>
    <row r="16" spans="1:11" ht="13.5" customHeight="1">
      <c r="A16" s="28" t="s">
        <v>16</v>
      </c>
      <c r="B16" s="40">
        <f t="shared" si="1"/>
        <v>3552.2091770922616</v>
      </c>
      <c r="C16" s="40">
        <f t="shared" si="1"/>
        <v>915.37965179803973</v>
      </c>
      <c r="D16" s="40">
        <f t="shared" si="1"/>
        <v>1677.7386664807532</v>
      </c>
      <c r="E16" s="40">
        <f t="shared" si="1"/>
        <v>72.672504628944921</v>
      </c>
      <c r="F16" s="40">
        <f t="shared" si="2"/>
        <v>0</v>
      </c>
      <c r="G16" s="40">
        <f t="shared" si="1"/>
        <v>0</v>
      </c>
      <c r="H16" s="41">
        <f t="shared" si="1"/>
        <v>0</v>
      </c>
      <c r="I16" s="42">
        <f t="shared" si="3"/>
        <v>6218</v>
      </c>
      <c r="K16" s="294">
        <v>0</v>
      </c>
    </row>
    <row r="17" spans="1:11" ht="13.5" customHeight="1">
      <c r="A17" s="29" t="s">
        <v>17</v>
      </c>
      <c r="B17" s="43">
        <f t="shared" si="1"/>
        <v>792.46311595005386</v>
      </c>
      <c r="C17" s="43">
        <f t="shared" si="1"/>
        <v>13.08941339850309</v>
      </c>
      <c r="D17" s="43">
        <f t="shared" si="1"/>
        <v>290.71440396546626</v>
      </c>
      <c r="E17" s="43">
        <f t="shared" si="1"/>
        <v>9.7330666859768868</v>
      </c>
      <c r="F17" s="43">
        <f t="shared" si="2"/>
        <v>32.32969492698448</v>
      </c>
      <c r="G17" s="43">
        <f t="shared" si="1"/>
        <v>0</v>
      </c>
      <c r="H17" s="44">
        <f t="shared" si="1"/>
        <v>0</v>
      </c>
      <c r="I17" s="39">
        <f>SUM(B17:H17)</f>
        <v>1138.3296949269845</v>
      </c>
      <c r="K17" s="294">
        <v>0</v>
      </c>
    </row>
    <row r="18" spans="1:11" ht="13.5" customHeight="1">
      <c r="A18" s="28" t="s">
        <v>18</v>
      </c>
      <c r="B18" s="40">
        <f t="shared" si="1"/>
        <v>5.6603773563545746E-9</v>
      </c>
      <c r="C18" s="40">
        <f t="shared" si="1"/>
        <v>5.6603773563545746E-9</v>
      </c>
      <c r="D18" s="40">
        <f t="shared" si="1"/>
        <v>29.999999988679246</v>
      </c>
      <c r="E18" s="40">
        <f t="shared" si="1"/>
        <v>0</v>
      </c>
      <c r="F18" s="40">
        <f t="shared" si="2"/>
        <v>0</v>
      </c>
      <c r="G18" s="40">
        <f t="shared" si="1"/>
        <v>0</v>
      </c>
      <c r="H18" s="41">
        <f t="shared" si="1"/>
        <v>0</v>
      </c>
      <c r="I18" s="42">
        <f t="shared" si="3"/>
        <v>30</v>
      </c>
      <c r="K18" s="294">
        <v>0</v>
      </c>
    </row>
    <row r="19" spans="1:11" ht="13.5" customHeight="1">
      <c r="A19" s="29" t="s">
        <v>140</v>
      </c>
      <c r="B19" s="43">
        <f t="shared" si="1"/>
        <v>15050.63726282975</v>
      </c>
      <c r="C19" s="43">
        <f t="shared" si="1"/>
        <v>4817.6186352167306</v>
      </c>
      <c r="D19" s="43">
        <f t="shared" si="1"/>
        <v>8221.4538930002836</v>
      </c>
      <c r="E19" s="43">
        <f t="shared" si="1"/>
        <v>716.12669560767745</v>
      </c>
      <c r="F19" s="43">
        <f t="shared" si="2"/>
        <v>2563</v>
      </c>
      <c r="G19" s="43">
        <f t="shared" si="1"/>
        <v>0</v>
      </c>
      <c r="H19" s="44">
        <f t="shared" si="1"/>
        <v>0</v>
      </c>
      <c r="I19" s="39">
        <f t="shared" si="3"/>
        <v>31368.83648665444</v>
      </c>
      <c r="K19" s="294">
        <v>0</v>
      </c>
    </row>
    <row r="20" spans="1:11" ht="13.5" customHeight="1">
      <c r="A20" s="28" t="s">
        <v>19</v>
      </c>
      <c r="B20" s="40">
        <f t="shared" si="1"/>
        <v>0</v>
      </c>
      <c r="C20" s="40">
        <f t="shared" si="1"/>
        <v>0</v>
      </c>
      <c r="D20" s="40">
        <f t="shared" si="1"/>
        <v>0</v>
      </c>
      <c r="E20" s="40">
        <f t="shared" si="1"/>
        <v>0</v>
      </c>
      <c r="F20" s="40">
        <f t="shared" si="2"/>
        <v>0</v>
      </c>
      <c r="G20" s="40">
        <f t="shared" si="1"/>
        <v>0</v>
      </c>
      <c r="H20" s="41">
        <f t="shared" si="1"/>
        <v>0</v>
      </c>
      <c r="I20" s="42">
        <f t="shared" si="3"/>
        <v>0</v>
      </c>
      <c r="K20" s="294">
        <v>0</v>
      </c>
    </row>
    <row r="21" spans="1:11" ht="13.5" customHeight="1">
      <c r="A21" s="29" t="s">
        <v>20</v>
      </c>
      <c r="B21" s="43">
        <f t="shared" si="1"/>
        <v>0</v>
      </c>
      <c r="C21" s="43">
        <f t="shared" si="1"/>
        <v>0</v>
      </c>
      <c r="D21" s="43">
        <f t="shared" si="1"/>
        <v>0</v>
      </c>
      <c r="E21" s="43">
        <f t="shared" si="1"/>
        <v>0</v>
      </c>
      <c r="F21" s="43">
        <f t="shared" si="2"/>
        <v>0</v>
      </c>
      <c r="G21" s="43">
        <f t="shared" si="1"/>
        <v>0</v>
      </c>
      <c r="H21" s="44">
        <f t="shared" si="1"/>
        <v>0</v>
      </c>
      <c r="I21" s="39">
        <f t="shared" si="3"/>
        <v>0</v>
      </c>
      <c r="K21" s="294">
        <v>0</v>
      </c>
    </row>
    <row r="22" spans="1:11" ht="13.5" customHeight="1">
      <c r="A22" s="28" t="s">
        <v>21</v>
      </c>
      <c r="B22" s="40">
        <f t="shared" si="1"/>
        <v>91.625856333274584</v>
      </c>
      <c r="C22" s="40">
        <f t="shared" si="1"/>
        <v>257.86042892928106</v>
      </c>
      <c r="D22" s="40">
        <f t="shared" si="1"/>
        <v>111.51371472042207</v>
      </c>
      <c r="E22" s="40">
        <f t="shared" si="1"/>
        <v>1.702233240550647E-8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461</v>
      </c>
      <c r="K22" s="294">
        <v>0</v>
      </c>
    </row>
    <row r="23" spans="1:11" ht="13.5" customHeight="1">
      <c r="A23" s="30" t="s">
        <v>60</v>
      </c>
      <c r="B23" s="43">
        <f t="shared" si="1"/>
        <v>16810.320275387785</v>
      </c>
      <c r="C23" s="43">
        <f t="shared" si="1"/>
        <v>70.195524182323766</v>
      </c>
      <c r="D23" s="43">
        <f t="shared" si="1"/>
        <v>2165.4842003018898</v>
      </c>
      <c r="E23" s="43">
        <f t="shared" si="1"/>
        <v>1.2799999905422221E-7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19045.999999999996</v>
      </c>
      <c r="K23" s="294">
        <v>0</v>
      </c>
    </row>
    <row r="24" spans="1:11" ht="13.5" customHeight="1">
      <c r="A24" s="28" t="s">
        <v>22</v>
      </c>
      <c r="B24" s="40">
        <f t="shared" ref="B24:H27" si="4">+B50+B102</f>
        <v>726.17538900892418</v>
      </c>
      <c r="C24" s="40">
        <f t="shared" si="4"/>
        <v>419.63806521715208</v>
      </c>
      <c r="D24" s="40">
        <f t="shared" si="4"/>
        <v>77.259527392595288</v>
      </c>
      <c r="E24" s="40">
        <f t="shared" si="4"/>
        <v>1.5483405470776201E-8</v>
      </c>
      <c r="F24" s="40">
        <f t="shared" si="2"/>
        <v>131.17905932584489</v>
      </c>
      <c r="G24" s="40">
        <f t="shared" si="4"/>
        <v>0</v>
      </c>
      <c r="H24" s="41">
        <f t="shared" si="4"/>
        <v>0</v>
      </c>
      <c r="I24" s="42">
        <f t="shared" si="3"/>
        <v>1354.2520409600002</v>
      </c>
      <c r="K24" s="294">
        <v>0</v>
      </c>
    </row>
    <row r="25" spans="1:11" ht="13.5" customHeight="1">
      <c r="A25" s="30" t="s">
        <v>23</v>
      </c>
      <c r="B25" s="43">
        <f t="shared" si="4"/>
        <v>474.65229283218918</v>
      </c>
      <c r="C25" s="43">
        <f t="shared" si="4"/>
        <v>0</v>
      </c>
      <c r="D25" s="43">
        <f t="shared" si="4"/>
        <v>413.7846802412742</v>
      </c>
      <c r="E25" s="43">
        <f t="shared" si="4"/>
        <v>0</v>
      </c>
      <c r="F25" s="43">
        <f t="shared" si="2"/>
        <v>0</v>
      </c>
      <c r="G25" s="43">
        <f t="shared" si="4"/>
        <v>0</v>
      </c>
      <c r="H25" s="44">
        <f t="shared" si="4"/>
        <v>0</v>
      </c>
      <c r="I25" s="39">
        <f t="shared" si="3"/>
        <v>888.43697307346338</v>
      </c>
      <c r="K25" s="294">
        <v>0</v>
      </c>
    </row>
    <row r="26" spans="1:11" ht="13.5" customHeight="1">
      <c r="A26" s="28" t="s">
        <v>24</v>
      </c>
      <c r="B26" s="40">
        <f t="shared" si="4"/>
        <v>2048.3531978155697</v>
      </c>
      <c r="C26" s="40">
        <f t="shared" si="4"/>
        <v>188.02746598233136</v>
      </c>
      <c r="D26" s="40">
        <f t="shared" si="4"/>
        <v>332.08012418561736</v>
      </c>
      <c r="E26" s="40">
        <f t="shared" si="4"/>
        <v>1.6482285354697803E-8</v>
      </c>
      <c r="F26" s="40">
        <f t="shared" si="2"/>
        <v>0</v>
      </c>
      <c r="G26" s="40">
        <f t="shared" si="4"/>
        <v>0</v>
      </c>
      <c r="H26" s="41">
        <f t="shared" si="4"/>
        <v>0</v>
      </c>
      <c r="I26" s="42">
        <f t="shared" si="3"/>
        <v>2568.4607880000008</v>
      </c>
      <c r="J26" s="15"/>
      <c r="K26" s="294">
        <v>0</v>
      </c>
    </row>
    <row r="27" spans="1:11" s="15" customFormat="1" ht="13.5" customHeight="1" thickBot="1">
      <c r="A27" s="30" t="s">
        <v>25</v>
      </c>
      <c r="B27" s="43">
        <f t="shared" si="4"/>
        <v>3285.7004924381104</v>
      </c>
      <c r="C27" s="43">
        <f t="shared" si="4"/>
        <v>66.650669383356885</v>
      </c>
      <c r="D27" s="43">
        <f t="shared" si="4"/>
        <v>6398.1016214567044</v>
      </c>
      <c r="E27" s="43">
        <f t="shared" si="4"/>
        <v>14434.903793677055</v>
      </c>
      <c r="F27" s="43">
        <f t="shared" si="2"/>
        <v>1708.4987999999998</v>
      </c>
      <c r="G27" s="43">
        <f t="shared" si="4"/>
        <v>4493.9423411156167</v>
      </c>
      <c r="H27" s="44">
        <f t="shared" si="4"/>
        <v>280.92268192915691</v>
      </c>
      <c r="I27" s="39">
        <f t="shared" si="3"/>
        <v>30668.720400000002</v>
      </c>
      <c r="J27" s="4"/>
      <c r="K27" s="294">
        <v>0</v>
      </c>
    </row>
    <row r="28" spans="1:11" ht="13.5" customHeight="1">
      <c r="A28" s="31" t="s">
        <v>26</v>
      </c>
      <c r="B28" s="45">
        <f>SUM(B7:B27)</f>
        <v>60634.384776433442</v>
      </c>
      <c r="C28" s="45">
        <f t="shared" ref="C28:I28" si="5">SUM(C7:C27)</f>
        <v>7249.1932247930463</v>
      </c>
      <c r="D28" s="45">
        <f t="shared" si="5"/>
        <v>22969.763803450747</v>
      </c>
      <c r="E28" s="45">
        <f t="shared" si="5"/>
        <v>16391.762923567137</v>
      </c>
      <c r="F28" s="45">
        <f t="shared" si="5"/>
        <v>66284.505314157126</v>
      </c>
      <c r="G28" s="45">
        <f t="shared" si="5"/>
        <v>4493.9423411156167</v>
      </c>
      <c r="H28" s="45">
        <f t="shared" si="5"/>
        <v>280.92268192915691</v>
      </c>
      <c r="I28" s="45">
        <f t="shared" si="5"/>
        <v>178304.47506544626</v>
      </c>
      <c r="J28" s="293">
        <v>0</v>
      </c>
      <c r="K28" s="294">
        <v>0</v>
      </c>
    </row>
    <row r="29" spans="1:11" ht="15" thickBot="1">
      <c r="A29" s="32" t="s">
        <v>90</v>
      </c>
      <c r="B29" s="48">
        <f>B28/$I28</f>
        <v>0.34006092530306786</v>
      </c>
      <c r="C29" s="48">
        <f t="shared" ref="C29:I29" si="6">C28/$I28</f>
        <v>4.0656260714332863E-2</v>
      </c>
      <c r="D29" s="48">
        <f t="shared" si="6"/>
        <v>0.12882326029685878</v>
      </c>
      <c r="E29" s="48">
        <f t="shared" si="6"/>
        <v>9.1931304122067486E-2</v>
      </c>
      <c r="F29" s="48">
        <f t="shared" si="6"/>
        <v>0.37174897203128271</v>
      </c>
      <c r="G29" s="48">
        <f t="shared" si="6"/>
        <v>2.5203755202813195E-2</v>
      </c>
      <c r="H29" s="48">
        <f t="shared" si="6"/>
        <v>1.5755223295772294E-3</v>
      </c>
      <c r="I29" s="49">
        <f t="shared" si="6"/>
        <v>1</v>
      </c>
      <c r="K29" s="294"/>
    </row>
    <row r="30" spans="1:11" ht="15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13.5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3.7702390130781019E-9</v>
      </c>
      <c r="C33" s="37">
        <f t="shared" ref="C33:E33" si="7">C111+C137+C163+C189+C215+C241+C267+C293+C319+C345+C371+C397+C423</f>
        <v>488.9999999962298</v>
      </c>
      <c r="D33" s="37">
        <f t="shared" si="7"/>
        <v>1856</v>
      </c>
      <c r="E33" s="37">
        <f t="shared" si="7"/>
        <v>0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2345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0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0</v>
      </c>
      <c r="K34" s="294">
        <v>0</v>
      </c>
    </row>
    <row r="35" spans="1:11" ht="13.5" customHeight="1">
      <c r="A35" s="29" t="s">
        <v>9</v>
      </c>
      <c r="B35" s="43">
        <f t="shared" si="9"/>
        <v>161</v>
      </c>
      <c r="C35" s="43">
        <f t="shared" si="9"/>
        <v>0</v>
      </c>
      <c r="D35" s="43">
        <f t="shared" si="9"/>
        <v>0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161</v>
      </c>
      <c r="K35" s="294">
        <v>0</v>
      </c>
    </row>
    <row r="36" spans="1:11" ht="13.5" customHeight="1">
      <c r="A36" s="28" t="s">
        <v>10</v>
      </c>
      <c r="B36" s="40">
        <f t="shared" si="9"/>
        <v>7.4576271148520543E-9</v>
      </c>
      <c r="C36" s="40">
        <f t="shared" si="9"/>
        <v>7.4576271148520543E-9</v>
      </c>
      <c r="D36" s="40">
        <f t="shared" si="9"/>
        <v>67.999999985084742</v>
      </c>
      <c r="E36" s="40">
        <f t="shared" si="9"/>
        <v>0</v>
      </c>
      <c r="F36" s="422"/>
      <c r="G36" s="40">
        <f t="shared" si="8"/>
        <v>0</v>
      </c>
      <c r="H36" s="41">
        <f t="shared" si="8"/>
        <v>0</v>
      </c>
      <c r="I36" s="42">
        <f t="shared" si="10"/>
        <v>68</v>
      </c>
      <c r="K36" s="294">
        <v>0</v>
      </c>
    </row>
    <row r="37" spans="1:11" ht="13.5" customHeight="1">
      <c r="A37" s="29" t="s">
        <v>11</v>
      </c>
      <c r="B37" s="43">
        <f t="shared" si="9"/>
        <v>0</v>
      </c>
      <c r="C37" s="43">
        <f t="shared" si="9"/>
        <v>0</v>
      </c>
      <c r="D37" s="43">
        <f t="shared" si="9"/>
        <v>0</v>
      </c>
      <c r="E37" s="43">
        <f t="shared" si="9"/>
        <v>0</v>
      </c>
      <c r="F37" s="422"/>
      <c r="G37" s="43">
        <f t="shared" si="8"/>
        <v>0</v>
      </c>
      <c r="H37" s="44">
        <f t="shared" si="8"/>
        <v>0</v>
      </c>
      <c r="I37" s="39">
        <f t="shared" si="10"/>
        <v>0</v>
      </c>
      <c r="K37" s="294">
        <v>0</v>
      </c>
    </row>
    <row r="38" spans="1:11" ht="13.5" customHeight="1">
      <c r="A38" s="28" t="s">
        <v>12</v>
      </c>
      <c r="B38" s="40">
        <f t="shared" si="9"/>
        <v>6.5169838792832489E-8</v>
      </c>
      <c r="C38" s="40">
        <f t="shared" si="9"/>
        <v>4.3446537591393315E-8</v>
      </c>
      <c r="D38" s="40">
        <f t="shared" si="9"/>
        <v>4.3446537591393315E-8</v>
      </c>
      <c r="E38" s="40">
        <f t="shared" si="9"/>
        <v>3.792417806203352</v>
      </c>
      <c r="F38" s="422"/>
      <c r="G38" s="40">
        <f t="shared" si="8"/>
        <v>0</v>
      </c>
      <c r="H38" s="41">
        <f t="shared" si="8"/>
        <v>0</v>
      </c>
      <c r="I38" s="42">
        <f t="shared" si="10"/>
        <v>3.7924179582662658</v>
      </c>
      <c r="K38" s="294">
        <v>0</v>
      </c>
    </row>
    <row r="39" spans="1:11" ht="13.5" customHeight="1">
      <c r="A39" s="29" t="s">
        <v>13</v>
      </c>
      <c r="B39" s="43">
        <f t="shared" si="9"/>
        <v>0</v>
      </c>
      <c r="C39" s="43">
        <f t="shared" si="9"/>
        <v>0</v>
      </c>
      <c r="D39" s="43">
        <f t="shared" si="9"/>
        <v>0</v>
      </c>
      <c r="E39" s="43">
        <f t="shared" si="9"/>
        <v>0</v>
      </c>
      <c r="F39" s="422"/>
      <c r="G39" s="43">
        <f t="shared" si="8"/>
        <v>0</v>
      </c>
      <c r="H39" s="44">
        <f t="shared" si="8"/>
        <v>0</v>
      </c>
      <c r="I39" s="39">
        <f t="shared" si="10"/>
        <v>0</v>
      </c>
      <c r="K39" s="294">
        <v>0</v>
      </c>
    </row>
    <row r="40" spans="1:11" ht="13.5" customHeight="1">
      <c r="A40" s="28" t="s">
        <v>14</v>
      </c>
      <c r="B40" s="40">
        <f t="shared" si="9"/>
        <v>5.8477529524013996E-8</v>
      </c>
      <c r="C40" s="40">
        <f t="shared" si="9"/>
        <v>0.46876089262481546</v>
      </c>
      <c r="D40" s="40">
        <f t="shared" si="9"/>
        <v>4.0591203286263537</v>
      </c>
      <c r="E40" s="40">
        <f t="shared" si="9"/>
        <v>908.22241288619034</v>
      </c>
      <c r="F40" s="422"/>
      <c r="G40" s="40">
        <f t="shared" si="8"/>
        <v>0</v>
      </c>
      <c r="H40" s="41">
        <f t="shared" si="8"/>
        <v>0</v>
      </c>
      <c r="I40" s="42">
        <f>SUM(B40:H40)</f>
        <v>912.75029416591906</v>
      </c>
      <c r="K40" s="294">
        <v>0</v>
      </c>
    </row>
    <row r="41" spans="1:11" ht="13.5" customHeight="1">
      <c r="A41" s="29" t="s">
        <v>15</v>
      </c>
      <c r="B41" s="43">
        <f t="shared" si="9"/>
        <v>21.654775040775043</v>
      </c>
      <c r="C41" s="43">
        <f t="shared" si="9"/>
        <v>0.11970454313344538</v>
      </c>
      <c r="D41" s="43">
        <f t="shared" si="9"/>
        <v>10.225520414194955</v>
      </c>
      <c r="E41" s="43">
        <f t="shared" si="9"/>
        <v>1.8965517228299642E-9</v>
      </c>
      <c r="F41" s="422"/>
      <c r="G41" s="43">
        <f t="shared" si="8"/>
        <v>0</v>
      </c>
      <c r="H41" s="44">
        <f t="shared" si="8"/>
        <v>0</v>
      </c>
      <c r="I41" s="39">
        <f t="shared" si="10"/>
        <v>31.999999999999993</v>
      </c>
      <c r="K41" s="294">
        <v>0</v>
      </c>
    </row>
    <row r="42" spans="1:11" ht="13.5" customHeight="1">
      <c r="A42" s="28" t="s">
        <v>16</v>
      </c>
      <c r="B42" s="40">
        <f t="shared" si="9"/>
        <v>708.36593326973434</v>
      </c>
      <c r="C42" s="40">
        <f t="shared" si="9"/>
        <v>762.79928639691468</v>
      </c>
      <c r="D42" s="40">
        <f t="shared" si="9"/>
        <v>1518.8347803217559</v>
      </c>
      <c r="E42" s="40">
        <f t="shared" si="9"/>
        <v>1.1594896310826471E-8</v>
      </c>
      <c r="F42" s="422"/>
      <c r="G42" s="40">
        <f t="shared" si="8"/>
        <v>0</v>
      </c>
      <c r="H42" s="41">
        <f t="shared" si="8"/>
        <v>0</v>
      </c>
      <c r="I42" s="42">
        <f t="shared" si="10"/>
        <v>2989.9999999999995</v>
      </c>
      <c r="K42" s="294">
        <v>0</v>
      </c>
    </row>
    <row r="43" spans="1:11" ht="13.5" customHeight="1">
      <c r="A43" s="29" t="s">
        <v>17</v>
      </c>
      <c r="B43" s="43">
        <f t="shared" si="9"/>
        <v>38.614754552701832</v>
      </c>
      <c r="C43" s="43">
        <f t="shared" si="9"/>
        <v>10.996817424496999</v>
      </c>
      <c r="D43" s="43">
        <f t="shared" si="9"/>
        <v>215.39091659851911</v>
      </c>
      <c r="E43" s="43">
        <f t="shared" si="9"/>
        <v>1.9975114242820906</v>
      </c>
      <c r="F43" s="422"/>
      <c r="G43" s="43">
        <f t="shared" si="8"/>
        <v>0</v>
      </c>
      <c r="H43" s="44">
        <f t="shared" si="8"/>
        <v>0</v>
      </c>
      <c r="I43" s="39">
        <f>SUM(B43:H43)</f>
        <v>267.00000000000006</v>
      </c>
      <c r="K43" s="294">
        <v>0</v>
      </c>
    </row>
    <row r="44" spans="1:11" ht="13.5" customHeight="1">
      <c r="A44" s="28" t="s">
        <v>18</v>
      </c>
      <c r="B44" s="40">
        <f t="shared" si="9"/>
        <v>5.6603773563545746E-9</v>
      </c>
      <c r="C44" s="40">
        <f t="shared" si="9"/>
        <v>5.6603773563545746E-9</v>
      </c>
      <c r="D44" s="40">
        <f t="shared" si="9"/>
        <v>29.999999988679246</v>
      </c>
      <c r="E44" s="40">
        <f t="shared" si="9"/>
        <v>0</v>
      </c>
      <c r="F44" s="422"/>
      <c r="G44" s="40">
        <f t="shared" si="8"/>
        <v>0</v>
      </c>
      <c r="H44" s="41">
        <f t="shared" si="8"/>
        <v>0</v>
      </c>
      <c r="I44" s="42">
        <f>SUM(B44:H44)</f>
        <v>30</v>
      </c>
      <c r="K44" s="294">
        <v>0</v>
      </c>
    </row>
    <row r="45" spans="1:11" ht="13.5" customHeight="1">
      <c r="A45" s="29" t="s">
        <v>140</v>
      </c>
      <c r="B45" s="43">
        <f t="shared" si="9"/>
        <v>3057.8516114571657</v>
      </c>
      <c r="C45" s="43">
        <f t="shared" si="9"/>
        <v>4344.4441883169884</v>
      </c>
      <c r="D45" s="43">
        <f t="shared" si="9"/>
        <v>5301.2435449486029</v>
      </c>
      <c r="E45" s="43">
        <f t="shared" si="9"/>
        <v>643.46065527724306</v>
      </c>
      <c r="F45" s="422"/>
      <c r="G45" s="43">
        <f t="shared" si="8"/>
        <v>0</v>
      </c>
      <c r="H45" s="44">
        <f t="shared" si="8"/>
        <v>0</v>
      </c>
      <c r="I45" s="39">
        <f t="shared" si="10"/>
        <v>13347.000000000002</v>
      </c>
      <c r="K45" s="294">
        <v>0</v>
      </c>
    </row>
    <row r="46" spans="1:11" ht="13.5" customHeight="1">
      <c r="A46" s="28" t="s">
        <v>19</v>
      </c>
      <c r="B46" s="40">
        <f t="shared" si="9"/>
        <v>0</v>
      </c>
      <c r="C46" s="40">
        <f t="shared" si="9"/>
        <v>0</v>
      </c>
      <c r="D46" s="40">
        <f t="shared" si="9"/>
        <v>0</v>
      </c>
      <c r="E46" s="40">
        <f t="shared" si="9"/>
        <v>0</v>
      </c>
      <c r="F46" s="422"/>
      <c r="G46" s="40">
        <f t="shared" si="8"/>
        <v>0</v>
      </c>
      <c r="H46" s="41">
        <f t="shared" si="8"/>
        <v>0</v>
      </c>
      <c r="I46" s="42">
        <f t="shared" si="10"/>
        <v>0</v>
      </c>
      <c r="K46" s="294">
        <v>0</v>
      </c>
    </row>
    <row r="47" spans="1:11" ht="13.5" customHeight="1">
      <c r="A47" s="29" t="s">
        <v>20</v>
      </c>
      <c r="B47" s="43">
        <f t="shared" si="9"/>
        <v>0</v>
      </c>
      <c r="C47" s="43">
        <f t="shared" si="9"/>
        <v>0</v>
      </c>
      <c r="D47" s="43">
        <f t="shared" si="9"/>
        <v>0</v>
      </c>
      <c r="E47" s="43">
        <f t="shared" si="9"/>
        <v>0</v>
      </c>
      <c r="F47" s="422"/>
      <c r="G47" s="43">
        <f t="shared" si="8"/>
        <v>0</v>
      </c>
      <c r="H47" s="44">
        <f t="shared" si="8"/>
        <v>0</v>
      </c>
      <c r="I47" s="39">
        <f t="shared" si="10"/>
        <v>0</v>
      </c>
      <c r="K47" s="294">
        <v>0</v>
      </c>
    </row>
    <row r="48" spans="1:11" ht="13.5" customHeight="1">
      <c r="A48" s="28" t="s">
        <v>21</v>
      </c>
      <c r="B48" s="40">
        <f t="shared" si="9"/>
        <v>12.095283676158253</v>
      </c>
      <c r="C48" s="40">
        <f t="shared" si="9"/>
        <v>257.86042892928106</v>
      </c>
      <c r="D48" s="40">
        <f t="shared" si="9"/>
        <v>110.0442873775384</v>
      </c>
      <c r="E48" s="40">
        <f t="shared" si="9"/>
        <v>1.702233240550647E-8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380.00000000000006</v>
      </c>
      <c r="K48" s="294">
        <v>0</v>
      </c>
    </row>
    <row r="49" spans="1:11" ht="13.5" customHeight="1">
      <c r="A49" s="30" t="s">
        <v>60</v>
      </c>
      <c r="B49" s="43">
        <f t="shared" si="9"/>
        <v>72.137480116282077</v>
      </c>
      <c r="C49" s="43">
        <f t="shared" si="9"/>
        <v>39.14132689810409</v>
      </c>
      <c r="D49" s="43">
        <f t="shared" si="9"/>
        <v>78.721192857613815</v>
      </c>
      <c r="E49" s="43">
        <f t="shared" si="9"/>
        <v>1.2799999905422221E-7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190</v>
      </c>
      <c r="K49" s="294">
        <v>0</v>
      </c>
    </row>
    <row r="50" spans="1:11" ht="13.5" customHeight="1">
      <c r="A50" s="28" t="s">
        <v>22</v>
      </c>
      <c r="B50" s="40">
        <f t="shared" ref="B50:E53" si="12">B128+B154+B180+B206+B232+B258+B284+B310+B336+B362+B388+B414+B440</f>
        <v>36.913392490815355</v>
      </c>
      <c r="C50" s="40">
        <f t="shared" si="12"/>
        <v>419.63806521715208</v>
      </c>
      <c r="D50" s="40">
        <f t="shared" si="12"/>
        <v>25.448542276549119</v>
      </c>
      <c r="E50" s="40">
        <f t="shared" si="12"/>
        <v>1.5483405470776201E-8</v>
      </c>
      <c r="F50" s="422"/>
      <c r="G50" s="40">
        <f t="shared" si="11"/>
        <v>0</v>
      </c>
      <c r="H50" s="41">
        <f t="shared" si="11"/>
        <v>0</v>
      </c>
      <c r="I50" s="42">
        <f t="shared" si="10"/>
        <v>481.99999999999994</v>
      </c>
      <c r="K50" s="294">
        <v>0</v>
      </c>
    </row>
    <row r="51" spans="1:11" ht="13.5" customHeight="1">
      <c r="A51" s="30" t="s">
        <v>23</v>
      </c>
      <c r="B51" s="43">
        <f t="shared" si="12"/>
        <v>0</v>
      </c>
      <c r="C51" s="43">
        <f t="shared" si="12"/>
        <v>0</v>
      </c>
      <c r="D51" s="43">
        <f t="shared" si="12"/>
        <v>0</v>
      </c>
      <c r="E51" s="43">
        <f t="shared" si="12"/>
        <v>0</v>
      </c>
      <c r="F51" s="422"/>
      <c r="G51" s="43">
        <f t="shared" si="11"/>
        <v>0</v>
      </c>
      <c r="H51" s="44">
        <f t="shared" si="11"/>
        <v>0</v>
      </c>
      <c r="I51" s="39">
        <f t="shared" si="10"/>
        <v>0</v>
      </c>
      <c r="K51" s="294">
        <v>0</v>
      </c>
    </row>
    <row r="52" spans="1:11" ht="13.5" customHeight="1">
      <c r="A52" s="28" t="s">
        <v>24</v>
      </c>
      <c r="B52" s="40">
        <f t="shared" si="12"/>
        <v>616.88592801057996</v>
      </c>
      <c r="C52" s="40">
        <f t="shared" si="12"/>
        <v>185.22603226732033</v>
      </c>
      <c r="D52" s="40">
        <f t="shared" si="12"/>
        <v>105.67123970561732</v>
      </c>
      <c r="E52" s="40">
        <f t="shared" si="12"/>
        <v>1.6482285354697803E-8</v>
      </c>
      <c r="F52" s="422"/>
      <c r="G52" s="40">
        <f t="shared" si="11"/>
        <v>0</v>
      </c>
      <c r="H52" s="41">
        <f t="shared" si="11"/>
        <v>0</v>
      </c>
      <c r="I52" s="42">
        <f t="shared" si="10"/>
        <v>907.78319999999985</v>
      </c>
      <c r="J52" s="1"/>
      <c r="K52" s="294">
        <v>0</v>
      </c>
    </row>
    <row r="53" spans="1:11" ht="13.5" customHeight="1" thickBot="1">
      <c r="A53" s="30" t="s">
        <v>25</v>
      </c>
      <c r="B53" s="43">
        <f t="shared" si="12"/>
        <v>265.67743608869029</v>
      </c>
      <c r="C53" s="43">
        <f t="shared" si="12"/>
        <v>66.228570652108843</v>
      </c>
      <c r="D53" s="43">
        <f t="shared" si="12"/>
        <v>2077.1562798959276</v>
      </c>
      <c r="E53" s="43">
        <f t="shared" si="12"/>
        <v>8875.9000761822408</v>
      </c>
      <c r="F53" s="423"/>
      <c r="G53" s="43">
        <f t="shared" si="11"/>
        <v>1376.703253222523</v>
      </c>
      <c r="H53" s="44">
        <f t="shared" si="11"/>
        <v>277.90798395850817</v>
      </c>
      <c r="I53" s="39">
        <f t="shared" si="10"/>
        <v>12939.573599999998</v>
      </c>
      <c r="K53" s="294">
        <v>0</v>
      </c>
    </row>
    <row r="54" spans="1:11" ht="15">
      <c r="A54" s="31" t="s">
        <v>26</v>
      </c>
      <c r="B54" s="45">
        <f>SUM(B33:B53)</f>
        <v>4991.1965948434381</v>
      </c>
      <c r="C54" s="45">
        <f t="shared" ref="C54:H54" si="13">SUM(C33:C53)</f>
        <v>6575.9231815909188</v>
      </c>
      <c r="D54" s="45">
        <f>SUM(D33:D53)</f>
        <v>11400.795424742157</v>
      </c>
      <c r="E54" s="45">
        <f>SUM(E33:E53)</f>
        <v>10433.373073766639</v>
      </c>
      <c r="F54" s="45">
        <f t="shared" si="13"/>
        <v>0</v>
      </c>
      <c r="G54" s="45">
        <f>SUM(G33:G53)</f>
        <v>1376.703253222523</v>
      </c>
      <c r="H54" s="46">
        <f t="shared" si="13"/>
        <v>277.90798395850817</v>
      </c>
      <c r="I54" s="47">
        <f>SUM(I33:I53)</f>
        <v>35055.899512124182</v>
      </c>
      <c r="K54" s="294">
        <v>0</v>
      </c>
    </row>
    <row r="55" spans="1:11" ht="15" thickBot="1">
      <c r="A55" s="32" t="s">
        <v>90</v>
      </c>
      <c r="B55" s="48">
        <f>B54/$I54</f>
        <v>0.14237822062210154</v>
      </c>
      <c r="C55" s="48">
        <f t="shared" ref="C55:I55" si="14">C54/$I54</f>
        <v>0.18758392376486066</v>
      </c>
      <c r="D55" s="48">
        <f t="shared" si="14"/>
        <v>0.32521759770560615</v>
      </c>
      <c r="E55" s="48">
        <f t="shared" si="14"/>
        <v>0.29762103437563275</v>
      </c>
      <c r="F55" s="48">
        <f t="shared" si="14"/>
        <v>0</v>
      </c>
      <c r="G55" s="48">
        <f t="shared" si="14"/>
        <v>3.9271656764830305E-2</v>
      </c>
      <c r="H55" s="48">
        <f t="shared" si="14"/>
        <v>7.9275667669686505E-3</v>
      </c>
      <c r="I55" s="49">
        <f t="shared" si="14"/>
        <v>1</v>
      </c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13.5" customHeight="1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4</v>
      </c>
      <c r="G59" s="428"/>
      <c r="H59" s="430"/>
      <c r="I59" s="39">
        <f>F59</f>
        <v>4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9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10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11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12</v>
      </c>
      <c r="B64" s="431"/>
      <c r="C64" s="432"/>
      <c r="D64" s="432"/>
      <c r="E64" s="433"/>
      <c r="F64" s="40">
        <f t="shared" si="15"/>
        <v>22065.037851076264</v>
      </c>
      <c r="G64" s="431"/>
      <c r="H64" s="433"/>
      <c r="I64" s="42">
        <f t="shared" si="16"/>
        <v>22065.037851076264</v>
      </c>
      <c r="K64" s="294">
        <v>0</v>
      </c>
    </row>
    <row r="65" spans="1:11" ht="13.5" customHeight="1">
      <c r="A65" s="29" t="s">
        <v>13</v>
      </c>
      <c r="B65" s="431"/>
      <c r="C65" s="432"/>
      <c r="D65" s="432"/>
      <c r="E65" s="433"/>
      <c r="F65" s="43">
        <f t="shared" si="15"/>
        <v>13224</v>
      </c>
      <c r="G65" s="431"/>
      <c r="H65" s="433"/>
      <c r="I65" s="39">
        <f t="shared" si="16"/>
        <v>13224</v>
      </c>
      <c r="K65" s="294">
        <v>0</v>
      </c>
    </row>
    <row r="66" spans="1:11" ht="13.5" customHeight="1">
      <c r="A66" s="28" t="s">
        <v>14</v>
      </c>
      <c r="B66" s="431"/>
      <c r="C66" s="432"/>
      <c r="D66" s="432"/>
      <c r="E66" s="433"/>
      <c r="F66" s="40">
        <f t="shared" si="15"/>
        <v>23031.801502650971</v>
      </c>
      <c r="G66" s="431"/>
      <c r="H66" s="433"/>
      <c r="I66" s="42">
        <f t="shared" si="16"/>
        <v>23031.801502650971</v>
      </c>
      <c r="K66" s="294">
        <v>0</v>
      </c>
    </row>
    <row r="67" spans="1:11" ht="13.5" customHeight="1">
      <c r="A67" s="29" t="s">
        <v>15</v>
      </c>
      <c r="B67" s="431"/>
      <c r="C67" s="432"/>
      <c r="D67" s="432"/>
      <c r="E67" s="433"/>
      <c r="F67" s="43">
        <f t="shared" si="15"/>
        <v>0</v>
      </c>
      <c r="G67" s="431"/>
      <c r="H67" s="433"/>
      <c r="I67" s="39">
        <f t="shared" si="16"/>
        <v>0</v>
      </c>
      <c r="K67" s="294">
        <v>0</v>
      </c>
    </row>
    <row r="68" spans="1:11" ht="13.5" customHeight="1">
      <c r="A68" s="28" t="s">
        <v>16</v>
      </c>
      <c r="B68" s="431"/>
      <c r="C68" s="432"/>
      <c r="D68" s="432"/>
      <c r="E68" s="433"/>
      <c r="F68" s="40">
        <f t="shared" si="15"/>
        <v>0</v>
      </c>
      <c r="G68" s="431"/>
      <c r="H68" s="433"/>
      <c r="I68" s="42">
        <f t="shared" si="16"/>
        <v>0</v>
      </c>
      <c r="K68" s="294">
        <v>0</v>
      </c>
    </row>
    <row r="69" spans="1:11" ht="13.5" customHeight="1">
      <c r="A69" s="29" t="s">
        <v>17</v>
      </c>
      <c r="B69" s="431"/>
      <c r="C69" s="432"/>
      <c r="D69" s="432"/>
      <c r="E69" s="433"/>
      <c r="F69" s="43">
        <f>F459+F485+F511+F537+F563</f>
        <v>32.32969492698448</v>
      </c>
      <c r="G69" s="431"/>
      <c r="H69" s="433"/>
      <c r="I69" s="39">
        <f t="shared" si="16"/>
        <v>32.32969492698448</v>
      </c>
      <c r="K69" s="294">
        <v>0</v>
      </c>
    </row>
    <row r="70" spans="1:11" ht="13.5" customHeight="1">
      <c r="A70" s="28" t="s">
        <v>18</v>
      </c>
      <c r="B70" s="431"/>
      <c r="C70" s="432"/>
      <c r="D70" s="432"/>
      <c r="E70" s="433"/>
      <c r="F70" s="40">
        <f t="shared" si="15"/>
        <v>0</v>
      </c>
      <c r="G70" s="431"/>
      <c r="H70" s="433"/>
      <c r="I70" s="42">
        <f t="shared" si="16"/>
        <v>0</v>
      </c>
      <c r="K70" s="294">
        <v>0</v>
      </c>
    </row>
    <row r="71" spans="1:11" ht="13.5" customHeight="1">
      <c r="A71" s="29" t="s">
        <v>140</v>
      </c>
      <c r="B71" s="431"/>
      <c r="C71" s="432"/>
      <c r="D71" s="432"/>
      <c r="E71" s="433"/>
      <c r="F71" s="43">
        <f t="shared" si="15"/>
        <v>2563</v>
      </c>
      <c r="G71" s="431"/>
      <c r="H71" s="433"/>
      <c r="I71" s="39">
        <f t="shared" si="16"/>
        <v>2563</v>
      </c>
      <c r="K71" s="294">
        <v>0</v>
      </c>
    </row>
    <row r="72" spans="1:11" ht="13.5" customHeight="1">
      <c r="A72" s="28" t="s">
        <v>19</v>
      </c>
      <c r="B72" s="431"/>
      <c r="C72" s="432"/>
      <c r="D72" s="432"/>
      <c r="E72" s="433"/>
      <c r="F72" s="40">
        <f t="shared" si="15"/>
        <v>0</v>
      </c>
      <c r="G72" s="431"/>
      <c r="H72" s="433"/>
      <c r="I72" s="42">
        <f t="shared" si="16"/>
        <v>0</v>
      </c>
      <c r="K72" s="294">
        <v>0</v>
      </c>
    </row>
    <row r="73" spans="1:11" ht="13.5" customHeight="1">
      <c r="A73" s="29" t="s">
        <v>20</v>
      </c>
      <c r="B73" s="431"/>
      <c r="C73" s="432"/>
      <c r="D73" s="432"/>
      <c r="E73" s="433"/>
      <c r="F73" s="51">
        <f t="shared" si="15"/>
        <v>0</v>
      </c>
      <c r="G73" s="431"/>
      <c r="H73" s="433"/>
      <c r="I73" s="39">
        <f t="shared" si="16"/>
        <v>0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60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28" t="s">
        <v>22</v>
      </c>
      <c r="B76" s="431"/>
      <c r="C76" s="432"/>
      <c r="D76" s="432"/>
      <c r="E76" s="433"/>
      <c r="F76" s="40">
        <f t="shared" si="15"/>
        <v>49</v>
      </c>
      <c r="G76" s="431"/>
      <c r="H76" s="433"/>
      <c r="I76" s="42">
        <f t="shared" si="16"/>
        <v>49</v>
      </c>
      <c r="K76" s="294">
        <v>0</v>
      </c>
    </row>
    <row r="77" spans="1:11" ht="13.5" customHeight="1">
      <c r="A77" s="30" t="s">
        <v>23</v>
      </c>
      <c r="B77" s="431"/>
      <c r="C77" s="432"/>
      <c r="D77" s="432"/>
      <c r="E77" s="433"/>
      <c r="F77" s="43">
        <f t="shared" si="15"/>
        <v>0</v>
      </c>
      <c r="G77" s="431"/>
      <c r="H77" s="433"/>
      <c r="I77" s="39">
        <f t="shared" si="16"/>
        <v>0</v>
      </c>
      <c r="K77" s="294">
        <v>0</v>
      </c>
    </row>
    <row r="78" spans="1:11" ht="13.5" customHeight="1">
      <c r="A78" s="28" t="s">
        <v>24</v>
      </c>
      <c r="B78" s="431"/>
      <c r="C78" s="432"/>
      <c r="D78" s="432"/>
      <c r="E78" s="433"/>
      <c r="F78" s="40">
        <f t="shared" si="15"/>
        <v>0</v>
      </c>
      <c r="G78" s="431"/>
      <c r="H78" s="433"/>
      <c r="I78" s="42">
        <f t="shared" si="16"/>
        <v>0</v>
      </c>
      <c r="K78" s="294">
        <v>0</v>
      </c>
    </row>
    <row r="79" spans="1:11" ht="13.5" customHeight="1" thickBot="1">
      <c r="A79" s="30" t="s">
        <v>25</v>
      </c>
      <c r="B79" s="434"/>
      <c r="C79" s="435"/>
      <c r="D79" s="435"/>
      <c r="E79" s="436"/>
      <c r="F79" s="43">
        <f t="shared" si="15"/>
        <v>1708.4987999999998</v>
      </c>
      <c r="G79" s="434"/>
      <c r="H79" s="436"/>
      <c r="I79" s="39">
        <f t="shared" si="16"/>
        <v>1708.4987999999998</v>
      </c>
      <c r="K79" s="294">
        <v>0</v>
      </c>
    </row>
    <row r="80" spans="1:11" ht="15">
      <c r="A80" s="31" t="s">
        <v>26</v>
      </c>
      <c r="B80" s="45">
        <v>0</v>
      </c>
      <c r="C80" s="45">
        <v>0</v>
      </c>
      <c r="D80" s="45">
        <v>0</v>
      </c>
      <c r="E80" s="45">
        <v>0</v>
      </c>
      <c r="F80" s="45">
        <f>SUM(F59:F79)</f>
        <v>62677.667848654222</v>
      </c>
      <c r="G80" s="45">
        <v>0</v>
      </c>
      <c r="H80" s="46">
        <v>0</v>
      </c>
      <c r="I80" s="47">
        <f>SUM(I59:I79)</f>
        <v>62677.667848654222</v>
      </c>
      <c r="K80" s="294">
        <v>0</v>
      </c>
    </row>
    <row r="81" spans="1:11" ht="15" thickBot="1">
      <c r="A81" s="32" t="s">
        <v>90</v>
      </c>
      <c r="B81" s="48">
        <f>B80/$I80</f>
        <v>0</v>
      </c>
      <c r="C81" s="48">
        <f t="shared" ref="C81:I81" si="17">C80/$I80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9">
        <f t="shared" si="17"/>
        <v>1</v>
      </c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1136.6078595644105</v>
      </c>
      <c r="C85" s="37">
        <f t="shared" ref="C85:H100" si="18">C579+C605+C631</f>
        <v>0</v>
      </c>
      <c r="D85" s="37">
        <f t="shared" si="18"/>
        <v>87.392140435589454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1224</v>
      </c>
      <c r="K85" s="294">
        <v>0</v>
      </c>
    </row>
    <row r="86" spans="1:11" ht="15">
      <c r="A86" s="28" t="s">
        <v>8</v>
      </c>
      <c r="B86" s="40">
        <f t="shared" ref="B86:H101" si="19">B580+B606+B632</f>
        <v>37.937138872105464</v>
      </c>
      <c r="C86" s="40">
        <f t="shared" si="18"/>
        <v>0</v>
      </c>
      <c r="D86" s="40">
        <f t="shared" si="18"/>
        <v>4.0628611278945339</v>
      </c>
      <c r="E86" s="40">
        <f t="shared" si="18"/>
        <v>0</v>
      </c>
      <c r="F86" s="40">
        <f t="shared" si="18"/>
        <v>0</v>
      </c>
      <c r="G86" s="40">
        <f t="shared" si="18"/>
        <v>0</v>
      </c>
      <c r="H86" s="41">
        <f t="shared" si="18"/>
        <v>0</v>
      </c>
      <c r="I86" s="42">
        <f t="shared" ref="I86:I105" si="20">SUM(B86:H86)</f>
        <v>42</v>
      </c>
      <c r="K86" s="294">
        <v>0</v>
      </c>
    </row>
    <row r="87" spans="1:11" ht="15">
      <c r="A87" s="29" t="s">
        <v>9</v>
      </c>
      <c r="B87" s="43">
        <f t="shared" si="19"/>
        <v>266.90504010806615</v>
      </c>
      <c r="C87" s="43">
        <f t="shared" si="18"/>
        <v>0</v>
      </c>
      <c r="D87" s="43">
        <f t="shared" si="18"/>
        <v>20.094959891933843</v>
      </c>
      <c r="E87" s="43">
        <f t="shared" si="18"/>
        <v>0</v>
      </c>
      <c r="F87" s="43">
        <f t="shared" si="18"/>
        <v>0</v>
      </c>
      <c r="G87" s="43">
        <f t="shared" si="18"/>
        <v>0</v>
      </c>
      <c r="H87" s="44">
        <f t="shared" si="18"/>
        <v>0</v>
      </c>
      <c r="I87" s="39">
        <f t="shared" si="20"/>
        <v>287</v>
      </c>
      <c r="K87" s="294">
        <v>0</v>
      </c>
    </row>
    <row r="88" spans="1:11" ht="15">
      <c r="A88" s="28" t="s">
        <v>10</v>
      </c>
      <c r="B88" s="40">
        <f t="shared" si="19"/>
        <v>2745.1204409505394</v>
      </c>
      <c r="C88" s="40">
        <f t="shared" si="18"/>
        <v>0</v>
      </c>
      <c r="D88" s="40">
        <f t="shared" si="18"/>
        <v>180.87955904946057</v>
      </c>
      <c r="E88" s="40">
        <f t="shared" si="18"/>
        <v>0</v>
      </c>
      <c r="F88" s="40">
        <f t="shared" si="18"/>
        <v>0</v>
      </c>
      <c r="G88" s="40">
        <f t="shared" si="18"/>
        <v>0</v>
      </c>
      <c r="H88" s="41">
        <f t="shared" si="18"/>
        <v>0</v>
      </c>
      <c r="I88" s="42">
        <f t="shared" si="20"/>
        <v>2926</v>
      </c>
      <c r="K88" s="294">
        <v>0</v>
      </c>
    </row>
    <row r="89" spans="1:11" ht="14.25" customHeight="1">
      <c r="A89" s="29" t="s">
        <v>11</v>
      </c>
      <c r="B89" s="43">
        <f t="shared" si="19"/>
        <v>0</v>
      </c>
      <c r="C89" s="43">
        <f t="shared" si="18"/>
        <v>0</v>
      </c>
      <c r="D89" s="43">
        <f t="shared" si="18"/>
        <v>0</v>
      </c>
      <c r="E89" s="43">
        <f t="shared" si="18"/>
        <v>0</v>
      </c>
      <c r="F89" s="43">
        <f t="shared" si="18"/>
        <v>0</v>
      </c>
      <c r="G89" s="43">
        <f t="shared" si="18"/>
        <v>0</v>
      </c>
      <c r="H89" s="44">
        <f t="shared" si="18"/>
        <v>0</v>
      </c>
      <c r="I89" s="39">
        <f t="shared" si="20"/>
        <v>0</v>
      </c>
      <c r="K89" s="294">
        <v>0</v>
      </c>
    </row>
    <row r="90" spans="1:11" ht="15">
      <c r="A90" s="28" t="s">
        <v>12</v>
      </c>
      <c r="B90" s="40">
        <f t="shared" si="19"/>
        <v>0</v>
      </c>
      <c r="C90" s="40">
        <f t="shared" si="18"/>
        <v>0</v>
      </c>
      <c r="D90" s="40">
        <f t="shared" si="18"/>
        <v>6.6861978623078716E-2</v>
      </c>
      <c r="E90" s="40">
        <f t="shared" si="18"/>
        <v>34.863726251084621</v>
      </c>
      <c r="F90" s="40">
        <f t="shared" si="18"/>
        <v>0</v>
      </c>
      <c r="G90" s="40">
        <f t="shared" si="18"/>
        <v>0</v>
      </c>
      <c r="H90" s="41">
        <f t="shared" si="18"/>
        <v>0</v>
      </c>
      <c r="I90" s="42">
        <f t="shared" si="20"/>
        <v>34.930588229707702</v>
      </c>
      <c r="K90" s="294">
        <v>0</v>
      </c>
    </row>
    <row r="91" spans="1:11" ht="15">
      <c r="A91" s="29" t="s">
        <v>13</v>
      </c>
      <c r="B91" s="43">
        <f t="shared" si="19"/>
        <v>0</v>
      </c>
      <c r="C91" s="43">
        <f t="shared" si="18"/>
        <v>0</v>
      </c>
      <c r="D91" s="43">
        <f t="shared" si="18"/>
        <v>0</v>
      </c>
      <c r="E91" s="43">
        <f t="shared" si="18"/>
        <v>38</v>
      </c>
      <c r="F91" s="43">
        <f t="shared" si="18"/>
        <v>0</v>
      </c>
      <c r="G91" s="43">
        <f t="shared" si="18"/>
        <v>0</v>
      </c>
      <c r="H91" s="44">
        <f t="shared" si="18"/>
        <v>0</v>
      </c>
      <c r="I91" s="39">
        <f t="shared" si="20"/>
        <v>38</v>
      </c>
      <c r="K91" s="294">
        <v>0</v>
      </c>
    </row>
    <row r="92" spans="1:11" ht="15">
      <c r="A92" s="28" t="s">
        <v>14</v>
      </c>
      <c r="B92" s="40">
        <f t="shared" si="19"/>
        <v>0</v>
      </c>
      <c r="C92" s="40">
        <f t="shared" si="18"/>
        <v>1.8388164713681638</v>
      </c>
      <c r="D92" s="40">
        <f t="shared" si="18"/>
        <v>0.18049925670766628</v>
      </c>
      <c r="E92" s="40">
        <f t="shared" si="18"/>
        <v>173.44830584511891</v>
      </c>
      <c r="F92" s="40">
        <f t="shared" si="18"/>
        <v>3524.6584061770573</v>
      </c>
      <c r="G92" s="40">
        <f t="shared" si="18"/>
        <v>0</v>
      </c>
      <c r="H92" s="41">
        <f t="shared" si="18"/>
        <v>0</v>
      </c>
      <c r="I92" s="42">
        <f>SUM(B92:H92)</f>
        <v>3700.126027750252</v>
      </c>
      <c r="K92" s="294">
        <v>0</v>
      </c>
    </row>
    <row r="93" spans="1:11" ht="15">
      <c r="A93" s="29" t="s">
        <v>15</v>
      </c>
      <c r="B93" s="43">
        <f t="shared" si="19"/>
        <v>13433.02246206909</v>
      </c>
      <c r="C93" s="43">
        <f t="shared" si="18"/>
        <v>9.3060887254074558</v>
      </c>
      <c r="D93" s="43">
        <f t="shared" si="18"/>
        <v>1020.6714492055025</v>
      </c>
      <c r="E93" s="43">
        <f t="shared" si="18"/>
        <v>0</v>
      </c>
      <c r="F93" s="43">
        <f t="shared" si="18"/>
        <v>0</v>
      </c>
      <c r="G93" s="43">
        <f t="shared" si="18"/>
        <v>0</v>
      </c>
      <c r="H93" s="44">
        <f t="shared" si="18"/>
        <v>0</v>
      </c>
      <c r="I93" s="39">
        <f t="shared" si="20"/>
        <v>14463</v>
      </c>
      <c r="K93" s="294">
        <v>0</v>
      </c>
    </row>
    <row r="94" spans="1:11" ht="15">
      <c r="A94" s="28" t="s">
        <v>16</v>
      </c>
      <c r="B94" s="40">
        <f t="shared" si="19"/>
        <v>2843.8432438225273</v>
      </c>
      <c r="C94" s="40">
        <f t="shared" si="18"/>
        <v>152.58036540112511</v>
      </c>
      <c r="D94" s="40">
        <f t="shared" si="18"/>
        <v>158.90388615899727</v>
      </c>
      <c r="E94" s="40">
        <f t="shared" si="18"/>
        <v>72.672504617350029</v>
      </c>
      <c r="F94" s="40">
        <f t="shared" si="18"/>
        <v>0</v>
      </c>
      <c r="G94" s="40">
        <f t="shared" si="18"/>
        <v>0</v>
      </c>
      <c r="H94" s="41">
        <f t="shared" si="18"/>
        <v>0</v>
      </c>
      <c r="I94" s="42">
        <f t="shared" si="20"/>
        <v>3228</v>
      </c>
      <c r="K94" s="294">
        <v>0</v>
      </c>
    </row>
    <row r="95" spans="1:11" ht="15">
      <c r="A95" s="29" t="s">
        <v>17</v>
      </c>
      <c r="B95" s="43">
        <f t="shared" si="19"/>
        <v>753.84836139735205</v>
      </c>
      <c r="C95" s="43">
        <f t="shared" si="18"/>
        <v>2.0925959740060902</v>
      </c>
      <c r="D95" s="43">
        <f t="shared" si="18"/>
        <v>75.323487366947134</v>
      </c>
      <c r="E95" s="43">
        <f t="shared" si="18"/>
        <v>7.7355552616947962</v>
      </c>
      <c r="F95" s="43">
        <f t="shared" si="18"/>
        <v>0</v>
      </c>
      <c r="G95" s="43">
        <f t="shared" si="18"/>
        <v>0</v>
      </c>
      <c r="H95" s="44">
        <f t="shared" si="18"/>
        <v>0</v>
      </c>
      <c r="I95" s="39">
        <f t="shared" si="20"/>
        <v>839.00000000000011</v>
      </c>
      <c r="K95" s="294">
        <v>0</v>
      </c>
    </row>
    <row r="96" spans="1:11" ht="15">
      <c r="A96" s="28" t="s">
        <v>18</v>
      </c>
      <c r="B96" s="40">
        <f t="shared" si="19"/>
        <v>0</v>
      </c>
      <c r="C96" s="40">
        <f t="shared" si="18"/>
        <v>0</v>
      </c>
      <c r="D96" s="40">
        <f t="shared" si="18"/>
        <v>0</v>
      </c>
      <c r="E96" s="40">
        <f t="shared" si="18"/>
        <v>0</v>
      </c>
      <c r="F96" s="40">
        <f t="shared" si="18"/>
        <v>0</v>
      </c>
      <c r="G96" s="40">
        <f t="shared" si="18"/>
        <v>0</v>
      </c>
      <c r="H96" s="41">
        <f t="shared" si="18"/>
        <v>0</v>
      </c>
      <c r="I96" s="42">
        <f t="shared" si="20"/>
        <v>0</v>
      </c>
      <c r="K96" s="294">
        <v>0</v>
      </c>
    </row>
    <row r="97" spans="1:11" ht="15">
      <c r="A97" s="29" t="s">
        <v>140</v>
      </c>
      <c r="B97" s="43">
        <f t="shared" si="19"/>
        <v>11992.785651372584</v>
      </c>
      <c r="C97" s="43">
        <f t="shared" si="18"/>
        <v>473.17444689974246</v>
      </c>
      <c r="D97" s="43">
        <f t="shared" si="18"/>
        <v>2920.2103480516807</v>
      </c>
      <c r="E97" s="43">
        <f t="shared" si="18"/>
        <v>72.666040330434384</v>
      </c>
      <c r="F97" s="43">
        <f t="shared" si="18"/>
        <v>0</v>
      </c>
      <c r="G97" s="43">
        <f t="shared" si="18"/>
        <v>0</v>
      </c>
      <c r="H97" s="44">
        <f t="shared" si="18"/>
        <v>0</v>
      </c>
      <c r="I97" s="39">
        <f t="shared" si="20"/>
        <v>15458.83648665444</v>
      </c>
      <c r="K97" s="294">
        <v>0</v>
      </c>
    </row>
    <row r="98" spans="1:11" ht="15">
      <c r="A98" s="28" t="s">
        <v>19</v>
      </c>
      <c r="B98" s="40">
        <f t="shared" si="19"/>
        <v>0</v>
      </c>
      <c r="C98" s="40">
        <f t="shared" si="18"/>
        <v>0</v>
      </c>
      <c r="D98" s="40">
        <f t="shared" si="18"/>
        <v>0</v>
      </c>
      <c r="E98" s="40">
        <f t="shared" si="18"/>
        <v>0</v>
      </c>
      <c r="F98" s="40">
        <f t="shared" si="18"/>
        <v>0</v>
      </c>
      <c r="G98" s="40">
        <f t="shared" si="18"/>
        <v>0</v>
      </c>
      <c r="H98" s="41">
        <f t="shared" si="18"/>
        <v>0</v>
      </c>
      <c r="I98" s="42">
        <f t="shared" si="20"/>
        <v>0</v>
      </c>
      <c r="K98" s="294">
        <v>0</v>
      </c>
    </row>
    <row r="99" spans="1:11" ht="15">
      <c r="A99" s="29" t="s">
        <v>20</v>
      </c>
      <c r="B99" s="43">
        <f t="shared" si="19"/>
        <v>0</v>
      </c>
      <c r="C99" s="43">
        <f t="shared" si="18"/>
        <v>0</v>
      </c>
      <c r="D99" s="43">
        <f t="shared" si="18"/>
        <v>0</v>
      </c>
      <c r="E99" s="43">
        <f t="shared" si="18"/>
        <v>0</v>
      </c>
      <c r="F99" s="43">
        <f t="shared" si="18"/>
        <v>0</v>
      </c>
      <c r="G99" s="43">
        <f t="shared" si="18"/>
        <v>0</v>
      </c>
      <c r="H99" s="44">
        <f t="shared" si="18"/>
        <v>0</v>
      </c>
      <c r="I99" s="39">
        <f t="shared" si="20"/>
        <v>0</v>
      </c>
      <c r="K99" s="294">
        <v>0</v>
      </c>
    </row>
    <row r="100" spans="1:11" ht="15">
      <c r="A100" s="28" t="s">
        <v>21</v>
      </c>
      <c r="B100" s="40">
        <f t="shared" si="19"/>
        <v>79.530572657116323</v>
      </c>
      <c r="C100" s="40">
        <f t="shared" si="18"/>
        <v>0</v>
      </c>
      <c r="D100" s="40">
        <f t="shared" si="18"/>
        <v>1.4694273428836784</v>
      </c>
      <c r="E100" s="40">
        <f t="shared" si="18"/>
        <v>0</v>
      </c>
      <c r="F100" s="40">
        <f t="shared" si="18"/>
        <v>0</v>
      </c>
      <c r="G100" s="40">
        <f t="shared" si="18"/>
        <v>0</v>
      </c>
      <c r="H100" s="41">
        <f t="shared" si="18"/>
        <v>0</v>
      </c>
      <c r="I100" s="42">
        <f t="shared" si="20"/>
        <v>81</v>
      </c>
      <c r="K100" s="294">
        <v>0</v>
      </c>
    </row>
    <row r="101" spans="1:11" ht="15">
      <c r="A101" s="30" t="s">
        <v>60</v>
      </c>
      <c r="B101" s="43">
        <f t="shared" si="19"/>
        <v>16738.182795271503</v>
      </c>
      <c r="C101" s="43">
        <f t="shared" si="19"/>
        <v>31.054197284219683</v>
      </c>
      <c r="D101" s="43">
        <f t="shared" si="19"/>
        <v>2086.7630074442759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18855.999999999996</v>
      </c>
      <c r="K101" s="294">
        <v>0</v>
      </c>
    </row>
    <row r="102" spans="1:11" ht="15">
      <c r="A102" s="28" t="s">
        <v>22</v>
      </c>
      <c r="B102" s="40">
        <f t="shared" ref="B102:H105" si="21">B596+B622+B648</f>
        <v>689.26199651810884</v>
      </c>
      <c r="C102" s="40">
        <f t="shared" si="21"/>
        <v>0</v>
      </c>
      <c r="D102" s="40">
        <f t="shared" si="21"/>
        <v>51.810985116046169</v>
      </c>
      <c r="E102" s="40">
        <f t="shared" si="21"/>
        <v>0</v>
      </c>
      <c r="F102" s="40">
        <f t="shared" si="21"/>
        <v>82.179059325844875</v>
      </c>
      <c r="G102" s="40">
        <f t="shared" si="21"/>
        <v>0</v>
      </c>
      <c r="H102" s="41">
        <f t="shared" si="21"/>
        <v>0</v>
      </c>
      <c r="I102" s="42">
        <f t="shared" si="20"/>
        <v>823.25204095999982</v>
      </c>
      <c r="K102" s="294">
        <v>0</v>
      </c>
    </row>
    <row r="103" spans="1:11" ht="15">
      <c r="A103" s="30" t="s">
        <v>23</v>
      </c>
      <c r="B103" s="43">
        <f t="shared" si="21"/>
        <v>474.65229283218918</v>
      </c>
      <c r="C103" s="43">
        <f t="shared" si="21"/>
        <v>0</v>
      </c>
      <c r="D103" s="43">
        <f t="shared" si="21"/>
        <v>413.7846802412742</v>
      </c>
      <c r="E103" s="43">
        <f t="shared" si="21"/>
        <v>0</v>
      </c>
      <c r="F103" s="43">
        <f t="shared" si="21"/>
        <v>0</v>
      </c>
      <c r="G103" s="43">
        <f t="shared" si="21"/>
        <v>0</v>
      </c>
      <c r="H103" s="44">
        <f t="shared" si="21"/>
        <v>0</v>
      </c>
      <c r="I103" s="39">
        <f t="shared" si="20"/>
        <v>888.43697307346338</v>
      </c>
      <c r="K103" s="294">
        <v>0</v>
      </c>
    </row>
    <row r="104" spans="1:11" ht="15">
      <c r="A104" s="28" t="s">
        <v>24</v>
      </c>
      <c r="B104" s="40">
        <f t="shared" si="21"/>
        <v>1431.4672698049897</v>
      </c>
      <c r="C104" s="40">
        <f t="shared" si="21"/>
        <v>2.8014337150110218</v>
      </c>
      <c r="D104" s="40">
        <f t="shared" si="21"/>
        <v>226.40888448000001</v>
      </c>
      <c r="E104" s="40">
        <f t="shared" si="21"/>
        <v>0</v>
      </c>
      <c r="F104" s="40">
        <f t="shared" si="21"/>
        <v>0</v>
      </c>
      <c r="G104" s="40">
        <f t="shared" si="21"/>
        <v>0</v>
      </c>
      <c r="H104" s="41">
        <f t="shared" si="21"/>
        <v>0</v>
      </c>
      <c r="I104" s="42">
        <f>SUM(B104:H104)</f>
        <v>1660.6775880000007</v>
      </c>
      <c r="K104" s="294">
        <v>0</v>
      </c>
    </row>
    <row r="105" spans="1:11" ht="15.75" thickBot="1">
      <c r="A105" s="30" t="s">
        <v>25</v>
      </c>
      <c r="B105" s="43">
        <f t="shared" si="21"/>
        <v>3020.0230563494201</v>
      </c>
      <c r="C105" s="43">
        <f t="shared" si="21"/>
        <v>0.42209873124804631</v>
      </c>
      <c r="D105" s="43">
        <f t="shared" si="21"/>
        <v>4320.9453415607768</v>
      </c>
      <c r="E105" s="43">
        <f t="shared" si="21"/>
        <v>5559.0037174948129</v>
      </c>
      <c r="F105" s="43">
        <f t="shared" si="21"/>
        <v>0</v>
      </c>
      <c r="G105" s="43">
        <f t="shared" si="21"/>
        <v>3117.2390878930937</v>
      </c>
      <c r="H105" s="44">
        <f t="shared" si="21"/>
        <v>3.01469797064872</v>
      </c>
      <c r="I105" s="39">
        <f t="shared" si="20"/>
        <v>16020.647999999997</v>
      </c>
      <c r="K105" s="294">
        <v>0</v>
      </c>
    </row>
    <row r="106" spans="1:11" ht="13.5" customHeight="1">
      <c r="A106" s="31" t="s">
        <v>26</v>
      </c>
      <c r="B106" s="45">
        <f>SUM(B85:B105)</f>
        <v>55643.188181589998</v>
      </c>
      <c r="C106" s="45">
        <f t="shared" ref="C106:H106" si="22">SUM(C85:C105)</f>
        <v>673.27004320212802</v>
      </c>
      <c r="D106" s="45">
        <f t="shared" si="22"/>
        <v>11568.968378708594</v>
      </c>
      <c r="E106" s="45">
        <f t="shared" si="22"/>
        <v>5958.3898498004955</v>
      </c>
      <c r="F106" s="45">
        <f t="shared" si="22"/>
        <v>3606.837465502902</v>
      </c>
      <c r="G106" s="45">
        <f t="shared" si="22"/>
        <v>3117.2390878930937</v>
      </c>
      <c r="H106" s="46">
        <f t="shared" si="22"/>
        <v>3.01469797064872</v>
      </c>
      <c r="I106" s="47">
        <f>SUM(I85:I105)</f>
        <v>80570.907704667843</v>
      </c>
      <c r="K106" s="294">
        <v>0</v>
      </c>
    </row>
    <row r="107" spans="1:11" ht="13.5" customHeight="1" thickBot="1">
      <c r="A107" s="32" t="s">
        <v>90</v>
      </c>
      <c r="B107" s="48">
        <f>B106/$I106</f>
        <v>0.69061141008302596</v>
      </c>
      <c r="C107" s="48">
        <f t="shared" ref="C107:I107" si="23">C106/$I106</f>
        <v>8.3562424997121187E-3</v>
      </c>
      <c r="D107" s="48">
        <f t="shared" si="23"/>
        <v>0.14358741521337423</v>
      </c>
      <c r="E107" s="48">
        <f t="shared" si="23"/>
        <v>7.3952125147217357E-2</v>
      </c>
      <c r="F107" s="48">
        <f t="shared" si="23"/>
        <v>4.4766002621240683E-2</v>
      </c>
      <c r="G107" s="48">
        <f t="shared" si="23"/>
        <v>3.8689387729368946E-2</v>
      </c>
      <c r="H107" s="48">
        <f t="shared" si="23"/>
        <v>3.7416706060940463E-5</v>
      </c>
      <c r="I107" s="49">
        <f t="shared" si="23"/>
        <v>1</v>
      </c>
    </row>
    <row r="108" spans="1:11" ht="15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5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0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0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9</v>
      </c>
      <c r="B113" s="43">
        <v>0</v>
      </c>
      <c r="C113" s="43">
        <v>0</v>
      </c>
      <c r="D113" s="43">
        <v>0</v>
      </c>
      <c r="E113" s="43">
        <v>0</v>
      </c>
      <c r="F113" s="422"/>
      <c r="G113" s="43">
        <v>0</v>
      </c>
      <c r="H113" s="44">
        <v>0</v>
      </c>
      <c r="I113" s="39">
        <f t="shared" si="24"/>
        <v>0</v>
      </c>
    </row>
    <row r="114" spans="1:9" ht="15">
      <c r="A114" s="28" t="s">
        <v>10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11</v>
      </c>
      <c r="B115" s="43">
        <v>0</v>
      </c>
      <c r="C115" s="43">
        <v>0</v>
      </c>
      <c r="D115" s="43">
        <v>0</v>
      </c>
      <c r="E115" s="43">
        <v>0</v>
      </c>
      <c r="F115" s="422"/>
      <c r="G115" s="43">
        <v>0</v>
      </c>
      <c r="H115" s="44">
        <v>0</v>
      </c>
      <c r="I115" s="39">
        <f t="shared" si="24"/>
        <v>0</v>
      </c>
    </row>
    <row r="116" spans="1:9" ht="14.25" customHeight="1">
      <c r="A116" s="28" t="s">
        <v>12</v>
      </c>
      <c r="B116" s="40">
        <v>0</v>
      </c>
      <c r="C116" s="40">
        <v>0</v>
      </c>
      <c r="D116" s="40">
        <v>0</v>
      </c>
      <c r="E116" s="40">
        <v>0</v>
      </c>
      <c r="F116" s="422"/>
      <c r="G116" s="40">
        <v>0</v>
      </c>
      <c r="H116" s="41">
        <v>0</v>
      </c>
      <c r="I116" s="42">
        <f t="shared" si="24"/>
        <v>0</v>
      </c>
    </row>
    <row r="117" spans="1:9" ht="14.25" customHeight="1">
      <c r="A117" s="29" t="s">
        <v>13</v>
      </c>
      <c r="B117" s="43">
        <v>0</v>
      </c>
      <c r="C117" s="43">
        <v>0</v>
      </c>
      <c r="D117" s="43">
        <v>0</v>
      </c>
      <c r="E117" s="43">
        <v>0</v>
      </c>
      <c r="F117" s="422"/>
      <c r="G117" s="43">
        <v>0</v>
      </c>
      <c r="H117" s="44">
        <v>0</v>
      </c>
      <c r="I117" s="39">
        <f t="shared" si="24"/>
        <v>0</v>
      </c>
    </row>
    <row r="118" spans="1:9" ht="15">
      <c r="A118" s="28" t="s">
        <v>14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>SUM(B118:H118)</f>
        <v>0</v>
      </c>
    </row>
    <row r="119" spans="1:9" ht="15">
      <c r="A119" s="29" t="s">
        <v>15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24"/>
        <v>0</v>
      </c>
    </row>
    <row r="120" spans="1:9" ht="15">
      <c r="A120" s="28" t="s">
        <v>16</v>
      </c>
      <c r="B120" s="40">
        <v>2.6363636355647386E-8</v>
      </c>
      <c r="C120" s="40">
        <v>86.858304396973054</v>
      </c>
      <c r="D120" s="40">
        <v>0.14169557666331581</v>
      </c>
      <c r="E120" s="40">
        <v>0</v>
      </c>
      <c r="F120" s="422"/>
      <c r="G120" s="40">
        <v>0</v>
      </c>
      <c r="H120" s="41">
        <v>0</v>
      </c>
      <c r="I120" s="42">
        <f t="shared" si="24"/>
        <v>87</v>
      </c>
    </row>
    <row r="121" spans="1:9" ht="15">
      <c r="A121" s="29" t="s">
        <v>17</v>
      </c>
      <c r="B121" s="43">
        <v>0</v>
      </c>
      <c r="C121" s="43">
        <v>0</v>
      </c>
      <c r="D121" s="43">
        <v>0</v>
      </c>
      <c r="E121" s="43">
        <v>0</v>
      </c>
      <c r="F121" s="422"/>
      <c r="G121" s="43">
        <v>0</v>
      </c>
      <c r="H121" s="44">
        <v>0</v>
      </c>
      <c r="I121" s="39">
        <f t="shared" si="24"/>
        <v>0</v>
      </c>
    </row>
    <row r="122" spans="1:9" ht="15">
      <c r="A122" s="28" t="s">
        <v>18</v>
      </c>
      <c r="B122" s="40">
        <v>0</v>
      </c>
      <c r="C122" s="40">
        <v>0</v>
      </c>
      <c r="D122" s="40">
        <v>0</v>
      </c>
      <c r="E122" s="40">
        <v>0</v>
      </c>
      <c r="F122" s="422"/>
      <c r="G122" s="40">
        <v>0</v>
      </c>
      <c r="H122" s="41">
        <v>0</v>
      </c>
      <c r="I122" s="42">
        <f t="shared" si="24"/>
        <v>0</v>
      </c>
    </row>
    <row r="123" spans="1:9" ht="15">
      <c r="A123" s="29" t="s">
        <v>140</v>
      </c>
      <c r="B123" s="43">
        <v>9.227993307493314</v>
      </c>
      <c r="C123" s="43">
        <v>132.49724382914982</v>
      </c>
      <c r="D123" s="43">
        <v>348.23490433600267</v>
      </c>
      <c r="E123" s="43">
        <v>3.9858527354223142E-2</v>
      </c>
      <c r="F123" s="422"/>
      <c r="G123" s="43">
        <v>0</v>
      </c>
      <c r="H123" s="44">
        <v>0</v>
      </c>
      <c r="I123" s="39">
        <f t="shared" si="24"/>
        <v>490</v>
      </c>
    </row>
    <row r="124" spans="1:9" ht="15">
      <c r="A124" s="28" t="s">
        <v>19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>SUM(B124:H124)</f>
        <v>0</v>
      </c>
    </row>
    <row r="125" spans="1:9" ht="15">
      <c r="A125" s="29" t="s">
        <v>20</v>
      </c>
      <c r="B125" s="43">
        <v>0</v>
      </c>
      <c r="C125" s="43">
        <v>0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60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24"/>
        <v>0</v>
      </c>
    </row>
    <row r="128" spans="1:9" ht="15">
      <c r="A128" s="28" t="s">
        <v>22</v>
      </c>
      <c r="B128" s="40">
        <v>0</v>
      </c>
      <c r="C128" s="40">
        <v>0</v>
      </c>
      <c r="D128" s="40">
        <v>0</v>
      </c>
      <c r="E128" s="40">
        <v>0</v>
      </c>
      <c r="F128" s="422"/>
      <c r="G128" s="40">
        <v>0</v>
      </c>
      <c r="H128" s="41">
        <v>0</v>
      </c>
      <c r="I128" s="42">
        <f t="shared" si="24"/>
        <v>0</v>
      </c>
    </row>
    <row r="129" spans="1:11" ht="15">
      <c r="A129" s="30" t="s">
        <v>23</v>
      </c>
      <c r="B129" s="43">
        <v>0</v>
      </c>
      <c r="C129" s="43">
        <v>0</v>
      </c>
      <c r="D129" s="43">
        <v>0</v>
      </c>
      <c r="E129" s="43">
        <v>0</v>
      </c>
      <c r="F129" s="422"/>
      <c r="G129" s="43">
        <v>0</v>
      </c>
      <c r="H129" s="44">
        <v>0</v>
      </c>
      <c r="I129" s="39">
        <f t="shared" si="24"/>
        <v>0</v>
      </c>
    </row>
    <row r="130" spans="1:11" ht="15">
      <c r="A130" s="28" t="s">
        <v>24</v>
      </c>
      <c r="B130" s="40">
        <v>0</v>
      </c>
      <c r="C130" s="40">
        <v>0</v>
      </c>
      <c r="D130" s="40">
        <v>0</v>
      </c>
      <c r="E130" s="40">
        <v>0</v>
      </c>
      <c r="F130" s="422"/>
      <c r="G130" s="40">
        <v>0</v>
      </c>
      <c r="H130" s="41">
        <v>0</v>
      </c>
      <c r="I130" s="42">
        <f>SUM(B130:H130)</f>
        <v>0</v>
      </c>
    </row>
    <row r="131" spans="1:11" ht="15.75" thickBot="1">
      <c r="A131" s="30" t="s">
        <v>25</v>
      </c>
      <c r="B131" s="43">
        <v>2.0805653903713766</v>
      </c>
      <c r="C131" s="43">
        <v>0</v>
      </c>
      <c r="D131" s="43">
        <v>0</v>
      </c>
      <c r="E131" s="43">
        <v>185.20376248359543</v>
      </c>
      <c r="F131" s="423"/>
      <c r="G131" s="43">
        <v>59.952872126033206</v>
      </c>
      <c r="H131" s="44">
        <v>0</v>
      </c>
      <c r="I131" s="39">
        <f t="shared" si="24"/>
        <v>247.23720000000003</v>
      </c>
      <c r="J131" s="15"/>
      <c r="K131" s="296">
        <v>0</v>
      </c>
    </row>
    <row r="132" spans="1:11" s="15" customFormat="1" ht="15">
      <c r="A132" s="31" t="s">
        <v>26</v>
      </c>
      <c r="B132" s="45">
        <f>SUM(B111:B131)</f>
        <v>11.308558724228327</v>
      </c>
      <c r="C132" s="45">
        <f t="shared" ref="C132:F132" si="25">SUM(C111:C131)</f>
        <v>219.35554822612289</v>
      </c>
      <c r="D132" s="45">
        <f t="shared" si="25"/>
        <v>348.37659991266599</v>
      </c>
      <c r="E132" s="45">
        <f t="shared" si="25"/>
        <v>185.24362101094965</v>
      </c>
      <c r="F132" s="45">
        <f t="shared" si="25"/>
        <v>0</v>
      </c>
      <c r="G132" s="45">
        <f>SUM(G111:G131)</f>
        <v>59.952872126033206</v>
      </c>
      <c r="H132" s="46">
        <f t="shared" ref="H132" si="26">SUM(H111:H131)</f>
        <v>0</v>
      </c>
      <c r="I132" s="47">
        <f>SUM(I111:I131)</f>
        <v>824.23720000000003</v>
      </c>
      <c r="J132" s="4"/>
      <c r="K132" s="296">
        <v>0</v>
      </c>
    </row>
    <row r="133" spans="1:11" ht="15" thickBot="1">
      <c r="A133" s="32" t="s">
        <v>90</v>
      </c>
      <c r="B133" s="48">
        <f>B132/$I132</f>
        <v>1.3720029530611244E-2</v>
      </c>
      <c r="C133" s="48">
        <f t="shared" ref="C133:I133" si="27">C132/$I132</f>
        <v>0.26613157987303032</v>
      </c>
      <c r="D133" s="48">
        <f t="shared" si="27"/>
        <v>0.42266546561192092</v>
      </c>
      <c r="E133" s="48">
        <f t="shared" si="27"/>
        <v>0.22474552351064675</v>
      </c>
      <c r="F133" s="48">
        <f t="shared" si="27"/>
        <v>0</v>
      </c>
      <c r="G133" s="48">
        <f t="shared" si="27"/>
        <v>7.2737401473790805E-2</v>
      </c>
      <c r="H133" s="48">
        <f t="shared" si="27"/>
        <v>0</v>
      </c>
      <c r="I133" s="49">
        <f t="shared" si="27"/>
        <v>1</v>
      </c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5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28">SUM(B138:H138)</f>
        <v>0</v>
      </c>
    </row>
    <row r="139" spans="1:11" ht="15">
      <c r="A139" s="29" t="s">
        <v>9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8"/>
        <v>0</v>
      </c>
    </row>
    <row r="140" spans="1:11" ht="15">
      <c r="A140" s="28" t="s">
        <v>10</v>
      </c>
      <c r="B140" s="40">
        <v>0</v>
      </c>
      <c r="C140" s="40">
        <v>0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8"/>
        <v>0</v>
      </c>
    </row>
    <row r="141" spans="1:11" ht="15">
      <c r="A141" s="29" t="s">
        <v>11</v>
      </c>
      <c r="B141" s="43">
        <v>0</v>
      </c>
      <c r="C141" s="43">
        <v>0</v>
      </c>
      <c r="D141" s="43">
        <v>0</v>
      </c>
      <c r="E141" s="43">
        <v>0</v>
      </c>
      <c r="F141" s="422"/>
      <c r="G141" s="43">
        <v>0</v>
      </c>
      <c r="H141" s="44">
        <v>0</v>
      </c>
      <c r="I141" s="39">
        <f t="shared" si="28"/>
        <v>0</v>
      </c>
    </row>
    <row r="142" spans="1:11" ht="15">
      <c r="A142" s="28" t="s">
        <v>12</v>
      </c>
      <c r="B142" s="40">
        <v>0</v>
      </c>
      <c r="C142" s="40">
        <v>0</v>
      </c>
      <c r="D142" s="40">
        <v>0</v>
      </c>
      <c r="E142" s="40">
        <v>0</v>
      </c>
      <c r="F142" s="422"/>
      <c r="G142" s="40">
        <v>0</v>
      </c>
      <c r="H142" s="41">
        <v>0</v>
      </c>
      <c r="I142" s="42">
        <f t="shared" si="28"/>
        <v>0</v>
      </c>
    </row>
    <row r="143" spans="1:11" ht="14.25" customHeight="1">
      <c r="A143" s="29" t="s">
        <v>13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28"/>
        <v>0</v>
      </c>
    </row>
    <row r="144" spans="1:11" ht="14.25" customHeight="1">
      <c r="A144" s="28" t="s">
        <v>14</v>
      </c>
      <c r="B144" s="40">
        <v>0</v>
      </c>
      <c r="C144" s="40">
        <v>0</v>
      </c>
      <c r="D144" s="40">
        <v>4.0591202847682046</v>
      </c>
      <c r="E144" s="40">
        <v>4.4399668486380612</v>
      </c>
      <c r="F144" s="422"/>
      <c r="G144" s="40">
        <v>0</v>
      </c>
      <c r="H144" s="41">
        <v>0</v>
      </c>
      <c r="I144" s="42">
        <f>SUM(B144:H144)</f>
        <v>8.4990871334062668</v>
      </c>
    </row>
    <row r="145" spans="1:11" ht="15">
      <c r="A145" s="29" t="s">
        <v>15</v>
      </c>
      <c r="B145" s="43">
        <v>2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8"/>
        <v>2</v>
      </c>
    </row>
    <row r="146" spans="1:11" ht="15">
      <c r="A146" s="28" t="s">
        <v>16</v>
      </c>
      <c r="B146" s="40">
        <v>14.047549585183596</v>
      </c>
      <c r="C146" s="40">
        <v>118.99520457874034</v>
      </c>
      <c r="D146" s="40">
        <v>6.9572458360760514</v>
      </c>
      <c r="E146" s="40">
        <v>0</v>
      </c>
      <c r="F146" s="422"/>
      <c r="G146" s="40">
        <v>0</v>
      </c>
      <c r="H146" s="41">
        <v>0</v>
      </c>
      <c r="I146" s="42">
        <f t="shared" si="28"/>
        <v>140</v>
      </c>
    </row>
    <row r="147" spans="1:11" ht="15">
      <c r="A147" s="29" t="s">
        <v>17</v>
      </c>
      <c r="B147" s="43">
        <v>0</v>
      </c>
      <c r="C147" s="43">
        <v>0</v>
      </c>
      <c r="D147" s="43">
        <v>0</v>
      </c>
      <c r="E147" s="43">
        <v>0</v>
      </c>
      <c r="F147" s="422"/>
      <c r="G147" s="43">
        <v>0</v>
      </c>
      <c r="H147" s="44">
        <v>0</v>
      </c>
      <c r="I147" s="39">
        <f>SUM(B147:H147)</f>
        <v>0</v>
      </c>
    </row>
    <row r="148" spans="1:11" ht="15">
      <c r="A148" s="28" t="s">
        <v>18</v>
      </c>
      <c r="B148" s="40">
        <v>0</v>
      </c>
      <c r="C148" s="40">
        <v>0</v>
      </c>
      <c r="D148" s="40">
        <v>0</v>
      </c>
      <c r="E148" s="40">
        <v>0</v>
      </c>
      <c r="F148" s="422"/>
      <c r="G148" s="40">
        <v>0</v>
      </c>
      <c r="H148" s="41">
        <v>0</v>
      </c>
      <c r="I148" s="42">
        <f t="shared" si="28"/>
        <v>0</v>
      </c>
    </row>
    <row r="149" spans="1:11" ht="15">
      <c r="A149" s="29" t="s">
        <v>140</v>
      </c>
      <c r="B149" s="43">
        <v>7.7561397969336019</v>
      </c>
      <c r="C149" s="43">
        <v>355.30170362483295</v>
      </c>
      <c r="D149" s="43">
        <v>73.942156578233437</v>
      </c>
      <c r="E149" s="43">
        <v>0</v>
      </c>
      <c r="F149" s="422"/>
      <c r="G149" s="43">
        <v>0</v>
      </c>
      <c r="H149" s="44">
        <v>0</v>
      </c>
      <c r="I149" s="39">
        <f t="shared" si="28"/>
        <v>437</v>
      </c>
    </row>
    <row r="150" spans="1:11" ht="15">
      <c r="A150" s="28" t="s">
        <v>19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8"/>
        <v>0</v>
      </c>
    </row>
    <row r="151" spans="1:11" ht="15">
      <c r="A151" s="29" t="s">
        <v>20</v>
      </c>
      <c r="B151" s="43">
        <v>0</v>
      </c>
      <c r="C151" s="43">
        <v>0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28"/>
        <v>0</v>
      </c>
    </row>
    <row r="152" spans="1:11" ht="15">
      <c r="A152" s="28" t="s">
        <v>21</v>
      </c>
      <c r="B152" s="40">
        <v>0</v>
      </c>
      <c r="C152" s="40">
        <v>35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8"/>
        <v>35</v>
      </c>
    </row>
    <row r="153" spans="1:11" ht="15">
      <c r="A153" s="30" t="s">
        <v>60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8"/>
        <v>0</v>
      </c>
    </row>
    <row r="154" spans="1:11" ht="15">
      <c r="A154" s="28" t="s">
        <v>22</v>
      </c>
      <c r="B154" s="40">
        <v>0</v>
      </c>
      <c r="C154" s="40">
        <v>0</v>
      </c>
      <c r="D154" s="40">
        <v>0</v>
      </c>
      <c r="E154" s="40">
        <v>0</v>
      </c>
      <c r="F154" s="422"/>
      <c r="G154" s="40">
        <v>0</v>
      </c>
      <c r="H154" s="41">
        <v>0</v>
      </c>
      <c r="I154" s="42">
        <f t="shared" si="28"/>
        <v>0</v>
      </c>
    </row>
    <row r="155" spans="1:11" ht="15">
      <c r="A155" s="30" t="s">
        <v>23</v>
      </c>
      <c r="B155" s="43">
        <v>0</v>
      </c>
      <c r="C155" s="43">
        <v>0</v>
      </c>
      <c r="D155" s="43">
        <v>0</v>
      </c>
      <c r="E155" s="43">
        <v>0</v>
      </c>
      <c r="F155" s="422"/>
      <c r="G155" s="43">
        <v>0</v>
      </c>
      <c r="H155" s="44">
        <v>0</v>
      </c>
      <c r="I155" s="39">
        <f t="shared" si="28"/>
        <v>0</v>
      </c>
    </row>
    <row r="156" spans="1:11" ht="15">
      <c r="A156" s="28" t="s">
        <v>24</v>
      </c>
      <c r="B156" s="40">
        <v>520.59958633410315</v>
      </c>
      <c r="C156" s="40">
        <v>0</v>
      </c>
      <c r="D156" s="40">
        <v>21.330013665896793</v>
      </c>
      <c r="E156" s="40">
        <v>0</v>
      </c>
      <c r="F156" s="422"/>
      <c r="G156" s="40">
        <v>0</v>
      </c>
      <c r="H156" s="41">
        <v>0</v>
      </c>
      <c r="I156" s="42">
        <f>SUM(B156:H156)</f>
        <v>541.92959999999994</v>
      </c>
    </row>
    <row r="157" spans="1:11" ht="15.75" thickBot="1">
      <c r="A157" s="30" t="s">
        <v>25</v>
      </c>
      <c r="B157" s="43">
        <v>18.956118465925297</v>
      </c>
      <c r="C157" s="43">
        <v>0.10433124872315901</v>
      </c>
      <c r="D157" s="43">
        <v>87.03399711193191</v>
      </c>
      <c r="E157" s="43">
        <v>1930.6306302264575</v>
      </c>
      <c r="F157" s="423"/>
      <c r="G157" s="43">
        <v>36.836755642929354</v>
      </c>
      <c r="H157" s="44">
        <v>228.80016730403304</v>
      </c>
      <c r="I157" s="39">
        <f t="shared" si="28"/>
        <v>2302.3620000000005</v>
      </c>
      <c r="J157" s="15"/>
      <c r="K157" s="296">
        <v>0</v>
      </c>
    </row>
    <row r="158" spans="1:11" s="15" customFormat="1" ht="15">
      <c r="A158" s="31" t="s">
        <v>26</v>
      </c>
      <c r="B158" s="45">
        <f>SUM(B137:B157)</f>
        <v>563.35939418214571</v>
      </c>
      <c r="C158" s="45">
        <f t="shared" ref="C158:F158" si="29">SUM(C137:C157)</f>
        <v>509.40123945229647</v>
      </c>
      <c r="D158" s="45">
        <f t="shared" si="29"/>
        <v>193.32253347690639</v>
      </c>
      <c r="E158" s="45">
        <f t="shared" si="29"/>
        <v>1935.0705970750955</v>
      </c>
      <c r="F158" s="45">
        <f t="shared" si="29"/>
        <v>0</v>
      </c>
      <c r="G158" s="45">
        <f>SUM(G137:G157)</f>
        <v>36.836755642929354</v>
      </c>
      <c r="H158" s="46">
        <f t="shared" ref="H158" si="30">SUM(H137:H157)</f>
        <v>228.80016730403304</v>
      </c>
      <c r="I158" s="47">
        <f>SUM(I137:I157)</f>
        <v>3466.7906871334067</v>
      </c>
      <c r="J158" s="4"/>
      <c r="K158" s="296">
        <v>0</v>
      </c>
    </row>
    <row r="159" spans="1:11" ht="15" thickBot="1">
      <c r="A159" s="32" t="s">
        <v>90</v>
      </c>
      <c r="B159" s="48">
        <f>B158/$I158</f>
        <v>0.1625017040322016</v>
      </c>
      <c r="C159" s="48">
        <f t="shared" ref="C159:I159" si="31">C158/$I158</f>
        <v>0.146937408521051</v>
      </c>
      <c r="D159" s="48">
        <f t="shared" si="31"/>
        <v>5.5764120457113445E-2</v>
      </c>
      <c r="E159" s="48">
        <f t="shared" si="31"/>
        <v>0.55817347273283235</v>
      </c>
      <c r="F159" s="48">
        <f t="shared" si="31"/>
        <v>0</v>
      </c>
      <c r="G159" s="48">
        <f t="shared" si="31"/>
        <v>1.0625607072167559E-2</v>
      </c>
      <c r="H159" s="48">
        <f t="shared" si="31"/>
        <v>6.599768718463403E-2</v>
      </c>
      <c r="I159" s="49">
        <f t="shared" si="31"/>
        <v>1</v>
      </c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11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11" ht="15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</row>
    <row r="163" spans="1:11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  <c r="K163" s="296">
        <v>0</v>
      </c>
    </row>
    <row r="164" spans="1:11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32">SUM(B164:H164)</f>
        <v>0</v>
      </c>
      <c r="K164" s="296">
        <v>0</v>
      </c>
    </row>
    <row r="165" spans="1:11" ht="15">
      <c r="A165" s="29" t="s">
        <v>9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2"/>
        <v>0</v>
      </c>
      <c r="K165" s="296">
        <v>0</v>
      </c>
    </row>
    <row r="166" spans="1:11" ht="15">
      <c r="A166" s="28" t="s">
        <v>10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2"/>
        <v>0</v>
      </c>
      <c r="K166" s="296">
        <v>0</v>
      </c>
    </row>
    <row r="167" spans="1:11" ht="15">
      <c r="A167" s="29" t="s">
        <v>11</v>
      </c>
      <c r="B167" s="43">
        <v>0</v>
      </c>
      <c r="C167" s="43">
        <v>0</v>
      </c>
      <c r="D167" s="43">
        <v>0</v>
      </c>
      <c r="E167" s="43">
        <v>0</v>
      </c>
      <c r="F167" s="422"/>
      <c r="G167" s="43">
        <v>0</v>
      </c>
      <c r="H167" s="44">
        <v>0</v>
      </c>
      <c r="I167" s="39">
        <f t="shared" si="32"/>
        <v>0</v>
      </c>
      <c r="K167" s="296">
        <v>0</v>
      </c>
    </row>
    <row r="168" spans="1:11" ht="15">
      <c r="A168" s="28" t="s">
        <v>12</v>
      </c>
      <c r="B168" s="40">
        <v>0</v>
      </c>
      <c r="C168" s="40">
        <v>0</v>
      </c>
      <c r="D168" s="40">
        <v>0</v>
      </c>
      <c r="E168" s="40">
        <v>0</v>
      </c>
      <c r="F168" s="422"/>
      <c r="G168" s="40">
        <v>0</v>
      </c>
      <c r="H168" s="41">
        <v>0</v>
      </c>
      <c r="I168" s="42">
        <f t="shared" si="32"/>
        <v>0</v>
      </c>
      <c r="K168" s="296">
        <v>0</v>
      </c>
    </row>
    <row r="169" spans="1:11" ht="14.25" customHeight="1">
      <c r="A169" s="29" t="s">
        <v>13</v>
      </c>
      <c r="B169" s="43">
        <v>0</v>
      </c>
      <c r="C169" s="43">
        <v>0</v>
      </c>
      <c r="D169" s="43">
        <v>0</v>
      </c>
      <c r="E169" s="43">
        <v>0</v>
      </c>
      <c r="F169" s="422"/>
      <c r="G169" s="43">
        <v>0</v>
      </c>
      <c r="H169" s="44">
        <v>0</v>
      </c>
      <c r="I169" s="39">
        <f t="shared" si="32"/>
        <v>0</v>
      </c>
      <c r="K169" s="296">
        <v>0</v>
      </c>
    </row>
    <row r="170" spans="1:11" ht="14.25" customHeight="1">
      <c r="A170" s="28" t="s">
        <v>14</v>
      </c>
      <c r="B170" s="40">
        <v>0</v>
      </c>
      <c r="C170" s="40">
        <v>0</v>
      </c>
      <c r="D170" s="40">
        <v>0</v>
      </c>
      <c r="E170" s="40">
        <v>0.27910753778254094</v>
      </c>
      <c r="F170" s="422"/>
      <c r="G170" s="40">
        <v>0</v>
      </c>
      <c r="H170" s="41">
        <v>0</v>
      </c>
      <c r="I170" s="42">
        <f>SUM(B170:H170)</f>
        <v>0.27910753778254094</v>
      </c>
      <c r="K170" s="296">
        <v>0</v>
      </c>
    </row>
    <row r="171" spans="1:11" ht="15">
      <c r="A171" s="29" t="s">
        <v>15</v>
      </c>
      <c r="B171" s="43">
        <v>0</v>
      </c>
      <c r="C171" s="43">
        <v>0</v>
      </c>
      <c r="D171" s="43">
        <v>0</v>
      </c>
      <c r="E171" s="43">
        <v>0</v>
      </c>
      <c r="F171" s="422"/>
      <c r="G171" s="43">
        <v>0</v>
      </c>
      <c r="H171" s="44">
        <v>0</v>
      </c>
      <c r="I171" s="39">
        <f>SUM(B171:H171)</f>
        <v>0</v>
      </c>
      <c r="K171" s="296">
        <v>0</v>
      </c>
    </row>
    <row r="172" spans="1:11" ht="15">
      <c r="A172" s="28" t="s">
        <v>16</v>
      </c>
      <c r="B172" s="40">
        <v>4.8595101006712733</v>
      </c>
      <c r="C172" s="40">
        <v>0</v>
      </c>
      <c r="D172" s="40">
        <v>12.140489899328726</v>
      </c>
      <c r="E172" s="40">
        <v>0</v>
      </c>
      <c r="F172" s="422"/>
      <c r="G172" s="40">
        <v>0</v>
      </c>
      <c r="H172" s="41">
        <v>0</v>
      </c>
      <c r="I172" s="42">
        <f t="shared" si="32"/>
        <v>17</v>
      </c>
      <c r="K172" s="296">
        <v>0</v>
      </c>
    </row>
    <row r="173" spans="1:11" ht="15">
      <c r="A173" s="29" t="s">
        <v>17</v>
      </c>
      <c r="B173" s="43">
        <v>0</v>
      </c>
      <c r="C173" s="43">
        <v>0</v>
      </c>
      <c r="D173" s="43">
        <v>0</v>
      </c>
      <c r="E173" s="43">
        <v>0</v>
      </c>
      <c r="F173" s="422"/>
      <c r="G173" s="43">
        <v>0</v>
      </c>
      <c r="H173" s="44">
        <v>0</v>
      </c>
      <c r="I173" s="39">
        <f t="shared" si="32"/>
        <v>0</v>
      </c>
      <c r="K173" s="296">
        <v>0</v>
      </c>
    </row>
    <row r="174" spans="1:11" ht="15">
      <c r="A174" s="28" t="s">
        <v>18</v>
      </c>
      <c r="B174" s="40">
        <v>0</v>
      </c>
      <c r="C174" s="40">
        <v>0</v>
      </c>
      <c r="D174" s="40">
        <v>0</v>
      </c>
      <c r="E174" s="40">
        <v>0</v>
      </c>
      <c r="F174" s="422"/>
      <c r="G174" s="40">
        <v>0</v>
      </c>
      <c r="H174" s="41">
        <v>0</v>
      </c>
      <c r="I174" s="42">
        <f t="shared" si="32"/>
        <v>0</v>
      </c>
      <c r="K174" s="296">
        <v>0</v>
      </c>
    </row>
    <row r="175" spans="1:11" ht="15">
      <c r="A175" s="29" t="s">
        <v>140</v>
      </c>
      <c r="B175" s="43">
        <v>26.517866080798612</v>
      </c>
      <c r="C175" s="43">
        <v>13.811388583749277</v>
      </c>
      <c r="D175" s="43">
        <v>459.67074533545212</v>
      </c>
      <c r="E175" s="43">
        <v>0</v>
      </c>
      <c r="F175" s="422"/>
      <c r="G175" s="43">
        <v>0</v>
      </c>
      <c r="H175" s="44">
        <v>0</v>
      </c>
      <c r="I175" s="39">
        <f t="shared" si="32"/>
        <v>500</v>
      </c>
      <c r="K175" s="296">
        <v>0</v>
      </c>
    </row>
    <row r="176" spans="1:11" ht="15">
      <c r="A176" s="28" t="s">
        <v>19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2"/>
        <v>0</v>
      </c>
      <c r="K176" s="296">
        <v>0</v>
      </c>
    </row>
    <row r="177" spans="1:11" ht="15">
      <c r="A177" s="29" t="s">
        <v>20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32"/>
        <v>0</v>
      </c>
      <c r="K177" s="296"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2"/>
        <v>0</v>
      </c>
      <c r="K178" s="296">
        <v>0</v>
      </c>
    </row>
    <row r="179" spans="1:11" ht="15">
      <c r="A179" s="30" t="s">
        <v>60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2"/>
        <v>0</v>
      </c>
      <c r="K179" s="296">
        <v>0</v>
      </c>
    </row>
    <row r="180" spans="1:11" ht="15">
      <c r="A180" s="28" t="s">
        <v>22</v>
      </c>
      <c r="B180" s="40">
        <v>0</v>
      </c>
      <c r="C180" s="40">
        <v>0</v>
      </c>
      <c r="D180" s="40">
        <v>0</v>
      </c>
      <c r="E180" s="40">
        <v>0</v>
      </c>
      <c r="F180" s="422"/>
      <c r="G180" s="40">
        <v>0</v>
      </c>
      <c r="H180" s="41">
        <v>0</v>
      </c>
      <c r="I180" s="42">
        <f t="shared" si="32"/>
        <v>0</v>
      </c>
      <c r="K180" s="296">
        <v>0</v>
      </c>
    </row>
    <row r="181" spans="1:11" ht="15">
      <c r="A181" s="30" t="s">
        <v>23</v>
      </c>
      <c r="B181" s="43">
        <v>0</v>
      </c>
      <c r="C181" s="43">
        <v>0</v>
      </c>
      <c r="D181" s="43">
        <v>0</v>
      </c>
      <c r="E181" s="43">
        <v>0</v>
      </c>
      <c r="F181" s="422"/>
      <c r="G181" s="43">
        <v>0</v>
      </c>
      <c r="H181" s="44">
        <v>0</v>
      </c>
      <c r="I181" s="39">
        <f t="shared" si="32"/>
        <v>0</v>
      </c>
      <c r="K181" s="296">
        <v>0</v>
      </c>
    </row>
    <row r="182" spans="1:11" ht="15">
      <c r="A182" s="28" t="s">
        <v>24</v>
      </c>
      <c r="B182" s="40">
        <v>0</v>
      </c>
      <c r="C182" s="40">
        <v>0</v>
      </c>
      <c r="D182" s="40">
        <v>0</v>
      </c>
      <c r="E182" s="40">
        <v>0</v>
      </c>
      <c r="F182" s="422"/>
      <c r="G182" s="40">
        <v>0</v>
      </c>
      <c r="H182" s="41">
        <v>0</v>
      </c>
      <c r="I182" s="42">
        <f>SUM(B182:H182)</f>
        <v>0</v>
      </c>
      <c r="J182" s="15"/>
      <c r="K182" s="296">
        <v>0</v>
      </c>
    </row>
    <row r="183" spans="1:11" s="15" customFormat="1" ht="15.75" thickBot="1">
      <c r="A183" s="30" t="s">
        <v>25</v>
      </c>
      <c r="B183" s="43">
        <v>4.1095783442509681</v>
      </c>
      <c r="C183" s="43">
        <v>0</v>
      </c>
      <c r="D183" s="43">
        <v>101.59478925275927</v>
      </c>
      <c r="E183" s="43">
        <v>106.8784855860017</v>
      </c>
      <c r="F183" s="423"/>
      <c r="G183" s="43">
        <v>9.5588097154573468</v>
      </c>
      <c r="H183" s="44">
        <v>30.545937101530697</v>
      </c>
      <c r="I183" s="39">
        <f t="shared" si="32"/>
        <v>252.68759999999997</v>
      </c>
      <c r="J183" s="4"/>
      <c r="K183" s="296">
        <v>0</v>
      </c>
    </row>
    <row r="184" spans="1:11" ht="15">
      <c r="A184" s="31" t="s">
        <v>26</v>
      </c>
      <c r="B184" s="45">
        <f>SUM(B163:B183)</f>
        <v>35.486954525720854</v>
      </c>
      <c r="C184" s="45">
        <f t="shared" ref="C184:F184" si="33">SUM(C163:C183)</f>
        <v>13.811388583749277</v>
      </c>
      <c r="D184" s="45">
        <f t="shared" si="33"/>
        <v>573.40602448754009</v>
      </c>
      <c r="E184" s="45">
        <f t="shared" si="33"/>
        <v>107.15759312378424</v>
      </c>
      <c r="F184" s="45">
        <f t="shared" si="33"/>
        <v>0</v>
      </c>
      <c r="G184" s="45">
        <f>SUM(G163:G183)</f>
        <v>9.5588097154573468</v>
      </c>
      <c r="H184" s="46">
        <f t="shared" ref="H184" si="34">SUM(H163:H183)</f>
        <v>30.545937101530697</v>
      </c>
      <c r="I184" s="47">
        <f>SUM(I163:I183)</f>
        <v>769.96670753778255</v>
      </c>
      <c r="K184" s="296">
        <v>0</v>
      </c>
    </row>
    <row r="185" spans="1:11" ht="15" thickBot="1">
      <c r="A185" s="32" t="s">
        <v>90</v>
      </c>
      <c r="B185" s="48">
        <f>B184/$I184</f>
        <v>4.608894667563207E-2</v>
      </c>
      <c r="C185" s="48">
        <f t="shared" ref="C185:I185" si="35">C184/$I184</f>
        <v>1.7937643859843831E-2</v>
      </c>
      <c r="D185" s="48">
        <f t="shared" si="35"/>
        <v>0.74471534791574456</v>
      </c>
      <c r="E185" s="48">
        <f t="shared" si="35"/>
        <v>0.13917172271831763</v>
      </c>
      <c r="F185" s="48">
        <f t="shared" si="35"/>
        <v>0</v>
      </c>
      <c r="G185" s="48">
        <f t="shared" si="35"/>
        <v>1.2414575360049957E-2</v>
      </c>
      <c r="H185" s="48">
        <f t="shared" si="35"/>
        <v>3.9671763470411861E-2</v>
      </c>
      <c r="I185" s="49">
        <f t="shared" si="35"/>
        <v>1</v>
      </c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5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1856</v>
      </c>
      <c r="E189" s="37">
        <v>0</v>
      </c>
      <c r="F189" s="421"/>
      <c r="G189" s="37">
        <v>0</v>
      </c>
      <c r="H189" s="38">
        <v>0</v>
      </c>
      <c r="I189" s="39">
        <f>SUM(B189:H189)</f>
        <v>1856</v>
      </c>
    </row>
    <row r="190" spans="1:11" ht="15">
      <c r="A190" s="28" t="s">
        <v>8</v>
      </c>
      <c r="B190" s="40">
        <v>0</v>
      </c>
      <c r="C190" s="40">
        <v>0</v>
      </c>
      <c r="D190" s="40">
        <v>0</v>
      </c>
      <c r="E190" s="40">
        <v>0</v>
      </c>
      <c r="F190" s="422"/>
      <c r="G190" s="40">
        <v>0</v>
      </c>
      <c r="H190" s="41">
        <v>0</v>
      </c>
      <c r="I190" s="42">
        <f t="shared" ref="I190:I209" si="36">SUM(B190:H190)</f>
        <v>0</v>
      </c>
    </row>
    <row r="191" spans="1:11" ht="15">
      <c r="A191" s="29" t="s">
        <v>9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36"/>
        <v>0</v>
      </c>
    </row>
    <row r="192" spans="1:11" ht="15">
      <c r="A192" s="28" t="s">
        <v>10</v>
      </c>
      <c r="B192" s="40">
        <v>0</v>
      </c>
      <c r="C192" s="40">
        <v>0</v>
      </c>
      <c r="D192" s="40">
        <v>0</v>
      </c>
      <c r="E192" s="40">
        <v>0</v>
      </c>
      <c r="F192" s="422"/>
      <c r="G192" s="40">
        <v>0</v>
      </c>
      <c r="H192" s="41">
        <v>0</v>
      </c>
      <c r="I192" s="42">
        <f t="shared" si="36"/>
        <v>0</v>
      </c>
    </row>
    <row r="193" spans="1:11" ht="15">
      <c r="A193" s="29" t="s">
        <v>11</v>
      </c>
      <c r="B193" s="43">
        <v>0</v>
      </c>
      <c r="C193" s="43">
        <v>0</v>
      </c>
      <c r="D193" s="43">
        <v>0</v>
      </c>
      <c r="E193" s="43">
        <v>0</v>
      </c>
      <c r="F193" s="422"/>
      <c r="G193" s="43">
        <v>0</v>
      </c>
      <c r="H193" s="44">
        <v>0</v>
      </c>
      <c r="I193" s="39">
        <f t="shared" si="36"/>
        <v>0</v>
      </c>
    </row>
    <row r="194" spans="1:11" ht="14.25" customHeight="1">
      <c r="A194" s="28" t="s">
        <v>12</v>
      </c>
      <c r="B194" s="40">
        <v>0</v>
      </c>
      <c r="C194" s="40">
        <v>0</v>
      </c>
      <c r="D194" s="40">
        <v>0</v>
      </c>
      <c r="E194" s="40">
        <v>0</v>
      </c>
      <c r="F194" s="422"/>
      <c r="G194" s="40">
        <v>0</v>
      </c>
      <c r="H194" s="41">
        <v>0</v>
      </c>
      <c r="I194" s="42">
        <f t="shared" si="36"/>
        <v>0</v>
      </c>
    </row>
    <row r="195" spans="1:11" ht="14.25" customHeight="1">
      <c r="A195" s="29" t="s">
        <v>13</v>
      </c>
      <c r="B195" s="43">
        <v>0</v>
      </c>
      <c r="C195" s="43">
        <v>0</v>
      </c>
      <c r="D195" s="43">
        <v>0</v>
      </c>
      <c r="E195" s="43">
        <v>0</v>
      </c>
      <c r="F195" s="422"/>
      <c r="G195" s="43">
        <v>0</v>
      </c>
      <c r="H195" s="44">
        <v>0</v>
      </c>
      <c r="I195" s="39">
        <f t="shared" si="36"/>
        <v>0</v>
      </c>
    </row>
    <row r="196" spans="1:11" ht="15">
      <c r="A196" s="28" t="s">
        <v>14</v>
      </c>
      <c r="B196" s="40">
        <v>7.3096912128205027E-9</v>
      </c>
      <c r="C196" s="40">
        <v>7.3096912128205027E-9</v>
      </c>
      <c r="D196" s="40">
        <v>7.3096912128205027E-9</v>
      </c>
      <c r="E196" s="40">
        <v>3.1089600510076125</v>
      </c>
      <c r="F196" s="422"/>
      <c r="G196" s="40">
        <v>0</v>
      </c>
      <c r="H196" s="41">
        <v>0</v>
      </c>
      <c r="I196" s="42">
        <f>SUM(B196:H196)</f>
        <v>3.1089600729366862</v>
      </c>
    </row>
    <row r="197" spans="1:11" ht="15">
      <c r="A197" s="29" t="s">
        <v>15</v>
      </c>
      <c r="B197" s="43">
        <v>0.25246903110682251</v>
      </c>
      <c r="C197" s="43">
        <v>7.8415230119700835E-2</v>
      </c>
      <c r="D197" s="43">
        <v>3.6691157387734763</v>
      </c>
      <c r="E197" s="43">
        <v>0</v>
      </c>
      <c r="F197" s="422"/>
      <c r="G197" s="43">
        <v>0</v>
      </c>
      <c r="H197" s="44">
        <v>0</v>
      </c>
      <c r="I197" s="39">
        <f t="shared" si="36"/>
        <v>3.9999999999999996</v>
      </c>
    </row>
    <row r="198" spans="1:11" ht="15">
      <c r="A198" s="28" t="s">
        <v>16</v>
      </c>
      <c r="B198" s="40">
        <v>48.388763529328195</v>
      </c>
      <c r="C198" s="40">
        <v>21.498131535889499</v>
      </c>
      <c r="D198" s="40">
        <v>977.11310493478243</v>
      </c>
      <c r="E198" s="40">
        <v>0</v>
      </c>
      <c r="F198" s="422"/>
      <c r="G198" s="40">
        <v>0</v>
      </c>
      <c r="H198" s="41">
        <v>0</v>
      </c>
      <c r="I198" s="42">
        <f t="shared" si="36"/>
        <v>1047</v>
      </c>
    </row>
    <row r="199" spans="1:11" ht="15">
      <c r="A199" s="29" t="s">
        <v>17</v>
      </c>
      <c r="B199" s="43">
        <v>4.8574295404719425</v>
      </c>
      <c r="C199" s="43">
        <v>1.5999999980799997E-8</v>
      </c>
      <c r="D199" s="43">
        <v>35.142570443528058</v>
      </c>
      <c r="E199" s="43">
        <v>0</v>
      </c>
      <c r="F199" s="422"/>
      <c r="G199" s="43">
        <v>0</v>
      </c>
      <c r="H199" s="44">
        <v>0</v>
      </c>
      <c r="I199" s="39">
        <f t="shared" si="36"/>
        <v>40</v>
      </c>
    </row>
    <row r="200" spans="1:11" ht="15">
      <c r="A200" s="28" t="s">
        <v>18</v>
      </c>
      <c r="B200" s="40">
        <v>5.6603773563545746E-9</v>
      </c>
      <c r="C200" s="40">
        <v>5.6603773563545746E-9</v>
      </c>
      <c r="D200" s="40">
        <v>29.999999988679246</v>
      </c>
      <c r="E200" s="40">
        <v>0</v>
      </c>
      <c r="F200" s="422"/>
      <c r="G200" s="40">
        <v>0</v>
      </c>
      <c r="H200" s="41">
        <v>0</v>
      </c>
      <c r="I200" s="42">
        <f t="shared" si="36"/>
        <v>30</v>
      </c>
    </row>
    <row r="201" spans="1:11" ht="15">
      <c r="A201" s="29" t="s">
        <v>140</v>
      </c>
      <c r="B201" s="43">
        <v>410.47276022325411</v>
      </c>
      <c r="C201" s="43">
        <v>22.053210298510511</v>
      </c>
      <c r="D201" s="43">
        <v>2296.3729371207519</v>
      </c>
      <c r="E201" s="43">
        <v>175.10109235748348</v>
      </c>
      <c r="F201" s="422"/>
      <c r="G201" s="43">
        <v>0</v>
      </c>
      <c r="H201" s="44">
        <v>0</v>
      </c>
      <c r="I201" s="39">
        <f t="shared" si="36"/>
        <v>2904</v>
      </c>
    </row>
    <row r="202" spans="1:11" ht="15">
      <c r="A202" s="28" t="s">
        <v>19</v>
      </c>
      <c r="B202" s="40">
        <v>0</v>
      </c>
      <c r="C202" s="40">
        <v>0</v>
      </c>
      <c r="D202" s="40">
        <v>0</v>
      </c>
      <c r="E202" s="40">
        <v>0</v>
      </c>
      <c r="F202" s="422"/>
      <c r="G202" s="40">
        <v>0</v>
      </c>
      <c r="H202" s="41">
        <v>0</v>
      </c>
      <c r="I202" s="42">
        <f t="shared" si="36"/>
        <v>0</v>
      </c>
    </row>
    <row r="203" spans="1:11" ht="15">
      <c r="A203" s="29" t="s">
        <v>20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SUM(B203:H203)</f>
        <v>0</v>
      </c>
    </row>
    <row r="204" spans="1:11" ht="15">
      <c r="A204" s="28" t="s">
        <v>21</v>
      </c>
      <c r="B204" s="40">
        <v>4.5460908144387968E-2</v>
      </c>
      <c r="C204" s="40">
        <v>7.3584905618725519E-9</v>
      </c>
      <c r="D204" s="40">
        <v>38.954539084497128</v>
      </c>
      <c r="E204" s="40">
        <v>0</v>
      </c>
      <c r="F204" s="422"/>
      <c r="G204" s="40">
        <v>0</v>
      </c>
      <c r="H204" s="41">
        <v>0</v>
      </c>
      <c r="I204" s="42">
        <f t="shared" si="36"/>
        <v>39.000000000000007</v>
      </c>
    </row>
    <row r="205" spans="1:11" ht="15">
      <c r="A205" s="30" t="s">
        <v>60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6"/>
        <v>0</v>
      </c>
    </row>
    <row r="206" spans="1:11" ht="15">
      <c r="A206" s="28" t="s">
        <v>22</v>
      </c>
      <c r="B206" s="40">
        <v>0</v>
      </c>
      <c r="C206" s="40">
        <v>0</v>
      </c>
      <c r="D206" s="40">
        <v>0</v>
      </c>
      <c r="E206" s="40">
        <v>0</v>
      </c>
      <c r="F206" s="422"/>
      <c r="G206" s="40">
        <v>0</v>
      </c>
      <c r="H206" s="41">
        <v>0</v>
      </c>
      <c r="I206" s="42">
        <f t="shared" si="36"/>
        <v>0</v>
      </c>
      <c r="J206" s="15"/>
    </row>
    <row r="207" spans="1:11" s="15" customFormat="1" ht="15">
      <c r="A207" s="30" t="s">
        <v>23</v>
      </c>
      <c r="B207" s="43">
        <v>0</v>
      </c>
      <c r="C207" s="43">
        <v>0</v>
      </c>
      <c r="D207" s="43">
        <v>0</v>
      </c>
      <c r="E207" s="43">
        <v>0</v>
      </c>
      <c r="F207" s="422"/>
      <c r="G207" s="43">
        <v>0</v>
      </c>
      <c r="H207" s="44">
        <v>0</v>
      </c>
      <c r="I207" s="39">
        <f t="shared" si="36"/>
        <v>0</v>
      </c>
      <c r="J207" s="4"/>
      <c r="K207"/>
    </row>
    <row r="208" spans="1:11" ht="15">
      <c r="A208" s="28" t="s">
        <v>24</v>
      </c>
      <c r="B208" s="40">
        <v>0</v>
      </c>
      <c r="C208" s="40">
        <v>0</v>
      </c>
      <c r="D208" s="40">
        <v>0</v>
      </c>
      <c r="E208" s="40">
        <v>0</v>
      </c>
      <c r="F208" s="422"/>
      <c r="G208" s="40">
        <v>0</v>
      </c>
      <c r="H208" s="41">
        <v>0</v>
      </c>
      <c r="I208" s="42">
        <f>SUM(B208:H208)</f>
        <v>0</v>
      </c>
    </row>
    <row r="209" spans="1:9" ht="15.75" thickBot="1">
      <c r="A209" s="30" t="s">
        <v>25</v>
      </c>
      <c r="B209" s="43">
        <v>2.7564801364261955</v>
      </c>
      <c r="C209" s="43">
        <v>0.97343406845560476</v>
      </c>
      <c r="D209" s="43">
        <v>738.10052526197649</v>
      </c>
      <c r="E209" s="43">
        <v>506.80053043163844</v>
      </c>
      <c r="F209" s="423"/>
      <c r="G209" s="43">
        <v>39.648475581551459</v>
      </c>
      <c r="H209" s="44">
        <v>2.396154519951847</v>
      </c>
      <c r="I209" s="39">
        <f t="shared" si="36"/>
        <v>1290.6756</v>
      </c>
    </row>
    <row r="210" spans="1:9" ht="15">
      <c r="A210" s="31" t="s">
        <v>26</v>
      </c>
      <c r="B210" s="45">
        <f>SUM(B189:B209)</f>
        <v>466.7733633817017</v>
      </c>
      <c r="C210" s="45">
        <f t="shared" ref="C210:F210" si="37">SUM(C189:C209)</f>
        <v>44.603191169303877</v>
      </c>
      <c r="D210" s="45">
        <f t="shared" si="37"/>
        <v>5975.3527925802982</v>
      </c>
      <c r="E210" s="45">
        <f t="shared" si="37"/>
        <v>685.01058284012947</v>
      </c>
      <c r="F210" s="45">
        <f t="shared" si="37"/>
        <v>0</v>
      </c>
      <c r="G210" s="45">
        <f>SUM(G189:G209)</f>
        <v>39.648475581551459</v>
      </c>
      <c r="H210" s="46">
        <f t="shared" ref="H210" si="38">SUM(H189:H209)</f>
        <v>2.396154519951847</v>
      </c>
      <c r="I210" s="47">
        <f>SUM(I189:I209)</f>
        <v>7213.7845600729361</v>
      </c>
    </row>
    <row r="211" spans="1:9" ht="15" thickBot="1">
      <c r="A211" s="32" t="s">
        <v>90</v>
      </c>
      <c r="B211" s="48">
        <f>B210/$I210</f>
        <v>6.4705753199951727E-2</v>
      </c>
      <c r="C211" s="48">
        <f t="shared" ref="C211:I211" si="39">C210/$I210</f>
        <v>6.1830500755698905E-3</v>
      </c>
      <c r="D211" s="48">
        <f t="shared" si="39"/>
        <v>0.82832426485992583</v>
      </c>
      <c r="E211" s="48">
        <f t="shared" si="39"/>
        <v>9.4958558456478714E-2</v>
      </c>
      <c r="F211" s="48">
        <f t="shared" si="39"/>
        <v>0</v>
      </c>
      <c r="G211" s="48">
        <f t="shared" si="39"/>
        <v>5.4962101032236246E-3</v>
      </c>
      <c r="H211" s="48">
        <f t="shared" si="39"/>
        <v>3.3216330485029351E-4</v>
      </c>
      <c r="I211" s="49">
        <f t="shared" si="39"/>
        <v>1</v>
      </c>
    </row>
    <row r="212" spans="1:9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9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9" ht="15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9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</row>
    <row r="216" spans="1:9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40">SUM(B216:H216)</f>
        <v>0</v>
      </c>
    </row>
    <row r="217" spans="1:9" ht="15">
      <c r="A217" s="29" t="s">
        <v>9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40"/>
        <v>0</v>
      </c>
    </row>
    <row r="218" spans="1:9" ht="15">
      <c r="A218" s="28" t="s">
        <v>10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40"/>
        <v>0</v>
      </c>
    </row>
    <row r="219" spans="1:9" ht="14.25" customHeight="1">
      <c r="A219" s="29" t="s">
        <v>11</v>
      </c>
      <c r="B219" s="43">
        <v>0</v>
      </c>
      <c r="C219" s="43">
        <v>0</v>
      </c>
      <c r="D219" s="43">
        <v>0</v>
      </c>
      <c r="E219" s="43">
        <v>0</v>
      </c>
      <c r="F219" s="422"/>
      <c r="G219" s="43">
        <v>0</v>
      </c>
      <c r="H219" s="44">
        <v>0</v>
      </c>
      <c r="I219" s="39">
        <f t="shared" si="40"/>
        <v>0</v>
      </c>
    </row>
    <row r="220" spans="1:9" ht="14.25" customHeight="1">
      <c r="A220" s="28" t="s">
        <v>12</v>
      </c>
      <c r="B220" s="40">
        <v>0</v>
      </c>
      <c r="C220" s="40">
        <v>0</v>
      </c>
      <c r="D220" s="40">
        <v>0</v>
      </c>
      <c r="E220" s="40">
        <v>0.50046549560342024</v>
      </c>
      <c r="F220" s="422"/>
      <c r="G220" s="40">
        <v>0</v>
      </c>
      <c r="H220" s="41">
        <v>0</v>
      </c>
      <c r="I220" s="42">
        <f t="shared" si="40"/>
        <v>0.50046549560342024</v>
      </c>
    </row>
    <row r="221" spans="1:9" ht="15">
      <c r="A221" s="29" t="s">
        <v>13</v>
      </c>
      <c r="B221" s="43">
        <v>0</v>
      </c>
      <c r="C221" s="43">
        <v>0</v>
      </c>
      <c r="D221" s="43">
        <v>0</v>
      </c>
      <c r="E221" s="43">
        <v>0</v>
      </c>
      <c r="F221" s="422"/>
      <c r="G221" s="43">
        <v>0</v>
      </c>
      <c r="H221" s="44">
        <v>0</v>
      </c>
      <c r="I221" s="39">
        <f t="shared" si="40"/>
        <v>0</v>
      </c>
    </row>
    <row r="222" spans="1:9" ht="15">
      <c r="A222" s="28" t="s">
        <v>14</v>
      </c>
      <c r="B222" s="40">
        <v>0</v>
      </c>
      <c r="C222" s="40">
        <v>0</v>
      </c>
      <c r="D222" s="40">
        <v>0</v>
      </c>
      <c r="E222" s="40">
        <v>1.0913487173980011E-4</v>
      </c>
      <c r="F222" s="422"/>
      <c r="G222" s="40">
        <v>0</v>
      </c>
      <c r="H222" s="41">
        <v>0</v>
      </c>
      <c r="I222" s="42">
        <f>SUM(B222:H222)</f>
        <v>1.0913487173980011E-4</v>
      </c>
    </row>
    <row r="223" spans="1:9" ht="15">
      <c r="A223" s="29" t="s">
        <v>15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40"/>
        <v>0</v>
      </c>
    </row>
    <row r="224" spans="1:9" ht="15">
      <c r="A224" s="28" t="s">
        <v>16</v>
      </c>
      <c r="B224" s="40">
        <v>0</v>
      </c>
      <c r="C224" s="40">
        <v>0</v>
      </c>
      <c r="D224" s="40">
        <v>199</v>
      </c>
      <c r="E224" s="40">
        <v>0</v>
      </c>
      <c r="F224" s="422"/>
      <c r="G224" s="40">
        <v>0</v>
      </c>
      <c r="H224" s="41">
        <v>0</v>
      </c>
      <c r="I224" s="42">
        <f t="shared" si="40"/>
        <v>199</v>
      </c>
    </row>
    <row r="225" spans="1:11" ht="15">
      <c r="A225" s="29" t="s">
        <v>17</v>
      </c>
      <c r="B225" s="43">
        <v>3.0945952973515101</v>
      </c>
      <c r="C225" s="43">
        <v>0</v>
      </c>
      <c r="D225" s="43">
        <v>12.257583299283089</v>
      </c>
      <c r="E225" s="43">
        <v>0.6478214033654025</v>
      </c>
      <c r="F225" s="422"/>
      <c r="G225" s="43">
        <v>0</v>
      </c>
      <c r="H225" s="44">
        <v>0</v>
      </c>
      <c r="I225" s="39">
        <f t="shared" si="40"/>
        <v>16.000000000000004</v>
      </c>
    </row>
    <row r="226" spans="1:11" ht="15">
      <c r="A226" s="28" t="s">
        <v>18</v>
      </c>
      <c r="B226" s="40">
        <v>0</v>
      </c>
      <c r="C226" s="40">
        <v>0</v>
      </c>
      <c r="D226" s="40">
        <v>0</v>
      </c>
      <c r="E226" s="40">
        <v>0</v>
      </c>
      <c r="F226" s="422"/>
      <c r="G226" s="40">
        <v>0</v>
      </c>
      <c r="H226" s="41">
        <v>0</v>
      </c>
      <c r="I226" s="42">
        <f t="shared" si="40"/>
        <v>0</v>
      </c>
    </row>
    <row r="227" spans="1:11" ht="15">
      <c r="A227" s="29" t="s">
        <v>140</v>
      </c>
      <c r="B227" s="43">
        <v>64.219795502011863</v>
      </c>
      <c r="C227" s="43">
        <v>0</v>
      </c>
      <c r="D227" s="43">
        <v>30.324798353986111</v>
      </c>
      <c r="E227" s="43">
        <v>66.455406144002026</v>
      </c>
      <c r="F227" s="422"/>
      <c r="G227" s="43">
        <v>0</v>
      </c>
      <c r="H227" s="44">
        <v>0</v>
      </c>
      <c r="I227" s="39">
        <f t="shared" si="40"/>
        <v>161</v>
      </c>
    </row>
    <row r="228" spans="1:11" ht="15">
      <c r="A228" s="28" t="s">
        <v>19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40"/>
        <v>0</v>
      </c>
    </row>
    <row r="229" spans="1:11" ht="15">
      <c r="A229" s="29" t="s">
        <v>20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SUM(B229:H229)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40"/>
        <v>0</v>
      </c>
      <c r="J230" s="15"/>
    </row>
    <row r="231" spans="1:11" s="15" customFormat="1" ht="15">
      <c r="A231" s="30" t="s">
        <v>60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40"/>
        <v>0</v>
      </c>
      <c r="J231" s="4"/>
      <c r="K231"/>
    </row>
    <row r="232" spans="1:11" ht="15">
      <c r="A232" s="28" t="s">
        <v>22</v>
      </c>
      <c r="B232" s="40">
        <v>0</v>
      </c>
      <c r="C232" s="40">
        <v>0</v>
      </c>
      <c r="D232" s="40">
        <v>0</v>
      </c>
      <c r="E232" s="40">
        <v>0</v>
      </c>
      <c r="F232" s="422"/>
      <c r="G232" s="40">
        <v>0</v>
      </c>
      <c r="H232" s="41">
        <v>0</v>
      </c>
      <c r="I232" s="42">
        <f t="shared" si="40"/>
        <v>0</v>
      </c>
    </row>
    <row r="233" spans="1:11" ht="15">
      <c r="A233" s="30" t="s">
        <v>23</v>
      </c>
      <c r="B233" s="43">
        <v>0</v>
      </c>
      <c r="C233" s="43">
        <v>0</v>
      </c>
      <c r="D233" s="43">
        <v>0</v>
      </c>
      <c r="E233" s="43">
        <v>0</v>
      </c>
      <c r="F233" s="422"/>
      <c r="G233" s="43">
        <v>0</v>
      </c>
      <c r="H233" s="44">
        <v>0</v>
      </c>
      <c r="I233" s="39">
        <f t="shared" si="40"/>
        <v>0</v>
      </c>
    </row>
    <row r="234" spans="1:11" ht="15">
      <c r="A234" s="28" t="s">
        <v>24</v>
      </c>
      <c r="B234" s="40">
        <v>0</v>
      </c>
      <c r="C234" s="40">
        <v>0</v>
      </c>
      <c r="D234" s="40">
        <v>0</v>
      </c>
      <c r="E234" s="40">
        <v>0</v>
      </c>
      <c r="F234" s="422"/>
      <c r="G234" s="40">
        <v>0</v>
      </c>
      <c r="H234" s="41">
        <v>0</v>
      </c>
      <c r="I234" s="42">
        <f>SUM(B234:H234)</f>
        <v>0</v>
      </c>
    </row>
    <row r="235" spans="1:11" ht="15.75" thickBot="1">
      <c r="A235" s="30" t="s">
        <v>25</v>
      </c>
      <c r="B235" s="43">
        <v>4.9341722770561853</v>
      </c>
      <c r="C235" s="43">
        <v>0</v>
      </c>
      <c r="D235" s="43">
        <v>18.181338114268353</v>
      </c>
      <c r="E235" s="43">
        <v>13.466349844467064</v>
      </c>
      <c r="F235" s="423"/>
      <c r="G235" s="43">
        <v>4.0658301038092333</v>
      </c>
      <c r="H235" s="44">
        <v>0.47510966039916258</v>
      </c>
      <c r="I235" s="39">
        <f t="shared" si="40"/>
        <v>41.122799999999998</v>
      </c>
    </row>
    <row r="236" spans="1:11" ht="15">
      <c r="A236" s="31" t="s">
        <v>26</v>
      </c>
      <c r="B236" s="45">
        <f>SUM(B215:B235)</f>
        <v>72.248563076419558</v>
      </c>
      <c r="C236" s="45">
        <f t="shared" ref="C236:F236" si="41">SUM(C215:C235)</f>
        <v>0</v>
      </c>
      <c r="D236" s="45">
        <f t="shared" si="41"/>
        <v>259.76371976753751</v>
      </c>
      <c r="E236" s="45">
        <f t="shared" si="41"/>
        <v>81.070152022309657</v>
      </c>
      <c r="F236" s="45">
        <f t="shared" si="41"/>
        <v>0</v>
      </c>
      <c r="G236" s="45">
        <f>SUM(G215:G235)</f>
        <v>4.0658301038092333</v>
      </c>
      <c r="H236" s="46">
        <f t="shared" ref="H236" si="42">SUM(H215:H235)</f>
        <v>0.47510966039916258</v>
      </c>
      <c r="I236" s="47">
        <f>SUM(I215:I235)</f>
        <v>417.62337463047515</v>
      </c>
    </row>
    <row r="237" spans="1:11" ht="15" thickBot="1">
      <c r="A237" s="32" t="s">
        <v>90</v>
      </c>
      <c r="B237" s="48">
        <f>B236/$I236</f>
        <v>0.17299932778031668</v>
      </c>
      <c r="C237" s="48">
        <f t="shared" ref="C237:I237" si="43">C236/$I236</f>
        <v>0</v>
      </c>
      <c r="D237" s="48">
        <f t="shared" si="43"/>
        <v>0.62200474290354013</v>
      </c>
      <c r="E237" s="48">
        <f t="shared" si="43"/>
        <v>0.19412264003192539</v>
      </c>
      <c r="F237" s="48">
        <f t="shared" si="43"/>
        <v>0</v>
      </c>
      <c r="G237" s="48">
        <f t="shared" si="43"/>
        <v>9.7356382587703415E-3</v>
      </c>
      <c r="H237" s="48">
        <f t="shared" si="43"/>
        <v>1.1376510254473972E-3</v>
      </c>
      <c r="I237" s="49">
        <f t="shared" si="43"/>
        <v>1</v>
      </c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5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11" ht="15">
      <c r="A241" s="27" t="s">
        <v>7</v>
      </c>
      <c r="B241" s="37">
        <v>0</v>
      </c>
      <c r="C241" s="37">
        <v>0</v>
      </c>
      <c r="D241" s="37">
        <v>0</v>
      </c>
      <c r="E241" s="37">
        <v>0</v>
      </c>
      <c r="F241" s="421"/>
      <c r="G241" s="37">
        <v>0</v>
      </c>
      <c r="H241" s="38">
        <v>0</v>
      </c>
      <c r="I241" s="39">
        <f>SUM(B241:H241)</f>
        <v>0</v>
      </c>
    </row>
    <row r="242" spans="1:11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44">SUM(B242:H242)</f>
        <v>0</v>
      </c>
    </row>
    <row r="243" spans="1:11" ht="15">
      <c r="A243" s="29" t="s">
        <v>9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44"/>
        <v>0</v>
      </c>
    </row>
    <row r="244" spans="1:11" ht="15">
      <c r="A244" s="28" t="s">
        <v>10</v>
      </c>
      <c r="B244" s="40">
        <v>7.4576271148520543E-9</v>
      </c>
      <c r="C244" s="40">
        <v>7.4576271148520543E-9</v>
      </c>
      <c r="D244" s="40">
        <v>43.999999985084742</v>
      </c>
      <c r="E244" s="40">
        <v>0</v>
      </c>
      <c r="F244" s="422"/>
      <c r="G244" s="40">
        <v>0</v>
      </c>
      <c r="H244" s="41">
        <v>0</v>
      </c>
      <c r="I244" s="42">
        <f t="shared" si="44"/>
        <v>43.999999999999993</v>
      </c>
    </row>
    <row r="245" spans="1:11" ht="14.25" customHeight="1">
      <c r="A245" s="29" t="s">
        <v>11</v>
      </c>
      <c r="B245" s="43">
        <v>0</v>
      </c>
      <c r="C245" s="43">
        <v>0</v>
      </c>
      <c r="D245" s="43">
        <v>0</v>
      </c>
      <c r="E245" s="43">
        <v>0</v>
      </c>
      <c r="F245" s="422"/>
      <c r="G245" s="43">
        <v>0</v>
      </c>
      <c r="H245" s="44">
        <v>0</v>
      </c>
      <c r="I245" s="39">
        <f t="shared" si="44"/>
        <v>0</v>
      </c>
    </row>
    <row r="246" spans="1:11" ht="14.25" customHeight="1">
      <c r="A246" s="28" t="s">
        <v>12</v>
      </c>
      <c r="B246" s="40">
        <v>1.0861648610957243E-8</v>
      </c>
      <c r="C246" s="40">
        <v>1.0861648610957243E-8</v>
      </c>
      <c r="D246" s="40">
        <v>1.0861648610957243E-8</v>
      </c>
      <c r="E246" s="40">
        <v>0.14918143577342224</v>
      </c>
      <c r="F246" s="422"/>
      <c r="G246" s="40">
        <v>0</v>
      </c>
      <c r="H246" s="41">
        <v>0</v>
      </c>
      <c r="I246" s="42">
        <f t="shared" si="44"/>
        <v>0.14918146835836807</v>
      </c>
    </row>
    <row r="247" spans="1:11" ht="15">
      <c r="A247" s="29" t="s">
        <v>13</v>
      </c>
      <c r="B247" s="43">
        <v>0</v>
      </c>
      <c r="C247" s="43">
        <v>0</v>
      </c>
      <c r="D247" s="43">
        <v>0</v>
      </c>
      <c r="E247" s="43">
        <v>0</v>
      </c>
      <c r="F247" s="422"/>
      <c r="G247" s="43">
        <v>0</v>
      </c>
      <c r="H247" s="44">
        <v>0</v>
      </c>
      <c r="I247" s="39">
        <f t="shared" si="44"/>
        <v>0</v>
      </c>
    </row>
    <row r="248" spans="1:11" ht="15">
      <c r="A248" s="28" t="s">
        <v>14</v>
      </c>
      <c r="B248" s="40">
        <v>7.3096910921912899E-9</v>
      </c>
      <c r="C248" s="40">
        <v>7.3096910921912899E-9</v>
      </c>
      <c r="D248" s="40">
        <v>7.3096910921912899E-9</v>
      </c>
      <c r="E248" s="40">
        <v>0.93092776717897485</v>
      </c>
      <c r="F248" s="422"/>
      <c r="G248" s="40">
        <v>0</v>
      </c>
      <c r="H248" s="41">
        <v>0</v>
      </c>
      <c r="I248" s="42">
        <f>SUM(B248:H248)</f>
        <v>0.93092778910804808</v>
      </c>
    </row>
    <row r="249" spans="1:11" ht="15">
      <c r="A249" s="29" t="s">
        <v>15</v>
      </c>
      <c r="B249" s="43">
        <v>7.8198820674972414</v>
      </c>
      <c r="C249" s="43">
        <v>1.7122848134708924E-2</v>
      </c>
      <c r="D249" s="43">
        <v>4.162995084368049</v>
      </c>
      <c r="E249" s="43">
        <v>0</v>
      </c>
      <c r="F249" s="422"/>
      <c r="G249" s="43">
        <v>0</v>
      </c>
      <c r="H249" s="44">
        <v>0</v>
      </c>
      <c r="I249" s="39">
        <f t="shared" si="44"/>
        <v>12</v>
      </c>
    </row>
    <row r="250" spans="1:11" ht="15">
      <c r="A250" s="28" t="s">
        <v>16</v>
      </c>
      <c r="B250" s="40">
        <v>136.60917224258171</v>
      </c>
      <c r="C250" s="40">
        <v>6.8813109726543272E-4</v>
      </c>
      <c r="D250" s="40">
        <v>38.390139626321037</v>
      </c>
      <c r="E250" s="40">
        <v>0</v>
      </c>
      <c r="F250" s="422"/>
      <c r="G250" s="40">
        <v>0</v>
      </c>
      <c r="H250" s="41">
        <v>0</v>
      </c>
      <c r="I250" s="42">
        <f>SUM(B250:H250)</f>
        <v>175</v>
      </c>
    </row>
    <row r="251" spans="1:11" ht="15">
      <c r="A251" s="29" t="s">
        <v>17</v>
      </c>
      <c r="B251" s="43">
        <v>24.690038218973939</v>
      </c>
      <c r="C251" s="43">
        <v>1.2647058817949827E-8</v>
      </c>
      <c r="D251" s="43">
        <v>59.961899412616013</v>
      </c>
      <c r="E251" s="43">
        <v>1.3480623557629958</v>
      </c>
      <c r="F251" s="422"/>
      <c r="G251" s="43">
        <v>0</v>
      </c>
      <c r="H251" s="44">
        <v>0</v>
      </c>
      <c r="I251" s="39">
        <f t="shared" si="44"/>
        <v>86</v>
      </c>
    </row>
    <row r="252" spans="1:11" ht="15">
      <c r="A252" s="28" t="s">
        <v>18</v>
      </c>
      <c r="B252" s="40">
        <v>0</v>
      </c>
      <c r="C252" s="40">
        <v>0</v>
      </c>
      <c r="D252" s="40">
        <v>0</v>
      </c>
      <c r="E252" s="40">
        <v>0</v>
      </c>
      <c r="F252" s="422"/>
      <c r="G252" s="40">
        <v>0</v>
      </c>
      <c r="H252" s="41">
        <v>0</v>
      </c>
      <c r="I252" s="42">
        <f t="shared" si="44"/>
        <v>0</v>
      </c>
    </row>
    <row r="253" spans="1:11" ht="15">
      <c r="A253" s="29" t="s">
        <v>140</v>
      </c>
      <c r="B253" s="43">
        <v>769.84115422997627</v>
      </c>
      <c r="C253" s="43">
        <v>52.371855065598133</v>
      </c>
      <c r="D253" s="43">
        <v>702.78699070442553</v>
      </c>
      <c r="E253" s="43">
        <v>0</v>
      </c>
      <c r="F253" s="422"/>
      <c r="G253" s="43">
        <v>0</v>
      </c>
      <c r="H253" s="44">
        <v>0</v>
      </c>
      <c r="I253" s="39">
        <f t="shared" si="44"/>
        <v>1525</v>
      </c>
    </row>
    <row r="254" spans="1:11" ht="15">
      <c r="A254" s="28" t="s">
        <v>19</v>
      </c>
      <c r="B254" s="40">
        <v>0</v>
      </c>
      <c r="C254" s="40">
        <v>0</v>
      </c>
      <c r="D254" s="40">
        <v>0</v>
      </c>
      <c r="E254" s="40">
        <v>0</v>
      </c>
      <c r="F254" s="422"/>
      <c r="G254" s="40">
        <v>0</v>
      </c>
      <c r="H254" s="41">
        <v>0</v>
      </c>
      <c r="I254" s="42">
        <f t="shared" si="44"/>
        <v>0</v>
      </c>
    </row>
    <row r="255" spans="1:11" ht="15">
      <c r="A255" s="29" t="s">
        <v>20</v>
      </c>
      <c r="B255" s="43">
        <v>0</v>
      </c>
      <c r="C255" s="43">
        <v>0</v>
      </c>
      <c r="D255" s="43">
        <v>0</v>
      </c>
      <c r="E255" s="43">
        <v>0</v>
      </c>
      <c r="F255" s="422"/>
      <c r="G255" s="43">
        <v>0</v>
      </c>
      <c r="H255" s="44">
        <v>0</v>
      </c>
      <c r="I255" s="39">
        <f t="shared" si="44"/>
        <v>0</v>
      </c>
      <c r="J255" s="15"/>
    </row>
    <row r="256" spans="1:11" s="15" customFormat="1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44"/>
        <v>0</v>
      </c>
      <c r="J256" s="4"/>
      <c r="K256"/>
    </row>
    <row r="257" spans="1:9" ht="15">
      <c r="A257" s="30" t="s">
        <v>60</v>
      </c>
      <c r="B257" s="43">
        <v>4.1460374287266255</v>
      </c>
      <c r="C257" s="43">
        <v>7.031166525520927</v>
      </c>
      <c r="D257" s="43">
        <v>12.822796045752449</v>
      </c>
      <c r="E257" s="43">
        <v>0</v>
      </c>
      <c r="F257" s="422"/>
      <c r="G257" s="43">
        <v>0</v>
      </c>
      <c r="H257" s="44">
        <v>0</v>
      </c>
      <c r="I257" s="39">
        <f t="shared" si="44"/>
        <v>24</v>
      </c>
    </row>
    <row r="258" spans="1:9" ht="15">
      <c r="A258" s="28" t="s">
        <v>22</v>
      </c>
      <c r="B258" s="40">
        <v>0</v>
      </c>
      <c r="C258" s="40">
        <v>0</v>
      </c>
      <c r="D258" s="40">
        <v>0</v>
      </c>
      <c r="E258" s="40">
        <v>0</v>
      </c>
      <c r="F258" s="422"/>
      <c r="G258" s="40">
        <v>0</v>
      </c>
      <c r="H258" s="41">
        <v>0</v>
      </c>
      <c r="I258" s="42">
        <f t="shared" si="44"/>
        <v>0</v>
      </c>
    </row>
    <row r="259" spans="1:9" ht="15">
      <c r="A259" s="30" t="s">
        <v>23</v>
      </c>
      <c r="B259" s="43">
        <v>0</v>
      </c>
      <c r="C259" s="43">
        <v>0</v>
      </c>
      <c r="D259" s="43">
        <v>0</v>
      </c>
      <c r="E259" s="43">
        <v>0</v>
      </c>
      <c r="F259" s="422"/>
      <c r="G259" s="43">
        <v>0</v>
      </c>
      <c r="H259" s="44">
        <v>0</v>
      </c>
      <c r="I259" s="39">
        <f t="shared" si="44"/>
        <v>0</v>
      </c>
    </row>
    <row r="260" spans="1:9" ht="15">
      <c r="A260" s="28" t="s">
        <v>24</v>
      </c>
      <c r="B260" s="40">
        <v>0.32537229218496777</v>
      </c>
      <c r="C260" s="40">
        <v>8.2142851031037867E-9</v>
      </c>
      <c r="D260" s="40">
        <v>5.8276996007471217E-3</v>
      </c>
      <c r="E260" s="40">
        <v>0</v>
      </c>
      <c r="F260" s="422"/>
      <c r="G260" s="40">
        <v>0</v>
      </c>
      <c r="H260" s="41">
        <v>0</v>
      </c>
      <c r="I260" s="42">
        <f>SUM(B260:H260)</f>
        <v>0.33119999999999999</v>
      </c>
    </row>
    <row r="261" spans="1:9" ht="15.75" thickBot="1">
      <c r="A261" s="30" t="s">
        <v>25</v>
      </c>
      <c r="B261" s="43">
        <v>28.501759693218677</v>
      </c>
      <c r="C261" s="43">
        <v>6.9745496055202444E-2</v>
      </c>
      <c r="D261" s="43">
        <v>448.59035650656131</v>
      </c>
      <c r="E261" s="43">
        <v>283.74274075653153</v>
      </c>
      <c r="F261" s="423"/>
      <c r="G261" s="43">
        <v>545.07700377766025</v>
      </c>
      <c r="H261" s="44">
        <v>14.105993769972958</v>
      </c>
      <c r="I261" s="39">
        <f t="shared" si="44"/>
        <v>1320.0875999999998</v>
      </c>
    </row>
    <row r="262" spans="1:9" ht="15">
      <c r="A262" s="31" t="s">
        <v>26</v>
      </c>
      <c r="B262" s="45">
        <f>SUM(B241:B261)</f>
        <v>971.93341619878834</v>
      </c>
      <c r="C262" s="45">
        <f t="shared" ref="C262:D262" si="45">SUM(C241:C261)</f>
        <v>59.490578112896557</v>
      </c>
      <c r="D262" s="45">
        <f t="shared" si="45"/>
        <v>1310.7210050829012</v>
      </c>
      <c r="E262" s="45">
        <f>SUM(E241:E261)</f>
        <v>286.17091231524694</v>
      </c>
      <c r="F262" s="45">
        <f t="shared" ref="F262" si="46">SUM(F241:F261)</f>
        <v>0</v>
      </c>
      <c r="G262" s="45">
        <f>SUM(G241:G261)</f>
        <v>545.07700377766025</v>
      </c>
      <c r="H262" s="46">
        <f t="shared" ref="H262" si="47">SUM(H241:H261)</f>
        <v>14.105993769972958</v>
      </c>
      <c r="I262" s="47">
        <f>SUM(I241:I261)</f>
        <v>3187.498909257466</v>
      </c>
    </row>
    <row r="263" spans="1:9" ht="15" thickBot="1">
      <c r="A263" s="32" t="s">
        <v>90</v>
      </c>
      <c r="B263" s="48">
        <f>B262/$I262</f>
        <v>0.30492039177676206</v>
      </c>
      <c r="C263" s="48">
        <f t="shared" ref="C263:I263" si="48">C262/$I262</f>
        <v>1.8663717167123676E-2</v>
      </c>
      <c r="D263" s="48">
        <f t="shared" si="48"/>
        <v>0.41120673054229723</v>
      </c>
      <c r="E263" s="48">
        <f t="shared" si="48"/>
        <v>8.9779140467819332E-2</v>
      </c>
      <c r="F263" s="48">
        <f t="shared" si="48"/>
        <v>0</v>
      </c>
      <c r="G263" s="48">
        <f t="shared" si="48"/>
        <v>0.17100460872146211</v>
      </c>
      <c r="H263" s="48">
        <f t="shared" si="48"/>
        <v>4.4254113245356299E-3</v>
      </c>
      <c r="I263" s="49">
        <f t="shared" si="48"/>
        <v>1</v>
      </c>
    </row>
    <row r="264" spans="1:9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9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9" ht="15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9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</row>
    <row r="268" spans="1:9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49">SUM(B268:H268)</f>
        <v>0</v>
      </c>
    </row>
    <row r="269" spans="1:9" ht="15">
      <c r="A269" s="29" t="s">
        <v>9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9"/>
        <v>0</v>
      </c>
    </row>
    <row r="270" spans="1:9" ht="14.25" customHeight="1">
      <c r="A270" s="28" t="s">
        <v>10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9"/>
        <v>0</v>
      </c>
    </row>
    <row r="271" spans="1:9" ht="14.25" customHeight="1">
      <c r="A271" s="29" t="s">
        <v>11</v>
      </c>
      <c r="B271" s="43">
        <v>0</v>
      </c>
      <c r="C271" s="43">
        <v>0</v>
      </c>
      <c r="D271" s="43">
        <v>0</v>
      </c>
      <c r="E271" s="43">
        <v>0</v>
      </c>
      <c r="F271" s="422"/>
      <c r="G271" s="43">
        <v>0</v>
      </c>
      <c r="H271" s="44">
        <v>0</v>
      </c>
      <c r="I271" s="39">
        <f t="shared" si="49"/>
        <v>0</v>
      </c>
    </row>
    <row r="272" spans="1:9" ht="15">
      <c r="A272" s="28" t="s">
        <v>12</v>
      </c>
      <c r="B272" s="40">
        <v>1.0861608942750333E-8</v>
      </c>
      <c r="C272" s="40">
        <v>1.0861608942750333E-8</v>
      </c>
      <c r="D272" s="40">
        <v>1.0861608942750333E-8</v>
      </c>
      <c r="E272" s="40">
        <v>8.4186030912963856E-3</v>
      </c>
      <c r="F272" s="422"/>
      <c r="G272" s="40">
        <v>0</v>
      </c>
      <c r="H272" s="41">
        <v>0</v>
      </c>
      <c r="I272" s="42">
        <f t="shared" si="49"/>
        <v>8.4186356761232137E-3</v>
      </c>
    </row>
    <row r="273" spans="1:11" ht="15">
      <c r="A273" s="29" t="s">
        <v>13</v>
      </c>
      <c r="B273" s="43">
        <v>0</v>
      </c>
      <c r="C273" s="43">
        <v>0</v>
      </c>
      <c r="D273" s="43">
        <v>0</v>
      </c>
      <c r="E273" s="43">
        <v>0</v>
      </c>
      <c r="F273" s="422"/>
      <c r="G273" s="43">
        <v>0</v>
      </c>
      <c r="H273" s="44">
        <v>0</v>
      </c>
      <c r="I273" s="39">
        <f t="shared" si="49"/>
        <v>0</v>
      </c>
    </row>
    <row r="274" spans="1:11" ht="15">
      <c r="A274" s="28" t="s">
        <v>14</v>
      </c>
      <c r="B274" s="40">
        <v>7.3096912567257135E-9</v>
      </c>
      <c r="C274" s="40">
        <v>7.3096912567257135E-9</v>
      </c>
      <c r="D274" s="40">
        <v>7.3096912567257135E-9</v>
      </c>
      <c r="E274" s="40">
        <v>20.94315871851957</v>
      </c>
      <c r="F274" s="422"/>
      <c r="G274" s="40">
        <v>0</v>
      </c>
      <c r="H274" s="41">
        <v>0</v>
      </c>
      <c r="I274" s="42">
        <f>SUM(B274:H274)</f>
        <v>20.943158740448645</v>
      </c>
    </row>
    <row r="275" spans="1:11" ht="15">
      <c r="A275" s="29" t="s">
        <v>15</v>
      </c>
      <c r="B275" s="43">
        <v>0.58242394786063789</v>
      </c>
      <c r="C275" s="43">
        <v>2.4166462982483896E-2</v>
      </c>
      <c r="D275" s="43">
        <v>2.3934095891568781</v>
      </c>
      <c r="E275" s="43">
        <v>0</v>
      </c>
      <c r="F275" s="422"/>
      <c r="G275" s="43">
        <v>0</v>
      </c>
      <c r="H275" s="44">
        <v>0</v>
      </c>
      <c r="I275" s="39">
        <f t="shared" si="49"/>
        <v>3</v>
      </c>
    </row>
    <row r="276" spans="1:11" ht="15">
      <c r="A276" s="28" t="s">
        <v>16</v>
      </c>
      <c r="B276" s="40">
        <v>20.341155211352348</v>
      </c>
      <c r="C276" s="40">
        <v>22.910237026898184</v>
      </c>
      <c r="D276" s="40">
        <v>11.748607761749462</v>
      </c>
      <c r="E276" s="40">
        <v>0</v>
      </c>
      <c r="F276" s="422"/>
      <c r="G276" s="40">
        <v>0</v>
      </c>
      <c r="H276" s="41">
        <v>0</v>
      </c>
      <c r="I276" s="42">
        <f>SUM(B276:H276)</f>
        <v>54.999999999999993</v>
      </c>
    </row>
    <row r="277" spans="1:11" ht="15">
      <c r="A277" s="29" t="s">
        <v>17</v>
      </c>
      <c r="B277" s="43">
        <v>0.42520169590966878</v>
      </c>
      <c r="C277" s="43">
        <v>1.1562499989160157E-8</v>
      </c>
      <c r="D277" s="43">
        <v>36.574798292527838</v>
      </c>
      <c r="E277" s="43">
        <v>0</v>
      </c>
      <c r="F277" s="422"/>
      <c r="G277" s="43">
        <v>0</v>
      </c>
      <c r="H277" s="44">
        <v>0</v>
      </c>
      <c r="I277" s="39">
        <f t="shared" si="49"/>
        <v>37.000000000000007</v>
      </c>
    </row>
    <row r="278" spans="1:11" ht="15">
      <c r="A278" s="28" t="s">
        <v>18</v>
      </c>
      <c r="B278" s="40">
        <v>0</v>
      </c>
      <c r="C278" s="40">
        <v>0</v>
      </c>
      <c r="D278" s="40">
        <v>0</v>
      </c>
      <c r="E278" s="40">
        <v>0</v>
      </c>
      <c r="F278" s="422"/>
      <c r="G278" s="40">
        <v>0</v>
      </c>
      <c r="H278" s="41">
        <v>0</v>
      </c>
      <c r="I278" s="42">
        <f>SUM(B278:H278)</f>
        <v>0</v>
      </c>
    </row>
    <row r="279" spans="1:11" ht="15">
      <c r="A279" s="29" t="s">
        <v>140</v>
      </c>
      <c r="B279" s="43">
        <v>1.6393197769446295</v>
      </c>
      <c r="C279" s="43">
        <v>1.0153846149159764E-8</v>
      </c>
      <c r="D279" s="43">
        <v>64.360680212901528</v>
      </c>
      <c r="E279" s="43">
        <v>0</v>
      </c>
      <c r="F279" s="422"/>
      <c r="G279" s="43">
        <v>0</v>
      </c>
      <c r="H279" s="44">
        <v>0</v>
      </c>
      <c r="I279" s="39">
        <f t="shared" si="49"/>
        <v>66</v>
      </c>
      <c r="J279" s="15"/>
    </row>
    <row r="280" spans="1:11" s="15" customFormat="1" ht="15">
      <c r="A280" s="28" t="s">
        <v>19</v>
      </c>
      <c r="B280" s="40">
        <v>0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49"/>
        <v>0</v>
      </c>
      <c r="J280" s="4"/>
      <c r="K280"/>
    </row>
    <row r="281" spans="1:11" ht="15">
      <c r="A281" s="29" t="s">
        <v>20</v>
      </c>
      <c r="B281" s="43">
        <v>0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49"/>
        <v>0</v>
      </c>
    </row>
    <row r="282" spans="1:1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9"/>
        <v>0</v>
      </c>
    </row>
    <row r="283" spans="1:11" ht="15">
      <c r="A283" s="30" t="s">
        <v>60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9"/>
        <v>0</v>
      </c>
    </row>
    <row r="284" spans="1:11" ht="15">
      <c r="A284" s="28" t="s">
        <v>22</v>
      </c>
      <c r="B284" s="40">
        <v>0</v>
      </c>
      <c r="C284" s="40">
        <v>0</v>
      </c>
      <c r="D284" s="40">
        <v>0</v>
      </c>
      <c r="E284" s="40">
        <v>0</v>
      </c>
      <c r="F284" s="422"/>
      <c r="G284" s="40">
        <v>0</v>
      </c>
      <c r="H284" s="41">
        <v>0</v>
      </c>
      <c r="I284" s="42">
        <f t="shared" si="49"/>
        <v>0</v>
      </c>
    </row>
    <row r="285" spans="1:11" ht="15">
      <c r="A285" s="30" t="s">
        <v>23</v>
      </c>
      <c r="B285" s="43">
        <v>0</v>
      </c>
      <c r="C285" s="43">
        <v>0</v>
      </c>
      <c r="D285" s="43">
        <v>0</v>
      </c>
      <c r="E285" s="43">
        <v>0</v>
      </c>
      <c r="F285" s="422"/>
      <c r="G285" s="43">
        <v>0</v>
      </c>
      <c r="H285" s="44">
        <v>0</v>
      </c>
      <c r="I285" s="39">
        <f t="shared" si="49"/>
        <v>0</v>
      </c>
    </row>
    <row r="286" spans="1:11" ht="15">
      <c r="A286" s="28" t="s">
        <v>24</v>
      </c>
      <c r="B286" s="40">
        <v>0</v>
      </c>
      <c r="C286" s="40">
        <v>0</v>
      </c>
      <c r="D286" s="40">
        <v>0</v>
      </c>
      <c r="E286" s="40">
        <v>0</v>
      </c>
      <c r="F286" s="422"/>
      <c r="G286" s="40">
        <v>0</v>
      </c>
      <c r="H286" s="41">
        <v>0</v>
      </c>
      <c r="I286" s="42">
        <f>SUM(B286:H286)</f>
        <v>0</v>
      </c>
    </row>
    <row r="287" spans="1:11" ht="15.75" thickBot="1">
      <c r="A287" s="30" t="s">
        <v>25</v>
      </c>
      <c r="B287" s="43">
        <v>2.5506645449332257E-2</v>
      </c>
      <c r="C287" s="43">
        <v>7.5858947348458192E-9</v>
      </c>
      <c r="D287" s="43">
        <v>69.294075455582714</v>
      </c>
      <c r="E287" s="43">
        <v>15.861128672942316</v>
      </c>
      <c r="F287" s="423"/>
      <c r="G287" s="43">
        <v>1.2984892184397494</v>
      </c>
      <c r="H287" s="44">
        <v>0</v>
      </c>
      <c r="I287" s="39">
        <f t="shared" si="49"/>
        <v>86.479200000000006</v>
      </c>
    </row>
    <row r="288" spans="1:11" ht="15">
      <c r="A288" s="31" t="s">
        <v>26</v>
      </c>
      <c r="B288" s="45">
        <f>SUM(B267:B287)</f>
        <v>23.013607295687915</v>
      </c>
      <c r="C288" s="45">
        <f t="shared" ref="C288" si="50">SUM(C267:C287)</f>
        <v>22.934403537354211</v>
      </c>
      <c r="D288" s="45">
        <f>SUM(D267:D287)</f>
        <v>184.37157133008972</v>
      </c>
      <c r="E288" s="45">
        <f>SUM(E267:E287)</f>
        <v>36.812705994553184</v>
      </c>
      <c r="F288" s="45">
        <f t="shared" ref="F288" si="51">SUM(F267:F287)</f>
        <v>0</v>
      </c>
      <c r="G288" s="45">
        <f>SUM(G267:G287)</f>
        <v>1.2984892184397494</v>
      </c>
      <c r="H288" s="46">
        <f t="shared" ref="H288" si="52">SUM(H267:H287)</f>
        <v>0</v>
      </c>
      <c r="I288" s="47">
        <f>SUM(I267:I287)</f>
        <v>268.43077737612475</v>
      </c>
    </row>
    <row r="289" spans="1:11" ht="15" thickBot="1">
      <c r="A289" s="32" t="s">
        <v>90</v>
      </c>
      <c r="B289" s="48">
        <f>B288/$I288</f>
        <v>8.5733862266625591E-2</v>
      </c>
      <c r="C289" s="48">
        <f t="shared" ref="C289:I289" si="53">C288/$I288</f>
        <v>8.5438800131396861E-2</v>
      </c>
      <c r="D289" s="48">
        <f t="shared" si="53"/>
        <v>0.68684959724923267</v>
      </c>
      <c r="E289" s="48">
        <f t="shared" si="53"/>
        <v>0.13714040675362379</v>
      </c>
      <c r="F289" s="48">
        <f t="shared" si="53"/>
        <v>0</v>
      </c>
      <c r="G289" s="48">
        <f t="shared" si="53"/>
        <v>4.8373335991211937E-3</v>
      </c>
      <c r="H289" s="48">
        <f t="shared" si="53"/>
        <v>0</v>
      </c>
      <c r="I289" s="49">
        <f t="shared" si="53"/>
        <v>1</v>
      </c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5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SUM(B293:H293)</f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54">SUM(B294:H294)</f>
        <v>0</v>
      </c>
    </row>
    <row r="295" spans="1:11" ht="14.25" customHeight="1">
      <c r="A295" s="29" t="s">
        <v>9</v>
      </c>
      <c r="B295" s="43">
        <v>0</v>
      </c>
      <c r="C295" s="43">
        <v>0</v>
      </c>
      <c r="D295" s="43">
        <v>0</v>
      </c>
      <c r="E295" s="43">
        <v>0</v>
      </c>
      <c r="F295" s="422"/>
      <c r="G295" s="43">
        <v>0</v>
      </c>
      <c r="H295" s="44">
        <v>0</v>
      </c>
      <c r="I295" s="39">
        <f t="shared" si="54"/>
        <v>0</v>
      </c>
    </row>
    <row r="296" spans="1:11" ht="14.25" customHeight="1">
      <c r="A296" s="28" t="s">
        <v>10</v>
      </c>
      <c r="B296" s="40">
        <v>0</v>
      </c>
      <c r="C296" s="40">
        <v>0</v>
      </c>
      <c r="D296" s="40">
        <v>24</v>
      </c>
      <c r="E296" s="40">
        <v>0</v>
      </c>
      <c r="F296" s="422"/>
      <c r="G296" s="40">
        <v>0</v>
      </c>
      <c r="H296" s="41">
        <v>0</v>
      </c>
      <c r="I296" s="42">
        <f t="shared" si="54"/>
        <v>24</v>
      </c>
    </row>
    <row r="297" spans="1:11" ht="15">
      <c r="A297" s="29" t="s">
        <v>11</v>
      </c>
      <c r="B297" s="43">
        <v>0</v>
      </c>
      <c r="C297" s="43">
        <v>0</v>
      </c>
      <c r="D297" s="43">
        <v>0</v>
      </c>
      <c r="E297" s="43">
        <v>0</v>
      </c>
      <c r="F297" s="422"/>
      <c r="G297" s="43">
        <v>0</v>
      </c>
      <c r="H297" s="44">
        <v>0</v>
      </c>
      <c r="I297" s="39">
        <f t="shared" si="54"/>
        <v>0</v>
      </c>
    </row>
    <row r="298" spans="1:11" ht="15">
      <c r="A298" s="28" t="s">
        <v>12</v>
      </c>
      <c r="B298" s="40">
        <v>0</v>
      </c>
      <c r="C298" s="40">
        <v>0</v>
      </c>
      <c r="D298" s="40">
        <v>0</v>
      </c>
      <c r="E298" s="40">
        <v>0</v>
      </c>
      <c r="F298" s="422"/>
      <c r="G298" s="40">
        <v>0</v>
      </c>
      <c r="H298" s="41">
        <v>0</v>
      </c>
      <c r="I298" s="42">
        <f t="shared" si="54"/>
        <v>0</v>
      </c>
    </row>
    <row r="299" spans="1:11" ht="15">
      <c r="A299" s="29" t="s">
        <v>13</v>
      </c>
      <c r="B299" s="43">
        <v>0</v>
      </c>
      <c r="C299" s="43">
        <v>0</v>
      </c>
      <c r="D299" s="43">
        <v>0</v>
      </c>
      <c r="E299" s="43">
        <v>0</v>
      </c>
      <c r="F299" s="422"/>
      <c r="G299" s="43">
        <v>0</v>
      </c>
      <c r="H299" s="44">
        <v>0</v>
      </c>
      <c r="I299" s="39">
        <f>SUM(B299:H299)</f>
        <v>0</v>
      </c>
    </row>
    <row r="300" spans="1:11" ht="15">
      <c r="A300" s="28" t="s">
        <v>14</v>
      </c>
      <c r="B300" s="40">
        <v>0</v>
      </c>
      <c r="C300" s="40">
        <v>0</v>
      </c>
      <c r="D300" s="40">
        <v>0</v>
      </c>
      <c r="E300" s="40">
        <v>1.0201612067103671</v>
      </c>
      <c r="F300" s="422"/>
      <c r="G300" s="40">
        <v>0</v>
      </c>
      <c r="H300" s="41">
        <v>0</v>
      </c>
      <c r="I300" s="42">
        <f>SUM(B300:H300)</f>
        <v>1.0201612067103671</v>
      </c>
    </row>
    <row r="301" spans="1:11" ht="15">
      <c r="A301" s="29" t="s">
        <v>15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54"/>
        <v>0</v>
      </c>
    </row>
    <row r="302" spans="1:11" ht="15">
      <c r="A302" s="28" t="s">
        <v>16</v>
      </c>
      <c r="B302" s="40">
        <v>59.021668969638988</v>
      </c>
      <c r="C302" s="40">
        <v>269.35016531292985</v>
      </c>
      <c r="D302" s="40">
        <v>13.628165717431182</v>
      </c>
      <c r="E302" s="40">
        <v>0</v>
      </c>
      <c r="F302" s="422"/>
      <c r="G302" s="40">
        <v>0</v>
      </c>
      <c r="H302" s="41">
        <v>0</v>
      </c>
      <c r="I302" s="42">
        <f>SUM(B302:H302)</f>
        <v>342</v>
      </c>
    </row>
    <row r="303" spans="1:11" ht="15">
      <c r="A303" s="29" t="s">
        <v>17</v>
      </c>
      <c r="B303" s="43">
        <v>1.9798745749456774E-2</v>
      </c>
      <c r="C303" s="43">
        <v>10.996817351620775</v>
      </c>
      <c r="D303" s="43">
        <v>3.9833839026297686</v>
      </c>
      <c r="E303" s="43">
        <v>0</v>
      </c>
      <c r="F303" s="422"/>
      <c r="G303" s="43">
        <v>0</v>
      </c>
      <c r="H303" s="44">
        <v>0</v>
      </c>
      <c r="I303" s="39">
        <f t="shared" si="54"/>
        <v>15</v>
      </c>
      <c r="J303" s="15"/>
    </row>
    <row r="304" spans="1:11" s="15" customFormat="1" ht="15">
      <c r="A304" s="28" t="s">
        <v>18</v>
      </c>
      <c r="B304" s="40">
        <v>0</v>
      </c>
      <c r="C304" s="40">
        <v>0</v>
      </c>
      <c r="D304" s="40">
        <v>0</v>
      </c>
      <c r="E304" s="40">
        <v>0</v>
      </c>
      <c r="F304" s="422"/>
      <c r="G304" s="40">
        <v>0</v>
      </c>
      <c r="H304" s="41">
        <v>0</v>
      </c>
      <c r="I304" s="42">
        <f>SUM(B304:H304)</f>
        <v>0</v>
      </c>
      <c r="J304" s="4"/>
      <c r="K304"/>
    </row>
    <row r="305" spans="1:9" ht="15">
      <c r="A305" s="29" t="s">
        <v>140</v>
      </c>
      <c r="B305" s="43">
        <v>66.986016331814724</v>
      </c>
      <c r="C305" s="43">
        <v>1540.2501313615437</v>
      </c>
      <c r="D305" s="43">
        <v>130.0212401653063</v>
      </c>
      <c r="E305" s="43">
        <v>8.7426121413353961</v>
      </c>
      <c r="F305" s="422"/>
      <c r="G305" s="43">
        <v>0</v>
      </c>
      <c r="H305" s="44">
        <v>0</v>
      </c>
      <c r="I305" s="39">
        <f t="shared" si="54"/>
        <v>1746.0000000000002</v>
      </c>
    </row>
    <row r="306" spans="1:9" ht="15">
      <c r="A306" s="28" t="s">
        <v>19</v>
      </c>
      <c r="B306" s="40">
        <v>0</v>
      </c>
      <c r="C306" s="40">
        <v>0</v>
      </c>
      <c r="D306" s="40">
        <v>0</v>
      </c>
      <c r="E306" s="40">
        <v>0</v>
      </c>
      <c r="F306" s="422"/>
      <c r="G306" s="40">
        <v>0</v>
      </c>
      <c r="H306" s="41">
        <v>0</v>
      </c>
      <c r="I306" s="42">
        <f t="shared" si="54"/>
        <v>0</v>
      </c>
    </row>
    <row r="307" spans="1:9" ht="15">
      <c r="A307" s="29" t="s">
        <v>20</v>
      </c>
      <c r="B307" s="43">
        <v>0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54"/>
        <v>0</v>
      </c>
    </row>
    <row r="308" spans="1:9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54"/>
        <v>0</v>
      </c>
    </row>
    <row r="309" spans="1:9" ht="15">
      <c r="A309" s="30" t="s">
        <v>60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54"/>
        <v>0</v>
      </c>
    </row>
    <row r="310" spans="1:9" ht="15">
      <c r="A310" s="28" t="s">
        <v>22</v>
      </c>
      <c r="B310" s="40">
        <v>0</v>
      </c>
      <c r="C310" s="40">
        <v>0</v>
      </c>
      <c r="D310" s="40">
        <v>0</v>
      </c>
      <c r="E310" s="40">
        <v>0</v>
      </c>
      <c r="F310" s="422"/>
      <c r="G310" s="40">
        <v>0</v>
      </c>
      <c r="H310" s="41">
        <v>0</v>
      </c>
      <c r="I310" s="42">
        <f t="shared" si="54"/>
        <v>0</v>
      </c>
    </row>
    <row r="311" spans="1:9" ht="15">
      <c r="A311" s="30" t="s">
        <v>23</v>
      </c>
      <c r="B311" s="43">
        <v>0</v>
      </c>
      <c r="C311" s="43">
        <v>0</v>
      </c>
      <c r="D311" s="43">
        <v>0</v>
      </c>
      <c r="E311" s="43">
        <v>0</v>
      </c>
      <c r="F311" s="422"/>
      <c r="G311" s="43">
        <v>0</v>
      </c>
      <c r="H311" s="44">
        <v>0</v>
      </c>
      <c r="I311" s="39">
        <f t="shared" si="54"/>
        <v>0</v>
      </c>
    </row>
    <row r="312" spans="1:9" ht="15">
      <c r="A312" s="28" t="s">
        <v>24</v>
      </c>
      <c r="B312" s="40">
        <v>11.351461535240169</v>
      </c>
      <c r="C312" s="40">
        <v>185.12589759202646</v>
      </c>
      <c r="D312" s="40">
        <v>27.849440872733361</v>
      </c>
      <c r="E312" s="40">
        <v>0</v>
      </c>
      <c r="F312" s="422"/>
      <c r="G312" s="40">
        <v>0</v>
      </c>
      <c r="H312" s="41">
        <v>0</v>
      </c>
      <c r="I312" s="42">
        <f>SUM(B312:H312)</f>
        <v>224.32679999999999</v>
      </c>
    </row>
    <row r="313" spans="1:9" ht="15.75" thickBot="1">
      <c r="A313" s="30" t="s">
        <v>25</v>
      </c>
      <c r="B313" s="43">
        <v>22.320696050729328</v>
      </c>
      <c r="C313" s="43">
        <v>36.502343935323495</v>
      </c>
      <c r="D313" s="43">
        <v>113.61805131761557</v>
      </c>
      <c r="E313" s="43">
        <v>1261.8978095541745</v>
      </c>
      <c r="F313" s="423"/>
      <c r="G313" s="43">
        <v>123.8263771056784</v>
      </c>
      <c r="H313" s="44">
        <v>0.41152203647854313</v>
      </c>
      <c r="I313" s="39">
        <f t="shared" si="54"/>
        <v>1558.5767999999998</v>
      </c>
    </row>
    <row r="314" spans="1:9" ht="15">
      <c r="A314" s="31" t="s">
        <v>26</v>
      </c>
      <c r="B314" s="45">
        <f>SUM(B293:B313)</f>
        <v>159.69964163317266</v>
      </c>
      <c r="C314" s="45">
        <f t="shared" ref="C314" si="55">SUM(C293:C313)</f>
        <v>2042.2253555534444</v>
      </c>
      <c r="D314" s="45">
        <f>SUM(D293:D313)</f>
        <v>313.10028197571614</v>
      </c>
      <c r="E314" s="45">
        <f>SUM(E293:E313)</f>
        <v>1271.6605829022203</v>
      </c>
      <c r="F314" s="45">
        <f t="shared" ref="F314" si="56">SUM(F293:F313)</f>
        <v>0</v>
      </c>
      <c r="G314" s="45">
        <f>SUM(G293:G313)</f>
        <v>123.8263771056784</v>
      </c>
      <c r="H314" s="46">
        <f t="shared" ref="H314" si="57">SUM(H293:H313)</f>
        <v>0.41152203647854313</v>
      </c>
      <c r="I314" s="47">
        <f>SUM(I293:I313)</f>
        <v>3910.9237612067104</v>
      </c>
    </row>
    <row r="315" spans="1:9" ht="15" thickBot="1">
      <c r="A315" s="32" t="s">
        <v>90</v>
      </c>
      <c r="B315" s="48">
        <f>B314/$I314</f>
        <v>4.0834250776572933E-2</v>
      </c>
      <c r="C315" s="48">
        <f t="shared" ref="C315:I315" si="58">C314/$I314</f>
        <v>0.52218490572757126</v>
      </c>
      <c r="D315" s="48">
        <f t="shared" si="58"/>
        <v>8.0057884298698131E-2</v>
      </c>
      <c r="E315" s="48">
        <f t="shared" si="58"/>
        <v>0.32515606556080018</v>
      </c>
      <c r="F315" s="48">
        <f t="shared" si="58"/>
        <v>0</v>
      </c>
      <c r="G315" s="48">
        <f t="shared" si="58"/>
        <v>3.1661669893424858E-2</v>
      </c>
      <c r="H315" s="48">
        <f t="shared" si="58"/>
        <v>1.0522374293268467E-4</v>
      </c>
      <c r="I315" s="49">
        <f t="shared" si="58"/>
        <v>1</v>
      </c>
    </row>
    <row r="316" spans="1:9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9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9" ht="15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9" ht="15">
      <c r="A319" s="27" t="s">
        <v>7</v>
      </c>
      <c r="B319" s="37">
        <v>3.7702390130781019E-9</v>
      </c>
      <c r="C319" s="37">
        <v>488.9999999962298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489.00000000000006</v>
      </c>
    </row>
    <row r="320" spans="1:9" ht="14.25" customHeight="1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59">SUM(B320:H320)</f>
        <v>0</v>
      </c>
    </row>
    <row r="321" spans="1:11" ht="14.25" customHeight="1">
      <c r="A321" s="29" t="s">
        <v>9</v>
      </c>
      <c r="B321" s="43">
        <v>161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59"/>
        <v>161</v>
      </c>
    </row>
    <row r="322" spans="1:11" ht="15">
      <c r="A322" s="28" t="s">
        <v>10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59"/>
        <v>0</v>
      </c>
    </row>
    <row r="323" spans="1:11" ht="15">
      <c r="A323" s="29" t="s">
        <v>11</v>
      </c>
      <c r="B323" s="43">
        <v>0</v>
      </c>
      <c r="C323" s="43">
        <v>0</v>
      </c>
      <c r="D323" s="43">
        <v>0</v>
      </c>
      <c r="E323" s="43">
        <v>0</v>
      </c>
      <c r="F323" s="422"/>
      <c r="G323" s="43">
        <v>0</v>
      </c>
      <c r="H323" s="44">
        <v>0</v>
      </c>
      <c r="I323" s="39">
        <f t="shared" si="59"/>
        <v>0</v>
      </c>
    </row>
    <row r="324" spans="1:11" ht="15">
      <c r="A324" s="28" t="s">
        <v>12</v>
      </c>
      <c r="B324" s="40">
        <v>1.0861650516344819E-8</v>
      </c>
      <c r="C324" s="40">
        <v>0</v>
      </c>
      <c r="D324" s="40">
        <v>0</v>
      </c>
      <c r="E324" s="40">
        <v>0.25258761854844752</v>
      </c>
      <c r="F324" s="422"/>
      <c r="G324" s="40">
        <v>0</v>
      </c>
      <c r="H324" s="41">
        <v>0</v>
      </c>
      <c r="I324" s="42">
        <f t="shared" si="59"/>
        <v>0.25258762941009805</v>
      </c>
    </row>
    <row r="325" spans="1:11" ht="15">
      <c r="A325" s="29" t="s">
        <v>13</v>
      </c>
      <c r="B325" s="43">
        <v>0</v>
      </c>
      <c r="C325" s="43">
        <v>0</v>
      </c>
      <c r="D325" s="43">
        <v>0</v>
      </c>
      <c r="E325" s="43">
        <v>0</v>
      </c>
      <c r="F325" s="422"/>
      <c r="G325" s="43">
        <v>0</v>
      </c>
      <c r="H325" s="44">
        <v>0</v>
      </c>
      <c r="I325" s="39">
        <f t="shared" si="59"/>
        <v>0</v>
      </c>
    </row>
    <row r="326" spans="1:11" ht="15">
      <c r="A326" s="28" t="s">
        <v>14</v>
      </c>
      <c r="B326" s="40">
        <v>7.3096911603144126E-9</v>
      </c>
      <c r="C326" s="40">
        <v>0.46876084876666829</v>
      </c>
      <c r="D326" s="40">
        <v>0</v>
      </c>
      <c r="E326" s="40">
        <v>4.4683042001546977E-2</v>
      </c>
      <c r="F326" s="422"/>
      <c r="G326" s="40">
        <v>0</v>
      </c>
      <c r="H326" s="41">
        <v>0</v>
      </c>
      <c r="I326" s="42">
        <f t="shared" si="59"/>
        <v>0.51344389807790647</v>
      </c>
    </row>
    <row r="327" spans="1:11" ht="15">
      <c r="A327" s="29" t="s">
        <v>15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59"/>
        <v>0</v>
      </c>
      <c r="J327" s="15"/>
    </row>
    <row r="328" spans="1:11" s="15" customFormat="1" ht="15">
      <c r="A328" s="28" t="s">
        <v>16</v>
      </c>
      <c r="B328" s="40">
        <v>13.963495209324138</v>
      </c>
      <c r="C328" s="40">
        <v>149.73554063197597</v>
      </c>
      <c r="D328" s="40">
        <v>17.300964158699909</v>
      </c>
      <c r="E328" s="40">
        <v>0</v>
      </c>
      <c r="F328" s="422"/>
      <c r="G328" s="40">
        <v>0</v>
      </c>
      <c r="H328" s="41">
        <v>0</v>
      </c>
      <c r="I328" s="42">
        <f t="shared" si="59"/>
        <v>181.00000000000003</v>
      </c>
      <c r="J328" s="4"/>
      <c r="K328"/>
    </row>
    <row r="329" spans="1:11" ht="15">
      <c r="A329" s="29" t="s">
        <v>17</v>
      </c>
      <c r="B329" s="43">
        <v>3.3565114188051828</v>
      </c>
      <c r="C329" s="43">
        <v>0</v>
      </c>
      <c r="D329" s="43">
        <v>8.6434885811948163</v>
      </c>
      <c r="E329" s="43">
        <v>0</v>
      </c>
      <c r="F329" s="422"/>
      <c r="G329" s="43">
        <v>0</v>
      </c>
      <c r="H329" s="44">
        <v>0</v>
      </c>
      <c r="I329" s="39">
        <f t="shared" si="59"/>
        <v>12</v>
      </c>
    </row>
    <row r="330" spans="1:11" ht="15">
      <c r="A330" s="28" t="s">
        <v>18</v>
      </c>
      <c r="B330" s="40">
        <v>0</v>
      </c>
      <c r="C330" s="40">
        <v>0</v>
      </c>
      <c r="D330" s="40">
        <v>0</v>
      </c>
      <c r="E330" s="40">
        <v>0</v>
      </c>
      <c r="F330" s="422"/>
      <c r="G330" s="40">
        <v>0</v>
      </c>
      <c r="H330" s="41">
        <v>0</v>
      </c>
      <c r="I330" s="42">
        <f t="shared" si="59"/>
        <v>0</v>
      </c>
    </row>
    <row r="331" spans="1:11" ht="15">
      <c r="A331" s="29" t="s">
        <v>140</v>
      </c>
      <c r="B331" s="43">
        <v>446.89728839102509</v>
      </c>
      <c r="C331" s="43">
        <v>711.8898516963776</v>
      </c>
      <c r="D331" s="43">
        <v>261.95589105422016</v>
      </c>
      <c r="E331" s="43">
        <v>256.25696885837692</v>
      </c>
      <c r="F331" s="422"/>
      <c r="G331" s="43">
        <v>0</v>
      </c>
      <c r="H331" s="44">
        <v>0</v>
      </c>
      <c r="I331" s="39">
        <f>SUM(B331:H331)</f>
        <v>1676.9999999999998</v>
      </c>
    </row>
    <row r="332" spans="1:11" ht="15">
      <c r="A332" s="28" t="s">
        <v>19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59"/>
        <v>0</v>
      </c>
    </row>
    <row r="333" spans="1:11" ht="15">
      <c r="A333" s="29" t="s">
        <v>20</v>
      </c>
      <c r="B333" s="43">
        <v>0</v>
      </c>
      <c r="C333" s="43">
        <v>0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59"/>
        <v>0</v>
      </c>
    </row>
    <row r="334" spans="1:11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59"/>
        <v>0</v>
      </c>
    </row>
    <row r="335" spans="1:11" ht="15">
      <c r="A335" s="30" t="s">
        <v>60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59"/>
        <v>0</v>
      </c>
    </row>
    <row r="336" spans="1:11" ht="15">
      <c r="A336" s="28" t="s">
        <v>22</v>
      </c>
      <c r="B336" s="40">
        <v>3.509596667151555</v>
      </c>
      <c r="C336" s="40">
        <v>379.1592960160674</v>
      </c>
      <c r="D336" s="40">
        <v>0.3311073167810345</v>
      </c>
      <c r="E336" s="40">
        <v>0</v>
      </c>
      <c r="F336" s="422"/>
      <c r="G336" s="40">
        <v>0</v>
      </c>
      <c r="H336" s="41">
        <v>0</v>
      </c>
      <c r="I336" s="42">
        <f t="shared" si="59"/>
        <v>382.99999999999994</v>
      </c>
    </row>
    <row r="337" spans="1:11" ht="15">
      <c r="A337" s="30" t="s">
        <v>23</v>
      </c>
      <c r="B337" s="43">
        <v>0</v>
      </c>
      <c r="C337" s="43">
        <v>0</v>
      </c>
      <c r="D337" s="43">
        <v>0</v>
      </c>
      <c r="E337" s="43">
        <v>0</v>
      </c>
      <c r="F337" s="422"/>
      <c r="G337" s="43">
        <v>0</v>
      </c>
      <c r="H337" s="44">
        <v>0</v>
      </c>
      <c r="I337" s="39">
        <f t="shared" si="59"/>
        <v>0</v>
      </c>
    </row>
    <row r="338" spans="1:11" ht="15">
      <c r="A338" s="28" t="s">
        <v>24</v>
      </c>
      <c r="B338" s="40">
        <v>19.811077303035326</v>
      </c>
      <c r="C338" s="40">
        <v>0</v>
      </c>
      <c r="D338" s="40">
        <v>47.534122696964666</v>
      </c>
      <c r="E338" s="40">
        <v>0</v>
      </c>
      <c r="F338" s="422"/>
      <c r="G338" s="40">
        <v>0</v>
      </c>
      <c r="H338" s="41">
        <v>0</v>
      </c>
      <c r="I338" s="42">
        <f t="shared" si="59"/>
        <v>67.345199999999991</v>
      </c>
    </row>
    <row r="339" spans="1:11" ht="15.75" thickBot="1">
      <c r="A339" s="30" t="s">
        <v>25</v>
      </c>
      <c r="B339" s="43">
        <v>30.209371297577455</v>
      </c>
      <c r="C339" s="43">
        <v>19.665177433578197</v>
      </c>
      <c r="D339" s="43">
        <v>48.536334049938333</v>
      </c>
      <c r="E339" s="43">
        <v>1443.0489362159187</v>
      </c>
      <c r="F339" s="423"/>
      <c r="G339" s="43">
        <v>115.93698100298705</v>
      </c>
      <c r="H339" s="44">
        <v>0</v>
      </c>
      <c r="I339" s="39">
        <f t="shared" si="59"/>
        <v>1657.3967999999998</v>
      </c>
    </row>
    <row r="340" spans="1:11" ht="15">
      <c r="A340" s="31" t="s">
        <v>26</v>
      </c>
      <c r="B340" s="45">
        <f>SUM(B319:B339)</f>
        <v>678.74734030886032</v>
      </c>
      <c r="C340" s="45">
        <f t="shared" ref="C340" si="60">SUM(C319:C339)</f>
        <v>1749.9186266229958</v>
      </c>
      <c r="D340" s="45">
        <f>SUM(D319:D339)</f>
        <v>384.30190785779888</v>
      </c>
      <c r="E340" s="45">
        <f>SUM(E319:E339)</f>
        <v>1699.6031757348455</v>
      </c>
      <c r="F340" s="45">
        <f t="shared" ref="F340" si="61">SUM(F319:F339)</f>
        <v>0</v>
      </c>
      <c r="G340" s="45">
        <f>SUM(G319:G339)</f>
        <v>115.93698100298705</v>
      </c>
      <c r="H340" s="46">
        <f t="shared" ref="H340" si="62">SUM(H319:H339)</f>
        <v>0</v>
      </c>
      <c r="I340" s="47">
        <f>SUM(I319:I339)</f>
        <v>4628.5080315274881</v>
      </c>
    </row>
    <row r="341" spans="1:11" ht="15" thickBot="1">
      <c r="A341" s="32" t="s">
        <v>90</v>
      </c>
      <c r="B341" s="48">
        <f>B340/$I340</f>
        <v>0.14664495247399667</v>
      </c>
      <c r="C341" s="48">
        <f t="shared" ref="C341:I341" si="63">C340/$I340</f>
        <v>0.37807401752428033</v>
      </c>
      <c r="D341" s="48">
        <f t="shared" si="63"/>
        <v>8.3029327213022586E-2</v>
      </c>
      <c r="E341" s="48">
        <f t="shared" si="63"/>
        <v>0.36720324652303715</v>
      </c>
      <c r="F341" s="48">
        <f t="shared" si="63"/>
        <v>0</v>
      </c>
      <c r="G341" s="48">
        <f t="shared" si="63"/>
        <v>2.5048456265663179E-2</v>
      </c>
      <c r="H341" s="48">
        <f t="shared" si="63"/>
        <v>0</v>
      </c>
      <c r="I341" s="49">
        <f t="shared" si="63"/>
        <v>1</v>
      </c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5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4.25" customHeight="1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>
        <v>0</v>
      </c>
      <c r="G345" s="37">
        <v>0</v>
      </c>
      <c r="H345" s="38">
        <v>0</v>
      </c>
      <c r="I345" s="39">
        <f>SUM(B345:H345)</f>
        <v>0</v>
      </c>
    </row>
    <row r="346" spans="1:11" ht="14.25" customHeight="1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64">SUM(B346:H346)</f>
        <v>0</v>
      </c>
    </row>
    <row r="347" spans="1:11" ht="15">
      <c r="A347" s="29" t="s">
        <v>9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64"/>
        <v>0</v>
      </c>
    </row>
    <row r="348" spans="1:11" ht="15">
      <c r="A348" s="28" t="s">
        <v>10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64"/>
        <v>0</v>
      </c>
    </row>
    <row r="349" spans="1:11" ht="15">
      <c r="A349" s="29" t="s">
        <v>11</v>
      </c>
      <c r="B349" s="43">
        <v>0</v>
      </c>
      <c r="C349" s="43">
        <v>0</v>
      </c>
      <c r="D349" s="43">
        <v>0</v>
      </c>
      <c r="E349" s="43">
        <v>0</v>
      </c>
      <c r="F349" s="422"/>
      <c r="G349" s="43">
        <v>0</v>
      </c>
      <c r="H349" s="44">
        <v>0</v>
      </c>
      <c r="I349" s="39">
        <f t="shared" si="64"/>
        <v>0</v>
      </c>
    </row>
    <row r="350" spans="1:11" ht="15">
      <c r="A350" s="28" t="s">
        <v>12</v>
      </c>
      <c r="B350" s="40">
        <v>1.0861629245746488E-8</v>
      </c>
      <c r="C350" s="40">
        <v>1.0861629245746488E-8</v>
      </c>
      <c r="D350" s="40">
        <v>1.0861629245746488E-8</v>
      </c>
      <c r="E350" s="40">
        <v>2.1708871182608412E-2</v>
      </c>
      <c r="F350" s="422"/>
      <c r="G350" s="40">
        <v>0</v>
      </c>
      <c r="H350" s="41">
        <v>0</v>
      </c>
      <c r="I350" s="42">
        <f t="shared" si="64"/>
        <v>2.1708903767496148E-2</v>
      </c>
    </row>
    <row r="351" spans="1:11" ht="15">
      <c r="A351" s="29" t="s">
        <v>13</v>
      </c>
      <c r="B351" s="43">
        <v>0</v>
      </c>
      <c r="C351" s="43">
        <v>0</v>
      </c>
      <c r="D351" s="43">
        <v>0</v>
      </c>
      <c r="E351" s="43">
        <v>0</v>
      </c>
      <c r="F351" s="422"/>
      <c r="G351" s="43">
        <v>0</v>
      </c>
      <c r="H351" s="44">
        <v>0</v>
      </c>
      <c r="I351" s="39">
        <f t="shared" si="64"/>
        <v>0</v>
      </c>
      <c r="J351" s="15"/>
    </row>
    <row r="352" spans="1:11" s="15" customFormat="1" ht="15">
      <c r="A352" s="28" t="s">
        <v>14</v>
      </c>
      <c r="B352" s="40">
        <v>7.3096912201201979E-9</v>
      </c>
      <c r="C352" s="40">
        <v>7.3096912201201979E-9</v>
      </c>
      <c r="D352" s="40">
        <v>7.3096912201201979E-9</v>
      </c>
      <c r="E352" s="40">
        <v>4.8289582583701689</v>
      </c>
      <c r="F352" s="422"/>
      <c r="G352" s="40">
        <v>0</v>
      </c>
      <c r="H352" s="41">
        <v>0</v>
      </c>
      <c r="I352" s="42">
        <f t="shared" si="64"/>
        <v>4.8289582802992426</v>
      </c>
      <c r="J352" s="4"/>
      <c r="K352"/>
    </row>
    <row r="353" spans="1:9" ht="15">
      <c r="A353" s="29" t="s">
        <v>15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64"/>
        <v>0</v>
      </c>
    </row>
    <row r="354" spans="1:9" ht="15">
      <c r="A354" s="28" t="s">
        <v>16</v>
      </c>
      <c r="B354" s="40">
        <v>1.1979102828552739E-2</v>
      </c>
      <c r="C354" s="40">
        <v>0.35260362272235701</v>
      </c>
      <c r="D354" s="40">
        <v>5.6354172689945443</v>
      </c>
      <c r="E354" s="40">
        <v>5.454545434710744E-9</v>
      </c>
      <c r="F354" s="422"/>
      <c r="G354" s="40">
        <v>0</v>
      </c>
      <c r="H354" s="41">
        <v>0</v>
      </c>
      <c r="I354" s="42">
        <f t="shared" si="64"/>
        <v>5.9999999999999991</v>
      </c>
    </row>
    <row r="355" spans="1:9" ht="15">
      <c r="A355" s="29" t="s">
        <v>17</v>
      </c>
      <c r="B355" s="43">
        <v>0</v>
      </c>
      <c r="C355" s="43">
        <v>0</v>
      </c>
      <c r="D355" s="43">
        <v>0</v>
      </c>
      <c r="E355" s="43">
        <v>0</v>
      </c>
      <c r="F355" s="422"/>
      <c r="G355" s="43">
        <v>0</v>
      </c>
      <c r="H355" s="44">
        <v>0</v>
      </c>
      <c r="I355" s="39">
        <f t="shared" si="64"/>
        <v>0</v>
      </c>
    </row>
    <row r="356" spans="1:9" ht="15">
      <c r="A356" s="28" t="s">
        <v>18</v>
      </c>
      <c r="B356" s="40">
        <v>0</v>
      </c>
      <c r="C356" s="40">
        <v>0</v>
      </c>
      <c r="D356" s="40">
        <v>0</v>
      </c>
      <c r="E356" s="40">
        <v>0</v>
      </c>
      <c r="F356" s="422"/>
      <c r="G356" s="40">
        <v>0</v>
      </c>
      <c r="H356" s="41">
        <v>0</v>
      </c>
      <c r="I356" s="42">
        <f t="shared" si="64"/>
        <v>0</v>
      </c>
    </row>
    <row r="357" spans="1:9" ht="15">
      <c r="A357" s="29" t="s">
        <v>140</v>
      </c>
      <c r="B357" s="43">
        <v>9.4667125158708494</v>
      </c>
      <c r="C357" s="43">
        <v>254.33843653478664</v>
      </c>
      <c r="D357" s="43">
        <v>324.19485093664269</v>
      </c>
      <c r="E357" s="43">
        <v>1.2699784016181445E-8</v>
      </c>
      <c r="F357" s="422"/>
      <c r="G357" s="43">
        <v>0</v>
      </c>
      <c r="H357" s="44">
        <v>0</v>
      </c>
      <c r="I357" s="39">
        <f>SUM(B357:H357)</f>
        <v>587.99999999999989</v>
      </c>
    </row>
    <row r="358" spans="1:9" ht="15">
      <c r="A358" s="28" t="s">
        <v>19</v>
      </c>
      <c r="B358" s="40">
        <v>0</v>
      </c>
      <c r="C358" s="40">
        <v>0</v>
      </c>
      <c r="D358" s="40">
        <v>0</v>
      </c>
      <c r="E358" s="40">
        <v>0</v>
      </c>
      <c r="F358" s="422"/>
      <c r="G358" s="40">
        <v>0</v>
      </c>
      <c r="H358" s="41">
        <v>0</v>
      </c>
      <c r="I358" s="42">
        <f t="shared" si="64"/>
        <v>0</v>
      </c>
    </row>
    <row r="359" spans="1:9" ht="15">
      <c r="A359" s="29" t="s">
        <v>20</v>
      </c>
      <c r="B359" s="43">
        <v>0</v>
      </c>
      <c r="C359" s="43">
        <v>0</v>
      </c>
      <c r="D359" s="43">
        <v>0</v>
      </c>
      <c r="E359" s="43">
        <v>0</v>
      </c>
      <c r="F359" s="422"/>
      <c r="G359" s="43">
        <v>0</v>
      </c>
      <c r="H359" s="44">
        <v>0</v>
      </c>
      <c r="I359" s="39">
        <f t="shared" si="64"/>
        <v>0</v>
      </c>
    </row>
    <row r="360" spans="1:9" ht="15">
      <c r="A360" s="28" t="s">
        <v>21</v>
      </c>
      <c r="B360" s="40">
        <v>3.9527419620500499</v>
      </c>
      <c r="C360" s="40">
        <v>212.79510525556466</v>
      </c>
      <c r="D360" s="40">
        <v>66.252152775363001</v>
      </c>
      <c r="E360" s="40">
        <v>7.0223325055064678E-9</v>
      </c>
      <c r="F360" s="422"/>
      <c r="G360" s="40">
        <v>0</v>
      </c>
      <c r="H360" s="41">
        <v>0</v>
      </c>
      <c r="I360" s="42">
        <f t="shared" si="64"/>
        <v>283.00000000000006</v>
      </c>
    </row>
    <row r="361" spans="1:9" ht="15">
      <c r="A361" s="30" t="s">
        <v>60</v>
      </c>
      <c r="B361" s="43">
        <v>18.484416762914211</v>
      </c>
      <c r="C361" s="43">
        <v>31.347284048292668</v>
      </c>
      <c r="D361" s="43">
        <v>57.168299117459775</v>
      </c>
      <c r="E361" s="43">
        <v>7.1333333143111098E-8</v>
      </c>
      <c r="F361" s="422"/>
      <c r="G361" s="43">
        <v>0</v>
      </c>
      <c r="H361" s="44">
        <v>0</v>
      </c>
      <c r="I361" s="39">
        <f t="shared" si="64"/>
        <v>106.99999999999999</v>
      </c>
    </row>
    <row r="362" spans="1:9" ht="15">
      <c r="A362" s="28" t="s">
        <v>22</v>
      </c>
      <c r="B362" s="40">
        <v>12.070462504875922</v>
      </c>
      <c r="C362" s="40">
        <v>35.145435862902886</v>
      </c>
      <c r="D362" s="40">
        <v>19.78410162158627</v>
      </c>
      <c r="E362" s="40">
        <v>1.0634920628168304E-8</v>
      </c>
      <c r="F362" s="422"/>
      <c r="G362" s="40">
        <v>0</v>
      </c>
      <c r="H362" s="41">
        <v>0</v>
      </c>
      <c r="I362" s="42">
        <f t="shared" si="64"/>
        <v>67</v>
      </c>
    </row>
    <row r="363" spans="1:9" ht="15">
      <c r="A363" s="30" t="s">
        <v>23</v>
      </c>
      <c r="B363" s="43">
        <v>0</v>
      </c>
      <c r="C363" s="43">
        <v>0</v>
      </c>
      <c r="D363" s="43">
        <v>0</v>
      </c>
      <c r="E363" s="43">
        <v>0</v>
      </c>
      <c r="F363" s="422"/>
      <c r="G363" s="43">
        <v>0</v>
      </c>
      <c r="H363" s="44">
        <v>0</v>
      </c>
      <c r="I363" s="39">
        <f t="shared" si="64"/>
        <v>0</v>
      </c>
    </row>
    <row r="364" spans="1:9" ht="15">
      <c r="A364" s="28" t="s">
        <v>24</v>
      </c>
      <c r="B364" s="40">
        <v>8.8784406625540093</v>
      </c>
      <c r="C364" s="40">
        <v>1.2561862233613952E-4</v>
      </c>
      <c r="D364" s="40">
        <v>0.89183371058192917</v>
      </c>
      <c r="E364" s="40">
        <v>8.2417248431294488E-9</v>
      </c>
      <c r="F364" s="422"/>
      <c r="G364" s="40">
        <v>0</v>
      </c>
      <c r="H364" s="41">
        <v>0</v>
      </c>
      <c r="I364" s="42">
        <f t="shared" si="64"/>
        <v>9.7704000000000004</v>
      </c>
    </row>
    <row r="365" spans="1:9" ht="15.75" thickBot="1">
      <c r="A365" s="30" t="s">
        <v>25</v>
      </c>
      <c r="B365" s="43">
        <v>2.7453756100538569</v>
      </c>
      <c r="C365" s="43">
        <v>4.5348043755723397</v>
      </c>
      <c r="D365" s="43">
        <v>2.6686708911591275</v>
      </c>
      <c r="E365" s="43">
        <v>441.87364388230293</v>
      </c>
      <c r="F365" s="423"/>
      <c r="G365" s="43">
        <v>5.6845818320894086</v>
      </c>
      <c r="H365" s="44">
        <v>2.4123408822324631E-2</v>
      </c>
      <c r="I365" s="39">
        <f t="shared" si="64"/>
        <v>457.53120000000001</v>
      </c>
    </row>
    <row r="366" spans="1:9" ht="15">
      <c r="A366" s="31" t="s">
        <v>26</v>
      </c>
      <c r="B366" s="45">
        <f>SUM(B345:B365)</f>
        <v>55.610129139318772</v>
      </c>
      <c r="C366" s="45">
        <f t="shared" ref="C366" si="65">SUM(C345:C365)</f>
        <v>538.5137953366351</v>
      </c>
      <c r="D366" s="45">
        <f>SUM(D345:D365)</f>
        <v>476.59532633995866</v>
      </c>
      <c r="E366" s="45">
        <f>SUM(E345:E365)</f>
        <v>446.72431112724234</v>
      </c>
      <c r="F366" s="45">
        <f t="shared" ref="F366" si="66">SUM(F345:F365)</f>
        <v>0</v>
      </c>
      <c r="G366" s="45">
        <f>SUM(G345:G365)</f>
        <v>5.6845818320894086</v>
      </c>
      <c r="H366" s="46">
        <f t="shared" ref="H366" si="67">SUM(H345:H365)</f>
        <v>2.4123408822324631E-2</v>
      </c>
      <c r="I366" s="47">
        <f>SUM(I345:I365)</f>
        <v>1523.1522671840667</v>
      </c>
    </row>
    <row r="367" spans="1:9" ht="15" thickBot="1">
      <c r="A367" s="32" t="s">
        <v>90</v>
      </c>
      <c r="B367" s="48">
        <f>B366/$I366</f>
        <v>3.6509894865684178E-2</v>
      </c>
      <c r="C367" s="48">
        <f t="shared" ref="C367:I367" si="68">C366/$I366</f>
        <v>0.35355217396105409</v>
      </c>
      <c r="D367" s="48">
        <f t="shared" si="68"/>
        <v>0.31290064467491885</v>
      </c>
      <c r="E367" s="48">
        <f t="shared" si="68"/>
        <v>0.29328933209883579</v>
      </c>
      <c r="F367" s="48">
        <f t="shared" si="68"/>
        <v>0</v>
      </c>
      <c r="G367" s="48">
        <f t="shared" si="68"/>
        <v>3.7321165812258549E-3</v>
      </c>
      <c r="H367" s="48">
        <f t="shared" si="68"/>
        <v>1.5837818281243065E-5</v>
      </c>
      <c r="I367" s="49">
        <f t="shared" si="68"/>
        <v>1</v>
      </c>
    </row>
    <row r="368" spans="1:9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11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11" ht="14.25" customHeight="1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11" ht="14.25" customHeight="1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>
        <v>0</v>
      </c>
      <c r="G371" s="37">
        <v>0</v>
      </c>
      <c r="H371" s="38">
        <v>0</v>
      </c>
      <c r="I371" s="39">
        <f>SUM(B371:H371)</f>
        <v>0</v>
      </c>
    </row>
    <row r="372" spans="1:1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69">SUM(B372:H372)</f>
        <v>0</v>
      </c>
    </row>
    <row r="373" spans="1:11" ht="15">
      <c r="A373" s="29" t="s">
        <v>9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69"/>
        <v>0</v>
      </c>
    </row>
    <row r="374" spans="1:11" ht="15">
      <c r="A374" s="28" t="s">
        <v>10</v>
      </c>
      <c r="B374" s="40">
        <v>0</v>
      </c>
      <c r="C374" s="40">
        <v>0</v>
      </c>
      <c r="D374" s="40">
        <v>0</v>
      </c>
      <c r="E374" s="40">
        <v>0</v>
      </c>
      <c r="F374" s="422"/>
      <c r="G374" s="40">
        <v>0</v>
      </c>
      <c r="H374" s="41">
        <v>0</v>
      </c>
      <c r="I374" s="42">
        <f t="shared" si="69"/>
        <v>0</v>
      </c>
    </row>
    <row r="375" spans="1:11" ht="15">
      <c r="A375" s="29" t="s">
        <v>11</v>
      </c>
      <c r="B375" s="43">
        <v>0</v>
      </c>
      <c r="C375" s="43">
        <v>0</v>
      </c>
      <c r="D375" s="43">
        <v>0</v>
      </c>
      <c r="E375" s="43">
        <v>0</v>
      </c>
      <c r="F375" s="422"/>
      <c r="G375" s="43">
        <v>0</v>
      </c>
      <c r="H375" s="44">
        <v>0</v>
      </c>
      <c r="I375" s="39">
        <f t="shared" si="69"/>
        <v>0</v>
      </c>
      <c r="J375" s="15"/>
    </row>
    <row r="376" spans="1:11" s="15" customFormat="1" ht="15">
      <c r="A376" s="28" t="s">
        <v>12</v>
      </c>
      <c r="B376" s="40">
        <v>1.086165079193925E-8</v>
      </c>
      <c r="C376" s="40">
        <v>1.086165079193925E-8</v>
      </c>
      <c r="D376" s="40">
        <v>1.086165079193925E-8</v>
      </c>
      <c r="E376" s="40">
        <v>2.4645868509749982</v>
      </c>
      <c r="F376" s="422"/>
      <c r="G376" s="40">
        <v>0</v>
      </c>
      <c r="H376" s="41">
        <v>0</v>
      </c>
      <c r="I376" s="42">
        <f t="shared" si="69"/>
        <v>2.4645868835599507</v>
      </c>
      <c r="J376" s="4"/>
      <c r="K376"/>
    </row>
    <row r="377" spans="1:11" ht="15">
      <c r="A377" s="29" t="s">
        <v>13</v>
      </c>
      <c r="B377" s="43">
        <v>0</v>
      </c>
      <c r="C377" s="43">
        <v>0</v>
      </c>
      <c r="D377" s="43">
        <v>0</v>
      </c>
      <c r="E377" s="43">
        <v>0</v>
      </c>
      <c r="F377" s="422"/>
      <c r="G377" s="43">
        <v>0</v>
      </c>
      <c r="H377" s="44">
        <v>0</v>
      </c>
      <c r="I377" s="39">
        <f t="shared" si="69"/>
        <v>0</v>
      </c>
    </row>
    <row r="378" spans="1:11" ht="15">
      <c r="A378" s="28" t="s">
        <v>14</v>
      </c>
      <c r="B378" s="40">
        <v>7.309691264134049E-9</v>
      </c>
      <c r="C378" s="40">
        <v>7.309691264134049E-9</v>
      </c>
      <c r="D378" s="40">
        <v>7.309691264134049E-9</v>
      </c>
      <c r="E378" s="40">
        <v>870.73020637284094</v>
      </c>
      <c r="F378" s="422"/>
      <c r="G378" s="40">
        <v>0</v>
      </c>
      <c r="H378" s="41">
        <v>0</v>
      </c>
      <c r="I378" s="42">
        <f t="shared" si="69"/>
        <v>870.73020639476999</v>
      </c>
    </row>
    <row r="379" spans="1:11" ht="15">
      <c r="A379" s="29" t="s">
        <v>15</v>
      </c>
      <c r="B379" s="43">
        <v>10.999999994310343</v>
      </c>
      <c r="C379" s="43">
        <v>1.8965517228299642E-9</v>
      </c>
      <c r="D379" s="43">
        <v>1.8965517228299642E-9</v>
      </c>
      <c r="E379" s="43">
        <v>1.8965517228299642E-9</v>
      </c>
      <c r="F379" s="422"/>
      <c r="G379" s="43">
        <v>0</v>
      </c>
      <c r="H379" s="44">
        <v>0</v>
      </c>
      <c r="I379" s="39">
        <f t="shared" si="69"/>
        <v>11</v>
      </c>
    </row>
    <row r="380" spans="1:11" ht="15">
      <c r="A380" s="28" t="s">
        <v>16</v>
      </c>
      <c r="B380" s="40">
        <v>25.731952375969566</v>
      </c>
      <c r="C380" s="40">
        <v>6.1403508761157273E-9</v>
      </c>
      <c r="D380" s="40">
        <v>114.26804761174972</v>
      </c>
      <c r="E380" s="40">
        <v>6.1403508761157273E-9</v>
      </c>
      <c r="F380" s="422"/>
      <c r="G380" s="40">
        <v>0</v>
      </c>
      <c r="H380" s="41">
        <v>0</v>
      </c>
      <c r="I380" s="42">
        <f t="shared" si="69"/>
        <v>139.99999999999997</v>
      </c>
    </row>
    <row r="381" spans="1:11" ht="15">
      <c r="A381" s="29" t="s">
        <v>17</v>
      </c>
      <c r="B381" s="43">
        <v>2.1711796154401308</v>
      </c>
      <c r="C381" s="43">
        <v>1.2666666655407409E-8</v>
      </c>
      <c r="D381" s="43">
        <v>54.82882035922654</v>
      </c>
      <c r="E381" s="43">
        <v>1.2666666655407409E-8</v>
      </c>
      <c r="F381" s="422"/>
      <c r="G381" s="43">
        <v>0</v>
      </c>
      <c r="H381" s="44">
        <v>0</v>
      </c>
      <c r="I381" s="39">
        <f t="shared" si="69"/>
        <v>57.000000000000007</v>
      </c>
    </row>
    <row r="382" spans="1:11" ht="15">
      <c r="A382" s="28" t="s">
        <v>18</v>
      </c>
      <c r="B382" s="40">
        <v>0</v>
      </c>
      <c r="C382" s="40">
        <v>0</v>
      </c>
      <c r="D382" s="40">
        <v>0</v>
      </c>
      <c r="E382" s="40">
        <v>0</v>
      </c>
      <c r="F382" s="422"/>
      <c r="G382" s="40">
        <v>0</v>
      </c>
      <c r="H382" s="41">
        <v>0</v>
      </c>
      <c r="I382" s="42">
        <f t="shared" si="69"/>
        <v>0</v>
      </c>
    </row>
    <row r="383" spans="1:11" ht="15">
      <c r="A383" s="29" t="s">
        <v>140</v>
      </c>
      <c r="B383" s="43">
        <v>67.637651616670752</v>
      </c>
      <c r="C383" s="43">
        <v>5.70990927824782</v>
      </c>
      <c r="D383" s="43">
        <v>158.65243907643946</v>
      </c>
      <c r="E383" s="43">
        <v>2.8641975294497789E-8</v>
      </c>
      <c r="F383" s="422"/>
      <c r="G383" s="43">
        <v>0</v>
      </c>
      <c r="H383" s="44">
        <v>0</v>
      </c>
      <c r="I383" s="39">
        <f>SUM(B383:H383)</f>
        <v>232</v>
      </c>
    </row>
    <row r="384" spans="1:11" ht="15">
      <c r="A384" s="28" t="s">
        <v>19</v>
      </c>
      <c r="B384" s="40">
        <v>0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69"/>
        <v>0</v>
      </c>
    </row>
    <row r="385" spans="1:11" ht="15">
      <c r="A385" s="29" t="s">
        <v>20</v>
      </c>
      <c r="B385" s="43">
        <v>0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69"/>
        <v>0</v>
      </c>
    </row>
    <row r="386" spans="1:11" ht="15">
      <c r="A386" s="28" t="s">
        <v>21</v>
      </c>
      <c r="B386" s="40">
        <v>2.5077949511368436</v>
      </c>
      <c r="C386" s="40">
        <v>9.9999999000000018E-9</v>
      </c>
      <c r="D386" s="40">
        <v>1.4922050288631563</v>
      </c>
      <c r="E386" s="40">
        <v>9.9999999000000018E-9</v>
      </c>
      <c r="F386" s="422"/>
      <c r="G386" s="40">
        <v>0</v>
      </c>
      <c r="H386" s="41">
        <v>0</v>
      </c>
      <c r="I386" s="42">
        <f t="shared" si="69"/>
        <v>4</v>
      </c>
    </row>
    <row r="387" spans="1:11" ht="15">
      <c r="A387" s="30" t="s">
        <v>60</v>
      </c>
      <c r="B387" s="43">
        <v>16.999999830000004</v>
      </c>
      <c r="C387" s="43">
        <v>5.6666665911111125E-8</v>
      </c>
      <c r="D387" s="43">
        <v>5.6666665911111125E-8</v>
      </c>
      <c r="E387" s="43">
        <v>5.6666665911111125E-8</v>
      </c>
      <c r="F387" s="422"/>
      <c r="G387" s="43">
        <v>0</v>
      </c>
      <c r="H387" s="44">
        <v>0</v>
      </c>
      <c r="I387" s="39">
        <f t="shared" si="69"/>
        <v>16.999999999999996</v>
      </c>
    </row>
    <row r="388" spans="1:11" ht="15">
      <c r="A388" s="28" t="s">
        <v>22</v>
      </c>
      <c r="B388" s="40">
        <v>15.999999985454544</v>
      </c>
      <c r="C388" s="40">
        <v>4.8484848426078968E-9</v>
      </c>
      <c r="D388" s="40">
        <v>4.8484848426078968E-9</v>
      </c>
      <c r="E388" s="40">
        <v>4.8484848426078968E-9</v>
      </c>
      <c r="F388" s="422"/>
      <c r="G388" s="40">
        <v>0</v>
      </c>
      <c r="H388" s="41">
        <v>0</v>
      </c>
      <c r="I388" s="42">
        <f t="shared" si="69"/>
        <v>15.999999999999996</v>
      </c>
    </row>
    <row r="389" spans="1:11" ht="15">
      <c r="A389" s="30" t="s">
        <v>23</v>
      </c>
      <c r="B389" s="43">
        <v>0</v>
      </c>
      <c r="C389" s="43">
        <v>0</v>
      </c>
      <c r="D389" s="43">
        <v>0</v>
      </c>
      <c r="E389" s="43">
        <v>0</v>
      </c>
      <c r="F389" s="422"/>
      <c r="G389" s="43">
        <v>0</v>
      </c>
      <c r="H389" s="44">
        <v>0</v>
      </c>
      <c r="I389" s="39">
        <f t="shared" si="69"/>
        <v>0</v>
      </c>
    </row>
    <row r="390" spans="1:11" ht="15">
      <c r="A390" s="28" t="s">
        <v>24</v>
      </c>
      <c r="B390" s="40">
        <v>15.242399975278317</v>
      </c>
      <c r="C390" s="40">
        <v>8.2405605115683555E-9</v>
      </c>
      <c r="D390" s="40">
        <v>8.2405605115683555E-9</v>
      </c>
      <c r="E390" s="40">
        <v>8.2405605115683555E-9</v>
      </c>
      <c r="F390" s="422"/>
      <c r="G390" s="40">
        <v>0</v>
      </c>
      <c r="H390" s="41">
        <v>0</v>
      </c>
      <c r="I390" s="42">
        <f t="shared" si="69"/>
        <v>15.242399999999998</v>
      </c>
    </row>
    <row r="391" spans="1:11" ht="15.75" thickBot="1">
      <c r="A391" s="30" t="s">
        <v>25</v>
      </c>
      <c r="B391" s="43">
        <v>20.449018858233369</v>
      </c>
      <c r="C391" s="43">
        <v>2.5418377702895442E-2</v>
      </c>
      <c r="D391" s="43">
        <v>5.5269810502478913</v>
      </c>
      <c r="E391" s="43">
        <v>88.313013894319582</v>
      </c>
      <c r="F391" s="423"/>
      <c r="G391" s="43">
        <v>74.559567819496266</v>
      </c>
      <c r="H391" s="44">
        <v>0</v>
      </c>
      <c r="I391" s="39">
        <f t="shared" si="69"/>
        <v>188.874</v>
      </c>
    </row>
    <row r="392" spans="1:11" ht="15">
      <c r="A392" s="31" t="s">
        <v>26</v>
      </c>
      <c r="B392" s="45">
        <f>SUM(B371:B391)</f>
        <v>177.7399972206652</v>
      </c>
      <c r="C392" s="45">
        <f t="shared" ref="C392" si="70">SUM(C371:C391)</f>
        <v>5.7353277745813385</v>
      </c>
      <c r="D392" s="45">
        <f>SUM(D371:D391)</f>
        <v>334.76849321635041</v>
      </c>
      <c r="E392" s="45">
        <f>SUM(E371:E391)</f>
        <v>961.50780724723677</v>
      </c>
      <c r="F392" s="45">
        <f t="shared" ref="F392" si="71">SUM(F371:F391)</f>
        <v>0</v>
      </c>
      <c r="G392" s="45">
        <f>SUM(G371:G391)</f>
        <v>74.559567819496266</v>
      </c>
      <c r="H392" s="46">
        <f t="shared" ref="H392" si="72">SUM(H371:H391)</f>
        <v>0</v>
      </c>
      <c r="I392" s="47">
        <f>SUM(I371:I391)</f>
        <v>1554.3111932783299</v>
      </c>
    </row>
    <row r="393" spans="1:11" ht="15" thickBot="1">
      <c r="A393" s="32" t="s">
        <v>90</v>
      </c>
      <c r="B393" s="48">
        <f>B392/$I392</f>
        <v>0.11435290306684252</v>
      </c>
      <c r="C393" s="48">
        <f t="shared" ref="C393:I393" si="73">C392/$I392</f>
        <v>3.6899481901590575E-3</v>
      </c>
      <c r="D393" s="48">
        <f t="shared" si="73"/>
        <v>0.21538061017900909</v>
      </c>
      <c r="E393" s="48">
        <f t="shared" si="73"/>
        <v>0.61860701473765933</v>
      </c>
      <c r="F393" s="48">
        <f t="shared" si="73"/>
        <v>0</v>
      </c>
      <c r="G393" s="48">
        <f t="shared" si="73"/>
        <v>4.7969523826330004E-2</v>
      </c>
      <c r="H393" s="48">
        <f t="shared" si="73"/>
        <v>0</v>
      </c>
      <c r="I393" s="49">
        <f t="shared" si="73"/>
        <v>1</v>
      </c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14.25" customHeight="1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4.25" customHeight="1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>
        <v>0</v>
      </c>
      <c r="G397" s="37">
        <v>0</v>
      </c>
      <c r="H397" s="38">
        <v>0</v>
      </c>
      <c r="I397" s="39">
        <f>SUM(B397:H397)</f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74">SUM(B398:H398)</f>
        <v>0</v>
      </c>
    </row>
    <row r="399" spans="1:11" ht="15">
      <c r="A399" s="29" t="s">
        <v>9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74"/>
        <v>0</v>
      </c>
      <c r="J399" s="15"/>
    </row>
    <row r="400" spans="1:11" s="15" customFormat="1" ht="15">
      <c r="A400" s="28" t="s">
        <v>10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74"/>
        <v>0</v>
      </c>
      <c r="J400" s="4"/>
      <c r="K400"/>
    </row>
    <row r="401" spans="1:9" ht="15">
      <c r="A401" s="29" t="s">
        <v>11</v>
      </c>
      <c r="B401" s="43">
        <v>0</v>
      </c>
      <c r="C401" s="43">
        <v>0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74"/>
        <v>0</v>
      </c>
    </row>
    <row r="402" spans="1:9" ht="15">
      <c r="A402" s="28" t="s">
        <v>12</v>
      </c>
      <c r="B402" s="40">
        <v>1.0861650685094354E-8</v>
      </c>
      <c r="C402" s="40">
        <v>0</v>
      </c>
      <c r="D402" s="40">
        <v>0</v>
      </c>
      <c r="E402" s="40">
        <v>0.39546893102915881</v>
      </c>
      <c r="F402" s="422"/>
      <c r="G402" s="40">
        <v>0</v>
      </c>
      <c r="H402" s="41">
        <v>0</v>
      </c>
      <c r="I402" s="42">
        <f t="shared" si="74"/>
        <v>0.3954689418908095</v>
      </c>
    </row>
    <row r="403" spans="1:9" ht="15">
      <c r="A403" s="29" t="s">
        <v>13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74"/>
        <v>0</v>
      </c>
    </row>
    <row r="404" spans="1:9" ht="15">
      <c r="A404" s="28" t="s">
        <v>14</v>
      </c>
      <c r="B404" s="40">
        <v>7.309691192983877E-9</v>
      </c>
      <c r="C404" s="40">
        <v>0</v>
      </c>
      <c r="D404" s="40">
        <v>0</v>
      </c>
      <c r="E404" s="40">
        <v>0.74838731217236731</v>
      </c>
      <c r="F404" s="422"/>
      <c r="G404" s="40">
        <v>0</v>
      </c>
      <c r="H404" s="41">
        <v>0</v>
      </c>
      <c r="I404" s="42">
        <f t="shared" si="74"/>
        <v>0.7483873194820585</v>
      </c>
    </row>
    <row r="405" spans="1:9" ht="15">
      <c r="A405" s="29" t="s">
        <v>15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74"/>
        <v>0</v>
      </c>
    </row>
    <row r="406" spans="1:9" ht="15">
      <c r="A406" s="28" t="s">
        <v>16</v>
      </c>
      <c r="B406" s="40">
        <v>35.685042484315296</v>
      </c>
      <c r="C406" s="40">
        <v>56.285037452098088</v>
      </c>
      <c r="D406" s="40">
        <v>2.9920063586633162E-2</v>
      </c>
      <c r="E406" s="40">
        <v>0</v>
      </c>
      <c r="F406" s="422"/>
      <c r="G406" s="40">
        <v>0</v>
      </c>
      <c r="H406" s="41">
        <v>0</v>
      </c>
      <c r="I406" s="42">
        <f t="shared" si="74"/>
        <v>92.000000000000014</v>
      </c>
    </row>
    <row r="407" spans="1:9" ht="15">
      <c r="A407" s="29" t="s">
        <v>17</v>
      </c>
      <c r="B407" s="43">
        <v>0</v>
      </c>
      <c r="C407" s="43">
        <v>0</v>
      </c>
      <c r="D407" s="43">
        <v>0</v>
      </c>
      <c r="E407" s="43">
        <v>0</v>
      </c>
      <c r="F407" s="422"/>
      <c r="G407" s="43">
        <v>0</v>
      </c>
      <c r="H407" s="44">
        <v>0</v>
      </c>
      <c r="I407" s="39">
        <f t="shared" si="74"/>
        <v>0</v>
      </c>
    </row>
    <row r="408" spans="1:9" ht="15">
      <c r="A408" s="28" t="s">
        <v>18</v>
      </c>
      <c r="B408" s="40">
        <v>0</v>
      </c>
      <c r="C408" s="40">
        <v>0</v>
      </c>
      <c r="D408" s="40">
        <v>0</v>
      </c>
      <c r="E408" s="40">
        <v>0</v>
      </c>
      <c r="F408" s="422"/>
      <c r="G408" s="40">
        <v>0</v>
      </c>
      <c r="H408" s="41">
        <v>0</v>
      </c>
      <c r="I408" s="42">
        <f t="shared" si="74"/>
        <v>0</v>
      </c>
    </row>
    <row r="409" spans="1:9" ht="15">
      <c r="A409" s="29" t="s">
        <v>140</v>
      </c>
      <c r="B409" s="43">
        <v>139.77728901259718</v>
      </c>
      <c r="C409" s="43">
        <v>422.54873592780751</v>
      </c>
      <c r="D409" s="43">
        <v>60.114722122449201</v>
      </c>
      <c r="E409" s="43">
        <v>8.5592529371460984</v>
      </c>
      <c r="F409" s="422"/>
      <c r="G409" s="43">
        <v>0</v>
      </c>
      <c r="H409" s="44">
        <v>0</v>
      </c>
      <c r="I409" s="39">
        <f>SUM(B409:H409)</f>
        <v>631</v>
      </c>
    </row>
    <row r="410" spans="1:9" ht="15">
      <c r="A410" s="28" t="s">
        <v>19</v>
      </c>
      <c r="B410" s="40">
        <v>0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74"/>
        <v>0</v>
      </c>
    </row>
    <row r="411" spans="1:9" ht="15">
      <c r="A411" s="29" t="s">
        <v>20</v>
      </c>
      <c r="B411" s="43">
        <v>0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SUM(B411:H411)</f>
        <v>0</v>
      </c>
    </row>
    <row r="412" spans="1:9" ht="15">
      <c r="A412" s="28" t="s">
        <v>21</v>
      </c>
      <c r="B412" s="40">
        <v>1.666666663888889E-8</v>
      </c>
      <c r="C412" s="40">
        <v>9.9999999833333337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74"/>
        <v>10</v>
      </c>
    </row>
    <row r="413" spans="1:9" ht="15">
      <c r="A413" s="30" t="s">
        <v>60</v>
      </c>
      <c r="B413" s="43">
        <v>21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74"/>
        <v>21</v>
      </c>
    </row>
    <row r="414" spans="1:9" ht="15">
      <c r="A414" s="28" t="s">
        <v>22</v>
      </c>
      <c r="B414" s="40">
        <v>0</v>
      </c>
      <c r="C414" s="40">
        <v>0</v>
      </c>
      <c r="D414" s="40">
        <v>0</v>
      </c>
      <c r="E414" s="40">
        <v>0</v>
      </c>
      <c r="F414" s="422"/>
      <c r="G414" s="40">
        <v>0</v>
      </c>
      <c r="H414" s="41">
        <v>0</v>
      </c>
      <c r="I414" s="42">
        <f t="shared" si="74"/>
        <v>0</v>
      </c>
    </row>
    <row r="415" spans="1:9" ht="15">
      <c r="A415" s="30" t="s">
        <v>23</v>
      </c>
      <c r="B415" s="43">
        <v>0</v>
      </c>
      <c r="C415" s="43">
        <v>0</v>
      </c>
      <c r="D415" s="43">
        <v>0</v>
      </c>
      <c r="E415" s="43">
        <v>0</v>
      </c>
      <c r="F415" s="422"/>
      <c r="G415" s="43">
        <v>0</v>
      </c>
      <c r="H415" s="44">
        <v>0</v>
      </c>
      <c r="I415" s="39">
        <f t="shared" si="74"/>
        <v>0</v>
      </c>
    </row>
    <row r="416" spans="1:9" ht="15">
      <c r="A416" s="28" t="s">
        <v>24</v>
      </c>
      <c r="B416" s="40">
        <v>0.28079999999999999</v>
      </c>
      <c r="C416" s="40">
        <v>0</v>
      </c>
      <c r="D416" s="40">
        <v>0</v>
      </c>
      <c r="E416" s="40">
        <v>0</v>
      </c>
      <c r="F416" s="422"/>
      <c r="G416" s="40">
        <v>0</v>
      </c>
      <c r="H416" s="41">
        <v>0</v>
      </c>
      <c r="I416" s="42">
        <f t="shared" si="74"/>
        <v>0.28079999999999999</v>
      </c>
    </row>
    <row r="417" spans="1:11" ht="15.75" thickBot="1">
      <c r="A417" s="30" t="s">
        <v>25</v>
      </c>
      <c r="B417" s="43">
        <v>8.3678825540564734</v>
      </c>
      <c r="C417" s="43">
        <v>3.9430589568749168</v>
      </c>
      <c r="D417" s="43">
        <v>0.24313951976929152</v>
      </c>
      <c r="E417" s="43">
        <v>315.52610888080062</v>
      </c>
      <c r="F417" s="423"/>
      <c r="G417" s="43">
        <v>57.73181008849869</v>
      </c>
      <c r="H417" s="44">
        <v>0</v>
      </c>
      <c r="I417" s="39">
        <f t="shared" si="74"/>
        <v>385.81200000000001</v>
      </c>
    </row>
    <row r="418" spans="1:11" ht="15">
      <c r="A418" s="31" t="s">
        <v>26</v>
      </c>
      <c r="B418" s="45">
        <f>SUM(B397:B417)</f>
        <v>205.11101408580694</v>
      </c>
      <c r="C418" s="45">
        <f t="shared" ref="C418" si="75">SUM(C397:C417)</f>
        <v>492.77683232011384</v>
      </c>
      <c r="D418" s="45">
        <f>SUM(D397:D417)</f>
        <v>60.387781705805125</v>
      </c>
      <c r="E418" s="45">
        <f>SUM(E397:E417)</f>
        <v>325.22921806114823</v>
      </c>
      <c r="F418" s="45">
        <f t="shared" ref="F418" si="76">SUM(F397:F417)</f>
        <v>0</v>
      </c>
      <c r="G418" s="45">
        <f>SUM(G397:G417)</f>
        <v>57.73181008849869</v>
      </c>
      <c r="H418" s="46">
        <f t="shared" ref="H418" si="77">SUM(H397:H417)</f>
        <v>0</v>
      </c>
      <c r="I418" s="47">
        <f>SUM(I397:I417)</f>
        <v>1141.2366562613729</v>
      </c>
    </row>
    <row r="419" spans="1:11" ht="15" thickBot="1">
      <c r="A419" s="32" t="s">
        <v>90</v>
      </c>
      <c r="B419" s="48">
        <f>B418/$I418</f>
        <v>0.17972697683733635</v>
      </c>
      <c r="C419" s="48">
        <f t="shared" ref="C419:I419" si="78">C418/$I418</f>
        <v>0.43179197725248591</v>
      </c>
      <c r="D419" s="48">
        <f t="shared" si="78"/>
        <v>5.2914337595527383E-2</v>
      </c>
      <c r="E419" s="48">
        <f t="shared" si="78"/>
        <v>0.28497964578756246</v>
      </c>
      <c r="F419" s="48">
        <f t="shared" si="78"/>
        <v>0</v>
      </c>
      <c r="G419" s="48">
        <f t="shared" si="78"/>
        <v>5.0587062527087813E-2</v>
      </c>
      <c r="H419" s="48">
        <f t="shared" si="78"/>
        <v>0</v>
      </c>
      <c r="I419" s="49">
        <f t="shared" si="78"/>
        <v>1</v>
      </c>
    </row>
    <row r="420" spans="1:11" ht="14.25" customHeight="1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14.25" customHeight="1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5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>
        <v>0</v>
      </c>
      <c r="G423" s="37">
        <v>0</v>
      </c>
      <c r="H423" s="38">
        <v>0</v>
      </c>
      <c r="I423" s="39">
        <f>SUM(B423:H423)</f>
        <v>0</v>
      </c>
      <c r="J423" s="15"/>
    </row>
    <row r="424" spans="1:11" s="15" customFormat="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79">SUM(B424:H424)</f>
        <v>0</v>
      </c>
      <c r="J424" s="4"/>
      <c r="K424"/>
    </row>
    <row r="425" spans="1:11" ht="15">
      <c r="A425" s="29" t="s">
        <v>9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79"/>
        <v>0</v>
      </c>
    </row>
    <row r="426" spans="1:11" ht="15">
      <c r="A426" s="28" t="s">
        <v>10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79"/>
        <v>0</v>
      </c>
    </row>
    <row r="427" spans="1:11" ht="15">
      <c r="A427" s="29" t="s">
        <v>11</v>
      </c>
      <c r="B427" s="43">
        <v>0</v>
      </c>
      <c r="C427" s="43">
        <v>0</v>
      </c>
      <c r="D427" s="43">
        <v>0</v>
      </c>
      <c r="E427" s="43">
        <v>0</v>
      </c>
      <c r="F427" s="422"/>
      <c r="G427" s="43">
        <v>0</v>
      </c>
      <c r="H427" s="44">
        <v>0</v>
      </c>
      <c r="I427" s="39">
        <f t="shared" si="79"/>
        <v>0</v>
      </c>
    </row>
    <row r="428" spans="1:11" ht="15">
      <c r="A428" s="28" t="s">
        <v>12</v>
      </c>
      <c r="B428" s="40">
        <v>0</v>
      </c>
      <c r="C428" s="40">
        <v>0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79"/>
        <v>0</v>
      </c>
    </row>
    <row r="429" spans="1:11" ht="15">
      <c r="A429" s="29" t="s">
        <v>13</v>
      </c>
      <c r="B429" s="43">
        <v>0</v>
      </c>
      <c r="C429" s="43">
        <v>0</v>
      </c>
      <c r="D429" s="43">
        <v>0</v>
      </c>
      <c r="E429" s="43">
        <v>0</v>
      </c>
      <c r="F429" s="422"/>
      <c r="G429" s="43">
        <v>0</v>
      </c>
      <c r="H429" s="44">
        <v>0</v>
      </c>
      <c r="I429" s="39">
        <f t="shared" si="79"/>
        <v>0</v>
      </c>
    </row>
    <row r="430" spans="1:11" ht="15">
      <c r="A430" s="28" t="s">
        <v>14</v>
      </c>
      <c r="B430" s="40">
        <v>7.3096911247239468E-9</v>
      </c>
      <c r="C430" s="40">
        <v>7.3096911247239468E-9</v>
      </c>
      <c r="D430" s="40">
        <v>7.3096911247239468E-9</v>
      </c>
      <c r="E430" s="40">
        <v>1.1477866360964817</v>
      </c>
      <c r="F430" s="422"/>
      <c r="G430" s="40">
        <v>0</v>
      </c>
      <c r="H430" s="41">
        <v>0</v>
      </c>
      <c r="I430" s="42">
        <f t="shared" si="79"/>
        <v>1.1477866580255551</v>
      </c>
    </row>
    <row r="431" spans="1:11" ht="15">
      <c r="A431" s="29" t="s">
        <v>15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79"/>
        <v>0</v>
      </c>
    </row>
    <row r="432" spans="1:11" ht="15">
      <c r="A432" s="28" t="s">
        <v>16</v>
      </c>
      <c r="B432" s="40">
        <v>349.70564443217711</v>
      </c>
      <c r="C432" s="40">
        <v>36.813373701449827</v>
      </c>
      <c r="D432" s="40">
        <v>122.48098186637309</v>
      </c>
      <c r="E432" s="40">
        <v>0</v>
      </c>
      <c r="F432" s="422"/>
      <c r="G432" s="40">
        <v>0</v>
      </c>
      <c r="H432" s="41">
        <v>0</v>
      </c>
      <c r="I432" s="42">
        <f t="shared" si="79"/>
        <v>509.00000000000006</v>
      </c>
    </row>
    <row r="433" spans="1:9" ht="15">
      <c r="A433" s="29" t="s">
        <v>17</v>
      </c>
      <c r="B433" s="43">
        <v>1.9999999700000005E-8</v>
      </c>
      <c r="C433" s="43">
        <v>1.9999999700000005E-8</v>
      </c>
      <c r="D433" s="43">
        <v>3.9983723075129753</v>
      </c>
      <c r="E433" s="43">
        <v>1.627652487025571E-3</v>
      </c>
      <c r="F433" s="422"/>
      <c r="G433" s="43">
        <v>0</v>
      </c>
      <c r="H433" s="44">
        <v>0</v>
      </c>
      <c r="I433" s="39">
        <f t="shared" si="79"/>
        <v>4</v>
      </c>
    </row>
    <row r="434" spans="1:9" ht="15">
      <c r="A434" s="28" t="s">
        <v>18</v>
      </c>
      <c r="B434" s="40">
        <v>0</v>
      </c>
      <c r="C434" s="40">
        <v>0</v>
      </c>
      <c r="D434" s="40">
        <v>0</v>
      </c>
      <c r="E434" s="40">
        <v>0</v>
      </c>
      <c r="F434" s="422"/>
      <c r="G434" s="40">
        <v>0</v>
      </c>
      <c r="H434" s="41">
        <v>0</v>
      </c>
      <c r="I434" s="42">
        <f t="shared" si="79"/>
        <v>0</v>
      </c>
    </row>
    <row r="435" spans="1:9" ht="15">
      <c r="A435" s="29" t="s">
        <v>140</v>
      </c>
      <c r="B435" s="43">
        <v>1037.4116246717749</v>
      </c>
      <c r="C435" s="43">
        <v>833.6717221062305</v>
      </c>
      <c r="D435" s="43">
        <v>390.61118895179118</v>
      </c>
      <c r="E435" s="43">
        <v>128.3054642702032</v>
      </c>
      <c r="F435" s="422"/>
      <c r="G435" s="43">
        <v>0</v>
      </c>
      <c r="H435" s="44">
        <v>0</v>
      </c>
      <c r="I435" s="39">
        <f>SUM(B435:H435)</f>
        <v>2389.9999999999995</v>
      </c>
    </row>
    <row r="436" spans="1:9" ht="15">
      <c r="A436" s="28" t="s">
        <v>19</v>
      </c>
      <c r="B436" s="40">
        <v>0</v>
      </c>
      <c r="C436" s="40">
        <v>0</v>
      </c>
      <c r="D436" s="40">
        <v>0</v>
      </c>
      <c r="E436" s="40">
        <v>0</v>
      </c>
      <c r="F436" s="422"/>
      <c r="G436" s="40">
        <v>0</v>
      </c>
      <c r="H436" s="41">
        <v>0</v>
      </c>
      <c r="I436" s="42">
        <f t="shared" si="79"/>
        <v>0</v>
      </c>
    </row>
    <row r="437" spans="1:9" ht="15">
      <c r="A437" s="29" t="s">
        <v>20</v>
      </c>
      <c r="B437" s="43">
        <v>0</v>
      </c>
      <c r="C437" s="43">
        <v>0</v>
      </c>
      <c r="D437" s="43">
        <v>0</v>
      </c>
      <c r="E437" s="43">
        <v>0</v>
      </c>
      <c r="F437" s="422"/>
      <c r="G437" s="43">
        <v>0</v>
      </c>
      <c r="H437" s="44">
        <v>0</v>
      </c>
      <c r="I437" s="39">
        <f t="shared" si="79"/>
        <v>0</v>
      </c>
    </row>
    <row r="438" spans="1:9" ht="15">
      <c r="A438" s="28" t="s">
        <v>21</v>
      </c>
      <c r="B438" s="40">
        <v>5.5892858381603059</v>
      </c>
      <c r="C438" s="40">
        <v>6.5323673024576034E-2</v>
      </c>
      <c r="D438" s="40">
        <v>3.3453904888151187</v>
      </c>
      <c r="E438" s="40">
        <v>0</v>
      </c>
      <c r="F438" s="422"/>
      <c r="G438" s="40">
        <v>0</v>
      </c>
      <c r="H438" s="41">
        <v>0</v>
      </c>
      <c r="I438" s="42">
        <f t="shared" si="79"/>
        <v>9</v>
      </c>
    </row>
    <row r="439" spans="1:9" ht="15">
      <c r="A439" s="30" t="s">
        <v>60</v>
      </c>
      <c r="B439" s="43">
        <v>11.507026094641235</v>
      </c>
      <c r="C439" s="43">
        <v>0.76287626762383087</v>
      </c>
      <c r="D439" s="43">
        <v>8.730097637734934</v>
      </c>
      <c r="E439" s="43">
        <v>0</v>
      </c>
      <c r="F439" s="422"/>
      <c r="G439" s="43">
        <v>0</v>
      </c>
      <c r="H439" s="44">
        <v>0</v>
      </c>
      <c r="I439" s="39">
        <f t="shared" si="79"/>
        <v>21</v>
      </c>
    </row>
    <row r="440" spans="1:9" ht="15">
      <c r="A440" s="28" t="s">
        <v>22</v>
      </c>
      <c r="B440" s="40">
        <v>5.333333333333333</v>
      </c>
      <c r="C440" s="40">
        <v>5.333333333333333</v>
      </c>
      <c r="D440" s="40">
        <v>5.333333333333333</v>
      </c>
      <c r="E440" s="40">
        <v>0</v>
      </c>
      <c r="F440" s="422"/>
      <c r="G440" s="40">
        <v>0</v>
      </c>
      <c r="H440" s="41">
        <v>0</v>
      </c>
      <c r="I440" s="42">
        <f t="shared" si="79"/>
        <v>16</v>
      </c>
    </row>
    <row r="441" spans="1:9" ht="15">
      <c r="A441" s="30" t="s">
        <v>23</v>
      </c>
      <c r="B441" s="43">
        <v>0</v>
      </c>
      <c r="C441" s="43">
        <v>0</v>
      </c>
      <c r="D441" s="43">
        <v>0</v>
      </c>
      <c r="E441" s="43">
        <v>0</v>
      </c>
      <c r="F441" s="422"/>
      <c r="G441" s="43">
        <v>0</v>
      </c>
      <c r="H441" s="44">
        <v>0</v>
      </c>
      <c r="I441" s="39">
        <f t="shared" si="79"/>
        <v>0</v>
      </c>
    </row>
    <row r="442" spans="1:9" ht="15">
      <c r="A442" s="28" t="s">
        <v>24</v>
      </c>
      <c r="B442" s="40">
        <v>40.396789908184033</v>
      </c>
      <c r="C442" s="40">
        <v>0.10000904021670118</v>
      </c>
      <c r="D442" s="40">
        <v>8.0600010515992633</v>
      </c>
      <c r="E442" s="40">
        <v>0</v>
      </c>
      <c r="F442" s="422"/>
      <c r="G442" s="40">
        <v>0</v>
      </c>
      <c r="H442" s="41">
        <v>0</v>
      </c>
      <c r="I442" s="42">
        <f t="shared" si="79"/>
        <v>48.556800000000003</v>
      </c>
    </row>
    <row r="443" spans="1:9" ht="15.75" thickBot="1">
      <c r="A443" s="30" t="s">
        <v>25</v>
      </c>
      <c r="B443" s="52">
        <v>120.2209107653418</v>
      </c>
      <c r="C443" s="52">
        <v>0.41025675223713398</v>
      </c>
      <c r="D443" s="52">
        <v>443.76802136411749</v>
      </c>
      <c r="E443" s="52">
        <v>2282.6569357530911</v>
      </c>
      <c r="F443" s="423"/>
      <c r="G443" s="43">
        <v>302.5256992078925</v>
      </c>
      <c r="H443" s="44">
        <v>1.1489761573196648</v>
      </c>
      <c r="I443" s="39">
        <f t="shared" si="79"/>
        <v>3150.7307999999998</v>
      </c>
    </row>
    <row r="444" spans="1:9" ht="15">
      <c r="A444" s="31" t="s">
        <v>26</v>
      </c>
      <c r="B444" s="45">
        <f>SUM(B423:B443)</f>
        <v>1570.1646150709225</v>
      </c>
      <c r="C444" s="45">
        <f t="shared" ref="C444" si="80">SUM(C423:C443)</f>
        <v>877.15689490142563</v>
      </c>
      <c r="D444" s="45">
        <f>SUM(D423:D443)</f>
        <v>986.32738700858704</v>
      </c>
      <c r="E444" s="45">
        <f>SUM(E423:E443)</f>
        <v>2412.1118143118779</v>
      </c>
      <c r="F444" s="45">
        <f t="shared" ref="F444" si="81">SUM(F423:F443)</f>
        <v>0</v>
      </c>
      <c r="G444" s="45">
        <f>SUM(G423:G443)</f>
        <v>302.5256992078925</v>
      </c>
      <c r="H444" s="46">
        <f>SUM(H423:H443)</f>
        <v>1.1489761573196648</v>
      </c>
      <c r="I444" s="47">
        <f>SUM(I423:I443)</f>
        <v>6149.435386658025</v>
      </c>
    </row>
    <row r="445" spans="1:9" ht="14.25" customHeight="1" thickBot="1">
      <c r="A445" s="32" t="s">
        <v>90</v>
      </c>
      <c r="B445" s="48">
        <f>B444/$I444</f>
        <v>0.25533476105425751</v>
      </c>
      <c r="C445" s="48">
        <f t="shared" ref="C445:I445" si="82">C444/$I444</f>
        <v>0.14264023276096666</v>
      </c>
      <c r="D445" s="48">
        <f t="shared" si="82"/>
        <v>0.16039316213461624</v>
      </c>
      <c r="E445" s="48">
        <f t="shared" si="82"/>
        <v>0.39224931439157135</v>
      </c>
      <c r="F445" s="48">
        <f t="shared" si="82"/>
        <v>0</v>
      </c>
      <c r="G445" s="48">
        <f t="shared" si="82"/>
        <v>4.9195687113691794E-2</v>
      </c>
      <c r="H445" s="48">
        <f t="shared" si="82"/>
        <v>1.8684254489648161E-4</v>
      </c>
      <c r="I445" s="49">
        <f t="shared" si="82"/>
        <v>1</v>
      </c>
    </row>
    <row r="446" spans="1:9" ht="14.25" customHeight="1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9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9" ht="15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4</v>
      </c>
      <c r="G449" s="428"/>
      <c r="H449" s="430"/>
      <c r="I449" s="39">
        <f>F449</f>
        <v>4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83">F450</f>
        <v>0</v>
      </c>
    </row>
    <row r="451" spans="1:9" ht="15">
      <c r="A451" s="29" t="s">
        <v>9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83"/>
        <v>0</v>
      </c>
    </row>
    <row r="452" spans="1:9" ht="15">
      <c r="A452" s="28" t="s">
        <v>10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83"/>
        <v>0</v>
      </c>
    </row>
    <row r="453" spans="1:9" ht="15">
      <c r="A453" s="29" t="s">
        <v>11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83"/>
        <v>0</v>
      </c>
    </row>
    <row r="454" spans="1:9" ht="15">
      <c r="A454" s="28" t="s">
        <v>12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83"/>
        <v>0</v>
      </c>
    </row>
    <row r="455" spans="1:9" ht="15">
      <c r="A455" s="29" t="s">
        <v>13</v>
      </c>
      <c r="B455" s="431"/>
      <c r="C455" s="432"/>
      <c r="D455" s="432"/>
      <c r="E455" s="433"/>
      <c r="F455" s="43">
        <v>0</v>
      </c>
      <c r="G455" s="431"/>
      <c r="H455" s="433"/>
      <c r="I455" s="39">
        <f t="shared" si="83"/>
        <v>0</v>
      </c>
    </row>
    <row r="456" spans="1:9" ht="15">
      <c r="A456" s="28" t="s">
        <v>14</v>
      </c>
      <c r="B456" s="431"/>
      <c r="C456" s="432"/>
      <c r="D456" s="432"/>
      <c r="E456" s="433"/>
      <c r="F456" s="40">
        <v>368.05872715920327</v>
      </c>
      <c r="G456" s="431"/>
      <c r="H456" s="433"/>
      <c r="I456" s="42">
        <f t="shared" si="83"/>
        <v>368.05872715920327</v>
      </c>
    </row>
    <row r="457" spans="1:9" ht="15">
      <c r="A457" s="29" t="s">
        <v>15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83"/>
        <v>0</v>
      </c>
    </row>
    <row r="458" spans="1:9" ht="15">
      <c r="A458" s="28" t="s">
        <v>16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83"/>
        <v>0</v>
      </c>
    </row>
    <row r="459" spans="1:9" ht="15">
      <c r="A459" s="29" t="s">
        <v>17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83"/>
        <v>0</v>
      </c>
    </row>
    <row r="460" spans="1:9" ht="15">
      <c r="A460" s="28" t="s">
        <v>18</v>
      </c>
      <c r="B460" s="431"/>
      <c r="C460" s="432"/>
      <c r="D460" s="432"/>
      <c r="E460" s="433"/>
      <c r="F460" s="40">
        <v>0</v>
      </c>
      <c r="G460" s="431"/>
      <c r="H460" s="433"/>
      <c r="I460" s="42">
        <f t="shared" si="83"/>
        <v>0</v>
      </c>
    </row>
    <row r="461" spans="1:9" ht="15">
      <c r="A461" s="29" t="s">
        <v>140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83"/>
        <v>0</v>
      </c>
    </row>
    <row r="462" spans="1:9" ht="15">
      <c r="A462" s="28" t="s">
        <v>19</v>
      </c>
      <c r="B462" s="431"/>
      <c r="C462" s="432"/>
      <c r="D462" s="432"/>
      <c r="E462" s="433"/>
      <c r="F462" s="40">
        <v>0</v>
      </c>
      <c r="G462" s="431"/>
      <c r="H462" s="433"/>
      <c r="I462" s="42">
        <f t="shared" si="83"/>
        <v>0</v>
      </c>
    </row>
    <row r="463" spans="1:9" ht="15">
      <c r="A463" s="29" t="s">
        <v>20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8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83"/>
        <v>0</v>
      </c>
    </row>
    <row r="465" spans="1:9" ht="15">
      <c r="A465" s="30" t="s">
        <v>60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83"/>
        <v>0</v>
      </c>
    </row>
    <row r="466" spans="1:9" ht="15">
      <c r="A466" s="28" t="s">
        <v>22</v>
      </c>
      <c r="B466" s="431"/>
      <c r="C466" s="432"/>
      <c r="D466" s="432"/>
      <c r="E466" s="433"/>
      <c r="F466" s="40">
        <v>0</v>
      </c>
      <c r="G466" s="431"/>
      <c r="H466" s="433"/>
      <c r="I466" s="42">
        <f t="shared" si="83"/>
        <v>0</v>
      </c>
    </row>
    <row r="467" spans="1:9" ht="15">
      <c r="A467" s="30" t="s">
        <v>23</v>
      </c>
      <c r="B467" s="431"/>
      <c r="C467" s="432"/>
      <c r="D467" s="432"/>
      <c r="E467" s="433"/>
      <c r="F467" s="43">
        <v>0</v>
      </c>
      <c r="G467" s="431"/>
      <c r="H467" s="433"/>
      <c r="I467" s="39">
        <f t="shared" si="83"/>
        <v>0</v>
      </c>
    </row>
    <row r="468" spans="1:9" ht="15">
      <c r="A468" s="28" t="s">
        <v>24</v>
      </c>
      <c r="B468" s="431"/>
      <c r="C468" s="432"/>
      <c r="D468" s="432"/>
      <c r="E468" s="433"/>
      <c r="F468" s="40">
        <v>0</v>
      </c>
      <c r="G468" s="431"/>
      <c r="H468" s="433"/>
      <c r="I468" s="42">
        <f t="shared" si="83"/>
        <v>0</v>
      </c>
    </row>
    <row r="469" spans="1:9" ht="15.75" thickBot="1">
      <c r="A469" s="30" t="s">
        <v>25</v>
      </c>
      <c r="B469" s="434"/>
      <c r="C469" s="435"/>
      <c r="D469" s="435"/>
      <c r="E469" s="436"/>
      <c r="F469" s="43">
        <v>1516.194</v>
      </c>
      <c r="G469" s="434"/>
      <c r="H469" s="436"/>
      <c r="I469" s="39">
        <f t="shared" si="83"/>
        <v>1516.194</v>
      </c>
    </row>
    <row r="470" spans="1:9" ht="14.25" customHeight="1">
      <c r="A470" s="31" t="s">
        <v>26</v>
      </c>
      <c r="B470" s="45">
        <f>SUM(B449:B469)</f>
        <v>0</v>
      </c>
      <c r="C470" s="45">
        <f t="shared" ref="C470" si="84">SUM(C449:C469)</f>
        <v>0</v>
      </c>
      <c r="D470" s="45">
        <f t="shared" ref="D470:I470" si="85">SUM(D449:D469)</f>
        <v>0</v>
      </c>
      <c r="E470" s="45">
        <f t="shared" si="85"/>
        <v>0</v>
      </c>
      <c r="F470" s="45">
        <f t="shared" si="85"/>
        <v>1888.2527271592032</v>
      </c>
      <c r="G470" s="45">
        <f t="shared" si="85"/>
        <v>0</v>
      </c>
      <c r="H470" s="45">
        <f t="shared" si="85"/>
        <v>0</v>
      </c>
      <c r="I470" s="47">
        <f t="shared" si="85"/>
        <v>1888.2527271592032</v>
      </c>
    </row>
    <row r="471" spans="1:9" ht="14.25" customHeight="1" thickBot="1">
      <c r="A471" s="32" t="s">
        <v>90</v>
      </c>
      <c r="B471" s="48">
        <f>B470/$I470</f>
        <v>0</v>
      </c>
      <c r="C471" s="48">
        <f t="shared" ref="C471:I471" si="86">C470/$I470</f>
        <v>0</v>
      </c>
      <c r="D471" s="48">
        <f t="shared" si="86"/>
        <v>0</v>
      </c>
      <c r="E471" s="48">
        <f t="shared" si="86"/>
        <v>0</v>
      </c>
      <c r="F471" s="48">
        <f t="shared" si="86"/>
        <v>1</v>
      </c>
      <c r="G471" s="48">
        <f t="shared" si="86"/>
        <v>0</v>
      </c>
      <c r="H471" s="48">
        <f t="shared" si="86"/>
        <v>0</v>
      </c>
      <c r="I471" s="49">
        <f t="shared" si="86"/>
        <v>1</v>
      </c>
    </row>
    <row r="472" spans="1:9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9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9" ht="15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9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</row>
    <row r="476" spans="1:9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87">F476</f>
        <v>0</v>
      </c>
    </row>
    <row r="477" spans="1:9" ht="15">
      <c r="A477" s="29" t="s">
        <v>9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87"/>
        <v>0</v>
      </c>
    </row>
    <row r="478" spans="1:9" ht="15">
      <c r="A478" s="28" t="s">
        <v>10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87"/>
        <v>0</v>
      </c>
    </row>
    <row r="479" spans="1:9" ht="15">
      <c r="A479" s="29" t="s">
        <v>11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87"/>
        <v>0</v>
      </c>
    </row>
    <row r="480" spans="1:9" ht="15">
      <c r="A480" s="28" t="s">
        <v>12</v>
      </c>
      <c r="B480" s="431"/>
      <c r="C480" s="432"/>
      <c r="D480" s="432"/>
      <c r="E480" s="433"/>
      <c r="F480" s="40">
        <v>21968.549848252645</v>
      </c>
      <c r="G480" s="431"/>
      <c r="H480" s="433"/>
      <c r="I480" s="42">
        <f t="shared" si="87"/>
        <v>21968.549848252645</v>
      </c>
    </row>
    <row r="481" spans="1:12" ht="15">
      <c r="A481" s="29" t="s">
        <v>13</v>
      </c>
      <c r="B481" s="431"/>
      <c r="C481" s="432"/>
      <c r="D481" s="432"/>
      <c r="E481" s="433"/>
      <c r="F481" s="43">
        <v>0</v>
      </c>
      <c r="G481" s="431"/>
      <c r="H481" s="433"/>
      <c r="I481" s="39">
        <f t="shared" si="87"/>
        <v>0</v>
      </c>
    </row>
    <row r="482" spans="1:12" ht="15">
      <c r="A482" s="28" t="s">
        <v>14</v>
      </c>
      <c r="B482" s="431"/>
      <c r="C482" s="432"/>
      <c r="D482" s="432"/>
      <c r="E482" s="433"/>
      <c r="F482" s="40">
        <v>22230.449133753991</v>
      </c>
      <c r="G482" s="431"/>
      <c r="H482" s="433"/>
      <c r="I482" s="42">
        <f t="shared" si="87"/>
        <v>22230.449133753991</v>
      </c>
      <c r="L482" s="288">
        <f>+I482+I534</f>
        <v>22663.742775491766</v>
      </c>
    </row>
    <row r="483" spans="1:12" ht="15">
      <c r="A483" s="29" t="s">
        <v>15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87"/>
        <v>0</v>
      </c>
    </row>
    <row r="484" spans="1:12" ht="15">
      <c r="A484" s="28" t="s">
        <v>16</v>
      </c>
      <c r="B484" s="431"/>
      <c r="C484" s="432"/>
      <c r="D484" s="432"/>
      <c r="E484" s="433"/>
      <c r="F484" s="40">
        <v>0</v>
      </c>
      <c r="G484" s="431"/>
      <c r="H484" s="433"/>
      <c r="I484" s="42">
        <f t="shared" si="87"/>
        <v>0</v>
      </c>
    </row>
    <row r="485" spans="1:12" ht="15">
      <c r="A485" s="29" t="s">
        <v>17</v>
      </c>
      <c r="B485" s="431"/>
      <c r="C485" s="432"/>
      <c r="D485" s="432"/>
      <c r="E485" s="433"/>
      <c r="F485" s="43">
        <v>32.32969492698448</v>
      </c>
      <c r="G485" s="431"/>
      <c r="H485" s="433"/>
      <c r="I485" s="39">
        <f t="shared" si="87"/>
        <v>32.32969492698448</v>
      </c>
    </row>
    <row r="486" spans="1:12" ht="15">
      <c r="A486" s="28" t="s">
        <v>18</v>
      </c>
      <c r="B486" s="431"/>
      <c r="C486" s="432"/>
      <c r="D486" s="432"/>
      <c r="E486" s="433"/>
      <c r="F486" s="40">
        <v>0</v>
      </c>
      <c r="G486" s="431"/>
      <c r="H486" s="433"/>
      <c r="I486" s="42">
        <f t="shared" si="87"/>
        <v>0</v>
      </c>
    </row>
    <row r="487" spans="1:12" ht="15">
      <c r="A487" s="29" t="s">
        <v>140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87"/>
        <v>0</v>
      </c>
    </row>
    <row r="488" spans="1:12" ht="15">
      <c r="A488" s="28" t="s">
        <v>19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87"/>
        <v>0</v>
      </c>
    </row>
    <row r="489" spans="1:12" ht="15">
      <c r="A489" s="29" t="s">
        <v>20</v>
      </c>
      <c r="B489" s="431"/>
      <c r="C489" s="432"/>
      <c r="D489" s="432"/>
      <c r="E489" s="433"/>
      <c r="F489" s="43">
        <v>0</v>
      </c>
      <c r="G489" s="431"/>
      <c r="H489" s="433"/>
      <c r="I489" s="39">
        <f t="shared" si="87"/>
        <v>0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87"/>
        <v>0</v>
      </c>
    </row>
    <row r="491" spans="1:12" ht="15">
      <c r="A491" s="30" t="s">
        <v>60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87"/>
        <v>0</v>
      </c>
    </row>
    <row r="492" spans="1:12" ht="15">
      <c r="A492" s="28" t="s">
        <v>22</v>
      </c>
      <c r="B492" s="431"/>
      <c r="C492" s="432"/>
      <c r="D492" s="432"/>
      <c r="E492" s="433"/>
      <c r="F492" s="40">
        <v>49</v>
      </c>
      <c r="G492" s="431"/>
      <c r="H492" s="433"/>
      <c r="I492" s="42">
        <f t="shared" si="87"/>
        <v>49</v>
      </c>
    </row>
    <row r="493" spans="1:12" ht="15">
      <c r="A493" s="30" t="s">
        <v>23</v>
      </c>
      <c r="B493" s="431"/>
      <c r="C493" s="432"/>
      <c r="D493" s="432"/>
      <c r="E493" s="433"/>
      <c r="F493" s="43">
        <v>0</v>
      </c>
      <c r="G493" s="431"/>
      <c r="H493" s="433"/>
      <c r="I493" s="39">
        <f t="shared" si="87"/>
        <v>0</v>
      </c>
    </row>
    <row r="494" spans="1:12" ht="15">
      <c r="A494" s="28" t="s">
        <v>24</v>
      </c>
      <c r="B494" s="431"/>
      <c r="C494" s="432"/>
      <c r="D494" s="432"/>
      <c r="E494" s="433"/>
      <c r="F494" s="40">
        <v>0</v>
      </c>
      <c r="G494" s="431"/>
      <c r="H494" s="433"/>
      <c r="I494" s="42">
        <f t="shared" si="87"/>
        <v>0</v>
      </c>
    </row>
    <row r="495" spans="1:12" ht="14.25" customHeight="1" thickBot="1">
      <c r="A495" s="30" t="s">
        <v>25</v>
      </c>
      <c r="B495" s="434"/>
      <c r="C495" s="435"/>
      <c r="D495" s="435"/>
      <c r="E495" s="436"/>
      <c r="F495" s="43">
        <v>192.3048</v>
      </c>
      <c r="G495" s="434"/>
      <c r="H495" s="436"/>
      <c r="I495" s="39">
        <f t="shared" si="87"/>
        <v>192.3048</v>
      </c>
    </row>
    <row r="496" spans="1:12" ht="14.25" customHeight="1">
      <c r="A496" s="31" t="s">
        <v>26</v>
      </c>
      <c r="B496" s="45">
        <f>SUM(B475:B495)</f>
        <v>0</v>
      </c>
      <c r="C496" s="45">
        <f t="shared" ref="C496" si="88">SUM(C475:C495)</f>
        <v>0</v>
      </c>
      <c r="D496" s="45">
        <f t="shared" ref="D496:I496" si="89">SUM(D475:D495)</f>
        <v>0</v>
      </c>
      <c r="E496" s="45">
        <f t="shared" si="89"/>
        <v>0</v>
      </c>
      <c r="F496" s="45">
        <f t="shared" si="89"/>
        <v>44472.633476933624</v>
      </c>
      <c r="G496" s="45">
        <f t="shared" si="89"/>
        <v>0</v>
      </c>
      <c r="H496" s="45">
        <f t="shared" si="89"/>
        <v>0</v>
      </c>
      <c r="I496" s="45">
        <f t="shared" si="89"/>
        <v>44472.633476933624</v>
      </c>
    </row>
    <row r="497" spans="1:9" ht="15" thickBot="1">
      <c r="A497" s="32" t="s">
        <v>90</v>
      </c>
      <c r="B497" s="48">
        <f>B496/$I496</f>
        <v>0</v>
      </c>
      <c r="C497" s="48">
        <f t="shared" ref="C497:I497" si="90">C496/$I496</f>
        <v>0</v>
      </c>
      <c r="D497" s="48">
        <f t="shared" si="90"/>
        <v>0</v>
      </c>
      <c r="E497" s="48">
        <f t="shared" si="90"/>
        <v>0</v>
      </c>
      <c r="F497" s="48">
        <f t="shared" si="90"/>
        <v>1</v>
      </c>
      <c r="G497" s="48">
        <f t="shared" si="90"/>
        <v>0</v>
      </c>
      <c r="H497" s="48">
        <f t="shared" si="90"/>
        <v>0</v>
      </c>
      <c r="I497" s="49">
        <f t="shared" si="90"/>
        <v>1</v>
      </c>
    </row>
    <row r="498" spans="1:9" ht="15" thickBot="1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9" ht="15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9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9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91">F502</f>
        <v>0</v>
      </c>
    </row>
    <row r="503" spans="1:9" ht="15">
      <c r="A503" s="29" t="s">
        <v>9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91"/>
        <v>0</v>
      </c>
    </row>
    <row r="504" spans="1:9" ht="15">
      <c r="A504" s="28" t="s">
        <v>10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91"/>
        <v>0</v>
      </c>
    </row>
    <row r="505" spans="1:9" ht="15">
      <c r="A505" s="29" t="s">
        <v>11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91"/>
        <v>0</v>
      </c>
    </row>
    <row r="506" spans="1:9" ht="15">
      <c r="A506" s="28" t="s">
        <v>12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91"/>
        <v>0</v>
      </c>
    </row>
    <row r="507" spans="1:9" ht="15">
      <c r="A507" s="29" t="s">
        <v>13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91"/>
        <v>0</v>
      </c>
    </row>
    <row r="508" spans="1:9" ht="15">
      <c r="A508" s="28" t="s">
        <v>14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91"/>
        <v>0</v>
      </c>
    </row>
    <row r="509" spans="1:9" ht="15">
      <c r="A509" s="29" t="s">
        <v>15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91"/>
        <v>0</v>
      </c>
    </row>
    <row r="510" spans="1:9" ht="15">
      <c r="A510" s="28" t="s">
        <v>16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91"/>
        <v>0</v>
      </c>
    </row>
    <row r="511" spans="1:9" ht="15">
      <c r="A511" s="29" t="s">
        <v>17</v>
      </c>
      <c r="B511" s="431"/>
      <c r="C511" s="432"/>
      <c r="D511" s="432"/>
      <c r="E511" s="433"/>
      <c r="F511" s="43">
        <v>0</v>
      </c>
      <c r="G511" s="431"/>
      <c r="H511" s="433"/>
      <c r="I511" s="39">
        <f t="shared" si="91"/>
        <v>0</v>
      </c>
    </row>
    <row r="512" spans="1:9" ht="15">
      <c r="A512" s="28" t="s">
        <v>18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91"/>
        <v>0</v>
      </c>
    </row>
    <row r="513" spans="1:9" ht="15">
      <c r="A513" s="29" t="s">
        <v>140</v>
      </c>
      <c r="B513" s="431"/>
      <c r="C513" s="432"/>
      <c r="D513" s="432"/>
      <c r="E513" s="433"/>
      <c r="F513" s="43">
        <v>2563</v>
      </c>
      <c r="G513" s="431"/>
      <c r="H513" s="433"/>
      <c r="I513" s="39">
        <f>F513</f>
        <v>2563</v>
      </c>
    </row>
    <row r="514" spans="1:9" ht="15">
      <c r="A514" s="28" t="s">
        <v>19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91"/>
        <v>0</v>
      </c>
    </row>
    <row r="515" spans="1:9" ht="15">
      <c r="A515" s="29" t="s">
        <v>20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91"/>
        <v>0</v>
      </c>
    </row>
    <row r="516" spans="1:9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91"/>
        <v>0</v>
      </c>
    </row>
    <row r="517" spans="1:9" ht="15">
      <c r="A517" s="30" t="s">
        <v>60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91"/>
        <v>0</v>
      </c>
    </row>
    <row r="518" spans="1:9" ht="15">
      <c r="A518" s="28" t="s">
        <v>22</v>
      </c>
      <c r="B518" s="431"/>
      <c r="C518" s="432"/>
      <c r="D518" s="432"/>
      <c r="E518" s="433"/>
      <c r="F518" s="40">
        <v>0</v>
      </c>
      <c r="G518" s="431"/>
      <c r="H518" s="433"/>
      <c r="I518" s="42">
        <f t="shared" si="91"/>
        <v>0</v>
      </c>
    </row>
    <row r="519" spans="1:9" ht="15">
      <c r="A519" s="30" t="s">
        <v>23</v>
      </c>
      <c r="B519" s="431"/>
      <c r="C519" s="432"/>
      <c r="D519" s="432"/>
      <c r="E519" s="433"/>
      <c r="F519" s="43">
        <v>0</v>
      </c>
      <c r="G519" s="431"/>
      <c r="H519" s="433"/>
      <c r="I519" s="39">
        <f t="shared" si="91"/>
        <v>0</v>
      </c>
    </row>
    <row r="520" spans="1:9" ht="15">
      <c r="A520" s="28" t="s">
        <v>24</v>
      </c>
      <c r="B520" s="431"/>
      <c r="C520" s="432"/>
      <c r="D520" s="432"/>
      <c r="E520" s="433"/>
      <c r="F520" s="40">
        <v>0</v>
      </c>
      <c r="G520" s="431"/>
      <c r="H520" s="433"/>
      <c r="I520" s="42">
        <f t="shared" si="91"/>
        <v>0</v>
      </c>
    </row>
    <row r="521" spans="1:9" ht="15.75" thickBot="1">
      <c r="A521" s="30" t="s">
        <v>25</v>
      </c>
      <c r="B521" s="434"/>
      <c r="C521" s="435"/>
      <c r="D521" s="435"/>
      <c r="E521" s="436"/>
      <c r="F521" s="43">
        <v>0</v>
      </c>
      <c r="G521" s="434"/>
      <c r="H521" s="436"/>
      <c r="I521" s="39">
        <f t="shared" si="91"/>
        <v>0</v>
      </c>
    </row>
    <row r="522" spans="1:9" ht="15">
      <c r="A522" s="31" t="s">
        <v>26</v>
      </c>
      <c r="B522" s="45">
        <f>SUM(B501:B521)</f>
        <v>0</v>
      </c>
      <c r="C522" s="45">
        <f t="shared" ref="C522" si="92">SUM(C501:C521)</f>
        <v>0</v>
      </c>
      <c r="D522" s="45">
        <f t="shared" ref="D522:I522" si="93">SUM(D501:D521)</f>
        <v>0</v>
      </c>
      <c r="E522" s="45">
        <f t="shared" si="93"/>
        <v>0</v>
      </c>
      <c r="F522" s="45">
        <f t="shared" si="93"/>
        <v>2563</v>
      </c>
      <c r="G522" s="45">
        <f t="shared" si="93"/>
        <v>0</v>
      </c>
      <c r="H522" s="45">
        <f t="shared" si="93"/>
        <v>0</v>
      </c>
      <c r="I522" s="47">
        <f t="shared" si="93"/>
        <v>2563</v>
      </c>
    </row>
    <row r="523" spans="1:9" ht="15" thickBot="1">
      <c r="A523" s="32" t="s">
        <v>90</v>
      </c>
      <c r="B523" s="48">
        <f>B522/$I522</f>
        <v>0</v>
      </c>
      <c r="C523" s="48">
        <f t="shared" ref="C523:I523" si="94">C522/$I522</f>
        <v>0</v>
      </c>
      <c r="D523" s="48">
        <f t="shared" si="94"/>
        <v>0</v>
      </c>
      <c r="E523" s="48">
        <f t="shared" si="94"/>
        <v>0</v>
      </c>
      <c r="F523" s="48">
        <f t="shared" si="94"/>
        <v>1</v>
      </c>
      <c r="G523" s="48">
        <f t="shared" si="94"/>
        <v>0</v>
      </c>
      <c r="H523" s="48">
        <f t="shared" si="94"/>
        <v>0</v>
      </c>
      <c r="I523" s="49">
        <f t="shared" si="94"/>
        <v>1</v>
      </c>
    </row>
    <row r="524" spans="1:9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9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9" ht="15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9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9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95">F528</f>
        <v>0</v>
      </c>
    </row>
    <row r="529" spans="1:9" ht="15">
      <c r="A529" s="29" t="s">
        <v>9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95"/>
        <v>0</v>
      </c>
    </row>
    <row r="530" spans="1:9" ht="15">
      <c r="A530" s="28" t="s">
        <v>10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95"/>
        <v>0</v>
      </c>
    </row>
    <row r="531" spans="1:9" ht="15">
      <c r="A531" s="29" t="s">
        <v>11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95"/>
        <v>0</v>
      </c>
    </row>
    <row r="532" spans="1:9" ht="15">
      <c r="A532" s="28" t="s">
        <v>12</v>
      </c>
      <c r="B532" s="431"/>
      <c r="C532" s="432"/>
      <c r="D532" s="432"/>
      <c r="E532" s="433"/>
      <c r="F532" s="40">
        <v>59.699175820551375</v>
      </c>
      <c r="G532" s="431"/>
      <c r="H532" s="433"/>
      <c r="I532" s="42">
        <f t="shared" si="95"/>
        <v>59.699175820551375</v>
      </c>
    </row>
    <row r="533" spans="1:9" ht="15">
      <c r="A533" s="29" t="s">
        <v>13</v>
      </c>
      <c r="B533" s="431"/>
      <c r="C533" s="432"/>
      <c r="D533" s="432"/>
      <c r="E533" s="433"/>
      <c r="F533" s="43">
        <v>0</v>
      </c>
      <c r="G533" s="431"/>
      <c r="H533" s="433"/>
      <c r="I533" s="39">
        <f t="shared" si="95"/>
        <v>0</v>
      </c>
    </row>
    <row r="534" spans="1:9" ht="15">
      <c r="A534" s="28" t="s">
        <v>14</v>
      </c>
      <c r="B534" s="431"/>
      <c r="C534" s="432"/>
      <c r="D534" s="432"/>
      <c r="E534" s="433"/>
      <c r="F534" s="40">
        <v>433.29364173777606</v>
      </c>
      <c r="G534" s="431"/>
      <c r="H534" s="433"/>
      <c r="I534" s="42">
        <f t="shared" si="95"/>
        <v>433.29364173777606</v>
      </c>
    </row>
    <row r="535" spans="1:9" ht="15">
      <c r="A535" s="29" t="s">
        <v>15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95"/>
        <v>0</v>
      </c>
    </row>
    <row r="536" spans="1:9" ht="15">
      <c r="A536" s="28" t="s">
        <v>16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95"/>
        <v>0</v>
      </c>
    </row>
    <row r="537" spans="1:9" ht="15">
      <c r="A537" s="29" t="s">
        <v>17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95"/>
        <v>0</v>
      </c>
    </row>
    <row r="538" spans="1:9" ht="15">
      <c r="A538" s="28" t="s">
        <v>18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95"/>
        <v>0</v>
      </c>
    </row>
    <row r="539" spans="1:9" ht="15">
      <c r="A539" s="29" t="s">
        <v>140</v>
      </c>
      <c r="B539" s="431"/>
      <c r="C539" s="432"/>
      <c r="D539" s="432"/>
      <c r="E539" s="433"/>
      <c r="F539" s="43">
        <v>0</v>
      </c>
      <c r="G539" s="431"/>
      <c r="H539" s="433"/>
      <c r="I539" s="39">
        <f>F539</f>
        <v>0</v>
      </c>
    </row>
    <row r="540" spans="1:9" ht="15">
      <c r="A540" s="28" t="s">
        <v>19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95"/>
        <v>0</v>
      </c>
    </row>
    <row r="541" spans="1:9" ht="15">
      <c r="A541" s="29" t="s">
        <v>20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95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95"/>
        <v>0</v>
      </c>
    </row>
    <row r="543" spans="1:9" ht="15">
      <c r="A543" s="30" t="s">
        <v>60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95"/>
        <v>0</v>
      </c>
    </row>
    <row r="544" spans="1:9" ht="15">
      <c r="A544" s="28" t="s">
        <v>22</v>
      </c>
      <c r="B544" s="431"/>
      <c r="C544" s="432"/>
      <c r="D544" s="432"/>
      <c r="E544" s="433"/>
      <c r="F544" s="40">
        <v>0</v>
      </c>
      <c r="G544" s="431"/>
      <c r="H544" s="433"/>
      <c r="I544" s="42">
        <f t="shared" si="95"/>
        <v>0</v>
      </c>
    </row>
    <row r="545" spans="1:9" ht="15">
      <c r="A545" s="30" t="s">
        <v>23</v>
      </c>
      <c r="B545" s="431"/>
      <c r="C545" s="432"/>
      <c r="D545" s="432"/>
      <c r="E545" s="433"/>
      <c r="F545" s="43">
        <v>0</v>
      </c>
      <c r="G545" s="431"/>
      <c r="H545" s="433"/>
      <c r="I545" s="39">
        <f t="shared" si="95"/>
        <v>0</v>
      </c>
    </row>
    <row r="546" spans="1:9" ht="15">
      <c r="A546" s="28" t="s">
        <v>24</v>
      </c>
      <c r="B546" s="431"/>
      <c r="C546" s="432"/>
      <c r="D546" s="432"/>
      <c r="E546" s="433"/>
      <c r="F546" s="40">
        <v>0</v>
      </c>
      <c r="G546" s="431"/>
      <c r="H546" s="433"/>
      <c r="I546" s="42">
        <f t="shared" si="95"/>
        <v>0</v>
      </c>
    </row>
    <row r="547" spans="1:9" ht="15.75" thickBot="1">
      <c r="A547" s="30" t="s">
        <v>25</v>
      </c>
      <c r="B547" s="434"/>
      <c r="C547" s="435"/>
      <c r="D547" s="435"/>
      <c r="E547" s="436"/>
      <c r="F547" s="43">
        <v>0</v>
      </c>
      <c r="G547" s="434"/>
      <c r="H547" s="436"/>
      <c r="I547" s="39">
        <f t="shared" si="95"/>
        <v>0</v>
      </c>
    </row>
    <row r="548" spans="1:9" ht="15">
      <c r="A548" s="31" t="s">
        <v>26</v>
      </c>
      <c r="B548" s="45">
        <f>SUM(B527:B547)</f>
        <v>0</v>
      </c>
      <c r="C548" s="45">
        <f t="shared" ref="C548" si="96">SUM(C527:C547)</f>
        <v>0</v>
      </c>
      <c r="D548" s="45">
        <f t="shared" ref="D548:I548" si="97">SUM(D527:D547)</f>
        <v>0</v>
      </c>
      <c r="E548" s="45">
        <f t="shared" si="97"/>
        <v>0</v>
      </c>
      <c r="F548" s="45">
        <f t="shared" si="97"/>
        <v>492.99281755832743</v>
      </c>
      <c r="G548" s="45">
        <f t="shared" si="97"/>
        <v>0</v>
      </c>
      <c r="H548" s="45">
        <f t="shared" si="97"/>
        <v>0</v>
      </c>
      <c r="I548" s="45">
        <f t="shared" si="97"/>
        <v>492.99281755832743</v>
      </c>
    </row>
    <row r="549" spans="1:9" ht="15" thickBot="1">
      <c r="A549" s="32" t="s">
        <v>90</v>
      </c>
      <c r="B549" s="48">
        <f>B548/$I548</f>
        <v>0</v>
      </c>
      <c r="C549" s="48">
        <f t="shared" ref="C549:I549" si="98">C548/$I548</f>
        <v>0</v>
      </c>
      <c r="D549" s="48">
        <f t="shared" si="98"/>
        <v>0</v>
      </c>
      <c r="E549" s="48">
        <f t="shared" si="98"/>
        <v>0</v>
      </c>
      <c r="F549" s="48">
        <f t="shared" si="98"/>
        <v>1</v>
      </c>
      <c r="G549" s="48">
        <f t="shared" si="98"/>
        <v>0</v>
      </c>
      <c r="H549" s="48">
        <f t="shared" si="98"/>
        <v>0</v>
      </c>
      <c r="I549" s="49">
        <f t="shared" si="98"/>
        <v>1</v>
      </c>
    </row>
    <row r="550" spans="1:9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9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9" ht="15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9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9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99">F554</f>
        <v>0</v>
      </c>
    </row>
    <row r="555" spans="1:9" ht="15">
      <c r="A555" s="29" t="s">
        <v>9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99"/>
        <v>0</v>
      </c>
    </row>
    <row r="556" spans="1:9" ht="15">
      <c r="A556" s="28" t="s">
        <v>10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99"/>
        <v>0</v>
      </c>
    </row>
    <row r="557" spans="1:9" ht="15">
      <c r="A557" s="29" t="s">
        <v>11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99"/>
        <v>0</v>
      </c>
    </row>
    <row r="558" spans="1:9" ht="15">
      <c r="A558" s="28" t="s">
        <v>12</v>
      </c>
      <c r="B558" s="431"/>
      <c r="C558" s="432"/>
      <c r="D558" s="432"/>
      <c r="E558" s="433"/>
      <c r="F558" s="40">
        <v>36.788827003066615</v>
      </c>
      <c r="G558" s="431"/>
      <c r="H558" s="433"/>
      <c r="I558" s="42">
        <f t="shared" si="99"/>
        <v>36.788827003066615</v>
      </c>
    </row>
    <row r="559" spans="1:9" ht="15">
      <c r="A559" s="29" t="s">
        <v>13</v>
      </c>
      <c r="B559" s="431"/>
      <c r="C559" s="432"/>
      <c r="D559" s="432"/>
      <c r="E559" s="433"/>
      <c r="F559" s="43">
        <v>13224</v>
      </c>
      <c r="G559" s="431"/>
      <c r="H559" s="433"/>
      <c r="I559" s="39">
        <f t="shared" si="99"/>
        <v>13224</v>
      </c>
    </row>
    <row r="560" spans="1:9" ht="15">
      <c r="A560" s="28" t="s">
        <v>14</v>
      </c>
      <c r="B560" s="431"/>
      <c r="C560" s="432"/>
      <c r="D560" s="432"/>
      <c r="E560" s="433"/>
      <c r="F560" s="40">
        <v>0</v>
      </c>
      <c r="G560" s="431"/>
      <c r="H560" s="433"/>
      <c r="I560" s="42">
        <f t="shared" si="99"/>
        <v>0</v>
      </c>
    </row>
    <row r="561" spans="1:11" ht="15">
      <c r="A561" s="29" t="s">
        <v>15</v>
      </c>
      <c r="B561" s="431"/>
      <c r="C561" s="432"/>
      <c r="D561" s="432"/>
      <c r="E561" s="433"/>
      <c r="F561" s="43">
        <v>0</v>
      </c>
      <c r="G561" s="431"/>
      <c r="H561" s="433"/>
      <c r="I561" s="39">
        <f t="shared" si="99"/>
        <v>0</v>
      </c>
    </row>
    <row r="562" spans="1:11" ht="15">
      <c r="A562" s="28" t="s">
        <v>16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99"/>
        <v>0</v>
      </c>
    </row>
    <row r="563" spans="1:11" ht="15">
      <c r="A563" s="29" t="s">
        <v>17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99"/>
        <v>0</v>
      </c>
    </row>
    <row r="564" spans="1:11" ht="15">
      <c r="A564" s="28" t="s">
        <v>18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99"/>
        <v>0</v>
      </c>
    </row>
    <row r="565" spans="1:11" ht="15">
      <c r="A565" s="29" t="s">
        <v>140</v>
      </c>
      <c r="B565" s="431"/>
      <c r="C565" s="432"/>
      <c r="D565" s="432"/>
      <c r="E565" s="433"/>
      <c r="F565" s="43">
        <v>0</v>
      </c>
      <c r="G565" s="431"/>
      <c r="H565" s="433"/>
      <c r="I565" s="39">
        <f>F565</f>
        <v>0</v>
      </c>
    </row>
    <row r="566" spans="1:11" ht="15">
      <c r="A566" s="28" t="s">
        <v>19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99"/>
        <v>0</v>
      </c>
    </row>
    <row r="567" spans="1:11" ht="15">
      <c r="A567" s="29" t="s">
        <v>20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99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99"/>
        <v>0</v>
      </c>
      <c r="J568" s="15"/>
    </row>
    <row r="569" spans="1:11" s="15" customFormat="1" ht="15">
      <c r="A569" s="30" t="s">
        <v>60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99"/>
        <v>0</v>
      </c>
      <c r="J569" s="4"/>
      <c r="K569"/>
    </row>
    <row r="570" spans="1:11" ht="15">
      <c r="A570" s="28" t="s">
        <v>22</v>
      </c>
      <c r="B570" s="431"/>
      <c r="C570" s="432"/>
      <c r="D570" s="432"/>
      <c r="E570" s="433"/>
      <c r="F570" s="40">
        <v>0</v>
      </c>
      <c r="G570" s="431"/>
      <c r="H570" s="433"/>
      <c r="I570" s="42">
        <f t="shared" si="99"/>
        <v>0</v>
      </c>
    </row>
    <row r="571" spans="1:11" ht="15">
      <c r="A571" s="30" t="s">
        <v>23</v>
      </c>
      <c r="B571" s="431"/>
      <c r="C571" s="432"/>
      <c r="D571" s="432"/>
      <c r="E571" s="433"/>
      <c r="F571" s="43">
        <v>0</v>
      </c>
      <c r="G571" s="431"/>
      <c r="H571" s="433"/>
      <c r="I571" s="39">
        <f t="shared" si="99"/>
        <v>0</v>
      </c>
    </row>
    <row r="572" spans="1:11" ht="15" customHeight="1">
      <c r="A572" s="28" t="s">
        <v>24</v>
      </c>
      <c r="B572" s="431"/>
      <c r="C572" s="432"/>
      <c r="D572" s="432"/>
      <c r="E572" s="433"/>
      <c r="F572" s="40">
        <v>0</v>
      </c>
      <c r="G572" s="431"/>
      <c r="H572" s="433"/>
      <c r="I572" s="42">
        <f t="shared" si="99"/>
        <v>0</v>
      </c>
    </row>
    <row r="573" spans="1:11" ht="15.75" thickBot="1">
      <c r="A573" s="30" t="s">
        <v>25</v>
      </c>
      <c r="B573" s="434"/>
      <c r="C573" s="435"/>
      <c r="D573" s="435"/>
      <c r="E573" s="436"/>
      <c r="F573" s="43">
        <v>0</v>
      </c>
      <c r="G573" s="434"/>
      <c r="H573" s="436"/>
      <c r="I573" s="39">
        <f t="shared" si="99"/>
        <v>0</v>
      </c>
    </row>
    <row r="574" spans="1:11" ht="15">
      <c r="A574" s="34" t="s">
        <v>26</v>
      </c>
      <c r="B574" s="45">
        <f>SUM(B553:B573)</f>
        <v>0</v>
      </c>
      <c r="C574" s="45">
        <f t="shared" ref="C574" si="100">SUM(C553:C573)</f>
        <v>0</v>
      </c>
      <c r="D574" s="45">
        <f t="shared" ref="D574:I574" si="101">SUM(D553:D573)</f>
        <v>0</v>
      </c>
      <c r="E574" s="45">
        <f t="shared" si="101"/>
        <v>0</v>
      </c>
      <c r="F574" s="45">
        <f t="shared" si="101"/>
        <v>13260.788827003067</v>
      </c>
      <c r="G574" s="45">
        <f t="shared" si="101"/>
        <v>0</v>
      </c>
      <c r="H574" s="45">
        <f t="shared" si="101"/>
        <v>0</v>
      </c>
      <c r="I574" s="47">
        <f t="shared" si="101"/>
        <v>13260.788827003067</v>
      </c>
    </row>
    <row r="575" spans="1:11" ht="15" thickBot="1">
      <c r="A575" s="32" t="s">
        <v>90</v>
      </c>
      <c r="B575" s="48">
        <f>B574/$I574</f>
        <v>0</v>
      </c>
      <c r="C575" s="48">
        <f t="shared" ref="C575:I575" si="102">C574/$I574</f>
        <v>0</v>
      </c>
      <c r="D575" s="48">
        <f t="shared" si="102"/>
        <v>0</v>
      </c>
      <c r="E575" s="48">
        <f t="shared" si="102"/>
        <v>0</v>
      </c>
      <c r="F575" s="48">
        <f t="shared" si="102"/>
        <v>1</v>
      </c>
      <c r="G575" s="48">
        <f t="shared" si="102"/>
        <v>0</v>
      </c>
      <c r="H575" s="48">
        <f t="shared" si="102"/>
        <v>0</v>
      </c>
      <c r="I575" s="49">
        <f t="shared" si="102"/>
        <v>1</v>
      </c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32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32" ht="15">
      <c r="A578" s="449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32" ht="15">
      <c r="A579" s="27" t="s">
        <v>7</v>
      </c>
      <c r="B579" s="37">
        <v>36.954114902517667</v>
      </c>
      <c r="C579" s="37">
        <v>0</v>
      </c>
      <c r="D579" s="37">
        <v>7.0458850974823308</v>
      </c>
      <c r="E579" s="37">
        <v>0</v>
      </c>
      <c r="F579" s="421"/>
      <c r="G579" s="37">
        <v>0</v>
      </c>
      <c r="H579" s="38">
        <v>0</v>
      </c>
      <c r="I579" s="39">
        <f>SUM(B579:H579)</f>
        <v>44</v>
      </c>
    </row>
    <row r="580" spans="1:32" ht="15">
      <c r="A580" s="28" t="s">
        <v>8</v>
      </c>
      <c r="B580" s="40">
        <v>6.1131388721054662</v>
      </c>
      <c r="C580" s="40">
        <v>0</v>
      </c>
      <c r="D580" s="40">
        <v>1.8868611278945333</v>
      </c>
      <c r="E580" s="40">
        <v>0</v>
      </c>
      <c r="F580" s="422"/>
      <c r="G580" s="40">
        <v>0</v>
      </c>
      <c r="H580" s="41">
        <v>0</v>
      </c>
      <c r="I580" s="42">
        <f t="shared" ref="I580:I599" si="103">SUM(B580:H580)</f>
        <v>8</v>
      </c>
    </row>
    <row r="581" spans="1:32" ht="15">
      <c r="A581" s="29" t="s">
        <v>9</v>
      </c>
      <c r="B581" s="43">
        <v>14.481040108066161</v>
      </c>
      <c r="C581" s="43">
        <v>0</v>
      </c>
      <c r="D581" s="43">
        <v>3.5189598919338421</v>
      </c>
      <c r="E581" s="43">
        <v>0</v>
      </c>
      <c r="F581" s="422"/>
      <c r="G581" s="43">
        <v>0</v>
      </c>
      <c r="H581" s="44">
        <v>0</v>
      </c>
      <c r="I581" s="39">
        <f t="shared" si="103"/>
        <v>18.000000000000004</v>
      </c>
    </row>
    <row r="582" spans="1:32" ht="15">
      <c r="A582" s="28" t="s">
        <v>10</v>
      </c>
      <c r="B582" s="40">
        <v>38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103"/>
        <v>38</v>
      </c>
    </row>
    <row r="583" spans="1:32" ht="15">
      <c r="A583" s="29" t="s">
        <v>11</v>
      </c>
      <c r="B583" s="43">
        <v>0</v>
      </c>
      <c r="C583" s="43">
        <v>0</v>
      </c>
      <c r="D583" s="43">
        <v>0</v>
      </c>
      <c r="E583" s="43">
        <v>0</v>
      </c>
      <c r="F583" s="422"/>
      <c r="G583" s="43">
        <v>0</v>
      </c>
      <c r="H583" s="44">
        <v>0</v>
      </c>
      <c r="I583" s="39">
        <f t="shared" si="103"/>
        <v>0</v>
      </c>
    </row>
    <row r="584" spans="1:32" ht="15">
      <c r="A584" s="28" t="s">
        <v>12</v>
      </c>
      <c r="B584" s="40">
        <v>0</v>
      </c>
      <c r="C584" s="40">
        <v>0</v>
      </c>
      <c r="D584" s="40">
        <v>6.6861978623078716E-2</v>
      </c>
      <c r="E584" s="40">
        <v>1.9548777042740337</v>
      </c>
      <c r="F584" s="422"/>
      <c r="G584" s="40">
        <v>0</v>
      </c>
      <c r="H584" s="41">
        <v>0</v>
      </c>
      <c r="I584" s="42">
        <f t="shared" si="103"/>
        <v>2.0217396828971124</v>
      </c>
    </row>
    <row r="585" spans="1:32" ht="15">
      <c r="A585" s="29" t="s">
        <v>13</v>
      </c>
      <c r="B585" s="43">
        <v>0</v>
      </c>
      <c r="C585" s="43">
        <v>0</v>
      </c>
      <c r="D585" s="43">
        <v>0</v>
      </c>
      <c r="E585" s="43">
        <v>38</v>
      </c>
      <c r="F585" s="422"/>
      <c r="G585" s="43">
        <v>0</v>
      </c>
      <c r="H585" s="44">
        <v>0</v>
      </c>
      <c r="I585" s="39">
        <f t="shared" si="103"/>
        <v>38</v>
      </c>
    </row>
    <row r="586" spans="1:32" ht="15">
      <c r="A586" s="28" t="s">
        <v>14</v>
      </c>
      <c r="B586" s="40">
        <v>0</v>
      </c>
      <c r="C586" s="40">
        <v>0</v>
      </c>
      <c r="D586" s="40">
        <v>0.18049925670766628</v>
      </c>
      <c r="E586" s="40">
        <v>84.200133459736151</v>
      </c>
      <c r="F586" s="422"/>
      <c r="G586" s="40">
        <v>0</v>
      </c>
      <c r="H586" s="41">
        <v>0</v>
      </c>
      <c r="I586" s="42">
        <f t="shared" si="103"/>
        <v>84.380632716443813</v>
      </c>
    </row>
    <row r="587" spans="1:32" ht="15">
      <c r="A587" s="29" t="s">
        <v>15</v>
      </c>
      <c r="B587" s="43">
        <v>597.22022921729035</v>
      </c>
      <c r="C587" s="43">
        <v>9.0633215772071232</v>
      </c>
      <c r="D587" s="43">
        <v>10.716449205502558</v>
      </c>
      <c r="E587" s="43">
        <v>0</v>
      </c>
      <c r="F587" s="422"/>
      <c r="G587" s="43">
        <v>0</v>
      </c>
      <c r="H587" s="44">
        <v>0</v>
      </c>
      <c r="I587" s="39">
        <f t="shared" si="103"/>
        <v>617.00000000000011</v>
      </c>
    </row>
    <row r="588" spans="1:32" ht="15">
      <c r="A588" s="28" t="s">
        <v>16</v>
      </c>
      <c r="B588" s="40">
        <v>1247.6247769277959</v>
      </c>
      <c r="C588" s="40">
        <v>151.11830034260197</v>
      </c>
      <c r="D588" s="40">
        <v>32.584418112251896</v>
      </c>
      <c r="E588" s="40">
        <v>72.672504617350029</v>
      </c>
      <c r="F588" s="422"/>
      <c r="G588" s="40">
        <v>0</v>
      </c>
      <c r="H588" s="41">
        <v>0</v>
      </c>
      <c r="I588" s="42">
        <f t="shared" si="103"/>
        <v>1503.9999999999998</v>
      </c>
      <c r="AF588" s="11"/>
    </row>
    <row r="589" spans="1:32" ht="15">
      <c r="A589" s="29" t="s">
        <v>17</v>
      </c>
      <c r="B589" s="43">
        <v>386.20933122222743</v>
      </c>
      <c r="C589" s="43">
        <v>2.0925959740060902</v>
      </c>
      <c r="D589" s="43">
        <v>49.016301835649024</v>
      </c>
      <c r="E589" s="43">
        <v>6.6817709681174575</v>
      </c>
      <c r="F589" s="422"/>
      <c r="G589" s="43">
        <v>0</v>
      </c>
      <c r="H589" s="44">
        <v>0</v>
      </c>
      <c r="I589" s="39">
        <f t="shared" si="103"/>
        <v>444</v>
      </c>
    </row>
    <row r="590" spans="1:32" ht="15">
      <c r="A590" s="28" t="s">
        <v>18</v>
      </c>
      <c r="B590" s="40">
        <v>0</v>
      </c>
      <c r="C590" s="40">
        <v>0</v>
      </c>
      <c r="D590" s="40">
        <v>0</v>
      </c>
      <c r="E590" s="40">
        <v>0</v>
      </c>
      <c r="F590" s="422"/>
      <c r="G590" s="40">
        <v>0</v>
      </c>
      <c r="H590" s="41">
        <v>0</v>
      </c>
      <c r="I590" s="42">
        <f t="shared" si="103"/>
        <v>0</v>
      </c>
    </row>
    <row r="591" spans="1:32" ht="15">
      <c r="A591" s="29" t="s">
        <v>140</v>
      </c>
      <c r="B591" s="43">
        <v>3002.6277338777591</v>
      </c>
      <c r="C591" s="43">
        <v>473.17444689974246</v>
      </c>
      <c r="D591" s="43">
        <v>92.283778892063765</v>
      </c>
      <c r="E591" s="43">
        <v>72.666040330434384</v>
      </c>
      <c r="F591" s="422"/>
      <c r="G591" s="43">
        <v>0</v>
      </c>
      <c r="H591" s="44">
        <v>0</v>
      </c>
      <c r="I591" s="39">
        <f t="shared" si="103"/>
        <v>3640.752</v>
      </c>
    </row>
    <row r="592" spans="1:32" ht="15">
      <c r="A592" s="28" t="s">
        <v>19</v>
      </c>
      <c r="B592" s="40">
        <v>0</v>
      </c>
      <c r="C592" s="40">
        <v>0</v>
      </c>
      <c r="D592" s="40">
        <v>0</v>
      </c>
      <c r="E592" s="40">
        <v>0</v>
      </c>
      <c r="F592" s="422"/>
      <c r="G592" s="40">
        <v>0</v>
      </c>
      <c r="H592" s="41">
        <v>0</v>
      </c>
      <c r="I592" s="42">
        <f t="shared" si="103"/>
        <v>0</v>
      </c>
      <c r="J592" s="15"/>
    </row>
    <row r="593" spans="1:11" s="15" customFormat="1" ht="15">
      <c r="A593" s="29" t="s">
        <v>20</v>
      </c>
      <c r="B593" s="43">
        <v>0</v>
      </c>
      <c r="C593" s="43">
        <v>0</v>
      </c>
      <c r="D593" s="43">
        <v>0</v>
      </c>
      <c r="E593" s="43">
        <v>0</v>
      </c>
      <c r="F593" s="422"/>
      <c r="G593" s="43">
        <v>0</v>
      </c>
      <c r="H593" s="44">
        <v>0</v>
      </c>
      <c r="I593" s="39">
        <f t="shared" si="103"/>
        <v>0</v>
      </c>
      <c r="J593" s="4"/>
      <c r="K593"/>
    </row>
    <row r="594" spans="1:11" ht="15">
      <c r="A594" s="28" t="s">
        <v>21</v>
      </c>
      <c r="B594" s="40">
        <v>79.530572657116323</v>
      </c>
      <c r="C594" s="40">
        <v>0</v>
      </c>
      <c r="D594" s="40">
        <v>1.4694273428836784</v>
      </c>
      <c r="E594" s="40">
        <v>0</v>
      </c>
      <c r="F594" s="422"/>
      <c r="G594" s="40">
        <v>0</v>
      </c>
      <c r="H594" s="41">
        <v>0</v>
      </c>
      <c r="I594" s="42">
        <f t="shared" si="103"/>
        <v>81</v>
      </c>
    </row>
    <row r="595" spans="1:11" ht="15">
      <c r="A595" s="30" t="s">
        <v>60</v>
      </c>
      <c r="B595" s="43">
        <v>155.37831173174527</v>
      </c>
      <c r="C595" s="43">
        <v>0</v>
      </c>
      <c r="D595" s="43">
        <v>27.621688268254712</v>
      </c>
      <c r="E595" s="43">
        <v>0</v>
      </c>
      <c r="F595" s="422"/>
      <c r="G595" s="43">
        <v>0</v>
      </c>
      <c r="H595" s="44">
        <v>0</v>
      </c>
      <c r="I595" s="39">
        <f t="shared" si="103"/>
        <v>182.99999999999997</v>
      </c>
    </row>
    <row r="596" spans="1:11" ht="15" customHeight="1">
      <c r="A596" s="28" t="s">
        <v>22</v>
      </c>
      <c r="B596" s="40">
        <v>131.58477060896109</v>
      </c>
      <c r="C596" s="40">
        <v>0</v>
      </c>
      <c r="D596" s="40">
        <v>8.1160457750389057</v>
      </c>
      <c r="E596" s="40">
        <v>0</v>
      </c>
      <c r="F596" s="422"/>
      <c r="G596" s="40">
        <v>0</v>
      </c>
      <c r="H596" s="41">
        <v>0</v>
      </c>
      <c r="I596" s="42">
        <f t="shared" si="103"/>
        <v>139.70081638400001</v>
      </c>
    </row>
    <row r="597" spans="1:11" ht="14.25" customHeight="1">
      <c r="A597" s="30" t="s">
        <v>23</v>
      </c>
      <c r="B597" s="43">
        <v>380.39128801442627</v>
      </c>
      <c r="C597" s="43">
        <v>0</v>
      </c>
      <c r="D597" s="43">
        <v>0</v>
      </c>
      <c r="E597" s="43">
        <v>0</v>
      </c>
      <c r="F597" s="422"/>
      <c r="G597" s="43">
        <v>0</v>
      </c>
      <c r="H597" s="44">
        <v>0</v>
      </c>
      <c r="I597" s="39">
        <f>SUM(B597:H597)</f>
        <v>380.39128801442627</v>
      </c>
    </row>
    <row r="598" spans="1:11" ht="15">
      <c r="A598" s="28" t="s">
        <v>24</v>
      </c>
      <c r="B598" s="40">
        <v>441.87895428498928</v>
      </c>
      <c r="C598" s="40">
        <v>2.8014337150110218</v>
      </c>
      <c r="D598" s="40">
        <v>0</v>
      </c>
      <c r="E598" s="40">
        <v>0</v>
      </c>
      <c r="F598" s="422"/>
      <c r="G598" s="40">
        <v>0</v>
      </c>
      <c r="H598" s="41">
        <v>0</v>
      </c>
      <c r="I598" s="42">
        <f t="shared" si="103"/>
        <v>444.68038800000028</v>
      </c>
    </row>
    <row r="599" spans="1:11" ht="15.75" thickBot="1">
      <c r="A599" s="30" t="s">
        <v>25</v>
      </c>
      <c r="B599" s="43">
        <v>1171.2059586478886</v>
      </c>
      <c r="C599" s="43">
        <v>0</v>
      </c>
      <c r="D599" s="43">
        <v>2583.1293794163093</v>
      </c>
      <c r="E599" s="43">
        <v>569.2272080188942</v>
      </c>
      <c r="F599" s="423"/>
      <c r="G599" s="43">
        <v>1769.7363330631249</v>
      </c>
      <c r="H599" s="44">
        <v>0.4607208537817486</v>
      </c>
      <c r="I599" s="39">
        <f t="shared" si="103"/>
        <v>6093.7595999999994</v>
      </c>
    </row>
    <row r="600" spans="1:11" ht="15">
      <c r="A600" s="31" t="s">
        <v>26</v>
      </c>
      <c r="B600" s="45">
        <f>SUM(B579:B599)</f>
        <v>7689.2002210728879</v>
      </c>
      <c r="C600" s="45">
        <f t="shared" ref="C600" si="104">SUM(C579:C599)</f>
        <v>638.25009850856873</v>
      </c>
      <c r="D600" s="45">
        <f t="shared" ref="D600:I600" si="105">SUM(D579:D599)</f>
        <v>2817.6365562005954</v>
      </c>
      <c r="E600" s="45">
        <f t="shared" si="105"/>
        <v>845.40253509880631</v>
      </c>
      <c r="F600" s="45">
        <f t="shared" si="105"/>
        <v>0</v>
      </c>
      <c r="G600" s="45">
        <f t="shared" si="105"/>
        <v>1769.7363330631249</v>
      </c>
      <c r="H600" s="46">
        <f t="shared" si="105"/>
        <v>0.4607208537817486</v>
      </c>
      <c r="I600" s="47">
        <f t="shared" si="105"/>
        <v>13760.686464797767</v>
      </c>
    </row>
    <row r="601" spans="1:11" ht="15" thickBot="1">
      <c r="A601" s="32" t="s">
        <v>90</v>
      </c>
      <c r="B601" s="48">
        <f>B600/$I600</f>
        <v>0.5587802789303572</v>
      </c>
      <c r="C601" s="48">
        <f t="shared" ref="C601:I601" si="106">C600/$I600</f>
        <v>4.63821409012787E-2</v>
      </c>
      <c r="D601" s="48">
        <f t="shared" si="106"/>
        <v>0.20475988341196497</v>
      </c>
      <c r="E601" s="48">
        <f t="shared" si="106"/>
        <v>6.1436072775983466E-2</v>
      </c>
      <c r="F601" s="48">
        <f t="shared" si="106"/>
        <v>0</v>
      </c>
      <c r="G601" s="48">
        <f t="shared" si="106"/>
        <v>0.12860814303053983</v>
      </c>
      <c r="H601" s="48">
        <f t="shared" si="106"/>
        <v>3.3480949875600523E-5</v>
      </c>
      <c r="I601" s="49">
        <f t="shared" si="106"/>
        <v>1</v>
      </c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31</v>
      </c>
      <c r="I603" s="36" t="s">
        <v>6</v>
      </c>
    </row>
    <row r="604" spans="1:11" ht="15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1096.056</v>
      </c>
      <c r="C605" s="37">
        <v>0</v>
      </c>
      <c r="D605" s="37">
        <v>74.944000000000003</v>
      </c>
      <c r="E605" s="37">
        <v>0</v>
      </c>
      <c r="F605" s="421"/>
      <c r="G605" s="37">
        <v>0</v>
      </c>
      <c r="H605" s="38">
        <v>0</v>
      </c>
      <c r="I605" s="39">
        <f>SUM(B605:H605)</f>
        <v>1171</v>
      </c>
    </row>
    <row r="606" spans="1:11" ht="15">
      <c r="A606" s="28" t="s">
        <v>8</v>
      </c>
      <c r="B606" s="40">
        <v>31.823999999999998</v>
      </c>
      <c r="C606" s="40">
        <v>0</v>
      </c>
      <c r="D606" s="40">
        <v>2.1760000000000002</v>
      </c>
      <c r="E606" s="40">
        <v>0</v>
      </c>
      <c r="F606" s="422"/>
      <c r="G606" s="40">
        <v>0</v>
      </c>
      <c r="H606" s="41">
        <v>0</v>
      </c>
      <c r="I606" s="42">
        <f t="shared" ref="I606:I625" si="107">SUM(B606:H606)</f>
        <v>34</v>
      </c>
    </row>
    <row r="607" spans="1:11" ht="15">
      <c r="A607" s="29" t="s">
        <v>9</v>
      </c>
      <c r="B607" s="43">
        <v>242.42400000000001</v>
      </c>
      <c r="C607" s="43">
        <v>0</v>
      </c>
      <c r="D607" s="43">
        <v>16.576000000000001</v>
      </c>
      <c r="E607" s="43">
        <v>0</v>
      </c>
      <c r="F607" s="422"/>
      <c r="G607" s="43">
        <v>0</v>
      </c>
      <c r="H607" s="44">
        <v>0</v>
      </c>
      <c r="I607" s="39">
        <f t="shared" si="107"/>
        <v>259</v>
      </c>
    </row>
    <row r="608" spans="1:11" ht="15">
      <c r="A608" s="28" t="s">
        <v>10</v>
      </c>
      <c r="B608" s="40">
        <v>2642.328</v>
      </c>
      <c r="C608" s="40">
        <v>0</v>
      </c>
      <c r="D608" s="40">
        <v>180.672</v>
      </c>
      <c r="E608" s="40">
        <v>0</v>
      </c>
      <c r="F608" s="422"/>
      <c r="G608" s="40">
        <v>0</v>
      </c>
      <c r="H608" s="41">
        <v>0</v>
      </c>
      <c r="I608" s="42">
        <f t="shared" si="107"/>
        <v>2823</v>
      </c>
    </row>
    <row r="609" spans="1:11" ht="15">
      <c r="A609" s="29" t="s">
        <v>11</v>
      </c>
      <c r="B609" s="43">
        <v>0</v>
      </c>
      <c r="C609" s="43">
        <v>0</v>
      </c>
      <c r="D609" s="43">
        <v>0</v>
      </c>
      <c r="E609" s="43">
        <v>0</v>
      </c>
      <c r="F609" s="422"/>
      <c r="G609" s="43">
        <v>0</v>
      </c>
      <c r="H609" s="44">
        <v>0</v>
      </c>
      <c r="I609" s="39">
        <f t="shared" si="107"/>
        <v>0</v>
      </c>
    </row>
    <row r="610" spans="1:11" ht="15">
      <c r="A610" s="28" t="s">
        <v>12</v>
      </c>
      <c r="B610" s="40">
        <v>0</v>
      </c>
      <c r="C610" s="40">
        <v>0</v>
      </c>
      <c r="D610" s="40">
        <v>0</v>
      </c>
      <c r="E610" s="40">
        <v>0</v>
      </c>
      <c r="F610" s="422"/>
      <c r="G610" s="40">
        <v>0</v>
      </c>
      <c r="H610" s="41">
        <v>0</v>
      </c>
      <c r="I610" s="42">
        <f t="shared" si="107"/>
        <v>0</v>
      </c>
    </row>
    <row r="611" spans="1:11" ht="15">
      <c r="A611" s="29" t="s">
        <v>13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107"/>
        <v>0</v>
      </c>
    </row>
    <row r="612" spans="1:11" ht="15">
      <c r="A612" s="28" t="s">
        <v>14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107"/>
        <v>0</v>
      </c>
    </row>
    <row r="613" spans="1:11" ht="15">
      <c r="A613" s="29" t="s">
        <v>15</v>
      </c>
      <c r="B613" s="43">
        <v>12825.045</v>
      </c>
      <c r="C613" s="43">
        <v>0</v>
      </c>
      <c r="D613" s="43">
        <v>1009.9549999999999</v>
      </c>
      <c r="E613" s="43">
        <v>0</v>
      </c>
      <c r="F613" s="422"/>
      <c r="G613" s="43">
        <v>0</v>
      </c>
      <c r="H613" s="44">
        <v>0</v>
      </c>
      <c r="I613" s="39">
        <f t="shared" si="107"/>
        <v>13835</v>
      </c>
    </row>
    <row r="614" spans="1:11" ht="15">
      <c r="A614" s="28" t="s">
        <v>16</v>
      </c>
      <c r="B614" s="40">
        <v>1257.9390000000001</v>
      </c>
      <c r="C614" s="40">
        <v>0</v>
      </c>
      <c r="D614" s="40">
        <v>99.060999999999993</v>
      </c>
      <c r="E614" s="40">
        <v>0</v>
      </c>
      <c r="F614" s="422"/>
      <c r="G614" s="40">
        <v>0</v>
      </c>
      <c r="H614" s="41">
        <v>0</v>
      </c>
      <c r="I614" s="42">
        <f>SUM(B614:H614)</f>
        <v>1357</v>
      </c>
    </row>
    <row r="615" spans="1:11" ht="15">
      <c r="A615" s="29" t="s">
        <v>17</v>
      </c>
      <c r="B615" s="43">
        <v>331.86600000000004</v>
      </c>
      <c r="C615" s="43">
        <v>0</v>
      </c>
      <c r="D615" s="43">
        <v>26.133999999999997</v>
      </c>
      <c r="E615" s="43">
        <v>0</v>
      </c>
      <c r="F615" s="422"/>
      <c r="G615" s="43">
        <v>0</v>
      </c>
      <c r="H615" s="44">
        <v>0</v>
      </c>
      <c r="I615" s="39">
        <f t="shared" si="107"/>
        <v>358.00000000000006</v>
      </c>
    </row>
    <row r="616" spans="1:11" ht="15">
      <c r="A616" s="28" t="s">
        <v>18</v>
      </c>
      <c r="B616" s="40">
        <v>0</v>
      </c>
      <c r="C616" s="40">
        <v>0</v>
      </c>
      <c r="D616" s="40">
        <v>0</v>
      </c>
      <c r="E616" s="40">
        <v>0</v>
      </c>
      <c r="F616" s="422"/>
      <c r="G616" s="40">
        <v>0</v>
      </c>
      <c r="H616" s="41">
        <v>0</v>
      </c>
      <c r="I616" s="42">
        <f t="shared" si="107"/>
        <v>0</v>
      </c>
    </row>
    <row r="617" spans="1:11" ht="15">
      <c r="A617" s="29" t="s">
        <v>140</v>
      </c>
      <c r="B617" s="43">
        <v>8797.0642098573753</v>
      </c>
      <c r="C617" s="43">
        <v>0</v>
      </c>
      <c r="D617" s="43">
        <v>2778.0202767970659</v>
      </c>
      <c r="E617" s="43">
        <v>0</v>
      </c>
      <c r="F617" s="422"/>
      <c r="G617" s="43">
        <v>0</v>
      </c>
      <c r="H617" s="44">
        <v>0</v>
      </c>
      <c r="I617" s="39">
        <f t="shared" si="107"/>
        <v>11575.084486654441</v>
      </c>
      <c r="J617" s="15"/>
    </row>
    <row r="618" spans="1:11" s="15" customFormat="1" ht="15">
      <c r="A618" s="28" t="s">
        <v>19</v>
      </c>
      <c r="B618" s="40">
        <v>0</v>
      </c>
      <c r="C618" s="40">
        <v>0</v>
      </c>
      <c r="D618" s="40">
        <v>0</v>
      </c>
      <c r="E618" s="40">
        <v>0</v>
      </c>
      <c r="F618" s="422"/>
      <c r="G618" s="40">
        <v>0</v>
      </c>
      <c r="H618" s="41">
        <v>0</v>
      </c>
      <c r="I618" s="42">
        <f t="shared" si="107"/>
        <v>0</v>
      </c>
      <c r="J618" s="4"/>
      <c r="K618"/>
    </row>
    <row r="619" spans="1:11" ht="15">
      <c r="A619" s="29" t="s">
        <v>20</v>
      </c>
      <c r="B619" s="43">
        <v>0</v>
      </c>
      <c r="C619" s="43">
        <v>0</v>
      </c>
      <c r="D619" s="43">
        <v>0</v>
      </c>
      <c r="E619" s="43">
        <v>0</v>
      </c>
      <c r="F619" s="422"/>
      <c r="G619" s="43">
        <v>0</v>
      </c>
      <c r="H619" s="44">
        <v>0</v>
      </c>
      <c r="I619" s="39">
        <f t="shared" si="107"/>
        <v>0</v>
      </c>
    </row>
    <row r="620" spans="1:11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107"/>
        <v>0</v>
      </c>
    </row>
    <row r="621" spans="1:11" ht="15">
      <c r="A621" s="30" t="s">
        <v>60</v>
      </c>
      <c r="B621" s="43">
        <v>15897.23</v>
      </c>
      <c r="C621" s="43">
        <v>0</v>
      </c>
      <c r="D621" s="43">
        <v>1668.77</v>
      </c>
      <c r="E621" s="43">
        <v>0</v>
      </c>
      <c r="F621" s="422"/>
      <c r="G621" s="43">
        <v>0</v>
      </c>
      <c r="H621" s="44">
        <v>0</v>
      </c>
      <c r="I621" s="39">
        <f t="shared" si="107"/>
        <v>17566</v>
      </c>
    </row>
    <row r="622" spans="1:11" ht="15">
      <c r="A622" s="28" t="s">
        <v>22</v>
      </c>
      <c r="B622" s="40">
        <v>414.08385824127998</v>
      </c>
      <c r="C622" s="40">
        <v>0</v>
      </c>
      <c r="D622" s="40">
        <v>43.467366334719998</v>
      </c>
      <c r="E622" s="40">
        <v>0</v>
      </c>
      <c r="F622" s="422"/>
      <c r="G622" s="40">
        <v>0</v>
      </c>
      <c r="H622" s="41">
        <v>0</v>
      </c>
      <c r="I622" s="42">
        <f t="shared" si="107"/>
        <v>457.55122457599998</v>
      </c>
    </row>
    <row r="623" spans="1:11" ht="15">
      <c r="A623" s="30" t="s">
        <v>23</v>
      </c>
      <c r="B623" s="43">
        <v>87.492367115828515</v>
      </c>
      <c r="C623" s="43">
        <v>0</v>
      </c>
      <c r="D623" s="43">
        <v>413.7846802412742</v>
      </c>
      <c r="E623" s="43">
        <v>0</v>
      </c>
      <c r="F623" s="422"/>
      <c r="G623" s="43">
        <v>0</v>
      </c>
      <c r="H623" s="44">
        <v>0</v>
      </c>
      <c r="I623" s="39">
        <f>SUM(B623:H623)</f>
        <v>501.27704735710273</v>
      </c>
    </row>
    <row r="624" spans="1:11" ht="15">
      <c r="A624" s="28" t="s">
        <v>24</v>
      </c>
      <c r="B624" s="40">
        <v>972.79071552000016</v>
      </c>
      <c r="C624" s="40">
        <v>0</v>
      </c>
      <c r="D624" s="40">
        <v>226.40888448000001</v>
      </c>
      <c r="E624" s="40">
        <v>0</v>
      </c>
      <c r="F624" s="422"/>
      <c r="G624" s="40">
        <v>0</v>
      </c>
      <c r="H624" s="41">
        <v>0</v>
      </c>
      <c r="I624" s="42">
        <f t="shared" si="107"/>
        <v>1199.1996000000001</v>
      </c>
    </row>
    <row r="625" spans="1:9" ht="15.75" thickBot="1">
      <c r="A625" s="30" t="s">
        <v>25</v>
      </c>
      <c r="B625" s="43">
        <v>1523.9567055538421</v>
      </c>
      <c r="C625" s="43">
        <v>0</v>
      </c>
      <c r="D625" s="43">
        <v>1731.096451939801</v>
      </c>
      <c r="E625" s="43">
        <v>4449.9602600993776</v>
      </c>
      <c r="F625" s="423"/>
      <c r="G625" s="43">
        <v>1165.46578240698</v>
      </c>
      <c r="H625" s="44">
        <v>0</v>
      </c>
      <c r="I625" s="39">
        <f t="shared" si="107"/>
        <v>8870.4792000000016</v>
      </c>
    </row>
    <row r="626" spans="1:9" ht="15">
      <c r="A626" s="31" t="s">
        <v>26</v>
      </c>
      <c r="B626" s="45">
        <f>SUM(B605:B625)</f>
        <v>46120.099856288325</v>
      </c>
      <c r="C626" s="45">
        <f t="shared" ref="C626" si="108">SUM(C605:C625)</f>
        <v>0</v>
      </c>
      <c r="D626" s="45">
        <f t="shared" ref="D626:I626" si="109">SUM(D605:D625)</f>
        <v>8271.065659792861</v>
      </c>
      <c r="E626" s="45">
        <f t="shared" si="109"/>
        <v>4449.9602600993776</v>
      </c>
      <c r="F626" s="45">
        <f t="shared" si="109"/>
        <v>0</v>
      </c>
      <c r="G626" s="45">
        <f t="shared" si="109"/>
        <v>1165.46578240698</v>
      </c>
      <c r="H626" s="46">
        <f t="shared" si="109"/>
        <v>0</v>
      </c>
      <c r="I626" s="47">
        <f t="shared" si="109"/>
        <v>60006.591558587541</v>
      </c>
    </row>
    <row r="627" spans="1:9" ht="15" thickBot="1">
      <c r="A627" s="32" t="s">
        <v>90</v>
      </c>
      <c r="B627" s="48">
        <f>B626/$I626</f>
        <v>0.7685838948419339</v>
      </c>
      <c r="C627" s="48">
        <f t="shared" ref="C627:I627" si="110">C626/$I626</f>
        <v>0</v>
      </c>
      <c r="D627" s="48">
        <f t="shared" si="110"/>
        <v>0.13783595176735527</v>
      </c>
      <c r="E627" s="48">
        <f t="shared" si="110"/>
        <v>7.4157857403959554E-2</v>
      </c>
      <c r="F627" s="48">
        <f t="shared" si="110"/>
        <v>0</v>
      </c>
      <c r="G627" s="48">
        <f t="shared" si="110"/>
        <v>1.9422295986751312E-2</v>
      </c>
      <c r="H627" s="48">
        <f t="shared" si="110"/>
        <v>0</v>
      </c>
      <c r="I627" s="49">
        <f t="shared" si="110"/>
        <v>1</v>
      </c>
    </row>
    <row r="628" spans="1:9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9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9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9" ht="15">
      <c r="A631" s="27" t="s">
        <v>7</v>
      </c>
      <c r="B631" s="37">
        <v>3.5977446618928748</v>
      </c>
      <c r="C631" s="37">
        <v>0</v>
      </c>
      <c r="D631" s="37">
        <v>5.4022553381071257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9</v>
      </c>
    </row>
    <row r="632" spans="1:9" ht="15">
      <c r="A632" s="28" t="s">
        <v>8</v>
      </c>
      <c r="B632" s="40">
        <v>0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111">SUM(B632:H632)</f>
        <v>0</v>
      </c>
    </row>
    <row r="633" spans="1:9" ht="15">
      <c r="A633" s="29" t="s">
        <v>9</v>
      </c>
      <c r="B633" s="43">
        <v>10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111"/>
        <v>10</v>
      </c>
    </row>
    <row r="634" spans="1:9" ht="15">
      <c r="A634" s="28" t="s">
        <v>10</v>
      </c>
      <c r="B634" s="40">
        <v>64.792440950539415</v>
      </c>
      <c r="C634" s="40">
        <v>0</v>
      </c>
      <c r="D634" s="40">
        <v>0.20755904946058223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111"/>
        <v>65</v>
      </c>
    </row>
    <row r="635" spans="1:9" ht="15">
      <c r="A635" s="29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111"/>
        <v>0</v>
      </c>
    </row>
    <row r="636" spans="1:9" ht="15">
      <c r="A636" s="28" t="s">
        <v>12</v>
      </c>
      <c r="B636" s="40">
        <v>0</v>
      </c>
      <c r="C636" s="40">
        <v>0</v>
      </c>
      <c r="D636" s="40">
        <v>0</v>
      </c>
      <c r="E636" s="40">
        <v>32.908848546810589</v>
      </c>
      <c r="F636" s="40">
        <v>0</v>
      </c>
      <c r="G636" s="40">
        <v>0</v>
      </c>
      <c r="H636" s="41">
        <v>0</v>
      </c>
      <c r="I636" s="42">
        <f t="shared" si="111"/>
        <v>32.908848546810589</v>
      </c>
    </row>
    <row r="637" spans="1:9" ht="15">
      <c r="A637" s="29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44">
        <v>0</v>
      </c>
      <c r="I637" s="39">
        <f t="shared" si="111"/>
        <v>0</v>
      </c>
    </row>
    <row r="638" spans="1:9" ht="15">
      <c r="A638" s="28" t="s">
        <v>14</v>
      </c>
      <c r="B638" s="40">
        <v>0</v>
      </c>
      <c r="C638" s="40">
        <v>1.8388164713681638</v>
      </c>
      <c r="D638" s="40">
        <v>0</v>
      </c>
      <c r="E638" s="40">
        <v>89.248172385382745</v>
      </c>
      <c r="F638" s="40">
        <v>3524.6584061770573</v>
      </c>
      <c r="G638" s="40">
        <v>0</v>
      </c>
      <c r="H638" s="41">
        <v>0</v>
      </c>
      <c r="I638" s="42">
        <f t="shared" si="111"/>
        <v>3615.7453950338081</v>
      </c>
    </row>
    <row r="639" spans="1:9" ht="15">
      <c r="A639" s="29" t="s">
        <v>15</v>
      </c>
      <c r="B639" s="43">
        <v>10.757232851799667</v>
      </c>
      <c r="C639" s="43">
        <v>0.24276714820033321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111"/>
        <v>11</v>
      </c>
    </row>
    <row r="640" spans="1:9" ht="15">
      <c r="A640" s="28" t="s">
        <v>16</v>
      </c>
      <c r="B640" s="40">
        <v>338.27946689473151</v>
      </c>
      <c r="C640" s="40">
        <v>1.4620650585231412</v>
      </c>
      <c r="D640" s="40">
        <v>27.258468046745367</v>
      </c>
      <c r="E640" s="40">
        <v>0</v>
      </c>
      <c r="F640" s="40">
        <v>0</v>
      </c>
      <c r="G640" s="40">
        <v>0</v>
      </c>
      <c r="H640" s="41">
        <v>0</v>
      </c>
      <c r="I640" s="42">
        <f>SUM(B640:H640)</f>
        <v>367</v>
      </c>
    </row>
    <row r="641" spans="1:9" ht="15">
      <c r="A641" s="29" t="s">
        <v>17</v>
      </c>
      <c r="B641" s="43">
        <v>35.773030175124539</v>
      </c>
      <c r="C641" s="43">
        <v>0</v>
      </c>
      <c r="D641" s="43">
        <v>0.17318553129812125</v>
      </c>
      <c r="E641" s="43">
        <v>1.0537842935773385</v>
      </c>
      <c r="F641" s="43">
        <v>0</v>
      </c>
      <c r="G641" s="43">
        <v>0</v>
      </c>
      <c r="H641" s="44">
        <v>0</v>
      </c>
      <c r="I641" s="39">
        <f t="shared" si="111"/>
        <v>37</v>
      </c>
    </row>
    <row r="642" spans="1:9" ht="15">
      <c r="A642" s="28" t="s">
        <v>18</v>
      </c>
      <c r="B642" s="40">
        <v>0</v>
      </c>
      <c r="C642" s="40">
        <v>0</v>
      </c>
      <c r="D642" s="40">
        <v>0</v>
      </c>
      <c r="E642" s="40">
        <v>0</v>
      </c>
      <c r="F642" s="40">
        <v>0</v>
      </c>
      <c r="G642" s="40">
        <v>0</v>
      </c>
      <c r="H642" s="41">
        <v>0</v>
      </c>
      <c r="I642" s="42">
        <f>SUM(B642:H642)</f>
        <v>0</v>
      </c>
    </row>
    <row r="643" spans="1:9" ht="15">
      <c r="A643" s="29" t="s">
        <v>140</v>
      </c>
      <c r="B643" s="43">
        <v>193.09370763744909</v>
      </c>
      <c r="C643" s="43">
        <v>0</v>
      </c>
      <c r="D643" s="43">
        <v>49.906292362550893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111"/>
        <v>242.99999999999997</v>
      </c>
    </row>
    <row r="644" spans="1:9" ht="15">
      <c r="A644" s="28" t="s">
        <v>19</v>
      </c>
      <c r="B644" s="40">
        <v>0</v>
      </c>
      <c r="C644" s="40">
        <v>0</v>
      </c>
      <c r="D644" s="40">
        <v>0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111"/>
        <v>0</v>
      </c>
    </row>
    <row r="645" spans="1:9" ht="15">
      <c r="A645" s="29" t="s">
        <v>20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44">
        <v>0</v>
      </c>
      <c r="I645" s="39">
        <f t="shared" si="111"/>
        <v>0</v>
      </c>
    </row>
    <row r="646" spans="1:9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111"/>
        <v>0</v>
      </c>
    </row>
    <row r="647" spans="1:9" ht="15">
      <c r="A647" s="30" t="s">
        <v>60</v>
      </c>
      <c r="B647" s="43">
        <v>685.5744835397594</v>
      </c>
      <c r="C647" s="43">
        <v>31.054197284219683</v>
      </c>
      <c r="D647" s="43">
        <v>390.37131917602102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111"/>
        <v>1107</v>
      </c>
    </row>
    <row r="648" spans="1:9" ht="15">
      <c r="A648" s="28" t="s">
        <v>22</v>
      </c>
      <c r="B648" s="40">
        <v>143.59336766786785</v>
      </c>
      <c r="C648" s="40">
        <v>0</v>
      </c>
      <c r="D648" s="40">
        <v>0.22757300628726387</v>
      </c>
      <c r="E648" s="40">
        <v>0</v>
      </c>
      <c r="F648" s="40">
        <v>82.179059325844875</v>
      </c>
      <c r="G648" s="40">
        <v>0</v>
      </c>
      <c r="H648" s="41">
        <v>0</v>
      </c>
      <c r="I648" s="42">
        <f t="shared" si="111"/>
        <v>226</v>
      </c>
    </row>
    <row r="649" spans="1:9" ht="15">
      <c r="A649" s="30" t="s">
        <v>23</v>
      </c>
      <c r="B649" s="43">
        <v>6.7686377019343835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39">
        <f>SUM(B649:H649)</f>
        <v>6.7686377019343835</v>
      </c>
    </row>
    <row r="650" spans="1:9" ht="15">
      <c r="A650" s="28" t="s">
        <v>24</v>
      </c>
      <c r="B650" s="40">
        <v>16.797600000000003</v>
      </c>
      <c r="C650" s="40">
        <v>0</v>
      </c>
      <c r="D650" s="40">
        <v>0</v>
      </c>
      <c r="E650" s="40">
        <v>0</v>
      </c>
      <c r="F650" s="40">
        <v>0</v>
      </c>
      <c r="G650" s="40">
        <v>0</v>
      </c>
      <c r="H650" s="41">
        <v>0</v>
      </c>
      <c r="I650" s="42">
        <f t="shared" si="111"/>
        <v>16.797600000000003</v>
      </c>
    </row>
    <row r="651" spans="1:9" ht="15.75" thickBot="1">
      <c r="A651" s="30" t="s">
        <v>25</v>
      </c>
      <c r="B651" s="43">
        <v>324.86039214768942</v>
      </c>
      <c r="C651" s="43">
        <v>0.42209873124804631</v>
      </c>
      <c r="D651" s="43">
        <v>6.7195102046657755</v>
      </c>
      <c r="E651" s="43">
        <v>539.81624937654124</v>
      </c>
      <c r="F651" s="43">
        <v>0</v>
      </c>
      <c r="G651" s="43">
        <v>182.03697242298867</v>
      </c>
      <c r="H651" s="44">
        <v>2.5539771168669714</v>
      </c>
      <c r="I651" s="39">
        <f t="shared" si="111"/>
        <v>1056.4092000000001</v>
      </c>
    </row>
    <row r="652" spans="1:9" ht="15">
      <c r="A652" s="31" t="s">
        <v>26</v>
      </c>
      <c r="B652" s="45">
        <f>SUM(B631:B651)</f>
        <v>1833.8881042287885</v>
      </c>
      <c r="C652" s="45">
        <f t="shared" ref="C652" si="112">SUM(C631:C651)</f>
        <v>35.019944693559367</v>
      </c>
      <c r="D652" s="45">
        <f t="shared" ref="D652:I652" si="113">SUM(D631:D651)</f>
        <v>480.26616271513615</v>
      </c>
      <c r="E652" s="45">
        <f t="shared" si="113"/>
        <v>663.02705460231186</v>
      </c>
      <c r="F652" s="45">
        <f t="shared" si="113"/>
        <v>3606.837465502902</v>
      </c>
      <c r="G652" s="45">
        <f t="shared" si="113"/>
        <v>182.03697242298867</v>
      </c>
      <c r="H652" s="46">
        <f t="shared" si="113"/>
        <v>2.5539771168669714</v>
      </c>
      <c r="I652" s="47">
        <f t="shared" si="113"/>
        <v>6803.6296812825531</v>
      </c>
    </row>
    <row r="653" spans="1:9" ht="15" thickBot="1">
      <c r="A653" s="32" t="s">
        <v>90</v>
      </c>
      <c r="B653" s="53">
        <f>B652/$I652</f>
        <v>0.26954554996930435</v>
      </c>
      <c r="C653" s="53">
        <f t="shared" ref="C653:I653" si="114">C652/$I652</f>
        <v>5.1472443877865134E-3</v>
      </c>
      <c r="D653" s="53">
        <f t="shared" si="114"/>
        <v>7.0589697736841123E-2</v>
      </c>
      <c r="E653" s="53">
        <f t="shared" si="114"/>
        <v>9.7451961035792969E-2</v>
      </c>
      <c r="F653" s="53">
        <f t="shared" si="114"/>
        <v>0.53013430102253545</v>
      </c>
      <c r="G653" s="53">
        <f t="shared" si="114"/>
        <v>2.6755861349095775E-2</v>
      </c>
      <c r="H653" s="53">
        <f t="shared" si="114"/>
        <v>3.7538449864389455E-4</v>
      </c>
      <c r="I653" s="54">
        <f t="shared" si="114"/>
        <v>1</v>
      </c>
    </row>
  </sheetData>
  <mergeCells count="79">
    <mergeCell ref="A629:A630"/>
    <mergeCell ref="B6:I6"/>
    <mergeCell ref="F33:F53"/>
    <mergeCell ref="B59:E79"/>
    <mergeCell ref="G59:H79"/>
    <mergeCell ref="B110:I110"/>
    <mergeCell ref="F111:F131"/>
    <mergeCell ref="B136:I136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162:I162"/>
    <mergeCell ref="B32:I32"/>
    <mergeCell ref="B58:I58"/>
    <mergeCell ref="B84:I84"/>
    <mergeCell ref="F345:F365"/>
    <mergeCell ref="B188:I188"/>
    <mergeCell ref="B214:I214"/>
    <mergeCell ref="B240:I240"/>
    <mergeCell ref="B266:I266"/>
    <mergeCell ref="B292:I292"/>
    <mergeCell ref="B318:I318"/>
    <mergeCell ref="B344:I344"/>
    <mergeCell ref="B475:E495"/>
    <mergeCell ref="G475:H495"/>
    <mergeCell ref="B501:E521"/>
    <mergeCell ref="G501:H521"/>
    <mergeCell ref="B630:I630"/>
    <mergeCell ref="B500:I500"/>
    <mergeCell ref="B552:I552"/>
    <mergeCell ref="B526:I526"/>
    <mergeCell ref="F605:F625"/>
    <mergeCell ref="B527:E547"/>
    <mergeCell ref="G527:H547"/>
    <mergeCell ref="B553:E573"/>
    <mergeCell ref="G553:H573"/>
    <mergeCell ref="F579:F599"/>
    <mergeCell ref="B604:I604"/>
    <mergeCell ref="B578:I578"/>
    <mergeCell ref="B370:I370"/>
    <mergeCell ref="B396:I396"/>
    <mergeCell ref="B422:I422"/>
    <mergeCell ref="B448:I448"/>
    <mergeCell ref="B474:I474"/>
    <mergeCell ref="F371:F391"/>
    <mergeCell ref="F397:F417"/>
    <mergeCell ref="F423:F443"/>
    <mergeCell ref="B449:E469"/>
    <mergeCell ref="G449:H469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AF653"/>
  <sheetViews>
    <sheetView tabSelected="1" zoomScale="70" zoomScaleNormal="70" workbookViewId="0">
      <selection activeCell="A2" sqref="A2"/>
    </sheetView>
  </sheetViews>
  <sheetFormatPr baseColWidth="10" defaultRowHeight="14.25"/>
  <cols>
    <col min="1" max="1" width="45.125" style="1" customWidth="1"/>
    <col min="2" max="9" width="16.625" style="1" customWidth="1"/>
    <col min="10" max="10" width="11.75" style="4" bestFit="1" customWidth="1"/>
    <col min="11" max="11" width="13" customWidth="1"/>
    <col min="12" max="12" width="9.75" style="1" customWidth="1"/>
    <col min="13" max="19" width="16.625" style="1" customWidth="1"/>
    <col min="20" max="20" width="36.625" style="1" customWidth="1"/>
    <col min="21" max="41" width="16.625" style="1" customWidth="1"/>
    <col min="42" max="44" width="14.625" style="1" customWidth="1"/>
    <col min="45" max="16384" width="11" style="1"/>
  </cols>
  <sheetData>
    <row r="1" spans="1:11" s="4" customFormat="1" ht="15" customHeight="1" thickTop="1">
      <c r="A1" s="382" t="s">
        <v>117</v>
      </c>
      <c r="B1" s="455"/>
      <c r="C1" s="455"/>
      <c r="D1" s="455"/>
      <c r="E1" s="455"/>
      <c r="F1" s="455"/>
      <c r="G1" s="455"/>
      <c r="H1" s="455"/>
      <c r="I1" s="456"/>
      <c r="K1"/>
    </row>
    <row r="2" spans="1:11" s="4" customFormat="1" ht="14.25" customHeight="1">
      <c r="A2" s="457"/>
      <c r="B2" s="458"/>
      <c r="C2" s="458"/>
      <c r="D2" s="458"/>
      <c r="E2" s="458"/>
      <c r="F2" s="458"/>
      <c r="G2" s="458"/>
      <c r="H2" s="458"/>
      <c r="I2" s="459"/>
      <c r="K2"/>
    </row>
    <row r="3" spans="1:11" s="4" customFormat="1" ht="15" customHeight="1" thickBot="1">
      <c r="A3" s="460"/>
      <c r="B3" s="461"/>
      <c r="C3" s="461"/>
      <c r="D3" s="461"/>
      <c r="E3" s="461"/>
      <c r="F3" s="461"/>
      <c r="G3" s="461"/>
      <c r="H3" s="461"/>
      <c r="I3" s="462"/>
      <c r="K3"/>
    </row>
    <row r="4" spans="1:11" s="4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/>
    </row>
    <row r="5" spans="1:11" ht="13.5" customHeight="1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s="4" customFormat="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  <c r="K6"/>
    </row>
    <row r="7" spans="1:11" s="4" customFormat="1" ht="15" customHeight="1">
      <c r="A7" s="27" t="s">
        <v>7</v>
      </c>
      <c r="B7" s="37">
        <f>+B33+B85</f>
        <v>1113.1117258152638</v>
      </c>
      <c r="C7" s="37">
        <f t="shared" ref="C7:H7" si="0">+C33+C85</f>
        <v>397.99999999693142</v>
      </c>
      <c r="D7" s="37">
        <f t="shared" si="0"/>
        <v>1690.8882741878049</v>
      </c>
      <c r="E7" s="37">
        <f t="shared" si="0"/>
        <v>0</v>
      </c>
      <c r="F7" s="37">
        <f>+F59+F85</f>
        <v>4</v>
      </c>
      <c r="G7" s="37">
        <f t="shared" si="0"/>
        <v>0</v>
      </c>
      <c r="H7" s="38">
        <f t="shared" si="0"/>
        <v>0</v>
      </c>
      <c r="I7" s="39">
        <f>SUM(B7:H7)</f>
        <v>3206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44.050277744210931</v>
      </c>
      <c r="C8" s="40">
        <f t="shared" si="1"/>
        <v>0</v>
      </c>
      <c r="D8" s="40">
        <f t="shared" si="1"/>
        <v>5.9497222557890668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50</v>
      </c>
      <c r="K8" s="294">
        <v>0</v>
      </c>
    </row>
    <row r="9" spans="1:11" ht="13.5" customHeight="1">
      <c r="A9" s="29" t="s">
        <v>9</v>
      </c>
      <c r="B9" s="43">
        <f t="shared" si="1"/>
        <v>571.5645735314547</v>
      </c>
      <c r="C9" s="43">
        <f t="shared" si="1"/>
        <v>0</v>
      </c>
      <c r="D9" s="43">
        <f t="shared" si="1"/>
        <v>24.43542646854538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596.00000000000011</v>
      </c>
      <c r="K9" s="294">
        <v>0</v>
      </c>
    </row>
    <row r="10" spans="1:11" ht="13.5" customHeight="1">
      <c r="A10" s="28" t="s">
        <v>10</v>
      </c>
      <c r="B10" s="40">
        <f t="shared" si="1"/>
        <v>2958.1492817429885</v>
      </c>
      <c r="C10" s="40">
        <f t="shared" si="1"/>
        <v>8.9322032488480348E-8</v>
      </c>
      <c r="D10" s="40">
        <f t="shared" si="1"/>
        <v>392.85071809768976</v>
      </c>
      <c r="E10" s="40">
        <f t="shared" si="1"/>
        <v>6.9999998600000034E-8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3351.0000000000005</v>
      </c>
      <c r="K10" s="294">
        <v>0</v>
      </c>
    </row>
    <row r="11" spans="1:11" ht="13.5" customHeight="1">
      <c r="A11" s="29" t="s">
        <v>11</v>
      </c>
      <c r="B11" s="43">
        <f t="shared" si="1"/>
        <v>0</v>
      </c>
      <c r="C11" s="43">
        <f t="shared" si="1"/>
        <v>0</v>
      </c>
      <c r="D11" s="43">
        <f t="shared" si="1"/>
        <v>0</v>
      </c>
      <c r="E11" s="43">
        <f t="shared" si="1"/>
        <v>0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0</v>
      </c>
      <c r="K11" s="294">
        <v>0</v>
      </c>
    </row>
    <row r="12" spans="1:11" ht="13.5" customHeight="1">
      <c r="A12" s="28" t="s">
        <v>12</v>
      </c>
      <c r="B12" s="40">
        <f t="shared" si="1"/>
        <v>6.7504204026536741E-8</v>
      </c>
      <c r="C12" s="40">
        <f t="shared" si="1"/>
        <v>4.5002780306686442E-8</v>
      </c>
      <c r="D12" s="40">
        <f t="shared" si="1"/>
        <v>6.9868242659819113E-2</v>
      </c>
      <c r="E12" s="40">
        <f t="shared" si="1"/>
        <v>25.122499013204571</v>
      </c>
      <c r="F12" s="40">
        <f>+F64+F90</f>
        <v>22869.134562224168</v>
      </c>
      <c r="G12" s="40">
        <f t="shared" si="1"/>
        <v>0</v>
      </c>
      <c r="H12" s="41">
        <f t="shared" si="1"/>
        <v>0</v>
      </c>
      <c r="I12" s="42">
        <f t="shared" si="3"/>
        <v>22894.326929592538</v>
      </c>
      <c r="K12" s="294">
        <v>0</v>
      </c>
    </row>
    <row r="13" spans="1:11" ht="13.5" customHeight="1">
      <c r="A13" s="29" t="s">
        <v>13</v>
      </c>
      <c r="B13" s="43">
        <f t="shared" si="1"/>
        <v>0</v>
      </c>
      <c r="C13" s="43">
        <f t="shared" si="1"/>
        <v>0</v>
      </c>
      <c r="D13" s="43">
        <f t="shared" si="1"/>
        <v>0</v>
      </c>
      <c r="E13" s="43">
        <f t="shared" si="1"/>
        <v>15</v>
      </c>
      <c r="F13" s="43">
        <f t="shared" si="2"/>
        <v>12013</v>
      </c>
      <c r="G13" s="43">
        <f t="shared" si="1"/>
        <v>0</v>
      </c>
      <c r="H13" s="44">
        <f t="shared" si="1"/>
        <v>0</v>
      </c>
      <c r="I13" s="39">
        <f t="shared" si="3"/>
        <v>12028</v>
      </c>
      <c r="K13" s="294">
        <v>0</v>
      </c>
    </row>
    <row r="14" spans="1:11" ht="13.5" customHeight="1">
      <c r="A14" s="28" t="s">
        <v>14</v>
      </c>
      <c r="B14" s="40">
        <f t="shared" si="1"/>
        <v>5.5062653418866739E-8</v>
      </c>
      <c r="C14" s="40">
        <f t="shared" si="1"/>
        <v>2.2707547419179397</v>
      </c>
      <c r="D14" s="40">
        <f t="shared" si="1"/>
        <v>3.9935411506486176</v>
      </c>
      <c r="E14" s="40">
        <f t="shared" si="1"/>
        <v>1023.9579654922375</v>
      </c>
      <c r="F14" s="40">
        <f t="shared" si="2"/>
        <v>25060.709613493407</v>
      </c>
      <c r="G14" s="40">
        <f t="shared" si="1"/>
        <v>0</v>
      </c>
      <c r="H14" s="41">
        <f t="shared" si="1"/>
        <v>0</v>
      </c>
      <c r="I14" s="42">
        <f>SUM(B14:H14)</f>
        <v>26090.931874933274</v>
      </c>
      <c r="K14" s="294">
        <v>0</v>
      </c>
    </row>
    <row r="15" spans="1:11" ht="13.5" customHeight="1">
      <c r="A15" s="29" t="s">
        <v>15</v>
      </c>
      <c r="B15" s="43">
        <f>+B41+B93</f>
        <v>12447.419519641702</v>
      </c>
      <c r="C15" s="43">
        <f t="shared" si="1"/>
        <v>9.1819565530255076</v>
      </c>
      <c r="D15" s="43">
        <f t="shared" si="1"/>
        <v>952.39852380337584</v>
      </c>
      <c r="E15" s="43">
        <f t="shared" si="1"/>
        <v>1.8965517228299642E-9</v>
      </c>
      <c r="F15" s="43">
        <f t="shared" si="2"/>
        <v>0</v>
      </c>
      <c r="G15" s="43">
        <f t="shared" si="1"/>
        <v>0</v>
      </c>
      <c r="H15" s="44">
        <f t="shared" si="1"/>
        <v>0</v>
      </c>
      <c r="I15" s="39">
        <f t="shared" si="3"/>
        <v>13409.000000000002</v>
      </c>
      <c r="K15" s="294">
        <v>0</v>
      </c>
    </row>
    <row r="16" spans="1:11" ht="13.5" customHeight="1">
      <c r="A16" s="28" t="s">
        <v>16</v>
      </c>
      <c r="B16" s="40">
        <f t="shared" si="1"/>
        <v>3231.8176585879305</v>
      </c>
      <c r="C16" s="40">
        <f t="shared" si="1"/>
        <v>993.95112128602148</v>
      </c>
      <c r="D16" s="40">
        <f t="shared" si="1"/>
        <v>1882.6827141299234</v>
      </c>
      <c r="E16" s="40">
        <f t="shared" si="1"/>
        <v>57.548505996124881</v>
      </c>
      <c r="F16" s="40">
        <f t="shared" si="2"/>
        <v>0</v>
      </c>
      <c r="G16" s="40">
        <f t="shared" si="1"/>
        <v>0</v>
      </c>
      <c r="H16" s="41">
        <f t="shared" si="1"/>
        <v>0</v>
      </c>
      <c r="I16" s="42">
        <f t="shared" si="3"/>
        <v>6166</v>
      </c>
      <c r="K16" s="294">
        <v>0</v>
      </c>
    </row>
    <row r="17" spans="1:11" ht="13.5" customHeight="1">
      <c r="A17" s="29" t="s">
        <v>17</v>
      </c>
      <c r="B17" s="43">
        <f t="shared" si="1"/>
        <v>787.64369847860655</v>
      </c>
      <c r="C17" s="43">
        <f t="shared" si="1"/>
        <v>17.155628775939981</v>
      </c>
      <c r="D17" s="43">
        <f t="shared" si="1"/>
        <v>307.7023072654365</v>
      </c>
      <c r="E17" s="43">
        <f t="shared" si="1"/>
        <v>10.498365480016995</v>
      </c>
      <c r="F17" s="43">
        <f t="shared" si="2"/>
        <v>30.180142204008479</v>
      </c>
      <c r="G17" s="43">
        <f t="shared" si="1"/>
        <v>0</v>
      </c>
      <c r="H17" s="44">
        <f t="shared" si="1"/>
        <v>0</v>
      </c>
      <c r="I17" s="39">
        <f>SUM(B17:H17)</f>
        <v>1153.1801422040082</v>
      </c>
      <c r="K17" s="294">
        <v>0</v>
      </c>
    </row>
    <row r="18" spans="1:11" ht="13.5" customHeight="1">
      <c r="A18" s="28" t="s">
        <v>18</v>
      </c>
      <c r="B18" s="40">
        <f t="shared" si="1"/>
        <v>9.6226415058027773E-9</v>
      </c>
      <c r="C18" s="40">
        <f t="shared" si="1"/>
        <v>9.6226415058027773E-9</v>
      </c>
      <c r="D18" s="40">
        <f t="shared" si="1"/>
        <v>50.999999980754716</v>
      </c>
      <c r="E18" s="40">
        <f t="shared" si="1"/>
        <v>0</v>
      </c>
      <c r="F18" s="40">
        <f t="shared" si="2"/>
        <v>0</v>
      </c>
      <c r="G18" s="40">
        <f t="shared" si="1"/>
        <v>0</v>
      </c>
      <c r="H18" s="41">
        <f t="shared" si="1"/>
        <v>0</v>
      </c>
      <c r="I18" s="42">
        <f t="shared" si="3"/>
        <v>51</v>
      </c>
      <c r="K18" s="294">
        <v>0</v>
      </c>
    </row>
    <row r="19" spans="1:11" ht="13.5" customHeight="1">
      <c r="A19" s="29" t="s">
        <v>140</v>
      </c>
      <c r="B19" s="43">
        <f t="shared" si="1"/>
        <v>11865.359308856096</v>
      </c>
      <c r="C19" s="43">
        <f t="shared" si="1"/>
        <v>4264.1530970900521</v>
      </c>
      <c r="D19" s="43">
        <f t="shared" si="1"/>
        <v>7299.7261936005798</v>
      </c>
      <c r="E19" s="43">
        <f t="shared" si="1"/>
        <v>629.68113930041932</v>
      </c>
      <c r="F19" s="43">
        <f t="shared" si="2"/>
        <v>2367</v>
      </c>
      <c r="G19" s="43">
        <f t="shared" si="1"/>
        <v>0</v>
      </c>
      <c r="H19" s="44">
        <f t="shared" si="1"/>
        <v>0</v>
      </c>
      <c r="I19" s="39">
        <f t="shared" si="3"/>
        <v>26425.919738847148</v>
      </c>
      <c r="K19" s="294">
        <v>0</v>
      </c>
    </row>
    <row r="20" spans="1:11" ht="13.5" customHeight="1">
      <c r="A20" s="28" t="s">
        <v>19</v>
      </c>
      <c r="B20" s="40">
        <f t="shared" si="1"/>
        <v>0</v>
      </c>
      <c r="C20" s="40">
        <f t="shared" si="1"/>
        <v>0</v>
      </c>
      <c r="D20" s="40">
        <f t="shared" si="1"/>
        <v>0</v>
      </c>
      <c r="E20" s="40">
        <f t="shared" si="1"/>
        <v>0</v>
      </c>
      <c r="F20" s="40">
        <f t="shared" si="2"/>
        <v>0</v>
      </c>
      <c r="G20" s="40">
        <f t="shared" si="1"/>
        <v>0</v>
      </c>
      <c r="H20" s="41">
        <f t="shared" si="1"/>
        <v>0</v>
      </c>
      <c r="I20" s="42">
        <f t="shared" si="3"/>
        <v>0</v>
      </c>
      <c r="K20" s="294">
        <v>0</v>
      </c>
    </row>
    <row r="21" spans="1:11" ht="13.5" customHeight="1">
      <c r="A21" s="29" t="s">
        <v>20</v>
      </c>
      <c r="B21" s="43">
        <f t="shared" si="1"/>
        <v>0</v>
      </c>
      <c r="C21" s="43">
        <f t="shared" si="1"/>
        <v>0</v>
      </c>
      <c r="D21" s="43">
        <f t="shared" si="1"/>
        <v>0</v>
      </c>
      <c r="E21" s="43">
        <f t="shared" si="1"/>
        <v>0</v>
      </c>
      <c r="F21" s="43">
        <f t="shared" si="2"/>
        <v>0</v>
      </c>
      <c r="G21" s="43">
        <f t="shared" si="1"/>
        <v>0</v>
      </c>
      <c r="H21" s="44">
        <f t="shared" si="1"/>
        <v>0</v>
      </c>
      <c r="I21" s="39">
        <f t="shared" si="3"/>
        <v>0</v>
      </c>
      <c r="K21" s="294">
        <v>0</v>
      </c>
    </row>
    <row r="22" spans="1:11" ht="13.5" customHeight="1">
      <c r="A22" s="28" t="s">
        <v>21</v>
      </c>
      <c r="B22" s="40">
        <f t="shared" si="1"/>
        <v>90.782504606453557</v>
      </c>
      <c r="C22" s="40">
        <f t="shared" si="1"/>
        <v>259.37969060056696</v>
      </c>
      <c r="D22" s="40">
        <f t="shared" si="1"/>
        <v>112.83780477570902</v>
      </c>
      <c r="E22" s="40">
        <f t="shared" si="1"/>
        <v>1.7270471363298218E-8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463</v>
      </c>
      <c r="K22" s="294">
        <v>0</v>
      </c>
    </row>
    <row r="23" spans="1:11" ht="13.5" customHeight="1">
      <c r="A23" s="30" t="s">
        <v>60</v>
      </c>
      <c r="B23" s="43">
        <f t="shared" si="1"/>
        <v>15449.240385096771</v>
      </c>
      <c r="C23" s="43">
        <f t="shared" si="1"/>
        <v>65.913001039006957</v>
      </c>
      <c r="D23" s="43">
        <f t="shared" si="1"/>
        <v>1993.8466137648888</v>
      </c>
      <c r="E23" s="43">
        <f t="shared" si="1"/>
        <v>9.9333332748444433E-8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17509.000000000004</v>
      </c>
      <c r="K23" s="294">
        <v>0</v>
      </c>
    </row>
    <row r="24" spans="1:11" ht="13.5" customHeight="1">
      <c r="A24" s="28" t="s">
        <v>22</v>
      </c>
      <c r="B24" s="40">
        <f t="shared" ref="B24:H27" si="4">+B50+B102</f>
        <v>675.91105415575589</v>
      </c>
      <c r="C24" s="40">
        <f t="shared" si="4"/>
        <v>430.08935618287649</v>
      </c>
      <c r="D24" s="40">
        <f t="shared" si="4"/>
        <v>85.108314431660773</v>
      </c>
      <c r="E24" s="40">
        <f t="shared" si="4"/>
        <v>2.2943722926356948E-8</v>
      </c>
      <c r="F24" s="40">
        <f t="shared" si="2"/>
        <v>61.377040966763133</v>
      </c>
      <c r="G24" s="40">
        <f t="shared" si="4"/>
        <v>0</v>
      </c>
      <c r="H24" s="41">
        <f t="shared" si="4"/>
        <v>0</v>
      </c>
      <c r="I24" s="42">
        <f t="shared" si="3"/>
        <v>1252.48576576</v>
      </c>
      <c r="K24" s="294">
        <v>0</v>
      </c>
    </row>
    <row r="25" spans="1:11" ht="13.5" customHeight="1">
      <c r="A25" s="30" t="s">
        <v>23</v>
      </c>
      <c r="B25" s="43">
        <f t="shared" si="4"/>
        <v>430.03780598649718</v>
      </c>
      <c r="C25" s="43">
        <f t="shared" si="4"/>
        <v>0</v>
      </c>
      <c r="D25" s="43">
        <f t="shared" si="4"/>
        <v>367.70915589981951</v>
      </c>
      <c r="E25" s="43">
        <f t="shared" si="4"/>
        <v>0</v>
      </c>
      <c r="F25" s="43">
        <f t="shared" si="2"/>
        <v>0</v>
      </c>
      <c r="G25" s="43">
        <f t="shared" si="4"/>
        <v>0</v>
      </c>
      <c r="H25" s="44">
        <f t="shared" si="4"/>
        <v>0</v>
      </c>
      <c r="I25" s="39">
        <f t="shared" si="3"/>
        <v>797.74696188631674</v>
      </c>
      <c r="K25" s="294">
        <v>0</v>
      </c>
    </row>
    <row r="26" spans="1:11" ht="13.5" customHeight="1">
      <c r="A26" s="28" t="s">
        <v>24</v>
      </c>
      <c r="B26" s="40">
        <f t="shared" si="4"/>
        <v>1875.1044182161918</v>
      </c>
      <c r="C26" s="40">
        <f t="shared" si="4"/>
        <v>170.69170036810942</v>
      </c>
      <c r="D26" s="40">
        <f t="shared" si="4"/>
        <v>298.32559340075346</v>
      </c>
      <c r="E26" s="40">
        <f t="shared" si="4"/>
        <v>1.494520734558651E-8</v>
      </c>
      <c r="F26" s="40">
        <f t="shared" si="2"/>
        <v>0</v>
      </c>
      <c r="G26" s="40">
        <f t="shared" si="4"/>
        <v>0</v>
      </c>
      <c r="H26" s="41">
        <f t="shared" si="4"/>
        <v>0</v>
      </c>
      <c r="I26" s="42">
        <f t="shared" si="3"/>
        <v>2344.1217120000001</v>
      </c>
      <c r="K26" s="294">
        <v>0</v>
      </c>
    </row>
    <row r="27" spans="1:11" s="15" customFormat="1" ht="13.5" customHeight="1" thickBot="1">
      <c r="A27" s="30" t="s">
        <v>25</v>
      </c>
      <c r="B27" s="43">
        <f t="shared" si="4"/>
        <v>3142.6806273993752</v>
      </c>
      <c r="C27" s="43">
        <f t="shared" si="4"/>
        <v>64.049717953485512</v>
      </c>
      <c r="D27" s="43">
        <f t="shared" si="4"/>
        <v>6229.8880956441153</v>
      </c>
      <c r="E27" s="43">
        <f t="shared" si="4"/>
        <v>13859.10625715505</v>
      </c>
      <c r="F27" s="43">
        <f t="shared" si="2"/>
        <v>1709.2943999999998</v>
      </c>
      <c r="G27" s="43">
        <f t="shared" si="4"/>
        <v>4302.9934132978988</v>
      </c>
      <c r="H27" s="44">
        <f t="shared" si="4"/>
        <v>272.14560534762978</v>
      </c>
      <c r="I27" s="39">
        <f t="shared" si="3"/>
        <v>29580.158116797553</v>
      </c>
      <c r="K27" s="294">
        <v>0</v>
      </c>
    </row>
    <row r="28" spans="1:11" ht="13.5" customHeight="1">
      <c r="A28" s="31" t="s">
        <v>26</v>
      </c>
      <c r="B28" s="45">
        <f>SUM(B7:B27)</f>
        <v>54682.872839991483</v>
      </c>
      <c r="C28" s="45">
        <f t="shared" ref="C28:I28" si="5">SUM(C7:C27)</f>
        <v>6674.8360247318815</v>
      </c>
      <c r="D28" s="45">
        <f t="shared" si="5"/>
        <v>21699.412867100153</v>
      </c>
      <c r="E28" s="45">
        <f t="shared" si="5"/>
        <v>15620.914732663443</v>
      </c>
      <c r="F28" s="45">
        <f t="shared" si="5"/>
        <v>64114.695758888345</v>
      </c>
      <c r="G28" s="45">
        <f t="shared" si="5"/>
        <v>4302.9934132978988</v>
      </c>
      <c r="H28" s="45">
        <f t="shared" si="5"/>
        <v>272.14560534762978</v>
      </c>
      <c r="I28" s="45">
        <f t="shared" si="5"/>
        <v>167367.87124202086</v>
      </c>
      <c r="J28" s="293">
        <v>0</v>
      </c>
      <c r="K28" s="294">
        <v>0</v>
      </c>
    </row>
    <row r="29" spans="1:11" ht="15" thickBot="1">
      <c r="A29" s="32" t="s">
        <v>90</v>
      </c>
      <c r="B29" s="48">
        <f>B28/$I28</f>
        <v>0.32672264057728134</v>
      </c>
      <c r="C29" s="48">
        <f t="shared" ref="C29:I29" si="6">C28/$I28</f>
        <v>3.988122675635751E-2</v>
      </c>
      <c r="D29" s="48">
        <f t="shared" si="6"/>
        <v>0.12965100593125131</v>
      </c>
      <c r="E29" s="48">
        <f t="shared" si="6"/>
        <v>9.3332816010278069E-2</v>
      </c>
      <c r="F29" s="48">
        <f t="shared" si="6"/>
        <v>0.38307648465084343</v>
      </c>
      <c r="G29" s="48">
        <f t="shared" si="6"/>
        <v>2.5709793530656742E-2</v>
      </c>
      <c r="H29" s="48">
        <f t="shared" si="6"/>
        <v>1.6260325433314258E-3</v>
      </c>
      <c r="I29" s="49">
        <f t="shared" si="6"/>
        <v>1</v>
      </c>
      <c r="K29" s="294"/>
    </row>
    <row r="30" spans="1:11" ht="15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13.5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3.0686198920349373E-9</v>
      </c>
      <c r="C33" s="37">
        <f t="shared" ref="C33:E33" si="7">C111+C137+C163+C189+C215+C241+C267+C293+C319+C345+C371+C397+C423</f>
        <v>397.99999999693142</v>
      </c>
      <c r="D33" s="37">
        <f t="shared" si="7"/>
        <v>1605</v>
      </c>
      <c r="E33" s="37">
        <f t="shared" si="7"/>
        <v>0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2003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0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0</v>
      </c>
      <c r="K34" s="294">
        <v>0</v>
      </c>
    </row>
    <row r="35" spans="1:11" ht="13.5" customHeight="1">
      <c r="A35" s="29" t="s">
        <v>9</v>
      </c>
      <c r="B35" s="43">
        <f t="shared" si="9"/>
        <v>272</v>
      </c>
      <c r="C35" s="43">
        <f t="shared" si="9"/>
        <v>0</v>
      </c>
      <c r="D35" s="43">
        <f t="shared" si="9"/>
        <v>0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272</v>
      </c>
      <c r="K35" s="294">
        <v>0</v>
      </c>
    </row>
    <row r="36" spans="1:11" ht="13.5" customHeight="1">
      <c r="A36" s="28" t="s">
        <v>10</v>
      </c>
      <c r="B36" s="40">
        <f t="shared" si="9"/>
        <v>8.9322032488480348E-8</v>
      </c>
      <c r="C36" s="40">
        <f t="shared" si="9"/>
        <v>8.9322032488480348E-8</v>
      </c>
      <c r="D36" s="40">
        <f t="shared" si="9"/>
        <v>197.99999975135592</v>
      </c>
      <c r="E36" s="40">
        <f t="shared" si="9"/>
        <v>6.9999998600000034E-8</v>
      </c>
      <c r="F36" s="422"/>
      <c r="G36" s="40">
        <f t="shared" si="8"/>
        <v>0</v>
      </c>
      <c r="H36" s="41">
        <f t="shared" si="8"/>
        <v>0</v>
      </c>
      <c r="I36" s="42">
        <f t="shared" si="10"/>
        <v>197.99999999999997</v>
      </c>
      <c r="K36" s="294">
        <v>0</v>
      </c>
    </row>
    <row r="37" spans="1:11" ht="13.5" customHeight="1">
      <c r="A37" s="29" t="s">
        <v>11</v>
      </c>
      <c r="B37" s="43">
        <f t="shared" si="9"/>
        <v>0</v>
      </c>
      <c r="C37" s="43">
        <f t="shared" si="9"/>
        <v>0</v>
      </c>
      <c r="D37" s="43">
        <f t="shared" si="9"/>
        <v>0</v>
      </c>
      <c r="E37" s="43">
        <f t="shared" si="9"/>
        <v>0</v>
      </c>
      <c r="F37" s="422"/>
      <c r="G37" s="43">
        <f t="shared" si="8"/>
        <v>0</v>
      </c>
      <c r="H37" s="44">
        <f t="shared" si="8"/>
        <v>0</v>
      </c>
      <c r="I37" s="39">
        <f t="shared" si="10"/>
        <v>0</v>
      </c>
      <c r="K37" s="294">
        <v>0</v>
      </c>
    </row>
    <row r="38" spans="1:11" ht="13.5" customHeight="1">
      <c r="A38" s="28" t="s">
        <v>12</v>
      </c>
      <c r="B38" s="40">
        <f t="shared" si="9"/>
        <v>6.7504204026536741E-8</v>
      </c>
      <c r="C38" s="40">
        <f t="shared" si="9"/>
        <v>4.5002780306686442E-8</v>
      </c>
      <c r="D38" s="40">
        <f t="shared" si="9"/>
        <v>4.5002780306686442E-8</v>
      </c>
      <c r="E38" s="40">
        <f t="shared" si="9"/>
        <v>3.9282611417473356</v>
      </c>
      <c r="F38" s="422"/>
      <c r="G38" s="40">
        <f t="shared" si="8"/>
        <v>0</v>
      </c>
      <c r="H38" s="41">
        <f t="shared" si="8"/>
        <v>0</v>
      </c>
      <c r="I38" s="42">
        <f t="shared" si="10"/>
        <v>3.9282612992571004</v>
      </c>
      <c r="K38" s="294">
        <v>0</v>
      </c>
    </row>
    <row r="39" spans="1:11" ht="13.5" customHeight="1">
      <c r="A39" s="29" t="s">
        <v>13</v>
      </c>
      <c r="B39" s="43">
        <f t="shared" si="9"/>
        <v>0</v>
      </c>
      <c r="C39" s="43">
        <f t="shared" si="9"/>
        <v>0</v>
      </c>
      <c r="D39" s="43">
        <f t="shared" si="9"/>
        <v>0</v>
      </c>
      <c r="E39" s="43">
        <f t="shared" si="9"/>
        <v>0</v>
      </c>
      <c r="F39" s="422"/>
      <c r="G39" s="43">
        <f t="shared" si="8"/>
        <v>0</v>
      </c>
      <c r="H39" s="44">
        <f t="shared" si="8"/>
        <v>0</v>
      </c>
      <c r="I39" s="39">
        <f t="shared" si="10"/>
        <v>0</v>
      </c>
      <c r="K39" s="294">
        <v>0</v>
      </c>
    </row>
    <row r="40" spans="1:11" ht="13.5" customHeight="1">
      <c r="A40" s="28" t="s">
        <v>14</v>
      </c>
      <c r="B40" s="40">
        <f t="shared" si="9"/>
        <v>5.5062653418866739E-8</v>
      </c>
      <c r="C40" s="40">
        <f t="shared" si="9"/>
        <v>0.44138695285202434</v>
      </c>
      <c r="D40" s="40">
        <f t="shared" si="9"/>
        <v>3.8220823906188754</v>
      </c>
      <c r="E40" s="40">
        <f t="shared" si="9"/>
        <v>855.1855106577782</v>
      </c>
      <c r="F40" s="422"/>
      <c r="G40" s="40">
        <f t="shared" si="8"/>
        <v>0</v>
      </c>
      <c r="H40" s="41">
        <f t="shared" si="8"/>
        <v>0</v>
      </c>
      <c r="I40" s="42">
        <f>SUM(B40:H40)</f>
        <v>859.44898005631171</v>
      </c>
      <c r="K40" s="294">
        <v>0</v>
      </c>
    </row>
    <row r="41" spans="1:11" ht="13.5" customHeight="1">
      <c r="A41" s="29" t="s">
        <v>15</v>
      </c>
      <c r="B41" s="43">
        <f t="shared" si="9"/>
        <v>19.003118201816939</v>
      </c>
      <c r="C41" s="43">
        <f t="shared" si="9"/>
        <v>0.11827763912221964</v>
      </c>
      <c r="D41" s="43">
        <f t="shared" si="9"/>
        <v>9.8786041571642844</v>
      </c>
      <c r="E41" s="43">
        <f t="shared" si="9"/>
        <v>1.8965517228299642E-9</v>
      </c>
      <c r="F41" s="422"/>
      <c r="G41" s="43">
        <f t="shared" si="8"/>
        <v>0</v>
      </c>
      <c r="H41" s="44">
        <f t="shared" si="8"/>
        <v>0</v>
      </c>
      <c r="I41" s="39">
        <f t="shared" si="10"/>
        <v>28.999999999999993</v>
      </c>
      <c r="K41" s="294">
        <v>0</v>
      </c>
    </row>
    <row r="42" spans="1:11" ht="13.5" customHeight="1">
      <c r="A42" s="28" t="s">
        <v>16</v>
      </c>
      <c r="B42" s="40">
        <f t="shared" si="9"/>
        <v>797.61497287312295</v>
      </c>
      <c r="C42" s="40">
        <f t="shared" si="9"/>
        <v>872.95569276074366</v>
      </c>
      <c r="D42" s="40">
        <f t="shared" si="9"/>
        <v>1742.4293343535621</v>
      </c>
      <c r="E42" s="40">
        <f t="shared" si="9"/>
        <v>1.2571770316991176E-8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3413.0000000000009</v>
      </c>
      <c r="K42" s="294">
        <v>0</v>
      </c>
    </row>
    <row r="43" spans="1:11" ht="13.5" customHeight="1">
      <c r="A43" s="29" t="s">
        <v>17</v>
      </c>
      <c r="B43" s="43">
        <f t="shared" si="9"/>
        <v>38.972575240990203</v>
      </c>
      <c r="C43" s="43">
        <f t="shared" si="9"/>
        <v>14.662423212315607</v>
      </c>
      <c r="D43" s="43">
        <f t="shared" si="9"/>
        <v>228.65351394122462</v>
      </c>
      <c r="E43" s="43">
        <f t="shared" si="9"/>
        <v>1.7114876054695873</v>
      </c>
      <c r="F43" s="422"/>
      <c r="G43" s="43">
        <f t="shared" si="8"/>
        <v>0</v>
      </c>
      <c r="H43" s="44">
        <f t="shared" si="8"/>
        <v>0</v>
      </c>
      <c r="I43" s="39">
        <f>SUM(B43:H43)</f>
        <v>284</v>
      </c>
      <c r="K43" s="294">
        <v>0</v>
      </c>
    </row>
    <row r="44" spans="1:11" ht="13.5" customHeight="1">
      <c r="A44" s="28" t="s">
        <v>18</v>
      </c>
      <c r="B44" s="40">
        <f t="shared" si="9"/>
        <v>9.6226415058027773E-9</v>
      </c>
      <c r="C44" s="40">
        <f t="shared" si="9"/>
        <v>9.6226415058027773E-9</v>
      </c>
      <c r="D44" s="40">
        <f t="shared" si="9"/>
        <v>50.999999980754716</v>
      </c>
      <c r="E44" s="40">
        <f t="shared" si="9"/>
        <v>0</v>
      </c>
      <c r="F44" s="422"/>
      <c r="G44" s="40">
        <f t="shared" si="8"/>
        <v>0</v>
      </c>
      <c r="H44" s="41">
        <f t="shared" si="8"/>
        <v>0</v>
      </c>
      <c r="I44" s="42">
        <f>SUM(B44:H44)</f>
        <v>51</v>
      </c>
      <c r="K44" s="294">
        <v>0</v>
      </c>
    </row>
    <row r="45" spans="1:11" ht="13.5" customHeight="1">
      <c r="A45" s="29" t="s">
        <v>140</v>
      </c>
      <c r="B45" s="43">
        <f t="shared" si="9"/>
        <v>2811.3059163704065</v>
      </c>
      <c r="C45" s="43">
        <f t="shared" si="9"/>
        <v>4017.0606517580945</v>
      </c>
      <c r="D45" s="43">
        <f t="shared" si="9"/>
        <v>4897.898613881287</v>
      </c>
      <c r="E45" s="43">
        <f t="shared" si="9"/>
        <v>591.73481799021113</v>
      </c>
      <c r="F45" s="422"/>
      <c r="G45" s="43">
        <f t="shared" si="8"/>
        <v>0</v>
      </c>
      <c r="H45" s="44">
        <f t="shared" si="8"/>
        <v>0</v>
      </c>
      <c r="I45" s="39">
        <f t="shared" si="10"/>
        <v>12318</v>
      </c>
      <c r="K45" s="294">
        <v>0</v>
      </c>
    </row>
    <row r="46" spans="1:11" ht="13.5" customHeight="1">
      <c r="A46" s="28" t="s">
        <v>19</v>
      </c>
      <c r="B46" s="40">
        <f t="shared" si="9"/>
        <v>0</v>
      </c>
      <c r="C46" s="40">
        <f t="shared" si="9"/>
        <v>0</v>
      </c>
      <c r="D46" s="40">
        <f t="shared" si="9"/>
        <v>0</v>
      </c>
      <c r="E46" s="40">
        <f t="shared" si="9"/>
        <v>0</v>
      </c>
      <c r="F46" s="422"/>
      <c r="G46" s="40">
        <f t="shared" si="8"/>
        <v>0</v>
      </c>
      <c r="H46" s="41">
        <f t="shared" si="8"/>
        <v>0</v>
      </c>
      <c r="I46" s="42">
        <f t="shared" si="10"/>
        <v>0</v>
      </c>
      <c r="K46" s="294">
        <v>0</v>
      </c>
    </row>
    <row r="47" spans="1:11" ht="13.5" customHeight="1">
      <c r="A47" s="29" t="s">
        <v>20</v>
      </c>
      <c r="B47" s="43">
        <f t="shared" si="9"/>
        <v>0</v>
      </c>
      <c r="C47" s="43">
        <f t="shared" si="9"/>
        <v>0</v>
      </c>
      <c r="D47" s="43">
        <f t="shared" si="9"/>
        <v>0</v>
      </c>
      <c r="E47" s="43">
        <f t="shared" si="9"/>
        <v>0</v>
      </c>
      <c r="F47" s="422"/>
      <c r="G47" s="43">
        <f t="shared" si="8"/>
        <v>0</v>
      </c>
      <c r="H47" s="44">
        <f t="shared" si="8"/>
        <v>0</v>
      </c>
      <c r="I47" s="39">
        <f t="shared" si="10"/>
        <v>0</v>
      </c>
      <c r="K47" s="294">
        <v>0</v>
      </c>
    </row>
    <row r="48" spans="1:11" ht="13.5" customHeight="1">
      <c r="A48" s="28" t="s">
        <v>21</v>
      </c>
      <c r="B48" s="40">
        <f t="shared" si="9"/>
        <v>12.233790871030019</v>
      </c>
      <c r="C48" s="40">
        <f t="shared" si="9"/>
        <v>259.37969060056696</v>
      </c>
      <c r="D48" s="40">
        <f t="shared" si="9"/>
        <v>111.38651851113255</v>
      </c>
      <c r="E48" s="40">
        <f t="shared" si="9"/>
        <v>1.7270471363298218E-8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382.99999999999994</v>
      </c>
      <c r="K48" s="294">
        <v>0</v>
      </c>
    </row>
    <row r="49" spans="1:11" ht="13.5" customHeight="1">
      <c r="A49" s="30" t="s">
        <v>60</v>
      </c>
      <c r="B49" s="43">
        <f t="shared" si="9"/>
        <v>63.100970842095521</v>
      </c>
      <c r="C49" s="43">
        <f t="shared" si="9"/>
        <v>37.383535241309204</v>
      </c>
      <c r="D49" s="43">
        <f t="shared" si="9"/>
        <v>75.515493817261927</v>
      </c>
      <c r="E49" s="43">
        <f t="shared" si="9"/>
        <v>9.9333332748444433E-8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175.99999999999997</v>
      </c>
      <c r="K49" s="294">
        <v>0</v>
      </c>
    </row>
    <row r="50" spans="1:11" ht="13.5" customHeight="1">
      <c r="A50" s="28" t="s">
        <v>22</v>
      </c>
      <c r="B50" s="40">
        <f t="shared" ref="B50:E53" si="12">B128+B154+B180+B206+B232+B258+B284+B310+B336+B362+B388+B414+B440</f>
        <v>43.928273835521942</v>
      </c>
      <c r="C50" s="40">
        <f t="shared" si="12"/>
        <v>430.08935618287649</v>
      </c>
      <c r="D50" s="40">
        <f t="shared" si="12"/>
        <v>37.982369958657834</v>
      </c>
      <c r="E50" s="40">
        <f t="shared" si="12"/>
        <v>2.2943722926356948E-8</v>
      </c>
      <c r="F50" s="422"/>
      <c r="G50" s="40">
        <f t="shared" si="11"/>
        <v>0</v>
      </c>
      <c r="H50" s="41">
        <f t="shared" si="11"/>
        <v>0</v>
      </c>
      <c r="I50" s="42">
        <f t="shared" si="10"/>
        <v>512</v>
      </c>
      <c r="K50" s="294">
        <v>0</v>
      </c>
    </row>
    <row r="51" spans="1:11" ht="13.5" customHeight="1">
      <c r="A51" s="30" t="s">
        <v>23</v>
      </c>
      <c r="B51" s="43">
        <f t="shared" si="12"/>
        <v>0</v>
      </c>
      <c r="C51" s="43">
        <f t="shared" si="12"/>
        <v>0</v>
      </c>
      <c r="D51" s="43">
        <f t="shared" si="12"/>
        <v>0</v>
      </c>
      <c r="E51" s="43">
        <f t="shared" si="12"/>
        <v>0</v>
      </c>
      <c r="F51" s="422"/>
      <c r="G51" s="43">
        <f t="shared" si="11"/>
        <v>0</v>
      </c>
      <c r="H51" s="44">
        <f t="shared" si="11"/>
        <v>0</v>
      </c>
      <c r="I51" s="39">
        <f t="shared" si="10"/>
        <v>0</v>
      </c>
      <c r="K51" s="294">
        <v>0</v>
      </c>
    </row>
    <row r="52" spans="1:11" ht="13.5" customHeight="1">
      <c r="A52" s="28" t="s">
        <v>24</v>
      </c>
      <c r="B52" s="40">
        <f t="shared" si="12"/>
        <v>559.38605153682749</v>
      </c>
      <c r="C52" s="40">
        <f t="shared" si="12"/>
        <v>167.96169392747376</v>
      </c>
      <c r="D52" s="40">
        <f t="shared" si="12"/>
        <v>95.821054520753464</v>
      </c>
      <c r="E52" s="40">
        <f t="shared" si="12"/>
        <v>1.494520734558651E-8</v>
      </c>
      <c r="F52" s="422"/>
      <c r="G52" s="40">
        <f t="shared" si="11"/>
        <v>0</v>
      </c>
      <c r="H52" s="41">
        <f t="shared" si="11"/>
        <v>0</v>
      </c>
      <c r="I52" s="42">
        <f t="shared" si="10"/>
        <v>823.16879999999992</v>
      </c>
      <c r="K52" s="294">
        <v>0</v>
      </c>
    </row>
    <row r="53" spans="1:11" ht="13.5" customHeight="1" thickBot="1">
      <c r="A53" s="30" t="s">
        <v>25</v>
      </c>
      <c r="B53" s="43">
        <f t="shared" si="12"/>
        <v>257.02245115848939</v>
      </c>
      <c r="C53" s="43">
        <f t="shared" si="12"/>
        <v>63.663421978189056</v>
      </c>
      <c r="D53" s="43">
        <f t="shared" si="12"/>
        <v>2063.2675815247671</v>
      </c>
      <c r="E53" s="43">
        <f t="shared" si="12"/>
        <v>8630.5101410915922</v>
      </c>
      <c r="F53" s="423"/>
      <c r="G53" s="43">
        <f t="shared" si="11"/>
        <v>1317.6889406570797</v>
      </c>
      <c r="H53" s="44">
        <f t="shared" si="11"/>
        <v>269.35946358988105</v>
      </c>
      <c r="I53" s="39">
        <f t="shared" si="10"/>
        <v>12601.511999999997</v>
      </c>
      <c r="J53" s="1"/>
      <c r="K53" s="294">
        <v>0</v>
      </c>
    </row>
    <row r="54" spans="1:11" ht="15">
      <c r="A54" s="31" t="s">
        <v>26</v>
      </c>
      <c r="B54" s="45">
        <f>SUM(B33:B53)</f>
        <v>4874.5681211548808</v>
      </c>
      <c r="C54" s="45">
        <f t="shared" ref="C54:H54" si="13">SUM(C33:C53)</f>
        <v>6261.7161303944222</v>
      </c>
      <c r="D54" s="45">
        <f>SUM(D33:D53)</f>
        <v>11120.655166833541</v>
      </c>
      <c r="E54" s="45">
        <f>SUM(E33:E53)</f>
        <v>10083.070218725759</v>
      </c>
      <c r="F54" s="45">
        <f t="shared" si="13"/>
        <v>0</v>
      </c>
      <c r="G54" s="45">
        <f>SUM(G33:G53)</f>
        <v>1317.6889406570797</v>
      </c>
      <c r="H54" s="46">
        <f t="shared" si="13"/>
        <v>269.35946358988105</v>
      </c>
      <c r="I54" s="47">
        <f>SUM(I33:I53)</f>
        <v>33927.058041355565</v>
      </c>
      <c r="K54" s="294">
        <v>0</v>
      </c>
    </row>
    <row r="55" spans="1:11" ht="15" thickBot="1">
      <c r="A55" s="32" t="s">
        <v>90</v>
      </c>
      <c r="B55" s="48">
        <f>B54/$I54</f>
        <v>0.14367789023183208</v>
      </c>
      <c r="C55" s="48">
        <f t="shared" ref="C55:I55" si="14">C54/$I54</f>
        <v>0.1845640763417114</v>
      </c>
      <c r="D55" s="48">
        <f t="shared" si="14"/>
        <v>0.32778129931802397</v>
      </c>
      <c r="E55" s="48">
        <f t="shared" si="14"/>
        <v>0.29719848406646249</v>
      </c>
      <c r="F55" s="48">
        <f t="shared" si="14"/>
        <v>0</v>
      </c>
      <c r="G55" s="48">
        <f t="shared" si="14"/>
        <v>3.883888013664126E-2</v>
      </c>
      <c r="H55" s="48">
        <f t="shared" si="14"/>
        <v>7.9393699053287772E-3</v>
      </c>
      <c r="I55" s="49">
        <f t="shared" si="14"/>
        <v>1</v>
      </c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13.5" customHeight="1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4</v>
      </c>
      <c r="G59" s="428"/>
      <c r="H59" s="430"/>
      <c r="I59" s="39">
        <f>F59</f>
        <v>4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9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10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11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12</v>
      </c>
      <c r="B64" s="431"/>
      <c r="C64" s="432"/>
      <c r="D64" s="432"/>
      <c r="E64" s="433"/>
      <c r="F64" s="40">
        <f t="shared" si="15"/>
        <v>22869.134562224168</v>
      </c>
      <c r="G64" s="431"/>
      <c r="H64" s="433"/>
      <c r="I64" s="42">
        <f t="shared" si="16"/>
        <v>22869.134562224168</v>
      </c>
      <c r="K64" s="294">
        <v>0</v>
      </c>
    </row>
    <row r="65" spans="1:11" ht="13.5" customHeight="1">
      <c r="A65" s="29" t="s">
        <v>13</v>
      </c>
      <c r="B65" s="431"/>
      <c r="C65" s="432"/>
      <c r="D65" s="432"/>
      <c r="E65" s="433"/>
      <c r="F65" s="43">
        <f t="shared" si="15"/>
        <v>12013</v>
      </c>
      <c r="G65" s="431"/>
      <c r="H65" s="433"/>
      <c r="I65" s="39">
        <f t="shared" si="16"/>
        <v>12013</v>
      </c>
      <c r="K65" s="294">
        <v>0</v>
      </c>
    </row>
    <row r="66" spans="1:11" ht="13.5" customHeight="1">
      <c r="A66" s="28" t="s">
        <v>14</v>
      </c>
      <c r="B66" s="431"/>
      <c r="C66" s="432"/>
      <c r="D66" s="432"/>
      <c r="E66" s="433"/>
      <c r="F66" s="40">
        <f t="shared" si="15"/>
        <v>21554.162518598623</v>
      </c>
      <c r="G66" s="431"/>
      <c r="H66" s="433"/>
      <c r="I66" s="42">
        <f t="shared" si="16"/>
        <v>21554.162518598623</v>
      </c>
      <c r="K66" s="294">
        <v>0</v>
      </c>
    </row>
    <row r="67" spans="1:11" ht="13.5" customHeight="1">
      <c r="A67" s="29" t="s">
        <v>15</v>
      </c>
      <c r="B67" s="431"/>
      <c r="C67" s="432"/>
      <c r="D67" s="432"/>
      <c r="E67" s="433"/>
      <c r="F67" s="43">
        <f t="shared" si="15"/>
        <v>0</v>
      </c>
      <c r="G67" s="431"/>
      <c r="H67" s="433"/>
      <c r="I67" s="39">
        <f t="shared" si="16"/>
        <v>0</v>
      </c>
      <c r="K67" s="294">
        <v>0</v>
      </c>
    </row>
    <row r="68" spans="1:11" ht="13.5" customHeight="1">
      <c r="A68" s="28" t="s">
        <v>16</v>
      </c>
      <c r="B68" s="431"/>
      <c r="C68" s="432"/>
      <c r="D68" s="432"/>
      <c r="E68" s="433"/>
      <c r="F68" s="40">
        <f t="shared" si="15"/>
        <v>0</v>
      </c>
      <c r="G68" s="431"/>
      <c r="H68" s="433"/>
      <c r="I68" s="42">
        <f t="shared" si="16"/>
        <v>0</v>
      </c>
      <c r="K68" s="294">
        <v>0</v>
      </c>
    </row>
    <row r="69" spans="1:11" ht="13.5" customHeight="1">
      <c r="A69" s="29" t="s">
        <v>17</v>
      </c>
      <c r="B69" s="431"/>
      <c r="C69" s="432"/>
      <c r="D69" s="432"/>
      <c r="E69" s="433"/>
      <c r="F69" s="43">
        <f>F459+F485+F511+F537+F563</f>
        <v>30.180142204008479</v>
      </c>
      <c r="G69" s="431"/>
      <c r="H69" s="433"/>
      <c r="I69" s="39">
        <f t="shared" si="16"/>
        <v>30.180142204008479</v>
      </c>
      <c r="K69" s="294">
        <v>0</v>
      </c>
    </row>
    <row r="70" spans="1:11" ht="13.5" customHeight="1">
      <c r="A70" s="28" t="s">
        <v>18</v>
      </c>
      <c r="B70" s="431"/>
      <c r="C70" s="432"/>
      <c r="D70" s="432"/>
      <c r="E70" s="433"/>
      <c r="F70" s="40">
        <f t="shared" si="15"/>
        <v>0</v>
      </c>
      <c r="G70" s="431"/>
      <c r="H70" s="433"/>
      <c r="I70" s="42">
        <f t="shared" si="16"/>
        <v>0</v>
      </c>
      <c r="K70" s="294">
        <v>0</v>
      </c>
    </row>
    <row r="71" spans="1:11" ht="13.5" customHeight="1">
      <c r="A71" s="29" t="s">
        <v>140</v>
      </c>
      <c r="B71" s="431"/>
      <c r="C71" s="432"/>
      <c r="D71" s="432"/>
      <c r="E71" s="433"/>
      <c r="F71" s="43">
        <f t="shared" si="15"/>
        <v>2367</v>
      </c>
      <c r="G71" s="431"/>
      <c r="H71" s="433"/>
      <c r="I71" s="39">
        <f t="shared" si="16"/>
        <v>2367</v>
      </c>
      <c r="K71" s="294">
        <v>0</v>
      </c>
    </row>
    <row r="72" spans="1:11" ht="13.5" customHeight="1">
      <c r="A72" s="28" t="s">
        <v>19</v>
      </c>
      <c r="B72" s="431"/>
      <c r="C72" s="432"/>
      <c r="D72" s="432"/>
      <c r="E72" s="433"/>
      <c r="F72" s="40">
        <f t="shared" si="15"/>
        <v>0</v>
      </c>
      <c r="G72" s="431"/>
      <c r="H72" s="433"/>
      <c r="I72" s="42">
        <f t="shared" si="16"/>
        <v>0</v>
      </c>
      <c r="K72" s="294">
        <v>0</v>
      </c>
    </row>
    <row r="73" spans="1:11" ht="13.5" customHeight="1">
      <c r="A73" s="29" t="s">
        <v>20</v>
      </c>
      <c r="B73" s="431"/>
      <c r="C73" s="432"/>
      <c r="D73" s="432"/>
      <c r="E73" s="433"/>
      <c r="F73" s="51">
        <f t="shared" si="15"/>
        <v>0</v>
      </c>
      <c r="G73" s="431"/>
      <c r="H73" s="433"/>
      <c r="I73" s="39">
        <f t="shared" si="16"/>
        <v>0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60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28" t="s">
        <v>22</v>
      </c>
      <c r="B76" s="431"/>
      <c r="C76" s="432"/>
      <c r="D76" s="432"/>
      <c r="E76" s="433"/>
      <c r="F76" s="40">
        <f t="shared" si="15"/>
        <v>36</v>
      </c>
      <c r="G76" s="431"/>
      <c r="H76" s="433"/>
      <c r="I76" s="42">
        <f t="shared" si="16"/>
        <v>36</v>
      </c>
      <c r="K76" s="294">
        <v>0</v>
      </c>
    </row>
    <row r="77" spans="1:11" ht="13.5" customHeight="1">
      <c r="A77" s="30" t="s">
        <v>23</v>
      </c>
      <c r="B77" s="431"/>
      <c r="C77" s="432"/>
      <c r="D77" s="432"/>
      <c r="E77" s="433"/>
      <c r="F77" s="43">
        <f t="shared" si="15"/>
        <v>0</v>
      </c>
      <c r="G77" s="431"/>
      <c r="H77" s="433"/>
      <c r="I77" s="39">
        <f t="shared" si="16"/>
        <v>0</v>
      </c>
      <c r="K77" s="294">
        <v>0</v>
      </c>
    </row>
    <row r="78" spans="1:11" ht="13.5" customHeight="1">
      <c r="A78" s="28" t="s">
        <v>24</v>
      </c>
      <c r="B78" s="431"/>
      <c r="C78" s="432"/>
      <c r="D78" s="432"/>
      <c r="E78" s="433"/>
      <c r="F78" s="40">
        <f t="shared" si="15"/>
        <v>0</v>
      </c>
      <c r="G78" s="431"/>
      <c r="H78" s="433"/>
      <c r="I78" s="42">
        <f t="shared" si="16"/>
        <v>0</v>
      </c>
      <c r="K78" s="294">
        <v>0</v>
      </c>
    </row>
    <row r="79" spans="1:11" ht="13.5" customHeight="1" thickBot="1">
      <c r="A79" s="30" t="s">
        <v>25</v>
      </c>
      <c r="B79" s="434"/>
      <c r="C79" s="435"/>
      <c r="D79" s="435"/>
      <c r="E79" s="436"/>
      <c r="F79" s="43">
        <f t="shared" si="15"/>
        <v>1709.2943999999998</v>
      </c>
      <c r="G79" s="434"/>
      <c r="H79" s="436"/>
      <c r="I79" s="39">
        <f t="shared" si="16"/>
        <v>1709.2943999999998</v>
      </c>
      <c r="K79" s="294">
        <v>0</v>
      </c>
    </row>
    <row r="80" spans="1:11" ht="15">
      <c r="A80" s="31" t="s">
        <v>26</v>
      </c>
      <c r="B80" s="45">
        <v>0</v>
      </c>
      <c r="C80" s="45">
        <v>0</v>
      </c>
      <c r="D80" s="45">
        <v>0</v>
      </c>
      <c r="E80" s="45">
        <v>0</v>
      </c>
      <c r="F80" s="45">
        <f>SUM(F59:F79)</f>
        <v>60582.771623026791</v>
      </c>
      <c r="G80" s="45">
        <v>0</v>
      </c>
      <c r="H80" s="46">
        <v>0</v>
      </c>
      <c r="I80" s="47">
        <f>SUM(I59:I79)</f>
        <v>60582.771623026791</v>
      </c>
      <c r="K80" s="294">
        <v>0</v>
      </c>
    </row>
    <row r="81" spans="1:11" ht="15" thickBot="1">
      <c r="A81" s="32" t="s">
        <v>90</v>
      </c>
      <c r="B81" s="48">
        <f>B80/$I80</f>
        <v>0</v>
      </c>
      <c r="C81" s="48">
        <f t="shared" ref="C81:I81" si="17">C80/$I80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9">
        <f t="shared" si="17"/>
        <v>1</v>
      </c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1113.1117258121951</v>
      </c>
      <c r="C85" s="37">
        <f t="shared" ref="C85:H100" si="18">C579+C605+C631</f>
        <v>0</v>
      </c>
      <c r="D85" s="37">
        <f t="shared" si="18"/>
        <v>85.888274187804967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1199</v>
      </c>
      <c r="K85" s="294">
        <v>0</v>
      </c>
    </row>
    <row r="86" spans="1:11" ht="15">
      <c r="A86" s="28" t="s">
        <v>8</v>
      </c>
      <c r="B86" s="40">
        <f t="shared" ref="B86:H101" si="19">B580+B606+B632</f>
        <v>44.050277744210931</v>
      </c>
      <c r="C86" s="40">
        <f t="shared" si="18"/>
        <v>0</v>
      </c>
      <c r="D86" s="40">
        <f t="shared" si="18"/>
        <v>5.9497222557890668</v>
      </c>
      <c r="E86" s="40">
        <f t="shared" si="18"/>
        <v>0</v>
      </c>
      <c r="F86" s="40">
        <f t="shared" si="18"/>
        <v>0</v>
      </c>
      <c r="G86" s="40">
        <f t="shared" si="18"/>
        <v>0</v>
      </c>
      <c r="H86" s="41">
        <f t="shared" si="18"/>
        <v>0</v>
      </c>
      <c r="I86" s="42">
        <f t="shared" ref="I86:I105" si="20">SUM(B86:H86)</f>
        <v>50</v>
      </c>
      <c r="K86" s="294">
        <v>0</v>
      </c>
    </row>
    <row r="87" spans="1:11" ht="15">
      <c r="A87" s="29" t="s">
        <v>9</v>
      </c>
      <c r="B87" s="43">
        <f t="shared" si="19"/>
        <v>299.56457353145464</v>
      </c>
      <c r="C87" s="43">
        <f t="shared" si="18"/>
        <v>0</v>
      </c>
      <c r="D87" s="43">
        <f t="shared" si="18"/>
        <v>24.43542646854538</v>
      </c>
      <c r="E87" s="43">
        <f t="shared" si="18"/>
        <v>0</v>
      </c>
      <c r="F87" s="43">
        <f t="shared" si="18"/>
        <v>0</v>
      </c>
      <c r="G87" s="43">
        <f t="shared" si="18"/>
        <v>0</v>
      </c>
      <c r="H87" s="44">
        <f t="shared" si="18"/>
        <v>0</v>
      </c>
      <c r="I87" s="39">
        <f t="shared" si="20"/>
        <v>324</v>
      </c>
      <c r="K87" s="294">
        <v>0</v>
      </c>
    </row>
    <row r="88" spans="1:11" ht="15">
      <c r="A88" s="28" t="s">
        <v>10</v>
      </c>
      <c r="B88" s="40">
        <f t="shared" si="19"/>
        <v>2958.1492816536665</v>
      </c>
      <c r="C88" s="40">
        <f t="shared" si="18"/>
        <v>0</v>
      </c>
      <c r="D88" s="40">
        <f t="shared" si="18"/>
        <v>194.85071834633385</v>
      </c>
      <c r="E88" s="40">
        <f t="shared" si="18"/>
        <v>0</v>
      </c>
      <c r="F88" s="40">
        <f t="shared" si="18"/>
        <v>0</v>
      </c>
      <c r="G88" s="40">
        <f t="shared" si="18"/>
        <v>0</v>
      </c>
      <c r="H88" s="41">
        <f t="shared" si="18"/>
        <v>0</v>
      </c>
      <c r="I88" s="42">
        <f t="shared" si="20"/>
        <v>3153.0000000000005</v>
      </c>
      <c r="K88" s="294">
        <v>0</v>
      </c>
    </row>
    <row r="89" spans="1:11" ht="14.25" customHeight="1">
      <c r="A89" s="29" t="s">
        <v>11</v>
      </c>
      <c r="B89" s="43">
        <f t="shared" si="19"/>
        <v>0</v>
      </c>
      <c r="C89" s="43">
        <f t="shared" si="18"/>
        <v>0</v>
      </c>
      <c r="D89" s="43">
        <f t="shared" si="18"/>
        <v>0</v>
      </c>
      <c r="E89" s="43">
        <f t="shared" si="18"/>
        <v>0</v>
      </c>
      <c r="F89" s="43">
        <f t="shared" si="18"/>
        <v>0</v>
      </c>
      <c r="G89" s="43">
        <f t="shared" si="18"/>
        <v>0</v>
      </c>
      <c r="H89" s="44">
        <f t="shared" si="18"/>
        <v>0</v>
      </c>
      <c r="I89" s="39">
        <f t="shared" si="20"/>
        <v>0</v>
      </c>
      <c r="K89" s="294">
        <v>0</v>
      </c>
    </row>
    <row r="90" spans="1:11" ht="15">
      <c r="A90" s="28" t="s">
        <v>12</v>
      </c>
      <c r="B90" s="40">
        <f t="shared" si="19"/>
        <v>0</v>
      </c>
      <c r="C90" s="40">
        <f t="shared" si="18"/>
        <v>0</v>
      </c>
      <c r="D90" s="40">
        <f t="shared" si="18"/>
        <v>6.9868197657038805E-2</v>
      </c>
      <c r="E90" s="40">
        <f t="shared" si="18"/>
        <v>21.194237871457236</v>
      </c>
      <c r="F90" s="40">
        <f t="shared" si="18"/>
        <v>0</v>
      </c>
      <c r="G90" s="40">
        <f t="shared" si="18"/>
        <v>0</v>
      </c>
      <c r="H90" s="41">
        <f t="shared" si="18"/>
        <v>0</v>
      </c>
      <c r="I90" s="42">
        <f t="shared" si="20"/>
        <v>21.264106069114277</v>
      </c>
      <c r="K90" s="294">
        <v>0</v>
      </c>
    </row>
    <row r="91" spans="1:11" ht="15">
      <c r="A91" s="29" t="s">
        <v>13</v>
      </c>
      <c r="B91" s="43">
        <f t="shared" si="19"/>
        <v>0</v>
      </c>
      <c r="C91" s="43">
        <f t="shared" si="18"/>
        <v>0</v>
      </c>
      <c r="D91" s="43">
        <f t="shared" si="18"/>
        <v>0</v>
      </c>
      <c r="E91" s="43">
        <f t="shared" si="18"/>
        <v>15</v>
      </c>
      <c r="F91" s="43">
        <f t="shared" si="18"/>
        <v>0</v>
      </c>
      <c r="G91" s="43">
        <f t="shared" si="18"/>
        <v>0</v>
      </c>
      <c r="H91" s="44">
        <f t="shared" si="18"/>
        <v>0</v>
      </c>
      <c r="I91" s="39">
        <f t="shared" si="20"/>
        <v>15</v>
      </c>
      <c r="K91" s="294">
        <v>0</v>
      </c>
    </row>
    <row r="92" spans="1:11" ht="15">
      <c r="A92" s="28" t="s">
        <v>14</v>
      </c>
      <c r="B92" s="40">
        <f t="shared" si="19"/>
        <v>0</v>
      </c>
      <c r="C92" s="40">
        <f t="shared" si="18"/>
        <v>1.8293677890659152</v>
      </c>
      <c r="D92" s="40">
        <f t="shared" si="18"/>
        <v>0.17145876002974217</v>
      </c>
      <c r="E92" s="40">
        <f t="shared" si="18"/>
        <v>168.77245483445927</v>
      </c>
      <c r="F92" s="40">
        <f t="shared" si="18"/>
        <v>3506.5470948947855</v>
      </c>
      <c r="G92" s="40">
        <f t="shared" si="18"/>
        <v>0</v>
      </c>
      <c r="H92" s="41">
        <f t="shared" si="18"/>
        <v>0</v>
      </c>
      <c r="I92" s="42">
        <f>SUM(B92:H92)</f>
        <v>3677.3203762783405</v>
      </c>
      <c r="K92" s="294">
        <v>0</v>
      </c>
    </row>
    <row r="93" spans="1:11" ht="15">
      <c r="A93" s="29" t="s">
        <v>15</v>
      </c>
      <c r="B93" s="43">
        <f t="shared" si="19"/>
        <v>12428.416401439885</v>
      </c>
      <c r="C93" s="43">
        <f t="shared" si="18"/>
        <v>9.0636789139032885</v>
      </c>
      <c r="D93" s="43">
        <f t="shared" si="18"/>
        <v>942.51991964621152</v>
      </c>
      <c r="E93" s="43">
        <f t="shared" si="18"/>
        <v>0</v>
      </c>
      <c r="F93" s="43">
        <f t="shared" si="18"/>
        <v>0</v>
      </c>
      <c r="G93" s="43">
        <f t="shared" si="18"/>
        <v>0</v>
      </c>
      <c r="H93" s="44">
        <f t="shared" si="18"/>
        <v>0</v>
      </c>
      <c r="I93" s="39">
        <f t="shared" si="20"/>
        <v>13379.999999999998</v>
      </c>
      <c r="K93" s="294">
        <v>0</v>
      </c>
    </row>
    <row r="94" spans="1:11" ht="15">
      <c r="A94" s="28" t="s">
        <v>16</v>
      </c>
      <c r="B94" s="40">
        <f t="shared" si="19"/>
        <v>2434.2026857148076</v>
      </c>
      <c r="C94" s="40">
        <f t="shared" si="18"/>
        <v>120.99542852527782</v>
      </c>
      <c r="D94" s="40">
        <f t="shared" si="18"/>
        <v>140.25337977636121</v>
      </c>
      <c r="E94" s="40">
        <f t="shared" si="18"/>
        <v>57.548505983553113</v>
      </c>
      <c r="F94" s="40">
        <f t="shared" si="18"/>
        <v>0</v>
      </c>
      <c r="G94" s="40">
        <f t="shared" si="18"/>
        <v>0</v>
      </c>
      <c r="H94" s="41">
        <f t="shared" si="18"/>
        <v>0</v>
      </c>
      <c r="I94" s="42">
        <f t="shared" si="20"/>
        <v>2753</v>
      </c>
      <c r="K94" s="294">
        <v>0</v>
      </c>
    </row>
    <row r="95" spans="1:11" ht="15">
      <c r="A95" s="29" t="s">
        <v>17</v>
      </c>
      <c r="B95" s="43">
        <f t="shared" si="19"/>
        <v>748.67112323761637</v>
      </c>
      <c r="C95" s="43">
        <f t="shared" si="18"/>
        <v>2.4932055636243735</v>
      </c>
      <c r="D95" s="43">
        <f t="shared" si="18"/>
        <v>79.048793324211886</v>
      </c>
      <c r="E95" s="43">
        <f t="shared" si="18"/>
        <v>8.7868778745474074</v>
      </c>
      <c r="F95" s="43">
        <f t="shared" si="18"/>
        <v>0</v>
      </c>
      <c r="G95" s="43">
        <f t="shared" si="18"/>
        <v>0</v>
      </c>
      <c r="H95" s="44">
        <f t="shared" si="18"/>
        <v>0</v>
      </c>
      <c r="I95" s="39">
        <f t="shared" si="20"/>
        <v>839</v>
      </c>
      <c r="K95" s="294">
        <v>0</v>
      </c>
    </row>
    <row r="96" spans="1:11" ht="15">
      <c r="A96" s="28" t="s">
        <v>18</v>
      </c>
      <c r="B96" s="40">
        <f t="shared" si="19"/>
        <v>0</v>
      </c>
      <c r="C96" s="40">
        <f t="shared" si="18"/>
        <v>0</v>
      </c>
      <c r="D96" s="40">
        <f t="shared" si="18"/>
        <v>0</v>
      </c>
      <c r="E96" s="40">
        <f t="shared" si="18"/>
        <v>0</v>
      </c>
      <c r="F96" s="40">
        <f t="shared" si="18"/>
        <v>0</v>
      </c>
      <c r="G96" s="40">
        <f t="shared" si="18"/>
        <v>0</v>
      </c>
      <c r="H96" s="41">
        <f t="shared" si="18"/>
        <v>0</v>
      </c>
      <c r="I96" s="42">
        <f t="shared" si="20"/>
        <v>0</v>
      </c>
      <c r="K96" s="294">
        <v>0</v>
      </c>
    </row>
    <row r="97" spans="1:11" ht="15">
      <c r="A97" s="29" t="s">
        <v>140</v>
      </c>
      <c r="B97" s="43">
        <f t="shared" si="19"/>
        <v>9054.0533924856882</v>
      </c>
      <c r="C97" s="43">
        <f t="shared" si="18"/>
        <v>247.09244533195721</v>
      </c>
      <c r="D97" s="43">
        <f t="shared" si="18"/>
        <v>2401.8275797192928</v>
      </c>
      <c r="E97" s="43">
        <f t="shared" si="18"/>
        <v>37.946321310208162</v>
      </c>
      <c r="F97" s="43">
        <f t="shared" si="18"/>
        <v>0</v>
      </c>
      <c r="G97" s="43">
        <f t="shared" si="18"/>
        <v>0</v>
      </c>
      <c r="H97" s="44">
        <f t="shared" si="18"/>
        <v>0</v>
      </c>
      <c r="I97" s="39">
        <f t="shared" si="20"/>
        <v>11740.919738847146</v>
      </c>
      <c r="K97" s="294">
        <v>0</v>
      </c>
    </row>
    <row r="98" spans="1:11" ht="15">
      <c r="A98" s="28" t="s">
        <v>19</v>
      </c>
      <c r="B98" s="40">
        <f t="shared" si="19"/>
        <v>0</v>
      </c>
      <c r="C98" s="40">
        <f t="shared" si="18"/>
        <v>0</v>
      </c>
      <c r="D98" s="40">
        <f t="shared" si="18"/>
        <v>0</v>
      </c>
      <c r="E98" s="40">
        <f t="shared" si="18"/>
        <v>0</v>
      </c>
      <c r="F98" s="40">
        <f t="shared" si="18"/>
        <v>0</v>
      </c>
      <c r="G98" s="40">
        <f t="shared" si="18"/>
        <v>0</v>
      </c>
      <c r="H98" s="41">
        <f t="shared" si="18"/>
        <v>0</v>
      </c>
      <c r="I98" s="42">
        <f t="shared" si="20"/>
        <v>0</v>
      </c>
      <c r="K98" s="294">
        <v>0</v>
      </c>
    </row>
    <row r="99" spans="1:11" ht="15">
      <c r="A99" s="29" t="s">
        <v>20</v>
      </c>
      <c r="B99" s="43">
        <f t="shared" si="19"/>
        <v>0</v>
      </c>
      <c r="C99" s="43">
        <f t="shared" si="18"/>
        <v>0</v>
      </c>
      <c r="D99" s="43">
        <f t="shared" si="18"/>
        <v>0</v>
      </c>
      <c r="E99" s="43">
        <f t="shared" si="18"/>
        <v>0</v>
      </c>
      <c r="F99" s="43">
        <f t="shared" si="18"/>
        <v>0</v>
      </c>
      <c r="G99" s="43">
        <f t="shared" si="18"/>
        <v>0</v>
      </c>
      <c r="H99" s="44">
        <f t="shared" si="18"/>
        <v>0</v>
      </c>
      <c r="I99" s="39">
        <f t="shared" si="20"/>
        <v>0</v>
      </c>
      <c r="K99" s="294">
        <v>0</v>
      </c>
    </row>
    <row r="100" spans="1:11" ht="15">
      <c r="A100" s="28" t="s">
        <v>21</v>
      </c>
      <c r="B100" s="40">
        <f t="shared" si="19"/>
        <v>78.548713735423533</v>
      </c>
      <c r="C100" s="40">
        <f t="shared" si="18"/>
        <v>0</v>
      </c>
      <c r="D100" s="40">
        <f t="shared" si="18"/>
        <v>1.4512862645764724</v>
      </c>
      <c r="E100" s="40">
        <f t="shared" si="18"/>
        <v>0</v>
      </c>
      <c r="F100" s="40">
        <f t="shared" si="18"/>
        <v>0</v>
      </c>
      <c r="G100" s="40">
        <f t="shared" si="18"/>
        <v>0</v>
      </c>
      <c r="H100" s="41">
        <f t="shared" si="18"/>
        <v>0</v>
      </c>
      <c r="I100" s="42">
        <f t="shared" si="20"/>
        <v>80</v>
      </c>
      <c r="K100" s="294">
        <v>0</v>
      </c>
    </row>
    <row r="101" spans="1:11" ht="15">
      <c r="A101" s="30" t="s">
        <v>60</v>
      </c>
      <c r="B101" s="43">
        <f t="shared" si="19"/>
        <v>15386.139414254676</v>
      </c>
      <c r="C101" s="43">
        <f t="shared" si="19"/>
        <v>28.529465797697757</v>
      </c>
      <c r="D101" s="43">
        <f t="shared" si="19"/>
        <v>1918.3311199476268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17333</v>
      </c>
      <c r="K101" s="294">
        <v>0</v>
      </c>
    </row>
    <row r="102" spans="1:11" ht="15">
      <c r="A102" s="28" t="s">
        <v>22</v>
      </c>
      <c r="B102" s="40">
        <f t="shared" ref="B102:H105" si="21">B596+B622+B648</f>
        <v>631.98278032023393</v>
      </c>
      <c r="C102" s="40">
        <f t="shared" si="21"/>
        <v>0</v>
      </c>
      <c r="D102" s="40">
        <f t="shared" si="21"/>
        <v>47.125944473002946</v>
      </c>
      <c r="E102" s="40">
        <f t="shared" si="21"/>
        <v>0</v>
      </c>
      <c r="F102" s="40">
        <f t="shared" si="21"/>
        <v>25.377040966763133</v>
      </c>
      <c r="G102" s="40">
        <f t="shared" si="21"/>
        <v>0</v>
      </c>
      <c r="H102" s="41">
        <f t="shared" si="21"/>
        <v>0</v>
      </c>
      <c r="I102" s="42">
        <f t="shared" si="20"/>
        <v>704.48576576000005</v>
      </c>
      <c r="K102" s="294">
        <v>0</v>
      </c>
    </row>
    <row r="103" spans="1:11" ht="15">
      <c r="A103" s="30" t="s">
        <v>23</v>
      </c>
      <c r="B103" s="43">
        <f t="shared" si="21"/>
        <v>430.03780598649718</v>
      </c>
      <c r="C103" s="43">
        <f t="shared" si="21"/>
        <v>0</v>
      </c>
      <c r="D103" s="43">
        <f t="shared" si="21"/>
        <v>367.70915589981951</v>
      </c>
      <c r="E103" s="43">
        <f t="shared" si="21"/>
        <v>0</v>
      </c>
      <c r="F103" s="43">
        <f t="shared" si="21"/>
        <v>0</v>
      </c>
      <c r="G103" s="43">
        <f t="shared" si="21"/>
        <v>0</v>
      </c>
      <c r="H103" s="44">
        <f t="shared" si="21"/>
        <v>0</v>
      </c>
      <c r="I103" s="39">
        <f t="shared" si="20"/>
        <v>797.74696188631674</v>
      </c>
      <c r="K103" s="294">
        <v>0</v>
      </c>
    </row>
    <row r="104" spans="1:11" ht="15">
      <c r="A104" s="28" t="s">
        <v>24</v>
      </c>
      <c r="B104" s="40">
        <f t="shared" si="21"/>
        <v>1315.7183666793642</v>
      </c>
      <c r="C104" s="40">
        <f t="shared" si="21"/>
        <v>2.7300064406356657</v>
      </c>
      <c r="D104" s="40">
        <f t="shared" si="21"/>
        <v>202.50453888000001</v>
      </c>
      <c r="E104" s="40">
        <f t="shared" si="21"/>
        <v>0</v>
      </c>
      <c r="F104" s="40">
        <f t="shared" si="21"/>
        <v>0</v>
      </c>
      <c r="G104" s="40">
        <f t="shared" si="21"/>
        <v>0</v>
      </c>
      <c r="H104" s="41">
        <f t="shared" si="21"/>
        <v>0</v>
      </c>
      <c r="I104" s="42">
        <f>SUM(B104:H104)</f>
        <v>1520.9529119999997</v>
      </c>
      <c r="K104" s="294">
        <v>0</v>
      </c>
    </row>
    <row r="105" spans="1:11" ht="15.75" thickBot="1">
      <c r="A105" s="30" t="s">
        <v>25</v>
      </c>
      <c r="B105" s="43">
        <f t="shared" si="21"/>
        <v>2885.658176240886</v>
      </c>
      <c r="C105" s="43">
        <f t="shared" si="21"/>
        <v>0.38629597529645182</v>
      </c>
      <c r="D105" s="43">
        <f t="shared" si="21"/>
        <v>4166.6205141193486</v>
      </c>
      <c r="E105" s="43">
        <f t="shared" si="21"/>
        <v>5228.5961160634588</v>
      </c>
      <c r="F105" s="43">
        <f t="shared" si="21"/>
        <v>0</v>
      </c>
      <c r="G105" s="43">
        <f t="shared" si="21"/>
        <v>2985.3044726408189</v>
      </c>
      <c r="H105" s="44">
        <f t="shared" si="21"/>
        <v>2.7861417577487533</v>
      </c>
      <c r="I105" s="39">
        <f t="shared" si="20"/>
        <v>15269.351716797557</v>
      </c>
      <c r="K105" s="294">
        <v>0</v>
      </c>
    </row>
    <row r="106" spans="1:11" ht="13.5" customHeight="1">
      <c r="A106" s="31" t="s">
        <v>26</v>
      </c>
      <c r="B106" s="45">
        <f>SUM(B85:B105)</f>
        <v>49808.304718836604</v>
      </c>
      <c r="C106" s="45">
        <f t="shared" ref="C106:H106" si="22">SUM(C85:C105)</f>
        <v>413.11989433745845</v>
      </c>
      <c r="D106" s="45">
        <f t="shared" si="22"/>
        <v>10578.757700266611</v>
      </c>
      <c r="E106" s="45">
        <f t="shared" si="22"/>
        <v>5537.8445139376836</v>
      </c>
      <c r="F106" s="45">
        <f t="shared" si="22"/>
        <v>3531.9241358615486</v>
      </c>
      <c r="G106" s="45">
        <f t="shared" si="22"/>
        <v>2985.3044726408189</v>
      </c>
      <c r="H106" s="46">
        <f t="shared" si="22"/>
        <v>2.7861417577487533</v>
      </c>
      <c r="I106" s="47">
        <f>SUM(I85:I105)</f>
        <v>72858.041577638476</v>
      </c>
      <c r="K106" s="294">
        <v>0</v>
      </c>
    </row>
    <row r="107" spans="1:11" ht="13.5" customHeight="1" thickBot="1">
      <c r="A107" s="32" t="s">
        <v>90</v>
      </c>
      <c r="B107" s="48">
        <f>B106/$I106</f>
        <v>0.68363496520504508</v>
      </c>
      <c r="C107" s="48">
        <f t="shared" ref="C107:I107" si="23">C106/$I106</f>
        <v>5.6702031154273139E-3</v>
      </c>
      <c r="D107" s="48">
        <f t="shared" si="23"/>
        <v>0.14519684404354666</v>
      </c>
      <c r="E107" s="48">
        <f t="shared" si="23"/>
        <v>7.6008692987396376E-2</v>
      </c>
      <c r="F107" s="48">
        <f t="shared" si="23"/>
        <v>4.8476792120439913E-2</v>
      </c>
      <c r="G107" s="48">
        <f t="shared" si="23"/>
        <v>4.0974261838477223E-2</v>
      </c>
      <c r="H107" s="48">
        <f t="shared" si="23"/>
        <v>3.8240689667451525E-5</v>
      </c>
      <c r="I107" s="49">
        <f t="shared" si="23"/>
        <v>1</v>
      </c>
    </row>
    <row r="108" spans="1:11" ht="15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5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0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0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9</v>
      </c>
      <c r="B113" s="43">
        <v>0</v>
      </c>
      <c r="C113" s="43">
        <v>0</v>
      </c>
      <c r="D113" s="43">
        <v>0</v>
      </c>
      <c r="E113" s="43">
        <v>0</v>
      </c>
      <c r="F113" s="422"/>
      <c r="G113" s="43">
        <v>0</v>
      </c>
      <c r="H113" s="44">
        <v>0</v>
      </c>
      <c r="I113" s="39">
        <f t="shared" si="24"/>
        <v>0</v>
      </c>
    </row>
    <row r="114" spans="1:9" ht="15">
      <c r="A114" s="28" t="s">
        <v>10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11</v>
      </c>
      <c r="B115" s="43">
        <v>0</v>
      </c>
      <c r="C115" s="43">
        <v>0</v>
      </c>
      <c r="D115" s="43">
        <v>0</v>
      </c>
      <c r="E115" s="43">
        <v>0</v>
      </c>
      <c r="F115" s="422"/>
      <c r="G115" s="43">
        <v>0</v>
      </c>
      <c r="H115" s="44">
        <v>0</v>
      </c>
      <c r="I115" s="39">
        <f t="shared" si="24"/>
        <v>0</v>
      </c>
    </row>
    <row r="116" spans="1:9" ht="14.25" customHeight="1">
      <c r="A116" s="28" t="s">
        <v>12</v>
      </c>
      <c r="B116" s="40">
        <v>0</v>
      </c>
      <c r="C116" s="40">
        <v>0</v>
      </c>
      <c r="D116" s="40">
        <v>0</v>
      </c>
      <c r="E116" s="40">
        <v>0</v>
      </c>
      <c r="F116" s="422"/>
      <c r="G116" s="40">
        <v>0</v>
      </c>
      <c r="H116" s="41">
        <v>0</v>
      </c>
      <c r="I116" s="42">
        <f t="shared" si="24"/>
        <v>0</v>
      </c>
    </row>
    <row r="117" spans="1:9" ht="14.25" customHeight="1">
      <c r="A117" s="29" t="s">
        <v>13</v>
      </c>
      <c r="B117" s="43">
        <v>0</v>
      </c>
      <c r="C117" s="43">
        <v>0</v>
      </c>
      <c r="D117" s="43">
        <v>0</v>
      </c>
      <c r="E117" s="43">
        <v>0</v>
      </c>
      <c r="F117" s="422"/>
      <c r="G117" s="43">
        <v>0</v>
      </c>
      <c r="H117" s="44">
        <v>0</v>
      </c>
      <c r="I117" s="39">
        <f t="shared" si="24"/>
        <v>0</v>
      </c>
    </row>
    <row r="118" spans="1:9" ht="15">
      <c r="A118" s="28" t="s">
        <v>14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>SUM(B118:H118)</f>
        <v>0</v>
      </c>
    </row>
    <row r="119" spans="1:9" ht="15">
      <c r="A119" s="29" t="s">
        <v>15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24"/>
        <v>0</v>
      </c>
    </row>
    <row r="120" spans="1:9" ht="15">
      <c r="A120" s="28" t="s">
        <v>16</v>
      </c>
      <c r="B120" s="40">
        <v>2.2121212114508728E-8</v>
      </c>
      <c r="C120" s="40">
        <v>72.88110598826475</v>
      </c>
      <c r="D120" s="40">
        <v>0.11889398961404661</v>
      </c>
      <c r="E120" s="40">
        <v>0</v>
      </c>
      <c r="F120" s="422"/>
      <c r="G120" s="40">
        <v>0</v>
      </c>
      <c r="H120" s="41">
        <v>0</v>
      </c>
      <c r="I120" s="42">
        <f t="shared" si="24"/>
        <v>73.000000000000014</v>
      </c>
    </row>
    <row r="121" spans="1:9" ht="15">
      <c r="A121" s="29" t="s">
        <v>17</v>
      </c>
      <c r="B121" s="43">
        <v>0</v>
      </c>
      <c r="C121" s="43">
        <v>0</v>
      </c>
      <c r="D121" s="43">
        <v>0</v>
      </c>
      <c r="E121" s="43">
        <v>0</v>
      </c>
      <c r="F121" s="422"/>
      <c r="G121" s="43">
        <v>0</v>
      </c>
      <c r="H121" s="44">
        <v>0</v>
      </c>
      <c r="I121" s="39">
        <f t="shared" si="24"/>
        <v>0</v>
      </c>
    </row>
    <row r="122" spans="1:9" ht="15">
      <c r="A122" s="28" t="s">
        <v>18</v>
      </c>
      <c r="B122" s="40">
        <v>0</v>
      </c>
      <c r="C122" s="40">
        <v>0</v>
      </c>
      <c r="D122" s="40">
        <v>0</v>
      </c>
      <c r="E122" s="40">
        <v>0</v>
      </c>
      <c r="F122" s="422"/>
      <c r="G122" s="40">
        <v>0</v>
      </c>
      <c r="H122" s="41">
        <v>0</v>
      </c>
      <c r="I122" s="42">
        <f t="shared" si="24"/>
        <v>0</v>
      </c>
    </row>
    <row r="123" spans="1:9" ht="15">
      <c r="A123" s="29" t="s">
        <v>140</v>
      </c>
      <c r="B123" s="43">
        <v>8.6818467648049342</v>
      </c>
      <c r="C123" s="43">
        <v>124.65557021477157</v>
      </c>
      <c r="D123" s="43">
        <v>327.62508346713719</v>
      </c>
      <c r="E123" s="43">
        <v>3.7499553286320139E-2</v>
      </c>
      <c r="F123" s="422"/>
      <c r="G123" s="43">
        <v>0</v>
      </c>
      <c r="H123" s="44">
        <v>0</v>
      </c>
      <c r="I123" s="39">
        <f t="shared" si="24"/>
        <v>461</v>
      </c>
    </row>
    <row r="124" spans="1:9" ht="15">
      <c r="A124" s="28" t="s">
        <v>19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>SUM(B124:H124)</f>
        <v>0</v>
      </c>
    </row>
    <row r="125" spans="1:9" ht="15">
      <c r="A125" s="29" t="s">
        <v>20</v>
      </c>
      <c r="B125" s="43">
        <v>0</v>
      </c>
      <c r="C125" s="43">
        <v>0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60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24"/>
        <v>0</v>
      </c>
    </row>
    <row r="128" spans="1:9" ht="15">
      <c r="A128" s="28" t="s">
        <v>22</v>
      </c>
      <c r="B128" s="40">
        <v>0</v>
      </c>
      <c r="C128" s="40">
        <v>0</v>
      </c>
      <c r="D128" s="40">
        <v>0</v>
      </c>
      <c r="E128" s="40">
        <v>0</v>
      </c>
      <c r="F128" s="422"/>
      <c r="G128" s="40">
        <v>0</v>
      </c>
      <c r="H128" s="41">
        <v>0</v>
      </c>
      <c r="I128" s="42">
        <f t="shared" si="24"/>
        <v>0</v>
      </c>
    </row>
    <row r="129" spans="1:11" ht="15">
      <c r="A129" s="30" t="s">
        <v>23</v>
      </c>
      <c r="B129" s="43">
        <v>0</v>
      </c>
      <c r="C129" s="43">
        <v>0</v>
      </c>
      <c r="D129" s="43">
        <v>0</v>
      </c>
      <c r="E129" s="43">
        <v>0</v>
      </c>
      <c r="F129" s="422"/>
      <c r="G129" s="43">
        <v>0</v>
      </c>
      <c r="H129" s="44">
        <v>0</v>
      </c>
      <c r="I129" s="39">
        <f t="shared" si="24"/>
        <v>0</v>
      </c>
    </row>
    <row r="130" spans="1:11" ht="15">
      <c r="A130" s="28" t="s">
        <v>24</v>
      </c>
      <c r="B130" s="40">
        <v>0</v>
      </c>
      <c r="C130" s="40">
        <v>0</v>
      </c>
      <c r="D130" s="40">
        <v>0</v>
      </c>
      <c r="E130" s="40">
        <v>0</v>
      </c>
      <c r="F130" s="422"/>
      <c r="G130" s="40">
        <v>0</v>
      </c>
      <c r="H130" s="41">
        <v>0</v>
      </c>
      <c r="I130" s="42">
        <f>SUM(B130:H130)</f>
        <v>0</v>
      </c>
    </row>
    <row r="131" spans="1:11" ht="15.75" thickBot="1">
      <c r="A131" s="30" t="s">
        <v>25</v>
      </c>
      <c r="B131" s="43">
        <v>2.0041615591831095</v>
      </c>
      <c r="C131" s="43">
        <v>0</v>
      </c>
      <c r="D131" s="43">
        <v>0</v>
      </c>
      <c r="E131" s="43">
        <v>178.40259340248198</v>
      </c>
      <c r="F131" s="423"/>
      <c r="G131" s="43">
        <v>57.751245038334908</v>
      </c>
      <c r="H131" s="44">
        <v>0</v>
      </c>
      <c r="I131" s="39">
        <f t="shared" si="24"/>
        <v>238.15799999999999</v>
      </c>
      <c r="K131" s="296">
        <v>0</v>
      </c>
    </row>
    <row r="132" spans="1:11" s="15" customFormat="1" ht="15">
      <c r="A132" s="31" t="s">
        <v>26</v>
      </c>
      <c r="B132" s="45">
        <f>SUM(B111:B131)</f>
        <v>10.686008346109254</v>
      </c>
      <c r="C132" s="45">
        <f t="shared" ref="C132:F132" si="25">SUM(C111:C131)</f>
        <v>197.53667620303634</v>
      </c>
      <c r="D132" s="45">
        <f t="shared" si="25"/>
        <v>327.74397745675122</v>
      </c>
      <c r="E132" s="45">
        <f t="shared" si="25"/>
        <v>178.44009295576831</v>
      </c>
      <c r="F132" s="45">
        <f t="shared" si="25"/>
        <v>0</v>
      </c>
      <c r="G132" s="45">
        <f>SUM(G111:G131)</f>
        <v>57.751245038334908</v>
      </c>
      <c r="H132" s="46">
        <f t="shared" ref="H132" si="26">SUM(H111:H131)</f>
        <v>0</v>
      </c>
      <c r="I132" s="47">
        <f>SUM(I111:I131)</f>
        <v>772.15800000000002</v>
      </c>
      <c r="K132" s="296">
        <v>0</v>
      </c>
    </row>
    <row r="133" spans="1:11" ht="15" thickBot="1">
      <c r="A133" s="32" t="s">
        <v>90</v>
      </c>
      <c r="B133" s="48">
        <f>B132/$I132</f>
        <v>1.3839147358583676E-2</v>
      </c>
      <c r="C133" s="48">
        <f t="shared" ref="C133:I133" si="27">C132/$I132</f>
        <v>0.25582416578347478</v>
      </c>
      <c r="D133" s="48">
        <f t="shared" si="27"/>
        <v>0.42445196120062373</v>
      </c>
      <c r="E133" s="48">
        <f t="shared" si="27"/>
        <v>0.23109272060351418</v>
      </c>
      <c r="F133" s="48">
        <f t="shared" si="27"/>
        <v>0</v>
      </c>
      <c r="G133" s="48">
        <f t="shared" si="27"/>
        <v>7.4792005053803637E-2</v>
      </c>
      <c r="H133" s="48">
        <f t="shared" si="27"/>
        <v>0</v>
      </c>
      <c r="I133" s="49">
        <f t="shared" si="27"/>
        <v>1</v>
      </c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28.5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5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  <c r="K137" s="296"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28">SUM(B138:H138)</f>
        <v>0</v>
      </c>
      <c r="K138" s="296">
        <v>0</v>
      </c>
    </row>
    <row r="139" spans="1:11" ht="15">
      <c r="A139" s="29" t="s">
        <v>9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8"/>
        <v>0</v>
      </c>
      <c r="K139" s="296">
        <v>0</v>
      </c>
    </row>
    <row r="140" spans="1:11" ht="15">
      <c r="A140" s="28" t="s">
        <v>10</v>
      </c>
      <c r="B140" s="40">
        <v>0</v>
      </c>
      <c r="C140" s="40">
        <v>0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8"/>
        <v>0</v>
      </c>
      <c r="K140" s="296">
        <v>0</v>
      </c>
    </row>
    <row r="141" spans="1:11" ht="15">
      <c r="A141" s="29" t="s">
        <v>11</v>
      </c>
      <c r="B141" s="43">
        <v>0</v>
      </c>
      <c r="C141" s="43">
        <v>0</v>
      </c>
      <c r="D141" s="43">
        <v>0</v>
      </c>
      <c r="E141" s="43">
        <v>0</v>
      </c>
      <c r="F141" s="422"/>
      <c r="G141" s="43">
        <v>0</v>
      </c>
      <c r="H141" s="44">
        <v>0</v>
      </c>
      <c r="I141" s="39">
        <f t="shared" si="28"/>
        <v>0</v>
      </c>
      <c r="K141" s="296">
        <v>0</v>
      </c>
    </row>
    <row r="142" spans="1:11" ht="15">
      <c r="A142" s="28" t="s">
        <v>12</v>
      </c>
      <c r="B142" s="40">
        <v>0</v>
      </c>
      <c r="C142" s="40">
        <v>0</v>
      </c>
      <c r="D142" s="40">
        <v>0</v>
      </c>
      <c r="E142" s="40">
        <v>0</v>
      </c>
      <c r="F142" s="422"/>
      <c r="G142" s="40">
        <v>0</v>
      </c>
      <c r="H142" s="41">
        <v>0</v>
      </c>
      <c r="I142" s="42">
        <f t="shared" si="28"/>
        <v>0</v>
      </c>
      <c r="K142" s="296">
        <v>0</v>
      </c>
    </row>
    <row r="143" spans="1:11" ht="14.25" customHeight="1">
      <c r="A143" s="29" t="s">
        <v>13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28"/>
        <v>0</v>
      </c>
      <c r="K143" s="296">
        <v>0</v>
      </c>
    </row>
    <row r="144" spans="1:11" ht="14.25" customHeight="1">
      <c r="A144" s="28" t="s">
        <v>14</v>
      </c>
      <c r="B144" s="40">
        <v>0</v>
      </c>
      <c r="C144" s="40">
        <v>0</v>
      </c>
      <c r="D144" s="40">
        <v>3.8220823493218856</v>
      </c>
      <c r="E144" s="40">
        <v>4.1806888520730094</v>
      </c>
      <c r="F144" s="422"/>
      <c r="G144" s="40">
        <v>0</v>
      </c>
      <c r="H144" s="41">
        <v>0</v>
      </c>
      <c r="I144" s="42">
        <f>SUM(B144:H144)</f>
        <v>8.0027712013948946</v>
      </c>
      <c r="K144" s="296">
        <v>0</v>
      </c>
    </row>
    <row r="145" spans="1:11" ht="15">
      <c r="A145" s="29" t="s">
        <v>15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8"/>
        <v>0</v>
      </c>
      <c r="K145" s="296">
        <v>0</v>
      </c>
    </row>
    <row r="146" spans="1:11" ht="15">
      <c r="A146" s="28" t="s">
        <v>16</v>
      </c>
      <c r="B146" s="40">
        <v>15.050945984125281</v>
      </c>
      <c r="C146" s="40">
        <v>127.49486204865038</v>
      </c>
      <c r="D146" s="40">
        <v>7.4541919672243404</v>
      </c>
      <c r="E146" s="40">
        <v>0</v>
      </c>
      <c r="F146" s="422"/>
      <c r="G146" s="40">
        <v>0</v>
      </c>
      <c r="H146" s="41">
        <v>0</v>
      </c>
      <c r="I146" s="42">
        <f t="shared" si="28"/>
        <v>150</v>
      </c>
      <c r="K146" s="296">
        <v>0</v>
      </c>
    </row>
    <row r="147" spans="1:11" ht="15">
      <c r="A147" s="29" t="s">
        <v>17</v>
      </c>
      <c r="B147" s="43">
        <v>0</v>
      </c>
      <c r="C147" s="43">
        <v>0</v>
      </c>
      <c r="D147" s="43">
        <v>0</v>
      </c>
      <c r="E147" s="43">
        <v>0</v>
      </c>
      <c r="F147" s="422"/>
      <c r="G147" s="43">
        <v>0</v>
      </c>
      <c r="H147" s="44">
        <v>0</v>
      </c>
      <c r="I147" s="39">
        <f>SUM(B147:H147)</f>
        <v>0</v>
      </c>
      <c r="K147" s="296">
        <v>0</v>
      </c>
    </row>
    <row r="148" spans="1:11" ht="15">
      <c r="A148" s="28" t="s">
        <v>18</v>
      </c>
      <c r="B148" s="40">
        <v>0</v>
      </c>
      <c r="C148" s="40">
        <v>0</v>
      </c>
      <c r="D148" s="40">
        <v>0</v>
      </c>
      <c r="E148" s="40">
        <v>0</v>
      </c>
      <c r="F148" s="422"/>
      <c r="G148" s="40">
        <v>0</v>
      </c>
      <c r="H148" s="41">
        <v>0</v>
      </c>
      <c r="I148" s="42">
        <f t="shared" si="28"/>
        <v>0</v>
      </c>
      <c r="K148" s="296">
        <v>0</v>
      </c>
    </row>
    <row r="149" spans="1:11" ht="15">
      <c r="A149" s="29" t="s">
        <v>140</v>
      </c>
      <c r="B149" s="43">
        <v>7.2236816873042926</v>
      </c>
      <c r="C149" s="43">
        <v>330.91028232335702</v>
      </c>
      <c r="D149" s="43">
        <v>68.866035989338684</v>
      </c>
      <c r="E149" s="43">
        <v>0</v>
      </c>
      <c r="F149" s="422"/>
      <c r="G149" s="43">
        <v>0</v>
      </c>
      <c r="H149" s="44">
        <v>0</v>
      </c>
      <c r="I149" s="39">
        <f t="shared" si="28"/>
        <v>407</v>
      </c>
      <c r="K149" s="296">
        <v>0</v>
      </c>
    </row>
    <row r="150" spans="1:11" ht="15">
      <c r="A150" s="28" t="s">
        <v>19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8"/>
        <v>0</v>
      </c>
      <c r="K150" s="296">
        <v>0</v>
      </c>
    </row>
    <row r="151" spans="1:11" ht="15">
      <c r="A151" s="29" t="s">
        <v>20</v>
      </c>
      <c r="B151" s="43">
        <v>0</v>
      </c>
      <c r="C151" s="43">
        <v>0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28"/>
        <v>0</v>
      </c>
      <c r="K151" s="296">
        <v>0</v>
      </c>
    </row>
    <row r="152" spans="1:11" ht="15">
      <c r="A152" s="28" t="s">
        <v>21</v>
      </c>
      <c r="B152" s="40">
        <v>0</v>
      </c>
      <c r="C152" s="40">
        <v>30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8"/>
        <v>30</v>
      </c>
      <c r="K152" s="296">
        <v>0</v>
      </c>
    </row>
    <row r="153" spans="1:11" ht="15">
      <c r="A153" s="30" t="s">
        <v>60</v>
      </c>
      <c r="B153" s="43">
        <v>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8"/>
        <v>0</v>
      </c>
      <c r="K153" s="296">
        <v>0</v>
      </c>
    </row>
    <row r="154" spans="1:11" ht="15">
      <c r="A154" s="28" t="s">
        <v>22</v>
      </c>
      <c r="B154" s="40">
        <v>0</v>
      </c>
      <c r="C154" s="40">
        <v>0</v>
      </c>
      <c r="D154" s="40">
        <v>0</v>
      </c>
      <c r="E154" s="40">
        <v>0</v>
      </c>
      <c r="F154" s="422"/>
      <c r="G154" s="40">
        <v>0</v>
      </c>
      <c r="H154" s="41">
        <v>0</v>
      </c>
      <c r="I154" s="42">
        <f t="shared" si="28"/>
        <v>0</v>
      </c>
      <c r="K154" s="296">
        <v>0</v>
      </c>
    </row>
    <row r="155" spans="1:11" ht="15">
      <c r="A155" s="30" t="s">
        <v>23</v>
      </c>
      <c r="B155" s="43">
        <v>0</v>
      </c>
      <c r="C155" s="43">
        <v>0</v>
      </c>
      <c r="D155" s="43">
        <v>0</v>
      </c>
      <c r="E155" s="43">
        <v>0</v>
      </c>
      <c r="F155" s="422"/>
      <c r="G155" s="43">
        <v>0</v>
      </c>
      <c r="H155" s="44">
        <v>0</v>
      </c>
      <c r="I155" s="39">
        <f t="shared" si="28"/>
        <v>0</v>
      </c>
      <c r="K155" s="296">
        <v>0</v>
      </c>
    </row>
    <row r="156" spans="1:11" ht="15">
      <c r="A156" s="28" t="s">
        <v>24</v>
      </c>
      <c r="B156" s="40">
        <v>472.07609164941783</v>
      </c>
      <c r="C156" s="40">
        <v>0</v>
      </c>
      <c r="D156" s="40">
        <v>19.341908350582202</v>
      </c>
      <c r="E156" s="40">
        <v>0</v>
      </c>
      <c r="F156" s="422"/>
      <c r="G156" s="40">
        <v>0</v>
      </c>
      <c r="H156" s="41">
        <v>0</v>
      </c>
      <c r="I156" s="42">
        <f>SUM(B156:H156)</f>
        <v>491.41800000000001</v>
      </c>
      <c r="K156" s="296">
        <v>0</v>
      </c>
    </row>
    <row r="157" spans="1:11" ht="15.75" thickBot="1">
      <c r="A157" s="30" t="s">
        <v>25</v>
      </c>
      <c r="B157" s="43">
        <v>18.402591329678192</v>
      </c>
      <c r="C157" s="43">
        <v>0.10128472960424635</v>
      </c>
      <c r="D157" s="43">
        <v>84.492565475275654</v>
      </c>
      <c r="E157" s="43">
        <v>1874.2553524594839</v>
      </c>
      <c r="F157" s="423"/>
      <c r="G157" s="43">
        <v>35.761105905019271</v>
      </c>
      <c r="H157" s="44">
        <v>222.11910010093894</v>
      </c>
      <c r="I157" s="39">
        <f t="shared" si="28"/>
        <v>2235.1320000000001</v>
      </c>
      <c r="K157" s="296">
        <v>0</v>
      </c>
    </row>
    <row r="158" spans="1:11" s="15" customFormat="1" ht="15">
      <c r="A158" s="31" t="s">
        <v>26</v>
      </c>
      <c r="B158" s="45">
        <f>SUM(B137:B157)</f>
        <v>512.75331065052558</v>
      </c>
      <c r="C158" s="45">
        <f t="shared" ref="C158:F158" si="29">SUM(C137:C157)</f>
        <v>488.50642910161162</v>
      </c>
      <c r="D158" s="45">
        <f t="shared" si="29"/>
        <v>183.97678413174276</v>
      </c>
      <c r="E158" s="45">
        <f t="shared" si="29"/>
        <v>1878.4360413115569</v>
      </c>
      <c r="F158" s="45">
        <f t="shared" si="29"/>
        <v>0</v>
      </c>
      <c r="G158" s="45">
        <f>SUM(G137:G157)</f>
        <v>35.761105905019271</v>
      </c>
      <c r="H158" s="46">
        <f t="shared" ref="H158" si="30">SUM(H137:H157)</f>
        <v>222.11910010093894</v>
      </c>
      <c r="I158" s="47">
        <f>SUM(I137:I157)</f>
        <v>3321.552771201395</v>
      </c>
      <c r="K158" s="296">
        <v>0</v>
      </c>
    </row>
    <row r="159" spans="1:11" ht="15" thickBot="1">
      <c r="A159" s="32" t="s">
        <v>90</v>
      </c>
      <c r="B159" s="48">
        <f>B158/$I158</f>
        <v>0.15437156835086632</v>
      </c>
      <c r="C159" s="48">
        <f t="shared" ref="C159:I159" si="31">C158/$I158</f>
        <v>0.14707170493784461</v>
      </c>
      <c r="D159" s="48">
        <f t="shared" si="31"/>
        <v>5.5388788559032572E-2</v>
      </c>
      <c r="E159" s="48">
        <f t="shared" si="31"/>
        <v>0.56552948897817223</v>
      </c>
      <c r="F159" s="48">
        <f t="shared" si="31"/>
        <v>0</v>
      </c>
      <c r="G159" s="48">
        <f t="shared" si="31"/>
        <v>1.0766381981065016E-2</v>
      </c>
      <c r="H159" s="48">
        <f t="shared" si="31"/>
        <v>6.6872067193019233E-2</v>
      </c>
      <c r="I159" s="49">
        <f t="shared" si="31"/>
        <v>1</v>
      </c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</row>
    <row r="161" spans="1:11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</row>
    <row r="162" spans="1:11" ht="15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  <c r="K162" s="50"/>
    </row>
    <row r="163" spans="1:11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  <c r="K163" s="296">
        <v>0</v>
      </c>
    </row>
    <row r="164" spans="1:11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32">SUM(B164:H164)</f>
        <v>0</v>
      </c>
      <c r="K164" s="296">
        <v>0</v>
      </c>
    </row>
    <row r="165" spans="1:11" ht="15">
      <c r="A165" s="29" t="s">
        <v>9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2"/>
        <v>0</v>
      </c>
      <c r="K165" s="296">
        <v>0</v>
      </c>
    </row>
    <row r="166" spans="1:11" ht="15">
      <c r="A166" s="28" t="s">
        <v>10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2"/>
        <v>0</v>
      </c>
      <c r="K166" s="296">
        <v>0</v>
      </c>
    </row>
    <row r="167" spans="1:11" ht="15">
      <c r="A167" s="29" t="s">
        <v>11</v>
      </c>
      <c r="B167" s="43">
        <v>0</v>
      </c>
      <c r="C167" s="43">
        <v>0</v>
      </c>
      <c r="D167" s="43">
        <v>0</v>
      </c>
      <c r="E167" s="43">
        <v>0</v>
      </c>
      <c r="F167" s="422"/>
      <c r="G167" s="43">
        <v>0</v>
      </c>
      <c r="H167" s="44">
        <v>0</v>
      </c>
      <c r="I167" s="39">
        <f t="shared" si="32"/>
        <v>0</v>
      </c>
      <c r="K167" s="296">
        <v>0</v>
      </c>
    </row>
    <row r="168" spans="1:11" ht="15">
      <c r="A168" s="28" t="s">
        <v>12</v>
      </c>
      <c r="B168" s="40">
        <v>0</v>
      </c>
      <c r="C168" s="40">
        <v>0</v>
      </c>
      <c r="D168" s="40">
        <v>0</v>
      </c>
      <c r="E168" s="40">
        <v>0</v>
      </c>
      <c r="F168" s="422"/>
      <c r="G168" s="40">
        <v>0</v>
      </c>
      <c r="H168" s="41">
        <v>0</v>
      </c>
      <c r="I168" s="42">
        <f t="shared" si="32"/>
        <v>0</v>
      </c>
      <c r="K168" s="296">
        <v>0</v>
      </c>
    </row>
    <row r="169" spans="1:11" ht="14.25" customHeight="1">
      <c r="A169" s="29" t="s">
        <v>13</v>
      </c>
      <c r="B169" s="43">
        <v>0</v>
      </c>
      <c r="C169" s="43">
        <v>0</v>
      </c>
      <c r="D169" s="43">
        <v>0</v>
      </c>
      <c r="E169" s="43">
        <v>0</v>
      </c>
      <c r="F169" s="422"/>
      <c r="G169" s="43">
        <v>0</v>
      </c>
      <c r="H169" s="44">
        <v>0</v>
      </c>
      <c r="I169" s="39">
        <f t="shared" si="32"/>
        <v>0</v>
      </c>
      <c r="K169" s="296">
        <v>0</v>
      </c>
    </row>
    <row r="170" spans="1:11" ht="14.25" customHeight="1">
      <c r="A170" s="28" t="s">
        <v>14</v>
      </c>
      <c r="B170" s="40">
        <v>0</v>
      </c>
      <c r="C170" s="40">
        <v>0</v>
      </c>
      <c r="D170" s="40">
        <v>0</v>
      </c>
      <c r="E170" s="40">
        <v>0.26280866761312516</v>
      </c>
      <c r="F170" s="422"/>
      <c r="G170" s="40">
        <v>0</v>
      </c>
      <c r="H170" s="41">
        <v>0</v>
      </c>
      <c r="I170" s="42">
        <f>SUM(B170:H170)</f>
        <v>0.26280866761312516</v>
      </c>
      <c r="K170" s="296">
        <v>0</v>
      </c>
    </row>
    <row r="171" spans="1:11" ht="15">
      <c r="A171" s="29" t="s">
        <v>15</v>
      </c>
      <c r="B171" s="43">
        <v>0</v>
      </c>
      <c r="C171" s="43">
        <v>0</v>
      </c>
      <c r="D171" s="43">
        <v>0</v>
      </c>
      <c r="E171" s="43">
        <v>0</v>
      </c>
      <c r="F171" s="422"/>
      <c r="G171" s="43">
        <v>0</v>
      </c>
      <c r="H171" s="44">
        <v>0</v>
      </c>
      <c r="I171" s="39">
        <f>SUM(B171:H171)</f>
        <v>0</v>
      </c>
      <c r="K171" s="296">
        <v>0</v>
      </c>
    </row>
    <row r="172" spans="1:11" ht="15">
      <c r="A172" s="28" t="s">
        <v>16</v>
      </c>
      <c r="B172" s="40">
        <v>4.0019494946704599</v>
      </c>
      <c r="C172" s="40">
        <v>0</v>
      </c>
      <c r="D172" s="40">
        <v>9.9980505053295392</v>
      </c>
      <c r="E172" s="40">
        <v>0</v>
      </c>
      <c r="F172" s="422"/>
      <c r="G172" s="40">
        <v>0</v>
      </c>
      <c r="H172" s="41">
        <v>0</v>
      </c>
      <c r="I172" s="42">
        <f t="shared" si="32"/>
        <v>14</v>
      </c>
      <c r="K172" s="296">
        <v>0</v>
      </c>
    </row>
    <row r="173" spans="1:11" ht="15">
      <c r="A173" s="29" t="s">
        <v>17</v>
      </c>
      <c r="B173" s="43">
        <v>0</v>
      </c>
      <c r="C173" s="43">
        <v>0</v>
      </c>
      <c r="D173" s="43">
        <v>0</v>
      </c>
      <c r="E173" s="43">
        <v>0</v>
      </c>
      <c r="F173" s="422"/>
      <c r="G173" s="43">
        <v>0</v>
      </c>
      <c r="H173" s="44">
        <v>0</v>
      </c>
      <c r="I173" s="39">
        <f t="shared" si="32"/>
        <v>0</v>
      </c>
      <c r="K173" s="296">
        <v>0</v>
      </c>
    </row>
    <row r="174" spans="1:11" ht="15">
      <c r="A174" s="28" t="s">
        <v>18</v>
      </c>
      <c r="B174" s="40">
        <v>0</v>
      </c>
      <c r="C174" s="40">
        <v>0</v>
      </c>
      <c r="D174" s="40">
        <v>0</v>
      </c>
      <c r="E174" s="40">
        <v>0</v>
      </c>
      <c r="F174" s="422"/>
      <c r="G174" s="40">
        <v>0</v>
      </c>
      <c r="H174" s="41">
        <v>0</v>
      </c>
      <c r="I174" s="42">
        <f t="shared" si="32"/>
        <v>0</v>
      </c>
      <c r="K174" s="296">
        <v>0</v>
      </c>
    </row>
    <row r="175" spans="1:11" ht="15">
      <c r="A175" s="29" t="s">
        <v>140</v>
      </c>
      <c r="B175" s="43">
        <v>25.138937044597085</v>
      </c>
      <c r="C175" s="43">
        <v>13.093196377394316</v>
      </c>
      <c r="D175" s="43">
        <v>435.76786657800858</v>
      </c>
      <c r="E175" s="43">
        <v>0</v>
      </c>
      <c r="F175" s="422"/>
      <c r="G175" s="43">
        <v>0</v>
      </c>
      <c r="H175" s="44">
        <v>0</v>
      </c>
      <c r="I175" s="39">
        <f t="shared" si="32"/>
        <v>474</v>
      </c>
      <c r="K175" s="296">
        <v>0</v>
      </c>
    </row>
    <row r="176" spans="1:11" ht="15">
      <c r="A176" s="28" t="s">
        <v>19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2"/>
        <v>0</v>
      </c>
      <c r="K176" s="296">
        <v>0</v>
      </c>
    </row>
    <row r="177" spans="1:11" ht="15">
      <c r="A177" s="29" t="s">
        <v>20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32"/>
        <v>0</v>
      </c>
      <c r="K177" s="296"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2"/>
        <v>0</v>
      </c>
      <c r="K178" s="296">
        <v>0</v>
      </c>
    </row>
    <row r="179" spans="1:11" ht="15">
      <c r="A179" s="30" t="s">
        <v>60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2"/>
        <v>0</v>
      </c>
      <c r="K179" s="296">
        <v>0</v>
      </c>
    </row>
    <row r="180" spans="1:11" ht="15">
      <c r="A180" s="28" t="s">
        <v>22</v>
      </c>
      <c r="B180" s="40">
        <v>0</v>
      </c>
      <c r="C180" s="40">
        <v>0</v>
      </c>
      <c r="D180" s="40">
        <v>0</v>
      </c>
      <c r="E180" s="40">
        <v>0</v>
      </c>
      <c r="F180" s="422"/>
      <c r="G180" s="40">
        <v>0</v>
      </c>
      <c r="H180" s="41">
        <v>0</v>
      </c>
      <c r="I180" s="42">
        <f t="shared" si="32"/>
        <v>0</v>
      </c>
      <c r="K180" s="296">
        <v>0</v>
      </c>
    </row>
    <row r="181" spans="1:11" ht="15">
      <c r="A181" s="30" t="s">
        <v>23</v>
      </c>
      <c r="B181" s="43">
        <v>0</v>
      </c>
      <c r="C181" s="43">
        <v>0</v>
      </c>
      <c r="D181" s="43">
        <v>0</v>
      </c>
      <c r="E181" s="43">
        <v>0</v>
      </c>
      <c r="F181" s="422"/>
      <c r="G181" s="43">
        <v>0</v>
      </c>
      <c r="H181" s="44">
        <v>0</v>
      </c>
      <c r="I181" s="39">
        <f t="shared" si="32"/>
        <v>0</v>
      </c>
      <c r="K181" s="296">
        <v>0</v>
      </c>
    </row>
    <row r="182" spans="1:11" ht="15">
      <c r="A182" s="28" t="s">
        <v>24</v>
      </c>
      <c r="B182" s="40">
        <v>0</v>
      </c>
      <c r="C182" s="40">
        <v>0</v>
      </c>
      <c r="D182" s="40">
        <v>0</v>
      </c>
      <c r="E182" s="40">
        <v>0</v>
      </c>
      <c r="F182" s="422"/>
      <c r="G182" s="40">
        <v>0</v>
      </c>
      <c r="H182" s="41">
        <v>0</v>
      </c>
      <c r="I182" s="42">
        <f>SUM(B182:H182)</f>
        <v>0</v>
      </c>
      <c r="K182" s="296">
        <v>0</v>
      </c>
    </row>
    <row r="183" spans="1:11" s="15" customFormat="1" ht="15.75" thickBot="1">
      <c r="A183" s="30" t="s">
        <v>25</v>
      </c>
      <c r="B183" s="43">
        <v>3.9813571111311998</v>
      </c>
      <c r="C183" s="43">
        <v>0</v>
      </c>
      <c r="D183" s="43">
        <v>98.424972773957961</v>
      </c>
      <c r="E183" s="43">
        <v>103.54381471034323</v>
      </c>
      <c r="F183" s="423"/>
      <c r="G183" s="43">
        <v>9.2605692960752091</v>
      </c>
      <c r="H183" s="44">
        <v>29.59288610849238</v>
      </c>
      <c r="I183" s="39">
        <f t="shared" si="32"/>
        <v>244.80359999999996</v>
      </c>
      <c r="K183" s="296">
        <v>0</v>
      </c>
    </row>
    <row r="184" spans="1:11" ht="15">
      <c r="A184" s="31" t="s">
        <v>26</v>
      </c>
      <c r="B184" s="45">
        <f>SUM(B163:B183)</f>
        <v>33.122243650398744</v>
      </c>
      <c r="C184" s="45">
        <f t="shared" ref="C184:F184" si="33">SUM(C163:C183)</f>
        <v>13.093196377394316</v>
      </c>
      <c r="D184" s="45">
        <f t="shared" si="33"/>
        <v>544.19088985729604</v>
      </c>
      <c r="E184" s="45">
        <f t="shared" si="33"/>
        <v>103.80662337795636</v>
      </c>
      <c r="F184" s="45">
        <f t="shared" si="33"/>
        <v>0</v>
      </c>
      <c r="G184" s="45">
        <f>SUM(G163:G183)</f>
        <v>9.2605692960752091</v>
      </c>
      <c r="H184" s="46">
        <f t="shared" ref="H184" si="34">SUM(H163:H183)</f>
        <v>29.59288610849238</v>
      </c>
      <c r="I184" s="47">
        <f>SUM(I163:I183)</f>
        <v>733.06640866761313</v>
      </c>
      <c r="K184" s="296">
        <v>0</v>
      </c>
    </row>
    <row r="185" spans="1:11" ht="15" thickBot="1">
      <c r="A185" s="32" t="s">
        <v>90</v>
      </c>
      <c r="B185" s="48">
        <f>B184/$I184</f>
        <v>4.5183142016560505E-2</v>
      </c>
      <c r="C185" s="48">
        <f t="shared" ref="C185:I185" si="35">C184/$I184</f>
        <v>1.7860859838322002E-2</v>
      </c>
      <c r="D185" s="48">
        <f t="shared" si="35"/>
        <v>0.74234869231887424</v>
      </c>
      <c r="E185" s="48">
        <f t="shared" si="35"/>
        <v>0.14160602934545913</v>
      </c>
      <c r="F185" s="48">
        <f t="shared" si="35"/>
        <v>0</v>
      </c>
      <c r="G185" s="48">
        <f t="shared" si="35"/>
        <v>1.2632647174362801E-2</v>
      </c>
      <c r="H185" s="48">
        <f t="shared" si="35"/>
        <v>4.0368629306421246E-2</v>
      </c>
      <c r="I185" s="49">
        <f t="shared" si="35"/>
        <v>1</v>
      </c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5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1605</v>
      </c>
      <c r="E189" s="37">
        <v>0</v>
      </c>
      <c r="F189" s="421"/>
      <c r="G189" s="37">
        <v>0</v>
      </c>
      <c r="H189" s="38">
        <v>0</v>
      </c>
      <c r="I189" s="39">
        <f>SUM(B189:H189)</f>
        <v>1605</v>
      </c>
      <c r="K189" s="296">
        <v>0</v>
      </c>
    </row>
    <row r="190" spans="1:11" ht="15">
      <c r="A190" s="28" t="s">
        <v>8</v>
      </c>
      <c r="B190" s="40">
        <v>0</v>
      </c>
      <c r="C190" s="40">
        <v>0</v>
      </c>
      <c r="D190" s="40">
        <v>0</v>
      </c>
      <c r="E190" s="40">
        <v>0</v>
      </c>
      <c r="F190" s="422"/>
      <c r="G190" s="40">
        <v>0</v>
      </c>
      <c r="H190" s="41">
        <v>0</v>
      </c>
      <c r="I190" s="42">
        <f t="shared" ref="I190:I209" si="36">SUM(B190:H190)</f>
        <v>0</v>
      </c>
      <c r="K190" s="296">
        <v>0</v>
      </c>
    </row>
    <row r="191" spans="1:11" ht="15">
      <c r="A191" s="29" t="s">
        <v>9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36"/>
        <v>0</v>
      </c>
      <c r="K191" s="296">
        <v>0</v>
      </c>
    </row>
    <row r="192" spans="1:11" ht="15">
      <c r="A192" s="28" t="s">
        <v>10</v>
      </c>
      <c r="B192" s="40">
        <v>0</v>
      </c>
      <c r="C192" s="40">
        <v>0</v>
      </c>
      <c r="D192" s="40">
        <v>0</v>
      </c>
      <c r="E192" s="40">
        <v>0</v>
      </c>
      <c r="F192" s="422"/>
      <c r="G192" s="40">
        <v>0</v>
      </c>
      <c r="H192" s="41">
        <v>0</v>
      </c>
      <c r="I192" s="42">
        <f t="shared" si="36"/>
        <v>0</v>
      </c>
      <c r="K192" s="296">
        <v>0</v>
      </c>
    </row>
    <row r="193" spans="1:11" ht="15">
      <c r="A193" s="29" t="s">
        <v>11</v>
      </c>
      <c r="B193" s="43">
        <v>0</v>
      </c>
      <c r="C193" s="43">
        <v>0</v>
      </c>
      <c r="D193" s="43">
        <v>0</v>
      </c>
      <c r="E193" s="43">
        <v>0</v>
      </c>
      <c r="F193" s="422"/>
      <c r="G193" s="43">
        <v>0</v>
      </c>
      <c r="H193" s="44">
        <v>0</v>
      </c>
      <c r="I193" s="39">
        <f t="shared" si="36"/>
        <v>0</v>
      </c>
      <c r="K193" s="296">
        <v>0</v>
      </c>
    </row>
    <row r="194" spans="1:11" ht="15">
      <c r="A194" s="28" t="s">
        <v>12</v>
      </c>
      <c r="B194" s="40">
        <v>0</v>
      </c>
      <c r="C194" s="40">
        <v>0</v>
      </c>
      <c r="D194" s="40">
        <v>0</v>
      </c>
      <c r="E194" s="40">
        <v>0</v>
      </c>
      <c r="F194" s="422"/>
      <c r="G194" s="40">
        <v>0</v>
      </c>
      <c r="H194" s="41">
        <v>0</v>
      </c>
      <c r="I194" s="42">
        <f t="shared" si="36"/>
        <v>0</v>
      </c>
      <c r="K194" s="296">
        <v>0</v>
      </c>
    </row>
    <row r="195" spans="1:11" ht="14.25" customHeight="1">
      <c r="A195" s="29" t="s">
        <v>13</v>
      </c>
      <c r="B195" s="43">
        <v>0</v>
      </c>
      <c r="C195" s="43">
        <v>0</v>
      </c>
      <c r="D195" s="43">
        <v>0</v>
      </c>
      <c r="E195" s="43">
        <v>0</v>
      </c>
      <c r="F195" s="422"/>
      <c r="G195" s="43">
        <v>0</v>
      </c>
      <c r="H195" s="44">
        <v>0</v>
      </c>
      <c r="I195" s="39">
        <f t="shared" si="36"/>
        <v>0</v>
      </c>
      <c r="K195" s="296">
        <v>0</v>
      </c>
    </row>
    <row r="196" spans="1:11" ht="14.25" customHeight="1">
      <c r="A196" s="28" t="s">
        <v>14</v>
      </c>
      <c r="B196" s="40">
        <v>6.8828316983737625E-9</v>
      </c>
      <c r="C196" s="40">
        <v>6.8828316983737625E-9</v>
      </c>
      <c r="D196" s="40">
        <v>6.8828316983737625E-9</v>
      </c>
      <c r="E196" s="40">
        <v>2.9274080347637752</v>
      </c>
      <c r="F196" s="422"/>
      <c r="G196" s="40">
        <v>0</v>
      </c>
      <c r="H196" s="41">
        <v>0</v>
      </c>
      <c r="I196" s="42">
        <f>SUM(B196:H196)</f>
        <v>2.9274080554122701</v>
      </c>
      <c r="K196" s="296">
        <v>0</v>
      </c>
    </row>
    <row r="197" spans="1:11" ht="15">
      <c r="A197" s="29" t="s">
        <v>15</v>
      </c>
      <c r="B197" s="43">
        <v>0.25246903110682251</v>
      </c>
      <c r="C197" s="43">
        <v>7.8415230119700835E-2</v>
      </c>
      <c r="D197" s="43">
        <v>3.6691157387734763</v>
      </c>
      <c r="E197" s="43">
        <v>0</v>
      </c>
      <c r="F197" s="422"/>
      <c r="G197" s="43">
        <v>0</v>
      </c>
      <c r="H197" s="44">
        <v>0</v>
      </c>
      <c r="I197" s="39">
        <f t="shared" si="36"/>
        <v>3.9999999999999996</v>
      </c>
      <c r="K197" s="296">
        <v>0</v>
      </c>
    </row>
    <row r="198" spans="1:11" ht="15">
      <c r="A198" s="28" t="s">
        <v>16</v>
      </c>
      <c r="B198" s="40">
        <v>55.321251140979797</v>
      </c>
      <c r="C198" s="40">
        <v>24.578093073982547</v>
      </c>
      <c r="D198" s="40">
        <v>1117.1006557850378</v>
      </c>
      <c r="E198" s="40">
        <v>0</v>
      </c>
      <c r="F198" s="422"/>
      <c r="G198" s="40">
        <v>0</v>
      </c>
      <c r="H198" s="41">
        <v>0</v>
      </c>
      <c r="I198" s="42">
        <f t="shared" si="36"/>
        <v>1197.0000000000002</v>
      </c>
      <c r="K198" s="296">
        <v>0</v>
      </c>
    </row>
    <row r="199" spans="1:11" ht="15">
      <c r="A199" s="29" t="s">
        <v>17</v>
      </c>
      <c r="B199" s="43">
        <v>4.4931223249365466</v>
      </c>
      <c r="C199" s="43">
        <v>1.4799999982239999E-8</v>
      </c>
      <c r="D199" s="43">
        <v>32.506877660263449</v>
      </c>
      <c r="E199" s="43">
        <v>0</v>
      </c>
      <c r="F199" s="422"/>
      <c r="G199" s="43">
        <v>0</v>
      </c>
      <c r="H199" s="44">
        <v>0</v>
      </c>
      <c r="I199" s="39">
        <f t="shared" si="36"/>
        <v>36.999999999999993</v>
      </c>
      <c r="K199" s="296">
        <v>0</v>
      </c>
    </row>
    <row r="200" spans="1:11" ht="15">
      <c r="A200" s="28" t="s">
        <v>18</v>
      </c>
      <c r="B200" s="40">
        <v>9.6226415058027773E-9</v>
      </c>
      <c r="C200" s="40">
        <v>9.6226415058027773E-9</v>
      </c>
      <c r="D200" s="40">
        <v>50.999999980754716</v>
      </c>
      <c r="E200" s="40">
        <v>0</v>
      </c>
      <c r="F200" s="422"/>
      <c r="G200" s="40">
        <v>0</v>
      </c>
      <c r="H200" s="41">
        <v>0</v>
      </c>
      <c r="I200" s="42">
        <f t="shared" si="36"/>
        <v>51</v>
      </c>
      <c r="K200" s="296">
        <v>0</v>
      </c>
    </row>
    <row r="201" spans="1:11" ht="15">
      <c r="A201" s="29" t="s">
        <v>140</v>
      </c>
      <c r="B201" s="43">
        <v>378.24556004043666</v>
      </c>
      <c r="C201" s="43">
        <v>20.321759903172907</v>
      </c>
      <c r="D201" s="43">
        <v>2116.0791941236685</v>
      </c>
      <c r="E201" s="43">
        <v>161.35348593272238</v>
      </c>
      <c r="F201" s="422"/>
      <c r="G201" s="43">
        <v>0</v>
      </c>
      <c r="H201" s="44">
        <v>0</v>
      </c>
      <c r="I201" s="39">
        <f t="shared" si="36"/>
        <v>2676.0000000000005</v>
      </c>
      <c r="K201" s="296">
        <v>0</v>
      </c>
    </row>
    <row r="202" spans="1:11" ht="15">
      <c r="A202" s="28" t="s">
        <v>19</v>
      </c>
      <c r="B202" s="40">
        <v>0</v>
      </c>
      <c r="C202" s="40">
        <v>0</v>
      </c>
      <c r="D202" s="40">
        <v>0</v>
      </c>
      <c r="E202" s="40">
        <v>0</v>
      </c>
      <c r="F202" s="422"/>
      <c r="G202" s="40">
        <v>0</v>
      </c>
      <c r="H202" s="41">
        <v>0</v>
      </c>
      <c r="I202" s="42">
        <f t="shared" si="36"/>
        <v>0</v>
      </c>
      <c r="K202" s="296">
        <v>0</v>
      </c>
    </row>
    <row r="203" spans="1:11" ht="15">
      <c r="A203" s="29" t="s">
        <v>20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SUM(B203:H203)</f>
        <v>0</v>
      </c>
      <c r="K203" s="296">
        <v>0</v>
      </c>
    </row>
    <row r="204" spans="1:11" ht="15">
      <c r="A204" s="28" t="s">
        <v>21</v>
      </c>
      <c r="B204" s="40">
        <v>4.4295243832993401E-2</v>
      </c>
      <c r="C204" s="40">
        <v>7.169811316696333E-9</v>
      </c>
      <c r="D204" s="40">
        <v>37.955704748997199</v>
      </c>
      <c r="E204" s="40">
        <v>0</v>
      </c>
      <c r="F204" s="422"/>
      <c r="G204" s="40">
        <v>0</v>
      </c>
      <c r="H204" s="41">
        <v>0</v>
      </c>
      <c r="I204" s="42">
        <f t="shared" si="36"/>
        <v>38.000000000000007</v>
      </c>
      <c r="K204" s="296">
        <v>0</v>
      </c>
    </row>
    <row r="205" spans="1:11" ht="15">
      <c r="A205" s="30" t="s">
        <v>60</v>
      </c>
      <c r="B205" s="43">
        <v>0</v>
      </c>
      <c r="C205" s="43">
        <v>0</v>
      </c>
      <c r="D205" s="43">
        <v>0</v>
      </c>
      <c r="E205" s="43">
        <v>0</v>
      </c>
      <c r="F205" s="422"/>
      <c r="G205" s="43">
        <v>0</v>
      </c>
      <c r="H205" s="44">
        <v>0</v>
      </c>
      <c r="I205" s="39">
        <f t="shared" si="36"/>
        <v>0</v>
      </c>
      <c r="K205" s="296">
        <v>0</v>
      </c>
    </row>
    <row r="206" spans="1:11" ht="15">
      <c r="A206" s="28" t="s">
        <v>22</v>
      </c>
      <c r="B206" s="40">
        <v>0</v>
      </c>
      <c r="C206" s="40">
        <v>0</v>
      </c>
      <c r="D206" s="40">
        <v>0</v>
      </c>
      <c r="E206" s="40">
        <v>0</v>
      </c>
      <c r="F206" s="422"/>
      <c r="G206" s="40">
        <v>0</v>
      </c>
      <c r="H206" s="41">
        <v>0</v>
      </c>
      <c r="I206" s="42">
        <f t="shared" si="36"/>
        <v>0</v>
      </c>
      <c r="K206" s="296">
        <v>0</v>
      </c>
    </row>
    <row r="207" spans="1:11" ht="15">
      <c r="A207" s="30" t="s">
        <v>23</v>
      </c>
      <c r="B207" s="43">
        <v>0</v>
      </c>
      <c r="C207" s="43">
        <v>0</v>
      </c>
      <c r="D207" s="43">
        <v>0</v>
      </c>
      <c r="E207" s="43">
        <v>0</v>
      </c>
      <c r="F207" s="422"/>
      <c r="G207" s="43">
        <v>0</v>
      </c>
      <c r="H207" s="44">
        <v>0</v>
      </c>
      <c r="I207" s="39">
        <f t="shared" si="36"/>
        <v>0</v>
      </c>
      <c r="K207" s="296">
        <v>0</v>
      </c>
    </row>
    <row r="208" spans="1:11" s="15" customFormat="1" ht="15">
      <c r="A208" s="28" t="s">
        <v>24</v>
      </c>
      <c r="B208" s="40">
        <v>0</v>
      </c>
      <c r="C208" s="40">
        <v>0</v>
      </c>
      <c r="D208" s="40">
        <v>0</v>
      </c>
      <c r="E208" s="40">
        <v>0</v>
      </c>
      <c r="F208" s="422"/>
      <c r="G208" s="40">
        <v>0</v>
      </c>
      <c r="H208" s="41">
        <v>0</v>
      </c>
      <c r="I208" s="42">
        <f>SUM(B208:H208)</f>
        <v>0</v>
      </c>
      <c r="K208" s="296">
        <v>0</v>
      </c>
    </row>
    <row r="209" spans="1:11" ht="15.75" thickBot="1">
      <c r="A209" s="30" t="s">
        <v>25</v>
      </c>
      <c r="B209" s="43">
        <v>2.9055750647723082</v>
      </c>
      <c r="C209" s="43">
        <v>1.0260860287466087</v>
      </c>
      <c r="D209" s="43">
        <v>778.02355734623438</v>
      </c>
      <c r="E209" s="43">
        <v>534.21280442989882</v>
      </c>
      <c r="F209" s="423"/>
      <c r="G209" s="43">
        <v>41.793017291737044</v>
      </c>
      <c r="H209" s="44">
        <v>2.5257598386107429</v>
      </c>
      <c r="I209" s="39">
        <f t="shared" si="36"/>
        <v>1360.4867999999999</v>
      </c>
      <c r="K209" s="296">
        <v>0</v>
      </c>
    </row>
    <row r="210" spans="1:11" ht="15">
      <c r="A210" s="31" t="s">
        <v>26</v>
      </c>
      <c r="B210" s="45">
        <f>SUM(B189:B209)</f>
        <v>441.26227286257063</v>
      </c>
      <c r="C210" s="45">
        <f t="shared" ref="C210:F210" si="37">SUM(C189:C209)</f>
        <v>46.004354274497047</v>
      </c>
      <c r="D210" s="45">
        <f t="shared" si="37"/>
        <v>5741.3351053906117</v>
      </c>
      <c r="E210" s="45">
        <f t="shared" si="37"/>
        <v>698.49369839738495</v>
      </c>
      <c r="F210" s="45">
        <f t="shared" si="37"/>
        <v>0</v>
      </c>
      <c r="G210" s="45">
        <f>SUM(G189:G209)</f>
        <v>41.793017291737044</v>
      </c>
      <c r="H210" s="46">
        <f t="shared" ref="H210" si="38">SUM(H189:H209)</f>
        <v>2.5257598386107429</v>
      </c>
      <c r="I210" s="47">
        <f>SUM(I189:I209)</f>
        <v>6971.4142080554129</v>
      </c>
      <c r="K210" s="296">
        <v>0</v>
      </c>
    </row>
    <row r="211" spans="1:11" ht="15" thickBot="1">
      <c r="A211" s="32" t="s">
        <v>90</v>
      </c>
      <c r="B211" s="48">
        <f>B210/$I210</f>
        <v>6.3295948238550448E-2</v>
      </c>
      <c r="C211" s="48">
        <f t="shared" ref="C211:I211" si="39">C210/$I210</f>
        <v>6.5989988403413738E-3</v>
      </c>
      <c r="D211" s="48">
        <f t="shared" si="39"/>
        <v>0.82355386354128046</v>
      </c>
      <c r="E211" s="48">
        <f t="shared" si="39"/>
        <v>0.1001939746443815</v>
      </c>
      <c r="F211" s="48">
        <f t="shared" si="39"/>
        <v>0</v>
      </c>
      <c r="G211" s="48">
        <f t="shared" si="39"/>
        <v>5.9949123727931052E-3</v>
      </c>
      <c r="H211" s="48">
        <f t="shared" si="39"/>
        <v>3.6230236265293888E-4</v>
      </c>
      <c r="I211" s="49">
        <f t="shared" si="39"/>
        <v>1</v>
      </c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5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40">SUM(B216:H216)</f>
        <v>0</v>
      </c>
    </row>
    <row r="217" spans="1:11" ht="15">
      <c r="A217" s="29" t="s">
        <v>9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40"/>
        <v>0</v>
      </c>
    </row>
    <row r="218" spans="1:11" ht="15">
      <c r="A218" s="28" t="s">
        <v>10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40"/>
        <v>0</v>
      </c>
    </row>
    <row r="219" spans="1:11" ht="15">
      <c r="A219" s="29" t="s">
        <v>11</v>
      </c>
      <c r="B219" s="43">
        <v>0</v>
      </c>
      <c r="C219" s="43">
        <v>0</v>
      </c>
      <c r="D219" s="43">
        <v>0</v>
      </c>
      <c r="E219" s="43">
        <v>0</v>
      </c>
      <c r="F219" s="422"/>
      <c r="G219" s="43">
        <v>0</v>
      </c>
      <c r="H219" s="44">
        <v>0</v>
      </c>
      <c r="I219" s="39">
        <f t="shared" si="40"/>
        <v>0</v>
      </c>
    </row>
    <row r="220" spans="1:11" ht="14.25" customHeight="1">
      <c r="A220" s="28" t="s">
        <v>12</v>
      </c>
      <c r="B220" s="40">
        <v>0</v>
      </c>
      <c r="C220" s="40">
        <v>0</v>
      </c>
      <c r="D220" s="40">
        <v>0</v>
      </c>
      <c r="E220" s="40">
        <v>0.51839202841745702</v>
      </c>
      <c r="F220" s="422"/>
      <c r="G220" s="40">
        <v>0</v>
      </c>
      <c r="H220" s="41">
        <v>0</v>
      </c>
      <c r="I220" s="42">
        <f t="shared" si="40"/>
        <v>0.51839202841745702</v>
      </c>
    </row>
    <row r="221" spans="1:11" ht="14.25" customHeight="1">
      <c r="A221" s="29" t="s">
        <v>13</v>
      </c>
      <c r="B221" s="43">
        <v>0</v>
      </c>
      <c r="C221" s="43">
        <v>0</v>
      </c>
      <c r="D221" s="43">
        <v>0</v>
      </c>
      <c r="E221" s="43">
        <v>0</v>
      </c>
      <c r="F221" s="422"/>
      <c r="G221" s="43">
        <v>0</v>
      </c>
      <c r="H221" s="44">
        <v>0</v>
      </c>
      <c r="I221" s="39">
        <f t="shared" si="40"/>
        <v>0</v>
      </c>
    </row>
    <row r="222" spans="1:11" ht="15">
      <c r="A222" s="28" t="s">
        <v>14</v>
      </c>
      <c r="B222" s="40">
        <v>0</v>
      </c>
      <c r="C222" s="40">
        <v>0</v>
      </c>
      <c r="D222" s="40">
        <v>0</v>
      </c>
      <c r="E222" s="40">
        <v>1.0276179016853592E-4</v>
      </c>
      <c r="F222" s="422"/>
      <c r="G222" s="40">
        <v>0</v>
      </c>
      <c r="H222" s="41">
        <v>0</v>
      </c>
      <c r="I222" s="42">
        <f>SUM(B222:H222)</f>
        <v>1.0276179016853592E-4</v>
      </c>
    </row>
    <row r="223" spans="1:11" ht="15">
      <c r="A223" s="29" t="s">
        <v>15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40"/>
        <v>0</v>
      </c>
    </row>
    <row r="224" spans="1:11" ht="15">
      <c r="A224" s="28" t="s">
        <v>16</v>
      </c>
      <c r="B224" s="40">
        <v>0</v>
      </c>
      <c r="C224" s="40">
        <v>0</v>
      </c>
      <c r="D224" s="40">
        <v>224</v>
      </c>
      <c r="E224" s="40">
        <v>0</v>
      </c>
      <c r="F224" s="422"/>
      <c r="G224" s="40">
        <v>0</v>
      </c>
      <c r="H224" s="41">
        <v>0</v>
      </c>
      <c r="I224" s="42">
        <f t="shared" si="40"/>
        <v>224</v>
      </c>
    </row>
    <row r="225" spans="1:11" ht="15">
      <c r="A225" s="29" t="s">
        <v>17</v>
      </c>
      <c r="B225" s="43">
        <v>1.3538854425912856</v>
      </c>
      <c r="C225" s="43">
        <v>0</v>
      </c>
      <c r="D225" s="43">
        <v>5.3626926934363519</v>
      </c>
      <c r="E225" s="43">
        <v>0.28342186397236357</v>
      </c>
      <c r="F225" s="422"/>
      <c r="G225" s="43">
        <v>0</v>
      </c>
      <c r="H225" s="44">
        <v>0</v>
      </c>
      <c r="I225" s="39">
        <f t="shared" si="40"/>
        <v>7.0000000000000009</v>
      </c>
    </row>
    <row r="226" spans="1:11" ht="15">
      <c r="A226" s="28" t="s">
        <v>18</v>
      </c>
      <c r="B226" s="40">
        <v>0</v>
      </c>
      <c r="C226" s="40">
        <v>0</v>
      </c>
      <c r="D226" s="40">
        <v>0</v>
      </c>
      <c r="E226" s="40">
        <v>0</v>
      </c>
      <c r="F226" s="422"/>
      <c r="G226" s="40">
        <v>0</v>
      </c>
      <c r="H226" s="41">
        <v>0</v>
      </c>
      <c r="I226" s="42">
        <f t="shared" si="40"/>
        <v>0</v>
      </c>
    </row>
    <row r="227" spans="1:11" ht="15">
      <c r="A227" s="29" t="s">
        <v>140</v>
      </c>
      <c r="B227" s="43">
        <v>60.230988327973868</v>
      </c>
      <c r="C227" s="43">
        <v>0</v>
      </c>
      <c r="D227" s="43">
        <v>28.441270505912438</v>
      </c>
      <c r="E227" s="43">
        <v>62.327741166113704</v>
      </c>
      <c r="F227" s="422"/>
      <c r="G227" s="43">
        <v>0</v>
      </c>
      <c r="H227" s="44">
        <v>0</v>
      </c>
      <c r="I227" s="39">
        <f t="shared" si="40"/>
        <v>151</v>
      </c>
    </row>
    <row r="228" spans="1:11" ht="15">
      <c r="A228" s="28" t="s">
        <v>19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40"/>
        <v>0</v>
      </c>
    </row>
    <row r="229" spans="1:11" ht="15">
      <c r="A229" s="29" t="s">
        <v>20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SUM(B229:H229)</f>
        <v>0</v>
      </c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40"/>
        <v>0</v>
      </c>
    </row>
    <row r="231" spans="1:11" ht="15">
      <c r="A231" s="30" t="s">
        <v>60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40"/>
        <v>0</v>
      </c>
    </row>
    <row r="232" spans="1:11" s="15" customFormat="1" ht="15">
      <c r="A232" s="28" t="s">
        <v>22</v>
      </c>
      <c r="B232" s="40">
        <v>0</v>
      </c>
      <c r="C232" s="40">
        <v>0</v>
      </c>
      <c r="D232" s="40">
        <v>0</v>
      </c>
      <c r="E232" s="40">
        <v>0</v>
      </c>
      <c r="F232" s="422"/>
      <c r="G232" s="40">
        <v>0</v>
      </c>
      <c r="H232" s="41">
        <v>0</v>
      </c>
      <c r="I232" s="42">
        <f t="shared" si="40"/>
        <v>0</v>
      </c>
      <c r="K232"/>
    </row>
    <row r="233" spans="1:11" ht="15">
      <c r="A233" s="30" t="s">
        <v>23</v>
      </c>
      <c r="B233" s="43">
        <v>0</v>
      </c>
      <c r="C233" s="43">
        <v>0</v>
      </c>
      <c r="D233" s="43">
        <v>0</v>
      </c>
      <c r="E233" s="43">
        <v>0</v>
      </c>
      <c r="F233" s="422"/>
      <c r="G233" s="43">
        <v>0</v>
      </c>
      <c r="H233" s="44">
        <v>0</v>
      </c>
      <c r="I233" s="39">
        <f t="shared" si="40"/>
        <v>0</v>
      </c>
    </row>
    <row r="234" spans="1:11" ht="15">
      <c r="A234" s="28" t="s">
        <v>24</v>
      </c>
      <c r="B234" s="40">
        <v>0</v>
      </c>
      <c r="C234" s="40">
        <v>0</v>
      </c>
      <c r="D234" s="40">
        <v>0</v>
      </c>
      <c r="E234" s="40">
        <v>0</v>
      </c>
      <c r="F234" s="422"/>
      <c r="G234" s="40">
        <v>0</v>
      </c>
      <c r="H234" s="41">
        <v>0</v>
      </c>
      <c r="I234" s="42">
        <f>SUM(B234:H234)</f>
        <v>0</v>
      </c>
    </row>
    <row r="235" spans="1:11" ht="15.75" thickBot="1">
      <c r="A235" s="30" t="s">
        <v>25</v>
      </c>
      <c r="B235" s="43">
        <v>4.5734934841522268</v>
      </c>
      <c r="C235" s="43">
        <v>0</v>
      </c>
      <c r="D235" s="43">
        <v>16.852316200111471</v>
      </c>
      <c r="E235" s="43">
        <v>12.481984780987244</v>
      </c>
      <c r="F235" s="423"/>
      <c r="G235" s="43">
        <v>3.7686255046075603</v>
      </c>
      <c r="H235" s="44">
        <v>0.44038003014149818</v>
      </c>
      <c r="I235" s="39">
        <f t="shared" si="40"/>
        <v>38.116800000000005</v>
      </c>
      <c r="K235" s="296">
        <v>0</v>
      </c>
    </row>
    <row r="236" spans="1:11" ht="15">
      <c r="A236" s="31" t="s">
        <v>26</v>
      </c>
      <c r="B236" s="45">
        <f>SUM(B215:B235)</f>
        <v>66.158367254717376</v>
      </c>
      <c r="C236" s="45">
        <f t="shared" ref="C236:F236" si="41">SUM(C215:C235)</f>
        <v>0</v>
      </c>
      <c r="D236" s="45">
        <f t="shared" si="41"/>
        <v>274.65627939946029</v>
      </c>
      <c r="E236" s="45">
        <f t="shared" si="41"/>
        <v>75.611642601280934</v>
      </c>
      <c r="F236" s="45">
        <f t="shared" si="41"/>
        <v>0</v>
      </c>
      <c r="G236" s="45">
        <f>SUM(G215:G235)</f>
        <v>3.7686255046075603</v>
      </c>
      <c r="H236" s="46">
        <f t="shared" ref="H236" si="42">SUM(H215:H235)</f>
        <v>0.44038003014149818</v>
      </c>
      <c r="I236" s="47">
        <f>SUM(I215:I235)</f>
        <v>420.63529479020764</v>
      </c>
      <c r="K236" s="296">
        <v>0</v>
      </c>
    </row>
    <row r="237" spans="1:11" ht="15" thickBot="1">
      <c r="A237" s="32" t="s">
        <v>90</v>
      </c>
      <c r="B237" s="48">
        <f>B236/$I236</f>
        <v>0.1572820162124387</v>
      </c>
      <c r="C237" s="48">
        <f t="shared" ref="C237:I237" si="43">C236/$I236</f>
        <v>0</v>
      </c>
      <c r="D237" s="48">
        <f t="shared" si="43"/>
        <v>0.65295585701253489</v>
      </c>
      <c r="E237" s="48">
        <f t="shared" si="43"/>
        <v>0.17975582063077311</v>
      </c>
      <c r="F237" s="48">
        <f t="shared" si="43"/>
        <v>0</v>
      </c>
      <c r="G237" s="48">
        <f t="shared" si="43"/>
        <v>8.9593658717753745E-3</v>
      </c>
      <c r="H237" s="48">
        <f t="shared" si="43"/>
        <v>1.046940272477939E-3</v>
      </c>
      <c r="I237" s="49">
        <f t="shared" si="43"/>
        <v>1</v>
      </c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5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11" ht="15">
      <c r="A241" s="27" t="s">
        <v>7</v>
      </c>
      <c r="B241" s="37">
        <v>0</v>
      </c>
      <c r="C241" s="37">
        <v>0</v>
      </c>
      <c r="D241" s="37">
        <v>0</v>
      </c>
      <c r="E241" s="37">
        <v>0</v>
      </c>
      <c r="F241" s="421"/>
      <c r="G241" s="37">
        <v>0</v>
      </c>
      <c r="H241" s="38">
        <v>0</v>
      </c>
      <c r="I241" s="39">
        <f>SUM(B241:H241)</f>
        <v>0</v>
      </c>
    </row>
    <row r="242" spans="1:11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44">SUM(B242:H242)</f>
        <v>0</v>
      </c>
    </row>
    <row r="243" spans="1:11" ht="15">
      <c r="A243" s="29" t="s">
        <v>9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44"/>
        <v>0</v>
      </c>
    </row>
    <row r="244" spans="1:11" ht="15">
      <c r="A244" s="28" t="s">
        <v>10</v>
      </c>
      <c r="B244" s="40">
        <v>1.9322033888480321E-8</v>
      </c>
      <c r="C244" s="40">
        <v>1.9322033888480321E-8</v>
      </c>
      <c r="D244" s="40">
        <v>113.99999996135593</v>
      </c>
      <c r="E244" s="40">
        <v>0</v>
      </c>
      <c r="F244" s="422"/>
      <c r="G244" s="40">
        <v>0</v>
      </c>
      <c r="H244" s="41">
        <v>0</v>
      </c>
      <c r="I244" s="42">
        <f t="shared" si="44"/>
        <v>114</v>
      </c>
    </row>
    <row r="245" spans="1:11" ht="14.25" customHeight="1">
      <c r="A245" s="29" t="s">
        <v>11</v>
      </c>
      <c r="B245" s="43">
        <v>0</v>
      </c>
      <c r="C245" s="43">
        <v>0</v>
      </c>
      <c r="D245" s="43">
        <v>0</v>
      </c>
      <c r="E245" s="43">
        <v>0</v>
      </c>
      <c r="F245" s="422"/>
      <c r="G245" s="43">
        <v>0</v>
      </c>
      <c r="H245" s="44">
        <v>0</v>
      </c>
      <c r="I245" s="39">
        <f t="shared" si="44"/>
        <v>0</v>
      </c>
    </row>
    <row r="246" spans="1:11" ht="14.25" customHeight="1">
      <c r="A246" s="28" t="s">
        <v>12</v>
      </c>
      <c r="B246" s="40">
        <v>1.1250709798890075E-8</v>
      </c>
      <c r="C246" s="40">
        <v>1.1250709798890075E-8</v>
      </c>
      <c r="D246" s="40">
        <v>1.1250709798890075E-8</v>
      </c>
      <c r="E246" s="40">
        <v>0.15452507270170418</v>
      </c>
      <c r="F246" s="422"/>
      <c r="G246" s="40">
        <v>0</v>
      </c>
      <c r="H246" s="41">
        <v>0</v>
      </c>
      <c r="I246" s="42">
        <f t="shared" si="44"/>
        <v>0.15452510645383358</v>
      </c>
    </row>
    <row r="247" spans="1:11" ht="15">
      <c r="A247" s="29" t="s">
        <v>13</v>
      </c>
      <c r="B247" s="43">
        <v>0</v>
      </c>
      <c r="C247" s="43">
        <v>0</v>
      </c>
      <c r="D247" s="43">
        <v>0</v>
      </c>
      <c r="E247" s="43">
        <v>0</v>
      </c>
      <c r="F247" s="422"/>
      <c r="G247" s="43">
        <v>0</v>
      </c>
      <c r="H247" s="44">
        <v>0</v>
      </c>
      <c r="I247" s="39">
        <f t="shared" si="44"/>
        <v>0</v>
      </c>
    </row>
    <row r="248" spans="1:11" ht="15">
      <c r="A248" s="28" t="s">
        <v>14</v>
      </c>
      <c r="B248" s="40">
        <v>6.8828315847888603E-9</v>
      </c>
      <c r="C248" s="40">
        <v>6.8828315847888603E-9</v>
      </c>
      <c r="D248" s="40">
        <v>6.8828315847888603E-9</v>
      </c>
      <c r="E248" s="40">
        <v>0.87656495442622195</v>
      </c>
      <c r="F248" s="422"/>
      <c r="G248" s="40">
        <v>0</v>
      </c>
      <c r="H248" s="41">
        <v>0</v>
      </c>
      <c r="I248" s="42">
        <f>SUM(B248:H248)</f>
        <v>0.87656497507471676</v>
      </c>
    </row>
    <row r="249" spans="1:11" ht="15">
      <c r="A249" s="29" t="s">
        <v>15</v>
      </c>
      <c r="B249" s="43">
        <v>7.1682252285391375</v>
      </c>
      <c r="C249" s="43">
        <v>1.5695944123483182E-2</v>
      </c>
      <c r="D249" s="43">
        <v>3.8160788273373782</v>
      </c>
      <c r="E249" s="43">
        <v>0</v>
      </c>
      <c r="F249" s="422"/>
      <c r="G249" s="43">
        <v>0</v>
      </c>
      <c r="H249" s="44">
        <v>0</v>
      </c>
      <c r="I249" s="39">
        <f t="shared" si="44"/>
        <v>11</v>
      </c>
    </row>
    <row r="250" spans="1:11" ht="15">
      <c r="A250" s="28" t="s">
        <v>16</v>
      </c>
      <c r="B250" s="40">
        <v>163.93100669109805</v>
      </c>
      <c r="C250" s="40">
        <v>8.2575731671851924E-4</v>
      </c>
      <c r="D250" s="40">
        <v>46.06816755158524</v>
      </c>
      <c r="E250" s="40">
        <v>0</v>
      </c>
      <c r="F250" s="422"/>
      <c r="G250" s="40">
        <v>0</v>
      </c>
      <c r="H250" s="41">
        <v>0</v>
      </c>
      <c r="I250" s="42">
        <f>SUM(B250:H250)</f>
        <v>210</v>
      </c>
    </row>
    <row r="251" spans="1:11" ht="15">
      <c r="A251" s="29" t="s">
        <v>17</v>
      </c>
      <c r="B251" s="43">
        <v>26.125505557286377</v>
      </c>
      <c r="C251" s="43">
        <v>1.3382352935272492E-8</v>
      </c>
      <c r="D251" s="43">
        <v>63.448056355209971</v>
      </c>
      <c r="E251" s="43">
        <v>1.4264380741213094</v>
      </c>
      <c r="F251" s="422"/>
      <c r="G251" s="43">
        <v>0</v>
      </c>
      <c r="H251" s="44">
        <v>0</v>
      </c>
      <c r="I251" s="39">
        <f t="shared" si="44"/>
        <v>91</v>
      </c>
    </row>
    <row r="252" spans="1:11" ht="15">
      <c r="A252" s="28" t="s">
        <v>18</v>
      </c>
      <c r="B252" s="40">
        <v>0</v>
      </c>
      <c r="C252" s="40">
        <v>0</v>
      </c>
      <c r="D252" s="40">
        <v>0</v>
      </c>
      <c r="E252" s="40">
        <v>0</v>
      </c>
      <c r="F252" s="422"/>
      <c r="G252" s="40">
        <v>0</v>
      </c>
      <c r="H252" s="41">
        <v>0</v>
      </c>
      <c r="I252" s="42">
        <f t="shared" si="44"/>
        <v>0</v>
      </c>
    </row>
    <row r="253" spans="1:11" ht="15">
      <c r="A253" s="29" t="s">
        <v>140</v>
      </c>
      <c r="B253" s="43">
        <v>702.70090930368985</v>
      </c>
      <c r="C253" s="43">
        <v>47.80434245987712</v>
      </c>
      <c r="D253" s="43">
        <v>641.494748236433</v>
      </c>
      <c r="E253" s="43">
        <v>0</v>
      </c>
      <c r="F253" s="422"/>
      <c r="G253" s="43">
        <v>0</v>
      </c>
      <c r="H253" s="44">
        <v>0</v>
      </c>
      <c r="I253" s="39">
        <f t="shared" si="44"/>
        <v>1392</v>
      </c>
    </row>
    <row r="254" spans="1:11" ht="15">
      <c r="A254" s="28" t="s">
        <v>19</v>
      </c>
      <c r="B254" s="40">
        <v>0</v>
      </c>
      <c r="C254" s="40">
        <v>0</v>
      </c>
      <c r="D254" s="40">
        <v>0</v>
      </c>
      <c r="E254" s="40">
        <v>0</v>
      </c>
      <c r="F254" s="422"/>
      <c r="G254" s="40">
        <v>0</v>
      </c>
      <c r="H254" s="41">
        <v>0</v>
      </c>
      <c r="I254" s="42">
        <f t="shared" si="44"/>
        <v>0</v>
      </c>
    </row>
    <row r="255" spans="1:11" ht="15">
      <c r="A255" s="29" t="s">
        <v>20</v>
      </c>
      <c r="B255" s="43">
        <v>0</v>
      </c>
      <c r="C255" s="43">
        <v>0</v>
      </c>
      <c r="D255" s="43">
        <v>0</v>
      </c>
      <c r="E255" s="43">
        <v>0</v>
      </c>
      <c r="F255" s="422"/>
      <c r="G255" s="43">
        <v>0</v>
      </c>
      <c r="H255" s="44">
        <v>0</v>
      </c>
      <c r="I255" s="39">
        <f t="shared" si="44"/>
        <v>0</v>
      </c>
    </row>
    <row r="256" spans="1:11" s="15" customFormat="1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44"/>
        <v>0</v>
      </c>
      <c r="K256"/>
    </row>
    <row r="257" spans="1:11" ht="15">
      <c r="A257" s="30" t="s">
        <v>60</v>
      </c>
      <c r="B257" s="43">
        <v>3.6277827501357973</v>
      </c>
      <c r="C257" s="43">
        <v>6.1522707098308107</v>
      </c>
      <c r="D257" s="43">
        <v>11.219946540033392</v>
      </c>
      <c r="E257" s="43">
        <v>0</v>
      </c>
      <c r="F257" s="422"/>
      <c r="G257" s="43">
        <v>0</v>
      </c>
      <c r="H257" s="44">
        <v>0</v>
      </c>
      <c r="I257" s="39">
        <f t="shared" si="44"/>
        <v>21</v>
      </c>
    </row>
    <row r="258" spans="1:11" ht="15">
      <c r="A258" s="28" t="s">
        <v>22</v>
      </c>
      <c r="B258" s="40">
        <v>0</v>
      </c>
      <c r="C258" s="40">
        <v>0</v>
      </c>
      <c r="D258" s="40">
        <v>0</v>
      </c>
      <c r="E258" s="40">
        <v>0</v>
      </c>
      <c r="F258" s="422"/>
      <c r="G258" s="40">
        <v>0</v>
      </c>
      <c r="H258" s="41">
        <v>0</v>
      </c>
      <c r="I258" s="42">
        <f t="shared" si="44"/>
        <v>0</v>
      </c>
    </row>
    <row r="259" spans="1:11" ht="15">
      <c r="A259" s="30" t="s">
        <v>23</v>
      </c>
      <c r="B259" s="43">
        <v>0</v>
      </c>
      <c r="C259" s="43">
        <v>0</v>
      </c>
      <c r="D259" s="43">
        <v>0</v>
      </c>
      <c r="E259" s="43">
        <v>0</v>
      </c>
      <c r="F259" s="422"/>
      <c r="G259" s="43">
        <v>0</v>
      </c>
      <c r="H259" s="44">
        <v>0</v>
      </c>
      <c r="I259" s="39">
        <f t="shared" si="44"/>
        <v>0</v>
      </c>
    </row>
    <row r="260" spans="1:11" ht="15">
      <c r="A260" s="28" t="s">
        <v>24</v>
      </c>
      <c r="B260" s="40">
        <v>0.29354239403643834</v>
      </c>
      <c r="C260" s="40">
        <v>7.4107137343218948E-9</v>
      </c>
      <c r="D260" s="40">
        <v>5.2575985528479467E-3</v>
      </c>
      <c r="E260" s="40">
        <v>0</v>
      </c>
      <c r="F260" s="422"/>
      <c r="G260" s="40">
        <v>0</v>
      </c>
      <c r="H260" s="41">
        <v>0</v>
      </c>
      <c r="I260" s="42">
        <f>SUM(B260:H260)</f>
        <v>0.29880000000000001</v>
      </c>
    </row>
    <row r="261" spans="1:11" ht="15.75" thickBot="1">
      <c r="A261" s="30" t="s">
        <v>25</v>
      </c>
      <c r="B261" s="43">
        <v>26.558509125055945</v>
      </c>
      <c r="C261" s="43">
        <v>6.4990246684816705E-2</v>
      </c>
      <c r="D261" s="43">
        <v>418.00545667803937</v>
      </c>
      <c r="E261" s="43">
        <v>264.39715479545248</v>
      </c>
      <c r="F261" s="423"/>
      <c r="G261" s="43">
        <v>507.91364233315988</v>
      </c>
      <c r="H261" s="44">
        <v>13.144246821607458</v>
      </c>
      <c r="I261" s="39">
        <f t="shared" si="44"/>
        <v>1230.0840000000001</v>
      </c>
      <c r="K261" s="296">
        <v>0</v>
      </c>
    </row>
    <row r="262" spans="1:11" ht="15">
      <c r="A262" s="31" t="s">
        <v>26</v>
      </c>
      <c r="B262" s="45">
        <f>SUM(B241:B261)</f>
        <v>930.40548108729718</v>
      </c>
      <c r="C262" s="45">
        <f t="shared" ref="C262:D262" si="45">SUM(C241:C261)</f>
        <v>54.038125176081586</v>
      </c>
      <c r="D262" s="45">
        <f t="shared" si="45"/>
        <v>1298.0577117666808</v>
      </c>
      <c r="E262" s="45">
        <f>SUM(E241:E261)</f>
        <v>266.85468289670172</v>
      </c>
      <c r="F262" s="45">
        <f t="shared" ref="F262" si="46">SUM(F241:F261)</f>
        <v>0</v>
      </c>
      <c r="G262" s="45">
        <f>SUM(G241:G261)</f>
        <v>507.91364233315988</v>
      </c>
      <c r="H262" s="46">
        <f t="shared" ref="H262" si="47">SUM(H241:H261)</f>
        <v>13.144246821607458</v>
      </c>
      <c r="I262" s="47">
        <f>SUM(I241:I261)</f>
        <v>3070.4138900815287</v>
      </c>
      <c r="K262" s="296">
        <v>0</v>
      </c>
    </row>
    <row r="263" spans="1:11" ht="15" thickBot="1">
      <c r="A263" s="32" t="s">
        <v>90</v>
      </c>
      <c r="B263" s="48">
        <f>B262/$I262</f>
        <v>0.30302282180679951</v>
      </c>
      <c r="C263" s="48">
        <f t="shared" ref="C263:I263" si="48">C262/$I262</f>
        <v>1.7599622432220925E-2</v>
      </c>
      <c r="D263" s="48">
        <f t="shared" si="48"/>
        <v>0.4227631056385735</v>
      </c>
      <c r="E263" s="48">
        <f t="shared" si="48"/>
        <v>8.6911632258677651E-2</v>
      </c>
      <c r="F263" s="48">
        <f t="shared" si="48"/>
        <v>0</v>
      </c>
      <c r="G263" s="48">
        <f t="shared" si="48"/>
        <v>0.16542188138670558</v>
      </c>
      <c r="H263" s="48">
        <f t="shared" si="48"/>
        <v>4.2809364770227893E-3</v>
      </c>
      <c r="I263" s="49">
        <f t="shared" si="48"/>
        <v>1</v>
      </c>
    </row>
    <row r="264" spans="1:11" ht="15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5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49">SUM(B268:H268)</f>
        <v>0</v>
      </c>
    </row>
    <row r="269" spans="1:11" ht="15">
      <c r="A269" s="29" t="s">
        <v>9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9"/>
        <v>0</v>
      </c>
    </row>
    <row r="270" spans="1:11" ht="14.25" customHeight="1">
      <c r="A270" s="28" t="s">
        <v>10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9"/>
        <v>0</v>
      </c>
    </row>
    <row r="271" spans="1:11" ht="14.25" customHeight="1">
      <c r="A271" s="29" t="s">
        <v>11</v>
      </c>
      <c r="B271" s="43">
        <v>0</v>
      </c>
      <c r="C271" s="43">
        <v>0</v>
      </c>
      <c r="D271" s="43">
        <v>0</v>
      </c>
      <c r="E271" s="43">
        <v>0</v>
      </c>
      <c r="F271" s="422"/>
      <c r="G271" s="43">
        <v>0</v>
      </c>
      <c r="H271" s="44">
        <v>0</v>
      </c>
      <c r="I271" s="39">
        <f t="shared" si="49"/>
        <v>0</v>
      </c>
    </row>
    <row r="272" spans="1:11" ht="15">
      <c r="A272" s="28" t="s">
        <v>12</v>
      </c>
      <c r="B272" s="40">
        <v>1.125066870977919E-8</v>
      </c>
      <c r="C272" s="40">
        <v>1.125066870977919E-8</v>
      </c>
      <c r="D272" s="40">
        <v>1.125066870977919E-8</v>
      </c>
      <c r="E272" s="40">
        <v>8.7201550781771456E-3</v>
      </c>
      <c r="F272" s="422"/>
      <c r="G272" s="40">
        <v>0</v>
      </c>
      <c r="H272" s="41">
        <v>0</v>
      </c>
      <c r="I272" s="42">
        <f t="shared" si="49"/>
        <v>8.7201888301832748E-3</v>
      </c>
    </row>
    <row r="273" spans="1:11" ht="15">
      <c r="A273" s="29" t="s">
        <v>13</v>
      </c>
      <c r="B273" s="43">
        <v>0</v>
      </c>
      <c r="C273" s="43">
        <v>0</v>
      </c>
      <c r="D273" s="43">
        <v>0</v>
      </c>
      <c r="E273" s="43">
        <v>0</v>
      </c>
      <c r="F273" s="422"/>
      <c r="G273" s="43">
        <v>0</v>
      </c>
      <c r="H273" s="44">
        <v>0</v>
      </c>
      <c r="I273" s="39">
        <f t="shared" si="49"/>
        <v>0</v>
      </c>
    </row>
    <row r="274" spans="1:11" ht="15">
      <c r="A274" s="28" t="s">
        <v>14</v>
      </c>
      <c r="B274" s="40">
        <v>6.8828317397150667E-9</v>
      </c>
      <c r="C274" s="40">
        <v>6.8828317397150667E-9</v>
      </c>
      <c r="D274" s="40">
        <v>6.8828317397150667E-9</v>
      </c>
      <c r="E274" s="40">
        <v>19.72015403866541</v>
      </c>
      <c r="F274" s="422"/>
      <c r="G274" s="40">
        <v>0</v>
      </c>
      <c r="H274" s="41">
        <v>0</v>
      </c>
      <c r="I274" s="42">
        <f>SUM(B274:H274)</f>
        <v>19.720154059313906</v>
      </c>
    </row>
    <row r="275" spans="1:11" ht="15">
      <c r="A275" s="29" t="s">
        <v>15</v>
      </c>
      <c r="B275" s="43">
        <v>0.58242394786063789</v>
      </c>
      <c r="C275" s="43">
        <v>2.4166462982483896E-2</v>
      </c>
      <c r="D275" s="43">
        <v>2.3934095891568781</v>
      </c>
      <c r="E275" s="43">
        <v>0</v>
      </c>
      <c r="F275" s="422"/>
      <c r="G275" s="43">
        <v>0</v>
      </c>
      <c r="H275" s="44">
        <v>0</v>
      </c>
      <c r="I275" s="39">
        <f t="shared" si="49"/>
        <v>3</v>
      </c>
    </row>
    <row r="276" spans="1:11" ht="15">
      <c r="A276" s="28" t="s">
        <v>16</v>
      </c>
      <c r="B276" s="40">
        <v>21.450672768335206</v>
      </c>
      <c r="C276" s="40">
        <v>24.159886319274445</v>
      </c>
      <c r="D276" s="40">
        <v>12.389440912390342</v>
      </c>
      <c r="E276" s="40">
        <v>0</v>
      </c>
      <c r="F276" s="422"/>
      <c r="G276" s="40">
        <v>0</v>
      </c>
      <c r="H276" s="41">
        <v>0</v>
      </c>
      <c r="I276" s="42">
        <f>SUM(B276:H276)</f>
        <v>57.999999999999993</v>
      </c>
    </row>
    <row r="277" spans="1:11" ht="15">
      <c r="A277" s="29" t="s">
        <v>17</v>
      </c>
      <c r="B277" s="43">
        <v>0.50564526000068721</v>
      </c>
      <c r="C277" s="43">
        <v>1.3749999987109377E-8</v>
      </c>
      <c r="D277" s="43">
        <v>43.49435472624932</v>
      </c>
      <c r="E277" s="43">
        <v>0</v>
      </c>
      <c r="F277" s="422"/>
      <c r="G277" s="43">
        <v>0</v>
      </c>
      <c r="H277" s="44">
        <v>0</v>
      </c>
      <c r="I277" s="39">
        <f t="shared" si="49"/>
        <v>44.000000000000007</v>
      </c>
    </row>
    <row r="278" spans="1:11" ht="15">
      <c r="A278" s="28" t="s">
        <v>18</v>
      </c>
      <c r="B278" s="40">
        <v>0</v>
      </c>
      <c r="C278" s="40">
        <v>0</v>
      </c>
      <c r="D278" s="40">
        <v>0</v>
      </c>
      <c r="E278" s="40">
        <v>0</v>
      </c>
      <c r="F278" s="422"/>
      <c r="G278" s="40">
        <v>0</v>
      </c>
      <c r="H278" s="41">
        <v>0</v>
      </c>
      <c r="I278" s="42">
        <f>SUM(B278:H278)</f>
        <v>0</v>
      </c>
    </row>
    <row r="279" spans="1:11" ht="15">
      <c r="A279" s="29" t="s">
        <v>140</v>
      </c>
      <c r="B279" s="43">
        <v>1.3164234572434146</v>
      </c>
      <c r="C279" s="43">
        <v>8.1538461500828417E-9</v>
      </c>
      <c r="D279" s="43">
        <v>51.683576534602743</v>
      </c>
      <c r="E279" s="43">
        <v>0</v>
      </c>
      <c r="F279" s="422"/>
      <c r="G279" s="43">
        <v>0</v>
      </c>
      <c r="H279" s="44">
        <v>0</v>
      </c>
      <c r="I279" s="39">
        <f t="shared" si="49"/>
        <v>53</v>
      </c>
    </row>
    <row r="280" spans="1:11" s="15" customFormat="1" ht="15">
      <c r="A280" s="28" t="s">
        <v>19</v>
      </c>
      <c r="B280" s="40">
        <v>0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49"/>
        <v>0</v>
      </c>
      <c r="K280"/>
    </row>
    <row r="281" spans="1:11" ht="15">
      <c r="A281" s="29" t="s">
        <v>20</v>
      </c>
      <c r="B281" s="43">
        <v>0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49"/>
        <v>0</v>
      </c>
    </row>
    <row r="282" spans="1:1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9"/>
        <v>0</v>
      </c>
    </row>
    <row r="283" spans="1:11" ht="15">
      <c r="A283" s="30" t="s">
        <v>60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9"/>
        <v>0</v>
      </c>
    </row>
    <row r="284" spans="1:11" ht="15">
      <c r="A284" s="28" t="s">
        <v>22</v>
      </c>
      <c r="B284" s="40">
        <v>0</v>
      </c>
      <c r="C284" s="40">
        <v>0</v>
      </c>
      <c r="D284" s="40">
        <v>0</v>
      </c>
      <c r="E284" s="40">
        <v>0</v>
      </c>
      <c r="F284" s="422"/>
      <c r="G284" s="40">
        <v>0</v>
      </c>
      <c r="H284" s="41">
        <v>0</v>
      </c>
      <c r="I284" s="42">
        <f t="shared" si="49"/>
        <v>0</v>
      </c>
    </row>
    <row r="285" spans="1:11" ht="15">
      <c r="A285" s="30" t="s">
        <v>23</v>
      </c>
      <c r="B285" s="43">
        <v>0</v>
      </c>
      <c r="C285" s="43">
        <v>0</v>
      </c>
      <c r="D285" s="43">
        <v>0</v>
      </c>
      <c r="E285" s="43">
        <v>0</v>
      </c>
      <c r="F285" s="422"/>
      <c r="G285" s="43">
        <v>0</v>
      </c>
      <c r="H285" s="44">
        <v>0</v>
      </c>
      <c r="I285" s="39">
        <f t="shared" si="49"/>
        <v>0</v>
      </c>
    </row>
    <row r="286" spans="1:11" ht="15">
      <c r="A286" s="28" t="s">
        <v>24</v>
      </c>
      <c r="B286" s="40">
        <v>0</v>
      </c>
      <c r="C286" s="40">
        <v>0</v>
      </c>
      <c r="D286" s="40">
        <v>0</v>
      </c>
      <c r="E286" s="40">
        <v>0</v>
      </c>
      <c r="F286" s="422"/>
      <c r="G286" s="40">
        <v>0</v>
      </c>
      <c r="H286" s="41">
        <v>0</v>
      </c>
      <c r="I286" s="42">
        <f>SUM(B286:H286)</f>
        <v>0</v>
      </c>
    </row>
    <row r="287" spans="1:11" ht="15.75" thickBot="1">
      <c r="A287" s="30" t="s">
        <v>25</v>
      </c>
      <c r="B287" s="43">
        <v>2.6237166308092589E-2</v>
      </c>
      <c r="C287" s="43">
        <v>7.8031578926833818E-9</v>
      </c>
      <c r="D287" s="43">
        <v>71.278686391951084</v>
      </c>
      <c r="E287" s="43">
        <v>16.315397948064469</v>
      </c>
      <c r="F287" s="423"/>
      <c r="G287" s="43">
        <v>1.3356784858732083</v>
      </c>
      <c r="H287" s="44">
        <v>0</v>
      </c>
      <c r="I287" s="39">
        <f t="shared" si="49"/>
        <v>88.956000000000003</v>
      </c>
      <c r="K287" s="296">
        <v>0</v>
      </c>
    </row>
    <row r="288" spans="1:11" ht="15">
      <c r="A288" s="31" t="s">
        <v>26</v>
      </c>
      <c r="B288" s="45">
        <f>SUM(B267:B287)</f>
        <v>23.881402617881538</v>
      </c>
      <c r="C288" s="45">
        <f t="shared" ref="C288" si="50">SUM(C267:C287)</f>
        <v>24.184052830097436</v>
      </c>
      <c r="D288" s="45">
        <f>SUM(D267:D287)</f>
        <v>181.23946817248387</v>
      </c>
      <c r="E288" s="45">
        <f>SUM(E267:E287)</f>
        <v>36.044272141808051</v>
      </c>
      <c r="F288" s="45">
        <f t="shared" ref="F288" si="51">SUM(F267:F287)</f>
        <v>0</v>
      </c>
      <c r="G288" s="45">
        <f>SUM(G267:G287)</f>
        <v>1.3356784858732083</v>
      </c>
      <c r="H288" s="46">
        <f t="shared" ref="H288" si="52">SUM(H267:H287)</f>
        <v>0</v>
      </c>
      <c r="I288" s="47">
        <f>SUM(I267:I287)</f>
        <v>266.68487424814407</v>
      </c>
      <c r="K288" s="296">
        <v>0</v>
      </c>
    </row>
    <row r="289" spans="1:11" ht="15" thickBot="1">
      <c r="A289" s="32" t="s">
        <v>90</v>
      </c>
      <c r="B289" s="48">
        <f>B288/$I288</f>
        <v>8.9549145541941946E-2</v>
      </c>
      <c r="C289" s="48">
        <f t="shared" ref="C289:I289" si="53">C288/$I288</f>
        <v>9.0684006351236621E-2</v>
      </c>
      <c r="D289" s="48">
        <f t="shared" si="53"/>
        <v>0.67960160351593379</v>
      </c>
      <c r="E289" s="48">
        <f t="shared" si="53"/>
        <v>0.13515679223812932</v>
      </c>
      <c r="F289" s="48">
        <f t="shared" si="53"/>
        <v>0</v>
      </c>
      <c r="G289" s="48">
        <f t="shared" si="53"/>
        <v>5.0084523527584492E-3</v>
      </c>
      <c r="H289" s="48">
        <f t="shared" si="53"/>
        <v>0</v>
      </c>
      <c r="I289" s="49">
        <f t="shared" si="53"/>
        <v>1</v>
      </c>
      <c r="K289" s="296"/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5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SUM(B293:H293)</f>
        <v>0</v>
      </c>
      <c r="K293" s="296"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54">SUM(B294:H294)</f>
        <v>0</v>
      </c>
      <c r="K294" s="296">
        <v>0</v>
      </c>
    </row>
    <row r="295" spans="1:11" ht="14.25" customHeight="1">
      <c r="A295" s="29" t="s">
        <v>9</v>
      </c>
      <c r="B295" s="43">
        <v>0</v>
      </c>
      <c r="C295" s="43">
        <v>0</v>
      </c>
      <c r="D295" s="43">
        <v>0</v>
      </c>
      <c r="E295" s="43">
        <v>0</v>
      </c>
      <c r="F295" s="422"/>
      <c r="G295" s="43">
        <v>0</v>
      </c>
      <c r="H295" s="44">
        <v>0</v>
      </c>
      <c r="I295" s="39">
        <f t="shared" si="54"/>
        <v>0</v>
      </c>
      <c r="K295" s="296">
        <v>0</v>
      </c>
    </row>
    <row r="296" spans="1:11" ht="14.25" customHeight="1">
      <c r="A296" s="28" t="s">
        <v>10</v>
      </c>
      <c r="B296" s="40">
        <v>0</v>
      </c>
      <c r="C296" s="40">
        <v>0</v>
      </c>
      <c r="D296" s="40">
        <v>70</v>
      </c>
      <c r="E296" s="40">
        <v>0</v>
      </c>
      <c r="F296" s="422"/>
      <c r="G296" s="40">
        <v>0</v>
      </c>
      <c r="H296" s="41">
        <v>0</v>
      </c>
      <c r="I296" s="42">
        <f t="shared" si="54"/>
        <v>70</v>
      </c>
      <c r="K296" s="296">
        <v>0</v>
      </c>
    </row>
    <row r="297" spans="1:11" ht="15">
      <c r="A297" s="29" t="s">
        <v>11</v>
      </c>
      <c r="B297" s="43">
        <v>0</v>
      </c>
      <c r="C297" s="43">
        <v>0</v>
      </c>
      <c r="D297" s="43">
        <v>0</v>
      </c>
      <c r="E297" s="43">
        <v>0</v>
      </c>
      <c r="F297" s="422"/>
      <c r="G297" s="43">
        <v>0</v>
      </c>
      <c r="H297" s="44">
        <v>0</v>
      </c>
      <c r="I297" s="39">
        <f t="shared" si="54"/>
        <v>0</v>
      </c>
      <c r="K297" s="296">
        <v>0</v>
      </c>
    </row>
    <row r="298" spans="1:11" ht="15">
      <c r="A298" s="28" t="s">
        <v>12</v>
      </c>
      <c r="B298" s="40">
        <v>0</v>
      </c>
      <c r="C298" s="40">
        <v>0</v>
      </c>
      <c r="D298" s="40">
        <v>0</v>
      </c>
      <c r="E298" s="40">
        <v>0</v>
      </c>
      <c r="F298" s="422"/>
      <c r="G298" s="40">
        <v>0</v>
      </c>
      <c r="H298" s="41">
        <v>0</v>
      </c>
      <c r="I298" s="42">
        <f t="shared" si="54"/>
        <v>0</v>
      </c>
      <c r="K298" s="296">
        <v>0</v>
      </c>
    </row>
    <row r="299" spans="1:11" ht="15">
      <c r="A299" s="29" t="s">
        <v>13</v>
      </c>
      <c r="B299" s="43">
        <v>0</v>
      </c>
      <c r="C299" s="43">
        <v>0</v>
      </c>
      <c r="D299" s="43">
        <v>0</v>
      </c>
      <c r="E299" s="43">
        <v>0</v>
      </c>
      <c r="F299" s="422"/>
      <c r="G299" s="43">
        <v>0</v>
      </c>
      <c r="H299" s="44">
        <v>0</v>
      </c>
      <c r="I299" s="39">
        <f>SUM(B299:H299)</f>
        <v>0</v>
      </c>
      <c r="K299" s="296">
        <v>0</v>
      </c>
    </row>
    <row r="300" spans="1:11" ht="15">
      <c r="A300" s="28" t="s">
        <v>14</v>
      </c>
      <c r="B300" s="40">
        <v>0</v>
      </c>
      <c r="C300" s="40">
        <v>0</v>
      </c>
      <c r="D300" s="40">
        <v>0</v>
      </c>
      <c r="E300" s="40">
        <v>0.9605874840078239</v>
      </c>
      <c r="F300" s="422"/>
      <c r="G300" s="40">
        <v>0</v>
      </c>
      <c r="H300" s="41">
        <v>0</v>
      </c>
      <c r="I300" s="42">
        <f>SUM(B300:H300)</f>
        <v>0.9605874840078239</v>
      </c>
      <c r="K300" s="296">
        <v>0</v>
      </c>
    </row>
    <row r="301" spans="1:11" ht="15">
      <c r="A301" s="29" t="s">
        <v>15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54"/>
        <v>0</v>
      </c>
      <c r="K301" s="296">
        <v>0</v>
      </c>
    </row>
    <row r="302" spans="1:11" ht="15">
      <c r="A302" s="28" t="s">
        <v>16</v>
      </c>
      <c r="B302" s="40">
        <v>63.163540476280318</v>
      </c>
      <c r="C302" s="40">
        <v>288.2519312998021</v>
      </c>
      <c r="D302" s="40">
        <v>14.58452822391758</v>
      </c>
      <c r="E302" s="40">
        <v>0</v>
      </c>
      <c r="F302" s="422"/>
      <c r="G302" s="40">
        <v>0</v>
      </c>
      <c r="H302" s="41">
        <v>0</v>
      </c>
      <c r="I302" s="42">
        <f>SUM(B302:H302)</f>
        <v>366</v>
      </c>
      <c r="K302" s="296">
        <v>0</v>
      </c>
    </row>
    <row r="303" spans="1:11" ht="15">
      <c r="A303" s="29" t="s">
        <v>17</v>
      </c>
      <c r="B303" s="43">
        <v>2.6398327665942363E-2</v>
      </c>
      <c r="C303" s="43">
        <v>14.662423135494366</v>
      </c>
      <c r="D303" s="43">
        <v>5.3111785368396909</v>
      </c>
      <c r="E303" s="43">
        <v>0</v>
      </c>
      <c r="F303" s="422"/>
      <c r="G303" s="43">
        <v>0</v>
      </c>
      <c r="H303" s="44">
        <v>0</v>
      </c>
      <c r="I303" s="39">
        <f t="shared" si="54"/>
        <v>20</v>
      </c>
      <c r="K303" s="296">
        <v>0</v>
      </c>
    </row>
    <row r="304" spans="1:11" s="15" customFormat="1" ht="15">
      <c r="A304" s="28" t="s">
        <v>18</v>
      </c>
      <c r="B304" s="40">
        <v>0</v>
      </c>
      <c r="C304" s="40">
        <v>0</v>
      </c>
      <c r="D304" s="40">
        <v>0</v>
      </c>
      <c r="E304" s="40">
        <v>0</v>
      </c>
      <c r="F304" s="422"/>
      <c r="G304" s="40">
        <v>0</v>
      </c>
      <c r="H304" s="41">
        <v>0</v>
      </c>
      <c r="I304" s="42">
        <f>SUM(B304:H304)</f>
        <v>0</v>
      </c>
      <c r="K304" s="296">
        <v>0</v>
      </c>
    </row>
    <row r="305" spans="1:11" ht="15">
      <c r="A305" s="29" t="s">
        <v>140</v>
      </c>
      <c r="B305" s="43">
        <v>62.497262660095188</v>
      </c>
      <c r="C305" s="43">
        <v>1437.0374936929866</v>
      </c>
      <c r="D305" s="43">
        <v>121.30847664907444</v>
      </c>
      <c r="E305" s="43">
        <v>8.1567669978438495</v>
      </c>
      <c r="F305" s="422"/>
      <c r="G305" s="43">
        <v>0</v>
      </c>
      <c r="H305" s="44">
        <v>0</v>
      </c>
      <c r="I305" s="39">
        <f t="shared" si="54"/>
        <v>1629</v>
      </c>
      <c r="K305" s="296">
        <v>0</v>
      </c>
    </row>
    <row r="306" spans="1:11" ht="15">
      <c r="A306" s="28" t="s">
        <v>19</v>
      </c>
      <c r="B306" s="40">
        <v>0</v>
      </c>
      <c r="C306" s="40">
        <v>0</v>
      </c>
      <c r="D306" s="40">
        <v>0</v>
      </c>
      <c r="E306" s="40">
        <v>0</v>
      </c>
      <c r="F306" s="422"/>
      <c r="G306" s="40">
        <v>0</v>
      </c>
      <c r="H306" s="41">
        <v>0</v>
      </c>
      <c r="I306" s="42">
        <f t="shared" si="54"/>
        <v>0</v>
      </c>
      <c r="K306" s="296">
        <v>0</v>
      </c>
    </row>
    <row r="307" spans="1:11" ht="15">
      <c r="A307" s="29" t="s">
        <v>20</v>
      </c>
      <c r="B307" s="43">
        <v>0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54"/>
        <v>0</v>
      </c>
      <c r="K307" s="296">
        <v>0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54"/>
        <v>0</v>
      </c>
      <c r="K308" s="296">
        <v>0</v>
      </c>
    </row>
    <row r="309" spans="1:11" ht="15">
      <c r="A309" s="30" t="s">
        <v>60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54"/>
        <v>0</v>
      </c>
      <c r="K309" s="296">
        <v>0</v>
      </c>
    </row>
    <row r="310" spans="1:11" ht="15">
      <c r="A310" s="28" t="s">
        <v>22</v>
      </c>
      <c r="B310" s="40">
        <v>0</v>
      </c>
      <c r="C310" s="40">
        <v>0</v>
      </c>
      <c r="D310" s="40">
        <v>0</v>
      </c>
      <c r="E310" s="40">
        <v>0</v>
      </c>
      <c r="F310" s="422"/>
      <c r="G310" s="40">
        <v>0</v>
      </c>
      <c r="H310" s="41">
        <v>0</v>
      </c>
      <c r="I310" s="42">
        <f t="shared" si="54"/>
        <v>0</v>
      </c>
      <c r="K310" s="296">
        <v>0</v>
      </c>
    </row>
    <row r="311" spans="1:11" ht="15">
      <c r="A311" s="30" t="s">
        <v>23</v>
      </c>
      <c r="B311" s="43">
        <v>0</v>
      </c>
      <c r="C311" s="43">
        <v>0</v>
      </c>
      <c r="D311" s="43">
        <v>0</v>
      </c>
      <c r="E311" s="43">
        <v>0</v>
      </c>
      <c r="F311" s="422"/>
      <c r="G311" s="43">
        <v>0</v>
      </c>
      <c r="H311" s="44">
        <v>0</v>
      </c>
      <c r="I311" s="39">
        <f t="shared" si="54"/>
        <v>0</v>
      </c>
      <c r="K311" s="296">
        <v>0</v>
      </c>
    </row>
    <row r="312" spans="1:11" ht="15">
      <c r="A312" s="28" t="s">
        <v>24</v>
      </c>
      <c r="B312" s="40">
        <v>10.293427279199296</v>
      </c>
      <c r="C312" s="40">
        <v>167.87089120147408</v>
      </c>
      <c r="D312" s="40">
        <v>25.253681519326598</v>
      </c>
      <c r="E312" s="40">
        <v>0</v>
      </c>
      <c r="F312" s="422"/>
      <c r="G312" s="40">
        <v>0</v>
      </c>
      <c r="H312" s="41">
        <v>0</v>
      </c>
      <c r="I312" s="42">
        <f>SUM(B312:H312)</f>
        <v>203.41799999999998</v>
      </c>
      <c r="K312" s="296">
        <v>0</v>
      </c>
    </row>
    <row r="313" spans="1:11" ht="15.75" thickBot="1">
      <c r="A313" s="30" t="s">
        <v>25</v>
      </c>
      <c r="B313" s="43">
        <v>21.30111799313396</v>
      </c>
      <c r="C313" s="43">
        <v>34.834968113231284</v>
      </c>
      <c r="D313" s="43">
        <v>108.42813825187136</v>
      </c>
      <c r="E313" s="43">
        <v>1204.2560893038305</v>
      </c>
      <c r="F313" s="423"/>
      <c r="G313" s="43">
        <v>118.17016205030812</v>
      </c>
      <c r="H313" s="44">
        <v>0.39272428762443545</v>
      </c>
      <c r="I313" s="39">
        <f t="shared" si="54"/>
        <v>1487.3831999999995</v>
      </c>
      <c r="K313" s="296">
        <v>0</v>
      </c>
    </row>
    <row r="314" spans="1:11" ht="15">
      <c r="A314" s="31" t="s">
        <v>26</v>
      </c>
      <c r="B314" s="45">
        <f>SUM(B293:B313)</f>
        <v>157.28174673637471</v>
      </c>
      <c r="C314" s="45">
        <f t="shared" ref="C314" si="55">SUM(C293:C313)</f>
        <v>1942.6577074429883</v>
      </c>
      <c r="D314" s="45">
        <f>SUM(D293:D313)</f>
        <v>344.88600318102965</v>
      </c>
      <c r="E314" s="45">
        <f>SUM(E293:E313)</f>
        <v>1213.3734437856822</v>
      </c>
      <c r="F314" s="45">
        <f t="shared" ref="F314" si="56">SUM(F293:F313)</f>
        <v>0</v>
      </c>
      <c r="G314" s="45">
        <f>SUM(G293:G313)</f>
        <v>118.17016205030812</v>
      </c>
      <c r="H314" s="46">
        <f t="shared" ref="H314" si="57">SUM(H293:H313)</f>
        <v>0.39272428762443545</v>
      </c>
      <c r="I314" s="47">
        <f>SUM(I293:I313)</f>
        <v>3776.7617874840071</v>
      </c>
      <c r="K314" s="296">
        <v>0</v>
      </c>
    </row>
    <row r="315" spans="1:11" ht="15" thickBot="1">
      <c r="A315" s="32" t="s">
        <v>90</v>
      </c>
      <c r="B315" s="48">
        <f>B314/$I314</f>
        <v>4.1644603389495806E-2</v>
      </c>
      <c r="C315" s="48">
        <f t="shared" ref="C315:I315" si="58">C314/$I314</f>
        <v>0.51437125684782536</v>
      </c>
      <c r="D315" s="48">
        <f t="shared" si="58"/>
        <v>9.1317912695464146E-2</v>
      </c>
      <c r="E315" s="48">
        <f t="shared" si="58"/>
        <v>0.32127349090608226</v>
      </c>
      <c r="F315" s="48">
        <f t="shared" si="58"/>
        <v>0</v>
      </c>
      <c r="G315" s="48">
        <f t="shared" si="58"/>
        <v>3.1288751766637209E-2</v>
      </c>
      <c r="H315" s="48">
        <f t="shared" si="58"/>
        <v>1.0398439449527989E-4</v>
      </c>
      <c r="I315" s="49">
        <f t="shared" si="58"/>
        <v>1</v>
      </c>
      <c r="K315" s="296"/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</row>
    <row r="317" spans="1:1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</row>
    <row r="318" spans="1:11" ht="15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3.0686198920349373E-9</v>
      </c>
      <c r="C319" s="37">
        <v>397.99999999693142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398.00000000000006</v>
      </c>
    </row>
    <row r="320" spans="1:11" ht="14.25" customHeight="1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59">SUM(B320:H320)</f>
        <v>0</v>
      </c>
    </row>
    <row r="321" spans="1:11" ht="14.25" customHeight="1">
      <c r="A321" s="29" t="s">
        <v>9</v>
      </c>
      <c r="B321" s="43">
        <v>272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59"/>
        <v>272</v>
      </c>
    </row>
    <row r="322" spans="1:11" ht="15">
      <c r="A322" s="28" t="s">
        <v>10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59"/>
        <v>0</v>
      </c>
    </row>
    <row r="323" spans="1:11" ht="15">
      <c r="A323" s="29" t="s">
        <v>11</v>
      </c>
      <c r="B323" s="43">
        <v>0</v>
      </c>
      <c r="C323" s="43">
        <v>0</v>
      </c>
      <c r="D323" s="43">
        <v>0</v>
      </c>
      <c r="E323" s="43">
        <v>0</v>
      </c>
      <c r="F323" s="422"/>
      <c r="G323" s="43">
        <v>0</v>
      </c>
      <c r="H323" s="44">
        <v>0</v>
      </c>
      <c r="I323" s="39">
        <f t="shared" si="59"/>
        <v>0</v>
      </c>
    </row>
    <row r="324" spans="1:11" ht="15">
      <c r="A324" s="28" t="s">
        <v>12</v>
      </c>
      <c r="B324" s="40">
        <v>1.1250711772528098E-8</v>
      </c>
      <c r="C324" s="40">
        <v>0</v>
      </c>
      <c r="D324" s="40">
        <v>0</v>
      </c>
      <c r="E324" s="40">
        <v>0.26163523576103603</v>
      </c>
      <c r="F324" s="422"/>
      <c r="G324" s="40">
        <v>0</v>
      </c>
      <c r="H324" s="41">
        <v>0</v>
      </c>
      <c r="I324" s="42">
        <f t="shared" si="59"/>
        <v>0.26163524701174778</v>
      </c>
    </row>
    <row r="325" spans="1:11" ht="15">
      <c r="A325" s="29" t="s">
        <v>13</v>
      </c>
      <c r="B325" s="43">
        <v>0</v>
      </c>
      <c r="C325" s="43">
        <v>0</v>
      </c>
      <c r="D325" s="43">
        <v>0</v>
      </c>
      <c r="E325" s="43">
        <v>0</v>
      </c>
      <c r="F325" s="422"/>
      <c r="G325" s="43">
        <v>0</v>
      </c>
      <c r="H325" s="44">
        <v>0</v>
      </c>
      <c r="I325" s="39">
        <f t="shared" si="59"/>
        <v>0</v>
      </c>
    </row>
    <row r="326" spans="1:11" ht="15">
      <c r="A326" s="28" t="s">
        <v>14</v>
      </c>
      <c r="B326" s="40">
        <v>6.8828316489338382E-9</v>
      </c>
      <c r="C326" s="40">
        <v>0.44138691155503423</v>
      </c>
      <c r="D326" s="40">
        <v>0</v>
      </c>
      <c r="E326" s="40">
        <v>4.2073714048085589E-2</v>
      </c>
      <c r="F326" s="422"/>
      <c r="G326" s="40">
        <v>0</v>
      </c>
      <c r="H326" s="41">
        <v>0</v>
      </c>
      <c r="I326" s="42">
        <f t="shared" si="59"/>
        <v>0.48346063248595145</v>
      </c>
    </row>
    <row r="327" spans="1:11" ht="15">
      <c r="A327" s="29" t="s">
        <v>15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59"/>
        <v>0</v>
      </c>
    </row>
    <row r="328" spans="1:11" s="15" customFormat="1" ht="15">
      <c r="A328" s="28" t="s">
        <v>16</v>
      </c>
      <c r="B328" s="40">
        <v>20.752376858056316</v>
      </c>
      <c r="C328" s="40">
        <v>222.53514049724603</v>
      </c>
      <c r="D328" s="40">
        <v>25.712482644697658</v>
      </c>
      <c r="E328" s="40">
        <v>0</v>
      </c>
      <c r="F328" s="422"/>
      <c r="G328" s="40">
        <v>0</v>
      </c>
      <c r="H328" s="41">
        <v>0</v>
      </c>
      <c r="I328" s="42">
        <f t="shared" si="59"/>
        <v>269</v>
      </c>
      <c r="K328"/>
    </row>
    <row r="329" spans="1:11" ht="15">
      <c r="A329" s="29" t="s">
        <v>17</v>
      </c>
      <c r="B329" s="43">
        <v>3.9159299886060466</v>
      </c>
      <c r="C329" s="43">
        <v>0</v>
      </c>
      <c r="D329" s="43">
        <v>10.084070011393953</v>
      </c>
      <c r="E329" s="43">
        <v>0</v>
      </c>
      <c r="F329" s="422"/>
      <c r="G329" s="43">
        <v>0</v>
      </c>
      <c r="H329" s="44">
        <v>0</v>
      </c>
      <c r="I329" s="39">
        <f t="shared" si="59"/>
        <v>14</v>
      </c>
    </row>
    <row r="330" spans="1:11" ht="15">
      <c r="A330" s="28" t="s">
        <v>18</v>
      </c>
      <c r="B330" s="40">
        <v>0</v>
      </c>
      <c r="C330" s="40">
        <v>0</v>
      </c>
      <c r="D330" s="40">
        <v>0</v>
      </c>
      <c r="E330" s="40">
        <v>0</v>
      </c>
      <c r="F330" s="422"/>
      <c r="G330" s="40">
        <v>0</v>
      </c>
      <c r="H330" s="41">
        <v>0</v>
      </c>
      <c r="I330" s="42">
        <f t="shared" si="59"/>
        <v>0</v>
      </c>
    </row>
    <row r="331" spans="1:11" ht="15">
      <c r="A331" s="29" t="s">
        <v>140</v>
      </c>
      <c r="B331" s="43">
        <v>406.39139224586364</v>
      </c>
      <c r="C331" s="43">
        <v>647.36554790517346</v>
      </c>
      <c r="D331" s="43">
        <v>238.2127214416731</v>
      </c>
      <c r="E331" s="43">
        <v>233.03033840728969</v>
      </c>
      <c r="F331" s="422"/>
      <c r="G331" s="43">
        <v>0</v>
      </c>
      <c r="H331" s="44">
        <v>0</v>
      </c>
      <c r="I331" s="39">
        <f>SUM(B331:H331)</f>
        <v>1524.9999999999998</v>
      </c>
    </row>
    <row r="332" spans="1:11" ht="15">
      <c r="A332" s="28" t="s">
        <v>19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59"/>
        <v>0</v>
      </c>
    </row>
    <row r="333" spans="1:11" ht="15">
      <c r="A333" s="29" t="s">
        <v>20</v>
      </c>
      <c r="B333" s="43">
        <v>0</v>
      </c>
      <c r="C333" s="43">
        <v>0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59"/>
        <v>0</v>
      </c>
    </row>
    <row r="334" spans="1:11" ht="15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59"/>
        <v>0</v>
      </c>
    </row>
    <row r="335" spans="1:11" ht="15">
      <c r="A335" s="30" t="s">
        <v>60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59"/>
        <v>0</v>
      </c>
    </row>
    <row r="336" spans="1:11" ht="15">
      <c r="A336" s="28" t="s">
        <v>22</v>
      </c>
      <c r="B336" s="40">
        <v>3.3904719760994135</v>
      </c>
      <c r="C336" s="40">
        <v>366.28965933667087</v>
      </c>
      <c r="D336" s="40">
        <v>0.31986868722972001</v>
      </c>
      <c r="E336" s="40">
        <v>0</v>
      </c>
      <c r="F336" s="422"/>
      <c r="G336" s="40">
        <v>0</v>
      </c>
      <c r="H336" s="41">
        <v>0</v>
      </c>
      <c r="I336" s="42">
        <f t="shared" si="59"/>
        <v>370</v>
      </c>
    </row>
    <row r="337" spans="1:11" ht="15">
      <c r="A337" s="30" t="s">
        <v>23</v>
      </c>
      <c r="B337" s="43">
        <v>0</v>
      </c>
      <c r="C337" s="43">
        <v>0</v>
      </c>
      <c r="D337" s="43">
        <v>0</v>
      </c>
      <c r="E337" s="43">
        <v>0</v>
      </c>
      <c r="F337" s="422"/>
      <c r="G337" s="43">
        <v>0</v>
      </c>
      <c r="H337" s="44">
        <v>0</v>
      </c>
      <c r="I337" s="39">
        <f t="shared" si="59"/>
        <v>0</v>
      </c>
    </row>
    <row r="338" spans="1:11" ht="15">
      <c r="A338" s="28" t="s">
        <v>24</v>
      </c>
      <c r="B338" s="40">
        <v>17.964147340107356</v>
      </c>
      <c r="C338" s="40">
        <v>0</v>
      </c>
      <c r="D338" s="40">
        <v>43.102652659892648</v>
      </c>
      <c r="E338" s="40">
        <v>0</v>
      </c>
      <c r="F338" s="422"/>
      <c r="G338" s="40">
        <v>0</v>
      </c>
      <c r="H338" s="41">
        <v>0</v>
      </c>
      <c r="I338" s="42">
        <f t="shared" si="59"/>
        <v>61.066800000000001</v>
      </c>
    </row>
    <row r="339" spans="1:11" ht="15.75" thickBot="1">
      <c r="A339" s="30" t="s">
        <v>25</v>
      </c>
      <c r="B339" s="43">
        <v>29.021568750098485</v>
      </c>
      <c r="C339" s="43">
        <v>18.891962141471033</v>
      </c>
      <c r="D339" s="43">
        <v>46.627933485692552</v>
      </c>
      <c r="E339" s="43">
        <v>1386.3096818405211</v>
      </c>
      <c r="F339" s="423"/>
      <c r="G339" s="43">
        <v>111.37845378221658</v>
      </c>
      <c r="H339" s="44">
        <v>0</v>
      </c>
      <c r="I339" s="39">
        <f t="shared" si="59"/>
        <v>1592.2295999999999</v>
      </c>
      <c r="K339" s="296">
        <v>0</v>
      </c>
    </row>
    <row r="340" spans="1:11" ht="15">
      <c r="A340" s="31" t="s">
        <v>26</v>
      </c>
      <c r="B340" s="45">
        <f>SUM(B319:B339)</f>
        <v>753.43588718003343</v>
      </c>
      <c r="C340" s="45">
        <f t="shared" ref="C340" si="60">SUM(C319:C339)</f>
        <v>1653.5236967890478</v>
      </c>
      <c r="D340" s="45">
        <f>SUM(D319:D339)</f>
        <v>364.05972893057964</v>
      </c>
      <c r="E340" s="45">
        <f>SUM(E319:E339)</f>
        <v>1619.6437291976199</v>
      </c>
      <c r="F340" s="45">
        <f t="shared" ref="F340" si="61">SUM(F319:F339)</f>
        <v>0</v>
      </c>
      <c r="G340" s="45">
        <f>SUM(G319:G339)</f>
        <v>111.37845378221658</v>
      </c>
      <c r="H340" s="46">
        <f t="shared" ref="H340" si="62">SUM(H319:H339)</f>
        <v>0</v>
      </c>
      <c r="I340" s="47">
        <f>SUM(I319:I339)</f>
        <v>4502.0414958794972</v>
      </c>
      <c r="K340" s="296">
        <v>0</v>
      </c>
    </row>
    <row r="341" spans="1:11" ht="15" thickBot="1">
      <c r="A341" s="32" t="s">
        <v>90</v>
      </c>
      <c r="B341" s="48">
        <f>B340/$I340</f>
        <v>0.16735427424860858</v>
      </c>
      <c r="C341" s="48">
        <f t="shared" ref="C341:I341" si="63">C340/$I340</f>
        <v>0.36728308664023618</v>
      </c>
      <c r="D341" s="48">
        <f t="shared" si="63"/>
        <v>8.0865476087634031E-2</v>
      </c>
      <c r="E341" s="48">
        <f t="shared" si="63"/>
        <v>0.35975761900018072</v>
      </c>
      <c r="F341" s="48">
        <f t="shared" si="63"/>
        <v>0</v>
      </c>
      <c r="G341" s="48">
        <f t="shared" si="63"/>
        <v>2.4739544023340509E-2</v>
      </c>
      <c r="H341" s="48">
        <f t="shared" si="63"/>
        <v>0</v>
      </c>
      <c r="I341" s="49">
        <f t="shared" si="63"/>
        <v>1</v>
      </c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</row>
    <row r="344" spans="1:11" ht="15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</row>
    <row r="345" spans="1:11" ht="14.25" customHeight="1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>
        <v>0</v>
      </c>
      <c r="G345" s="37">
        <v>0</v>
      </c>
      <c r="H345" s="38">
        <v>0</v>
      </c>
      <c r="I345" s="39">
        <f>SUM(B345:H345)</f>
        <v>0</v>
      </c>
    </row>
    <row r="346" spans="1:11" ht="14.25" customHeight="1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64">SUM(B346:H346)</f>
        <v>0</v>
      </c>
    </row>
    <row r="347" spans="1:11" ht="15">
      <c r="A347" s="29" t="s">
        <v>9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64"/>
        <v>0</v>
      </c>
    </row>
    <row r="348" spans="1:11" ht="15">
      <c r="A348" s="28" t="s">
        <v>10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64"/>
        <v>0</v>
      </c>
    </row>
    <row r="349" spans="1:11" ht="15">
      <c r="A349" s="29" t="s">
        <v>11</v>
      </c>
      <c r="B349" s="43">
        <v>0</v>
      </c>
      <c r="C349" s="43">
        <v>0</v>
      </c>
      <c r="D349" s="43">
        <v>0</v>
      </c>
      <c r="E349" s="43">
        <v>0</v>
      </c>
      <c r="F349" s="422"/>
      <c r="G349" s="43">
        <v>0</v>
      </c>
      <c r="H349" s="44">
        <v>0</v>
      </c>
      <c r="I349" s="39">
        <f t="shared" si="64"/>
        <v>0</v>
      </c>
    </row>
    <row r="350" spans="1:11" ht="15">
      <c r="A350" s="28" t="s">
        <v>12</v>
      </c>
      <c r="B350" s="40">
        <v>1.125068974002294E-8</v>
      </c>
      <c r="C350" s="40">
        <v>1.125068974002294E-8</v>
      </c>
      <c r="D350" s="40">
        <v>1.125068974002294E-8</v>
      </c>
      <c r="E350" s="40">
        <v>2.2486476821817373E-2</v>
      </c>
      <c r="F350" s="422"/>
      <c r="G350" s="40">
        <v>0</v>
      </c>
      <c r="H350" s="41">
        <v>0</v>
      </c>
      <c r="I350" s="42">
        <f t="shared" si="64"/>
        <v>2.2486510573886592E-2</v>
      </c>
    </row>
    <row r="351" spans="1:11" ht="15">
      <c r="A351" s="29" t="s">
        <v>13</v>
      </c>
      <c r="B351" s="43">
        <v>0</v>
      </c>
      <c r="C351" s="43">
        <v>0</v>
      </c>
      <c r="D351" s="43">
        <v>0</v>
      </c>
      <c r="E351" s="43">
        <v>0</v>
      </c>
      <c r="F351" s="422"/>
      <c r="G351" s="43">
        <v>0</v>
      </c>
      <c r="H351" s="44">
        <v>0</v>
      </c>
      <c r="I351" s="39">
        <f t="shared" si="64"/>
        <v>0</v>
      </c>
    </row>
    <row r="352" spans="1:11" s="15" customFormat="1" ht="15">
      <c r="A352" s="28" t="s">
        <v>14</v>
      </c>
      <c r="B352" s="40">
        <v>6.8828317052471826E-9</v>
      </c>
      <c r="C352" s="40">
        <v>6.8828317052471826E-9</v>
      </c>
      <c r="D352" s="40">
        <v>6.8828317052471826E-9</v>
      </c>
      <c r="E352" s="40">
        <v>4.5469645711626772</v>
      </c>
      <c r="F352" s="422"/>
      <c r="G352" s="40">
        <v>0</v>
      </c>
      <c r="H352" s="41">
        <v>0</v>
      </c>
      <c r="I352" s="42">
        <f t="shared" si="64"/>
        <v>4.5469645918111725</v>
      </c>
      <c r="K352"/>
    </row>
    <row r="353" spans="1:11" ht="15">
      <c r="A353" s="29" t="s">
        <v>15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64"/>
        <v>0</v>
      </c>
    </row>
    <row r="354" spans="1:11" ht="15">
      <c r="A354" s="28" t="s">
        <v>16</v>
      </c>
      <c r="B354" s="40">
        <v>9.9825856904606144E-3</v>
      </c>
      <c r="C354" s="40">
        <v>0.29383635226863081</v>
      </c>
      <c r="D354" s="40">
        <v>4.6961810574954539</v>
      </c>
      <c r="E354" s="40">
        <v>4.5454545289256197E-9</v>
      </c>
      <c r="F354" s="422"/>
      <c r="G354" s="40">
        <v>0</v>
      </c>
      <c r="H354" s="41">
        <v>0</v>
      </c>
      <c r="I354" s="42">
        <f t="shared" si="64"/>
        <v>5</v>
      </c>
    </row>
    <row r="355" spans="1:11" ht="15">
      <c r="A355" s="29" t="s">
        <v>17</v>
      </c>
      <c r="B355" s="43">
        <v>0</v>
      </c>
      <c r="C355" s="43">
        <v>0</v>
      </c>
      <c r="D355" s="43">
        <v>0</v>
      </c>
      <c r="E355" s="43">
        <v>0</v>
      </c>
      <c r="F355" s="422"/>
      <c r="G355" s="43">
        <v>0</v>
      </c>
      <c r="H355" s="44">
        <v>0</v>
      </c>
      <c r="I355" s="39">
        <f t="shared" si="64"/>
        <v>0</v>
      </c>
    </row>
    <row r="356" spans="1:11" ht="15">
      <c r="A356" s="28" t="s">
        <v>18</v>
      </c>
      <c r="B356" s="40">
        <v>0</v>
      </c>
      <c r="C356" s="40">
        <v>0</v>
      </c>
      <c r="D356" s="40">
        <v>0</v>
      </c>
      <c r="E356" s="40">
        <v>0</v>
      </c>
      <c r="F356" s="422"/>
      <c r="G356" s="40">
        <v>0</v>
      </c>
      <c r="H356" s="41">
        <v>0</v>
      </c>
      <c r="I356" s="42">
        <f t="shared" si="64"/>
        <v>0</v>
      </c>
    </row>
    <row r="357" spans="1:11" ht="15">
      <c r="A357" s="29" t="s">
        <v>140</v>
      </c>
      <c r="B357" s="43">
        <v>8.9676171281293584</v>
      </c>
      <c r="C357" s="43">
        <v>240.92943732972137</v>
      </c>
      <c r="D357" s="43">
        <v>307.10294553011903</v>
      </c>
      <c r="E357" s="43">
        <v>1.2030237579954192E-8</v>
      </c>
      <c r="F357" s="422"/>
      <c r="G357" s="43">
        <v>0</v>
      </c>
      <c r="H357" s="44">
        <v>0</v>
      </c>
      <c r="I357" s="39">
        <f>SUM(B357:H357)</f>
        <v>557</v>
      </c>
    </row>
    <row r="358" spans="1:11" ht="15">
      <c r="A358" s="28" t="s">
        <v>19</v>
      </c>
      <c r="B358" s="40">
        <v>0</v>
      </c>
      <c r="C358" s="40">
        <v>0</v>
      </c>
      <c r="D358" s="40">
        <v>0</v>
      </c>
      <c r="E358" s="40">
        <v>0</v>
      </c>
      <c r="F358" s="422"/>
      <c r="G358" s="40">
        <v>0</v>
      </c>
      <c r="H358" s="41">
        <v>0</v>
      </c>
      <c r="I358" s="42">
        <f t="shared" si="64"/>
        <v>0</v>
      </c>
    </row>
    <row r="359" spans="1:11" ht="15">
      <c r="A359" s="29" t="s">
        <v>20</v>
      </c>
      <c r="B359" s="43">
        <v>0</v>
      </c>
      <c r="C359" s="43">
        <v>0</v>
      </c>
      <c r="D359" s="43">
        <v>0</v>
      </c>
      <c r="E359" s="43">
        <v>0</v>
      </c>
      <c r="F359" s="422"/>
      <c r="G359" s="43">
        <v>0</v>
      </c>
      <c r="H359" s="44">
        <v>0</v>
      </c>
      <c r="I359" s="39">
        <f t="shared" si="64"/>
        <v>0</v>
      </c>
    </row>
    <row r="360" spans="1:11" ht="15">
      <c r="A360" s="28" t="s">
        <v>21</v>
      </c>
      <c r="B360" s="40">
        <v>4.0924148228998751</v>
      </c>
      <c r="C360" s="40">
        <v>220.31436692537258</v>
      </c>
      <c r="D360" s="40">
        <v>68.593218244457091</v>
      </c>
      <c r="E360" s="40">
        <v>7.2704714632982159E-9</v>
      </c>
      <c r="F360" s="422"/>
      <c r="G360" s="40">
        <v>0</v>
      </c>
      <c r="H360" s="41">
        <v>0</v>
      </c>
      <c r="I360" s="42">
        <f t="shared" si="64"/>
        <v>293</v>
      </c>
    </row>
    <row r="361" spans="1:11" ht="15">
      <c r="A361" s="30" t="s">
        <v>60</v>
      </c>
      <c r="B361" s="43">
        <v>17.966162087318487</v>
      </c>
      <c r="C361" s="43">
        <v>30.468388233854558</v>
      </c>
      <c r="D361" s="43">
        <v>55.565449609493612</v>
      </c>
      <c r="E361" s="43">
        <v>6.9333333148444423E-8</v>
      </c>
      <c r="F361" s="422"/>
      <c r="G361" s="43">
        <v>0</v>
      </c>
      <c r="H361" s="44">
        <v>0</v>
      </c>
      <c r="I361" s="39">
        <f t="shared" si="64"/>
        <v>104</v>
      </c>
    </row>
    <row r="362" spans="1:11" ht="15">
      <c r="A362" s="28" t="s">
        <v>22</v>
      </c>
      <c r="B362" s="40">
        <v>20.537801873967986</v>
      </c>
      <c r="C362" s="40">
        <v>59.799696841357147</v>
      </c>
      <c r="D362" s="40">
        <v>33.662501266579625</v>
      </c>
      <c r="E362" s="40">
        <v>1.8095238083749053E-8</v>
      </c>
      <c r="F362" s="422"/>
      <c r="G362" s="40">
        <v>0</v>
      </c>
      <c r="H362" s="41">
        <v>0</v>
      </c>
      <c r="I362" s="42">
        <f t="shared" si="64"/>
        <v>113.99999999999999</v>
      </c>
    </row>
    <row r="363" spans="1:11" ht="15">
      <c r="A363" s="30" t="s">
        <v>23</v>
      </c>
      <c r="B363" s="43">
        <v>0</v>
      </c>
      <c r="C363" s="43">
        <v>0</v>
      </c>
      <c r="D363" s="43">
        <v>0</v>
      </c>
      <c r="E363" s="43">
        <v>0</v>
      </c>
      <c r="F363" s="422"/>
      <c r="G363" s="43">
        <v>0</v>
      </c>
      <c r="H363" s="44">
        <v>0</v>
      </c>
      <c r="I363" s="39">
        <f t="shared" si="64"/>
        <v>0</v>
      </c>
    </row>
    <row r="364" spans="1:11" ht="15">
      <c r="A364" s="28" t="s">
        <v>24</v>
      </c>
      <c r="B364" s="40">
        <v>8.050789414349822</v>
      </c>
      <c r="C364" s="40">
        <v>1.1390841177938074E-4</v>
      </c>
      <c r="D364" s="40">
        <v>0.80869666976496968</v>
      </c>
      <c r="E364" s="40">
        <v>7.4734284594478901E-9</v>
      </c>
      <c r="F364" s="422"/>
      <c r="G364" s="40">
        <v>0</v>
      </c>
      <c r="H364" s="41">
        <v>0</v>
      </c>
      <c r="I364" s="42">
        <f t="shared" si="64"/>
        <v>8.8595999999999986</v>
      </c>
    </row>
    <row r="365" spans="1:11" ht="15.75" thickBot="1">
      <c r="A365" s="30" t="s">
        <v>25</v>
      </c>
      <c r="B365" s="43">
        <v>2.6913287009143771</v>
      </c>
      <c r="C365" s="43">
        <v>4.4455298299858201</v>
      </c>
      <c r="D365" s="43">
        <v>2.6161340314851893</v>
      </c>
      <c r="E365" s="43">
        <v>433.17468677254368</v>
      </c>
      <c r="F365" s="423"/>
      <c r="G365" s="43">
        <v>5.5726721623707185</v>
      </c>
      <c r="H365" s="44">
        <v>2.3648502700196913E-2</v>
      </c>
      <c r="I365" s="39">
        <f t="shared" si="64"/>
        <v>448.524</v>
      </c>
      <c r="K365" s="296">
        <v>0</v>
      </c>
    </row>
    <row r="366" spans="1:11" ht="15">
      <c r="A366" s="31" t="s">
        <v>26</v>
      </c>
      <c r="B366" s="45">
        <f>SUM(B345:B365)</f>
        <v>62.316096631403887</v>
      </c>
      <c r="C366" s="45">
        <f t="shared" ref="C366" si="65">SUM(C345:C365)</f>
        <v>556.25136943910547</v>
      </c>
      <c r="D366" s="45">
        <f>SUM(D345:D365)</f>
        <v>473.04512642752854</v>
      </c>
      <c r="E366" s="45">
        <f>SUM(E345:E365)</f>
        <v>437.74413793927636</v>
      </c>
      <c r="F366" s="45">
        <f t="shared" ref="F366" si="66">SUM(F345:F365)</f>
        <v>0</v>
      </c>
      <c r="G366" s="45">
        <f>SUM(G345:G365)</f>
        <v>5.5726721623707185</v>
      </c>
      <c r="H366" s="46">
        <f t="shared" ref="H366" si="67">SUM(H345:H365)</f>
        <v>2.3648502700196913E-2</v>
      </c>
      <c r="I366" s="47">
        <f>SUM(I345:I365)</f>
        <v>1534.953051102385</v>
      </c>
      <c r="K366" s="296">
        <v>0</v>
      </c>
    </row>
    <row r="367" spans="1:11" ht="15" thickBot="1">
      <c r="A367" s="32" t="s">
        <v>90</v>
      </c>
      <c r="B367" s="48">
        <f>B366/$I366</f>
        <v>4.0598047338743823E-2</v>
      </c>
      <c r="C367" s="48">
        <f t="shared" ref="C367:I367" si="68">C366/$I366</f>
        <v>0.36238982621625615</v>
      </c>
      <c r="D367" s="48">
        <f t="shared" si="68"/>
        <v>0.30818214673588434</v>
      </c>
      <c r="E367" s="48">
        <f t="shared" si="68"/>
        <v>0.28518405668817931</v>
      </c>
      <c r="F367" s="48">
        <f t="shared" si="68"/>
        <v>0</v>
      </c>
      <c r="G367" s="48">
        <f t="shared" si="68"/>
        <v>3.6305163590303244E-3</v>
      </c>
      <c r="H367" s="48">
        <f t="shared" si="68"/>
        <v>1.5406661906181979E-5</v>
      </c>
      <c r="I367" s="49">
        <f t="shared" si="68"/>
        <v>1</v>
      </c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</row>
    <row r="369" spans="1:11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</row>
    <row r="370" spans="1:11" ht="14.25" customHeight="1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</row>
    <row r="371" spans="1:11" ht="14.25" customHeight="1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>
        <v>0</v>
      </c>
      <c r="G371" s="37">
        <v>0</v>
      </c>
      <c r="H371" s="38">
        <v>0</v>
      </c>
      <c r="I371" s="39">
        <f>SUM(B371:H371)</f>
        <v>0</v>
      </c>
    </row>
    <row r="372" spans="1:1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69">SUM(B372:H372)</f>
        <v>0</v>
      </c>
    </row>
    <row r="373" spans="1:11" ht="15">
      <c r="A373" s="29" t="s">
        <v>9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69"/>
        <v>0</v>
      </c>
    </row>
    <row r="374" spans="1:11" ht="15">
      <c r="A374" s="28" t="s">
        <v>10</v>
      </c>
      <c r="B374" s="40">
        <v>6.9999998600000034E-8</v>
      </c>
      <c r="C374" s="40">
        <v>6.9999998600000034E-8</v>
      </c>
      <c r="D374" s="40">
        <v>13.999999790000006</v>
      </c>
      <c r="E374" s="40">
        <v>6.9999998600000034E-8</v>
      </c>
      <c r="F374" s="422"/>
      <c r="G374" s="40">
        <v>0</v>
      </c>
      <c r="H374" s="41">
        <v>0</v>
      </c>
      <c r="I374" s="42">
        <f t="shared" si="69"/>
        <v>14.000000000000002</v>
      </c>
    </row>
    <row r="375" spans="1:11" ht="15">
      <c r="A375" s="29" t="s">
        <v>11</v>
      </c>
      <c r="B375" s="43">
        <v>0</v>
      </c>
      <c r="C375" s="43">
        <v>0</v>
      </c>
      <c r="D375" s="43">
        <v>0</v>
      </c>
      <c r="E375" s="43">
        <v>0</v>
      </c>
      <c r="F375" s="422"/>
      <c r="G375" s="43">
        <v>0</v>
      </c>
      <c r="H375" s="44">
        <v>0</v>
      </c>
      <c r="I375" s="39">
        <f t="shared" si="69"/>
        <v>0</v>
      </c>
    </row>
    <row r="376" spans="1:11" s="15" customFormat="1" ht="15">
      <c r="A376" s="28" t="s">
        <v>12</v>
      </c>
      <c r="B376" s="40">
        <v>1.1250712057994245E-8</v>
      </c>
      <c r="C376" s="40">
        <v>1.1250712057994245E-8</v>
      </c>
      <c r="D376" s="40">
        <v>1.1250712057994245E-8</v>
      </c>
      <c r="E376" s="40">
        <v>2.5528676564354753</v>
      </c>
      <c r="F376" s="422"/>
      <c r="G376" s="40">
        <v>0</v>
      </c>
      <c r="H376" s="41">
        <v>0</v>
      </c>
      <c r="I376" s="42">
        <f t="shared" si="69"/>
        <v>2.5528676901876115</v>
      </c>
      <c r="K376"/>
    </row>
    <row r="377" spans="1:11" ht="15">
      <c r="A377" s="29" t="s">
        <v>13</v>
      </c>
      <c r="B377" s="43">
        <v>0</v>
      </c>
      <c r="C377" s="43">
        <v>0</v>
      </c>
      <c r="D377" s="43">
        <v>0</v>
      </c>
      <c r="E377" s="43">
        <v>0</v>
      </c>
      <c r="F377" s="422"/>
      <c r="G377" s="43">
        <v>0</v>
      </c>
      <c r="H377" s="44">
        <v>0</v>
      </c>
      <c r="I377" s="39">
        <f t="shared" si="69"/>
        <v>0</v>
      </c>
    </row>
    <row r="378" spans="1:11" ht="15">
      <c r="A378" s="28" t="s">
        <v>14</v>
      </c>
      <c r="B378" s="40">
        <v>6.8828317466907842E-9</v>
      </c>
      <c r="C378" s="40">
        <v>6.8828317466907842E-9</v>
      </c>
      <c r="D378" s="40">
        <v>6.8828317466907842E-9</v>
      </c>
      <c r="E378" s="40">
        <v>819.88271332764509</v>
      </c>
      <c r="F378" s="422"/>
      <c r="G378" s="40">
        <v>0</v>
      </c>
      <c r="H378" s="41">
        <v>0</v>
      </c>
      <c r="I378" s="42">
        <f t="shared" si="69"/>
        <v>819.88271334829358</v>
      </c>
    </row>
    <row r="379" spans="1:11" ht="15">
      <c r="A379" s="29" t="s">
        <v>15</v>
      </c>
      <c r="B379" s="43">
        <v>10.999999994310343</v>
      </c>
      <c r="C379" s="43">
        <v>1.8965517228299642E-9</v>
      </c>
      <c r="D379" s="43">
        <v>1.8965517228299642E-9</v>
      </c>
      <c r="E379" s="43">
        <v>1.8965517228299642E-9</v>
      </c>
      <c r="F379" s="422"/>
      <c r="G379" s="43">
        <v>0</v>
      </c>
      <c r="H379" s="44">
        <v>0</v>
      </c>
      <c r="I379" s="39">
        <f t="shared" si="69"/>
        <v>11</v>
      </c>
    </row>
    <row r="380" spans="1:11" ht="15">
      <c r="A380" s="28" t="s">
        <v>16</v>
      </c>
      <c r="B380" s="40">
        <v>33.635337748588789</v>
      </c>
      <c r="C380" s="40">
        <v>8.0263157880655572E-9</v>
      </c>
      <c r="D380" s="40">
        <v>149.36466223535857</v>
      </c>
      <c r="E380" s="40">
        <v>8.0263157880655572E-9</v>
      </c>
      <c r="F380" s="422"/>
      <c r="G380" s="40">
        <v>0</v>
      </c>
      <c r="H380" s="41">
        <v>0</v>
      </c>
      <c r="I380" s="42">
        <f t="shared" si="69"/>
        <v>183</v>
      </c>
    </row>
    <row r="381" spans="1:11" ht="15">
      <c r="A381" s="29" t="s">
        <v>17</v>
      </c>
      <c r="B381" s="43">
        <v>2.5520883199033118</v>
      </c>
      <c r="C381" s="43">
        <v>1.4888888875654322E-8</v>
      </c>
      <c r="D381" s="43">
        <v>64.447911650318915</v>
      </c>
      <c r="E381" s="43">
        <v>1.4888888875654322E-8</v>
      </c>
      <c r="F381" s="422"/>
      <c r="G381" s="43">
        <v>0</v>
      </c>
      <c r="H381" s="44">
        <v>0</v>
      </c>
      <c r="I381" s="39">
        <f t="shared" si="69"/>
        <v>67</v>
      </c>
    </row>
    <row r="382" spans="1:11" ht="15">
      <c r="A382" s="28" t="s">
        <v>18</v>
      </c>
      <c r="B382" s="40">
        <v>0</v>
      </c>
      <c r="C382" s="40">
        <v>0</v>
      </c>
      <c r="D382" s="40">
        <v>0</v>
      </c>
      <c r="E382" s="40">
        <v>0</v>
      </c>
      <c r="F382" s="422"/>
      <c r="G382" s="40">
        <v>0</v>
      </c>
      <c r="H382" s="41">
        <v>0</v>
      </c>
      <c r="I382" s="42">
        <f t="shared" si="69"/>
        <v>0</v>
      </c>
    </row>
    <row r="383" spans="1:11" ht="15">
      <c r="A383" s="29" t="s">
        <v>140</v>
      </c>
      <c r="B383" s="43">
        <v>61.806819580750862</v>
      </c>
      <c r="C383" s="43">
        <v>5.2176757197781809</v>
      </c>
      <c r="D383" s="43">
        <v>144.97550467329813</v>
      </c>
      <c r="E383" s="43">
        <v>2.6172839493247982E-8</v>
      </c>
      <c r="F383" s="422"/>
      <c r="G383" s="43">
        <v>0</v>
      </c>
      <c r="H383" s="44">
        <v>0</v>
      </c>
      <c r="I383" s="39">
        <f>SUM(B383:H383)</f>
        <v>212.00000000000003</v>
      </c>
    </row>
    <row r="384" spans="1:11" ht="15">
      <c r="A384" s="28" t="s">
        <v>19</v>
      </c>
      <c r="B384" s="40">
        <v>0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69"/>
        <v>0</v>
      </c>
    </row>
    <row r="385" spans="1:11" ht="15">
      <c r="A385" s="29" t="s">
        <v>20</v>
      </c>
      <c r="B385" s="43">
        <v>0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69"/>
        <v>0</v>
      </c>
    </row>
    <row r="386" spans="1:11" ht="15">
      <c r="A386" s="28" t="s">
        <v>21</v>
      </c>
      <c r="B386" s="40">
        <v>2.5077949511368436</v>
      </c>
      <c r="C386" s="40">
        <v>9.9999999000000018E-9</v>
      </c>
      <c r="D386" s="40">
        <v>1.4922050288631563</v>
      </c>
      <c r="E386" s="40">
        <v>9.9999999000000018E-9</v>
      </c>
      <c r="F386" s="422"/>
      <c r="G386" s="40">
        <v>0</v>
      </c>
      <c r="H386" s="41">
        <v>0</v>
      </c>
      <c r="I386" s="42">
        <f t="shared" si="69"/>
        <v>4</v>
      </c>
    </row>
    <row r="387" spans="1:11" ht="15">
      <c r="A387" s="30" t="s">
        <v>60</v>
      </c>
      <c r="B387" s="43">
        <v>8.9999999100000014</v>
      </c>
      <c r="C387" s="43">
        <v>2.999999960000001E-8</v>
      </c>
      <c r="D387" s="43">
        <v>2.999999960000001E-8</v>
      </c>
      <c r="E387" s="43">
        <v>2.999999960000001E-8</v>
      </c>
      <c r="F387" s="422"/>
      <c r="G387" s="43">
        <v>0</v>
      </c>
      <c r="H387" s="44">
        <v>0</v>
      </c>
      <c r="I387" s="39">
        <f t="shared" si="69"/>
        <v>8.9999999999999982</v>
      </c>
    </row>
    <row r="388" spans="1:11" ht="15">
      <c r="A388" s="28" t="s">
        <v>22</v>
      </c>
      <c r="B388" s="40">
        <v>15.999999985454544</v>
      </c>
      <c r="C388" s="40">
        <v>4.8484848426078968E-9</v>
      </c>
      <c r="D388" s="40">
        <v>4.8484848426078968E-9</v>
      </c>
      <c r="E388" s="40">
        <v>4.8484848426078968E-9</v>
      </c>
      <c r="F388" s="422"/>
      <c r="G388" s="40">
        <v>0</v>
      </c>
      <c r="H388" s="41">
        <v>0</v>
      </c>
      <c r="I388" s="42">
        <f t="shared" si="69"/>
        <v>15.999999999999996</v>
      </c>
    </row>
    <row r="389" spans="1:11" ht="15">
      <c r="A389" s="30" t="s">
        <v>23</v>
      </c>
      <c r="B389" s="43">
        <v>0</v>
      </c>
      <c r="C389" s="43">
        <v>0</v>
      </c>
      <c r="D389" s="43">
        <v>0</v>
      </c>
      <c r="E389" s="43">
        <v>0</v>
      </c>
      <c r="F389" s="422"/>
      <c r="G389" s="43">
        <v>0</v>
      </c>
      <c r="H389" s="44">
        <v>0</v>
      </c>
      <c r="I389" s="39">
        <f t="shared" si="69"/>
        <v>0</v>
      </c>
    </row>
    <row r="390" spans="1:11" ht="15">
      <c r="A390" s="28" t="s">
        <v>24</v>
      </c>
      <c r="B390" s="40">
        <v>13.82039997758466</v>
      </c>
      <c r="C390" s="40">
        <v>7.4717788861386198E-9</v>
      </c>
      <c r="D390" s="40">
        <v>7.4717788861386198E-9</v>
      </c>
      <c r="E390" s="40">
        <v>7.4717788861386198E-9</v>
      </c>
      <c r="F390" s="422"/>
      <c r="G390" s="40">
        <v>0</v>
      </c>
      <c r="H390" s="41">
        <v>0</v>
      </c>
      <c r="I390" s="42">
        <f t="shared" si="69"/>
        <v>13.820399999999999</v>
      </c>
    </row>
    <row r="391" spans="1:11" ht="15.75" thickBot="1">
      <c r="A391" s="30" t="s">
        <v>25</v>
      </c>
      <c r="B391" s="43">
        <v>20.072116137640368</v>
      </c>
      <c r="C391" s="43">
        <v>2.4949883063827491E-2</v>
      </c>
      <c r="D391" s="43">
        <v>5.4251114100003033</v>
      </c>
      <c r="E391" s="43">
        <v>86.68528713484551</v>
      </c>
      <c r="F391" s="423"/>
      <c r="G391" s="43">
        <v>73.185335434449982</v>
      </c>
      <c r="H391" s="44">
        <v>0</v>
      </c>
      <c r="I391" s="39">
        <f t="shared" si="69"/>
        <v>185.39279999999997</v>
      </c>
      <c r="K391" s="296">
        <v>0</v>
      </c>
    </row>
    <row r="392" spans="1:11" ht="15">
      <c r="A392" s="31" t="s">
        <v>26</v>
      </c>
      <c r="B392" s="45">
        <f>SUM(B371:B391)</f>
        <v>170.39455669350326</v>
      </c>
      <c r="C392" s="45">
        <f t="shared" ref="C392" si="70">SUM(C371:C391)</f>
        <v>5.2426257681075707</v>
      </c>
      <c r="D392" s="45">
        <f>SUM(D371:D391)</f>
        <v>379.70539485018941</v>
      </c>
      <c r="E392" s="45">
        <f>SUM(E371:E391)</f>
        <v>909.12086829223085</v>
      </c>
      <c r="F392" s="45">
        <f t="shared" ref="F392" si="71">SUM(F371:F391)</f>
        <v>0</v>
      </c>
      <c r="G392" s="45">
        <f>SUM(G371:G391)</f>
        <v>73.185335434449982</v>
      </c>
      <c r="H392" s="46">
        <f t="shared" ref="H392" si="72">SUM(H371:H391)</f>
        <v>0</v>
      </c>
      <c r="I392" s="47">
        <f>SUM(I371:I391)</f>
        <v>1537.6487810384815</v>
      </c>
      <c r="K392" s="296">
        <v>0</v>
      </c>
    </row>
    <row r="393" spans="1:11" ht="15" thickBot="1">
      <c r="A393" s="32" t="s">
        <v>90</v>
      </c>
      <c r="B393" s="48">
        <f>B392/$I392</f>
        <v>0.11081500456718336</v>
      </c>
      <c r="C393" s="48">
        <f t="shared" ref="C393:I393" si="73">C392/$I392</f>
        <v>3.4095079661604255E-3</v>
      </c>
      <c r="D393" s="48">
        <f t="shared" si="73"/>
        <v>0.24693896261131093</v>
      </c>
      <c r="E393" s="48">
        <f t="shared" si="73"/>
        <v>0.59124091242620314</v>
      </c>
      <c r="F393" s="48">
        <f t="shared" si="73"/>
        <v>0</v>
      </c>
      <c r="G393" s="48">
        <f t="shared" si="73"/>
        <v>4.7595612429141863E-2</v>
      </c>
      <c r="H393" s="48">
        <f t="shared" si="73"/>
        <v>0</v>
      </c>
      <c r="I393" s="49">
        <f t="shared" si="73"/>
        <v>1</v>
      </c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</row>
    <row r="395" spans="1:11" ht="14.25" customHeight="1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</row>
    <row r="396" spans="1:11" ht="14.25" customHeight="1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>
        <v>0</v>
      </c>
      <c r="G397" s="37">
        <v>0</v>
      </c>
      <c r="H397" s="38">
        <v>0</v>
      </c>
      <c r="I397" s="39">
        <f>SUM(B397:H397)</f>
        <v>0</v>
      </c>
      <c r="K397" s="296"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74">SUM(B398:H398)</f>
        <v>0</v>
      </c>
      <c r="K398" s="296">
        <v>0</v>
      </c>
    </row>
    <row r="399" spans="1:11" ht="15">
      <c r="A399" s="29" t="s">
        <v>9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74"/>
        <v>0</v>
      </c>
      <c r="K399" s="296">
        <v>0</v>
      </c>
    </row>
    <row r="400" spans="1:11" s="15" customFormat="1" ht="15">
      <c r="A400" s="28" t="s">
        <v>10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74"/>
        <v>0</v>
      </c>
      <c r="K400" s="296">
        <v>0</v>
      </c>
    </row>
    <row r="401" spans="1:11" ht="15">
      <c r="A401" s="29" t="s">
        <v>11</v>
      </c>
      <c r="B401" s="43">
        <v>0</v>
      </c>
      <c r="C401" s="43">
        <v>0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74"/>
        <v>0</v>
      </c>
      <c r="K401" s="296">
        <v>0</v>
      </c>
    </row>
    <row r="402" spans="1:11" ht="15">
      <c r="A402" s="28" t="s">
        <v>12</v>
      </c>
      <c r="B402" s="40">
        <v>1.1250711947322194E-8</v>
      </c>
      <c r="C402" s="40">
        <v>0</v>
      </c>
      <c r="D402" s="40">
        <v>0</v>
      </c>
      <c r="E402" s="40">
        <v>0.40963451653166871</v>
      </c>
      <c r="F402" s="422"/>
      <c r="G402" s="40">
        <v>0</v>
      </c>
      <c r="H402" s="41">
        <v>0</v>
      </c>
      <c r="I402" s="42">
        <f t="shared" si="74"/>
        <v>0.40963452778238069</v>
      </c>
      <c r="K402" s="296">
        <v>0</v>
      </c>
    </row>
    <row r="403" spans="1:11" ht="15">
      <c r="A403" s="29" t="s">
        <v>13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74"/>
        <v>0</v>
      </c>
      <c r="K403" s="296">
        <v>0</v>
      </c>
    </row>
    <row r="404" spans="1:11" ht="15">
      <c r="A404" s="28" t="s">
        <v>14</v>
      </c>
      <c r="B404" s="40">
        <v>6.8828316796955239E-9</v>
      </c>
      <c r="C404" s="40">
        <v>0</v>
      </c>
      <c r="D404" s="40">
        <v>0</v>
      </c>
      <c r="E404" s="40">
        <v>0.70468420141281807</v>
      </c>
      <c r="F404" s="422"/>
      <c r="G404" s="40">
        <v>0</v>
      </c>
      <c r="H404" s="41">
        <v>0</v>
      </c>
      <c r="I404" s="42">
        <f t="shared" si="74"/>
        <v>0.70468420829564971</v>
      </c>
      <c r="K404" s="296">
        <v>0</v>
      </c>
    </row>
    <row r="405" spans="1:11" ht="15">
      <c r="A405" s="29" t="s">
        <v>15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74"/>
        <v>0</v>
      </c>
      <c r="K405" s="296">
        <v>0</v>
      </c>
    </row>
    <row r="406" spans="1:11" ht="15">
      <c r="A406" s="28" t="s">
        <v>16</v>
      </c>
      <c r="B406" s="40">
        <v>46.545707588237342</v>
      </c>
      <c r="C406" s="40">
        <v>73.415266241867073</v>
      </c>
      <c r="D406" s="40">
        <v>3.9026169895608476E-2</v>
      </c>
      <c r="E406" s="40">
        <v>0</v>
      </c>
      <c r="F406" s="422"/>
      <c r="G406" s="40">
        <v>0</v>
      </c>
      <c r="H406" s="41">
        <v>0</v>
      </c>
      <c r="I406" s="42">
        <f t="shared" si="74"/>
        <v>120.00000000000003</v>
      </c>
      <c r="K406" s="296">
        <v>0</v>
      </c>
    </row>
    <row r="407" spans="1:11" ht="15">
      <c r="A407" s="29" t="s">
        <v>17</v>
      </c>
      <c r="B407" s="43">
        <v>0</v>
      </c>
      <c r="C407" s="43">
        <v>0</v>
      </c>
      <c r="D407" s="43">
        <v>0</v>
      </c>
      <c r="E407" s="43">
        <v>0</v>
      </c>
      <c r="F407" s="422"/>
      <c r="G407" s="43">
        <v>0</v>
      </c>
      <c r="H407" s="44">
        <v>0</v>
      </c>
      <c r="I407" s="39">
        <f t="shared" si="74"/>
        <v>0</v>
      </c>
      <c r="K407" s="296">
        <v>0</v>
      </c>
    </row>
    <row r="408" spans="1:11" ht="15">
      <c r="A408" s="28" t="s">
        <v>18</v>
      </c>
      <c r="B408" s="40">
        <v>0</v>
      </c>
      <c r="C408" s="40">
        <v>0</v>
      </c>
      <c r="D408" s="40">
        <v>0</v>
      </c>
      <c r="E408" s="40">
        <v>0</v>
      </c>
      <c r="F408" s="422"/>
      <c r="G408" s="40">
        <v>0</v>
      </c>
      <c r="H408" s="41">
        <v>0</v>
      </c>
      <c r="I408" s="42">
        <f t="shared" si="74"/>
        <v>0</v>
      </c>
      <c r="K408" s="296">
        <v>0</v>
      </c>
    </row>
    <row r="409" spans="1:11" ht="15">
      <c r="A409" s="29" t="s">
        <v>140</v>
      </c>
      <c r="B409" s="43">
        <v>124.04957503495153</v>
      </c>
      <c r="C409" s="43">
        <v>375.00363251913188</v>
      </c>
      <c r="D409" s="43">
        <v>53.350625021508009</v>
      </c>
      <c r="E409" s="43">
        <v>7.5961674244085815</v>
      </c>
      <c r="F409" s="422"/>
      <c r="G409" s="43">
        <v>0</v>
      </c>
      <c r="H409" s="44">
        <v>0</v>
      </c>
      <c r="I409" s="39">
        <f>SUM(B409:H409)</f>
        <v>560</v>
      </c>
      <c r="K409" s="296">
        <v>0</v>
      </c>
    </row>
    <row r="410" spans="1:11" ht="15">
      <c r="A410" s="28" t="s">
        <v>19</v>
      </c>
      <c r="B410" s="40">
        <v>0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74"/>
        <v>0</v>
      </c>
      <c r="K410" s="296">
        <v>0</v>
      </c>
    </row>
    <row r="411" spans="1:11" ht="15">
      <c r="A411" s="29" t="s">
        <v>20</v>
      </c>
      <c r="B411" s="43">
        <v>0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SUM(B411:H411)</f>
        <v>0</v>
      </c>
      <c r="K411" s="296">
        <v>0</v>
      </c>
    </row>
    <row r="412" spans="1:11" ht="15">
      <c r="A412" s="28" t="s">
        <v>21</v>
      </c>
      <c r="B412" s="40">
        <v>1.4999999975E-8</v>
      </c>
      <c r="C412" s="40">
        <v>8.9999999850000005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74"/>
        <v>9</v>
      </c>
      <c r="K412" s="296">
        <v>0</v>
      </c>
    </row>
    <row r="413" spans="1:11" ht="15">
      <c r="A413" s="30" t="s">
        <v>60</v>
      </c>
      <c r="B413" s="43">
        <v>21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74"/>
        <v>21</v>
      </c>
      <c r="K413" s="296">
        <v>0</v>
      </c>
    </row>
    <row r="414" spans="1:11" ht="15">
      <c r="A414" s="28" t="s">
        <v>22</v>
      </c>
      <c r="B414" s="40">
        <v>0</v>
      </c>
      <c r="C414" s="40">
        <v>0</v>
      </c>
      <c r="D414" s="40">
        <v>0</v>
      </c>
      <c r="E414" s="40">
        <v>0</v>
      </c>
      <c r="F414" s="422"/>
      <c r="G414" s="40">
        <v>0</v>
      </c>
      <c r="H414" s="41">
        <v>0</v>
      </c>
      <c r="I414" s="42">
        <f t="shared" si="74"/>
        <v>0</v>
      </c>
      <c r="K414" s="296">
        <v>0</v>
      </c>
    </row>
    <row r="415" spans="1:11" ht="15">
      <c r="A415" s="30" t="s">
        <v>23</v>
      </c>
      <c r="B415" s="43">
        <v>0</v>
      </c>
      <c r="C415" s="43">
        <v>0</v>
      </c>
      <c r="D415" s="43">
        <v>0</v>
      </c>
      <c r="E415" s="43">
        <v>0</v>
      </c>
      <c r="F415" s="422"/>
      <c r="G415" s="43">
        <v>0</v>
      </c>
      <c r="H415" s="44">
        <v>0</v>
      </c>
      <c r="I415" s="39">
        <f t="shared" si="74"/>
        <v>0</v>
      </c>
      <c r="K415" s="296">
        <v>0</v>
      </c>
    </row>
    <row r="416" spans="1:11" ht="15">
      <c r="A416" s="28" t="s">
        <v>24</v>
      </c>
      <c r="B416" s="40">
        <v>0.25559999999999999</v>
      </c>
      <c r="C416" s="40">
        <v>0</v>
      </c>
      <c r="D416" s="40">
        <v>0</v>
      </c>
      <c r="E416" s="40">
        <v>0</v>
      </c>
      <c r="F416" s="422"/>
      <c r="G416" s="40">
        <v>0</v>
      </c>
      <c r="H416" s="41">
        <v>0</v>
      </c>
      <c r="I416" s="42">
        <f t="shared" si="74"/>
        <v>0.25559999999999999</v>
      </c>
      <c r="K416" s="296">
        <v>0</v>
      </c>
    </row>
    <row r="417" spans="1:11" ht="15.75" thickBot="1">
      <c r="A417" s="30" t="s">
        <v>25</v>
      </c>
      <c r="B417" s="43">
        <v>8.2202324102688387</v>
      </c>
      <c r="C417" s="43">
        <v>3.8734842205919038</v>
      </c>
      <c r="D417" s="43">
        <v>0.23884935617981934</v>
      </c>
      <c r="E417" s="43">
        <v>309.95869382160873</v>
      </c>
      <c r="F417" s="423"/>
      <c r="G417" s="43">
        <v>56.713140191350682</v>
      </c>
      <c r="H417" s="44">
        <v>0</v>
      </c>
      <c r="I417" s="39">
        <f t="shared" si="74"/>
        <v>379.00439999999998</v>
      </c>
      <c r="K417" s="296">
        <v>0</v>
      </c>
    </row>
    <row r="418" spans="1:11" ht="15">
      <c r="A418" s="31" t="s">
        <v>26</v>
      </c>
      <c r="B418" s="45">
        <f>SUM(B397:B417)</f>
        <v>200.07111506659123</v>
      </c>
      <c r="C418" s="45">
        <f t="shared" ref="C418" si="75">SUM(C397:C417)</f>
        <v>461.29238296659082</v>
      </c>
      <c r="D418" s="45">
        <f>SUM(D397:D417)</f>
        <v>53.628500547583435</v>
      </c>
      <c r="E418" s="45">
        <f>SUM(E397:E417)</f>
        <v>318.66917996396182</v>
      </c>
      <c r="F418" s="45">
        <f t="shared" ref="F418" si="76">SUM(F397:F417)</f>
        <v>0</v>
      </c>
      <c r="G418" s="45">
        <f>SUM(G397:G417)</f>
        <v>56.713140191350682</v>
      </c>
      <c r="H418" s="46">
        <f t="shared" ref="H418" si="77">SUM(H397:H417)</f>
        <v>0</v>
      </c>
      <c r="I418" s="47">
        <f>SUM(I397:I417)</f>
        <v>1090.3743187360781</v>
      </c>
      <c r="K418" s="296">
        <v>0</v>
      </c>
    </row>
    <row r="419" spans="1:11" ht="15" thickBot="1">
      <c r="A419" s="32" t="s">
        <v>90</v>
      </c>
      <c r="B419" s="48">
        <f>B418/$I418</f>
        <v>0.18348846962803225</v>
      </c>
      <c r="C419" s="48">
        <f t="shared" ref="C419:I419" si="78">C418/$I418</f>
        <v>0.42305873775650188</v>
      </c>
      <c r="D419" s="48">
        <f t="shared" si="78"/>
        <v>4.9183569005685705E-2</v>
      </c>
      <c r="E419" s="48">
        <f t="shared" si="78"/>
        <v>0.29225668147921113</v>
      </c>
      <c r="F419" s="48">
        <f t="shared" si="78"/>
        <v>0</v>
      </c>
      <c r="G419" s="48">
        <f t="shared" si="78"/>
        <v>5.2012542130568953E-2</v>
      </c>
      <c r="H419" s="48">
        <f t="shared" si="78"/>
        <v>0</v>
      </c>
      <c r="I419" s="49">
        <f t="shared" si="78"/>
        <v>1</v>
      </c>
    </row>
    <row r="420" spans="1:11" ht="14.25" customHeight="1" thickBot="1">
      <c r="A420" s="2"/>
      <c r="B420" s="2"/>
      <c r="C420" s="2"/>
      <c r="D420" s="2"/>
      <c r="E420" s="2"/>
      <c r="F420" s="2"/>
      <c r="G420" s="2"/>
      <c r="H420" s="2"/>
      <c r="I420" s="2"/>
    </row>
    <row r="421" spans="1:11" ht="14.25" customHeight="1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</row>
    <row r="422" spans="1:11" ht="15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>
        <v>0</v>
      </c>
      <c r="G423" s="37">
        <v>0</v>
      </c>
      <c r="H423" s="38">
        <v>0</v>
      </c>
      <c r="I423" s="39">
        <f>SUM(B423:H423)</f>
        <v>0</v>
      </c>
      <c r="K423" s="296">
        <v>0</v>
      </c>
    </row>
    <row r="424" spans="1:11" s="15" customFormat="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79">SUM(B424:H424)</f>
        <v>0</v>
      </c>
      <c r="K424" s="296">
        <v>0</v>
      </c>
    </row>
    <row r="425" spans="1:11" ht="15">
      <c r="A425" s="29" t="s">
        <v>9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79"/>
        <v>0</v>
      </c>
      <c r="K425" s="296">
        <v>0</v>
      </c>
    </row>
    <row r="426" spans="1:11" ht="15">
      <c r="A426" s="28" t="s">
        <v>10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79"/>
        <v>0</v>
      </c>
      <c r="K426" s="296">
        <v>0</v>
      </c>
    </row>
    <row r="427" spans="1:11" ht="15">
      <c r="A427" s="29" t="s">
        <v>11</v>
      </c>
      <c r="B427" s="43">
        <v>0</v>
      </c>
      <c r="C427" s="43">
        <v>0</v>
      </c>
      <c r="D427" s="43">
        <v>0</v>
      </c>
      <c r="E427" s="43">
        <v>0</v>
      </c>
      <c r="F427" s="422"/>
      <c r="G427" s="43">
        <v>0</v>
      </c>
      <c r="H427" s="44">
        <v>0</v>
      </c>
      <c r="I427" s="39">
        <f t="shared" si="79"/>
        <v>0</v>
      </c>
      <c r="K427" s="296">
        <v>0</v>
      </c>
    </row>
    <row r="428" spans="1:11" ht="15">
      <c r="A428" s="28" t="s">
        <v>12</v>
      </c>
      <c r="B428" s="40">
        <v>0</v>
      </c>
      <c r="C428" s="40">
        <v>0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79"/>
        <v>0</v>
      </c>
      <c r="K428" s="296">
        <v>0</v>
      </c>
    </row>
    <row r="429" spans="1:11" ht="15">
      <c r="A429" s="29" t="s">
        <v>13</v>
      </c>
      <c r="B429" s="43">
        <v>0</v>
      </c>
      <c r="C429" s="43">
        <v>0</v>
      </c>
      <c r="D429" s="43">
        <v>0</v>
      </c>
      <c r="E429" s="43">
        <v>0</v>
      </c>
      <c r="F429" s="422"/>
      <c r="G429" s="43">
        <v>0</v>
      </c>
      <c r="H429" s="44">
        <v>0</v>
      </c>
      <c r="I429" s="39">
        <f t="shared" si="79"/>
        <v>0</v>
      </c>
      <c r="K429" s="296">
        <v>0</v>
      </c>
    </row>
    <row r="430" spans="1:11" ht="15">
      <c r="A430" s="28" t="s">
        <v>14</v>
      </c>
      <c r="B430" s="40">
        <v>6.8828316154217266E-9</v>
      </c>
      <c r="C430" s="40">
        <v>6.8828316154217266E-9</v>
      </c>
      <c r="D430" s="40">
        <v>6.8828316154217266E-9</v>
      </c>
      <c r="E430" s="40">
        <v>1.0807600501699399</v>
      </c>
      <c r="F430" s="422"/>
      <c r="G430" s="40">
        <v>0</v>
      </c>
      <c r="H430" s="41">
        <v>0</v>
      </c>
      <c r="I430" s="42">
        <f t="shared" si="79"/>
        <v>1.0807600708184348</v>
      </c>
      <c r="K430" s="296">
        <v>0</v>
      </c>
    </row>
    <row r="431" spans="1:11" ht="15">
      <c r="A431" s="29" t="s">
        <v>15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79"/>
        <v>0</v>
      </c>
      <c r="K431" s="296">
        <v>0</v>
      </c>
    </row>
    <row r="432" spans="1:11" ht="15">
      <c r="A432" s="28" t="s">
        <v>16</v>
      </c>
      <c r="B432" s="40">
        <v>373.75220151493977</v>
      </c>
      <c r="C432" s="40">
        <v>39.344745174044611</v>
      </c>
      <c r="D432" s="40">
        <v>130.90305331101564</v>
      </c>
      <c r="E432" s="40">
        <v>0</v>
      </c>
      <c r="F432" s="422"/>
      <c r="G432" s="40">
        <v>0</v>
      </c>
      <c r="H432" s="41">
        <v>0</v>
      </c>
      <c r="I432" s="42">
        <f t="shared" si="79"/>
        <v>544</v>
      </c>
      <c r="K432" s="296">
        <v>0</v>
      </c>
    </row>
    <row r="433" spans="1:11" ht="15">
      <c r="A433" s="29" t="s">
        <v>17</v>
      </c>
      <c r="B433" s="43">
        <v>1.9999999700000005E-8</v>
      </c>
      <c r="C433" s="43">
        <v>1.9999999700000005E-8</v>
      </c>
      <c r="D433" s="43">
        <v>3.9983723075129753</v>
      </c>
      <c r="E433" s="43">
        <v>1.627652487025571E-3</v>
      </c>
      <c r="F433" s="422"/>
      <c r="G433" s="43">
        <v>0</v>
      </c>
      <c r="H433" s="44">
        <v>0</v>
      </c>
      <c r="I433" s="39">
        <f t="shared" si="79"/>
        <v>4</v>
      </c>
      <c r="K433" s="296">
        <v>0</v>
      </c>
    </row>
    <row r="434" spans="1:11" ht="15">
      <c r="A434" s="28" t="s">
        <v>18</v>
      </c>
      <c r="B434" s="40">
        <v>0</v>
      </c>
      <c r="C434" s="40">
        <v>0</v>
      </c>
      <c r="D434" s="40">
        <v>0</v>
      </c>
      <c r="E434" s="40">
        <v>0</v>
      </c>
      <c r="F434" s="422"/>
      <c r="G434" s="40">
        <v>0</v>
      </c>
      <c r="H434" s="41">
        <v>0</v>
      </c>
      <c r="I434" s="42">
        <f t="shared" si="79"/>
        <v>0</v>
      </c>
      <c r="K434" s="296">
        <v>0</v>
      </c>
    </row>
    <row r="435" spans="1:11" ht="15">
      <c r="A435" s="29" t="s">
        <v>140</v>
      </c>
      <c r="B435" s="43">
        <v>964.0549030945657</v>
      </c>
      <c r="C435" s="43">
        <v>774.7217133045765</v>
      </c>
      <c r="D435" s="43">
        <v>362.99056513051391</v>
      </c>
      <c r="E435" s="43">
        <v>119.23281847034364</v>
      </c>
      <c r="F435" s="422"/>
      <c r="G435" s="43">
        <v>0</v>
      </c>
      <c r="H435" s="44">
        <v>0</v>
      </c>
      <c r="I435" s="39">
        <f>SUM(B435:H435)</f>
        <v>2221</v>
      </c>
      <c r="K435" s="296">
        <v>0</v>
      </c>
    </row>
    <row r="436" spans="1:11" ht="15">
      <c r="A436" s="28" t="s">
        <v>19</v>
      </c>
      <c r="B436" s="40">
        <v>0</v>
      </c>
      <c r="C436" s="40">
        <v>0</v>
      </c>
      <c r="D436" s="40">
        <v>0</v>
      </c>
      <c r="E436" s="40">
        <v>0</v>
      </c>
      <c r="F436" s="422"/>
      <c r="G436" s="40">
        <v>0</v>
      </c>
      <c r="H436" s="41">
        <v>0</v>
      </c>
      <c r="I436" s="42">
        <f t="shared" si="79"/>
        <v>0</v>
      </c>
      <c r="K436" s="296">
        <v>0</v>
      </c>
    </row>
    <row r="437" spans="1:11" ht="15">
      <c r="A437" s="29" t="s">
        <v>20</v>
      </c>
      <c r="B437" s="43">
        <v>0</v>
      </c>
      <c r="C437" s="43">
        <v>0</v>
      </c>
      <c r="D437" s="43">
        <v>0</v>
      </c>
      <c r="E437" s="43">
        <v>0</v>
      </c>
      <c r="F437" s="422"/>
      <c r="G437" s="43">
        <v>0</v>
      </c>
      <c r="H437" s="44">
        <v>0</v>
      </c>
      <c r="I437" s="39">
        <f t="shared" si="79"/>
        <v>0</v>
      </c>
      <c r="K437" s="296">
        <v>0</v>
      </c>
    </row>
    <row r="438" spans="1:11" ht="15">
      <c r="A438" s="28" t="s">
        <v>21</v>
      </c>
      <c r="B438" s="40">
        <v>5.5892858381603059</v>
      </c>
      <c r="C438" s="40">
        <v>6.5323673024576034E-2</v>
      </c>
      <c r="D438" s="40">
        <v>3.3453904888151187</v>
      </c>
      <c r="E438" s="40">
        <v>0</v>
      </c>
      <c r="F438" s="422"/>
      <c r="G438" s="40">
        <v>0</v>
      </c>
      <c r="H438" s="41">
        <v>0</v>
      </c>
      <c r="I438" s="42">
        <f t="shared" si="79"/>
        <v>9</v>
      </c>
      <c r="K438" s="296">
        <v>0</v>
      </c>
    </row>
    <row r="439" spans="1:11" ht="15">
      <c r="A439" s="30" t="s">
        <v>60</v>
      </c>
      <c r="B439" s="43">
        <v>11.507026094641235</v>
      </c>
      <c r="C439" s="43">
        <v>0.76287626762383087</v>
      </c>
      <c r="D439" s="43">
        <v>8.730097637734934</v>
      </c>
      <c r="E439" s="43">
        <v>0</v>
      </c>
      <c r="F439" s="422"/>
      <c r="G439" s="43">
        <v>0</v>
      </c>
      <c r="H439" s="44">
        <v>0</v>
      </c>
      <c r="I439" s="39">
        <f t="shared" si="79"/>
        <v>21</v>
      </c>
      <c r="K439" s="296">
        <v>0</v>
      </c>
    </row>
    <row r="440" spans="1:11" ht="15">
      <c r="A440" s="28" t="s">
        <v>22</v>
      </c>
      <c r="B440" s="40">
        <v>4</v>
      </c>
      <c r="C440" s="40">
        <v>4</v>
      </c>
      <c r="D440" s="40">
        <v>4</v>
      </c>
      <c r="E440" s="40">
        <v>0</v>
      </c>
      <c r="F440" s="422"/>
      <c r="G440" s="40">
        <v>0</v>
      </c>
      <c r="H440" s="41">
        <v>0</v>
      </c>
      <c r="I440" s="42">
        <f t="shared" si="79"/>
        <v>12</v>
      </c>
      <c r="K440" s="296">
        <v>0</v>
      </c>
    </row>
    <row r="441" spans="1:11" ht="15">
      <c r="A441" s="30" t="s">
        <v>23</v>
      </c>
      <c r="B441" s="43">
        <v>0</v>
      </c>
      <c r="C441" s="43">
        <v>0</v>
      </c>
      <c r="D441" s="43">
        <v>0</v>
      </c>
      <c r="E441" s="43">
        <v>0</v>
      </c>
      <c r="F441" s="422"/>
      <c r="G441" s="43">
        <v>0</v>
      </c>
      <c r="H441" s="44">
        <v>0</v>
      </c>
      <c r="I441" s="39">
        <f t="shared" si="79"/>
        <v>0</v>
      </c>
      <c r="K441" s="296">
        <v>0</v>
      </c>
    </row>
    <row r="442" spans="1:11" ht="15">
      <c r="A442" s="28" t="s">
        <v>24</v>
      </c>
      <c r="B442" s="40">
        <v>36.632053482132186</v>
      </c>
      <c r="C442" s="40">
        <v>9.0688802705402735E-2</v>
      </c>
      <c r="D442" s="40">
        <v>7.308857715162409</v>
      </c>
      <c r="E442" s="40">
        <v>0</v>
      </c>
      <c r="F442" s="422"/>
      <c r="G442" s="40">
        <v>0</v>
      </c>
      <c r="H442" s="41">
        <v>0</v>
      </c>
      <c r="I442" s="42">
        <f t="shared" si="79"/>
        <v>44.031599999999997</v>
      </c>
      <c r="K442" s="296">
        <v>0</v>
      </c>
    </row>
    <row r="443" spans="1:11" ht="15.75" thickBot="1">
      <c r="A443" s="30" t="s">
        <v>25</v>
      </c>
      <c r="B443" s="52">
        <v>117.26416232615229</v>
      </c>
      <c r="C443" s="52">
        <v>0.40016677700635406</v>
      </c>
      <c r="D443" s="52">
        <v>432.85386012396799</v>
      </c>
      <c r="E443" s="52">
        <v>2226.5165996915316</v>
      </c>
      <c r="F443" s="423"/>
      <c r="G443" s="43">
        <v>295.0852931815765</v>
      </c>
      <c r="H443" s="44">
        <v>1.1207178997653537</v>
      </c>
      <c r="I443" s="39">
        <f t="shared" si="79"/>
        <v>3073.2408</v>
      </c>
      <c r="K443" s="296">
        <v>0</v>
      </c>
    </row>
    <row r="444" spans="1:11" ht="15">
      <c r="A444" s="31" t="s">
        <v>26</v>
      </c>
      <c r="B444" s="45">
        <f>SUM(B423:B443)</f>
        <v>1512.7996323774746</v>
      </c>
      <c r="C444" s="45">
        <f t="shared" ref="C444" si="80">SUM(C423:C443)</f>
        <v>819.38551402586404</v>
      </c>
      <c r="D444" s="45">
        <f>SUM(D423:D443)</f>
        <v>954.1301967216059</v>
      </c>
      <c r="E444" s="45">
        <f>SUM(E423:E443)</f>
        <v>2346.8318058645323</v>
      </c>
      <c r="F444" s="45">
        <f t="shared" ref="F444" si="81">SUM(F423:F443)</f>
        <v>0</v>
      </c>
      <c r="G444" s="45">
        <f>SUM(G423:G443)</f>
        <v>295.0852931815765</v>
      </c>
      <c r="H444" s="46">
        <f>SUM(H423:H443)</f>
        <v>1.1207178997653537</v>
      </c>
      <c r="I444" s="47">
        <f>SUM(I423:I443)</f>
        <v>5929.3531600708184</v>
      </c>
      <c r="K444" s="296">
        <v>0</v>
      </c>
    </row>
    <row r="445" spans="1:11" ht="14.25" customHeight="1" thickBot="1">
      <c r="A445" s="32" t="s">
        <v>90</v>
      </c>
      <c r="B445" s="48">
        <f>B444/$I444</f>
        <v>0.25513738034106342</v>
      </c>
      <c r="C445" s="48">
        <f t="shared" ref="C445:I445" si="82">C444/$I444</f>
        <v>0.13819138309111573</v>
      </c>
      <c r="D445" s="48">
        <f t="shared" si="82"/>
        <v>0.16091640537569363</v>
      </c>
      <c r="E445" s="48">
        <f t="shared" si="82"/>
        <v>0.39579895858935521</v>
      </c>
      <c r="F445" s="48">
        <f t="shared" si="82"/>
        <v>0</v>
      </c>
      <c r="G445" s="48">
        <f t="shared" si="82"/>
        <v>4.9766860771378325E-2</v>
      </c>
      <c r="H445" s="48">
        <f t="shared" si="82"/>
        <v>1.8901183139375833E-4</v>
      </c>
      <c r="I445" s="49">
        <f t="shared" si="82"/>
        <v>1</v>
      </c>
    </row>
    <row r="446" spans="1:11" ht="14.25" customHeight="1" thickBot="1">
      <c r="A446" s="2"/>
      <c r="B446" s="2"/>
      <c r="C446" s="2"/>
      <c r="D446" s="2"/>
      <c r="E446" s="2"/>
      <c r="F446" s="2"/>
      <c r="G446" s="2"/>
      <c r="H446" s="2"/>
      <c r="I446" s="2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</row>
    <row r="448" spans="1:11" ht="15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</row>
    <row r="449" spans="1:9" ht="15">
      <c r="A449" s="27" t="s">
        <v>7</v>
      </c>
      <c r="B449" s="428"/>
      <c r="C449" s="429"/>
      <c r="D449" s="429"/>
      <c r="E449" s="430"/>
      <c r="F449" s="37">
        <v>4</v>
      </c>
      <c r="G449" s="428"/>
      <c r="H449" s="430"/>
      <c r="I449" s="39">
        <f>F449</f>
        <v>4</v>
      </c>
    </row>
    <row r="450" spans="1:9" ht="15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83">F450</f>
        <v>0</v>
      </c>
    </row>
    <row r="451" spans="1:9" ht="15">
      <c r="A451" s="29" t="s">
        <v>9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83"/>
        <v>0</v>
      </c>
    </row>
    <row r="452" spans="1:9" ht="15">
      <c r="A452" s="28" t="s">
        <v>10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83"/>
        <v>0</v>
      </c>
    </row>
    <row r="453" spans="1:9" ht="15">
      <c r="A453" s="29" t="s">
        <v>11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83"/>
        <v>0</v>
      </c>
    </row>
    <row r="454" spans="1:9" ht="15">
      <c r="A454" s="28" t="s">
        <v>12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83"/>
        <v>0</v>
      </c>
    </row>
    <row r="455" spans="1:9" ht="15">
      <c r="A455" s="29" t="s">
        <v>13</v>
      </c>
      <c r="B455" s="431"/>
      <c r="C455" s="432"/>
      <c r="D455" s="432"/>
      <c r="E455" s="433"/>
      <c r="F455" s="43">
        <v>0</v>
      </c>
      <c r="G455" s="431"/>
      <c r="H455" s="433"/>
      <c r="I455" s="39">
        <f t="shared" si="83"/>
        <v>0</v>
      </c>
    </row>
    <row r="456" spans="1:9" ht="15">
      <c r="A456" s="28" t="s">
        <v>14</v>
      </c>
      <c r="B456" s="431"/>
      <c r="C456" s="432"/>
      <c r="D456" s="432"/>
      <c r="E456" s="433"/>
      <c r="F456" s="40">
        <v>394.76098367358981</v>
      </c>
      <c r="G456" s="431"/>
      <c r="H456" s="433"/>
      <c r="I456" s="42">
        <f t="shared" si="83"/>
        <v>394.76098367358981</v>
      </c>
    </row>
    <row r="457" spans="1:9" ht="15">
      <c r="A457" s="29" t="s">
        <v>15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83"/>
        <v>0</v>
      </c>
    </row>
    <row r="458" spans="1:9" ht="15">
      <c r="A458" s="28" t="s">
        <v>16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83"/>
        <v>0</v>
      </c>
    </row>
    <row r="459" spans="1:9" ht="15">
      <c r="A459" s="29" t="s">
        <v>17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83"/>
        <v>0</v>
      </c>
    </row>
    <row r="460" spans="1:9" ht="15">
      <c r="A460" s="28" t="s">
        <v>18</v>
      </c>
      <c r="B460" s="431"/>
      <c r="C460" s="432"/>
      <c r="D460" s="432"/>
      <c r="E460" s="433"/>
      <c r="F460" s="40">
        <v>0</v>
      </c>
      <c r="G460" s="431"/>
      <c r="H460" s="433"/>
      <c r="I460" s="42">
        <f t="shared" si="83"/>
        <v>0</v>
      </c>
    </row>
    <row r="461" spans="1:9" ht="15">
      <c r="A461" s="29" t="s">
        <v>140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83"/>
        <v>0</v>
      </c>
    </row>
    <row r="462" spans="1:9" ht="15">
      <c r="A462" s="28" t="s">
        <v>19</v>
      </c>
      <c r="B462" s="431"/>
      <c r="C462" s="432"/>
      <c r="D462" s="432"/>
      <c r="E462" s="433"/>
      <c r="F462" s="40">
        <v>0</v>
      </c>
      <c r="G462" s="431"/>
      <c r="H462" s="433"/>
      <c r="I462" s="42">
        <f t="shared" si="83"/>
        <v>0</v>
      </c>
    </row>
    <row r="463" spans="1:9" ht="15">
      <c r="A463" s="29" t="s">
        <v>20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83"/>
        <v>0</v>
      </c>
    </row>
    <row r="464" spans="1:9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83"/>
        <v>0</v>
      </c>
    </row>
    <row r="465" spans="1:11" ht="15">
      <c r="A465" s="30" t="s">
        <v>60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83"/>
        <v>0</v>
      </c>
    </row>
    <row r="466" spans="1:11" ht="15">
      <c r="A466" s="28" t="s">
        <v>22</v>
      </c>
      <c r="B466" s="431"/>
      <c r="C466" s="432"/>
      <c r="D466" s="432"/>
      <c r="E466" s="433"/>
      <c r="F466" s="40">
        <v>0</v>
      </c>
      <c r="G466" s="431"/>
      <c r="H466" s="433"/>
      <c r="I466" s="42">
        <f t="shared" si="83"/>
        <v>0</v>
      </c>
    </row>
    <row r="467" spans="1:11" ht="15">
      <c r="A467" s="30" t="s">
        <v>23</v>
      </c>
      <c r="B467" s="431"/>
      <c r="C467" s="432"/>
      <c r="D467" s="432"/>
      <c r="E467" s="433"/>
      <c r="F467" s="43">
        <v>0</v>
      </c>
      <c r="G467" s="431"/>
      <c r="H467" s="433"/>
      <c r="I467" s="39">
        <f t="shared" si="83"/>
        <v>0</v>
      </c>
    </row>
    <row r="468" spans="1:11" ht="15">
      <c r="A468" s="28" t="s">
        <v>24</v>
      </c>
      <c r="B468" s="431"/>
      <c r="C468" s="432"/>
      <c r="D468" s="432"/>
      <c r="E468" s="433"/>
      <c r="F468" s="40">
        <v>0</v>
      </c>
      <c r="G468" s="431"/>
      <c r="H468" s="433"/>
      <c r="I468" s="42">
        <f t="shared" si="83"/>
        <v>0</v>
      </c>
    </row>
    <row r="469" spans="1:11" ht="15.75" thickBot="1">
      <c r="A469" s="30" t="s">
        <v>25</v>
      </c>
      <c r="B469" s="434"/>
      <c r="C469" s="435"/>
      <c r="D469" s="435"/>
      <c r="E469" s="436"/>
      <c r="F469" s="43">
        <v>1512.3311999999999</v>
      </c>
      <c r="G469" s="434"/>
      <c r="H469" s="436"/>
      <c r="I469" s="39">
        <f t="shared" si="83"/>
        <v>1512.3311999999999</v>
      </c>
      <c r="K469" s="296">
        <v>0</v>
      </c>
    </row>
    <row r="470" spans="1:11" ht="14.25" customHeight="1">
      <c r="A470" s="31" t="s">
        <v>26</v>
      </c>
      <c r="B470" s="45">
        <f>SUM(B449:B469)</f>
        <v>0</v>
      </c>
      <c r="C470" s="45">
        <f t="shared" ref="C470" si="84">SUM(C449:C469)</f>
        <v>0</v>
      </c>
      <c r="D470" s="45">
        <f t="shared" ref="D470:I470" si="85">SUM(D449:D469)</f>
        <v>0</v>
      </c>
      <c r="E470" s="45">
        <f t="shared" si="85"/>
        <v>0</v>
      </c>
      <c r="F470" s="45">
        <f t="shared" si="85"/>
        <v>1911.0921836735897</v>
      </c>
      <c r="G470" s="45">
        <f t="shared" si="85"/>
        <v>0</v>
      </c>
      <c r="H470" s="45">
        <f t="shared" si="85"/>
        <v>0</v>
      </c>
      <c r="I470" s="47">
        <f t="shared" si="85"/>
        <v>1911.0921836735897</v>
      </c>
      <c r="K470" s="296">
        <v>0</v>
      </c>
    </row>
    <row r="471" spans="1:11" ht="14.25" customHeight="1" thickBot="1">
      <c r="A471" s="32" t="s">
        <v>90</v>
      </c>
      <c r="B471" s="48">
        <f>B470/$I470</f>
        <v>0</v>
      </c>
      <c r="C471" s="48">
        <f t="shared" ref="C471:I471" si="86">C470/$I470</f>
        <v>0</v>
      </c>
      <c r="D471" s="48">
        <f t="shared" si="86"/>
        <v>0</v>
      </c>
      <c r="E471" s="48">
        <f t="shared" si="86"/>
        <v>0</v>
      </c>
      <c r="F471" s="48">
        <f t="shared" si="86"/>
        <v>1</v>
      </c>
      <c r="G471" s="48">
        <f t="shared" si="86"/>
        <v>0</v>
      </c>
      <c r="H471" s="48">
        <f t="shared" si="86"/>
        <v>0</v>
      </c>
      <c r="I471" s="49">
        <f t="shared" si="86"/>
        <v>1</v>
      </c>
    </row>
    <row r="472" spans="1:11" ht="15" thickBot="1">
      <c r="A472" s="2"/>
      <c r="B472" s="2"/>
      <c r="C472" s="2"/>
      <c r="D472" s="2"/>
      <c r="E472" s="2"/>
      <c r="F472" s="2"/>
      <c r="G472" s="2"/>
      <c r="H472" s="2"/>
      <c r="I472" s="2"/>
    </row>
    <row r="473" spans="1:11" ht="28.5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</row>
    <row r="474" spans="1:11" ht="15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  <c r="K475" s="296">
        <v>0</v>
      </c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87">F476</f>
        <v>0</v>
      </c>
      <c r="K476" s="296">
        <v>0</v>
      </c>
    </row>
    <row r="477" spans="1:11" ht="15">
      <c r="A477" s="29" t="s">
        <v>9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87"/>
        <v>0</v>
      </c>
      <c r="K477" s="296">
        <v>0</v>
      </c>
    </row>
    <row r="478" spans="1:11" ht="15">
      <c r="A478" s="28" t="s">
        <v>10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87"/>
        <v>0</v>
      </c>
      <c r="K478" s="296">
        <v>0</v>
      </c>
    </row>
    <row r="479" spans="1:11" ht="15">
      <c r="A479" s="29" t="s">
        <v>11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87"/>
        <v>0</v>
      </c>
      <c r="K479" s="296">
        <v>0</v>
      </c>
    </row>
    <row r="480" spans="1:11" ht="15">
      <c r="A480" s="28" t="s">
        <v>12</v>
      </c>
      <c r="B480" s="431"/>
      <c r="C480" s="432"/>
      <c r="D480" s="432"/>
      <c r="E480" s="433"/>
      <c r="F480" s="40">
        <v>22772.305874826092</v>
      </c>
      <c r="G480" s="431"/>
      <c r="H480" s="433"/>
      <c r="I480" s="42">
        <f t="shared" si="87"/>
        <v>22772.305874826092</v>
      </c>
      <c r="K480" s="296">
        <v>0</v>
      </c>
    </row>
    <row r="481" spans="1:12" ht="15">
      <c r="A481" s="29" t="s">
        <v>13</v>
      </c>
      <c r="B481" s="431"/>
      <c r="C481" s="432"/>
      <c r="D481" s="432"/>
      <c r="E481" s="433"/>
      <c r="F481" s="43">
        <v>0</v>
      </c>
      <c r="G481" s="431"/>
      <c r="H481" s="433"/>
      <c r="I481" s="39">
        <f t="shared" si="87"/>
        <v>0</v>
      </c>
      <c r="K481" s="296">
        <v>0</v>
      </c>
    </row>
    <row r="482" spans="1:12" ht="15">
      <c r="A482" s="28" t="s">
        <v>14</v>
      </c>
      <c r="B482" s="431"/>
      <c r="C482" s="432"/>
      <c r="D482" s="432"/>
      <c r="E482" s="433"/>
      <c r="F482" s="40">
        <v>20772.679144871086</v>
      </c>
      <c r="G482" s="431"/>
      <c r="H482" s="433"/>
      <c r="I482" s="42">
        <f t="shared" si="87"/>
        <v>20772.679144871086</v>
      </c>
      <c r="K482" s="296">
        <v>0</v>
      </c>
      <c r="L482" s="288">
        <f>+I482+I534</f>
        <v>21159.401534925033</v>
      </c>
    </row>
    <row r="483" spans="1:12" ht="15">
      <c r="A483" s="29" t="s">
        <v>15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87"/>
        <v>0</v>
      </c>
      <c r="K483" s="296">
        <v>0</v>
      </c>
    </row>
    <row r="484" spans="1:12" ht="15">
      <c r="A484" s="28" t="s">
        <v>16</v>
      </c>
      <c r="B484" s="431"/>
      <c r="C484" s="432"/>
      <c r="D484" s="432"/>
      <c r="E484" s="433"/>
      <c r="F484" s="40">
        <v>0</v>
      </c>
      <c r="G484" s="431"/>
      <c r="H484" s="433"/>
      <c r="I484" s="42">
        <f t="shared" si="87"/>
        <v>0</v>
      </c>
      <c r="K484" s="296">
        <v>0</v>
      </c>
    </row>
    <row r="485" spans="1:12" ht="15">
      <c r="A485" s="29" t="s">
        <v>17</v>
      </c>
      <c r="B485" s="431"/>
      <c r="C485" s="432"/>
      <c r="D485" s="432"/>
      <c r="E485" s="433"/>
      <c r="F485" s="43">
        <v>30.180142204008479</v>
      </c>
      <c r="G485" s="431"/>
      <c r="H485" s="433"/>
      <c r="I485" s="39">
        <f t="shared" si="87"/>
        <v>30.180142204008479</v>
      </c>
      <c r="K485" s="296">
        <v>0</v>
      </c>
    </row>
    <row r="486" spans="1:12" ht="15">
      <c r="A486" s="28" t="s">
        <v>18</v>
      </c>
      <c r="B486" s="431"/>
      <c r="C486" s="432"/>
      <c r="D486" s="432"/>
      <c r="E486" s="433"/>
      <c r="F486" s="40">
        <v>0</v>
      </c>
      <c r="G486" s="431"/>
      <c r="H486" s="433"/>
      <c r="I486" s="42">
        <f t="shared" si="87"/>
        <v>0</v>
      </c>
      <c r="K486" s="296">
        <v>0</v>
      </c>
    </row>
    <row r="487" spans="1:12" ht="15">
      <c r="A487" s="29" t="s">
        <v>140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87"/>
        <v>0</v>
      </c>
      <c r="K487" s="296">
        <v>0</v>
      </c>
    </row>
    <row r="488" spans="1:12" ht="15">
      <c r="A488" s="28" t="s">
        <v>19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87"/>
        <v>0</v>
      </c>
      <c r="K488" s="296">
        <v>0</v>
      </c>
    </row>
    <row r="489" spans="1:12" ht="15">
      <c r="A489" s="29" t="s">
        <v>20</v>
      </c>
      <c r="B489" s="431"/>
      <c r="C489" s="432"/>
      <c r="D489" s="432"/>
      <c r="E489" s="433"/>
      <c r="F489" s="43">
        <v>0</v>
      </c>
      <c r="G489" s="431"/>
      <c r="H489" s="433"/>
      <c r="I489" s="39">
        <f t="shared" si="87"/>
        <v>0</v>
      </c>
      <c r="K489" s="296">
        <v>0</v>
      </c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87"/>
        <v>0</v>
      </c>
      <c r="K490" s="296">
        <v>0</v>
      </c>
    </row>
    <row r="491" spans="1:12" ht="15">
      <c r="A491" s="30" t="s">
        <v>60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87"/>
        <v>0</v>
      </c>
      <c r="K491" s="296">
        <v>0</v>
      </c>
    </row>
    <row r="492" spans="1:12" ht="15">
      <c r="A492" s="28" t="s">
        <v>22</v>
      </c>
      <c r="B492" s="431"/>
      <c r="C492" s="432"/>
      <c r="D492" s="432"/>
      <c r="E492" s="433"/>
      <c r="F492" s="40">
        <v>36</v>
      </c>
      <c r="G492" s="431"/>
      <c r="H492" s="433"/>
      <c r="I492" s="42">
        <f t="shared" si="87"/>
        <v>36</v>
      </c>
      <c r="K492" s="296">
        <v>0</v>
      </c>
    </row>
    <row r="493" spans="1:12" ht="15">
      <c r="A493" s="30" t="s">
        <v>23</v>
      </c>
      <c r="B493" s="431"/>
      <c r="C493" s="432"/>
      <c r="D493" s="432"/>
      <c r="E493" s="433"/>
      <c r="F493" s="43">
        <v>0</v>
      </c>
      <c r="G493" s="431"/>
      <c r="H493" s="433"/>
      <c r="I493" s="39">
        <f t="shared" si="87"/>
        <v>0</v>
      </c>
      <c r="K493" s="296">
        <v>0</v>
      </c>
    </row>
    <row r="494" spans="1:12" ht="15">
      <c r="A494" s="28" t="s">
        <v>24</v>
      </c>
      <c r="B494" s="431"/>
      <c r="C494" s="432"/>
      <c r="D494" s="432"/>
      <c r="E494" s="433"/>
      <c r="F494" s="40">
        <v>0</v>
      </c>
      <c r="G494" s="431"/>
      <c r="H494" s="433"/>
      <c r="I494" s="42">
        <f t="shared" si="87"/>
        <v>0</v>
      </c>
      <c r="K494" s="296">
        <v>0</v>
      </c>
    </row>
    <row r="495" spans="1:12" ht="14.25" customHeight="1" thickBot="1">
      <c r="A495" s="30" t="s">
        <v>25</v>
      </c>
      <c r="B495" s="434"/>
      <c r="C495" s="435"/>
      <c r="D495" s="435"/>
      <c r="E495" s="436"/>
      <c r="F495" s="43">
        <v>196.9632</v>
      </c>
      <c r="G495" s="434"/>
      <c r="H495" s="436"/>
      <c r="I495" s="39">
        <f t="shared" si="87"/>
        <v>196.9632</v>
      </c>
      <c r="K495" s="296">
        <v>0</v>
      </c>
    </row>
    <row r="496" spans="1:12" ht="14.25" customHeight="1">
      <c r="A496" s="31" t="s">
        <v>26</v>
      </c>
      <c r="B496" s="45">
        <f>SUM(B475:B495)</f>
        <v>0</v>
      </c>
      <c r="C496" s="45">
        <f t="shared" ref="C496" si="88">SUM(C475:C495)</f>
        <v>0</v>
      </c>
      <c r="D496" s="45">
        <f t="shared" ref="D496:I496" si="89">SUM(D475:D495)</f>
        <v>0</v>
      </c>
      <c r="E496" s="45">
        <f t="shared" si="89"/>
        <v>0</v>
      </c>
      <c r="F496" s="45">
        <f t="shared" si="89"/>
        <v>43808.128361901188</v>
      </c>
      <c r="G496" s="45">
        <f t="shared" si="89"/>
        <v>0</v>
      </c>
      <c r="H496" s="45">
        <f t="shared" si="89"/>
        <v>0</v>
      </c>
      <c r="I496" s="45">
        <f t="shared" si="89"/>
        <v>43808.128361901188</v>
      </c>
      <c r="K496" s="296">
        <v>0</v>
      </c>
    </row>
    <row r="497" spans="1:9" ht="15" thickBot="1">
      <c r="A497" s="32" t="s">
        <v>90</v>
      </c>
      <c r="B497" s="48">
        <f>B496/$I496</f>
        <v>0</v>
      </c>
      <c r="C497" s="48">
        <f t="shared" ref="C497:I497" si="90">C496/$I496</f>
        <v>0</v>
      </c>
      <c r="D497" s="48">
        <f t="shared" si="90"/>
        <v>0</v>
      </c>
      <c r="E497" s="48">
        <f t="shared" si="90"/>
        <v>0</v>
      </c>
      <c r="F497" s="48">
        <f t="shared" si="90"/>
        <v>1</v>
      </c>
      <c r="G497" s="48">
        <f t="shared" si="90"/>
        <v>0</v>
      </c>
      <c r="H497" s="48">
        <f t="shared" si="90"/>
        <v>0</v>
      </c>
      <c r="I497" s="49">
        <f t="shared" si="90"/>
        <v>1</v>
      </c>
    </row>
    <row r="498" spans="1:9" ht="15" thickBot="1">
      <c r="A498" s="2"/>
      <c r="B498" s="2"/>
      <c r="C498" s="2"/>
      <c r="D498" s="2"/>
      <c r="E498" s="2"/>
      <c r="F498" s="2"/>
      <c r="G498" s="2"/>
      <c r="H498" s="2"/>
      <c r="I498" s="2"/>
    </row>
    <row r="499" spans="1:9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</row>
    <row r="500" spans="1:9" ht="15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</row>
    <row r="501" spans="1:9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</row>
    <row r="502" spans="1:9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91">F502</f>
        <v>0</v>
      </c>
    </row>
    <row r="503" spans="1:9" ht="15">
      <c r="A503" s="29" t="s">
        <v>9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91"/>
        <v>0</v>
      </c>
    </row>
    <row r="504" spans="1:9" ht="15">
      <c r="A504" s="28" t="s">
        <v>10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91"/>
        <v>0</v>
      </c>
    </row>
    <row r="505" spans="1:9" ht="15">
      <c r="A505" s="29" t="s">
        <v>11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91"/>
        <v>0</v>
      </c>
    </row>
    <row r="506" spans="1:9" ht="15">
      <c r="A506" s="28" t="s">
        <v>12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91"/>
        <v>0</v>
      </c>
    </row>
    <row r="507" spans="1:9" ht="15">
      <c r="A507" s="29" t="s">
        <v>13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91"/>
        <v>0</v>
      </c>
    </row>
    <row r="508" spans="1:9" ht="15">
      <c r="A508" s="28" t="s">
        <v>14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91"/>
        <v>0</v>
      </c>
    </row>
    <row r="509" spans="1:9" ht="15">
      <c r="A509" s="29" t="s">
        <v>15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91"/>
        <v>0</v>
      </c>
    </row>
    <row r="510" spans="1:9" ht="15">
      <c r="A510" s="28" t="s">
        <v>16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91"/>
        <v>0</v>
      </c>
    </row>
    <row r="511" spans="1:9" ht="15">
      <c r="A511" s="29" t="s">
        <v>17</v>
      </c>
      <c r="B511" s="431"/>
      <c r="C511" s="432"/>
      <c r="D511" s="432"/>
      <c r="E511" s="433"/>
      <c r="F511" s="43">
        <v>0</v>
      </c>
      <c r="G511" s="431"/>
      <c r="H511" s="433"/>
      <c r="I511" s="39">
        <f t="shared" si="91"/>
        <v>0</v>
      </c>
    </row>
    <row r="512" spans="1:9" ht="15">
      <c r="A512" s="28" t="s">
        <v>18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91"/>
        <v>0</v>
      </c>
    </row>
    <row r="513" spans="1:11" ht="15">
      <c r="A513" s="29" t="s">
        <v>140</v>
      </c>
      <c r="B513" s="431"/>
      <c r="C513" s="432"/>
      <c r="D513" s="432"/>
      <c r="E513" s="433"/>
      <c r="F513" s="43">
        <v>2367</v>
      </c>
      <c r="G513" s="431"/>
      <c r="H513" s="433"/>
      <c r="I513" s="39">
        <f>F513</f>
        <v>2367</v>
      </c>
    </row>
    <row r="514" spans="1:11" ht="15">
      <c r="A514" s="28" t="s">
        <v>19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91"/>
        <v>0</v>
      </c>
    </row>
    <row r="515" spans="1:11" ht="15">
      <c r="A515" s="29" t="s">
        <v>20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91"/>
        <v>0</v>
      </c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91"/>
        <v>0</v>
      </c>
    </row>
    <row r="517" spans="1:11" ht="15">
      <c r="A517" s="30" t="s">
        <v>60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91"/>
        <v>0</v>
      </c>
    </row>
    <row r="518" spans="1:11" ht="15">
      <c r="A518" s="28" t="s">
        <v>22</v>
      </c>
      <c r="B518" s="431"/>
      <c r="C518" s="432"/>
      <c r="D518" s="432"/>
      <c r="E518" s="433"/>
      <c r="F518" s="40">
        <v>0</v>
      </c>
      <c r="G518" s="431"/>
      <c r="H518" s="433"/>
      <c r="I518" s="42">
        <f t="shared" si="91"/>
        <v>0</v>
      </c>
    </row>
    <row r="519" spans="1:11" ht="15">
      <c r="A519" s="30" t="s">
        <v>23</v>
      </c>
      <c r="B519" s="431"/>
      <c r="C519" s="432"/>
      <c r="D519" s="432"/>
      <c r="E519" s="433"/>
      <c r="F519" s="43">
        <v>0</v>
      </c>
      <c r="G519" s="431"/>
      <c r="H519" s="433"/>
      <c r="I519" s="39">
        <f t="shared" si="91"/>
        <v>0</v>
      </c>
    </row>
    <row r="520" spans="1:11" ht="15">
      <c r="A520" s="28" t="s">
        <v>24</v>
      </c>
      <c r="B520" s="431"/>
      <c r="C520" s="432"/>
      <c r="D520" s="432"/>
      <c r="E520" s="433"/>
      <c r="F520" s="40">
        <v>0</v>
      </c>
      <c r="G520" s="431"/>
      <c r="H520" s="433"/>
      <c r="I520" s="42">
        <f t="shared" si="91"/>
        <v>0</v>
      </c>
    </row>
    <row r="521" spans="1:11" ht="15.75" thickBot="1">
      <c r="A521" s="30" t="s">
        <v>25</v>
      </c>
      <c r="B521" s="434"/>
      <c r="C521" s="435"/>
      <c r="D521" s="435"/>
      <c r="E521" s="436"/>
      <c r="F521" s="43">
        <v>0</v>
      </c>
      <c r="G521" s="434"/>
      <c r="H521" s="436"/>
      <c r="I521" s="39">
        <f t="shared" si="91"/>
        <v>0</v>
      </c>
      <c r="K521" s="296">
        <v>0</v>
      </c>
    </row>
    <row r="522" spans="1:11" ht="15">
      <c r="A522" s="31" t="s">
        <v>26</v>
      </c>
      <c r="B522" s="45">
        <f>SUM(B501:B521)</f>
        <v>0</v>
      </c>
      <c r="C522" s="45">
        <f t="shared" ref="C522" si="92">SUM(C501:C521)</f>
        <v>0</v>
      </c>
      <c r="D522" s="45">
        <f t="shared" ref="D522:I522" si="93">SUM(D501:D521)</f>
        <v>0</v>
      </c>
      <c r="E522" s="45">
        <f t="shared" si="93"/>
        <v>0</v>
      </c>
      <c r="F522" s="45">
        <f t="shared" si="93"/>
        <v>2367</v>
      </c>
      <c r="G522" s="45">
        <f t="shared" si="93"/>
        <v>0</v>
      </c>
      <c r="H522" s="45">
        <f t="shared" si="93"/>
        <v>0</v>
      </c>
      <c r="I522" s="47">
        <f t="shared" si="93"/>
        <v>2367</v>
      </c>
      <c r="K522" s="296">
        <v>0</v>
      </c>
    </row>
    <row r="523" spans="1:11" ht="15" thickBot="1">
      <c r="A523" s="32" t="s">
        <v>90</v>
      </c>
      <c r="B523" s="48">
        <f>B522/$I522</f>
        <v>0</v>
      </c>
      <c r="C523" s="48">
        <f t="shared" ref="C523:I523" si="94">C522/$I522</f>
        <v>0</v>
      </c>
      <c r="D523" s="48">
        <f t="shared" si="94"/>
        <v>0</v>
      </c>
      <c r="E523" s="48">
        <f t="shared" si="94"/>
        <v>0</v>
      </c>
      <c r="F523" s="48">
        <f t="shared" si="94"/>
        <v>1</v>
      </c>
      <c r="G523" s="48">
        <f t="shared" si="94"/>
        <v>0</v>
      </c>
      <c r="H523" s="48">
        <f t="shared" si="94"/>
        <v>0</v>
      </c>
      <c r="I523" s="49">
        <f t="shared" si="94"/>
        <v>1</v>
      </c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</row>
    <row r="526" spans="1:11" ht="15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95">F528</f>
        <v>0</v>
      </c>
    </row>
    <row r="529" spans="1:9" ht="15">
      <c r="A529" s="29" t="s">
        <v>9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95"/>
        <v>0</v>
      </c>
    </row>
    <row r="530" spans="1:9" ht="15">
      <c r="A530" s="28" t="s">
        <v>10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95"/>
        <v>0</v>
      </c>
    </row>
    <row r="531" spans="1:9" ht="15">
      <c r="A531" s="29" t="s">
        <v>11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95"/>
        <v>0</v>
      </c>
    </row>
    <row r="532" spans="1:9" ht="15">
      <c r="A532" s="28" t="s">
        <v>12</v>
      </c>
      <c r="B532" s="431"/>
      <c r="C532" s="432"/>
      <c r="D532" s="432"/>
      <c r="E532" s="433"/>
      <c r="F532" s="40">
        <v>60.039860395009789</v>
      </c>
      <c r="G532" s="431"/>
      <c r="H532" s="433"/>
      <c r="I532" s="42">
        <f t="shared" si="95"/>
        <v>60.039860395009789</v>
      </c>
    </row>
    <row r="533" spans="1:9" ht="15">
      <c r="A533" s="29" t="s">
        <v>13</v>
      </c>
      <c r="B533" s="431"/>
      <c r="C533" s="432"/>
      <c r="D533" s="432"/>
      <c r="E533" s="433"/>
      <c r="F533" s="43">
        <v>0</v>
      </c>
      <c r="G533" s="431"/>
      <c r="H533" s="433"/>
      <c r="I533" s="39">
        <f t="shared" si="95"/>
        <v>0</v>
      </c>
    </row>
    <row r="534" spans="1:9" ht="15">
      <c r="A534" s="28" t="s">
        <v>14</v>
      </c>
      <c r="B534" s="431"/>
      <c r="C534" s="432"/>
      <c r="D534" s="432"/>
      <c r="E534" s="433"/>
      <c r="F534" s="40">
        <v>386.72239005394795</v>
      </c>
      <c r="G534" s="431"/>
      <c r="H534" s="433"/>
      <c r="I534" s="42">
        <f t="shared" si="95"/>
        <v>386.72239005394795</v>
      </c>
    </row>
    <row r="535" spans="1:9" ht="15">
      <c r="A535" s="29" t="s">
        <v>15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95"/>
        <v>0</v>
      </c>
    </row>
    <row r="536" spans="1:9" ht="15">
      <c r="A536" s="28" t="s">
        <v>16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95"/>
        <v>0</v>
      </c>
    </row>
    <row r="537" spans="1:9" ht="15">
      <c r="A537" s="29" t="s">
        <v>17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95"/>
        <v>0</v>
      </c>
    </row>
    <row r="538" spans="1:9" ht="15">
      <c r="A538" s="28" t="s">
        <v>18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95"/>
        <v>0</v>
      </c>
    </row>
    <row r="539" spans="1:9" ht="15">
      <c r="A539" s="29" t="s">
        <v>140</v>
      </c>
      <c r="B539" s="431"/>
      <c r="C539" s="432"/>
      <c r="D539" s="432"/>
      <c r="E539" s="433"/>
      <c r="F539" s="43">
        <v>0</v>
      </c>
      <c r="G539" s="431"/>
      <c r="H539" s="433"/>
      <c r="I539" s="39">
        <f>F539</f>
        <v>0</v>
      </c>
    </row>
    <row r="540" spans="1:9" ht="15">
      <c r="A540" s="28" t="s">
        <v>19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95"/>
        <v>0</v>
      </c>
    </row>
    <row r="541" spans="1:9" ht="15">
      <c r="A541" s="29" t="s">
        <v>20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95"/>
        <v>0</v>
      </c>
    </row>
    <row r="542" spans="1:9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95"/>
        <v>0</v>
      </c>
    </row>
    <row r="543" spans="1:9" ht="15">
      <c r="A543" s="30" t="s">
        <v>60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95"/>
        <v>0</v>
      </c>
    </row>
    <row r="544" spans="1:9" ht="15">
      <c r="A544" s="28" t="s">
        <v>22</v>
      </c>
      <c r="B544" s="431"/>
      <c r="C544" s="432"/>
      <c r="D544" s="432"/>
      <c r="E544" s="433"/>
      <c r="F544" s="40">
        <v>0</v>
      </c>
      <c r="G544" s="431"/>
      <c r="H544" s="433"/>
      <c r="I544" s="42">
        <f t="shared" si="95"/>
        <v>0</v>
      </c>
    </row>
    <row r="545" spans="1:11" ht="15">
      <c r="A545" s="30" t="s">
        <v>23</v>
      </c>
      <c r="B545" s="431"/>
      <c r="C545" s="432"/>
      <c r="D545" s="432"/>
      <c r="E545" s="433"/>
      <c r="F545" s="43">
        <v>0</v>
      </c>
      <c r="G545" s="431"/>
      <c r="H545" s="433"/>
      <c r="I545" s="39">
        <f t="shared" si="95"/>
        <v>0</v>
      </c>
    </row>
    <row r="546" spans="1:11" ht="15">
      <c r="A546" s="28" t="s">
        <v>24</v>
      </c>
      <c r="B546" s="431"/>
      <c r="C546" s="432"/>
      <c r="D546" s="432"/>
      <c r="E546" s="433"/>
      <c r="F546" s="40">
        <v>0</v>
      </c>
      <c r="G546" s="431"/>
      <c r="H546" s="433"/>
      <c r="I546" s="42">
        <f t="shared" si="95"/>
        <v>0</v>
      </c>
    </row>
    <row r="547" spans="1:11" ht="15.75" thickBot="1">
      <c r="A547" s="30" t="s">
        <v>25</v>
      </c>
      <c r="B547" s="434"/>
      <c r="C547" s="435"/>
      <c r="D547" s="435"/>
      <c r="E547" s="436"/>
      <c r="F547" s="43">
        <v>0</v>
      </c>
      <c r="G547" s="434"/>
      <c r="H547" s="436"/>
      <c r="I547" s="39">
        <f t="shared" si="95"/>
        <v>0</v>
      </c>
      <c r="K547" s="296">
        <v>0</v>
      </c>
    </row>
    <row r="548" spans="1:11" ht="15">
      <c r="A548" s="31" t="s">
        <v>26</v>
      </c>
      <c r="B548" s="45">
        <f>SUM(B527:B547)</f>
        <v>0</v>
      </c>
      <c r="C548" s="45">
        <f t="shared" ref="C548" si="96">SUM(C527:C547)</f>
        <v>0</v>
      </c>
      <c r="D548" s="45">
        <f t="shared" ref="D548:I548" si="97">SUM(D527:D547)</f>
        <v>0</v>
      </c>
      <c r="E548" s="45">
        <f t="shared" si="97"/>
        <v>0</v>
      </c>
      <c r="F548" s="45">
        <f t="shared" si="97"/>
        <v>446.76225044895773</v>
      </c>
      <c r="G548" s="45">
        <f t="shared" si="97"/>
        <v>0</v>
      </c>
      <c r="H548" s="45">
        <f t="shared" si="97"/>
        <v>0</v>
      </c>
      <c r="I548" s="45">
        <f t="shared" si="97"/>
        <v>446.76225044895773</v>
      </c>
      <c r="K548" s="296">
        <v>0</v>
      </c>
    </row>
    <row r="549" spans="1:11" ht="15" thickBot="1">
      <c r="A549" s="32" t="s">
        <v>90</v>
      </c>
      <c r="B549" s="48">
        <f>B548/$I548</f>
        <v>0</v>
      </c>
      <c r="C549" s="48">
        <f t="shared" ref="C549:I549" si="98">C548/$I548</f>
        <v>0</v>
      </c>
      <c r="D549" s="48">
        <f t="shared" si="98"/>
        <v>0</v>
      </c>
      <c r="E549" s="48">
        <f t="shared" si="98"/>
        <v>0</v>
      </c>
      <c r="F549" s="48">
        <f t="shared" si="98"/>
        <v>1</v>
      </c>
      <c r="G549" s="48">
        <f t="shared" si="98"/>
        <v>0</v>
      </c>
      <c r="H549" s="48">
        <f t="shared" si="98"/>
        <v>0</v>
      </c>
      <c r="I549" s="49">
        <f t="shared" si="98"/>
        <v>1</v>
      </c>
    </row>
    <row r="550" spans="1:11" ht="15" thickBot="1">
      <c r="A550" s="2"/>
      <c r="B550" s="2"/>
      <c r="C550" s="2"/>
      <c r="D550" s="2"/>
      <c r="E550" s="2"/>
      <c r="F550" s="2"/>
      <c r="G550" s="2"/>
      <c r="H550" s="2"/>
      <c r="I550" s="2"/>
    </row>
    <row r="551" spans="1:11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</row>
    <row r="552" spans="1:11" ht="15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</row>
    <row r="553" spans="1:11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</row>
    <row r="554" spans="1:11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99">F554</f>
        <v>0</v>
      </c>
    </row>
    <row r="555" spans="1:11" ht="15">
      <c r="A555" s="29" t="s">
        <v>9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99"/>
        <v>0</v>
      </c>
    </row>
    <row r="556" spans="1:11" ht="15">
      <c r="A556" s="28" t="s">
        <v>10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99"/>
        <v>0</v>
      </c>
    </row>
    <row r="557" spans="1:11" ht="15">
      <c r="A557" s="29" t="s">
        <v>11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99"/>
        <v>0</v>
      </c>
    </row>
    <row r="558" spans="1:11" ht="15">
      <c r="A558" s="28" t="s">
        <v>12</v>
      </c>
      <c r="B558" s="431"/>
      <c r="C558" s="432"/>
      <c r="D558" s="432"/>
      <c r="E558" s="433"/>
      <c r="F558" s="40">
        <v>36.788827003066615</v>
      </c>
      <c r="G558" s="431"/>
      <c r="H558" s="433"/>
      <c r="I558" s="42">
        <f t="shared" si="99"/>
        <v>36.788827003066615</v>
      </c>
    </row>
    <row r="559" spans="1:11" ht="15">
      <c r="A559" s="29" t="s">
        <v>13</v>
      </c>
      <c r="B559" s="431"/>
      <c r="C559" s="432"/>
      <c r="D559" s="432"/>
      <c r="E559" s="433"/>
      <c r="F559" s="43">
        <v>12013</v>
      </c>
      <c r="G559" s="431"/>
      <c r="H559" s="433"/>
      <c r="I559" s="39">
        <f t="shared" si="99"/>
        <v>12013</v>
      </c>
    </row>
    <row r="560" spans="1:11" ht="15">
      <c r="A560" s="28" t="s">
        <v>14</v>
      </c>
      <c r="B560" s="431"/>
      <c r="C560" s="432"/>
      <c r="D560" s="432"/>
      <c r="E560" s="433"/>
      <c r="F560" s="40">
        <v>0</v>
      </c>
      <c r="G560" s="431"/>
      <c r="H560" s="433"/>
      <c r="I560" s="42">
        <f t="shared" si="99"/>
        <v>0</v>
      </c>
    </row>
    <row r="561" spans="1:11" ht="15">
      <c r="A561" s="29" t="s">
        <v>15</v>
      </c>
      <c r="B561" s="431"/>
      <c r="C561" s="432"/>
      <c r="D561" s="432"/>
      <c r="E561" s="433"/>
      <c r="F561" s="43">
        <v>0</v>
      </c>
      <c r="G561" s="431"/>
      <c r="H561" s="433"/>
      <c r="I561" s="39">
        <f t="shared" si="99"/>
        <v>0</v>
      </c>
    </row>
    <row r="562" spans="1:11" ht="15">
      <c r="A562" s="28" t="s">
        <v>16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99"/>
        <v>0</v>
      </c>
    </row>
    <row r="563" spans="1:11" ht="15">
      <c r="A563" s="29" t="s">
        <v>17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99"/>
        <v>0</v>
      </c>
    </row>
    <row r="564" spans="1:11" ht="15">
      <c r="A564" s="28" t="s">
        <v>18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99"/>
        <v>0</v>
      </c>
    </row>
    <row r="565" spans="1:11" ht="15">
      <c r="A565" s="29" t="s">
        <v>140</v>
      </c>
      <c r="B565" s="431"/>
      <c r="C565" s="432"/>
      <c r="D565" s="432"/>
      <c r="E565" s="433"/>
      <c r="F565" s="43">
        <v>0</v>
      </c>
      <c r="G565" s="431"/>
      <c r="H565" s="433"/>
      <c r="I565" s="39">
        <f>F565</f>
        <v>0</v>
      </c>
    </row>
    <row r="566" spans="1:11" ht="15">
      <c r="A566" s="28" t="s">
        <v>19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99"/>
        <v>0</v>
      </c>
    </row>
    <row r="567" spans="1:11" ht="15">
      <c r="A567" s="29" t="s">
        <v>20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99"/>
        <v>0</v>
      </c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99"/>
        <v>0</v>
      </c>
    </row>
    <row r="569" spans="1:11" s="15" customFormat="1" ht="15">
      <c r="A569" s="30" t="s">
        <v>60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99"/>
        <v>0</v>
      </c>
      <c r="K569"/>
    </row>
    <row r="570" spans="1:11" ht="15">
      <c r="A570" s="28" t="s">
        <v>22</v>
      </c>
      <c r="B570" s="431"/>
      <c r="C570" s="432"/>
      <c r="D570" s="432"/>
      <c r="E570" s="433"/>
      <c r="F570" s="40">
        <v>0</v>
      </c>
      <c r="G570" s="431"/>
      <c r="H570" s="433"/>
      <c r="I570" s="42">
        <f t="shared" si="99"/>
        <v>0</v>
      </c>
    </row>
    <row r="571" spans="1:11" ht="15">
      <c r="A571" s="30" t="s">
        <v>23</v>
      </c>
      <c r="B571" s="431"/>
      <c r="C571" s="432"/>
      <c r="D571" s="432"/>
      <c r="E571" s="433"/>
      <c r="F571" s="43">
        <v>0</v>
      </c>
      <c r="G571" s="431"/>
      <c r="H571" s="433"/>
      <c r="I571" s="39">
        <f t="shared" si="99"/>
        <v>0</v>
      </c>
    </row>
    <row r="572" spans="1:11" ht="15" customHeight="1">
      <c r="A572" s="28" t="s">
        <v>24</v>
      </c>
      <c r="B572" s="431"/>
      <c r="C572" s="432"/>
      <c r="D572" s="432"/>
      <c r="E572" s="433"/>
      <c r="F572" s="40">
        <v>0</v>
      </c>
      <c r="G572" s="431"/>
      <c r="H572" s="433"/>
      <c r="I572" s="42">
        <f t="shared" si="99"/>
        <v>0</v>
      </c>
    </row>
    <row r="573" spans="1:11" ht="15.75" thickBot="1">
      <c r="A573" s="30" t="s">
        <v>25</v>
      </c>
      <c r="B573" s="434"/>
      <c r="C573" s="435"/>
      <c r="D573" s="435"/>
      <c r="E573" s="436"/>
      <c r="F573" s="43">
        <v>0</v>
      </c>
      <c r="G573" s="434"/>
      <c r="H573" s="436"/>
      <c r="I573" s="39">
        <f t="shared" si="99"/>
        <v>0</v>
      </c>
      <c r="K573" s="296">
        <v>0</v>
      </c>
    </row>
    <row r="574" spans="1:11" ht="15">
      <c r="A574" s="34" t="s">
        <v>26</v>
      </c>
      <c r="B574" s="45">
        <f>SUM(B553:B573)</f>
        <v>0</v>
      </c>
      <c r="C574" s="45">
        <f t="shared" ref="C574" si="100">SUM(C553:C573)</f>
        <v>0</v>
      </c>
      <c r="D574" s="45">
        <f t="shared" ref="D574:I574" si="101">SUM(D553:D573)</f>
        <v>0</v>
      </c>
      <c r="E574" s="45">
        <f t="shared" si="101"/>
        <v>0</v>
      </c>
      <c r="F574" s="45">
        <f t="shared" si="101"/>
        <v>12049.788827003067</v>
      </c>
      <c r="G574" s="45">
        <f t="shared" si="101"/>
        <v>0</v>
      </c>
      <c r="H574" s="45">
        <f t="shared" si="101"/>
        <v>0</v>
      </c>
      <c r="I574" s="47">
        <f t="shared" si="101"/>
        <v>12049.788827003067</v>
      </c>
      <c r="K574" s="296">
        <v>0</v>
      </c>
    </row>
    <row r="575" spans="1:11" ht="15" thickBot="1">
      <c r="A575" s="32" t="s">
        <v>90</v>
      </c>
      <c r="B575" s="48">
        <f>B574/$I574</f>
        <v>0</v>
      </c>
      <c r="C575" s="48">
        <f t="shared" ref="C575:I575" si="102">C574/$I574</f>
        <v>0</v>
      </c>
      <c r="D575" s="48">
        <f t="shared" si="102"/>
        <v>0</v>
      </c>
      <c r="E575" s="48">
        <f t="shared" si="102"/>
        <v>0</v>
      </c>
      <c r="F575" s="48">
        <f t="shared" si="102"/>
        <v>1</v>
      </c>
      <c r="G575" s="48">
        <f t="shared" si="102"/>
        <v>0</v>
      </c>
      <c r="H575" s="48">
        <f t="shared" si="102"/>
        <v>0</v>
      </c>
      <c r="I575" s="49">
        <f t="shared" si="102"/>
        <v>1</v>
      </c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</row>
    <row r="577" spans="1:32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</row>
    <row r="578" spans="1:32" ht="15">
      <c r="A578" s="449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</row>
    <row r="579" spans="1:32" ht="15">
      <c r="A579" s="27" t="s">
        <v>7</v>
      </c>
      <c r="B579" s="37">
        <v>37.793981150302159</v>
      </c>
      <c r="C579" s="37">
        <v>0</v>
      </c>
      <c r="D579" s="37">
        <v>7.2060188496978386</v>
      </c>
      <c r="E579" s="37">
        <v>0</v>
      </c>
      <c r="F579" s="421"/>
      <c r="G579" s="37">
        <v>0</v>
      </c>
      <c r="H579" s="38">
        <v>0</v>
      </c>
      <c r="I579" s="39">
        <f>SUM(B579:H579)</f>
        <v>45</v>
      </c>
      <c r="K579" s="296">
        <v>0</v>
      </c>
    </row>
    <row r="580" spans="1:32" ht="15">
      <c r="A580" s="28" t="s">
        <v>8</v>
      </c>
      <c r="B580" s="40">
        <v>12.226277744210932</v>
      </c>
      <c r="C580" s="40">
        <v>0</v>
      </c>
      <c r="D580" s="40">
        <v>3.7737222557890666</v>
      </c>
      <c r="E580" s="40">
        <v>0</v>
      </c>
      <c r="F580" s="422"/>
      <c r="G580" s="40">
        <v>0</v>
      </c>
      <c r="H580" s="41">
        <v>0</v>
      </c>
      <c r="I580" s="42">
        <f t="shared" ref="I580:I599" si="103">SUM(B580:H580)</f>
        <v>16</v>
      </c>
      <c r="K580" s="296">
        <v>0</v>
      </c>
    </row>
    <row r="581" spans="1:32" ht="15">
      <c r="A581" s="29" t="s">
        <v>9</v>
      </c>
      <c r="B581" s="43">
        <v>26.548573531454625</v>
      </c>
      <c r="C581" s="43">
        <v>0</v>
      </c>
      <c r="D581" s="43">
        <v>6.4514264685453764</v>
      </c>
      <c r="E581" s="43">
        <v>0</v>
      </c>
      <c r="F581" s="422"/>
      <c r="G581" s="43">
        <v>0</v>
      </c>
      <c r="H581" s="44">
        <v>0</v>
      </c>
      <c r="I581" s="39">
        <f t="shared" si="103"/>
        <v>33</v>
      </c>
      <c r="K581" s="296">
        <v>0</v>
      </c>
    </row>
    <row r="582" spans="1:32" ht="15">
      <c r="A582" s="28" t="s">
        <v>10</v>
      </c>
      <c r="B582" s="40">
        <v>41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103"/>
        <v>41</v>
      </c>
      <c r="K582" s="296">
        <v>0</v>
      </c>
    </row>
    <row r="583" spans="1:32" ht="15">
      <c r="A583" s="29" t="s">
        <v>11</v>
      </c>
      <c r="B583" s="43">
        <v>0</v>
      </c>
      <c r="C583" s="43">
        <v>0</v>
      </c>
      <c r="D583" s="43">
        <v>0</v>
      </c>
      <c r="E583" s="43">
        <v>0</v>
      </c>
      <c r="F583" s="422"/>
      <c r="G583" s="43">
        <v>0</v>
      </c>
      <c r="H583" s="44">
        <v>0</v>
      </c>
      <c r="I583" s="39">
        <f t="shared" si="103"/>
        <v>0</v>
      </c>
      <c r="K583" s="296">
        <v>0</v>
      </c>
    </row>
    <row r="584" spans="1:32" ht="15">
      <c r="A584" s="28" t="s">
        <v>12</v>
      </c>
      <c r="B584" s="40">
        <v>0</v>
      </c>
      <c r="C584" s="40">
        <v>0</v>
      </c>
      <c r="D584" s="40">
        <v>6.9868197657038805E-2</v>
      </c>
      <c r="E584" s="40">
        <v>2.0427720604488941</v>
      </c>
      <c r="F584" s="422"/>
      <c r="G584" s="40">
        <v>0</v>
      </c>
      <c r="H584" s="41">
        <v>0</v>
      </c>
      <c r="I584" s="42">
        <f t="shared" si="103"/>
        <v>2.1126402581059329</v>
      </c>
      <c r="K584" s="296">
        <v>0</v>
      </c>
    </row>
    <row r="585" spans="1:32" ht="15">
      <c r="A585" s="29" t="s">
        <v>13</v>
      </c>
      <c r="B585" s="43">
        <v>0</v>
      </c>
      <c r="C585" s="43">
        <v>0</v>
      </c>
      <c r="D585" s="43">
        <v>0</v>
      </c>
      <c r="E585" s="43">
        <v>15</v>
      </c>
      <c r="F585" s="422"/>
      <c r="G585" s="43">
        <v>0</v>
      </c>
      <c r="H585" s="44">
        <v>0</v>
      </c>
      <c r="I585" s="39">
        <f t="shared" si="103"/>
        <v>15</v>
      </c>
      <c r="K585" s="296">
        <v>0</v>
      </c>
    </row>
    <row r="586" spans="1:32" ht="15">
      <c r="A586" s="28" t="s">
        <v>14</v>
      </c>
      <c r="B586" s="40">
        <v>0</v>
      </c>
      <c r="C586" s="40">
        <v>0</v>
      </c>
      <c r="D586" s="40">
        <v>0.17145876002974217</v>
      </c>
      <c r="E586" s="40">
        <v>79.982880487573738</v>
      </c>
      <c r="F586" s="422"/>
      <c r="G586" s="40">
        <v>0</v>
      </c>
      <c r="H586" s="41">
        <v>0</v>
      </c>
      <c r="I586" s="42">
        <f t="shared" si="103"/>
        <v>80.154339247603474</v>
      </c>
      <c r="K586" s="296">
        <v>0</v>
      </c>
    </row>
    <row r="587" spans="1:32" ht="15">
      <c r="A587" s="29" t="s">
        <v>15</v>
      </c>
      <c r="B587" s="43">
        <v>582.70109884733995</v>
      </c>
      <c r="C587" s="43">
        <v>8.8429815064484405</v>
      </c>
      <c r="D587" s="43">
        <v>10.455919646211571</v>
      </c>
      <c r="E587" s="43">
        <v>0</v>
      </c>
      <c r="F587" s="422"/>
      <c r="G587" s="43">
        <v>0</v>
      </c>
      <c r="H587" s="44">
        <v>0</v>
      </c>
      <c r="I587" s="39">
        <f t="shared" si="103"/>
        <v>602</v>
      </c>
      <c r="K587" s="296">
        <v>0</v>
      </c>
    </row>
    <row r="588" spans="1:32" ht="15">
      <c r="A588" s="28" t="s">
        <v>16</v>
      </c>
      <c r="B588" s="40">
        <v>987.97946098471073</v>
      </c>
      <c r="C588" s="40">
        <v>119.66881363566418</v>
      </c>
      <c r="D588" s="40">
        <v>25.803219396071817</v>
      </c>
      <c r="E588" s="40">
        <v>57.548505983553113</v>
      </c>
      <c r="F588" s="422"/>
      <c r="G588" s="40">
        <v>0</v>
      </c>
      <c r="H588" s="41">
        <v>0</v>
      </c>
      <c r="I588" s="42">
        <f t="shared" si="103"/>
        <v>1190.9999999999998</v>
      </c>
      <c r="K588" s="296">
        <v>0</v>
      </c>
      <c r="AF588" s="11"/>
    </row>
    <row r="589" spans="1:32" ht="15">
      <c r="A589" s="29" t="s">
        <v>17</v>
      </c>
      <c r="B589" s="43">
        <v>460.14580228954577</v>
      </c>
      <c r="C589" s="43">
        <v>2.4932055636243735</v>
      </c>
      <c r="D589" s="43">
        <v>58.400053313194448</v>
      </c>
      <c r="E589" s="43">
        <v>7.9609388336354394</v>
      </c>
      <c r="F589" s="422"/>
      <c r="G589" s="43">
        <v>0</v>
      </c>
      <c r="H589" s="44">
        <v>0</v>
      </c>
      <c r="I589" s="39">
        <f t="shared" si="103"/>
        <v>529</v>
      </c>
      <c r="K589" s="296">
        <v>0</v>
      </c>
    </row>
    <row r="590" spans="1:32" ht="15">
      <c r="A590" s="28" t="s">
        <v>18</v>
      </c>
      <c r="B590" s="40">
        <v>0</v>
      </c>
      <c r="C590" s="40">
        <v>0</v>
      </c>
      <c r="D590" s="40">
        <v>0</v>
      </c>
      <c r="E590" s="40">
        <v>0</v>
      </c>
      <c r="F590" s="422"/>
      <c r="G590" s="40">
        <v>0</v>
      </c>
      <c r="H590" s="41">
        <v>0</v>
      </c>
      <c r="I590" s="42">
        <f t="shared" si="103"/>
        <v>0</v>
      </c>
      <c r="K590" s="296">
        <v>0</v>
      </c>
    </row>
    <row r="591" spans="1:32" ht="15">
      <c r="A591" s="29" t="s">
        <v>140</v>
      </c>
      <c r="B591" s="43">
        <v>1567.9769565887193</v>
      </c>
      <c r="C591" s="43">
        <v>247.09244533195721</v>
      </c>
      <c r="D591" s="43">
        <v>48.190735447185247</v>
      </c>
      <c r="E591" s="43">
        <v>37.946321310208162</v>
      </c>
      <c r="F591" s="422"/>
      <c r="G591" s="43">
        <v>0</v>
      </c>
      <c r="H591" s="44">
        <v>0</v>
      </c>
      <c r="I591" s="39">
        <f t="shared" si="103"/>
        <v>1901.2064586780698</v>
      </c>
      <c r="K591" s="296">
        <v>0</v>
      </c>
    </row>
    <row r="592" spans="1:32" ht="15">
      <c r="A592" s="28" t="s">
        <v>19</v>
      </c>
      <c r="B592" s="40">
        <v>0</v>
      </c>
      <c r="C592" s="40">
        <v>0</v>
      </c>
      <c r="D592" s="40">
        <v>0</v>
      </c>
      <c r="E592" s="40">
        <v>0</v>
      </c>
      <c r="F592" s="422"/>
      <c r="G592" s="40">
        <v>0</v>
      </c>
      <c r="H592" s="41">
        <v>0</v>
      </c>
      <c r="I592" s="42">
        <f t="shared" si="103"/>
        <v>0</v>
      </c>
      <c r="K592" s="296">
        <v>0</v>
      </c>
    </row>
    <row r="593" spans="1:11" s="15" customFormat="1" ht="15">
      <c r="A593" s="29" t="s">
        <v>20</v>
      </c>
      <c r="B593" s="43">
        <v>0</v>
      </c>
      <c r="C593" s="43">
        <v>0</v>
      </c>
      <c r="D593" s="43">
        <v>0</v>
      </c>
      <c r="E593" s="43">
        <v>0</v>
      </c>
      <c r="F593" s="422"/>
      <c r="G593" s="43">
        <v>0</v>
      </c>
      <c r="H593" s="44">
        <v>0</v>
      </c>
      <c r="I593" s="39">
        <f t="shared" si="103"/>
        <v>0</v>
      </c>
      <c r="K593" s="296">
        <v>0</v>
      </c>
    </row>
    <row r="594" spans="1:11" ht="15">
      <c r="A594" s="28" t="s">
        <v>21</v>
      </c>
      <c r="B594" s="40">
        <v>78.548713735423533</v>
      </c>
      <c r="C594" s="40">
        <v>0</v>
      </c>
      <c r="D594" s="40">
        <v>1.4512862645764724</v>
      </c>
      <c r="E594" s="40">
        <v>0</v>
      </c>
      <c r="F594" s="422"/>
      <c r="G594" s="40">
        <v>0</v>
      </c>
      <c r="H594" s="41">
        <v>0</v>
      </c>
      <c r="I594" s="42">
        <f t="shared" si="103"/>
        <v>80</v>
      </c>
      <c r="K594" s="296">
        <v>0</v>
      </c>
    </row>
    <row r="595" spans="1:11" ht="15">
      <c r="A595" s="30" t="s">
        <v>60</v>
      </c>
      <c r="B595" s="43">
        <v>146.8876936043275</v>
      </c>
      <c r="C595" s="43">
        <v>0</v>
      </c>
      <c r="D595" s="43">
        <v>26.112306395672487</v>
      </c>
      <c r="E595" s="43">
        <v>0</v>
      </c>
      <c r="F595" s="422"/>
      <c r="G595" s="43">
        <v>0</v>
      </c>
      <c r="H595" s="44">
        <v>0</v>
      </c>
      <c r="I595" s="39">
        <f t="shared" si="103"/>
        <v>172.99999999999997</v>
      </c>
      <c r="K595" s="296">
        <v>0</v>
      </c>
    </row>
    <row r="596" spans="1:11" ht="15" customHeight="1">
      <c r="A596" s="28" t="s">
        <v>22</v>
      </c>
      <c r="B596" s="40">
        <v>140.71510843044831</v>
      </c>
      <c r="C596" s="40">
        <v>0</v>
      </c>
      <c r="D596" s="40">
        <v>8.6791978735516846</v>
      </c>
      <c r="E596" s="40">
        <v>0</v>
      </c>
      <c r="F596" s="422"/>
      <c r="G596" s="40">
        <v>0</v>
      </c>
      <c r="H596" s="41">
        <v>0</v>
      </c>
      <c r="I596" s="42">
        <f t="shared" si="103"/>
        <v>149.394306304</v>
      </c>
      <c r="K596" s="296">
        <v>0</v>
      </c>
    </row>
    <row r="597" spans="1:11" ht="14.25" customHeight="1">
      <c r="A597" s="30" t="s">
        <v>23</v>
      </c>
      <c r="B597" s="43">
        <v>341.56164538240029</v>
      </c>
      <c r="C597" s="43">
        <v>0</v>
      </c>
      <c r="D597" s="43">
        <v>0</v>
      </c>
      <c r="E597" s="43">
        <v>0</v>
      </c>
      <c r="F597" s="422"/>
      <c r="G597" s="43">
        <v>0</v>
      </c>
      <c r="H597" s="44">
        <v>0</v>
      </c>
      <c r="I597" s="39">
        <f>SUM(B597:H597)</f>
        <v>341.56164538240029</v>
      </c>
      <c r="K597" s="296">
        <v>0</v>
      </c>
    </row>
    <row r="598" spans="1:11" ht="15">
      <c r="A598" s="28" t="s">
        <v>24</v>
      </c>
      <c r="B598" s="40">
        <v>430.61250555936414</v>
      </c>
      <c r="C598" s="40">
        <v>2.7300064406356657</v>
      </c>
      <c r="D598" s="40">
        <v>0</v>
      </c>
      <c r="E598" s="40">
        <v>0</v>
      </c>
      <c r="F598" s="422"/>
      <c r="G598" s="40">
        <v>0</v>
      </c>
      <c r="H598" s="41">
        <v>0</v>
      </c>
      <c r="I598" s="42">
        <f t="shared" si="103"/>
        <v>433.34251199999983</v>
      </c>
      <c r="K598" s="296">
        <v>0</v>
      </c>
    </row>
    <row r="599" spans="1:11" ht="15.75" thickBot="1">
      <c r="A599" s="30" t="s">
        <v>25</v>
      </c>
      <c r="B599" s="43">
        <v>1140.889170794489</v>
      </c>
      <c r="C599" s="43">
        <v>0</v>
      </c>
      <c r="D599" s="43">
        <v>2516.2648072072884</v>
      </c>
      <c r="E599" s="43">
        <v>554.49270263282665</v>
      </c>
      <c r="F599" s="423"/>
      <c r="G599" s="43">
        <v>1723.9265243187535</v>
      </c>
      <c r="H599" s="44">
        <v>0.44879504664201775</v>
      </c>
      <c r="I599" s="39">
        <f t="shared" si="103"/>
        <v>5936.0219999999999</v>
      </c>
      <c r="K599" s="296">
        <v>0</v>
      </c>
    </row>
    <row r="600" spans="1:11" ht="15">
      <c r="A600" s="31" t="s">
        <v>26</v>
      </c>
      <c r="B600" s="45">
        <f>SUM(B579:B599)</f>
        <v>5995.5869886427354</v>
      </c>
      <c r="C600" s="45">
        <f t="shared" ref="C600" si="104">SUM(C579:C599)</f>
        <v>380.82745247832992</v>
      </c>
      <c r="D600" s="45">
        <f t="shared" ref="D600:I600" si="105">SUM(D579:D599)</f>
        <v>2713.0300200754714</v>
      </c>
      <c r="E600" s="45">
        <f t="shared" si="105"/>
        <v>754.97412130824603</v>
      </c>
      <c r="F600" s="45">
        <f t="shared" si="105"/>
        <v>0</v>
      </c>
      <c r="G600" s="45">
        <f t="shared" si="105"/>
        <v>1723.9265243187535</v>
      </c>
      <c r="H600" s="46">
        <f t="shared" si="105"/>
        <v>0.44879504664201775</v>
      </c>
      <c r="I600" s="47">
        <f t="shared" si="105"/>
        <v>11568.79390187018</v>
      </c>
      <c r="K600" s="296">
        <v>0</v>
      </c>
    </row>
    <row r="601" spans="1:11" ht="15" thickBot="1">
      <c r="A601" s="32" t="s">
        <v>90</v>
      </c>
      <c r="B601" s="48">
        <f>B600/$I600</f>
        <v>0.51825514738174261</v>
      </c>
      <c r="C601" s="48">
        <f t="shared" ref="C601:I601" si="106">C600/$I600</f>
        <v>3.2918509544609176E-2</v>
      </c>
      <c r="D601" s="48">
        <f t="shared" si="106"/>
        <v>0.23451278007786883</v>
      </c>
      <c r="E601" s="48">
        <f t="shared" si="106"/>
        <v>6.5259535930206086E-2</v>
      </c>
      <c r="F601" s="48">
        <f t="shared" si="106"/>
        <v>0</v>
      </c>
      <c r="G601" s="48">
        <f t="shared" si="106"/>
        <v>0.14901523347564072</v>
      </c>
      <c r="H601" s="48">
        <f t="shared" si="106"/>
        <v>3.8793589932435977E-5</v>
      </c>
      <c r="I601" s="49">
        <f t="shared" si="106"/>
        <v>1</v>
      </c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</row>
    <row r="603" spans="1:11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31</v>
      </c>
      <c r="I603" s="36" t="s">
        <v>6</v>
      </c>
    </row>
    <row r="604" spans="1:11" ht="15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</row>
    <row r="605" spans="1:11" ht="15">
      <c r="A605" s="27" t="s">
        <v>7</v>
      </c>
      <c r="B605" s="37">
        <v>1071.72</v>
      </c>
      <c r="C605" s="37">
        <v>0</v>
      </c>
      <c r="D605" s="37">
        <v>73.28</v>
      </c>
      <c r="E605" s="37">
        <v>0</v>
      </c>
      <c r="F605" s="421"/>
      <c r="G605" s="37">
        <v>0</v>
      </c>
      <c r="H605" s="38">
        <v>0</v>
      </c>
      <c r="I605" s="39">
        <f>SUM(B605:H605)</f>
        <v>1145</v>
      </c>
    </row>
    <row r="606" spans="1:11" ht="15">
      <c r="A606" s="28" t="s">
        <v>8</v>
      </c>
      <c r="B606" s="40">
        <v>31.823999999999998</v>
      </c>
      <c r="C606" s="40">
        <v>0</v>
      </c>
      <c r="D606" s="40">
        <v>2.1760000000000002</v>
      </c>
      <c r="E606" s="40">
        <v>0</v>
      </c>
      <c r="F606" s="422"/>
      <c r="G606" s="40">
        <v>0</v>
      </c>
      <c r="H606" s="41">
        <v>0</v>
      </c>
      <c r="I606" s="42">
        <f t="shared" ref="I606:I625" si="107">SUM(B606:H606)</f>
        <v>34</v>
      </c>
    </row>
    <row r="607" spans="1:11" ht="15">
      <c r="A607" s="29" t="s">
        <v>9</v>
      </c>
      <c r="B607" s="43">
        <v>263.01600000000002</v>
      </c>
      <c r="C607" s="43">
        <v>0</v>
      </c>
      <c r="D607" s="43">
        <v>17.984000000000002</v>
      </c>
      <c r="E607" s="43">
        <v>0</v>
      </c>
      <c r="F607" s="422"/>
      <c r="G607" s="43">
        <v>0</v>
      </c>
      <c r="H607" s="44">
        <v>0</v>
      </c>
      <c r="I607" s="39">
        <f t="shared" si="107"/>
        <v>281</v>
      </c>
    </row>
    <row r="608" spans="1:11" ht="15">
      <c r="A608" s="28" t="s">
        <v>10</v>
      </c>
      <c r="B608" s="40">
        <v>2846.3760000000002</v>
      </c>
      <c r="C608" s="40">
        <v>0</v>
      </c>
      <c r="D608" s="40">
        <v>194.624</v>
      </c>
      <c r="E608" s="40">
        <v>0</v>
      </c>
      <c r="F608" s="422"/>
      <c r="G608" s="40">
        <v>0</v>
      </c>
      <c r="H608" s="41">
        <v>0</v>
      </c>
      <c r="I608" s="42">
        <f t="shared" si="107"/>
        <v>3041</v>
      </c>
    </row>
    <row r="609" spans="1:11" ht="15">
      <c r="A609" s="29" t="s">
        <v>11</v>
      </c>
      <c r="B609" s="43">
        <v>0</v>
      </c>
      <c r="C609" s="43">
        <v>0</v>
      </c>
      <c r="D609" s="43">
        <v>0</v>
      </c>
      <c r="E609" s="43">
        <v>0</v>
      </c>
      <c r="F609" s="422"/>
      <c r="G609" s="43">
        <v>0</v>
      </c>
      <c r="H609" s="44">
        <v>0</v>
      </c>
      <c r="I609" s="39">
        <f t="shared" si="107"/>
        <v>0</v>
      </c>
    </row>
    <row r="610" spans="1:11" ht="15">
      <c r="A610" s="28" t="s">
        <v>12</v>
      </c>
      <c r="B610" s="40">
        <v>0</v>
      </c>
      <c r="C610" s="40">
        <v>0</v>
      </c>
      <c r="D610" s="40">
        <v>0</v>
      </c>
      <c r="E610" s="40">
        <v>0</v>
      </c>
      <c r="F610" s="422"/>
      <c r="G610" s="40">
        <v>0</v>
      </c>
      <c r="H610" s="41">
        <v>0</v>
      </c>
      <c r="I610" s="42">
        <f t="shared" si="107"/>
        <v>0</v>
      </c>
    </row>
    <row r="611" spans="1:11" ht="15">
      <c r="A611" s="29" t="s">
        <v>13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107"/>
        <v>0</v>
      </c>
    </row>
    <row r="612" spans="1:11" ht="15">
      <c r="A612" s="28" t="s">
        <v>14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107"/>
        <v>0</v>
      </c>
    </row>
    <row r="613" spans="1:11" ht="15">
      <c r="A613" s="29" t="s">
        <v>15</v>
      </c>
      <c r="B613" s="43">
        <v>11835.936</v>
      </c>
      <c r="C613" s="43">
        <v>0</v>
      </c>
      <c r="D613" s="43">
        <v>932.06399999999996</v>
      </c>
      <c r="E613" s="43">
        <v>0</v>
      </c>
      <c r="F613" s="422"/>
      <c r="G613" s="43">
        <v>0</v>
      </c>
      <c r="H613" s="44">
        <v>0</v>
      </c>
      <c r="I613" s="39">
        <f t="shared" si="107"/>
        <v>12768</v>
      </c>
    </row>
    <row r="614" spans="1:11" ht="15">
      <c r="A614" s="28" t="s">
        <v>16</v>
      </c>
      <c r="B614" s="40">
        <v>1139.2830000000001</v>
      </c>
      <c r="C614" s="40">
        <v>0</v>
      </c>
      <c r="D614" s="40">
        <v>89.716999999999999</v>
      </c>
      <c r="E614" s="40">
        <v>0</v>
      </c>
      <c r="F614" s="422"/>
      <c r="G614" s="40">
        <v>0</v>
      </c>
      <c r="H614" s="41">
        <v>0</v>
      </c>
      <c r="I614" s="42">
        <f>SUM(B614:H614)</f>
        <v>1229.0000000000002</v>
      </c>
    </row>
    <row r="615" spans="1:11" ht="15">
      <c r="A615" s="29" t="s">
        <v>17</v>
      </c>
      <c r="B615" s="43">
        <v>260.48700000000002</v>
      </c>
      <c r="C615" s="43">
        <v>0</v>
      </c>
      <c r="D615" s="43">
        <v>20.512999999999998</v>
      </c>
      <c r="E615" s="43">
        <v>0</v>
      </c>
      <c r="F615" s="422"/>
      <c r="G615" s="43">
        <v>0</v>
      </c>
      <c r="H615" s="44">
        <v>0</v>
      </c>
      <c r="I615" s="39">
        <f t="shared" si="107"/>
        <v>281</v>
      </c>
    </row>
    <row r="616" spans="1:11" ht="15">
      <c r="A616" s="28" t="s">
        <v>18</v>
      </c>
      <c r="B616" s="40">
        <v>0</v>
      </c>
      <c r="C616" s="40">
        <v>0</v>
      </c>
      <c r="D616" s="40">
        <v>0</v>
      </c>
      <c r="E616" s="40">
        <v>0</v>
      </c>
      <c r="F616" s="422"/>
      <c r="G616" s="40">
        <v>0</v>
      </c>
      <c r="H616" s="41">
        <v>0</v>
      </c>
      <c r="I616" s="42">
        <f t="shared" si="107"/>
        <v>0</v>
      </c>
    </row>
    <row r="617" spans="1:11" ht="15">
      <c r="A617" s="29" t="s">
        <v>140</v>
      </c>
      <c r="B617" s="43">
        <v>7304.9020929284989</v>
      </c>
      <c r="C617" s="43">
        <v>0</v>
      </c>
      <c r="D617" s="43">
        <v>2306.8111872405784</v>
      </c>
      <c r="E617" s="43">
        <v>0</v>
      </c>
      <c r="F617" s="422"/>
      <c r="G617" s="43">
        <v>0</v>
      </c>
      <c r="H617" s="44">
        <v>0</v>
      </c>
      <c r="I617" s="39">
        <f t="shared" si="107"/>
        <v>9611.7132801690768</v>
      </c>
    </row>
    <row r="618" spans="1:11" s="15" customFormat="1" ht="15">
      <c r="A618" s="28" t="s">
        <v>19</v>
      </c>
      <c r="B618" s="40">
        <v>0</v>
      </c>
      <c r="C618" s="40">
        <v>0</v>
      </c>
      <c r="D618" s="40">
        <v>0</v>
      </c>
      <c r="E618" s="40">
        <v>0</v>
      </c>
      <c r="F618" s="422"/>
      <c r="G618" s="40">
        <v>0</v>
      </c>
      <c r="H618" s="41">
        <v>0</v>
      </c>
      <c r="I618" s="42">
        <f t="shared" si="107"/>
        <v>0</v>
      </c>
      <c r="K618"/>
    </row>
    <row r="619" spans="1:11" ht="15">
      <c r="A619" s="29" t="s">
        <v>20</v>
      </c>
      <c r="B619" s="43">
        <v>0</v>
      </c>
      <c r="C619" s="43">
        <v>0</v>
      </c>
      <c r="D619" s="43">
        <v>0</v>
      </c>
      <c r="E619" s="43">
        <v>0</v>
      </c>
      <c r="F619" s="422"/>
      <c r="G619" s="43">
        <v>0</v>
      </c>
      <c r="H619" s="44">
        <v>0</v>
      </c>
      <c r="I619" s="39">
        <f t="shared" si="107"/>
        <v>0</v>
      </c>
    </row>
    <row r="620" spans="1:11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107"/>
        <v>0</v>
      </c>
    </row>
    <row r="621" spans="1:11" ht="15">
      <c r="A621" s="30" t="s">
        <v>60</v>
      </c>
      <c r="B621" s="43">
        <v>14609.415000000001</v>
      </c>
      <c r="C621" s="43">
        <v>0</v>
      </c>
      <c r="D621" s="43">
        <v>1533.585</v>
      </c>
      <c r="E621" s="43">
        <v>0</v>
      </c>
      <c r="F621" s="422"/>
      <c r="G621" s="43">
        <v>0</v>
      </c>
      <c r="H621" s="44">
        <v>0</v>
      </c>
      <c r="I621" s="39">
        <f t="shared" si="107"/>
        <v>16143</v>
      </c>
    </row>
    <row r="622" spans="1:11" ht="15">
      <c r="A622" s="28" t="s">
        <v>22</v>
      </c>
      <c r="B622" s="40">
        <v>364.79777080768002</v>
      </c>
      <c r="C622" s="40">
        <v>0</v>
      </c>
      <c r="D622" s="40">
        <v>38.29368864832</v>
      </c>
      <c r="E622" s="40">
        <v>0</v>
      </c>
      <c r="F622" s="422"/>
      <c r="G622" s="40">
        <v>0</v>
      </c>
      <c r="H622" s="41">
        <v>0</v>
      </c>
      <c r="I622" s="42">
        <f t="shared" si="107"/>
        <v>403.09145945600005</v>
      </c>
    </row>
    <row r="623" spans="1:11" ht="15">
      <c r="A623" s="30" t="s">
        <v>23</v>
      </c>
      <c r="B623" s="43">
        <v>82.39845298219582</v>
      </c>
      <c r="C623" s="43">
        <v>0</v>
      </c>
      <c r="D623" s="43">
        <v>367.70915589981951</v>
      </c>
      <c r="E623" s="43">
        <v>0</v>
      </c>
      <c r="F623" s="422"/>
      <c r="G623" s="43">
        <v>0</v>
      </c>
      <c r="H623" s="44">
        <v>0</v>
      </c>
      <c r="I623" s="39">
        <f>SUM(B623:H623)</f>
        <v>450.10760888201531</v>
      </c>
    </row>
    <row r="624" spans="1:11" ht="15">
      <c r="A624" s="28" t="s">
        <v>24</v>
      </c>
      <c r="B624" s="40">
        <v>870.08306112000014</v>
      </c>
      <c r="C624" s="40">
        <v>0</v>
      </c>
      <c r="D624" s="40">
        <v>202.50453888000001</v>
      </c>
      <c r="E624" s="40">
        <v>0</v>
      </c>
      <c r="F624" s="422"/>
      <c r="G624" s="40">
        <v>0</v>
      </c>
      <c r="H624" s="41">
        <v>0</v>
      </c>
      <c r="I624" s="42">
        <f t="shared" si="107"/>
        <v>1072.5876000000001</v>
      </c>
    </row>
    <row r="625" spans="1:11" ht="15.75" thickBot="1">
      <c r="A625" s="30" t="s">
        <v>25</v>
      </c>
      <c r="B625" s="43">
        <v>1447.4635346414302</v>
      </c>
      <c r="C625" s="43">
        <v>0</v>
      </c>
      <c r="D625" s="43">
        <v>1644.2061510004594</v>
      </c>
      <c r="E625" s="43">
        <v>4180.07481515171</v>
      </c>
      <c r="F625" s="423"/>
      <c r="G625" s="43">
        <v>1094.7814992064004</v>
      </c>
      <c r="H625" s="44">
        <v>0</v>
      </c>
      <c r="I625" s="39">
        <f t="shared" si="107"/>
        <v>8366.5259999999998</v>
      </c>
      <c r="K625" s="296">
        <v>0</v>
      </c>
    </row>
    <row r="626" spans="1:11" ht="15">
      <c r="A626" s="31" t="s">
        <v>26</v>
      </c>
      <c r="B626" s="45">
        <f>SUM(B605:B625)</f>
        <v>42127.70191247981</v>
      </c>
      <c r="C626" s="45">
        <f t="shared" ref="C626" si="108">SUM(C605:C625)</f>
        <v>0</v>
      </c>
      <c r="D626" s="45">
        <f t="shared" ref="D626:I626" si="109">SUM(D605:D625)</f>
        <v>7423.467721669178</v>
      </c>
      <c r="E626" s="45">
        <f t="shared" si="109"/>
        <v>4180.07481515171</v>
      </c>
      <c r="F626" s="45">
        <f t="shared" si="109"/>
        <v>0</v>
      </c>
      <c r="G626" s="45">
        <f t="shared" si="109"/>
        <v>1094.7814992064004</v>
      </c>
      <c r="H626" s="46">
        <f t="shared" si="109"/>
        <v>0</v>
      </c>
      <c r="I626" s="47">
        <f t="shared" si="109"/>
        <v>54826.025948507086</v>
      </c>
      <c r="K626" s="296">
        <v>0</v>
      </c>
    </row>
    <row r="627" spans="1:11" ht="15" thickBot="1">
      <c r="A627" s="32" t="s">
        <v>90</v>
      </c>
      <c r="B627" s="48">
        <f>B626/$I626</f>
        <v>0.76838875668366668</v>
      </c>
      <c r="C627" s="48">
        <f t="shared" ref="C627:I627" si="110">C626/$I626</f>
        <v>0</v>
      </c>
      <c r="D627" s="48">
        <f t="shared" si="110"/>
        <v>0.13540043425072137</v>
      </c>
      <c r="E627" s="48">
        <f t="shared" si="110"/>
        <v>7.6242527938786955E-2</v>
      </c>
      <c r="F627" s="48">
        <f t="shared" si="110"/>
        <v>0</v>
      </c>
      <c r="G627" s="48">
        <f t="shared" si="110"/>
        <v>1.9968281126825159E-2</v>
      </c>
      <c r="H627" s="48">
        <f t="shared" si="110"/>
        <v>0</v>
      </c>
      <c r="I627" s="49">
        <f t="shared" si="110"/>
        <v>1</v>
      </c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</row>
    <row r="631" spans="1:11" ht="15">
      <c r="A631" s="27" t="s">
        <v>7</v>
      </c>
      <c r="B631" s="37">
        <v>3.5977446618928748</v>
      </c>
      <c r="C631" s="37">
        <v>0</v>
      </c>
      <c r="D631" s="37">
        <v>5.4022553381071257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9</v>
      </c>
    </row>
    <row r="632" spans="1:11" ht="15">
      <c r="A632" s="28" t="s">
        <v>8</v>
      </c>
      <c r="B632" s="40">
        <v>0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111">SUM(B632:H632)</f>
        <v>0</v>
      </c>
    </row>
    <row r="633" spans="1:11" ht="15">
      <c r="A633" s="29" t="s">
        <v>9</v>
      </c>
      <c r="B633" s="43">
        <v>10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111"/>
        <v>10</v>
      </c>
    </row>
    <row r="634" spans="1:11" ht="15">
      <c r="A634" s="28" t="s">
        <v>10</v>
      </c>
      <c r="B634" s="40">
        <v>70.773281653666132</v>
      </c>
      <c r="C634" s="40">
        <v>0</v>
      </c>
      <c r="D634" s="40">
        <v>0.22671834633386675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111"/>
        <v>71</v>
      </c>
    </row>
    <row r="635" spans="1:11" ht="15">
      <c r="A635" s="29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111"/>
        <v>0</v>
      </c>
    </row>
    <row r="636" spans="1:11" ht="15">
      <c r="A636" s="28" t="s">
        <v>12</v>
      </c>
      <c r="B636" s="40">
        <v>0</v>
      </c>
      <c r="C636" s="40">
        <v>0</v>
      </c>
      <c r="D636" s="40">
        <v>0</v>
      </c>
      <c r="E636" s="40">
        <v>19.151465811008343</v>
      </c>
      <c r="F636" s="40">
        <v>0</v>
      </c>
      <c r="G636" s="40">
        <v>0</v>
      </c>
      <c r="H636" s="41">
        <v>0</v>
      </c>
      <c r="I636" s="42">
        <f t="shared" si="111"/>
        <v>19.151465811008343</v>
      </c>
    </row>
    <row r="637" spans="1:11" ht="15">
      <c r="A637" s="29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44">
        <v>0</v>
      </c>
      <c r="I637" s="39">
        <f t="shared" si="111"/>
        <v>0</v>
      </c>
    </row>
    <row r="638" spans="1:11" ht="15">
      <c r="A638" s="28" t="s">
        <v>14</v>
      </c>
      <c r="B638" s="40">
        <v>0</v>
      </c>
      <c r="C638" s="40">
        <v>1.8293677890659152</v>
      </c>
      <c r="D638" s="40">
        <v>0</v>
      </c>
      <c r="E638" s="40">
        <v>88.78957434688553</v>
      </c>
      <c r="F638" s="40">
        <v>3506.5470948947855</v>
      </c>
      <c r="G638" s="40">
        <v>0</v>
      </c>
      <c r="H638" s="41">
        <v>0</v>
      </c>
      <c r="I638" s="42">
        <f t="shared" si="111"/>
        <v>3597.1660370307368</v>
      </c>
    </row>
    <row r="639" spans="1:11" ht="15">
      <c r="A639" s="29" t="s">
        <v>15</v>
      </c>
      <c r="B639" s="43">
        <v>9.779302592545152</v>
      </c>
      <c r="C639" s="43">
        <v>0.22069740745484839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111"/>
        <v>10</v>
      </c>
    </row>
    <row r="640" spans="1:11" ht="15">
      <c r="A640" s="28" t="s">
        <v>16</v>
      </c>
      <c r="B640" s="40">
        <v>306.94022473009699</v>
      </c>
      <c r="C640" s="40">
        <v>1.3266148896136403</v>
      </c>
      <c r="D640" s="40">
        <v>24.733160380289394</v>
      </c>
      <c r="E640" s="40">
        <v>0</v>
      </c>
      <c r="F640" s="40">
        <v>0</v>
      </c>
      <c r="G640" s="40">
        <v>0</v>
      </c>
      <c r="H640" s="41">
        <v>0</v>
      </c>
      <c r="I640" s="42">
        <f>SUM(B640:H640)</f>
        <v>333.00000000000006</v>
      </c>
    </row>
    <row r="641" spans="1:11" ht="15">
      <c r="A641" s="29" t="s">
        <v>17</v>
      </c>
      <c r="B641" s="43">
        <v>28.038320948070584</v>
      </c>
      <c r="C641" s="43">
        <v>0</v>
      </c>
      <c r="D641" s="43">
        <v>0.1357400110174464</v>
      </c>
      <c r="E641" s="43">
        <v>0.82593904091196813</v>
      </c>
      <c r="F641" s="43">
        <v>0</v>
      </c>
      <c r="G641" s="43">
        <v>0</v>
      </c>
      <c r="H641" s="44">
        <v>0</v>
      </c>
      <c r="I641" s="39">
        <f t="shared" si="111"/>
        <v>29</v>
      </c>
    </row>
    <row r="642" spans="1:11" ht="15">
      <c r="A642" s="28" t="s">
        <v>18</v>
      </c>
      <c r="B642" s="40">
        <v>0</v>
      </c>
      <c r="C642" s="40">
        <v>0</v>
      </c>
      <c r="D642" s="40">
        <v>0</v>
      </c>
      <c r="E642" s="40">
        <v>0</v>
      </c>
      <c r="F642" s="40">
        <v>0</v>
      </c>
      <c r="G642" s="40">
        <v>0</v>
      </c>
      <c r="H642" s="41">
        <v>0</v>
      </c>
      <c r="I642" s="42">
        <f>SUM(B642:H642)</f>
        <v>0</v>
      </c>
    </row>
    <row r="643" spans="1:11" ht="15">
      <c r="A643" s="29" t="s">
        <v>140</v>
      </c>
      <c r="B643" s="43">
        <v>181.17434296847074</v>
      </c>
      <c r="C643" s="43">
        <v>0</v>
      </c>
      <c r="D643" s="43">
        <v>46.825657031529239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111"/>
        <v>227.99999999999997</v>
      </c>
    </row>
    <row r="644" spans="1:11" ht="15">
      <c r="A644" s="28" t="s">
        <v>19</v>
      </c>
      <c r="B644" s="40">
        <v>0</v>
      </c>
      <c r="C644" s="40">
        <v>0</v>
      </c>
      <c r="D644" s="40">
        <v>0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111"/>
        <v>0</v>
      </c>
    </row>
    <row r="645" spans="1:11" ht="15">
      <c r="A645" s="29" t="s">
        <v>20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44">
        <v>0</v>
      </c>
      <c r="I645" s="39">
        <f t="shared" si="111"/>
        <v>0</v>
      </c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111"/>
        <v>0</v>
      </c>
    </row>
    <row r="647" spans="1:11" ht="15">
      <c r="A647" s="30" t="s">
        <v>60</v>
      </c>
      <c r="B647" s="43">
        <v>629.83672065034807</v>
      </c>
      <c r="C647" s="43">
        <v>28.529465797697757</v>
      </c>
      <c r="D647" s="43">
        <v>358.63381355195423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111"/>
        <v>1017</v>
      </c>
    </row>
    <row r="648" spans="1:11" ht="15">
      <c r="A648" s="28" t="s">
        <v>22</v>
      </c>
      <c r="B648" s="40">
        <v>126.46990108210561</v>
      </c>
      <c r="C648" s="40">
        <v>0</v>
      </c>
      <c r="D648" s="40">
        <v>0.15305795113125711</v>
      </c>
      <c r="E648" s="40">
        <v>0</v>
      </c>
      <c r="F648" s="40">
        <v>25.377040966763133</v>
      </c>
      <c r="G648" s="40">
        <v>0</v>
      </c>
      <c r="H648" s="41">
        <v>0</v>
      </c>
      <c r="I648" s="42">
        <f t="shared" si="111"/>
        <v>152</v>
      </c>
    </row>
    <row r="649" spans="1:11" ht="15">
      <c r="A649" s="30" t="s">
        <v>23</v>
      </c>
      <c r="B649" s="43">
        <v>6.077707621901105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39">
        <f>SUM(B649:H649)</f>
        <v>6.077707621901105</v>
      </c>
    </row>
    <row r="650" spans="1:11" ht="15">
      <c r="A650" s="28" t="s">
        <v>24</v>
      </c>
      <c r="B650" s="40">
        <v>15.022800000000002</v>
      </c>
      <c r="C650" s="40">
        <v>0</v>
      </c>
      <c r="D650" s="40">
        <v>0</v>
      </c>
      <c r="E650" s="40">
        <v>0</v>
      </c>
      <c r="F650" s="40">
        <v>0</v>
      </c>
      <c r="G650" s="40">
        <v>0</v>
      </c>
      <c r="H650" s="41">
        <v>0</v>
      </c>
      <c r="I650" s="42">
        <f t="shared" si="111"/>
        <v>15.022800000000002</v>
      </c>
    </row>
    <row r="651" spans="1:11" ht="15.75" thickBot="1">
      <c r="A651" s="30" t="s">
        <v>25</v>
      </c>
      <c r="B651" s="43">
        <v>297.30547080496666</v>
      </c>
      <c r="C651" s="43">
        <v>0.38629597529645182</v>
      </c>
      <c r="D651" s="43">
        <v>6.1495559116012881</v>
      </c>
      <c r="E651" s="43">
        <v>494.02859827892178</v>
      </c>
      <c r="F651" s="43">
        <v>0</v>
      </c>
      <c r="G651" s="43">
        <v>166.59644911566454</v>
      </c>
      <c r="H651" s="44">
        <v>2.3373467111067354</v>
      </c>
      <c r="I651" s="39">
        <f t="shared" si="111"/>
        <v>966.8037167975574</v>
      </c>
      <c r="K651" s="296">
        <v>0</v>
      </c>
    </row>
    <row r="652" spans="1:11" ht="15">
      <c r="A652" s="31" t="s">
        <v>26</v>
      </c>
      <c r="B652" s="45">
        <f>SUM(B631:B651)</f>
        <v>1685.0158177140638</v>
      </c>
      <c r="C652" s="45">
        <f t="shared" ref="C652" si="112">SUM(C631:C651)</f>
        <v>32.292441859128608</v>
      </c>
      <c r="D652" s="45">
        <f t="shared" ref="D652:I652" si="113">SUM(D631:D651)</f>
        <v>442.25995852196382</v>
      </c>
      <c r="E652" s="45">
        <f t="shared" si="113"/>
        <v>602.79557747772765</v>
      </c>
      <c r="F652" s="45">
        <f t="shared" si="113"/>
        <v>3531.9241358615486</v>
      </c>
      <c r="G652" s="45">
        <f t="shared" si="113"/>
        <v>166.59644911566454</v>
      </c>
      <c r="H652" s="46">
        <f t="shared" si="113"/>
        <v>2.3373467111067354</v>
      </c>
      <c r="I652" s="47">
        <f t="shared" si="113"/>
        <v>6463.2217272612024</v>
      </c>
      <c r="K652" s="296">
        <v>0</v>
      </c>
    </row>
    <row r="653" spans="1:11" ht="15" thickBot="1">
      <c r="A653" s="32" t="s">
        <v>90</v>
      </c>
      <c r="B653" s="53">
        <f>B652/$I652</f>
        <v>0.26070834157009359</v>
      </c>
      <c r="C653" s="53">
        <f t="shared" ref="C653:I653" si="114">C652/$I652</f>
        <v>4.9963382383931563E-3</v>
      </c>
      <c r="D653" s="53">
        <f t="shared" si="114"/>
        <v>6.8427167933378635E-2</v>
      </c>
      <c r="E653" s="53">
        <f t="shared" si="114"/>
        <v>9.326549558638815E-2</v>
      </c>
      <c r="F653" s="53">
        <f t="shared" si="114"/>
        <v>0.54646494966500325</v>
      </c>
      <c r="G653" s="53">
        <f t="shared" si="114"/>
        <v>2.5776068986304138E-2</v>
      </c>
      <c r="H653" s="53">
        <f t="shared" si="114"/>
        <v>3.616380204392568E-4</v>
      </c>
      <c r="I653" s="54">
        <f t="shared" si="114"/>
        <v>1</v>
      </c>
    </row>
  </sheetData>
  <mergeCells count="79">
    <mergeCell ref="F605:F625"/>
    <mergeCell ref="B527:E547"/>
    <mergeCell ref="G527:H547"/>
    <mergeCell ref="B553:E573"/>
    <mergeCell ref="G553:H573"/>
    <mergeCell ref="F579:F599"/>
    <mergeCell ref="B578:I578"/>
    <mergeCell ref="B604:I604"/>
    <mergeCell ref="A629:A630"/>
    <mergeCell ref="B6:I6"/>
    <mergeCell ref="F33:F53"/>
    <mergeCell ref="B59:E79"/>
    <mergeCell ref="G59:H79"/>
    <mergeCell ref="B110:I110"/>
    <mergeCell ref="F111:F131"/>
    <mergeCell ref="B136:I136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162:I162"/>
    <mergeCell ref="B188:I188"/>
    <mergeCell ref="B32:I32"/>
    <mergeCell ref="B58:I58"/>
    <mergeCell ref="B84:I84"/>
    <mergeCell ref="B475:E495"/>
    <mergeCell ref="G475:H495"/>
    <mergeCell ref="B501:E521"/>
    <mergeCell ref="G501:H521"/>
    <mergeCell ref="F345:F365"/>
    <mergeCell ref="F371:F391"/>
    <mergeCell ref="F397:F417"/>
    <mergeCell ref="F423:F443"/>
    <mergeCell ref="B449:E469"/>
    <mergeCell ref="B630:I630"/>
    <mergeCell ref="B214:I214"/>
    <mergeCell ref="B240:I240"/>
    <mergeCell ref="B266:I266"/>
    <mergeCell ref="B292:I292"/>
    <mergeCell ref="B318:I318"/>
    <mergeCell ref="B344:I344"/>
    <mergeCell ref="B370:I370"/>
    <mergeCell ref="B396:I396"/>
    <mergeCell ref="B422:I422"/>
    <mergeCell ref="B448:I448"/>
    <mergeCell ref="B474:I474"/>
    <mergeCell ref="B500:I500"/>
    <mergeCell ref="B526:I526"/>
    <mergeCell ref="B552:I552"/>
    <mergeCell ref="G449:H469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AF653"/>
  <sheetViews>
    <sheetView tabSelected="1" topLeftCell="A595" zoomScale="60" zoomScaleNormal="60" workbookViewId="0">
      <selection activeCell="A2" sqref="A2"/>
    </sheetView>
  </sheetViews>
  <sheetFormatPr baseColWidth="10" defaultRowHeight="14.25"/>
  <cols>
    <col min="1" max="1" width="45.125" style="1" customWidth="1"/>
    <col min="2" max="9" width="16.625" style="1" customWidth="1"/>
    <col min="10" max="10" width="12.125" style="4" bestFit="1" customWidth="1"/>
    <col min="11" max="11" width="13" customWidth="1"/>
    <col min="12" max="12" width="9.75" style="1" customWidth="1"/>
    <col min="13" max="19" width="16.625" style="1" customWidth="1"/>
    <col min="20" max="20" width="36.625" style="1" customWidth="1"/>
    <col min="21" max="41" width="16.625" style="1" customWidth="1"/>
    <col min="42" max="44" width="14.625" style="1" customWidth="1"/>
    <col min="45" max="16384" width="11" style="1"/>
  </cols>
  <sheetData>
    <row r="1" spans="1:11" s="4" customFormat="1" ht="15" customHeight="1" thickTop="1">
      <c r="A1" s="382" t="s">
        <v>118</v>
      </c>
      <c r="B1" s="455"/>
      <c r="C1" s="455"/>
      <c r="D1" s="455"/>
      <c r="E1" s="455"/>
      <c r="F1" s="455"/>
      <c r="G1" s="455"/>
      <c r="H1" s="455"/>
      <c r="I1" s="456"/>
      <c r="K1"/>
    </row>
    <row r="2" spans="1:11" s="4" customFormat="1" ht="14.25" customHeight="1">
      <c r="A2" s="457"/>
      <c r="B2" s="458"/>
      <c r="C2" s="458"/>
      <c r="D2" s="458"/>
      <c r="E2" s="458"/>
      <c r="F2" s="458"/>
      <c r="G2" s="458"/>
      <c r="H2" s="458"/>
      <c r="I2" s="459"/>
      <c r="K2"/>
    </row>
    <row r="3" spans="1:11" s="4" customFormat="1" ht="15" customHeight="1" thickBot="1">
      <c r="A3" s="460"/>
      <c r="B3" s="461"/>
      <c r="C3" s="461"/>
      <c r="D3" s="461"/>
      <c r="E3" s="461"/>
      <c r="F3" s="461"/>
      <c r="G3" s="461"/>
      <c r="H3" s="461"/>
      <c r="I3" s="462"/>
      <c r="K3"/>
    </row>
    <row r="4" spans="1:11" s="4" customFormat="1" ht="15" customHeight="1" thickTop="1" thickBot="1">
      <c r="A4" s="26"/>
      <c r="B4" s="26"/>
      <c r="C4" s="26"/>
      <c r="D4" s="26"/>
      <c r="E4" s="26"/>
      <c r="F4" s="26"/>
      <c r="G4" s="26"/>
      <c r="H4" s="26"/>
      <c r="I4" s="26"/>
      <c r="K4"/>
    </row>
    <row r="5" spans="1:11" ht="13.5" customHeight="1">
      <c r="A5" s="415" t="s">
        <v>91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27</v>
      </c>
      <c r="G5" s="35" t="s">
        <v>4</v>
      </c>
      <c r="H5" s="35" t="s">
        <v>5</v>
      </c>
      <c r="I5" s="36" t="s">
        <v>6</v>
      </c>
    </row>
    <row r="6" spans="1:11" s="4" customFormat="1" ht="15" customHeight="1">
      <c r="A6" s="416" t="s">
        <v>89</v>
      </c>
      <c r="B6" s="409" t="s">
        <v>93</v>
      </c>
      <c r="C6" s="410"/>
      <c r="D6" s="410"/>
      <c r="E6" s="410"/>
      <c r="F6" s="410"/>
      <c r="G6" s="410"/>
      <c r="H6" s="410"/>
      <c r="I6" s="411"/>
      <c r="K6"/>
    </row>
    <row r="7" spans="1:11" s="4" customFormat="1" ht="15" customHeight="1">
      <c r="A7" s="27" t="s">
        <v>7</v>
      </c>
      <c r="B7" s="37">
        <f>+B33+B85</f>
        <v>1148.654388293394</v>
      </c>
      <c r="C7" s="37">
        <f t="shared" ref="C7:H7" si="0">+C33+C85</f>
        <v>434.99999999664612</v>
      </c>
      <c r="D7" s="37">
        <f t="shared" si="0"/>
        <v>2135.3456117099599</v>
      </c>
      <c r="E7" s="37">
        <f t="shared" si="0"/>
        <v>0</v>
      </c>
      <c r="F7" s="37">
        <f>+F59+F85</f>
        <v>2</v>
      </c>
      <c r="G7" s="37">
        <f t="shared" si="0"/>
        <v>0</v>
      </c>
      <c r="H7" s="38">
        <f t="shared" si="0"/>
        <v>0</v>
      </c>
      <c r="I7" s="39">
        <f>SUM(B7:H7)</f>
        <v>3721</v>
      </c>
      <c r="K7" s="294">
        <v>0</v>
      </c>
    </row>
    <row r="8" spans="1:11" ht="13.5" customHeight="1">
      <c r="A8" s="28" t="s">
        <v>8</v>
      </c>
      <c r="B8" s="40">
        <f t="shared" ref="B8:H23" si="1">+B34+B86</f>
        <v>48.73027774421093</v>
      </c>
      <c r="C8" s="40">
        <f t="shared" si="1"/>
        <v>0</v>
      </c>
      <c r="D8" s="40">
        <f t="shared" si="1"/>
        <v>6.2697222557890662</v>
      </c>
      <c r="E8" s="40">
        <f t="shared" si="1"/>
        <v>0</v>
      </c>
      <c r="F8" s="40">
        <f t="shared" ref="F8:F27" si="2">+F60+F86</f>
        <v>0</v>
      </c>
      <c r="G8" s="40">
        <f t="shared" si="1"/>
        <v>0</v>
      </c>
      <c r="H8" s="41">
        <f t="shared" si="1"/>
        <v>0</v>
      </c>
      <c r="I8" s="42">
        <f t="shared" ref="I8:I27" si="3">SUM(B8:H8)</f>
        <v>55</v>
      </c>
      <c r="K8" s="294">
        <v>0</v>
      </c>
    </row>
    <row r="9" spans="1:11" ht="13.5" customHeight="1">
      <c r="A9" s="29" t="s">
        <v>9</v>
      </c>
      <c r="B9" s="43">
        <f t="shared" si="1"/>
        <v>554.35605347742148</v>
      </c>
      <c r="C9" s="43">
        <f t="shared" si="1"/>
        <v>0</v>
      </c>
      <c r="D9" s="43">
        <f t="shared" si="1"/>
        <v>26.643946522578457</v>
      </c>
      <c r="E9" s="43">
        <f t="shared" si="1"/>
        <v>0</v>
      </c>
      <c r="F9" s="43">
        <f t="shared" si="2"/>
        <v>0</v>
      </c>
      <c r="G9" s="43">
        <f t="shared" si="1"/>
        <v>0</v>
      </c>
      <c r="H9" s="44">
        <f t="shared" si="1"/>
        <v>0</v>
      </c>
      <c r="I9" s="39">
        <f t="shared" si="3"/>
        <v>580.99999999999989</v>
      </c>
      <c r="K9" s="294">
        <v>0</v>
      </c>
    </row>
    <row r="10" spans="1:11" ht="13.5" customHeight="1">
      <c r="A10" s="28" t="s">
        <v>10</v>
      </c>
      <c r="B10" s="40">
        <f t="shared" si="1"/>
        <v>3334.4197360384001</v>
      </c>
      <c r="C10" s="40">
        <f t="shared" si="1"/>
        <v>1.1389830327259413E-7</v>
      </c>
      <c r="D10" s="40">
        <f t="shared" si="1"/>
        <v>450.58026375770163</v>
      </c>
      <c r="E10" s="40">
        <f t="shared" si="1"/>
        <v>8.9999998200000048E-8</v>
      </c>
      <c r="F10" s="40">
        <f t="shared" si="2"/>
        <v>0</v>
      </c>
      <c r="G10" s="40">
        <f t="shared" si="1"/>
        <v>0</v>
      </c>
      <c r="H10" s="41">
        <f t="shared" si="1"/>
        <v>0</v>
      </c>
      <c r="I10" s="42">
        <f t="shared" si="3"/>
        <v>3785</v>
      </c>
      <c r="K10" s="294">
        <v>0</v>
      </c>
    </row>
    <row r="11" spans="1:11" ht="13.5" customHeight="1">
      <c r="A11" s="29" t="s">
        <v>11</v>
      </c>
      <c r="B11" s="43">
        <f t="shared" si="1"/>
        <v>0</v>
      </c>
      <c r="C11" s="43">
        <f t="shared" si="1"/>
        <v>0</v>
      </c>
      <c r="D11" s="43">
        <f t="shared" si="1"/>
        <v>0</v>
      </c>
      <c r="E11" s="43">
        <f t="shared" si="1"/>
        <v>0</v>
      </c>
      <c r="F11" s="43">
        <f t="shared" si="2"/>
        <v>0</v>
      </c>
      <c r="G11" s="43">
        <f t="shared" si="1"/>
        <v>0</v>
      </c>
      <c r="H11" s="44">
        <f t="shared" si="1"/>
        <v>0</v>
      </c>
      <c r="I11" s="39">
        <f t="shared" si="3"/>
        <v>0</v>
      </c>
      <c r="K11" s="294">
        <v>0</v>
      </c>
    </row>
    <row r="12" spans="1:11" ht="13.5" customHeight="1">
      <c r="A12" s="28" t="s">
        <v>12</v>
      </c>
      <c r="B12" s="40">
        <f t="shared" si="1"/>
        <v>6.9944965646580907E-8</v>
      </c>
      <c r="C12" s="40">
        <f t="shared" si="1"/>
        <v>4.6629953910935749E-8</v>
      </c>
      <c r="D12" s="40">
        <f t="shared" si="1"/>
        <v>7.2736860729746999E-2</v>
      </c>
      <c r="E12" s="40">
        <f t="shared" si="1"/>
        <v>25.292633306221489</v>
      </c>
      <c r="F12" s="40">
        <f>+F64+F90</f>
        <v>23695.506168873973</v>
      </c>
      <c r="G12" s="40">
        <f t="shared" si="1"/>
        <v>0</v>
      </c>
      <c r="H12" s="41">
        <f t="shared" si="1"/>
        <v>0</v>
      </c>
      <c r="I12" s="42">
        <f t="shared" si="3"/>
        <v>23720.871539157499</v>
      </c>
      <c r="K12" s="294">
        <v>0</v>
      </c>
    </row>
    <row r="13" spans="1:11" ht="13.5" customHeight="1">
      <c r="A13" s="29" t="s">
        <v>13</v>
      </c>
      <c r="B13" s="43">
        <f t="shared" si="1"/>
        <v>0</v>
      </c>
      <c r="C13" s="43">
        <f t="shared" si="1"/>
        <v>0</v>
      </c>
      <c r="D13" s="43">
        <f t="shared" si="1"/>
        <v>0</v>
      </c>
      <c r="E13" s="43">
        <f t="shared" si="1"/>
        <v>98</v>
      </c>
      <c r="F13" s="43">
        <f t="shared" si="2"/>
        <v>11509</v>
      </c>
      <c r="G13" s="43">
        <f t="shared" si="1"/>
        <v>0</v>
      </c>
      <c r="H13" s="44">
        <f t="shared" si="1"/>
        <v>0</v>
      </c>
      <c r="I13" s="39">
        <f t="shared" si="3"/>
        <v>11607</v>
      </c>
      <c r="K13" s="294">
        <v>0</v>
      </c>
    </row>
    <row r="14" spans="1:11" ht="13.5" customHeight="1">
      <c r="A14" s="28" t="s">
        <v>14</v>
      </c>
      <c r="B14" s="40">
        <f t="shared" si="1"/>
        <v>5.2783113993604286E-8</v>
      </c>
      <c r="C14" s="40">
        <f t="shared" si="1"/>
        <v>2.2473394378129794</v>
      </c>
      <c r="D14" s="40">
        <f t="shared" si="1"/>
        <v>3.8289898148589612</v>
      </c>
      <c r="E14" s="40">
        <f t="shared" si="1"/>
        <v>985.35594060073618</v>
      </c>
      <c r="F14" s="40">
        <f t="shared" si="2"/>
        <v>24049.304315999823</v>
      </c>
      <c r="G14" s="40">
        <f t="shared" si="1"/>
        <v>0</v>
      </c>
      <c r="H14" s="41">
        <f t="shared" si="1"/>
        <v>0</v>
      </c>
      <c r="I14" s="42">
        <f>SUM(B14:H14)</f>
        <v>25040.736585906016</v>
      </c>
      <c r="K14" s="294">
        <v>0</v>
      </c>
    </row>
    <row r="15" spans="1:11" ht="13.5" customHeight="1">
      <c r="A15" s="29" t="s">
        <v>15</v>
      </c>
      <c r="B15" s="43">
        <f>+B41+B93</f>
        <v>13204.417638410836</v>
      </c>
      <c r="C15" s="43">
        <f t="shared" si="1"/>
        <v>12.249454058197701</v>
      </c>
      <c r="D15" s="43">
        <f t="shared" si="1"/>
        <v>1003.3329075285517</v>
      </c>
      <c r="E15" s="43">
        <f t="shared" si="1"/>
        <v>2.4137931017835908E-9</v>
      </c>
      <c r="F15" s="43">
        <f t="shared" si="2"/>
        <v>0</v>
      </c>
      <c r="G15" s="43">
        <f t="shared" si="1"/>
        <v>0</v>
      </c>
      <c r="H15" s="44">
        <f t="shared" si="1"/>
        <v>0</v>
      </c>
      <c r="I15" s="39">
        <f t="shared" si="3"/>
        <v>14219.999999999998</v>
      </c>
      <c r="K15" s="294">
        <v>0</v>
      </c>
    </row>
    <row r="16" spans="1:11" ht="13.5" customHeight="1">
      <c r="A16" s="28" t="s">
        <v>16</v>
      </c>
      <c r="B16" s="40">
        <f t="shared" si="1"/>
        <v>3762.8783793317307</v>
      </c>
      <c r="C16" s="40">
        <f t="shared" si="1"/>
        <v>1001.0412791564952</v>
      </c>
      <c r="D16" s="40">
        <f t="shared" si="1"/>
        <v>2112.5654458268082</v>
      </c>
      <c r="E16" s="40">
        <f t="shared" si="1"/>
        <v>58.514895684966092</v>
      </c>
      <c r="F16" s="40">
        <f t="shared" si="2"/>
        <v>0</v>
      </c>
      <c r="G16" s="40">
        <f t="shared" si="1"/>
        <v>0</v>
      </c>
      <c r="H16" s="41">
        <f t="shared" si="1"/>
        <v>0</v>
      </c>
      <c r="I16" s="42">
        <f t="shared" si="3"/>
        <v>6935</v>
      </c>
      <c r="K16" s="294">
        <v>0</v>
      </c>
    </row>
    <row r="17" spans="1:11" ht="13.5" customHeight="1">
      <c r="A17" s="29" t="s">
        <v>17</v>
      </c>
      <c r="B17" s="43">
        <f t="shared" si="1"/>
        <v>784.2814321605623</v>
      </c>
      <c r="C17" s="43">
        <f t="shared" si="1"/>
        <v>19.472818609278828</v>
      </c>
      <c r="D17" s="43">
        <f t="shared" si="1"/>
        <v>285.68519041769571</v>
      </c>
      <c r="E17" s="43">
        <f t="shared" si="1"/>
        <v>10.560558812463263</v>
      </c>
      <c r="F17" s="43">
        <f t="shared" si="2"/>
        <v>29.474843764406163</v>
      </c>
      <c r="G17" s="43">
        <f t="shared" si="1"/>
        <v>0</v>
      </c>
      <c r="H17" s="44">
        <f t="shared" si="1"/>
        <v>0</v>
      </c>
      <c r="I17" s="39">
        <f>SUM(B17:H17)</f>
        <v>1129.4748437644064</v>
      </c>
      <c r="K17" s="294">
        <v>0</v>
      </c>
    </row>
    <row r="18" spans="1:11" ht="13.5" customHeight="1">
      <c r="A18" s="28" t="s">
        <v>18</v>
      </c>
      <c r="B18" s="40">
        <f t="shared" si="1"/>
        <v>1.3396226410039159E-8</v>
      </c>
      <c r="C18" s="40">
        <f t="shared" si="1"/>
        <v>1.3396226410039159E-8</v>
      </c>
      <c r="D18" s="40">
        <f t="shared" si="1"/>
        <v>70.999999973207551</v>
      </c>
      <c r="E18" s="40">
        <f t="shared" si="1"/>
        <v>0</v>
      </c>
      <c r="F18" s="40">
        <f t="shared" si="2"/>
        <v>0</v>
      </c>
      <c r="G18" s="40">
        <f t="shared" si="1"/>
        <v>0</v>
      </c>
      <c r="H18" s="41">
        <f t="shared" si="1"/>
        <v>0</v>
      </c>
      <c r="I18" s="42">
        <f t="shared" si="3"/>
        <v>71</v>
      </c>
      <c r="K18" s="294">
        <v>0</v>
      </c>
    </row>
    <row r="19" spans="1:11" ht="13.5" customHeight="1">
      <c r="A19" s="29" t="s">
        <v>140</v>
      </c>
      <c r="B19" s="43">
        <f t="shared" si="1"/>
        <v>13822.895662270283</v>
      </c>
      <c r="C19" s="43">
        <f t="shared" si="1"/>
        <v>4240.6903244902196</v>
      </c>
      <c r="D19" s="43">
        <f t="shared" si="1"/>
        <v>7540.0903659274109</v>
      </c>
      <c r="E19" s="43">
        <f t="shared" si="1"/>
        <v>655.33992791265177</v>
      </c>
      <c r="F19" s="43">
        <f t="shared" si="2"/>
        <v>2420</v>
      </c>
      <c r="G19" s="43">
        <f t="shared" si="1"/>
        <v>0</v>
      </c>
      <c r="H19" s="44">
        <f t="shared" si="1"/>
        <v>0</v>
      </c>
      <c r="I19" s="39">
        <f t="shared" si="3"/>
        <v>28679.016280600568</v>
      </c>
      <c r="K19" s="294">
        <v>0</v>
      </c>
    </row>
    <row r="20" spans="1:11" ht="13.5" customHeight="1">
      <c r="A20" s="28" t="s">
        <v>19</v>
      </c>
      <c r="B20" s="40">
        <f t="shared" si="1"/>
        <v>0</v>
      </c>
      <c r="C20" s="40">
        <f t="shared" si="1"/>
        <v>0</v>
      </c>
      <c r="D20" s="40">
        <f t="shared" si="1"/>
        <v>0</v>
      </c>
      <c r="E20" s="40">
        <f t="shared" si="1"/>
        <v>0</v>
      </c>
      <c r="F20" s="40">
        <f t="shared" si="2"/>
        <v>0</v>
      </c>
      <c r="G20" s="40">
        <f t="shared" si="1"/>
        <v>0</v>
      </c>
      <c r="H20" s="41">
        <f t="shared" si="1"/>
        <v>0</v>
      </c>
      <c r="I20" s="42">
        <f t="shared" si="3"/>
        <v>0</v>
      </c>
      <c r="K20" s="294">
        <v>0</v>
      </c>
    </row>
    <row r="21" spans="1:11" ht="13.5" customHeight="1">
      <c r="A21" s="29" t="s">
        <v>20</v>
      </c>
      <c r="B21" s="43">
        <f t="shared" si="1"/>
        <v>0</v>
      </c>
      <c r="C21" s="43">
        <f t="shared" si="1"/>
        <v>0</v>
      </c>
      <c r="D21" s="43">
        <f t="shared" si="1"/>
        <v>0</v>
      </c>
      <c r="E21" s="43">
        <f t="shared" si="1"/>
        <v>0</v>
      </c>
      <c r="F21" s="43">
        <f t="shared" si="2"/>
        <v>0</v>
      </c>
      <c r="G21" s="43">
        <f t="shared" si="1"/>
        <v>0</v>
      </c>
      <c r="H21" s="44">
        <f t="shared" si="1"/>
        <v>0</v>
      </c>
      <c r="I21" s="39">
        <f t="shared" si="3"/>
        <v>0</v>
      </c>
      <c r="K21" s="294">
        <v>0</v>
      </c>
    </row>
    <row r="22" spans="1:11" ht="13.5" customHeight="1">
      <c r="A22" s="28" t="s">
        <v>21</v>
      </c>
      <c r="B22" s="40">
        <f t="shared" si="1"/>
        <v>61.110251768147521</v>
      </c>
      <c r="C22" s="40">
        <f t="shared" si="1"/>
        <v>196.98612105569322</v>
      </c>
      <c r="D22" s="40">
        <f t="shared" si="1"/>
        <v>93.90362716055138</v>
      </c>
      <c r="E22" s="40">
        <f t="shared" si="1"/>
        <v>1.5607940346093507E-8</v>
      </c>
      <c r="F22" s="40">
        <f t="shared" si="2"/>
        <v>0</v>
      </c>
      <c r="G22" s="40">
        <f t="shared" si="1"/>
        <v>0</v>
      </c>
      <c r="H22" s="41">
        <f t="shared" si="1"/>
        <v>0</v>
      </c>
      <c r="I22" s="42">
        <f t="shared" si="3"/>
        <v>352.00000000000006</v>
      </c>
      <c r="K22" s="294">
        <v>0</v>
      </c>
    </row>
    <row r="23" spans="1:11" ht="13.5" customHeight="1">
      <c r="A23" s="30" t="s">
        <v>60</v>
      </c>
      <c r="B23" s="43">
        <f t="shared" si="1"/>
        <v>16495.791791089083</v>
      </c>
      <c r="C23" s="43">
        <f t="shared" si="1"/>
        <v>60.663877351580226</v>
      </c>
      <c r="D23" s="43">
        <f t="shared" si="1"/>
        <v>2109.5443314853355</v>
      </c>
      <c r="E23" s="43">
        <f t="shared" si="1"/>
        <v>7.3999999589333321E-8</v>
      </c>
      <c r="F23" s="43">
        <f t="shared" si="2"/>
        <v>0</v>
      </c>
      <c r="G23" s="43">
        <f t="shared" si="1"/>
        <v>0</v>
      </c>
      <c r="H23" s="44">
        <f t="shared" si="1"/>
        <v>0</v>
      </c>
      <c r="I23" s="39">
        <f t="shared" si="3"/>
        <v>18666</v>
      </c>
      <c r="K23" s="294">
        <v>0</v>
      </c>
    </row>
    <row r="24" spans="1:11" ht="13.5" customHeight="1">
      <c r="A24" s="28" t="s">
        <v>22</v>
      </c>
      <c r="B24" s="40">
        <f t="shared" ref="B24:H27" si="4">+B50+B102</f>
        <v>699.21084302753331</v>
      </c>
      <c r="C24" s="40">
        <f t="shared" si="4"/>
        <v>488.80118462863936</v>
      </c>
      <c r="D24" s="40">
        <f t="shared" si="4"/>
        <v>94.600114773299097</v>
      </c>
      <c r="E24" s="40">
        <f t="shared" si="4"/>
        <v>2.7229437209350151E-8</v>
      </c>
      <c r="F24" s="40">
        <f t="shared" si="2"/>
        <v>104.69507802329873</v>
      </c>
      <c r="G24" s="40">
        <f t="shared" si="4"/>
        <v>0</v>
      </c>
      <c r="H24" s="41">
        <f t="shared" si="4"/>
        <v>0</v>
      </c>
      <c r="I24" s="42">
        <f t="shared" si="3"/>
        <v>1387.3072204799998</v>
      </c>
      <c r="K24" s="294">
        <v>0</v>
      </c>
    </row>
    <row r="25" spans="1:11" ht="13.5" customHeight="1">
      <c r="A25" s="30" t="s">
        <v>23</v>
      </c>
      <c r="B25" s="43">
        <f t="shared" si="4"/>
        <v>389.47012124879177</v>
      </c>
      <c r="C25" s="43">
        <f t="shared" si="4"/>
        <v>0</v>
      </c>
      <c r="D25" s="43">
        <f t="shared" si="4"/>
        <v>325.22349660133494</v>
      </c>
      <c r="E25" s="43">
        <f t="shared" si="4"/>
        <v>0</v>
      </c>
      <c r="F25" s="43">
        <f t="shared" si="2"/>
        <v>0</v>
      </c>
      <c r="G25" s="43">
        <f t="shared" si="4"/>
        <v>0</v>
      </c>
      <c r="H25" s="44">
        <f t="shared" si="4"/>
        <v>0</v>
      </c>
      <c r="I25" s="39">
        <f t="shared" si="3"/>
        <v>714.69361785012666</v>
      </c>
      <c r="K25" s="294">
        <v>0</v>
      </c>
    </row>
    <row r="26" spans="1:11" ht="13.5" customHeight="1">
      <c r="A26" s="28" t="s">
        <v>24</v>
      </c>
      <c r="B26" s="40">
        <f t="shared" si="4"/>
        <v>1903.146983370269</v>
      </c>
      <c r="C26" s="40">
        <f t="shared" si="4"/>
        <v>176.28904967661367</v>
      </c>
      <c r="D26" s="40">
        <f t="shared" si="4"/>
        <v>312.52139893765025</v>
      </c>
      <c r="E26" s="40">
        <f t="shared" si="4"/>
        <v>1.5467169249013551E-8</v>
      </c>
      <c r="F26" s="40">
        <f t="shared" si="2"/>
        <v>0</v>
      </c>
      <c r="G26" s="40">
        <f t="shared" si="4"/>
        <v>0</v>
      </c>
      <c r="H26" s="41">
        <f t="shared" si="4"/>
        <v>0</v>
      </c>
      <c r="I26" s="42">
        <f t="shared" si="3"/>
        <v>2391.9574320000002</v>
      </c>
      <c r="J26" s="15"/>
      <c r="K26" s="294">
        <v>0</v>
      </c>
    </row>
    <row r="27" spans="1:11" s="15" customFormat="1" ht="13.5" customHeight="1" thickBot="1">
      <c r="A27" s="30" t="s">
        <v>25</v>
      </c>
      <c r="B27" s="43">
        <f t="shared" si="4"/>
        <v>3246.8334177954139</v>
      </c>
      <c r="C27" s="43">
        <f t="shared" si="4"/>
        <v>62.832773671152061</v>
      </c>
      <c r="D27" s="43">
        <f t="shared" si="4"/>
        <v>6250.9247378815362</v>
      </c>
      <c r="E27" s="43">
        <f t="shared" si="4"/>
        <v>13556.422394622019</v>
      </c>
      <c r="F27" s="43">
        <f t="shared" si="2"/>
        <v>1712.4731999999999</v>
      </c>
      <c r="G27" s="43">
        <f t="shared" si="4"/>
        <v>4228.0153954318512</v>
      </c>
      <c r="H27" s="44">
        <f t="shared" si="4"/>
        <v>271.13468059802676</v>
      </c>
      <c r="I27" s="39">
        <f t="shared" si="3"/>
        <v>29328.636600000002</v>
      </c>
      <c r="J27" s="4"/>
      <c r="K27" s="294">
        <v>0</v>
      </c>
    </row>
    <row r="28" spans="1:11" ht="13.5" customHeight="1">
      <c r="A28" s="31" t="s">
        <v>26</v>
      </c>
      <c r="B28" s="45">
        <f>SUM(B7:B27)</f>
        <v>59456.196976162209</v>
      </c>
      <c r="C28" s="45">
        <f t="shared" ref="C28:I28" si="5">SUM(C7:C27)</f>
        <v>6696.2742223062533</v>
      </c>
      <c r="D28" s="45">
        <f t="shared" si="5"/>
        <v>22822.132887435</v>
      </c>
      <c r="E28" s="45">
        <f t="shared" si="5"/>
        <v>15389.486351163776</v>
      </c>
      <c r="F28" s="45">
        <f t="shared" si="5"/>
        <v>63522.453606661511</v>
      </c>
      <c r="G28" s="45">
        <f t="shared" si="5"/>
        <v>4228.0153954318512</v>
      </c>
      <c r="H28" s="45">
        <f t="shared" si="5"/>
        <v>271.13468059802676</v>
      </c>
      <c r="I28" s="45">
        <f t="shared" si="5"/>
        <v>172385.69411975861</v>
      </c>
      <c r="J28" s="293">
        <v>0</v>
      </c>
      <c r="K28" s="294">
        <v>0</v>
      </c>
    </row>
    <row r="29" spans="1:11" ht="15" thickBot="1">
      <c r="A29" s="32" t="s">
        <v>90</v>
      </c>
      <c r="B29" s="48">
        <f>B28/$I28</f>
        <v>0.34490215258150836</v>
      </c>
      <c r="C29" s="48">
        <f t="shared" ref="C29:I29" si="6">C28/$I28</f>
        <v>3.8844721173058962E-2</v>
      </c>
      <c r="D29" s="48">
        <f t="shared" si="6"/>
        <v>0.13238994688027977</v>
      </c>
      <c r="E29" s="48">
        <f t="shared" si="6"/>
        <v>8.9273570116975579E-2</v>
      </c>
      <c r="F29" s="48">
        <f t="shared" si="6"/>
        <v>0.36849028529323102</v>
      </c>
      <c r="G29" s="48">
        <f t="shared" si="6"/>
        <v>2.4526486475696718E-2</v>
      </c>
      <c r="H29" s="48">
        <f t="shared" si="6"/>
        <v>1.5728374792496756E-3</v>
      </c>
      <c r="I29" s="49">
        <f t="shared" si="6"/>
        <v>1</v>
      </c>
      <c r="K29" s="294"/>
    </row>
    <row r="30" spans="1:11" ht="15" thickBot="1">
      <c r="A30"/>
      <c r="B30" s="50"/>
      <c r="C30" s="50"/>
      <c r="D30" s="50"/>
      <c r="E30" s="50"/>
      <c r="F30" s="50"/>
      <c r="G30" s="50"/>
      <c r="H30" s="50"/>
      <c r="I30" s="50"/>
    </row>
    <row r="31" spans="1:11" ht="13.5" customHeight="1">
      <c r="A31" s="444" t="s">
        <v>53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27</v>
      </c>
      <c r="G31" s="35" t="s">
        <v>4</v>
      </c>
      <c r="H31" s="35" t="s">
        <v>5</v>
      </c>
      <c r="I31" s="36" t="s">
        <v>6</v>
      </c>
    </row>
    <row r="32" spans="1:11" ht="13.5" customHeight="1">
      <c r="A32" s="445" t="s">
        <v>53</v>
      </c>
      <c r="B32" s="409" t="s">
        <v>93</v>
      </c>
      <c r="C32" s="410"/>
      <c r="D32" s="410"/>
      <c r="E32" s="410"/>
      <c r="F32" s="410"/>
      <c r="G32" s="410"/>
      <c r="H32" s="410"/>
      <c r="I32" s="411"/>
    </row>
    <row r="33" spans="1:11" ht="13.5" customHeight="1">
      <c r="A33" s="27" t="s">
        <v>7</v>
      </c>
      <c r="B33" s="37">
        <f>B111+B137+B163+B189+B215+B241+B267+B293+B319+B345+B371+B397+B423</f>
        <v>3.3538936005909492E-9</v>
      </c>
      <c r="C33" s="37">
        <f t="shared" ref="C33:E33" si="7">C111+C137+C163+C189+C215+C241+C267+C293+C319+C345+C371+C397+C423</f>
        <v>434.99999999664612</v>
      </c>
      <c r="D33" s="37">
        <f t="shared" si="7"/>
        <v>2046</v>
      </c>
      <c r="E33" s="37">
        <f t="shared" si="7"/>
        <v>0</v>
      </c>
      <c r="F33" s="421"/>
      <c r="G33" s="37">
        <f t="shared" ref="G33:H48" si="8">G111+G137+G163+G189+G215+G241+G267+G293+G319+G345+G371+G397+G423</f>
        <v>0</v>
      </c>
      <c r="H33" s="38">
        <f t="shared" si="8"/>
        <v>0</v>
      </c>
      <c r="I33" s="39">
        <f>SUM(B33:H33)</f>
        <v>2481</v>
      </c>
      <c r="K33" s="294">
        <v>0</v>
      </c>
    </row>
    <row r="34" spans="1:11" ht="13.5" customHeight="1">
      <c r="A34" s="28" t="s">
        <v>8</v>
      </c>
      <c r="B34" s="40">
        <f t="shared" ref="B34:E49" si="9">B112+B138+B164+B190+B216+B242+B268+B294+B320+B346+B372+B398+B424</f>
        <v>0</v>
      </c>
      <c r="C34" s="40">
        <f t="shared" si="9"/>
        <v>0</v>
      </c>
      <c r="D34" s="40">
        <f t="shared" si="9"/>
        <v>0</v>
      </c>
      <c r="E34" s="40">
        <f t="shared" si="9"/>
        <v>0</v>
      </c>
      <c r="F34" s="422"/>
      <c r="G34" s="40">
        <f t="shared" si="8"/>
        <v>0</v>
      </c>
      <c r="H34" s="41">
        <f t="shared" si="8"/>
        <v>0</v>
      </c>
      <c r="I34" s="42">
        <f t="shared" ref="I34:I53" si="10">SUM(B34:H34)</f>
        <v>0</v>
      </c>
      <c r="K34" s="294">
        <v>0</v>
      </c>
    </row>
    <row r="35" spans="1:11" ht="13.5" customHeight="1">
      <c r="A35" s="29" t="s">
        <v>9</v>
      </c>
      <c r="B35" s="43">
        <f t="shared" si="9"/>
        <v>201</v>
      </c>
      <c r="C35" s="43">
        <f t="shared" si="9"/>
        <v>0</v>
      </c>
      <c r="D35" s="43">
        <f t="shared" si="9"/>
        <v>0</v>
      </c>
      <c r="E35" s="43">
        <f t="shared" si="9"/>
        <v>0</v>
      </c>
      <c r="F35" s="422"/>
      <c r="G35" s="43">
        <f t="shared" si="8"/>
        <v>0</v>
      </c>
      <c r="H35" s="44">
        <f t="shared" si="8"/>
        <v>0</v>
      </c>
      <c r="I35" s="39">
        <f t="shared" si="10"/>
        <v>201</v>
      </c>
      <c r="K35" s="294">
        <v>0</v>
      </c>
    </row>
    <row r="36" spans="1:11" ht="13.5" customHeight="1">
      <c r="A36" s="28" t="s">
        <v>10</v>
      </c>
      <c r="B36" s="40">
        <f t="shared" si="9"/>
        <v>1.1389830327259413E-7</v>
      </c>
      <c r="C36" s="40">
        <f t="shared" si="9"/>
        <v>1.1389830327259413E-7</v>
      </c>
      <c r="D36" s="40">
        <f t="shared" si="9"/>
        <v>230.99999968220339</v>
      </c>
      <c r="E36" s="40">
        <f t="shared" si="9"/>
        <v>8.9999998200000048E-8</v>
      </c>
      <c r="F36" s="422"/>
      <c r="G36" s="40">
        <f t="shared" si="8"/>
        <v>0</v>
      </c>
      <c r="H36" s="41">
        <f t="shared" si="8"/>
        <v>0</v>
      </c>
      <c r="I36" s="42">
        <f t="shared" si="10"/>
        <v>231</v>
      </c>
      <c r="K36" s="294">
        <v>0</v>
      </c>
    </row>
    <row r="37" spans="1:11" ht="13.5" customHeight="1">
      <c r="A37" s="29" t="s">
        <v>11</v>
      </c>
      <c r="B37" s="43">
        <f t="shared" si="9"/>
        <v>0</v>
      </c>
      <c r="C37" s="43">
        <f t="shared" si="9"/>
        <v>0</v>
      </c>
      <c r="D37" s="43">
        <f t="shared" si="9"/>
        <v>0</v>
      </c>
      <c r="E37" s="43">
        <f t="shared" si="9"/>
        <v>0</v>
      </c>
      <c r="F37" s="422"/>
      <c r="G37" s="43">
        <f t="shared" si="8"/>
        <v>0</v>
      </c>
      <c r="H37" s="44">
        <f t="shared" si="8"/>
        <v>0</v>
      </c>
      <c r="I37" s="39">
        <f t="shared" si="10"/>
        <v>0</v>
      </c>
      <c r="K37" s="294">
        <v>0</v>
      </c>
    </row>
    <row r="38" spans="1:11" ht="13.5" customHeight="1">
      <c r="A38" s="28" t="s">
        <v>12</v>
      </c>
      <c r="B38" s="40">
        <f t="shared" si="9"/>
        <v>6.9944965646580907E-8</v>
      </c>
      <c r="C38" s="40">
        <f t="shared" si="9"/>
        <v>4.6629953910935749E-8</v>
      </c>
      <c r="D38" s="40">
        <f t="shared" si="9"/>
        <v>4.6629953910935749E-8</v>
      </c>
      <c r="E38" s="40">
        <f t="shared" si="9"/>
        <v>4.0702959848590128</v>
      </c>
      <c r="F38" s="422"/>
      <c r="G38" s="40">
        <f t="shared" si="8"/>
        <v>0</v>
      </c>
      <c r="H38" s="41">
        <f t="shared" si="8"/>
        <v>0</v>
      </c>
      <c r="I38" s="42">
        <f t="shared" si="10"/>
        <v>4.0702961480638864</v>
      </c>
      <c r="K38" s="294">
        <v>0</v>
      </c>
    </row>
    <row r="39" spans="1:11" ht="13.5" customHeight="1">
      <c r="A39" s="29" t="s">
        <v>13</v>
      </c>
      <c r="B39" s="43">
        <f t="shared" si="9"/>
        <v>0</v>
      </c>
      <c r="C39" s="43">
        <f t="shared" si="9"/>
        <v>0</v>
      </c>
      <c r="D39" s="43">
        <f t="shared" si="9"/>
        <v>0</v>
      </c>
      <c r="E39" s="43">
        <f t="shared" si="9"/>
        <v>0</v>
      </c>
      <c r="F39" s="422"/>
      <c r="G39" s="43">
        <f t="shared" si="8"/>
        <v>0</v>
      </c>
      <c r="H39" s="44">
        <f t="shared" si="8"/>
        <v>0</v>
      </c>
      <c r="I39" s="39">
        <f t="shared" si="10"/>
        <v>0</v>
      </c>
      <c r="K39" s="294">
        <v>0</v>
      </c>
    </row>
    <row r="40" spans="1:11" ht="13.5" customHeight="1">
      <c r="A40" s="28" t="s">
        <v>14</v>
      </c>
      <c r="B40" s="40">
        <f t="shared" si="9"/>
        <v>5.2783113993604286E-8</v>
      </c>
      <c r="C40" s="40">
        <f t="shared" si="9"/>
        <v>0.42311396928966832</v>
      </c>
      <c r="D40" s="40">
        <f t="shared" si="9"/>
        <v>3.6638519575567488</v>
      </c>
      <c r="E40" s="40">
        <f t="shared" si="9"/>
        <v>819.78167581843365</v>
      </c>
      <c r="F40" s="422"/>
      <c r="G40" s="40">
        <f t="shared" si="8"/>
        <v>0</v>
      </c>
      <c r="H40" s="41">
        <f t="shared" si="8"/>
        <v>0</v>
      </c>
      <c r="I40" s="42">
        <f>SUM(B40:H40)</f>
        <v>823.86864179806321</v>
      </c>
      <c r="K40" s="294">
        <v>0</v>
      </c>
    </row>
    <row r="41" spans="1:11" ht="13.5" customHeight="1">
      <c r="A41" s="29" t="s">
        <v>15</v>
      </c>
      <c r="B41" s="43">
        <f t="shared" si="9"/>
        <v>25.061145445781428</v>
      </c>
      <c r="C41" s="43">
        <f t="shared" si="9"/>
        <v>0.15970003853594514</v>
      </c>
      <c r="D41" s="43">
        <f t="shared" si="9"/>
        <v>13.77915451326883</v>
      </c>
      <c r="E41" s="43">
        <f t="shared" si="9"/>
        <v>2.4137931017835908E-9</v>
      </c>
      <c r="F41" s="422"/>
      <c r="G41" s="43">
        <f t="shared" si="8"/>
        <v>0</v>
      </c>
      <c r="H41" s="44">
        <f t="shared" si="8"/>
        <v>0</v>
      </c>
      <c r="I41" s="39">
        <f t="shared" si="10"/>
        <v>38.999999999999993</v>
      </c>
      <c r="K41" s="294">
        <v>0</v>
      </c>
    </row>
    <row r="42" spans="1:11" ht="13.5" customHeight="1">
      <c r="A42" s="28" t="s">
        <v>16</v>
      </c>
      <c r="B42" s="40">
        <f t="shared" si="9"/>
        <v>765.82265169550897</v>
      </c>
      <c r="C42" s="40">
        <f t="shared" si="9"/>
        <v>877.53035254579743</v>
      </c>
      <c r="D42" s="40">
        <f t="shared" si="9"/>
        <v>1928.6469957463412</v>
      </c>
      <c r="E42" s="40">
        <f t="shared" si="9"/>
        <v>1.2352472071415616E-8</v>
      </c>
      <c r="F42" s="422"/>
      <c r="G42" s="40">
        <f t="shared" si="8"/>
        <v>0</v>
      </c>
      <c r="H42" s="41">
        <f t="shared" si="8"/>
        <v>0</v>
      </c>
      <c r="I42" s="42">
        <f t="shared" si="10"/>
        <v>3571.9999999999995</v>
      </c>
      <c r="K42" s="294">
        <v>0</v>
      </c>
    </row>
    <row r="43" spans="1:11" ht="13.5" customHeight="1">
      <c r="A43" s="29" t="s">
        <v>17</v>
      </c>
      <c r="B43" s="43">
        <f t="shared" si="9"/>
        <v>45.501803980938668</v>
      </c>
      <c r="C43" s="43">
        <f t="shared" si="9"/>
        <v>16.861786695766725</v>
      </c>
      <c r="D43" s="43">
        <f t="shared" si="9"/>
        <v>206.15351225842866</v>
      </c>
      <c r="E43" s="43">
        <f t="shared" si="9"/>
        <v>1.4828970648659636</v>
      </c>
      <c r="F43" s="422"/>
      <c r="G43" s="43">
        <f t="shared" si="8"/>
        <v>0</v>
      </c>
      <c r="H43" s="44">
        <f t="shared" si="8"/>
        <v>0</v>
      </c>
      <c r="I43" s="39">
        <f>SUM(B43:H43)</f>
        <v>270</v>
      </c>
      <c r="K43" s="294">
        <v>0</v>
      </c>
    </row>
    <row r="44" spans="1:11" ht="13.5" customHeight="1">
      <c r="A44" s="28" t="s">
        <v>18</v>
      </c>
      <c r="B44" s="40">
        <f t="shared" si="9"/>
        <v>1.3396226410039159E-8</v>
      </c>
      <c r="C44" s="40">
        <f t="shared" si="9"/>
        <v>1.3396226410039159E-8</v>
      </c>
      <c r="D44" s="40">
        <f t="shared" si="9"/>
        <v>70.999999973207551</v>
      </c>
      <c r="E44" s="40">
        <f t="shared" si="9"/>
        <v>0</v>
      </c>
      <c r="F44" s="422"/>
      <c r="G44" s="40">
        <f t="shared" si="8"/>
        <v>0</v>
      </c>
      <c r="H44" s="41">
        <f t="shared" si="8"/>
        <v>0</v>
      </c>
      <c r="I44" s="42">
        <f>SUM(B44:H44)</f>
        <v>71</v>
      </c>
      <c r="K44" s="294">
        <v>0</v>
      </c>
    </row>
    <row r="45" spans="1:11" ht="13.5" customHeight="1">
      <c r="A45" s="29" t="s">
        <v>140</v>
      </c>
      <c r="B45" s="43">
        <f t="shared" si="9"/>
        <v>2769.4629162982442</v>
      </c>
      <c r="C45" s="43">
        <f t="shared" si="9"/>
        <v>3926.4110049841652</v>
      </c>
      <c r="D45" s="43">
        <f t="shared" si="9"/>
        <v>4629.0504513306323</v>
      </c>
      <c r="E45" s="43">
        <f t="shared" si="9"/>
        <v>607.07562738695719</v>
      </c>
      <c r="F45" s="422"/>
      <c r="G45" s="43">
        <f t="shared" si="8"/>
        <v>0</v>
      </c>
      <c r="H45" s="44">
        <f t="shared" si="8"/>
        <v>0</v>
      </c>
      <c r="I45" s="39">
        <f t="shared" si="10"/>
        <v>11931.999999999998</v>
      </c>
      <c r="K45" s="294">
        <v>0</v>
      </c>
    </row>
    <row r="46" spans="1:11" ht="13.5" customHeight="1">
      <c r="A46" s="28" t="s">
        <v>19</v>
      </c>
      <c r="B46" s="40">
        <f t="shared" si="9"/>
        <v>0</v>
      </c>
      <c r="C46" s="40">
        <f t="shared" si="9"/>
        <v>0</v>
      </c>
      <c r="D46" s="40">
        <f t="shared" si="9"/>
        <v>0</v>
      </c>
      <c r="E46" s="40">
        <f t="shared" si="9"/>
        <v>0</v>
      </c>
      <c r="F46" s="422"/>
      <c r="G46" s="40">
        <f t="shared" si="8"/>
        <v>0</v>
      </c>
      <c r="H46" s="41">
        <f t="shared" si="8"/>
        <v>0</v>
      </c>
      <c r="I46" s="42">
        <f t="shared" si="10"/>
        <v>0</v>
      </c>
      <c r="K46" s="294">
        <v>0</v>
      </c>
    </row>
    <row r="47" spans="1:11" ht="13.5" customHeight="1">
      <c r="A47" s="29" t="s">
        <v>20</v>
      </c>
      <c r="B47" s="43">
        <f t="shared" si="9"/>
        <v>0</v>
      </c>
      <c r="C47" s="43">
        <f t="shared" si="9"/>
        <v>0</v>
      </c>
      <c r="D47" s="43">
        <f t="shared" si="9"/>
        <v>0</v>
      </c>
      <c r="E47" s="43">
        <f t="shared" si="9"/>
        <v>0</v>
      </c>
      <c r="F47" s="422"/>
      <c r="G47" s="43">
        <f t="shared" si="8"/>
        <v>0</v>
      </c>
      <c r="H47" s="44">
        <f t="shared" si="8"/>
        <v>0</v>
      </c>
      <c r="I47" s="39">
        <f t="shared" si="10"/>
        <v>0</v>
      </c>
      <c r="K47" s="294">
        <v>0</v>
      </c>
    </row>
    <row r="48" spans="1:11" ht="13.5" customHeight="1">
      <c r="A48" s="28" t="s">
        <v>21</v>
      </c>
      <c r="B48" s="40">
        <f t="shared" si="9"/>
        <v>10.053587840122223</v>
      </c>
      <c r="C48" s="40">
        <f t="shared" si="9"/>
        <v>196.98612105569322</v>
      </c>
      <c r="D48" s="40">
        <f t="shared" si="9"/>
        <v>92.960291088576668</v>
      </c>
      <c r="E48" s="40">
        <f t="shared" si="9"/>
        <v>1.5607940346093507E-8</v>
      </c>
      <c r="F48" s="422"/>
      <c r="G48" s="40">
        <f t="shared" si="8"/>
        <v>0</v>
      </c>
      <c r="H48" s="41">
        <f t="shared" si="8"/>
        <v>0</v>
      </c>
      <c r="I48" s="42">
        <f t="shared" si="10"/>
        <v>300.00000000000006</v>
      </c>
      <c r="K48" s="294">
        <v>0</v>
      </c>
    </row>
    <row r="49" spans="1:11" ht="13.5" customHeight="1">
      <c r="A49" s="30" t="s">
        <v>60</v>
      </c>
      <c r="B49" s="43">
        <f t="shared" si="9"/>
        <v>63.215165348559623</v>
      </c>
      <c r="C49" s="43">
        <f t="shared" si="9"/>
        <v>30.170731508809858</v>
      </c>
      <c r="D49" s="43">
        <f t="shared" si="9"/>
        <v>60.614103068630506</v>
      </c>
      <c r="E49" s="43">
        <f t="shared" si="9"/>
        <v>7.3999999589333321E-8</v>
      </c>
      <c r="F49" s="422"/>
      <c r="G49" s="43">
        <f t="shared" ref="G49:H53" si="11">G127+G153+G179+G205+G231+G257+G283+G309+G335+G361+G387+G413+G439</f>
        <v>0</v>
      </c>
      <c r="H49" s="44">
        <f t="shared" si="11"/>
        <v>0</v>
      </c>
      <c r="I49" s="39">
        <f t="shared" si="10"/>
        <v>154</v>
      </c>
      <c r="K49" s="294">
        <v>0</v>
      </c>
    </row>
    <row r="50" spans="1:11" ht="13.5" customHeight="1">
      <c r="A50" s="28" t="s">
        <v>22</v>
      </c>
      <c r="B50" s="40">
        <f t="shared" ref="B50:E53" si="12">B128+B154+B180+B206+B232+B258+B284+B310+B336+B362+B388+B414+B440</f>
        <v>49.204844768626032</v>
      </c>
      <c r="C50" s="40">
        <f t="shared" si="12"/>
        <v>488.80118462863936</v>
      </c>
      <c r="D50" s="40">
        <f t="shared" si="12"/>
        <v>45.993970575505124</v>
      </c>
      <c r="E50" s="40">
        <f t="shared" si="12"/>
        <v>2.7229437209350151E-8</v>
      </c>
      <c r="F50" s="422"/>
      <c r="G50" s="40">
        <f t="shared" si="11"/>
        <v>0</v>
      </c>
      <c r="H50" s="41">
        <f t="shared" si="11"/>
        <v>0</v>
      </c>
      <c r="I50" s="42">
        <f t="shared" si="10"/>
        <v>584</v>
      </c>
      <c r="K50" s="294">
        <v>0</v>
      </c>
    </row>
    <row r="51" spans="1:11" ht="13.5" customHeight="1">
      <c r="A51" s="30" t="s">
        <v>23</v>
      </c>
      <c r="B51" s="43">
        <f t="shared" si="12"/>
        <v>0</v>
      </c>
      <c r="C51" s="43">
        <f t="shared" si="12"/>
        <v>0</v>
      </c>
      <c r="D51" s="43">
        <f t="shared" si="12"/>
        <v>0</v>
      </c>
      <c r="E51" s="43">
        <f t="shared" si="12"/>
        <v>0</v>
      </c>
      <c r="F51" s="422"/>
      <c r="G51" s="43">
        <f t="shared" si="11"/>
        <v>0</v>
      </c>
      <c r="H51" s="44">
        <f t="shared" si="11"/>
        <v>0</v>
      </c>
      <c r="I51" s="39">
        <f t="shared" si="10"/>
        <v>0</v>
      </c>
      <c r="K51" s="294">
        <v>0</v>
      </c>
    </row>
    <row r="52" spans="1:11" ht="13.5" customHeight="1">
      <c r="A52" s="28" t="s">
        <v>24</v>
      </c>
      <c r="B52" s="40">
        <f t="shared" si="12"/>
        <v>578.84694064851431</v>
      </c>
      <c r="C52" s="40">
        <f t="shared" si="12"/>
        <v>173.80564503836814</v>
      </c>
      <c r="D52" s="40">
        <f t="shared" si="12"/>
        <v>99.154214297650213</v>
      </c>
      <c r="E52" s="40">
        <f t="shared" si="12"/>
        <v>1.5467169249013551E-8</v>
      </c>
      <c r="F52" s="422"/>
      <c r="G52" s="40">
        <f t="shared" si="11"/>
        <v>0</v>
      </c>
      <c r="H52" s="41">
        <f t="shared" si="11"/>
        <v>0</v>
      </c>
      <c r="I52" s="42">
        <f t="shared" si="10"/>
        <v>851.80679999999995</v>
      </c>
      <c r="J52" s="1"/>
      <c r="K52" s="294">
        <v>0</v>
      </c>
    </row>
    <row r="53" spans="1:11" ht="13.5" customHeight="1" thickBot="1">
      <c r="A53" s="30" t="s">
        <v>25</v>
      </c>
      <c r="B53" s="43">
        <f t="shared" si="12"/>
        <v>243.00881208917045</v>
      </c>
      <c r="C53" s="43">
        <f t="shared" si="12"/>
        <v>62.424680792225431</v>
      </c>
      <c r="D53" s="43">
        <f t="shared" si="12"/>
        <v>1925.1995891171218</v>
      </c>
      <c r="E53" s="43">
        <f t="shared" si="12"/>
        <v>8339.5715377845136</v>
      </c>
      <c r="F53" s="423"/>
      <c r="G53" s="43">
        <f t="shared" si="11"/>
        <v>1187.301156682139</v>
      </c>
      <c r="H53" s="44">
        <f t="shared" si="11"/>
        <v>268.20062353482899</v>
      </c>
      <c r="I53" s="39">
        <f t="shared" si="10"/>
        <v>12025.706399999999</v>
      </c>
      <c r="K53" s="294">
        <v>0</v>
      </c>
    </row>
    <row r="54" spans="1:11" ht="15">
      <c r="A54" s="31" t="s">
        <v>26</v>
      </c>
      <c r="B54" s="45">
        <f>SUM(B33:B53)</f>
        <v>4751.1778683688426</v>
      </c>
      <c r="C54" s="45">
        <f t="shared" ref="C54:H54" si="13">SUM(C33:C53)</f>
        <v>6208.5743214278609</v>
      </c>
      <c r="D54" s="45">
        <f>SUM(D33:D53)</f>
        <v>11353.216133655751</v>
      </c>
      <c r="E54" s="45">
        <f>SUM(E33:E53)</f>
        <v>9771.9820342766998</v>
      </c>
      <c r="F54" s="45">
        <f t="shared" si="13"/>
        <v>0</v>
      </c>
      <c r="G54" s="45">
        <f>SUM(G33:G53)</f>
        <v>1187.301156682139</v>
      </c>
      <c r="H54" s="45">
        <f t="shared" si="13"/>
        <v>268.20062353482899</v>
      </c>
      <c r="I54" s="45">
        <f>SUM(I33:I53)</f>
        <v>33540.452137946122</v>
      </c>
      <c r="K54" s="294">
        <v>0</v>
      </c>
    </row>
    <row r="55" spans="1:11" ht="15" thickBot="1">
      <c r="A55" s="32" t="s">
        <v>90</v>
      </c>
      <c r="B55" s="48">
        <f>B54/$I54</f>
        <v>0.14165515267439041</v>
      </c>
      <c r="C55" s="48">
        <f t="shared" ref="C55:I55" si="14">C54/$I54</f>
        <v>0.18510705508360653</v>
      </c>
      <c r="D55" s="48">
        <f t="shared" si="14"/>
        <v>0.33849323458616248</v>
      </c>
      <c r="E55" s="48">
        <f t="shared" si="14"/>
        <v>0.29134914443270515</v>
      </c>
      <c r="F55" s="48">
        <f t="shared" si="14"/>
        <v>0</v>
      </c>
      <c r="G55" s="48">
        <f t="shared" si="14"/>
        <v>3.5399080244922554E-2</v>
      </c>
      <c r="H55" s="48">
        <f t="shared" si="14"/>
        <v>7.9963329782128719E-3</v>
      </c>
      <c r="I55" s="49">
        <f t="shared" si="14"/>
        <v>1</v>
      </c>
    </row>
    <row r="56" spans="1:11" ht="15" thickBot="1">
      <c r="A56"/>
      <c r="B56" s="50"/>
      <c r="C56" s="50"/>
      <c r="D56" s="50"/>
      <c r="E56" s="50"/>
      <c r="F56" s="50"/>
      <c r="G56" s="50"/>
      <c r="H56" s="50"/>
      <c r="I56" s="50"/>
    </row>
    <row r="57" spans="1:11" ht="13.5" customHeight="1">
      <c r="A57" s="446" t="s">
        <v>52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27</v>
      </c>
      <c r="G57" s="35" t="s">
        <v>4</v>
      </c>
      <c r="H57" s="35" t="s">
        <v>5</v>
      </c>
      <c r="I57" s="36" t="s">
        <v>6</v>
      </c>
    </row>
    <row r="58" spans="1:11" ht="13.5" customHeight="1">
      <c r="A58" s="447" t="s">
        <v>52</v>
      </c>
      <c r="B58" s="409" t="s">
        <v>94</v>
      </c>
      <c r="C58" s="410"/>
      <c r="D58" s="410"/>
      <c r="E58" s="410"/>
      <c r="F58" s="410"/>
      <c r="G58" s="410"/>
      <c r="H58" s="410"/>
      <c r="I58" s="411"/>
    </row>
    <row r="59" spans="1:11" ht="13.5" customHeight="1">
      <c r="A59" s="27" t="s">
        <v>7</v>
      </c>
      <c r="B59" s="428"/>
      <c r="C59" s="429"/>
      <c r="D59" s="429"/>
      <c r="E59" s="430"/>
      <c r="F59" s="37">
        <f>F449+F475+F501+F527+F553</f>
        <v>2</v>
      </c>
      <c r="G59" s="428"/>
      <c r="H59" s="430"/>
      <c r="I59" s="39">
        <f>F59</f>
        <v>2</v>
      </c>
      <c r="K59" s="294">
        <v>0</v>
      </c>
    </row>
    <row r="60" spans="1:11" ht="13.5" customHeight="1">
      <c r="A60" s="28" t="s">
        <v>8</v>
      </c>
      <c r="B60" s="431"/>
      <c r="C60" s="432"/>
      <c r="D60" s="432"/>
      <c r="E60" s="433"/>
      <c r="F60" s="40">
        <f t="shared" ref="F60:F79" si="15">F450+F476+F502+F528+F554</f>
        <v>0</v>
      </c>
      <c r="G60" s="431"/>
      <c r="H60" s="433"/>
      <c r="I60" s="42">
        <f t="shared" ref="I60:I79" si="16">F60</f>
        <v>0</v>
      </c>
      <c r="K60" s="294">
        <v>0</v>
      </c>
    </row>
    <row r="61" spans="1:11" ht="13.5" customHeight="1">
      <c r="A61" s="29" t="s">
        <v>9</v>
      </c>
      <c r="B61" s="431"/>
      <c r="C61" s="432"/>
      <c r="D61" s="432"/>
      <c r="E61" s="433"/>
      <c r="F61" s="43">
        <f t="shared" si="15"/>
        <v>0</v>
      </c>
      <c r="G61" s="431"/>
      <c r="H61" s="433"/>
      <c r="I61" s="39">
        <f t="shared" si="16"/>
        <v>0</v>
      </c>
      <c r="K61" s="294">
        <v>0</v>
      </c>
    </row>
    <row r="62" spans="1:11" ht="13.5" customHeight="1">
      <c r="A62" s="28" t="s">
        <v>10</v>
      </c>
      <c r="B62" s="431"/>
      <c r="C62" s="432"/>
      <c r="D62" s="432"/>
      <c r="E62" s="433"/>
      <c r="F62" s="40">
        <f t="shared" si="15"/>
        <v>0</v>
      </c>
      <c r="G62" s="431"/>
      <c r="H62" s="433"/>
      <c r="I62" s="42">
        <f t="shared" si="16"/>
        <v>0</v>
      </c>
      <c r="K62" s="294">
        <v>0</v>
      </c>
    </row>
    <row r="63" spans="1:11" ht="13.5" customHeight="1">
      <c r="A63" s="29" t="s">
        <v>11</v>
      </c>
      <c r="B63" s="431"/>
      <c r="C63" s="432"/>
      <c r="D63" s="432"/>
      <c r="E63" s="433"/>
      <c r="F63" s="43">
        <f t="shared" si="15"/>
        <v>0</v>
      </c>
      <c r="G63" s="431"/>
      <c r="H63" s="433"/>
      <c r="I63" s="39">
        <f t="shared" si="16"/>
        <v>0</v>
      </c>
      <c r="K63" s="294">
        <v>0</v>
      </c>
    </row>
    <row r="64" spans="1:11" ht="13.5" customHeight="1">
      <c r="A64" s="28" t="s">
        <v>12</v>
      </c>
      <c r="B64" s="431"/>
      <c r="C64" s="432"/>
      <c r="D64" s="432"/>
      <c r="E64" s="433"/>
      <c r="F64" s="40">
        <f t="shared" si="15"/>
        <v>23695.506168873973</v>
      </c>
      <c r="G64" s="431"/>
      <c r="H64" s="433"/>
      <c r="I64" s="42">
        <f t="shared" si="16"/>
        <v>23695.506168873973</v>
      </c>
      <c r="K64" s="294">
        <v>0</v>
      </c>
    </row>
    <row r="65" spans="1:11" ht="13.5" customHeight="1">
      <c r="A65" s="29" t="s">
        <v>13</v>
      </c>
      <c r="B65" s="431"/>
      <c r="C65" s="432"/>
      <c r="D65" s="432"/>
      <c r="E65" s="433"/>
      <c r="F65" s="43">
        <f t="shared" si="15"/>
        <v>11509</v>
      </c>
      <c r="G65" s="431"/>
      <c r="H65" s="433"/>
      <c r="I65" s="39">
        <f t="shared" si="16"/>
        <v>11509</v>
      </c>
      <c r="K65" s="294">
        <v>0</v>
      </c>
    </row>
    <row r="66" spans="1:11" ht="13.5" customHeight="1">
      <c r="A66" s="28" t="s">
        <v>14</v>
      </c>
      <c r="B66" s="431"/>
      <c r="C66" s="432"/>
      <c r="D66" s="432"/>
      <c r="E66" s="433"/>
      <c r="F66" s="40">
        <f t="shared" si="15"/>
        <v>20552.614063051999</v>
      </c>
      <c r="G66" s="431"/>
      <c r="H66" s="433"/>
      <c r="I66" s="42">
        <f t="shared" si="16"/>
        <v>20552.614063051999</v>
      </c>
      <c r="K66" s="294">
        <v>0</v>
      </c>
    </row>
    <row r="67" spans="1:11" ht="13.5" customHeight="1">
      <c r="A67" s="29" t="s">
        <v>15</v>
      </c>
      <c r="B67" s="431"/>
      <c r="C67" s="432"/>
      <c r="D67" s="432"/>
      <c r="E67" s="433"/>
      <c r="F67" s="43">
        <f t="shared" si="15"/>
        <v>0</v>
      </c>
      <c r="G67" s="431"/>
      <c r="H67" s="433"/>
      <c r="I67" s="39">
        <f t="shared" si="16"/>
        <v>0</v>
      </c>
      <c r="K67" s="294">
        <v>0</v>
      </c>
    </row>
    <row r="68" spans="1:11" ht="13.5" customHeight="1">
      <c r="A68" s="28" t="s">
        <v>16</v>
      </c>
      <c r="B68" s="431"/>
      <c r="C68" s="432"/>
      <c r="D68" s="432"/>
      <c r="E68" s="433"/>
      <c r="F68" s="40">
        <f t="shared" si="15"/>
        <v>0</v>
      </c>
      <c r="G68" s="431"/>
      <c r="H68" s="433"/>
      <c r="I68" s="42">
        <f t="shared" si="16"/>
        <v>0</v>
      </c>
      <c r="K68" s="294">
        <v>0</v>
      </c>
    </row>
    <row r="69" spans="1:11" ht="13.5" customHeight="1">
      <c r="A69" s="29" t="s">
        <v>17</v>
      </c>
      <c r="B69" s="431"/>
      <c r="C69" s="432"/>
      <c r="D69" s="432"/>
      <c r="E69" s="433"/>
      <c r="F69" s="43">
        <f>F459+F485+F511+F537+F563</f>
        <v>29.474843764406163</v>
      </c>
      <c r="G69" s="431"/>
      <c r="H69" s="433"/>
      <c r="I69" s="39">
        <f t="shared" si="16"/>
        <v>29.474843764406163</v>
      </c>
      <c r="K69" s="294">
        <v>0</v>
      </c>
    </row>
    <row r="70" spans="1:11" ht="13.5" customHeight="1">
      <c r="A70" s="28" t="s">
        <v>18</v>
      </c>
      <c r="B70" s="431"/>
      <c r="C70" s="432"/>
      <c r="D70" s="432"/>
      <c r="E70" s="433"/>
      <c r="F70" s="40">
        <f t="shared" si="15"/>
        <v>0</v>
      </c>
      <c r="G70" s="431"/>
      <c r="H70" s="433"/>
      <c r="I70" s="42">
        <f t="shared" si="16"/>
        <v>0</v>
      </c>
      <c r="K70" s="294">
        <v>0</v>
      </c>
    </row>
    <row r="71" spans="1:11" ht="13.5" customHeight="1">
      <c r="A71" s="29" t="s">
        <v>140</v>
      </c>
      <c r="B71" s="431"/>
      <c r="C71" s="432"/>
      <c r="D71" s="432"/>
      <c r="E71" s="433"/>
      <c r="F71" s="43">
        <f t="shared" si="15"/>
        <v>2420</v>
      </c>
      <c r="G71" s="431"/>
      <c r="H71" s="433"/>
      <c r="I71" s="39">
        <f t="shared" si="16"/>
        <v>2420</v>
      </c>
      <c r="K71" s="294">
        <v>0</v>
      </c>
    </row>
    <row r="72" spans="1:11" ht="13.5" customHeight="1">
      <c r="A72" s="28" t="s">
        <v>19</v>
      </c>
      <c r="B72" s="431"/>
      <c r="C72" s="432"/>
      <c r="D72" s="432"/>
      <c r="E72" s="433"/>
      <c r="F72" s="40">
        <f t="shared" si="15"/>
        <v>0</v>
      </c>
      <c r="G72" s="431"/>
      <c r="H72" s="433"/>
      <c r="I72" s="42">
        <f t="shared" si="16"/>
        <v>0</v>
      </c>
      <c r="K72" s="294">
        <v>0</v>
      </c>
    </row>
    <row r="73" spans="1:11" ht="13.5" customHeight="1">
      <c r="A73" s="29" t="s">
        <v>20</v>
      </c>
      <c r="B73" s="431"/>
      <c r="C73" s="432"/>
      <c r="D73" s="432"/>
      <c r="E73" s="433"/>
      <c r="F73" s="51">
        <f t="shared" si="15"/>
        <v>0</v>
      </c>
      <c r="G73" s="431"/>
      <c r="H73" s="433"/>
      <c r="I73" s="39">
        <f t="shared" si="16"/>
        <v>0</v>
      </c>
      <c r="K73" s="294">
        <v>0</v>
      </c>
    </row>
    <row r="74" spans="1:11" ht="13.5" customHeight="1">
      <c r="A74" s="28" t="s">
        <v>21</v>
      </c>
      <c r="B74" s="431"/>
      <c r="C74" s="432"/>
      <c r="D74" s="432"/>
      <c r="E74" s="433"/>
      <c r="F74" s="40">
        <f t="shared" si="15"/>
        <v>0</v>
      </c>
      <c r="G74" s="431"/>
      <c r="H74" s="433"/>
      <c r="I74" s="42">
        <f t="shared" si="16"/>
        <v>0</v>
      </c>
      <c r="K74" s="294">
        <v>0</v>
      </c>
    </row>
    <row r="75" spans="1:11" ht="13.5" customHeight="1">
      <c r="A75" s="30" t="s">
        <v>60</v>
      </c>
      <c r="B75" s="431"/>
      <c r="C75" s="432"/>
      <c r="D75" s="432"/>
      <c r="E75" s="433"/>
      <c r="F75" s="43">
        <f t="shared" si="15"/>
        <v>0</v>
      </c>
      <c r="G75" s="431"/>
      <c r="H75" s="433"/>
      <c r="I75" s="39">
        <f t="shared" si="16"/>
        <v>0</v>
      </c>
      <c r="K75" s="294">
        <v>0</v>
      </c>
    </row>
    <row r="76" spans="1:11" ht="13.5" customHeight="1">
      <c r="A76" s="28" t="s">
        <v>22</v>
      </c>
      <c r="B76" s="431"/>
      <c r="C76" s="432"/>
      <c r="D76" s="432"/>
      <c r="E76" s="433"/>
      <c r="F76" s="40">
        <f t="shared" si="15"/>
        <v>35</v>
      </c>
      <c r="G76" s="431"/>
      <c r="H76" s="433"/>
      <c r="I76" s="42">
        <f t="shared" si="16"/>
        <v>35</v>
      </c>
      <c r="K76" s="294">
        <v>0</v>
      </c>
    </row>
    <row r="77" spans="1:11" ht="13.5" customHeight="1">
      <c r="A77" s="30" t="s">
        <v>23</v>
      </c>
      <c r="B77" s="431"/>
      <c r="C77" s="432"/>
      <c r="D77" s="432"/>
      <c r="E77" s="433"/>
      <c r="F77" s="43">
        <f t="shared" si="15"/>
        <v>0</v>
      </c>
      <c r="G77" s="431"/>
      <c r="H77" s="433"/>
      <c r="I77" s="39">
        <f t="shared" si="16"/>
        <v>0</v>
      </c>
      <c r="K77" s="294">
        <v>0</v>
      </c>
    </row>
    <row r="78" spans="1:11" ht="13.5" customHeight="1">
      <c r="A78" s="28" t="s">
        <v>24</v>
      </c>
      <c r="B78" s="431"/>
      <c r="C78" s="432"/>
      <c r="D78" s="432"/>
      <c r="E78" s="433"/>
      <c r="F78" s="40">
        <f t="shared" si="15"/>
        <v>0</v>
      </c>
      <c r="G78" s="431"/>
      <c r="H78" s="433"/>
      <c r="I78" s="42">
        <f t="shared" si="16"/>
        <v>0</v>
      </c>
      <c r="K78" s="294">
        <v>0</v>
      </c>
    </row>
    <row r="79" spans="1:11" ht="13.5" customHeight="1" thickBot="1">
      <c r="A79" s="30" t="s">
        <v>25</v>
      </c>
      <c r="B79" s="434"/>
      <c r="C79" s="435"/>
      <c r="D79" s="435"/>
      <c r="E79" s="436"/>
      <c r="F79" s="43">
        <f t="shared" si="15"/>
        <v>1712.4731999999999</v>
      </c>
      <c r="G79" s="434"/>
      <c r="H79" s="436"/>
      <c r="I79" s="39">
        <f t="shared" si="16"/>
        <v>1712.4731999999999</v>
      </c>
      <c r="K79" s="294">
        <v>0</v>
      </c>
    </row>
    <row r="80" spans="1:11" ht="15">
      <c r="A80" s="31" t="s">
        <v>26</v>
      </c>
      <c r="B80" s="45">
        <v>0</v>
      </c>
      <c r="C80" s="45">
        <v>0</v>
      </c>
      <c r="D80" s="45">
        <v>0</v>
      </c>
      <c r="E80" s="45">
        <v>0</v>
      </c>
      <c r="F80" s="45">
        <f>SUM(F59:F79)</f>
        <v>59956.068275690384</v>
      </c>
      <c r="G80" s="45">
        <v>0</v>
      </c>
      <c r="H80" s="45">
        <v>0</v>
      </c>
      <c r="I80" s="45">
        <f>SUM(I59:I79)</f>
        <v>59956.068275690384</v>
      </c>
      <c r="K80" s="294">
        <v>0</v>
      </c>
    </row>
    <row r="81" spans="1:11" ht="15" thickBot="1">
      <c r="A81" s="32" t="s">
        <v>90</v>
      </c>
      <c r="B81" s="48">
        <f>B80/$I80</f>
        <v>0</v>
      </c>
      <c r="C81" s="48">
        <f t="shared" ref="C81:I81" si="17">C80/$I80</f>
        <v>0</v>
      </c>
      <c r="D81" s="48">
        <f t="shared" si="17"/>
        <v>0</v>
      </c>
      <c r="E81" s="48">
        <f t="shared" si="17"/>
        <v>0</v>
      </c>
      <c r="F81" s="48">
        <f t="shared" si="17"/>
        <v>1</v>
      </c>
      <c r="G81" s="48">
        <f t="shared" si="17"/>
        <v>0</v>
      </c>
      <c r="H81" s="48">
        <f t="shared" si="17"/>
        <v>0</v>
      </c>
      <c r="I81" s="49">
        <f t="shared" si="17"/>
        <v>1</v>
      </c>
    </row>
    <row r="82" spans="1:11" ht="15" thickBot="1">
      <c r="A82" s="2"/>
      <c r="B82" s="2"/>
      <c r="C82" s="2"/>
      <c r="D82" s="2"/>
      <c r="E82" s="2"/>
      <c r="F82" s="291">
        <f>+F80-F470-F496-F522-F548-F574</f>
        <v>0</v>
      </c>
      <c r="G82" s="2"/>
      <c r="H82" s="2"/>
      <c r="I82" s="291">
        <f>+I80-I470-I496-I522-I548-I574</f>
        <v>0</v>
      </c>
    </row>
    <row r="83" spans="1:11" ht="28.5">
      <c r="A83" s="448" t="s">
        <v>54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27</v>
      </c>
      <c r="G83" s="35" t="s">
        <v>4</v>
      </c>
      <c r="H83" s="35" t="s">
        <v>5</v>
      </c>
      <c r="I83" s="36" t="s">
        <v>6</v>
      </c>
    </row>
    <row r="84" spans="1:11" ht="15">
      <c r="A84" s="454"/>
      <c r="B84" s="409" t="s">
        <v>93</v>
      </c>
      <c r="C84" s="410"/>
      <c r="D84" s="410"/>
      <c r="E84" s="410"/>
      <c r="F84" s="410"/>
      <c r="G84" s="410"/>
      <c r="H84" s="410"/>
      <c r="I84" s="411"/>
    </row>
    <row r="85" spans="1:11" ht="15">
      <c r="A85" s="27" t="s">
        <v>7</v>
      </c>
      <c r="B85" s="37">
        <f>B579+B605+B631</f>
        <v>1148.6543882900401</v>
      </c>
      <c r="C85" s="37">
        <f t="shared" ref="C85:H100" si="18">C579+C605+C631</f>
        <v>0</v>
      </c>
      <c r="D85" s="37">
        <f t="shared" si="18"/>
        <v>89.345611709960039</v>
      </c>
      <c r="E85" s="37">
        <f t="shared" si="18"/>
        <v>0</v>
      </c>
      <c r="F85" s="37">
        <f t="shared" si="18"/>
        <v>0</v>
      </c>
      <c r="G85" s="37">
        <f t="shared" si="18"/>
        <v>0</v>
      </c>
      <c r="H85" s="38">
        <f t="shared" si="18"/>
        <v>0</v>
      </c>
      <c r="I85" s="39">
        <f>SUM(B85:H85)</f>
        <v>1238</v>
      </c>
      <c r="K85" s="294">
        <v>0</v>
      </c>
    </row>
    <row r="86" spans="1:11" ht="15">
      <c r="A86" s="28" t="s">
        <v>8</v>
      </c>
      <c r="B86" s="40">
        <f t="shared" ref="B86:H101" si="19">B580+B606+B632</f>
        <v>48.73027774421093</v>
      </c>
      <c r="C86" s="40">
        <f t="shared" si="18"/>
        <v>0</v>
      </c>
      <c r="D86" s="40">
        <f t="shared" si="18"/>
        <v>6.2697222557890662</v>
      </c>
      <c r="E86" s="40">
        <f t="shared" si="18"/>
        <v>0</v>
      </c>
      <c r="F86" s="40">
        <f t="shared" si="18"/>
        <v>0</v>
      </c>
      <c r="G86" s="40">
        <f t="shared" si="18"/>
        <v>0</v>
      </c>
      <c r="H86" s="41">
        <f t="shared" si="18"/>
        <v>0</v>
      </c>
      <c r="I86" s="42">
        <f t="shared" ref="I86:I105" si="20">SUM(B86:H86)</f>
        <v>55</v>
      </c>
      <c r="K86" s="294">
        <v>0</v>
      </c>
    </row>
    <row r="87" spans="1:11" ht="15">
      <c r="A87" s="29" t="s">
        <v>9</v>
      </c>
      <c r="B87" s="43">
        <f t="shared" si="19"/>
        <v>353.35605347742154</v>
      </c>
      <c r="C87" s="43">
        <f t="shared" si="18"/>
        <v>0</v>
      </c>
      <c r="D87" s="43">
        <f t="shared" si="18"/>
        <v>26.643946522578457</v>
      </c>
      <c r="E87" s="43">
        <f t="shared" si="18"/>
        <v>0</v>
      </c>
      <c r="F87" s="43">
        <f t="shared" si="18"/>
        <v>0</v>
      </c>
      <c r="G87" s="43">
        <f t="shared" si="18"/>
        <v>0</v>
      </c>
      <c r="H87" s="44">
        <f t="shared" si="18"/>
        <v>0</v>
      </c>
      <c r="I87" s="39">
        <f t="shared" si="20"/>
        <v>380</v>
      </c>
      <c r="K87" s="294">
        <v>0</v>
      </c>
    </row>
    <row r="88" spans="1:11" ht="15">
      <c r="A88" s="28" t="s">
        <v>10</v>
      </c>
      <c r="B88" s="40">
        <f t="shared" si="19"/>
        <v>3334.4197359245018</v>
      </c>
      <c r="C88" s="40">
        <f t="shared" si="18"/>
        <v>0</v>
      </c>
      <c r="D88" s="40">
        <f t="shared" si="18"/>
        <v>219.58026407549823</v>
      </c>
      <c r="E88" s="40">
        <f t="shared" si="18"/>
        <v>0</v>
      </c>
      <c r="F88" s="40">
        <f t="shared" si="18"/>
        <v>0</v>
      </c>
      <c r="G88" s="40">
        <f t="shared" si="18"/>
        <v>0</v>
      </c>
      <c r="H88" s="41">
        <f t="shared" si="18"/>
        <v>0</v>
      </c>
      <c r="I88" s="42">
        <f t="shared" si="20"/>
        <v>3554</v>
      </c>
      <c r="K88" s="294">
        <v>0</v>
      </c>
    </row>
    <row r="89" spans="1:11" ht="14.25" customHeight="1">
      <c r="A89" s="29" t="s">
        <v>11</v>
      </c>
      <c r="B89" s="43">
        <f t="shared" si="19"/>
        <v>0</v>
      </c>
      <c r="C89" s="43">
        <f t="shared" si="18"/>
        <v>0</v>
      </c>
      <c r="D89" s="43">
        <f t="shared" si="18"/>
        <v>0</v>
      </c>
      <c r="E89" s="43">
        <f t="shared" si="18"/>
        <v>0</v>
      </c>
      <c r="F89" s="43">
        <f t="shared" si="18"/>
        <v>0</v>
      </c>
      <c r="G89" s="43">
        <f t="shared" si="18"/>
        <v>0</v>
      </c>
      <c r="H89" s="44">
        <f t="shared" si="18"/>
        <v>0</v>
      </c>
      <c r="I89" s="39">
        <f t="shared" si="20"/>
        <v>0</v>
      </c>
      <c r="K89" s="294">
        <v>0</v>
      </c>
    </row>
    <row r="90" spans="1:11" ht="15">
      <c r="A90" s="28" t="s">
        <v>12</v>
      </c>
      <c r="B90" s="40">
        <f t="shared" si="19"/>
        <v>0</v>
      </c>
      <c r="C90" s="40">
        <f t="shared" si="18"/>
        <v>0</v>
      </c>
      <c r="D90" s="40">
        <f t="shared" si="18"/>
        <v>7.2736814099793087E-2</v>
      </c>
      <c r="E90" s="40">
        <f t="shared" si="18"/>
        <v>21.222337321362478</v>
      </c>
      <c r="F90" s="40">
        <f t="shared" si="18"/>
        <v>0</v>
      </c>
      <c r="G90" s="40">
        <f t="shared" si="18"/>
        <v>0</v>
      </c>
      <c r="H90" s="41">
        <f t="shared" si="18"/>
        <v>0</v>
      </c>
      <c r="I90" s="42">
        <f t="shared" si="20"/>
        <v>21.295074135462272</v>
      </c>
      <c r="K90" s="294">
        <v>0</v>
      </c>
    </row>
    <row r="91" spans="1:11" ht="15">
      <c r="A91" s="29" t="s">
        <v>13</v>
      </c>
      <c r="B91" s="43">
        <f t="shared" si="19"/>
        <v>0</v>
      </c>
      <c r="C91" s="43">
        <f t="shared" si="18"/>
        <v>0</v>
      </c>
      <c r="D91" s="43">
        <f t="shared" si="18"/>
        <v>0</v>
      </c>
      <c r="E91" s="43">
        <f t="shared" si="18"/>
        <v>98</v>
      </c>
      <c r="F91" s="43">
        <f t="shared" si="18"/>
        <v>0</v>
      </c>
      <c r="G91" s="43">
        <f t="shared" si="18"/>
        <v>0</v>
      </c>
      <c r="H91" s="44">
        <f t="shared" si="18"/>
        <v>0</v>
      </c>
      <c r="I91" s="39">
        <f t="shared" si="20"/>
        <v>98</v>
      </c>
      <c r="K91" s="294">
        <v>0</v>
      </c>
    </row>
    <row r="92" spans="1:11" ht="15">
      <c r="A92" s="28" t="s">
        <v>14</v>
      </c>
      <c r="B92" s="40">
        <f t="shared" si="19"/>
        <v>0</v>
      </c>
      <c r="C92" s="40">
        <f t="shared" si="18"/>
        <v>1.8242254685233112</v>
      </c>
      <c r="D92" s="40">
        <f t="shared" si="18"/>
        <v>0.16513785730221234</v>
      </c>
      <c r="E92" s="40">
        <f t="shared" si="18"/>
        <v>165.57426478230246</v>
      </c>
      <c r="F92" s="40">
        <f t="shared" si="18"/>
        <v>3496.6902529478234</v>
      </c>
      <c r="G92" s="40">
        <f t="shared" si="18"/>
        <v>0</v>
      </c>
      <c r="H92" s="41">
        <f t="shared" si="18"/>
        <v>0</v>
      </c>
      <c r="I92" s="42">
        <f>SUM(B92:H92)</f>
        <v>3664.2538810559513</v>
      </c>
      <c r="K92" s="294">
        <v>0</v>
      </c>
    </row>
    <row r="93" spans="1:11" ht="15">
      <c r="A93" s="29" t="s">
        <v>15</v>
      </c>
      <c r="B93" s="43">
        <f t="shared" si="19"/>
        <v>13179.356492965055</v>
      </c>
      <c r="C93" s="43">
        <f t="shared" si="18"/>
        <v>12.089754019661756</v>
      </c>
      <c r="D93" s="43">
        <f t="shared" si="18"/>
        <v>989.55375301528284</v>
      </c>
      <c r="E93" s="43">
        <f t="shared" si="18"/>
        <v>0</v>
      </c>
      <c r="F93" s="43">
        <f t="shared" si="18"/>
        <v>0</v>
      </c>
      <c r="G93" s="43">
        <f t="shared" si="18"/>
        <v>0</v>
      </c>
      <c r="H93" s="44">
        <f t="shared" si="18"/>
        <v>0</v>
      </c>
      <c r="I93" s="39">
        <f t="shared" si="20"/>
        <v>14181</v>
      </c>
      <c r="K93" s="294">
        <v>0</v>
      </c>
    </row>
    <row r="94" spans="1:11" ht="15">
      <c r="A94" s="28" t="s">
        <v>16</v>
      </c>
      <c r="B94" s="40">
        <f t="shared" si="19"/>
        <v>2997.0557276362215</v>
      </c>
      <c r="C94" s="40">
        <f t="shared" si="18"/>
        <v>123.51092661069778</v>
      </c>
      <c r="D94" s="40">
        <f t="shared" si="18"/>
        <v>183.91845008046698</v>
      </c>
      <c r="E94" s="40">
        <f t="shared" si="18"/>
        <v>58.514895672613619</v>
      </c>
      <c r="F94" s="40">
        <f t="shared" si="18"/>
        <v>0</v>
      </c>
      <c r="G94" s="40">
        <f t="shared" si="18"/>
        <v>0</v>
      </c>
      <c r="H94" s="41">
        <f t="shared" si="18"/>
        <v>0</v>
      </c>
      <c r="I94" s="42">
        <f t="shared" si="20"/>
        <v>3363</v>
      </c>
      <c r="K94" s="294">
        <v>0</v>
      </c>
    </row>
    <row r="95" spans="1:11" ht="15">
      <c r="A95" s="29" t="s">
        <v>17</v>
      </c>
      <c r="B95" s="43">
        <f t="shared" si="19"/>
        <v>738.77962817962361</v>
      </c>
      <c r="C95" s="43">
        <f t="shared" si="18"/>
        <v>2.6110319135121038</v>
      </c>
      <c r="D95" s="43">
        <f t="shared" si="18"/>
        <v>79.531678159267059</v>
      </c>
      <c r="E95" s="43">
        <f t="shared" si="18"/>
        <v>9.0776617475973005</v>
      </c>
      <c r="F95" s="43">
        <f t="shared" si="18"/>
        <v>0</v>
      </c>
      <c r="G95" s="43">
        <f t="shared" si="18"/>
        <v>0</v>
      </c>
      <c r="H95" s="44">
        <f t="shared" si="18"/>
        <v>0</v>
      </c>
      <c r="I95" s="39">
        <f t="shared" si="20"/>
        <v>830</v>
      </c>
      <c r="K95" s="294">
        <v>0</v>
      </c>
    </row>
    <row r="96" spans="1:11" ht="15">
      <c r="A96" s="28" t="s">
        <v>18</v>
      </c>
      <c r="B96" s="40">
        <f t="shared" si="19"/>
        <v>0</v>
      </c>
      <c r="C96" s="40">
        <f t="shared" si="18"/>
        <v>0</v>
      </c>
      <c r="D96" s="40">
        <f t="shared" si="18"/>
        <v>0</v>
      </c>
      <c r="E96" s="40">
        <f t="shared" si="18"/>
        <v>0</v>
      </c>
      <c r="F96" s="40">
        <f t="shared" si="18"/>
        <v>0</v>
      </c>
      <c r="G96" s="40">
        <f t="shared" si="18"/>
        <v>0</v>
      </c>
      <c r="H96" s="41">
        <f t="shared" si="18"/>
        <v>0</v>
      </c>
      <c r="I96" s="42">
        <f t="shared" si="20"/>
        <v>0</v>
      </c>
      <c r="K96" s="294">
        <v>0</v>
      </c>
    </row>
    <row r="97" spans="1:11" ht="15">
      <c r="A97" s="29" t="s">
        <v>140</v>
      </c>
      <c r="B97" s="43">
        <f t="shared" si="19"/>
        <v>11053.432745972039</v>
      </c>
      <c r="C97" s="43">
        <f t="shared" si="18"/>
        <v>314.27931950605483</v>
      </c>
      <c r="D97" s="43">
        <f t="shared" si="18"/>
        <v>2911.0399145967785</v>
      </c>
      <c r="E97" s="43">
        <f t="shared" si="18"/>
        <v>48.264300525694523</v>
      </c>
      <c r="F97" s="43">
        <f t="shared" si="18"/>
        <v>0</v>
      </c>
      <c r="G97" s="43">
        <f t="shared" si="18"/>
        <v>0</v>
      </c>
      <c r="H97" s="44">
        <f t="shared" si="18"/>
        <v>0</v>
      </c>
      <c r="I97" s="39">
        <f t="shared" si="20"/>
        <v>14327.016280600566</v>
      </c>
      <c r="K97" s="294">
        <v>0</v>
      </c>
    </row>
    <row r="98" spans="1:11" ht="15">
      <c r="A98" s="28" t="s">
        <v>19</v>
      </c>
      <c r="B98" s="40">
        <f t="shared" si="19"/>
        <v>0</v>
      </c>
      <c r="C98" s="40">
        <f t="shared" si="18"/>
        <v>0</v>
      </c>
      <c r="D98" s="40">
        <f t="shared" si="18"/>
        <v>0</v>
      </c>
      <c r="E98" s="40">
        <f t="shared" si="18"/>
        <v>0</v>
      </c>
      <c r="F98" s="40">
        <f t="shared" si="18"/>
        <v>0</v>
      </c>
      <c r="G98" s="40">
        <f t="shared" si="18"/>
        <v>0</v>
      </c>
      <c r="H98" s="41">
        <f t="shared" si="18"/>
        <v>0</v>
      </c>
      <c r="I98" s="42">
        <f t="shared" si="20"/>
        <v>0</v>
      </c>
      <c r="K98" s="294">
        <v>0</v>
      </c>
    </row>
    <row r="99" spans="1:11" ht="15">
      <c r="A99" s="29" t="s">
        <v>20</v>
      </c>
      <c r="B99" s="43">
        <f t="shared" si="19"/>
        <v>0</v>
      </c>
      <c r="C99" s="43">
        <f t="shared" si="18"/>
        <v>0</v>
      </c>
      <c r="D99" s="43">
        <f t="shared" si="18"/>
        <v>0</v>
      </c>
      <c r="E99" s="43">
        <f t="shared" si="18"/>
        <v>0</v>
      </c>
      <c r="F99" s="43">
        <f t="shared" si="18"/>
        <v>0</v>
      </c>
      <c r="G99" s="43">
        <f t="shared" si="18"/>
        <v>0</v>
      </c>
      <c r="H99" s="44">
        <f t="shared" si="18"/>
        <v>0</v>
      </c>
      <c r="I99" s="39">
        <f t="shared" si="20"/>
        <v>0</v>
      </c>
      <c r="K99" s="294">
        <v>0</v>
      </c>
    </row>
    <row r="100" spans="1:11" ht="15">
      <c r="A100" s="28" t="s">
        <v>21</v>
      </c>
      <c r="B100" s="40">
        <f t="shared" si="19"/>
        <v>51.056663928025294</v>
      </c>
      <c r="C100" s="40">
        <f t="shared" si="18"/>
        <v>0</v>
      </c>
      <c r="D100" s="40">
        <f t="shared" si="18"/>
        <v>0.94333607197470704</v>
      </c>
      <c r="E100" s="40">
        <f t="shared" si="18"/>
        <v>0</v>
      </c>
      <c r="F100" s="40">
        <f t="shared" si="18"/>
        <v>0</v>
      </c>
      <c r="G100" s="40">
        <f t="shared" si="18"/>
        <v>0</v>
      </c>
      <c r="H100" s="41">
        <f t="shared" si="18"/>
        <v>0</v>
      </c>
      <c r="I100" s="42">
        <f t="shared" si="20"/>
        <v>52</v>
      </c>
      <c r="K100" s="294">
        <v>0</v>
      </c>
    </row>
    <row r="101" spans="1:11" ht="15">
      <c r="A101" s="30" t="s">
        <v>60</v>
      </c>
      <c r="B101" s="43">
        <f t="shared" si="19"/>
        <v>16432.576625740523</v>
      </c>
      <c r="C101" s="43">
        <f t="shared" si="19"/>
        <v>30.493145842770364</v>
      </c>
      <c r="D101" s="43">
        <f t="shared" si="19"/>
        <v>2048.9302284167052</v>
      </c>
      <c r="E101" s="43">
        <f t="shared" si="19"/>
        <v>0</v>
      </c>
      <c r="F101" s="43">
        <f t="shared" si="19"/>
        <v>0</v>
      </c>
      <c r="G101" s="43">
        <f t="shared" si="19"/>
        <v>0</v>
      </c>
      <c r="H101" s="44">
        <f t="shared" si="19"/>
        <v>0</v>
      </c>
      <c r="I101" s="39">
        <f t="shared" si="20"/>
        <v>18512</v>
      </c>
      <c r="K101" s="294">
        <v>0</v>
      </c>
    </row>
    <row r="102" spans="1:11" ht="15">
      <c r="A102" s="28" t="s">
        <v>22</v>
      </c>
      <c r="B102" s="40">
        <f t="shared" ref="B102:H105" si="21">B596+B622+B648</f>
        <v>650.00599825890731</v>
      </c>
      <c r="C102" s="40">
        <f t="shared" si="21"/>
        <v>0</v>
      </c>
      <c r="D102" s="40">
        <f t="shared" si="21"/>
        <v>48.606144197793974</v>
      </c>
      <c r="E102" s="40">
        <f t="shared" si="21"/>
        <v>0</v>
      </c>
      <c r="F102" s="40">
        <f t="shared" si="21"/>
        <v>69.695078023298734</v>
      </c>
      <c r="G102" s="40">
        <f t="shared" si="21"/>
        <v>0</v>
      </c>
      <c r="H102" s="41">
        <f t="shared" si="21"/>
        <v>0</v>
      </c>
      <c r="I102" s="42">
        <f t="shared" si="20"/>
        <v>768.30722047999996</v>
      </c>
      <c r="K102" s="294">
        <v>0</v>
      </c>
    </row>
    <row r="103" spans="1:11" ht="15">
      <c r="A103" s="30" t="s">
        <v>23</v>
      </c>
      <c r="B103" s="43">
        <f t="shared" si="21"/>
        <v>389.47012124879177</v>
      </c>
      <c r="C103" s="43">
        <f t="shared" si="21"/>
        <v>0</v>
      </c>
      <c r="D103" s="43">
        <f t="shared" si="21"/>
        <v>325.22349660133494</v>
      </c>
      <c r="E103" s="43">
        <f t="shared" si="21"/>
        <v>0</v>
      </c>
      <c r="F103" s="43">
        <f t="shared" si="21"/>
        <v>0</v>
      </c>
      <c r="G103" s="43">
        <f t="shared" si="21"/>
        <v>0</v>
      </c>
      <c r="H103" s="44">
        <f t="shared" si="21"/>
        <v>0</v>
      </c>
      <c r="I103" s="39">
        <f t="shared" si="20"/>
        <v>714.69361785012666</v>
      </c>
      <c r="K103" s="294">
        <v>0</v>
      </c>
    </row>
    <row r="104" spans="1:11" ht="15">
      <c r="A104" s="28" t="s">
        <v>24</v>
      </c>
      <c r="B104" s="40">
        <f t="shared" si="21"/>
        <v>1324.3000427217548</v>
      </c>
      <c r="C104" s="40">
        <f t="shared" si="21"/>
        <v>2.4834046382455321</v>
      </c>
      <c r="D104" s="40">
        <f t="shared" si="21"/>
        <v>213.36718464</v>
      </c>
      <c r="E104" s="40">
        <f t="shared" si="21"/>
        <v>0</v>
      </c>
      <c r="F104" s="40">
        <f t="shared" si="21"/>
        <v>0</v>
      </c>
      <c r="G104" s="40">
        <f t="shared" si="21"/>
        <v>0</v>
      </c>
      <c r="H104" s="41">
        <f t="shared" si="21"/>
        <v>0</v>
      </c>
      <c r="I104" s="42">
        <f>SUM(B104:H104)</f>
        <v>1540.1506320000003</v>
      </c>
      <c r="K104" s="294">
        <v>0</v>
      </c>
    </row>
    <row r="105" spans="1:11" ht="15.75" thickBot="1">
      <c r="A105" s="30" t="s">
        <v>25</v>
      </c>
      <c r="B105" s="43">
        <f t="shared" si="21"/>
        <v>3003.8246057062433</v>
      </c>
      <c r="C105" s="43">
        <f t="shared" si="21"/>
        <v>0.40809287892663143</v>
      </c>
      <c r="D105" s="43">
        <f t="shared" si="21"/>
        <v>4325.7251487644144</v>
      </c>
      <c r="E105" s="43">
        <f t="shared" si="21"/>
        <v>5216.8508568375046</v>
      </c>
      <c r="F105" s="43">
        <f t="shared" si="21"/>
        <v>0</v>
      </c>
      <c r="G105" s="43">
        <f t="shared" si="21"/>
        <v>3040.714238749712</v>
      </c>
      <c r="H105" s="44">
        <f t="shared" si="21"/>
        <v>2.9340570631977889</v>
      </c>
      <c r="I105" s="39">
        <f t="shared" si="20"/>
        <v>15590.456999999999</v>
      </c>
      <c r="K105" s="294">
        <v>0</v>
      </c>
    </row>
    <row r="106" spans="1:11" ht="13.5" customHeight="1">
      <c r="A106" s="31" t="s">
        <v>26</v>
      </c>
      <c r="B106" s="45">
        <f>SUM(B85:B105)</f>
        <v>54705.019107793356</v>
      </c>
      <c r="C106" s="45">
        <f t="shared" ref="C106:H106" si="22">SUM(C85:C105)</f>
        <v>487.69990087839238</v>
      </c>
      <c r="D106" s="45">
        <f t="shared" si="22"/>
        <v>11468.916753779245</v>
      </c>
      <c r="E106" s="45">
        <f t="shared" si="22"/>
        <v>5617.5043168870752</v>
      </c>
      <c r="F106" s="45">
        <f t="shared" si="22"/>
        <v>3566.3853309711221</v>
      </c>
      <c r="G106" s="45">
        <f t="shared" si="22"/>
        <v>3040.714238749712</v>
      </c>
      <c r="H106" s="45">
        <f t="shared" si="22"/>
        <v>2.9340570631977889</v>
      </c>
      <c r="I106" s="45">
        <f>SUM(I85:I105)</f>
        <v>78889.173706122107</v>
      </c>
      <c r="K106" s="294">
        <v>0</v>
      </c>
    </row>
    <row r="107" spans="1:11" ht="13.5" customHeight="1" thickBot="1">
      <c r="A107" s="32" t="s">
        <v>90</v>
      </c>
      <c r="B107" s="48">
        <f>B106/$I106</f>
        <v>0.69344140061069026</v>
      </c>
      <c r="C107" s="48">
        <f t="shared" ref="C107:I107" si="23">C106/$I106</f>
        <v>6.1820891000224148E-3</v>
      </c>
      <c r="D107" s="48">
        <f t="shared" si="23"/>
        <v>0.14538011003262941</v>
      </c>
      <c r="E107" s="48">
        <f t="shared" si="23"/>
        <v>7.1207544115158283E-2</v>
      </c>
      <c r="F107" s="48">
        <f t="shared" si="23"/>
        <v>4.5207538163051605E-2</v>
      </c>
      <c r="G107" s="48">
        <f t="shared" si="23"/>
        <v>3.854412584009282E-2</v>
      </c>
      <c r="H107" s="48">
        <f t="shared" si="23"/>
        <v>3.7192138355102263E-5</v>
      </c>
      <c r="I107" s="49">
        <f t="shared" si="23"/>
        <v>1</v>
      </c>
    </row>
    <row r="108" spans="1:11" ht="15" thickBot="1">
      <c r="A108" s="33"/>
      <c r="B108" s="3"/>
      <c r="C108" s="3"/>
      <c r="D108" s="3"/>
      <c r="E108" s="3"/>
      <c r="F108" s="3"/>
      <c r="G108" s="3"/>
      <c r="H108" s="3"/>
      <c r="I108" s="3"/>
    </row>
    <row r="109" spans="1:11" ht="28.5">
      <c r="A109" s="444" t="s">
        <v>32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27</v>
      </c>
      <c r="G109" s="35" t="s">
        <v>4</v>
      </c>
      <c r="H109" s="35" t="s">
        <v>5</v>
      </c>
      <c r="I109" s="36" t="s">
        <v>6</v>
      </c>
    </row>
    <row r="110" spans="1:11" ht="15">
      <c r="A110" s="445" t="s">
        <v>32</v>
      </c>
      <c r="B110" s="409" t="s">
        <v>94</v>
      </c>
      <c r="C110" s="410"/>
      <c r="D110" s="410"/>
      <c r="E110" s="410"/>
      <c r="F110" s="410"/>
      <c r="G110" s="410"/>
      <c r="H110" s="410"/>
      <c r="I110" s="411"/>
    </row>
    <row r="111" spans="1:11" ht="15">
      <c r="A111" s="27" t="s">
        <v>7</v>
      </c>
      <c r="B111" s="37">
        <v>0</v>
      </c>
      <c r="C111" s="37">
        <v>0</v>
      </c>
      <c r="D111" s="37">
        <v>0</v>
      </c>
      <c r="E111" s="37">
        <v>0</v>
      </c>
      <c r="F111" s="421"/>
      <c r="G111" s="37">
        <v>0</v>
      </c>
      <c r="H111" s="38">
        <v>0</v>
      </c>
      <c r="I111" s="39">
        <f>SUM(B111:H111)</f>
        <v>0</v>
      </c>
    </row>
    <row r="112" spans="1:11" ht="15">
      <c r="A112" s="28" t="s">
        <v>8</v>
      </c>
      <c r="B112" s="40">
        <v>0</v>
      </c>
      <c r="C112" s="40">
        <v>0</v>
      </c>
      <c r="D112" s="40">
        <v>0</v>
      </c>
      <c r="E112" s="40">
        <v>0</v>
      </c>
      <c r="F112" s="422"/>
      <c r="G112" s="40">
        <v>0</v>
      </c>
      <c r="H112" s="41">
        <v>0</v>
      </c>
      <c r="I112" s="42">
        <f t="shared" ref="I112:I131" si="24">SUM(B112:H112)</f>
        <v>0</v>
      </c>
    </row>
    <row r="113" spans="1:9" ht="15">
      <c r="A113" s="29" t="s">
        <v>9</v>
      </c>
      <c r="B113" s="43">
        <v>0</v>
      </c>
      <c r="C113" s="43">
        <v>0</v>
      </c>
      <c r="D113" s="43">
        <v>0</v>
      </c>
      <c r="E113" s="43">
        <v>0</v>
      </c>
      <c r="F113" s="422"/>
      <c r="G113" s="43">
        <v>0</v>
      </c>
      <c r="H113" s="44">
        <v>0</v>
      </c>
      <c r="I113" s="39">
        <f t="shared" si="24"/>
        <v>0</v>
      </c>
    </row>
    <row r="114" spans="1:9" ht="15">
      <c r="A114" s="28" t="s">
        <v>10</v>
      </c>
      <c r="B114" s="40">
        <v>0</v>
      </c>
      <c r="C114" s="40">
        <v>0</v>
      </c>
      <c r="D114" s="40">
        <v>0</v>
      </c>
      <c r="E114" s="40">
        <v>0</v>
      </c>
      <c r="F114" s="422"/>
      <c r="G114" s="40">
        <v>0</v>
      </c>
      <c r="H114" s="41">
        <v>0</v>
      </c>
      <c r="I114" s="42">
        <f t="shared" si="24"/>
        <v>0</v>
      </c>
    </row>
    <row r="115" spans="1:9" ht="15">
      <c r="A115" s="29" t="s">
        <v>11</v>
      </c>
      <c r="B115" s="43">
        <v>0</v>
      </c>
      <c r="C115" s="43">
        <v>0</v>
      </c>
      <c r="D115" s="43">
        <v>0</v>
      </c>
      <c r="E115" s="43">
        <v>0</v>
      </c>
      <c r="F115" s="422"/>
      <c r="G115" s="43">
        <v>0</v>
      </c>
      <c r="H115" s="44">
        <v>0</v>
      </c>
      <c r="I115" s="39">
        <f t="shared" si="24"/>
        <v>0</v>
      </c>
    </row>
    <row r="116" spans="1:9" ht="14.25" customHeight="1">
      <c r="A116" s="28" t="s">
        <v>12</v>
      </c>
      <c r="B116" s="40">
        <v>0</v>
      </c>
      <c r="C116" s="40">
        <v>0</v>
      </c>
      <c r="D116" s="40">
        <v>0</v>
      </c>
      <c r="E116" s="40">
        <v>0</v>
      </c>
      <c r="F116" s="422"/>
      <c r="G116" s="40">
        <v>0</v>
      </c>
      <c r="H116" s="41">
        <v>0</v>
      </c>
      <c r="I116" s="42">
        <f t="shared" si="24"/>
        <v>0</v>
      </c>
    </row>
    <row r="117" spans="1:9" ht="14.25" customHeight="1">
      <c r="A117" s="29" t="s">
        <v>13</v>
      </c>
      <c r="B117" s="43">
        <v>0</v>
      </c>
      <c r="C117" s="43">
        <v>0</v>
      </c>
      <c r="D117" s="43">
        <v>0</v>
      </c>
      <c r="E117" s="43">
        <v>0</v>
      </c>
      <c r="F117" s="422"/>
      <c r="G117" s="43">
        <v>0</v>
      </c>
      <c r="H117" s="44">
        <v>0</v>
      </c>
      <c r="I117" s="39">
        <f t="shared" si="24"/>
        <v>0</v>
      </c>
    </row>
    <row r="118" spans="1:9" ht="15">
      <c r="A118" s="28" t="s">
        <v>14</v>
      </c>
      <c r="B118" s="40">
        <v>0</v>
      </c>
      <c r="C118" s="40">
        <v>0</v>
      </c>
      <c r="D118" s="40">
        <v>0</v>
      </c>
      <c r="E118" s="40">
        <v>0</v>
      </c>
      <c r="F118" s="422"/>
      <c r="G118" s="40">
        <v>0</v>
      </c>
      <c r="H118" s="41">
        <v>0</v>
      </c>
      <c r="I118" s="42">
        <f>SUM(B118:H118)</f>
        <v>0</v>
      </c>
    </row>
    <row r="119" spans="1:9" ht="15">
      <c r="A119" s="29" t="s">
        <v>15</v>
      </c>
      <c r="B119" s="43">
        <v>0</v>
      </c>
      <c r="C119" s="43">
        <v>0</v>
      </c>
      <c r="D119" s="43">
        <v>0</v>
      </c>
      <c r="E119" s="43">
        <v>0</v>
      </c>
      <c r="F119" s="422"/>
      <c r="G119" s="43">
        <v>0</v>
      </c>
      <c r="H119" s="44">
        <v>0</v>
      </c>
      <c r="I119" s="39">
        <f t="shared" si="24"/>
        <v>0</v>
      </c>
    </row>
    <row r="120" spans="1:9" ht="15">
      <c r="A120" s="28" t="s">
        <v>16</v>
      </c>
      <c r="B120" s="40">
        <v>2.2121212114508728E-8</v>
      </c>
      <c r="C120" s="40">
        <v>72.88110598826475</v>
      </c>
      <c r="D120" s="40">
        <v>0.11889398961404661</v>
      </c>
      <c r="E120" s="40">
        <v>0</v>
      </c>
      <c r="F120" s="422"/>
      <c r="G120" s="40">
        <v>0</v>
      </c>
      <c r="H120" s="41">
        <v>0</v>
      </c>
      <c r="I120" s="42">
        <f t="shared" si="24"/>
        <v>73.000000000000014</v>
      </c>
    </row>
    <row r="121" spans="1:9" ht="15">
      <c r="A121" s="29" t="s">
        <v>17</v>
      </c>
      <c r="B121" s="43">
        <v>0</v>
      </c>
      <c r="C121" s="43">
        <v>0</v>
      </c>
      <c r="D121" s="43">
        <v>0</v>
      </c>
      <c r="E121" s="43">
        <v>0</v>
      </c>
      <c r="F121" s="422"/>
      <c r="G121" s="43">
        <v>0</v>
      </c>
      <c r="H121" s="44">
        <v>0</v>
      </c>
      <c r="I121" s="39">
        <f t="shared" si="24"/>
        <v>0</v>
      </c>
    </row>
    <row r="122" spans="1:9" ht="15">
      <c r="A122" s="28" t="s">
        <v>18</v>
      </c>
      <c r="B122" s="40">
        <v>0</v>
      </c>
      <c r="C122" s="40">
        <v>0</v>
      </c>
      <c r="D122" s="40">
        <v>0</v>
      </c>
      <c r="E122" s="40">
        <v>0</v>
      </c>
      <c r="F122" s="422"/>
      <c r="G122" s="40">
        <v>0</v>
      </c>
      <c r="H122" s="41">
        <v>0</v>
      </c>
      <c r="I122" s="42">
        <f t="shared" si="24"/>
        <v>0</v>
      </c>
    </row>
    <row r="123" spans="1:9" ht="15">
      <c r="A123" s="29" t="s">
        <v>140</v>
      </c>
      <c r="B123" s="43">
        <v>7.8155453522647456</v>
      </c>
      <c r="C123" s="43">
        <v>112.21705344713709</v>
      </c>
      <c r="D123" s="43">
        <v>294.93364346824717</v>
      </c>
      <c r="E123" s="43">
        <v>3.3757732351025721E-2</v>
      </c>
      <c r="F123" s="422"/>
      <c r="G123" s="43">
        <v>0</v>
      </c>
      <c r="H123" s="44">
        <v>0</v>
      </c>
      <c r="I123" s="39">
        <f t="shared" si="24"/>
        <v>415.00000000000006</v>
      </c>
    </row>
    <row r="124" spans="1:9" ht="15">
      <c r="A124" s="28" t="s">
        <v>19</v>
      </c>
      <c r="B124" s="40">
        <v>0</v>
      </c>
      <c r="C124" s="40">
        <v>0</v>
      </c>
      <c r="D124" s="40">
        <v>0</v>
      </c>
      <c r="E124" s="40">
        <v>0</v>
      </c>
      <c r="F124" s="422"/>
      <c r="G124" s="40">
        <v>0</v>
      </c>
      <c r="H124" s="41">
        <v>0</v>
      </c>
      <c r="I124" s="42">
        <f>SUM(B124:H124)</f>
        <v>0</v>
      </c>
    </row>
    <row r="125" spans="1:9" ht="15">
      <c r="A125" s="29" t="s">
        <v>20</v>
      </c>
      <c r="B125" s="43">
        <v>0</v>
      </c>
      <c r="C125" s="43">
        <v>0</v>
      </c>
      <c r="D125" s="43">
        <v>0</v>
      </c>
      <c r="E125" s="43">
        <v>0</v>
      </c>
      <c r="F125" s="422"/>
      <c r="G125" s="43">
        <v>0</v>
      </c>
      <c r="H125" s="44">
        <v>0</v>
      </c>
      <c r="I125" s="39">
        <f t="shared" si="24"/>
        <v>0</v>
      </c>
    </row>
    <row r="126" spans="1:9" ht="15">
      <c r="A126" s="28" t="s">
        <v>21</v>
      </c>
      <c r="B126" s="40">
        <v>0</v>
      </c>
      <c r="C126" s="40">
        <v>0</v>
      </c>
      <c r="D126" s="40">
        <v>0</v>
      </c>
      <c r="E126" s="40">
        <v>0</v>
      </c>
      <c r="F126" s="422"/>
      <c r="G126" s="40">
        <v>0</v>
      </c>
      <c r="H126" s="41">
        <v>0</v>
      </c>
      <c r="I126" s="42">
        <f t="shared" si="24"/>
        <v>0</v>
      </c>
    </row>
    <row r="127" spans="1:9" ht="15">
      <c r="A127" s="30" t="s">
        <v>60</v>
      </c>
      <c r="B127" s="43">
        <v>0</v>
      </c>
      <c r="C127" s="43">
        <v>0</v>
      </c>
      <c r="D127" s="43">
        <v>0</v>
      </c>
      <c r="E127" s="43">
        <v>0</v>
      </c>
      <c r="F127" s="422"/>
      <c r="G127" s="43">
        <v>0</v>
      </c>
      <c r="H127" s="44">
        <v>0</v>
      </c>
      <c r="I127" s="39">
        <f t="shared" si="24"/>
        <v>0</v>
      </c>
    </row>
    <row r="128" spans="1:9" ht="15">
      <c r="A128" s="28" t="s">
        <v>22</v>
      </c>
      <c r="B128" s="40">
        <v>0</v>
      </c>
      <c r="C128" s="40">
        <v>0</v>
      </c>
      <c r="D128" s="40">
        <v>0</v>
      </c>
      <c r="E128" s="40">
        <v>0</v>
      </c>
      <c r="F128" s="422"/>
      <c r="G128" s="40">
        <v>0</v>
      </c>
      <c r="H128" s="41">
        <v>0</v>
      </c>
      <c r="I128" s="42">
        <f t="shared" si="24"/>
        <v>0</v>
      </c>
    </row>
    <row r="129" spans="1:11" ht="15">
      <c r="A129" s="30" t="s">
        <v>23</v>
      </c>
      <c r="B129" s="43">
        <v>0</v>
      </c>
      <c r="C129" s="43">
        <v>0</v>
      </c>
      <c r="D129" s="43">
        <v>0</v>
      </c>
      <c r="E129" s="43">
        <v>0</v>
      </c>
      <c r="F129" s="422"/>
      <c r="G129" s="43">
        <v>0</v>
      </c>
      <c r="H129" s="44">
        <v>0</v>
      </c>
      <c r="I129" s="39">
        <f t="shared" si="24"/>
        <v>0</v>
      </c>
    </row>
    <row r="130" spans="1:11" ht="15">
      <c r="A130" s="28" t="s">
        <v>24</v>
      </c>
      <c r="B130" s="40">
        <v>0</v>
      </c>
      <c r="C130" s="40">
        <v>0</v>
      </c>
      <c r="D130" s="40">
        <v>0</v>
      </c>
      <c r="E130" s="40">
        <v>0</v>
      </c>
      <c r="F130" s="422"/>
      <c r="G130" s="40">
        <v>0</v>
      </c>
      <c r="H130" s="41">
        <v>0</v>
      </c>
      <c r="I130" s="42">
        <f>SUM(B130:H130)</f>
        <v>0</v>
      </c>
    </row>
    <row r="131" spans="1:11" ht="15.75" thickBot="1">
      <c r="A131" s="30" t="s">
        <v>25</v>
      </c>
      <c r="B131" s="43">
        <v>2.0145224276471807</v>
      </c>
      <c r="C131" s="43">
        <v>0</v>
      </c>
      <c r="D131" s="43">
        <v>0</v>
      </c>
      <c r="E131" s="43">
        <v>179.3248772350517</v>
      </c>
      <c r="F131" s="423"/>
      <c r="G131" s="43">
        <v>58.049800337301129</v>
      </c>
      <c r="H131" s="44">
        <v>0</v>
      </c>
      <c r="I131" s="39">
        <f t="shared" si="24"/>
        <v>239.38920000000002</v>
      </c>
      <c r="J131" s="15"/>
    </row>
    <row r="132" spans="1:11" s="15" customFormat="1" ht="15">
      <c r="A132" s="31" t="s">
        <v>26</v>
      </c>
      <c r="B132" s="45">
        <f>SUM(B111:B131)</f>
        <v>9.8300678020331382</v>
      </c>
      <c r="C132" s="45">
        <f t="shared" ref="C132:F132" si="25">SUM(C111:C131)</f>
        <v>185.09815943540184</v>
      </c>
      <c r="D132" s="45">
        <f t="shared" si="25"/>
        <v>295.05253745786121</v>
      </c>
      <c r="E132" s="45">
        <f t="shared" si="25"/>
        <v>179.35863496740274</v>
      </c>
      <c r="F132" s="45">
        <f t="shared" si="25"/>
        <v>0</v>
      </c>
      <c r="G132" s="45">
        <f>SUM(G111:G131)</f>
        <v>58.049800337301129</v>
      </c>
      <c r="H132" s="46">
        <f t="shared" ref="H132" si="26">SUM(H111:H131)</f>
        <v>0</v>
      </c>
      <c r="I132" s="47">
        <f>SUM(I111:I131)</f>
        <v>727.38920000000007</v>
      </c>
      <c r="J132" s="4"/>
      <c r="K132"/>
    </row>
    <row r="133" spans="1:11" ht="15" thickBot="1">
      <c r="A133" s="32" t="s">
        <v>90</v>
      </c>
      <c r="B133" s="48">
        <f>B132/$I132</f>
        <v>1.3514178932039598E-2</v>
      </c>
      <c r="C133" s="48">
        <f t="shared" ref="C133:I133" si="27">C132/$I132</f>
        <v>0.25446921597873851</v>
      </c>
      <c r="D133" s="48">
        <f t="shared" si="27"/>
        <v>0.40563227699539828</v>
      </c>
      <c r="E133" s="48">
        <f t="shared" si="27"/>
        <v>0.24657863351202178</v>
      </c>
      <c r="F133" s="48">
        <f t="shared" si="27"/>
        <v>0</v>
      </c>
      <c r="G133" s="48">
        <f t="shared" si="27"/>
        <v>7.980569458180177E-2</v>
      </c>
      <c r="H133" s="48">
        <f t="shared" si="27"/>
        <v>0</v>
      </c>
      <c r="I133" s="49">
        <f t="shared" si="27"/>
        <v>1</v>
      </c>
    </row>
    <row r="134" spans="1:11" ht="15" thickBot="1">
      <c r="A134" s="33"/>
      <c r="B134" s="2"/>
      <c r="C134" s="2"/>
      <c r="D134" s="2"/>
      <c r="E134" s="2"/>
      <c r="F134" s="2"/>
      <c r="G134" s="2"/>
      <c r="H134" s="2"/>
      <c r="I134" s="2"/>
    </row>
    <row r="135" spans="1:11" ht="15" customHeight="1">
      <c r="A135" s="444" t="s">
        <v>33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27</v>
      </c>
      <c r="G135" s="35" t="s">
        <v>4</v>
      </c>
      <c r="H135" s="35" t="s">
        <v>5</v>
      </c>
      <c r="I135" s="36" t="s">
        <v>6</v>
      </c>
    </row>
    <row r="136" spans="1:11" ht="14.25" customHeight="1">
      <c r="A136" s="445" t="s">
        <v>33</v>
      </c>
      <c r="B136" s="409" t="s">
        <v>93</v>
      </c>
      <c r="C136" s="410"/>
      <c r="D136" s="410"/>
      <c r="E136" s="410"/>
      <c r="F136" s="410"/>
      <c r="G136" s="410"/>
      <c r="H136" s="410"/>
      <c r="I136" s="411"/>
    </row>
    <row r="137" spans="1:11" ht="15">
      <c r="A137" s="27" t="s">
        <v>7</v>
      </c>
      <c r="B137" s="37">
        <v>0</v>
      </c>
      <c r="C137" s="37">
        <v>0</v>
      </c>
      <c r="D137" s="37">
        <v>0</v>
      </c>
      <c r="E137" s="37">
        <v>0</v>
      </c>
      <c r="F137" s="421"/>
      <c r="G137" s="37">
        <v>0</v>
      </c>
      <c r="H137" s="38">
        <v>0</v>
      </c>
      <c r="I137" s="39">
        <f>SUM(B137:H137)</f>
        <v>0</v>
      </c>
      <c r="K137" s="296">
        <v>0</v>
      </c>
    </row>
    <row r="138" spans="1:11" ht="15">
      <c r="A138" s="28" t="s">
        <v>8</v>
      </c>
      <c r="B138" s="40">
        <v>0</v>
      </c>
      <c r="C138" s="40">
        <v>0</v>
      </c>
      <c r="D138" s="40">
        <v>0</v>
      </c>
      <c r="E138" s="40">
        <v>0</v>
      </c>
      <c r="F138" s="422"/>
      <c r="G138" s="40">
        <v>0</v>
      </c>
      <c r="H138" s="41">
        <v>0</v>
      </c>
      <c r="I138" s="42">
        <f t="shared" ref="I138:I157" si="28">SUM(B138:H138)</f>
        <v>0</v>
      </c>
      <c r="K138" s="296">
        <v>0</v>
      </c>
    </row>
    <row r="139" spans="1:11" ht="15">
      <c r="A139" s="29" t="s">
        <v>9</v>
      </c>
      <c r="B139" s="43">
        <v>0</v>
      </c>
      <c r="C139" s="43">
        <v>0</v>
      </c>
      <c r="D139" s="43">
        <v>0</v>
      </c>
      <c r="E139" s="43">
        <v>0</v>
      </c>
      <c r="F139" s="422"/>
      <c r="G139" s="43">
        <v>0</v>
      </c>
      <c r="H139" s="44">
        <v>0</v>
      </c>
      <c r="I139" s="39">
        <f t="shared" si="28"/>
        <v>0</v>
      </c>
      <c r="K139" s="296">
        <v>0</v>
      </c>
    </row>
    <row r="140" spans="1:11" ht="15">
      <c r="A140" s="28" t="s">
        <v>10</v>
      </c>
      <c r="B140" s="40">
        <v>0</v>
      </c>
      <c r="C140" s="40">
        <v>0</v>
      </c>
      <c r="D140" s="40">
        <v>0</v>
      </c>
      <c r="E140" s="40">
        <v>0</v>
      </c>
      <c r="F140" s="422"/>
      <c r="G140" s="40">
        <v>0</v>
      </c>
      <c r="H140" s="41">
        <v>0</v>
      </c>
      <c r="I140" s="42">
        <f t="shared" si="28"/>
        <v>0</v>
      </c>
      <c r="K140" s="296">
        <v>0</v>
      </c>
    </row>
    <row r="141" spans="1:11" ht="15">
      <c r="A141" s="29" t="s">
        <v>11</v>
      </c>
      <c r="B141" s="43">
        <v>0</v>
      </c>
      <c r="C141" s="43">
        <v>0</v>
      </c>
      <c r="D141" s="43">
        <v>0</v>
      </c>
      <c r="E141" s="43">
        <v>0</v>
      </c>
      <c r="F141" s="422"/>
      <c r="G141" s="43">
        <v>0</v>
      </c>
      <c r="H141" s="44">
        <v>0</v>
      </c>
      <c r="I141" s="39">
        <f t="shared" si="28"/>
        <v>0</v>
      </c>
      <c r="K141" s="296">
        <v>0</v>
      </c>
    </row>
    <row r="142" spans="1:11" ht="15">
      <c r="A142" s="28" t="s">
        <v>12</v>
      </c>
      <c r="B142" s="40">
        <v>0</v>
      </c>
      <c r="C142" s="40">
        <v>0</v>
      </c>
      <c r="D142" s="40">
        <v>0</v>
      </c>
      <c r="E142" s="40">
        <v>0</v>
      </c>
      <c r="F142" s="422"/>
      <c r="G142" s="40">
        <v>0</v>
      </c>
      <c r="H142" s="41">
        <v>0</v>
      </c>
      <c r="I142" s="42">
        <f t="shared" si="28"/>
        <v>0</v>
      </c>
      <c r="K142" s="296">
        <v>0</v>
      </c>
    </row>
    <row r="143" spans="1:11" ht="15">
      <c r="A143" s="29" t="s">
        <v>13</v>
      </c>
      <c r="B143" s="43">
        <v>0</v>
      </c>
      <c r="C143" s="43">
        <v>0</v>
      </c>
      <c r="D143" s="43">
        <v>0</v>
      </c>
      <c r="E143" s="43">
        <v>0</v>
      </c>
      <c r="F143" s="422"/>
      <c r="G143" s="43">
        <v>0</v>
      </c>
      <c r="H143" s="44">
        <v>0</v>
      </c>
      <c r="I143" s="39">
        <f t="shared" si="28"/>
        <v>0</v>
      </c>
      <c r="K143" s="296">
        <v>0</v>
      </c>
    </row>
    <row r="144" spans="1:11" ht="14.25" customHeight="1">
      <c r="A144" s="28" t="s">
        <v>14</v>
      </c>
      <c r="B144" s="40">
        <v>0</v>
      </c>
      <c r="C144" s="40">
        <v>0</v>
      </c>
      <c r="D144" s="40">
        <v>3.6638519179694127</v>
      </c>
      <c r="E144" s="40">
        <v>4.0076124659686245</v>
      </c>
      <c r="F144" s="422"/>
      <c r="G144" s="40">
        <v>0</v>
      </c>
      <c r="H144" s="41">
        <v>0</v>
      </c>
      <c r="I144" s="42">
        <f>SUM(B144:H144)</f>
        <v>7.6714643839380372</v>
      </c>
      <c r="K144" s="296">
        <v>0</v>
      </c>
    </row>
    <row r="145" spans="1:11" ht="14.25" customHeight="1">
      <c r="A145" s="29" t="s">
        <v>15</v>
      </c>
      <c r="B145" s="43">
        <v>0</v>
      </c>
      <c r="C145" s="43">
        <v>0</v>
      </c>
      <c r="D145" s="43">
        <v>0</v>
      </c>
      <c r="E145" s="43">
        <v>0</v>
      </c>
      <c r="F145" s="422"/>
      <c r="G145" s="43">
        <v>0</v>
      </c>
      <c r="H145" s="44">
        <v>0</v>
      </c>
      <c r="I145" s="39">
        <f t="shared" si="28"/>
        <v>0</v>
      </c>
      <c r="K145" s="296">
        <v>0</v>
      </c>
    </row>
    <row r="146" spans="1:11" ht="15">
      <c r="A146" s="28" t="s">
        <v>16</v>
      </c>
      <c r="B146" s="40">
        <v>12.040756787300225</v>
      </c>
      <c r="C146" s="40">
        <v>101.99588963892029</v>
      </c>
      <c r="D146" s="40">
        <v>5.9633535737794725</v>
      </c>
      <c r="E146" s="40">
        <v>0</v>
      </c>
      <c r="F146" s="422"/>
      <c r="G146" s="40">
        <v>0</v>
      </c>
      <c r="H146" s="41">
        <v>0</v>
      </c>
      <c r="I146" s="42">
        <f t="shared" si="28"/>
        <v>119.99999999999999</v>
      </c>
      <c r="K146" s="296">
        <v>0</v>
      </c>
    </row>
    <row r="147" spans="1:11" ht="15">
      <c r="A147" s="29" t="s">
        <v>17</v>
      </c>
      <c r="B147" s="43">
        <v>0</v>
      </c>
      <c r="C147" s="43">
        <v>0</v>
      </c>
      <c r="D147" s="43">
        <v>0</v>
      </c>
      <c r="E147" s="43">
        <v>0</v>
      </c>
      <c r="F147" s="422"/>
      <c r="G147" s="43">
        <v>0</v>
      </c>
      <c r="H147" s="44">
        <v>0</v>
      </c>
      <c r="I147" s="39">
        <f>SUM(B147:H147)</f>
        <v>0</v>
      </c>
      <c r="K147" s="296">
        <v>0</v>
      </c>
    </row>
    <row r="148" spans="1:11" ht="15">
      <c r="A148" s="28" t="s">
        <v>18</v>
      </c>
      <c r="B148" s="40">
        <v>0</v>
      </c>
      <c r="C148" s="40">
        <v>0</v>
      </c>
      <c r="D148" s="40">
        <v>0</v>
      </c>
      <c r="E148" s="40">
        <v>0</v>
      </c>
      <c r="F148" s="422"/>
      <c r="G148" s="40">
        <v>0</v>
      </c>
      <c r="H148" s="41">
        <v>0</v>
      </c>
      <c r="I148" s="42">
        <f t="shared" si="28"/>
        <v>0</v>
      </c>
      <c r="K148" s="296">
        <v>0</v>
      </c>
    </row>
    <row r="149" spans="1:11" ht="15">
      <c r="A149" s="29" t="s">
        <v>140</v>
      </c>
      <c r="B149" s="43">
        <v>7.1171900653784315</v>
      </c>
      <c r="C149" s="43">
        <v>326.03199806306185</v>
      </c>
      <c r="D149" s="43">
        <v>67.850811871559742</v>
      </c>
      <c r="E149" s="43">
        <v>0</v>
      </c>
      <c r="F149" s="422"/>
      <c r="G149" s="43">
        <v>0</v>
      </c>
      <c r="H149" s="44">
        <v>0</v>
      </c>
      <c r="I149" s="39">
        <f t="shared" si="28"/>
        <v>401.00000000000006</v>
      </c>
      <c r="K149" s="296">
        <v>0</v>
      </c>
    </row>
    <row r="150" spans="1:11" ht="15">
      <c r="A150" s="28" t="s">
        <v>19</v>
      </c>
      <c r="B150" s="40">
        <v>0</v>
      </c>
      <c r="C150" s="40">
        <v>0</v>
      </c>
      <c r="D150" s="40">
        <v>0</v>
      </c>
      <c r="E150" s="40">
        <v>0</v>
      </c>
      <c r="F150" s="422"/>
      <c r="G150" s="40">
        <v>0</v>
      </c>
      <c r="H150" s="41">
        <v>0</v>
      </c>
      <c r="I150" s="42">
        <f t="shared" si="28"/>
        <v>0</v>
      </c>
      <c r="K150" s="296">
        <v>0</v>
      </c>
    </row>
    <row r="151" spans="1:11" ht="15">
      <c r="A151" s="29" t="s">
        <v>20</v>
      </c>
      <c r="B151" s="43">
        <v>0</v>
      </c>
      <c r="C151" s="43">
        <v>0</v>
      </c>
      <c r="D151" s="43">
        <v>0</v>
      </c>
      <c r="E151" s="43">
        <v>0</v>
      </c>
      <c r="F151" s="422"/>
      <c r="G151" s="43">
        <v>0</v>
      </c>
      <c r="H151" s="44">
        <v>0</v>
      </c>
      <c r="I151" s="39">
        <f t="shared" si="28"/>
        <v>0</v>
      </c>
      <c r="K151" s="296">
        <v>0</v>
      </c>
    </row>
    <row r="152" spans="1:11" ht="15">
      <c r="A152" s="28" t="s">
        <v>21</v>
      </c>
      <c r="B152" s="40">
        <v>0</v>
      </c>
      <c r="C152" s="40">
        <v>27</v>
      </c>
      <c r="D152" s="40">
        <v>0</v>
      </c>
      <c r="E152" s="40">
        <v>0</v>
      </c>
      <c r="F152" s="422"/>
      <c r="G152" s="40">
        <v>0</v>
      </c>
      <c r="H152" s="41">
        <v>0</v>
      </c>
      <c r="I152" s="42">
        <f t="shared" si="28"/>
        <v>27</v>
      </c>
      <c r="K152" s="296">
        <v>0</v>
      </c>
    </row>
    <row r="153" spans="1:11" ht="15">
      <c r="A153" s="30" t="s">
        <v>60</v>
      </c>
      <c r="B153" s="43">
        <v>10</v>
      </c>
      <c r="C153" s="43">
        <v>0</v>
      </c>
      <c r="D153" s="43">
        <v>0</v>
      </c>
      <c r="E153" s="43">
        <v>0</v>
      </c>
      <c r="F153" s="422"/>
      <c r="G153" s="43">
        <v>0</v>
      </c>
      <c r="H153" s="44">
        <v>0</v>
      </c>
      <c r="I153" s="39">
        <f t="shared" si="28"/>
        <v>10</v>
      </c>
      <c r="K153" s="296">
        <v>0</v>
      </c>
    </row>
    <row r="154" spans="1:11" ht="15">
      <c r="A154" s="28" t="s">
        <v>22</v>
      </c>
      <c r="B154" s="40">
        <v>0</v>
      </c>
      <c r="C154" s="40">
        <v>0</v>
      </c>
      <c r="D154" s="40">
        <v>0</v>
      </c>
      <c r="E154" s="40">
        <v>0</v>
      </c>
      <c r="F154" s="422"/>
      <c r="G154" s="40">
        <v>0</v>
      </c>
      <c r="H154" s="41">
        <v>0</v>
      </c>
      <c r="I154" s="42">
        <f t="shared" si="28"/>
        <v>0</v>
      </c>
      <c r="K154" s="296">
        <v>0</v>
      </c>
    </row>
    <row r="155" spans="1:11" ht="15">
      <c r="A155" s="30" t="s">
        <v>23</v>
      </c>
      <c r="B155" s="43">
        <v>0</v>
      </c>
      <c r="C155" s="43">
        <v>0</v>
      </c>
      <c r="D155" s="43">
        <v>0</v>
      </c>
      <c r="E155" s="43">
        <v>0</v>
      </c>
      <c r="F155" s="422"/>
      <c r="G155" s="43">
        <v>0</v>
      </c>
      <c r="H155" s="44">
        <v>0</v>
      </c>
      <c r="I155" s="39">
        <f t="shared" si="28"/>
        <v>0</v>
      </c>
      <c r="K155" s="296">
        <v>0</v>
      </c>
    </row>
    <row r="156" spans="1:11" ht="15">
      <c r="A156" s="28" t="s">
        <v>24</v>
      </c>
      <c r="B156" s="40">
        <v>488.49958792606037</v>
      </c>
      <c r="C156" s="40">
        <v>0</v>
      </c>
      <c r="D156" s="40">
        <v>20.014812073939694</v>
      </c>
      <c r="E156" s="40">
        <v>0</v>
      </c>
      <c r="F156" s="422"/>
      <c r="G156" s="40">
        <v>0</v>
      </c>
      <c r="H156" s="41">
        <v>0</v>
      </c>
      <c r="I156" s="42">
        <f>SUM(B156:H156)</f>
        <v>508.51440000000008</v>
      </c>
      <c r="K156" s="296">
        <v>0</v>
      </c>
    </row>
    <row r="157" spans="1:11" ht="15.75" thickBot="1">
      <c r="A157" s="30" t="s">
        <v>25</v>
      </c>
      <c r="B157" s="43">
        <v>18.163188990750861</v>
      </c>
      <c r="C157" s="43">
        <v>9.9967099889469502E-2</v>
      </c>
      <c r="D157" s="43">
        <v>83.393387786961185</v>
      </c>
      <c r="E157" s="43">
        <v>1849.8728561529861</v>
      </c>
      <c r="F157" s="423"/>
      <c r="G157" s="43">
        <v>35.295883793474431</v>
      </c>
      <c r="H157" s="44">
        <v>219.22951617593804</v>
      </c>
      <c r="I157" s="39">
        <f t="shared" si="28"/>
        <v>2206.0547999999999</v>
      </c>
      <c r="J157" s="15"/>
      <c r="K157" s="296">
        <v>0</v>
      </c>
    </row>
    <row r="158" spans="1:11" s="15" customFormat="1" ht="15">
      <c r="A158" s="31" t="s">
        <v>26</v>
      </c>
      <c r="B158" s="45">
        <f>SUM(B137:B157)</f>
        <v>535.82072376948986</v>
      </c>
      <c r="C158" s="45">
        <f t="shared" ref="C158:F158" si="29">SUM(C137:C157)</f>
        <v>455.12785480187159</v>
      </c>
      <c r="D158" s="45">
        <f t="shared" si="29"/>
        <v>180.8862172242095</v>
      </c>
      <c r="E158" s="45">
        <f t="shared" si="29"/>
        <v>1853.8804686189546</v>
      </c>
      <c r="F158" s="45">
        <f t="shared" si="29"/>
        <v>0</v>
      </c>
      <c r="G158" s="45">
        <f>SUM(G137:G157)</f>
        <v>35.295883793474431</v>
      </c>
      <c r="H158" s="45">
        <f t="shared" ref="H158" si="30">SUM(H137:H157)</f>
        <v>219.22951617593804</v>
      </c>
      <c r="I158" s="45">
        <f>SUM(I137:I157)</f>
        <v>3280.2406643839381</v>
      </c>
      <c r="J158" s="4"/>
      <c r="K158" s="296">
        <v>0</v>
      </c>
    </row>
    <row r="159" spans="1:11" ht="15" thickBot="1">
      <c r="A159" s="32" t="s">
        <v>90</v>
      </c>
      <c r="B159" s="48">
        <f>B158/$I158</f>
        <v>0.16334799137981004</v>
      </c>
      <c r="C159" s="48">
        <f t="shared" ref="C159:I159" si="31">C158/$I158</f>
        <v>0.13874831189782508</v>
      </c>
      <c r="D159" s="48">
        <f t="shared" si="31"/>
        <v>5.514419084801564E-2</v>
      </c>
      <c r="E159" s="48">
        <f t="shared" si="31"/>
        <v>0.56516599185783578</v>
      </c>
      <c r="F159" s="48">
        <f t="shared" si="31"/>
        <v>0</v>
      </c>
      <c r="G159" s="48">
        <f t="shared" si="31"/>
        <v>1.0760150673305354E-2</v>
      </c>
      <c r="H159" s="48">
        <f t="shared" si="31"/>
        <v>6.6833363343208094E-2</v>
      </c>
      <c r="I159" s="49">
        <f t="shared" si="31"/>
        <v>1</v>
      </c>
      <c r="K159" s="296"/>
    </row>
    <row r="160" spans="1:11" ht="15" thickBot="1">
      <c r="A160" s="2"/>
      <c r="B160" s="2"/>
      <c r="C160" s="2"/>
      <c r="D160" s="2"/>
      <c r="E160" s="2"/>
      <c r="F160" s="2"/>
      <c r="G160" s="2"/>
      <c r="H160" s="2"/>
      <c r="I160" s="2"/>
      <c r="K160" s="296"/>
    </row>
    <row r="161" spans="1:11" ht="28.5">
      <c r="A161" s="444" t="s">
        <v>34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27</v>
      </c>
      <c r="G161" s="35" t="s">
        <v>4</v>
      </c>
      <c r="H161" s="35" t="s">
        <v>5</v>
      </c>
      <c r="I161" s="36" t="s">
        <v>6</v>
      </c>
      <c r="K161" s="296"/>
    </row>
    <row r="162" spans="1:11" ht="15">
      <c r="A162" s="445" t="s">
        <v>34</v>
      </c>
      <c r="B162" s="409" t="s">
        <v>93</v>
      </c>
      <c r="C162" s="410"/>
      <c r="D162" s="410"/>
      <c r="E162" s="410"/>
      <c r="F162" s="410"/>
      <c r="G162" s="410"/>
      <c r="H162" s="410"/>
      <c r="I162" s="411"/>
      <c r="K162" s="296"/>
    </row>
    <row r="163" spans="1:11" ht="15">
      <c r="A163" s="27" t="s">
        <v>7</v>
      </c>
      <c r="B163" s="37">
        <v>0</v>
      </c>
      <c r="C163" s="37">
        <v>0</v>
      </c>
      <c r="D163" s="37">
        <v>0</v>
      </c>
      <c r="E163" s="37">
        <v>0</v>
      </c>
      <c r="F163" s="421"/>
      <c r="G163" s="37">
        <v>0</v>
      </c>
      <c r="H163" s="38">
        <v>0</v>
      </c>
      <c r="I163" s="39">
        <f>SUM(B163:H163)</f>
        <v>0</v>
      </c>
      <c r="K163" s="296">
        <v>0</v>
      </c>
    </row>
    <row r="164" spans="1:11" ht="15">
      <c r="A164" s="28" t="s">
        <v>8</v>
      </c>
      <c r="B164" s="40">
        <v>0</v>
      </c>
      <c r="C164" s="40">
        <v>0</v>
      </c>
      <c r="D164" s="40">
        <v>0</v>
      </c>
      <c r="E164" s="40">
        <v>0</v>
      </c>
      <c r="F164" s="422"/>
      <c r="G164" s="40">
        <v>0</v>
      </c>
      <c r="H164" s="41">
        <v>0</v>
      </c>
      <c r="I164" s="42">
        <f t="shared" ref="I164:I183" si="32">SUM(B164:H164)</f>
        <v>0</v>
      </c>
      <c r="K164" s="296">
        <v>0</v>
      </c>
    </row>
    <row r="165" spans="1:11" ht="15">
      <c r="A165" s="29" t="s">
        <v>9</v>
      </c>
      <c r="B165" s="43">
        <v>0</v>
      </c>
      <c r="C165" s="43">
        <v>0</v>
      </c>
      <c r="D165" s="43">
        <v>0</v>
      </c>
      <c r="E165" s="43">
        <v>0</v>
      </c>
      <c r="F165" s="422"/>
      <c r="G165" s="43">
        <v>0</v>
      </c>
      <c r="H165" s="44">
        <v>0</v>
      </c>
      <c r="I165" s="39">
        <f t="shared" si="32"/>
        <v>0</v>
      </c>
      <c r="K165" s="296">
        <v>0</v>
      </c>
    </row>
    <row r="166" spans="1:11" ht="15">
      <c r="A166" s="28" t="s">
        <v>10</v>
      </c>
      <c r="B166" s="40">
        <v>0</v>
      </c>
      <c r="C166" s="40">
        <v>0</v>
      </c>
      <c r="D166" s="40">
        <v>0</v>
      </c>
      <c r="E166" s="40">
        <v>0</v>
      </c>
      <c r="F166" s="422"/>
      <c r="G166" s="40">
        <v>0</v>
      </c>
      <c r="H166" s="41">
        <v>0</v>
      </c>
      <c r="I166" s="42">
        <f t="shared" si="32"/>
        <v>0</v>
      </c>
      <c r="K166" s="296">
        <v>0</v>
      </c>
    </row>
    <row r="167" spans="1:11" ht="15">
      <c r="A167" s="29" t="s">
        <v>11</v>
      </c>
      <c r="B167" s="43">
        <v>0</v>
      </c>
      <c r="C167" s="43">
        <v>0</v>
      </c>
      <c r="D167" s="43">
        <v>0</v>
      </c>
      <c r="E167" s="43">
        <v>0</v>
      </c>
      <c r="F167" s="422"/>
      <c r="G167" s="43">
        <v>0</v>
      </c>
      <c r="H167" s="44">
        <v>0</v>
      </c>
      <c r="I167" s="39">
        <f t="shared" si="32"/>
        <v>0</v>
      </c>
      <c r="K167" s="296">
        <v>0</v>
      </c>
    </row>
    <row r="168" spans="1:11" ht="15">
      <c r="A168" s="28" t="s">
        <v>12</v>
      </c>
      <c r="B168" s="40">
        <v>0</v>
      </c>
      <c r="C168" s="40">
        <v>0</v>
      </c>
      <c r="D168" s="40">
        <v>0</v>
      </c>
      <c r="E168" s="40">
        <v>0</v>
      </c>
      <c r="F168" s="422"/>
      <c r="G168" s="40">
        <v>0</v>
      </c>
      <c r="H168" s="41">
        <v>0</v>
      </c>
      <c r="I168" s="42">
        <f t="shared" si="32"/>
        <v>0</v>
      </c>
      <c r="K168" s="296">
        <v>0</v>
      </c>
    </row>
    <row r="169" spans="1:11" ht="14.25" customHeight="1">
      <c r="A169" s="29" t="s">
        <v>13</v>
      </c>
      <c r="B169" s="43">
        <v>0</v>
      </c>
      <c r="C169" s="43">
        <v>0</v>
      </c>
      <c r="D169" s="43">
        <v>0</v>
      </c>
      <c r="E169" s="43">
        <v>0</v>
      </c>
      <c r="F169" s="422"/>
      <c r="G169" s="43">
        <v>0</v>
      </c>
      <c r="H169" s="44">
        <v>0</v>
      </c>
      <c r="I169" s="39">
        <f t="shared" si="32"/>
        <v>0</v>
      </c>
      <c r="K169" s="296">
        <v>0</v>
      </c>
    </row>
    <row r="170" spans="1:11" ht="14.25" customHeight="1">
      <c r="A170" s="28" t="s">
        <v>14</v>
      </c>
      <c r="B170" s="40">
        <v>0</v>
      </c>
      <c r="C170" s="40">
        <v>0</v>
      </c>
      <c r="D170" s="40">
        <v>0</v>
      </c>
      <c r="E170" s="40">
        <v>0.2519286485452546</v>
      </c>
      <c r="F170" s="422"/>
      <c r="G170" s="40">
        <v>0</v>
      </c>
      <c r="H170" s="41">
        <v>0</v>
      </c>
      <c r="I170" s="42">
        <f>SUM(B170:H170)</f>
        <v>0.2519286485452546</v>
      </c>
      <c r="K170" s="296">
        <v>0</v>
      </c>
    </row>
    <row r="171" spans="1:11" ht="15">
      <c r="A171" s="29" t="s">
        <v>15</v>
      </c>
      <c r="B171" s="297">
        <v>0</v>
      </c>
      <c r="C171" s="297">
        <v>0</v>
      </c>
      <c r="D171" s="297">
        <v>0</v>
      </c>
      <c r="E171" s="297">
        <v>0</v>
      </c>
      <c r="F171" s="422"/>
      <c r="G171" s="43">
        <v>0</v>
      </c>
      <c r="H171" s="44">
        <v>0</v>
      </c>
      <c r="I171" s="39">
        <f>SUM(B171:H171)</f>
        <v>0</v>
      </c>
      <c r="K171" s="296">
        <v>0</v>
      </c>
    </row>
    <row r="172" spans="1:11" ht="15">
      <c r="A172" s="28" t="s">
        <v>16</v>
      </c>
      <c r="B172" s="40">
        <v>3.4302424240032519</v>
      </c>
      <c r="C172" s="40">
        <v>0</v>
      </c>
      <c r="D172" s="40">
        <v>8.5697575759967481</v>
      </c>
      <c r="E172" s="40">
        <v>0</v>
      </c>
      <c r="F172" s="422"/>
      <c r="G172" s="40">
        <v>0</v>
      </c>
      <c r="H172" s="41">
        <v>0</v>
      </c>
      <c r="I172" s="42">
        <f t="shared" si="32"/>
        <v>12</v>
      </c>
      <c r="K172" s="296">
        <v>0</v>
      </c>
    </row>
    <row r="173" spans="1:11" ht="15">
      <c r="A173" s="29" t="s">
        <v>17</v>
      </c>
      <c r="B173" s="43">
        <v>0</v>
      </c>
      <c r="C173" s="43">
        <v>0</v>
      </c>
      <c r="D173" s="43">
        <v>0</v>
      </c>
      <c r="E173" s="43">
        <v>0</v>
      </c>
      <c r="F173" s="422"/>
      <c r="G173" s="43">
        <v>0</v>
      </c>
      <c r="H173" s="44">
        <v>0</v>
      </c>
      <c r="I173" s="39">
        <f t="shared" si="32"/>
        <v>0</v>
      </c>
      <c r="K173" s="296">
        <v>0</v>
      </c>
    </row>
    <row r="174" spans="1:11" ht="15">
      <c r="A174" s="28" t="s">
        <v>18</v>
      </c>
      <c r="B174" s="40">
        <v>0</v>
      </c>
      <c r="C174" s="40">
        <v>0</v>
      </c>
      <c r="D174" s="40">
        <v>0</v>
      </c>
      <c r="E174" s="40">
        <v>0</v>
      </c>
      <c r="F174" s="422"/>
      <c r="G174" s="40">
        <v>0</v>
      </c>
      <c r="H174" s="41">
        <v>0</v>
      </c>
      <c r="I174" s="42">
        <f t="shared" si="32"/>
        <v>0</v>
      </c>
      <c r="K174" s="296">
        <v>0</v>
      </c>
    </row>
    <row r="175" spans="1:11" ht="15">
      <c r="A175" s="29" t="s">
        <v>140</v>
      </c>
      <c r="B175" s="43">
        <v>23.600900811910765</v>
      </c>
      <c r="C175" s="43">
        <v>12.292135839536856</v>
      </c>
      <c r="D175" s="43">
        <v>409.10696334855237</v>
      </c>
      <c r="E175" s="43">
        <v>0</v>
      </c>
      <c r="F175" s="422"/>
      <c r="G175" s="43">
        <v>0</v>
      </c>
      <c r="H175" s="44">
        <v>0</v>
      </c>
      <c r="I175" s="39">
        <f t="shared" si="32"/>
        <v>445</v>
      </c>
      <c r="K175" s="296">
        <v>0</v>
      </c>
    </row>
    <row r="176" spans="1:11" ht="15">
      <c r="A176" s="28" t="s">
        <v>19</v>
      </c>
      <c r="B176" s="40">
        <v>0</v>
      </c>
      <c r="C176" s="40">
        <v>0</v>
      </c>
      <c r="D176" s="40">
        <v>0</v>
      </c>
      <c r="E176" s="40">
        <v>0</v>
      </c>
      <c r="F176" s="422"/>
      <c r="G176" s="40">
        <v>0</v>
      </c>
      <c r="H176" s="41">
        <v>0</v>
      </c>
      <c r="I176" s="42">
        <f t="shared" si="32"/>
        <v>0</v>
      </c>
      <c r="K176" s="296">
        <v>0</v>
      </c>
    </row>
    <row r="177" spans="1:11" ht="15">
      <c r="A177" s="29" t="s">
        <v>20</v>
      </c>
      <c r="B177" s="43">
        <v>0</v>
      </c>
      <c r="C177" s="43">
        <v>0</v>
      </c>
      <c r="D177" s="43">
        <v>0</v>
      </c>
      <c r="E177" s="43">
        <v>0</v>
      </c>
      <c r="F177" s="422"/>
      <c r="G177" s="43">
        <v>0</v>
      </c>
      <c r="H177" s="44">
        <v>0</v>
      </c>
      <c r="I177" s="39">
        <f t="shared" si="32"/>
        <v>0</v>
      </c>
      <c r="K177" s="296">
        <v>0</v>
      </c>
    </row>
    <row r="178" spans="1:11" ht="15">
      <c r="A178" s="28" t="s">
        <v>21</v>
      </c>
      <c r="B178" s="40">
        <v>0</v>
      </c>
      <c r="C178" s="40">
        <v>0</v>
      </c>
      <c r="D178" s="40">
        <v>0</v>
      </c>
      <c r="E178" s="40">
        <v>0</v>
      </c>
      <c r="F178" s="422"/>
      <c r="G178" s="40">
        <v>0</v>
      </c>
      <c r="H178" s="41">
        <v>0</v>
      </c>
      <c r="I178" s="42">
        <f t="shared" si="32"/>
        <v>0</v>
      </c>
      <c r="K178" s="296">
        <v>0</v>
      </c>
    </row>
    <row r="179" spans="1:11" ht="15">
      <c r="A179" s="30" t="s">
        <v>60</v>
      </c>
      <c r="B179" s="43">
        <v>0</v>
      </c>
      <c r="C179" s="43">
        <v>0</v>
      </c>
      <c r="D179" s="43">
        <v>0</v>
      </c>
      <c r="E179" s="43">
        <v>0</v>
      </c>
      <c r="F179" s="422"/>
      <c r="G179" s="43">
        <v>0</v>
      </c>
      <c r="H179" s="44">
        <v>0</v>
      </c>
      <c r="I179" s="39">
        <f t="shared" si="32"/>
        <v>0</v>
      </c>
      <c r="K179" s="296">
        <v>0</v>
      </c>
    </row>
    <row r="180" spans="1:11" ht="15">
      <c r="A180" s="28" t="s">
        <v>22</v>
      </c>
      <c r="B180" s="40">
        <v>0</v>
      </c>
      <c r="C180" s="40">
        <v>0</v>
      </c>
      <c r="D180" s="40">
        <v>0</v>
      </c>
      <c r="E180" s="40">
        <v>0</v>
      </c>
      <c r="F180" s="422"/>
      <c r="G180" s="40">
        <v>0</v>
      </c>
      <c r="H180" s="41">
        <v>0</v>
      </c>
      <c r="I180" s="42">
        <f t="shared" si="32"/>
        <v>0</v>
      </c>
      <c r="K180" s="296">
        <v>0</v>
      </c>
    </row>
    <row r="181" spans="1:11" ht="15">
      <c r="A181" s="30" t="s">
        <v>23</v>
      </c>
      <c r="B181" s="43">
        <v>0</v>
      </c>
      <c r="C181" s="43">
        <v>0</v>
      </c>
      <c r="D181" s="43">
        <v>0</v>
      </c>
      <c r="E181" s="43">
        <v>0</v>
      </c>
      <c r="F181" s="422"/>
      <c r="G181" s="43">
        <v>0</v>
      </c>
      <c r="H181" s="44">
        <v>0</v>
      </c>
      <c r="I181" s="39">
        <f t="shared" si="32"/>
        <v>0</v>
      </c>
      <c r="K181" s="296">
        <v>0</v>
      </c>
    </row>
    <row r="182" spans="1:11" ht="15">
      <c r="A182" s="28" t="s">
        <v>24</v>
      </c>
      <c r="B182" s="40">
        <v>0</v>
      </c>
      <c r="C182" s="40">
        <v>0</v>
      </c>
      <c r="D182" s="40">
        <v>0</v>
      </c>
      <c r="E182" s="40">
        <v>0</v>
      </c>
      <c r="F182" s="422"/>
      <c r="G182" s="40">
        <v>0</v>
      </c>
      <c r="H182" s="41">
        <v>0</v>
      </c>
      <c r="I182" s="42">
        <f>SUM(B182:H182)</f>
        <v>0</v>
      </c>
      <c r="J182" s="15"/>
      <c r="K182" s="296">
        <v>0</v>
      </c>
    </row>
    <row r="183" spans="1:11" ht="15.75" thickBot="1">
      <c r="A183" s="30" t="s">
        <v>25</v>
      </c>
      <c r="B183" s="43">
        <v>4.6160814893281872</v>
      </c>
      <c r="C183" s="43">
        <v>0</v>
      </c>
      <c r="D183" s="43">
        <v>114.11628804641686</v>
      </c>
      <c r="E183" s="43">
        <v>120.05119688523521</v>
      </c>
      <c r="F183" s="423"/>
      <c r="G183" s="43">
        <v>10.736927463436738</v>
      </c>
      <c r="H183" s="44">
        <v>34.310706115582953</v>
      </c>
      <c r="I183" s="39">
        <f t="shared" si="32"/>
        <v>283.83119999999997</v>
      </c>
      <c r="K183" s="296">
        <v>0</v>
      </c>
    </row>
    <row r="184" spans="1:11" ht="15">
      <c r="A184" s="31" t="s">
        <v>26</v>
      </c>
      <c r="B184" s="45">
        <f>SUM(B163:B183)</f>
        <v>31.647224725242204</v>
      </c>
      <c r="C184" s="45">
        <f t="shared" ref="C184:F184" si="33">SUM(C163:C183)</f>
        <v>12.292135839536856</v>
      </c>
      <c r="D184" s="45">
        <f t="shared" si="33"/>
        <v>531.79300897096596</v>
      </c>
      <c r="E184" s="45">
        <f t="shared" si="33"/>
        <v>120.30312553378047</v>
      </c>
      <c r="F184" s="45">
        <f t="shared" si="33"/>
        <v>0</v>
      </c>
      <c r="G184" s="45">
        <f>SUM(G163:G183)</f>
        <v>10.736927463436738</v>
      </c>
      <c r="H184" s="45">
        <f t="shared" ref="H184" si="34">SUM(H163:H183)</f>
        <v>34.310706115582953</v>
      </c>
      <c r="I184" s="45">
        <f>SUM(I163:I183)</f>
        <v>741.0831286485452</v>
      </c>
      <c r="K184" s="296">
        <v>0</v>
      </c>
    </row>
    <row r="185" spans="1:11" ht="15" thickBot="1">
      <c r="A185" s="32" t="s">
        <v>90</v>
      </c>
      <c r="B185" s="48">
        <f>B184/$I184</f>
        <v>4.2704014572501128E-2</v>
      </c>
      <c r="C185" s="48">
        <f t="shared" ref="C185:I185" si="35">C184/$I184</f>
        <v>1.6586716610258088E-2</v>
      </c>
      <c r="D185" s="48">
        <f t="shared" si="35"/>
        <v>0.7175888755432267</v>
      </c>
      <c r="E185" s="48">
        <f t="shared" si="35"/>
        <v>0.16233418476705547</v>
      </c>
      <c r="F185" s="48">
        <f t="shared" si="35"/>
        <v>0</v>
      </c>
      <c r="G185" s="48">
        <f t="shared" si="35"/>
        <v>1.4488155307241745E-2</v>
      </c>
      <c r="H185" s="48">
        <f t="shared" si="35"/>
        <v>4.6298053199716853E-2</v>
      </c>
      <c r="I185" s="49">
        <f t="shared" si="35"/>
        <v>1</v>
      </c>
      <c r="K185" s="296"/>
    </row>
    <row r="186" spans="1:11" ht="15" thickBot="1">
      <c r="A186" s="2"/>
      <c r="B186" s="2"/>
      <c r="C186" s="2"/>
      <c r="D186" s="2"/>
      <c r="E186" s="2"/>
      <c r="F186" s="2"/>
      <c r="G186" s="2"/>
      <c r="H186" s="2"/>
      <c r="I186" s="2"/>
    </row>
    <row r="187" spans="1:11" ht="28.5">
      <c r="A187" s="444" t="s">
        <v>35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27</v>
      </c>
      <c r="G187" s="35" t="s">
        <v>4</v>
      </c>
      <c r="H187" s="35" t="s">
        <v>5</v>
      </c>
      <c r="I187" s="36" t="s">
        <v>6</v>
      </c>
    </row>
    <row r="188" spans="1:11" ht="15">
      <c r="A188" s="445" t="s">
        <v>35</v>
      </c>
      <c r="B188" s="409" t="s">
        <v>93</v>
      </c>
      <c r="C188" s="410"/>
      <c r="D188" s="410"/>
      <c r="E188" s="410"/>
      <c r="F188" s="410"/>
      <c r="G188" s="410"/>
      <c r="H188" s="410"/>
      <c r="I188" s="411"/>
    </row>
    <row r="189" spans="1:11" ht="15">
      <c r="A189" s="27" t="s">
        <v>7</v>
      </c>
      <c r="B189" s="37">
        <v>0</v>
      </c>
      <c r="C189" s="37">
        <v>0</v>
      </c>
      <c r="D189" s="37">
        <v>2046</v>
      </c>
      <c r="E189" s="37">
        <v>0</v>
      </c>
      <c r="F189" s="421"/>
      <c r="G189" s="37">
        <v>0</v>
      </c>
      <c r="H189" s="38">
        <v>0</v>
      </c>
      <c r="I189" s="39">
        <f>SUM(B189:H189)</f>
        <v>2046</v>
      </c>
      <c r="K189" s="296">
        <v>0</v>
      </c>
    </row>
    <row r="190" spans="1:11" ht="15">
      <c r="A190" s="28" t="s">
        <v>8</v>
      </c>
      <c r="B190" s="40">
        <v>0</v>
      </c>
      <c r="C190" s="40">
        <v>0</v>
      </c>
      <c r="D190" s="40">
        <v>0</v>
      </c>
      <c r="E190" s="40">
        <v>0</v>
      </c>
      <c r="F190" s="422"/>
      <c r="G190" s="40">
        <v>0</v>
      </c>
      <c r="H190" s="41">
        <v>0</v>
      </c>
      <c r="I190" s="42">
        <f t="shared" ref="I190:I209" si="36">SUM(B190:H190)</f>
        <v>0</v>
      </c>
      <c r="K190" s="296">
        <v>0</v>
      </c>
    </row>
    <row r="191" spans="1:11" ht="15">
      <c r="A191" s="29" t="s">
        <v>9</v>
      </c>
      <c r="B191" s="43">
        <v>0</v>
      </c>
      <c r="C191" s="43">
        <v>0</v>
      </c>
      <c r="D191" s="43">
        <v>0</v>
      </c>
      <c r="E191" s="43">
        <v>0</v>
      </c>
      <c r="F191" s="422"/>
      <c r="G191" s="43">
        <v>0</v>
      </c>
      <c r="H191" s="44">
        <v>0</v>
      </c>
      <c r="I191" s="39">
        <f t="shared" si="36"/>
        <v>0</v>
      </c>
      <c r="K191" s="296">
        <v>0</v>
      </c>
    </row>
    <row r="192" spans="1:11" ht="15">
      <c r="A192" s="28" t="s">
        <v>10</v>
      </c>
      <c r="B192" s="40">
        <v>0</v>
      </c>
      <c r="C192" s="40">
        <v>0</v>
      </c>
      <c r="D192" s="40">
        <v>0</v>
      </c>
      <c r="E192" s="40">
        <v>0</v>
      </c>
      <c r="F192" s="422"/>
      <c r="G192" s="40">
        <v>0</v>
      </c>
      <c r="H192" s="41">
        <v>0</v>
      </c>
      <c r="I192" s="42">
        <f t="shared" si="36"/>
        <v>0</v>
      </c>
      <c r="K192" s="296">
        <v>0</v>
      </c>
    </row>
    <row r="193" spans="1:11" ht="15">
      <c r="A193" s="29" t="s">
        <v>11</v>
      </c>
      <c r="B193" s="43">
        <v>0</v>
      </c>
      <c r="C193" s="43">
        <v>0</v>
      </c>
      <c r="D193" s="43">
        <v>0</v>
      </c>
      <c r="E193" s="43">
        <v>0</v>
      </c>
      <c r="F193" s="422"/>
      <c r="G193" s="43">
        <v>0</v>
      </c>
      <c r="H193" s="44">
        <v>0</v>
      </c>
      <c r="I193" s="39">
        <f t="shared" si="36"/>
        <v>0</v>
      </c>
      <c r="K193" s="296">
        <v>0</v>
      </c>
    </row>
    <row r="194" spans="1:11" ht="14.25" customHeight="1">
      <c r="A194" s="28" t="s">
        <v>12</v>
      </c>
      <c r="B194" s="40">
        <v>0</v>
      </c>
      <c r="C194" s="40">
        <v>0</v>
      </c>
      <c r="D194" s="40">
        <v>0</v>
      </c>
      <c r="E194" s="40">
        <v>0</v>
      </c>
      <c r="F194" s="422"/>
      <c r="G194" s="40">
        <v>0</v>
      </c>
      <c r="H194" s="41">
        <v>0</v>
      </c>
      <c r="I194" s="42">
        <f t="shared" si="36"/>
        <v>0</v>
      </c>
      <c r="K194" s="296">
        <v>0</v>
      </c>
    </row>
    <row r="195" spans="1:11" ht="14.25" customHeight="1">
      <c r="A195" s="29" t="s">
        <v>13</v>
      </c>
      <c r="B195" s="43">
        <v>0</v>
      </c>
      <c r="C195" s="43">
        <v>0</v>
      </c>
      <c r="D195" s="43">
        <v>0</v>
      </c>
      <c r="E195" s="43">
        <v>0</v>
      </c>
      <c r="F195" s="422"/>
      <c r="G195" s="43">
        <v>0</v>
      </c>
      <c r="H195" s="44">
        <v>0</v>
      </c>
      <c r="I195" s="39">
        <f t="shared" si="36"/>
        <v>0</v>
      </c>
      <c r="K195" s="296">
        <v>0</v>
      </c>
    </row>
    <row r="196" spans="1:11" ht="15">
      <c r="A196" s="28" t="s">
        <v>14</v>
      </c>
      <c r="B196" s="40">
        <v>6.5978892693459372E-9</v>
      </c>
      <c r="C196" s="40">
        <v>6.5978892693459372E-9</v>
      </c>
      <c r="D196" s="40">
        <v>6.5978892693459372E-9</v>
      </c>
      <c r="E196" s="40">
        <v>2.8062162356996998</v>
      </c>
      <c r="F196" s="422"/>
      <c r="G196" s="40">
        <v>0</v>
      </c>
      <c r="H196" s="41">
        <v>0</v>
      </c>
      <c r="I196" s="42">
        <f>SUM(B196:H196)</f>
        <v>2.8062162554933674</v>
      </c>
      <c r="K196" s="296">
        <v>0</v>
      </c>
    </row>
    <row r="197" spans="1:11" ht="15">
      <c r="A197" s="29" t="s">
        <v>15</v>
      </c>
      <c r="B197" s="43">
        <v>0.31558628888352813</v>
      </c>
      <c r="C197" s="43">
        <v>9.8019037649626051E-2</v>
      </c>
      <c r="D197" s="43">
        <v>4.5863946734668453</v>
      </c>
      <c r="E197" s="43">
        <v>0</v>
      </c>
      <c r="F197" s="422"/>
      <c r="G197" s="43">
        <v>0</v>
      </c>
      <c r="H197" s="44">
        <v>0</v>
      </c>
      <c r="I197" s="39">
        <f t="shared" si="36"/>
        <v>4.9999999999999991</v>
      </c>
      <c r="K197" s="296">
        <v>0</v>
      </c>
    </row>
    <row r="198" spans="1:11" ht="15">
      <c r="A198" s="28" t="s">
        <v>16</v>
      </c>
      <c r="B198" s="40">
        <v>66.22836498331165</v>
      </c>
      <c r="C198" s="40">
        <v>29.423899227248949</v>
      </c>
      <c r="D198" s="40">
        <v>1337.3477357894396</v>
      </c>
      <c r="E198" s="40">
        <v>0</v>
      </c>
      <c r="F198" s="422"/>
      <c r="G198" s="40">
        <v>0</v>
      </c>
      <c r="H198" s="41">
        <v>0</v>
      </c>
      <c r="I198" s="42">
        <f t="shared" si="36"/>
        <v>1433.0000000000002</v>
      </c>
      <c r="K198" s="296">
        <v>0</v>
      </c>
    </row>
    <row r="199" spans="1:11" ht="15">
      <c r="A199" s="29" t="s">
        <v>17</v>
      </c>
      <c r="B199" s="43">
        <v>3.1573292013067626</v>
      </c>
      <c r="C199" s="43">
        <v>1.0399999987519999E-8</v>
      </c>
      <c r="D199" s="43">
        <v>22.842670788293237</v>
      </c>
      <c r="E199" s="43">
        <v>0</v>
      </c>
      <c r="F199" s="422"/>
      <c r="G199" s="43">
        <v>0</v>
      </c>
      <c r="H199" s="44">
        <v>0</v>
      </c>
      <c r="I199" s="39">
        <f t="shared" si="36"/>
        <v>26</v>
      </c>
      <c r="K199" s="296">
        <v>0</v>
      </c>
    </row>
    <row r="200" spans="1:11" ht="15">
      <c r="A200" s="28" t="s">
        <v>18</v>
      </c>
      <c r="B200" s="40">
        <v>1.3396226410039159E-8</v>
      </c>
      <c r="C200" s="40">
        <v>1.3396226410039159E-8</v>
      </c>
      <c r="D200" s="40">
        <v>70.999999973207551</v>
      </c>
      <c r="E200" s="40">
        <v>0</v>
      </c>
      <c r="F200" s="422"/>
      <c r="G200" s="40">
        <v>0</v>
      </c>
      <c r="H200" s="41">
        <v>0</v>
      </c>
      <c r="I200" s="42">
        <f t="shared" si="36"/>
        <v>71</v>
      </c>
      <c r="K200" s="296">
        <v>0</v>
      </c>
    </row>
    <row r="201" spans="1:11" ht="15">
      <c r="A201" s="29" t="s">
        <v>140</v>
      </c>
      <c r="B201" s="43">
        <v>359.72905467223893</v>
      </c>
      <c r="C201" s="43">
        <v>19.326935333921917</v>
      </c>
      <c r="D201" s="43">
        <v>2012.4893681034139</v>
      </c>
      <c r="E201" s="43">
        <v>153.45464189042545</v>
      </c>
      <c r="F201" s="422"/>
      <c r="G201" s="43">
        <v>0</v>
      </c>
      <c r="H201" s="44">
        <v>0</v>
      </c>
      <c r="I201" s="39">
        <f t="shared" si="36"/>
        <v>2545.0000000000005</v>
      </c>
      <c r="K201" s="296">
        <v>0</v>
      </c>
    </row>
    <row r="202" spans="1:11" ht="15">
      <c r="A202" s="28" t="s">
        <v>19</v>
      </c>
      <c r="B202" s="40">
        <v>0</v>
      </c>
      <c r="C202" s="40">
        <v>0</v>
      </c>
      <c r="D202" s="40">
        <v>0</v>
      </c>
      <c r="E202" s="40">
        <v>0</v>
      </c>
      <c r="F202" s="422"/>
      <c r="G202" s="40">
        <v>0</v>
      </c>
      <c r="H202" s="41">
        <v>0</v>
      </c>
      <c r="I202" s="42">
        <f t="shared" si="36"/>
        <v>0</v>
      </c>
      <c r="K202" s="296">
        <v>0</v>
      </c>
    </row>
    <row r="203" spans="1:11" ht="15">
      <c r="A203" s="29" t="s">
        <v>20</v>
      </c>
      <c r="B203" s="43">
        <v>0</v>
      </c>
      <c r="C203" s="43">
        <v>0</v>
      </c>
      <c r="D203" s="43">
        <v>0</v>
      </c>
      <c r="E203" s="43">
        <v>0</v>
      </c>
      <c r="F203" s="422"/>
      <c r="G203" s="43">
        <v>0</v>
      </c>
      <c r="H203" s="44">
        <v>0</v>
      </c>
      <c r="I203" s="39">
        <f>SUM(B203:H203)</f>
        <v>0</v>
      </c>
      <c r="K203" s="296">
        <v>0</v>
      </c>
    </row>
    <row r="204" spans="1:11" ht="15">
      <c r="A204" s="28" t="s">
        <v>21</v>
      </c>
      <c r="B204" s="40">
        <v>4.1963915210204275E-2</v>
      </c>
      <c r="C204" s="40">
        <v>6.7924528263438944E-9</v>
      </c>
      <c r="D204" s="40">
        <v>35.958036077997349</v>
      </c>
      <c r="E204" s="40">
        <v>0</v>
      </c>
      <c r="F204" s="422"/>
      <c r="G204" s="40">
        <v>0</v>
      </c>
      <c r="H204" s="41">
        <v>0</v>
      </c>
      <c r="I204" s="42">
        <f t="shared" si="36"/>
        <v>36.000000000000007</v>
      </c>
      <c r="K204" s="296">
        <v>0</v>
      </c>
    </row>
    <row r="205" spans="1:11" ht="15">
      <c r="A205" s="30" t="s">
        <v>60</v>
      </c>
      <c r="B205" s="51">
        <v>0</v>
      </c>
      <c r="C205" s="51">
        <v>0</v>
      </c>
      <c r="D205" s="51">
        <v>0</v>
      </c>
      <c r="E205" s="51">
        <v>0</v>
      </c>
      <c r="F205" s="422"/>
      <c r="G205" s="43">
        <v>0</v>
      </c>
      <c r="H205" s="44">
        <v>0</v>
      </c>
      <c r="I205" s="298">
        <f t="shared" si="36"/>
        <v>0</v>
      </c>
      <c r="K205" s="296">
        <v>0</v>
      </c>
    </row>
    <row r="206" spans="1:11" ht="15">
      <c r="A206" s="28" t="s">
        <v>22</v>
      </c>
      <c r="B206" s="40">
        <v>0</v>
      </c>
      <c r="C206" s="40">
        <v>0</v>
      </c>
      <c r="D206" s="40">
        <v>0</v>
      </c>
      <c r="E206" s="40">
        <v>0</v>
      </c>
      <c r="F206" s="422"/>
      <c r="G206" s="40">
        <v>0</v>
      </c>
      <c r="H206" s="41">
        <v>0</v>
      </c>
      <c r="I206" s="42">
        <f t="shared" si="36"/>
        <v>0</v>
      </c>
      <c r="J206" s="15"/>
      <c r="K206" s="296">
        <v>0</v>
      </c>
    </row>
    <row r="207" spans="1:11" s="15" customFormat="1" ht="15">
      <c r="A207" s="30" t="s">
        <v>23</v>
      </c>
      <c r="B207" s="43">
        <v>0</v>
      </c>
      <c r="C207" s="43">
        <v>0</v>
      </c>
      <c r="D207" s="43">
        <v>0</v>
      </c>
      <c r="E207" s="43">
        <v>0</v>
      </c>
      <c r="F207" s="422"/>
      <c r="G207" s="43">
        <v>0</v>
      </c>
      <c r="H207" s="44">
        <v>0</v>
      </c>
      <c r="I207" s="39">
        <f t="shared" si="36"/>
        <v>0</v>
      </c>
      <c r="J207" s="4"/>
      <c r="K207" s="296">
        <v>0</v>
      </c>
    </row>
    <row r="208" spans="1:11" ht="15">
      <c r="A208" s="28" t="s">
        <v>24</v>
      </c>
      <c r="B208" s="40">
        <v>0</v>
      </c>
      <c r="C208" s="40">
        <v>0</v>
      </c>
      <c r="D208" s="40">
        <v>0</v>
      </c>
      <c r="E208" s="40">
        <v>0</v>
      </c>
      <c r="F208" s="422"/>
      <c r="G208" s="40">
        <v>0</v>
      </c>
      <c r="H208" s="41">
        <v>0</v>
      </c>
      <c r="I208" s="42">
        <f>SUM(B208:H208)</f>
        <v>0</v>
      </c>
      <c r="K208" s="296">
        <v>0</v>
      </c>
    </row>
    <row r="209" spans="1:11" ht="15.75" thickBot="1">
      <c r="A209" s="30" t="s">
        <v>25</v>
      </c>
      <c r="B209" s="43">
        <v>2.7563494323326578</v>
      </c>
      <c r="C209" s="43">
        <v>0.97338791110592715</v>
      </c>
      <c r="D209" s="43">
        <v>738.06552672931184</v>
      </c>
      <c r="E209" s="43">
        <v>506.77649945711431</v>
      </c>
      <c r="F209" s="423"/>
      <c r="G209" s="43">
        <v>39.64659556870734</v>
      </c>
      <c r="H209" s="44">
        <v>2.3960409014278574</v>
      </c>
      <c r="I209" s="39">
        <f t="shared" si="36"/>
        <v>1290.6143999999999</v>
      </c>
      <c r="J209" s="1"/>
      <c r="K209" s="296">
        <v>0</v>
      </c>
    </row>
    <row r="210" spans="1:11" ht="15">
      <c r="A210" s="31" t="s">
        <v>26</v>
      </c>
      <c r="B210" s="45">
        <f>SUM(B189:B209)</f>
        <v>432.2286485132779</v>
      </c>
      <c r="C210" s="45">
        <f t="shared" ref="C210:F210" si="37">SUM(C189:C209)</f>
        <v>49.822241547112988</v>
      </c>
      <c r="D210" s="45">
        <f t="shared" si="37"/>
        <v>6268.2897321417277</v>
      </c>
      <c r="E210" s="45">
        <f t="shared" si="37"/>
        <v>663.03735758323944</v>
      </c>
      <c r="F210" s="45">
        <f t="shared" si="37"/>
        <v>0</v>
      </c>
      <c r="G210" s="45">
        <f>SUM(G189:G209)</f>
        <v>39.64659556870734</v>
      </c>
      <c r="H210" s="45">
        <f t="shared" ref="H210" si="38">SUM(H189:H209)</f>
        <v>2.3960409014278574</v>
      </c>
      <c r="I210" s="45">
        <f>SUM(I189:I209)</f>
        <v>7455.4206162554947</v>
      </c>
      <c r="K210" s="296">
        <v>0</v>
      </c>
    </row>
    <row r="211" spans="1:11" ht="15" thickBot="1">
      <c r="A211" s="32" t="s">
        <v>90</v>
      </c>
      <c r="B211" s="48">
        <f>B210/$I210</f>
        <v>5.7975085613662658E-2</v>
      </c>
      <c r="C211" s="48">
        <f t="shared" ref="C211:I211" si="39">C210/$I210</f>
        <v>6.6826868813387409E-3</v>
      </c>
      <c r="D211" s="48">
        <f t="shared" si="39"/>
        <v>0.84076942868583493</v>
      </c>
      <c r="E211" s="48">
        <f t="shared" si="39"/>
        <v>8.893359499229056E-2</v>
      </c>
      <c r="F211" s="48">
        <f t="shared" si="39"/>
        <v>0</v>
      </c>
      <c r="G211" s="48">
        <f t="shared" si="39"/>
        <v>5.3178214361592853E-3</v>
      </c>
      <c r="H211" s="48">
        <f t="shared" si="39"/>
        <v>3.2138239071362757E-4</v>
      </c>
      <c r="I211" s="49">
        <f t="shared" si="39"/>
        <v>1</v>
      </c>
    </row>
    <row r="212" spans="1:11" ht="15" thickBot="1">
      <c r="A212" s="2"/>
      <c r="B212" s="2"/>
      <c r="C212" s="2"/>
      <c r="D212" s="2"/>
      <c r="E212" s="2"/>
      <c r="F212" s="2"/>
      <c r="G212" s="2"/>
      <c r="H212" s="2"/>
      <c r="I212" s="2"/>
    </row>
    <row r="213" spans="1:11" ht="28.5">
      <c r="A213" s="444" t="s">
        <v>36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27</v>
      </c>
      <c r="G213" s="35" t="s">
        <v>4</v>
      </c>
      <c r="H213" s="35" t="s">
        <v>5</v>
      </c>
      <c r="I213" s="36" t="s">
        <v>6</v>
      </c>
    </row>
    <row r="214" spans="1:11" ht="15">
      <c r="A214" s="445" t="s">
        <v>36</v>
      </c>
      <c r="B214" s="409" t="s">
        <v>93</v>
      </c>
      <c r="C214" s="410"/>
      <c r="D214" s="410"/>
      <c r="E214" s="410"/>
      <c r="F214" s="410"/>
      <c r="G214" s="410"/>
      <c r="H214" s="410"/>
      <c r="I214" s="411"/>
    </row>
    <row r="215" spans="1:11" ht="15">
      <c r="A215" s="27" t="s">
        <v>7</v>
      </c>
      <c r="B215" s="37">
        <v>0</v>
      </c>
      <c r="C215" s="37">
        <v>0</v>
      </c>
      <c r="D215" s="37">
        <v>0</v>
      </c>
      <c r="E215" s="37">
        <v>0</v>
      </c>
      <c r="F215" s="421"/>
      <c r="G215" s="37">
        <v>0</v>
      </c>
      <c r="H215" s="38">
        <v>0</v>
      </c>
      <c r="I215" s="39">
        <f>SUM(B215:H215)</f>
        <v>0</v>
      </c>
    </row>
    <row r="216" spans="1:11" ht="15">
      <c r="A216" s="28" t="s">
        <v>8</v>
      </c>
      <c r="B216" s="40">
        <v>0</v>
      </c>
      <c r="C216" s="40">
        <v>0</v>
      </c>
      <c r="D216" s="40">
        <v>0</v>
      </c>
      <c r="E216" s="40">
        <v>0</v>
      </c>
      <c r="F216" s="422"/>
      <c r="G216" s="40">
        <v>0</v>
      </c>
      <c r="H216" s="41">
        <v>0</v>
      </c>
      <c r="I216" s="42">
        <f t="shared" ref="I216:I235" si="40">SUM(B216:H216)</f>
        <v>0</v>
      </c>
    </row>
    <row r="217" spans="1:11" ht="14.25" customHeight="1">
      <c r="A217" s="29" t="s">
        <v>9</v>
      </c>
      <c r="B217" s="43">
        <v>0</v>
      </c>
      <c r="C217" s="43">
        <v>0</v>
      </c>
      <c r="D217" s="43">
        <v>0</v>
      </c>
      <c r="E217" s="43">
        <v>0</v>
      </c>
      <c r="F217" s="422"/>
      <c r="G217" s="43">
        <v>0</v>
      </c>
      <c r="H217" s="44">
        <v>0</v>
      </c>
      <c r="I217" s="39">
        <f t="shared" si="40"/>
        <v>0</v>
      </c>
    </row>
    <row r="218" spans="1:11" ht="14.25" customHeight="1">
      <c r="A218" s="28" t="s">
        <v>10</v>
      </c>
      <c r="B218" s="40">
        <v>0</v>
      </c>
      <c r="C218" s="40">
        <v>0</v>
      </c>
      <c r="D218" s="40">
        <v>0</v>
      </c>
      <c r="E218" s="40">
        <v>0</v>
      </c>
      <c r="F218" s="422"/>
      <c r="G218" s="40">
        <v>0</v>
      </c>
      <c r="H218" s="41">
        <v>0</v>
      </c>
      <c r="I218" s="42">
        <f t="shared" si="40"/>
        <v>0</v>
      </c>
    </row>
    <row r="219" spans="1:11" ht="15">
      <c r="A219" s="29" t="s">
        <v>11</v>
      </c>
      <c r="B219" s="43">
        <v>0</v>
      </c>
      <c r="C219" s="43">
        <v>0</v>
      </c>
      <c r="D219" s="43">
        <v>0</v>
      </c>
      <c r="E219" s="43">
        <v>0</v>
      </c>
      <c r="F219" s="422"/>
      <c r="G219" s="43">
        <v>0</v>
      </c>
      <c r="H219" s="44">
        <v>0</v>
      </c>
      <c r="I219" s="39">
        <f t="shared" si="40"/>
        <v>0</v>
      </c>
    </row>
    <row r="220" spans="1:11" ht="15">
      <c r="A220" s="28" t="s">
        <v>12</v>
      </c>
      <c r="B220" s="40">
        <v>0</v>
      </c>
      <c r="C220" s="40">
        <v>0</v>
      </c>
      <c r="D220" s="40">
        <v>0</v>
      </c>
      <c r="E220" s="40">
        <v>0.53713562202535703</v>
      </c>
      <c r="F220" s="422"/>
      <c r="G220" s="40">
        <v>0</v>
      </c>
      <c r="H220" s="41">
        <v>0</v>
      </c>
      <c r="I220" s="42">
        <f t="shared" si="40"/>
        <v>0.53713562202535703</v>
      </c>
    </row>
    <row r="221" spans="1:11" ht="15">
      <c r="A221" s="29" t="s">
        <v>13</v>
      </c>
      <c r="B221" s="43">
        <v>0</v>
      </c>
      <c r="C221" s="43">
        <v>0</v>
      </c>
      <c r="D221" s="43">
        <v>0</v>
      </c>
      <c r="E221" s="43">
        <v>0</v>
      </c>
      <c r="F221" s="422"/>
      <c r="G221" s="43">
        <v>0</v>
      </c>
      <c r="H221" s="44">
        <v>0</v>
      </c>
      <c r="I221" s="39">
        <f t="shared" si="40"/>
        <v>0</v>
      </c>
    </row>
    <row r="222" spans="1:11" ht="15">
      <c r="A222" s="28" t="s">
        <v>14</v>
      </c>
      <c r="B222" s="40">
        <v>0</v>
      </c>
      <c r="C222" s="40">
        <v>0</v>
      </c>
      <c r="D222" s="40">
        <v>0</v>
      </c>
      <c r="E222" s="40">
        <v>9.8507553629701352E-5</v>
      </c>
      <c r="F222" s="422"/>
      <c r="G222" s="40">
        <v>0</v>
      </c>
      <c r="H222" s="41">
        <v>0</v>
      </c>
      <c r="I222" s="42">
        <f>SUM(B222:H222)</f>
        <v>9.8507553629701352E-5</v>
      </c>
    </row>
    <row r="223" spans="1:11" ht="15">
      <c r="A223" s="29" t="s">
        <v>15</v>
      </c>
      <c r="B223" s="43">
        <v>0</v>
      </c>
      <c r="C223" s="43">
        <v>0</v>
      </c>
      <c r="D223" s="43">
        <v>0</v>
      </c>
      <c r="E223" s="43">
        <v>0</v>
      </c>
      <c r="F223" s="422"/>
      <c r="G223" s="43">
        <v>0</v>
      </c>
      <c r="H223" s="44">
        <v>0</v>
      </c>
      <c r="I223" s="39">
        <f t="shared" si="40"/>
        <v>0</v>
      </c>
    </row>
    <row r="224" spans="1:11" ht="15">
      <c r="A224" s="28" t="s">
        <v>16</v>
      </c>
      <c r="B224" s="40">
        <v>0</v>
      </c>
      <c r="C224" s="40">
        <v>0</v>
      </c>
      <c r="D224" s="40">
        <v>210</v>
      </c>
      <c r="E224" s="40">
        <v>0</v>
      </c>
      <c r="F224" s="422"/>
      <c r="G224" s="40">
        <v>0</v>
      </c>
      <c r="H224" s="41">
        <v>0</v>
      </c>
      <c r="I224" s="42">
        <f t="shared" si="40"/>
        <v>210</v>
      </c>
    </row>
    <row r="225" spans="1:11" ht="15">
      <c r="A225" s="29" t="s">
        <v>17</v>
      </c>
      <c r="B225" s="43">
        <v>1.1604732365068162</v>
      </c>
      <c r="C225" s="43">
        <v>0</v>
      </c>
      <c r="D225" s="43">
        <v>4.5965937372311583</v>
      </c>
      <c r="E225" s="43">
        <v>0.24293302626202595</v>
      </c>
      <c r="F225" s="422"/>
      <c r="G225" s="43">
        <v>0</v>
      </c>
      <c r="H225" s="44">
        <v>0</v>
      </c>
      <c r="I225" s="39">
        <f t="shared" si="40"/>
        <v>6.0000000000000009</v>
      </c>
    </row>
    <row r="226" spans="1:11" ht="15">
      <c r="A226" s="28" t="s">
        <v>18</v>
      </c>
      <c r="B226" s="40">
        <v>0</v>
      </c>
      <c r="C226" s="40">
        <v>0</v>
      </c>
      <c r="D226" s="40">
        <v>0</v>
      </c>
      <c r="E226" s="40">
        <v>0</v>
      </c>
      <c r="F226" s="422"/>
      <c r="G226" s="40">
        <v>0</v>
      </c>
      <c r="H226" s="41">
        <v>0</v>
      </c>
      <c r="I226" s="42">
        <f t="shared" si="40"/>
        <v>0</v>
      </c>
    </row>
    <row r="227" spans="1:11" ht="15">
      <c r="A227" s="29" t="s">
        <v>140</v>
      </c>
      <c r="B227" s="43">
        <v>52.253373979897859</v>
      </c>
      <c r="C227" s="43">
        <v>0</v>
      </c>
      <c r="D227" s="43">
        <v>24.674214809765097</v>
      </c>
      <c r="E227" s="43">
        <v>54.072411210337052</v>
      </c>
      <c r="F227" s="422"/>
      <c r="G227" s="43">
        <v>0</v>
      </c>
      <c r="H227" s="44">
        <v>0</v>
      </c>
      <c r="I227" s="39">
        <f t="shared" si="40"/>
        <v>131</v>
      </c>
    </row>
    <row r="228" spans="1:11" ht="15">
      <c r="A228" s="28" t="s">
        <v>19</v>
      </c>
      <c r="B228" s="40">
        <v>0</v>
      </c>
      <c r="C228" s="40">
        <v>0</v>
      </c>
      <c r="D228" s="40">
        <v>0</v>
      </c>
      <c r="E228" s="40">
        <v>0</v>
      </c>
      <c r="F228" s="422"/>
      <c r="G228" s="40">
        <v>0</v>
      </c>
      <c r="H228" s="41">
        <v>0</v>
      </c>
      <c r="I228" s="42">
        <f t="shared" si="40"/>
        <v>0</v>
      </c>
      <c r="J228" s="15"/>
    </row>
    <row r="229" spans="1:11" s="15" customFormat="1" ht="15">
      <c r="A229" s="29" t="s">
        <v>20</v>
      </c>
      <c r="B229" s="43">
        <v>0</v>
      </c>
      <c r="C229" s="43">
        <v>0</v>
      </c>
      <c r="D229" s="43">
        <v>0</v>
      </c>
      <c r="E229" s="43">
        <v>0</v>
      </c>
      <c r="F229" s="422"/>
      <c r="G229" s="43">
        <v>0</v>
      </c>
      <c r="H229" s="44">
        <v>0</v>
      </c>
      <c r="I229" s="39">
        <f>SUM(B229:H229)</f>
        <v>0</v>
      </c>
      <c r="J229" s="4"/>
      <c r="K229"/>
    </row>
    <row r="230" spans="1:11" ht="15">
      <c r="A230" s="28" t="s">
        <v>21</v>
      </c>
      <c r="B230" s="40">
        <v>0</v>
      </c>
      <c r="C230" s="40">
        <v>0</v>
      </c>
      <c r="D230" s="40">
        <v>0</v>
      </c>
      <c r="E230" s="40">
        <v>0</v>
      </c>
      <c r="F230" s="422"/>
      <c r="G230" s="40">
        <v>0</v>
      </c>
      <c r="H230" s="41">
        <v>0</v>
      </c>
      <c r="I230" s="42">
        <f t="shared" si="40"/>
        <v>0</v>
      </c>
    </row>
    <row r="231" spans="1:11" ht="15">
      <c r="A231" s="30" t="s">
        <v>60</v>
      </c>
      <c r="B231" s="43">
        <v>0</v>
      </c>
      <c r="C231" s="43">
        <v>0</v>
      </c>
      <c r="D231" s="43">
        <v>0</v>
      </c>
      <c r="E231" s="43">
        <v>0</v>
      </c>
      <c r="F231" s="422"/>
      <c r="G231" s="43">
        <v>0</v>
      </c>
      <c r="H231" s="44">
        <v>0</v>
      </c>
      <c r="I231" s="39">
        <f t="shared" si="40"/>
        <v>0</v>
      </c>
    </row>
    <row r="232" spans="1:11" ht="15">
      <c r="A232" s="28" t="s">
        <v>22</v>
      </c>
      <c r="B232" s="40">
        <v>0</v>
      </c>
      <c r="C232" s="40">
        <v>0</v>
      </c>
      <c r="D232" s="40">
        <v>0</v>
      </c>
      <c r="E232" s="40">
        <v>0</v>
      </c>
      <c r="F232" s="422"/>
      <c r="G232" s="40">
        <v>0</v>
      </c>
      <c r="H232" s="41">
        <v>0</v>
      </c>
      <c r="I232" s="42">
        <f t="shared" si="40"/>
        <v>0</v>
      </c>
    </row>
    <row r="233" spans="1:11" ht="15">
      <c r="A233" s="30" t="s">
        <v>23</v>
      </c>
      <c r="B233" s="43">
        <v>0</v>
      </c>
      <c r="C233" s="43">
        <v>0</v>
      </c>
      <c r="D233" s="43">
        <v>0</v>
      </c>
      <c r="E233" s="43">
        <v>0</v>
      </c>
      <c r="F233" s="422"/>
      <c r="G233" s="43">
        <v>0</v>
      </c>
      <c r="H233" s="44">
        <v>0</v>
      </c>
      <c r="I233" s="39">
        <f t="shared" si="40"/>
        <v>0</v>
      </c>
    </row>
    <row r="234" spans="1:11" ht="15">
      <c r="A234" s="28" t="s">
        <v>24</v>
      </c>
      <c r="B234" s="40">
        <v>0</v>
      </c>
      <c r="C234" s="40">
        <v>0</v>
      </c>
      <c r="D234" s="40">
        <v>0</v>
      </c>
      <c r="E234" s="40">
        <v>0</v>
      </c>
      <c r="F234" s="422"/>
      <c r="G234" s="40">
        <v>0</v>
      </c>
      <c r="H234" s="41">
        <v>0</v>
      </c>
      <c r="I234" s="42">
        <f>SUM(B234:H234)</f>
        <v>0</v>
      </c>
    </row>
    <row r="235" spans="1:11" ht="15.75" thickBot="1">
      <c r="A235" s="30" t="s">
        <v>25</v>
      </c>
      <c r="B235" s="43">
        <v>4.1933769119899713</v>
      </c>
      <c r="C235" s="43">
        <v>0</v>
      </c>
      <c r="D235" s="43">
        <v>15.451670350461104</v>
      </c>
      <c r="E235" s="43">
        <v>11.44457010330791</v>
      </c>
      <c r="F235" s="423"/>
      <c r="G235" s="43">
        <v>3.4554038910776534</v>
      </c>
      <c r="H235" s="44">
        <v>0.40377874316336082</v>
      </c>
      <c r="I235" s="39">
        <f t="shared" si="40"/>
        <v>34.948799999999999</v>
      </c>
      <c r="K235" s="296">
        <v>0</v>
      </c>
    </row>
    <row r="236" spans="1:11" ht="15">
      <c r="A236" s="31" t="s">
        <v>26</v>
      </c>
      <c r="B236" s="45">
        <f>SUM(B215:B235)</f>
        <v>57.607224128394648</v>
      </c>
      <c r="C236" s="45">
        <f t="shared" ref="C236:F236" si="41">SUM(C215:C235)</f>
        <v>0</v>
      </c>
      <c r="D236" s="45">
        <f t="shared" si="41"/>
        <v>254.72247889745736</v>
      </c>
      <c r="E236" s="45">
        <f t="shared" si="41"/>
        <v>66.297148469485975</v>
      </c>
      <c r="F236" s="45">
        <f t="shared" si="41"/>
        <v>0</v>
      </c>
      <c r="G236" s="45">
        <f>SUM(G215:G235)</f>
        <v>3.4554038910776534</v>
      </c>
      <c r="H236" s="46">
        <f t="shared" ref="H236" si="42">SUM(H215:H235)</f>
        <v>0.40377874316336082</v>
      </c>
      <c r="I236" s="47">
        <f>SUM(I215:I235)</f>
        <v>382.48603412957902</v>
      </c>
      <c r="K236" s="296">
        <v>0</v>
      </c>
    </row>
    <row r="237" spans="1:11" ht="15" thickBot="1">
      <c r="A237" s="32" t="s">
        <v>90</v>
      </c>
      <c r="B237" s="48">
        <f>B236/$I236</f>
        <v>0.15061262108429929</v>
      </c>
      <c r="C237" s="48">
        <f t="shared" ref="C237:I237" si="43">C236/$I236</f>
        <v>0</v>
      </c>
      <c r="D237" s="48">
        <f t="shared" si="43"/>
        <v>0.6659654370835465</v>
      </c>
      <c r="E237" s="48">
        <f t="shared" si="43"/>
        <v>0.17333220707092734</v>
      </c>
      <c r="F237" s="48">
        <f t="shared" si="43"/>
        <v>0</v>
      </c>
      <c r="G237" s="48">
        <f t="shared" si="43"/>
        <v>9.0340655154667118E-3</v>
      </c>
      <c r="H237" s="48">
        <f t="shared" si="43"/>
        <v>1.0556692457601425E-3</v>
      </c>
      <c r="I237" s="49">
        <f t="shared" si="43"/>
        <v>1</v>
      </c>
    </row>
    <row r="238" spans="1:11" ht="15" thickBot="1">
      <c r="A238" s="2"/>
      <c r="B238" s="2"/>
      <c r="C238" s="2"/>
      <c r="D238" s="2"/>
      <c r="E238" s="2"/>
      <c r="F238" s="2"/>
      <c r="G238" s="2"/>
      <c r="H238" s="2"/>
      <c r="I238" s="2"/>
    </row>
    <row r="239" spans="1:11" ht="28.5">
      <c r="A239" s="444" t="s">
        <v>69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27</v>
      </c>
      <c r="G239" s="35" t="s">
        <v>4</v>
      </c>
      <c r="H239" s="35" t="s">
        <v>5</v>
      </c>
      <c r="I239" s="36" t="s">
        <v>6</v>
      </c>
    </row>
    <row r="240" spans="1:11" ht="14.25" customHeight="1">
      <c r="A240" s="445" t="s">
        <v>69</v>
      </c>
      <c r="B240" s="409" t="s">
        <v>93</v>
      </c>
      <c r="C240" s="410"/>
      <c r="D240" s="410"/>
      <c r="E240" s="410"/>
      <c r="F240" s="410"/>
      <c r="G240" s="410"/>
      <c r="H240" s="410"/>
      <c r="I240" s="411"/>
    </row>
    <row r="241" spans="1:11" ht="14.25" customHeight="1">
      <c r="A241" s="27" t="s">
        <v>7</v>
      </c>
      <c r="B241" s="37">
        <v>0</v>
      </c>
      <c r="C241" s="37">
        <v>0</v>
      </c>
      <c r="D241" s="37">
        <v>0</v>
      </c>
      <c r="E241" s="37">
        <v>0</v>
      </c>
      <c r="F241" s="421"/>
      <c r="G241" s="37">
        <v>0</v>
      </c>
      <c r="H241" s="38">
        <v>0</v>
      </c>
      <c r="I241" s="39">
        <f>SUM(B241:H241)</f>
        <v>0</v>
      </c>
    </row>
    <row r="242" spans="1:11" ht="15">
      <c r="A242" s="28" t="s">
        <v>8</v>
      </c>
      <c r="B242" s="40">
        <v>0</v>
      </c>
      <c r="C242" s="40">
        <v>0</v>
      </c>
      <c r="D242" s="40">
        <v>0</v>
      </c>
      <c r="E242" s="40">
        <v>0</v>
      </c>
      <c r="F242" s="422"/>
      <c r="G242" s="40">
        <v>0</v>
      </c>
      <c r="H242" s="41">
        <v>0</v>
      </c>
      <c r="I242" s="42">
        <f t="shared" ref="I242:I261" si="44">SUM(B242:H242)</f>
        <v>0</v>
      </c>
    </row>
    <row r="243" spans="1:11" ht="15">
      <c r="A243" s="29" t="s">
        <v>9</v>
      </c>
      <c r="B243" s="43">
        <v>0</v>
      </c>
      <c r="C243" s="43">
        <v>0</v>
      </c>
      <c r="D243" s="43">
        <v>0</v>
      </c>
      <c r="E243" s="43">
        <v>0</v>
      </c>
      <c r="F243" s="422"/>
      <c r="G243" s="43">
        <v>0</v>
      </c>
      <c r="H243" s="44">
        <v>0</v>
      </c>
      <c r="I243" s="39">
        <f t="shared" si="44"/>
        <v>0</v>
      </c>
    </row>
    <row r="244" spans="1:11" ht="15">
      <c r="A244" s="28" t="s">
        <v>10</v>
      </c>
      <c r="B244" s="40">
        <v>2.3898305072594083E-8</v>
      </c>
      <c r="C244" s="40">
        <v>2.3898305072594083E-8</v>
      </c>
      <c r="D244" s="40">
        <v>140.99999995220338</v>
      </c>
      <c r="E244" s="40">
        <v>0</v>
      </c>
      <c r="F244" s="422"/>
      <c r="G244" s="40">
        <v>0</v>
      </c>
      <c r="H244" s="41">
        <v>0</v>
      </c>
      <c r="I244" s="42">
        <f t="shared" si="44"/>
        <v>141</v>
      </c>
    </row>
    <row r="245" spans="1:11" ht="15">
      <c r="A245" s="29" t="s">
        <v>11</v>
      </c>
      <c r="B245" s="43">
        <v>0</v>
      </c>
      <c r="C245" s="43">
        <v>0</v>
      </c>
      <c r="D245" s="43">
        <v>0</v>
      </c>
      <c r="E245" s="43">
        <v>0</v>
      </c>
      <c r="F245" s="422"/>
      <c r="G245" s="43">
        <v>0</v>
      </c>
      <c r="H245" s="44">
        <v>0</v>
      </c>
      <c r="I245" s="39">
        <f t="shared" si="44"/>
        <v>0</v>
      </c>
    </row>
    <row r="246" spans="1:11" ht="15">
      <c r="A246" s="28" t="s">
        <v>12</v>
      </c>
      <c r="B246" s="40">
        <v>1.1657503732266297E-8</v>
      </c>
      <c r="C246" s="40">
        <v>1.1657503732266297E-8</v>
      </c>
      <c r="D246" s="40">
        <v>1.1657503732266297E-8</v>
      </c>
      <c r="E246" s="40">
        <v>0.16011226348817117</v>
      </c>
      <c r="F246" s="422"/>
      <c r="G246" s="40">
        <v>0</v>
      </c>
      <c r="H246" s="41">
        <v>0</v>
      </c>
      <c r="I246" s="42">
        <f t="shared" si="44"/>
        <v>0.16011229846068237</v>
      </c>
    </row>
    <row r="247" spans="1:11" ht="15">
      <c r="A247" s="29" t="s">
        <v>13</v>
      </c>
      <c r="B247" s="43">
        <v>0</v>
      </c>
      <c r="C247" s="43">
        <v>0</v>
      </c>
      <c r="D247" s="43">
        <v>0</v>
      </c>
      <c r="E247" s="43">
        <v>0</v>
      </c>
      <c r="F247" s="422"/>
      <c r="G247" s="43">
        <v>0</v>
      </c>
      <c r="H247" s="44">
        <v>0</v>
      </c>
      <c r="I247" s="39">
        <f t="shared" si="44"/>
        <v>0</v>
      </c>
    </row>
    <row r="248" spans="1:11" ht="15">
      <c r="A248" s="28" t="s">
        <v>14</v>
      </c>
      <c r="B248" s="40">
        <v>6.5978891604633376E-9</v>
      </c>
      <c r="C248" s="40">
        <v>6.5978891604633376E-9</v>
      </c>
      <c r="D248" s="40">
        <v>6.5978891604633376E-9</v>
      </c>
      <c r="E248" s="40">
        <v>0.84027603174721954</v>
      </c>
      <c r="F248" s="422"/>
      <c r="G248" s="40">
        <v>0</v>
      </c>
      <c r="H248" s="41">
        <v>0</v>
      </c>
      <c r="I248" s="42">
        <f>SUM(B248:H248)</f>
        <v>0.84027605154088703</v>
      </c>
    </row>
    <row r="249" spans="1:11" ht="15">
      <c r="A249" s="29" t="s">
        <v>15</v>
      </c>
      <c r="B249" s="43">
        <v>9.7748525843715512</v>
      </c>
      <c r="C249" s="43">
        <v>2.1403560168386158E-2</v>
      </c>
      <c r="D249" s="43">
        <v>5.2037438554600612</v>
      </c>
      <c r="E249" s="43">
        <v>0</v>
      </c>
      <c r="F249" s="422"/>
      <c r="G249" s="43">
        <v>0</v>
      </c>
      <c r="H249" s="44">
        <v>0</v>
      </c>
      <c r="I249" s="39">
        <f t="shared" si="44"/>
        <v>14.999999999999998</v>
      </c>
    </row>
    <row r="250" spans="1:11" ht="15">
      <c r="A250" s="28" t="s">
        <v>16</v>
      </c>
      <c r="B250" s="40">
        <v>160.80851132555333</v>
      </c>
      <c r="C250" s="40">
        <v>8.100286059238808E-4</v>
      </c>
      <c r="D250" s="40">
        <v>45.190678645840762</v>
      </c>
      <c r="E250" s="40">
        <v>0</v>
      </c>
      <c r="F250" s="422"/>
      <c r="G250" s="40">
        <v>0</v>
      </c>
      <c r="H250" s="41">
        <v>0</v>
      </c>
      <c r="I250" s="42">
        <f>SUM(B250:H250)</f>
        <v>206</v>
      </c>
      <c r="J250" s="15"/>
    </row>
    <row r="251" spans="1:11" s="15" customFormat="1" ht="15">
      <c r="A251" s="29" t="s">
        <v>17</v>
      </c>
      <c r="B251" s="43">
        <v>22.680383945336526</v>
      </c>
      <c r="C251" s="43">
        <v>1.1617647053698097E-8</v>
      </c>
      <c r="D251" s="43">
        <v>55.081279692984481</v>
      </c>
      <c r="E251" s="43">
        <v>1.2383363500613567</v>
      </c>
      <c r="F251" s="422"/>
      <c r="G251" s="43">
        <v>0</v>
      </c>
      <c r="H251" s="44">
        <v>0</v>
      </c>
      <c r="I251" s="39">
        <f t="shared" si="44"/>
        <v>79.000000000000014</v>
      </c>
      <c r="J251" s="4"/>
      <c r="K251"/>
    </row>
    <row r="252" spans="1:11" ht="15">
      <c r="A252" s="28" t="s">
        <v>18</v>
      </c>
      <c r="B252" s="40">
        <v>0</v>
      </c>
      <c r="C252" s="40">
        <v>0</v>
      </c>
      <c r="D252" s="40">
        <v>0</v>
      </c>
      <c r="E252" s="40">
        <v>0</v>
      </c>
      <c r="F252" s="422"/>
      <c r="G252" s="40">
        <v>0</v>
      </c>
      <c r="H252" s="41">
        <v>0</v>
      </c>
      <c r="I252" s="42">
        <f t="shared" si="44"/>
        <v>0</v>
      </c>
    </row>
    <row r="253" spans="1:11" ht="15">
      <c r="A253" s="29" t="s">
        <v>140</v>
      </c>
      <c r="B253" s="43">
        <v>634.55103663415093</v>
      </c>
      <c r="C253" s="43">
        <v>43.168145454070071</v>
      </c>
      <c r="D253" s="43">
        <v>579.28081791177897</v>
      </c>
      <c r="E253" s="43">
        <v>0</v>
      </c>
      <c r="F253" s="422"/>
      <c r="G253" s="43">
        <v>0</v>
      </c>
      <c r="H253" s="44">
        <v>0</v>
      </c>
      <c r="I253" s="39">
        <f t="shared" si="44"/>
        <v>1257</v>
      </c>
    </row>
    <row r="254" spans="1:11" ht="15">
      <c r="A254" s="28" t="s">
        <v>19</v>
      </c>
      <c r="B254" s="40">
        <v>0</v>
      </c>
      <c r="C254" s="40">
        <v>0</v>
      </c>
      <c r="D254" s="40">
        <v>0</v>
      </c>
      <c r="E254" s="40">
        <v>0</v>
      </c>
      <c r="F254" s="422"/>
      <c r="G254" s="40">
        <v>0</v>
      </c>
      <c r="H254" s="41">
        <v>0</v>
      </c>
      <c r="I254" s="42">
        <f t="shared" si="44"/>
        <v>0</v>
      </c>
    </row>
    <row r="255" spans="1:11" ht="15">
      <c r="A255" s="29" t="s">
        <v>20</v>
      </c>
      <c r="B255" s="43">
        <v>0</v>
      </c>
      <c r="C255" s="43">
        <v>0</v>
      </c>
      <c r="D255" s="43">
        <v>0</v>
      </c>
      <c r="E255" s="43">
        <v>0</v>
      </c>
      <c r="F255" s="422"/>
      <c r="G255" s="43">
        <v>0</v>
      </c>
      <c r="H255" s="44">
        <v>0</v>
      </c>
      <c r="I255" s="39">
        <f t="shared" si="44"/>
        <v>0</v>
      </c>
    </row>
    <row r="256" spans="1:11" ht="15">
      <c r="A256" s="28" t="s">
        <v>21</v>
      </c>
      <c r="B256" s="40">
        <v>0</v>
      </c>
      <c r="C256" s="40">
        <v>0</v>
      </c>
      <c r="D256" s="40">
        <v>0</v>
      </c>
      <c r="E256" s="40">
        <v>0</v>
      </c>
      <c r="F256" s="422"/>
      <c r="G256" s="40">
        <v>0</v>
      </c>
      <c r="H256" s="41">
        <v>0</v>
      </c>
      <c r="I256" s="42">
        <f t="shared" si="44"/>
        <v>0</v>
      </c>
    </row>
    <row r="257" spans="1:11" ht="15">
      <c r="A257" s="30" t="s">
        <v>60</v>
      </c>
      <c r="B257" s="43">
        <v>3.4550311906055216</v>
      </c>
      <c r="C257" s="43">
        <v>5.8593054379341059</v>
      </c>
      <c r="D257" s="43">
        <v>10.685663371460375</v>
      </c>
      <c r="E257" s="43">
        <v>0</v>
      </c>
      <c r="F257" s="422"/>
      <c r="G257" s="43">
        <v>0</v>
      </c>
      <c r="H257" s="44">
        <v>0</v>
      </c>
      <c r="I257" s="39">
        <f t="shared" si="44"/>
        <v>20.000000000000004</v>
      </c>
    </row>
    <row r="258" spans="1:11" ht="15">
      <c r="A258" s="28" t="s">
        <v>22</v>
      </c>
      <c r="B258" s="40">
        <v>0</v>
      </c>
      <c r="C258" s="40">
        <v>0</v>
      </c>
      <c r="D258" s="40">
        <v>0</v>
      </c>
      <c r="E258" s="40">
        <v>0</v>
      </c>
      <c r="F258" s="422"/>
      <c r="G258" s="40">
        <v>0</v>
      </c>
      <c r="H258" s="41">
        <v>0</v>
      </c>
      <c r="I258" s="42">
        <f t="shared" si="44"/>
        <v>0</v>
      </c>
    </row>
    <row r="259" spans="1:11" ht="15">
      <c r="A259" s="30" t="s">
        <v>23</v>
      </c>
      <c r="B259" s="43">
        <v>0</v>
      </c>
      <c r="C259" s="43">
        <v>0</v>
      </c>
      <c r="D259" s="43">
        <v>0</v>
      </c>
      <c r="E259" s="43">
        <v>0</v>
      </c>
      <c r="F259" s="422"/>
      <c r="G259" s="43">
        <v>0</v>
      </c>
      <c r="H259" s="44">
        <v>0</v>
      </c>
      <c r="I259" s="39">
        <f t="shared" si="44"/>
        <v>0</v>
      </c>
    </row>
    <row r="260" spans="1:11" ht="15">
      <c r="A260" s="28" t="s">
        <v>24</v>
      </c>
      <c r="B260" s="40">
        <v>0.3041523600859482</v>
      </c>
      <c r="C260" s="40">
        <v>7.6785708572491927E-9</v>
      </c>
      <c r="D260" s="40">
        <v>5.4476322354810062E-3</v>
      </c>
      <c r="E260" s="40">
        <v>0</v>
      </c>
      <c r="F260" s="422"/>
      <c r="G260" s="40">
        <v>0</v>
      </c>
      <c r="H260" s="41">
        <v>0</v>
      </c>
      <c r="I260" s="42">
        <f>SUM(B260:H260)</f>
        <v>0.30960000000000004</v>
      </c>
    </row>
    <row r="261" spans="1:11" ht="15.75" thickBot="1">
      <c r="A261" s="30" t="s">
        <v>25</v>
      </c>
      <c r="B261" s="43">
        <v>20.998702991674072</v>
      </c>
      <c r="C261" s="43">
        <v>5.1385071393280697E-2</v>
      </c>
      <c r="D261" s="43">
        <v>330.49944152927833</v>
      </c>
      <c r="E261" s="43">
        <v>209.04777821867609</v>
      </c>
      <c r="F261" s="423"/>
      <c r="G261" s="43">
        <v>401.58608567042194</v>
      </c>
      <c r="H261" s="44">
        <v>10.392606518556208</v>
      </c>
      <c r="I261" s="39">
        <f t="shared" si="44"/>
        <v>972.57600000000002</v>
      </c>
      <c r="K261" s="296">
        <v>0</v>
      </c>
    </row>
    <row r="262" spans="1:11" ht="15">
      <c r="A262" s="31" t="s">
        <v>26</v>
      </c>
      <c r="B262" s="45">
        <f>SUM(B241:B261)</f>
        <v>852.57267107393159</v>
      </c>
      <c r="C262" s="45">
        <f t="shared" ref="C262:D262" si="45">SUM(C241:C261)</f>
        <v>49.10104961362169</v>
      </c>
      <c r="D262" s="45">
        <f t="shared" si="45"/>
        <v>1166.9470726094974</v>
      </c>
      <c r="E262" s="45">
        <f>SUM(E241:E261)</f>
        <v>211.28650286397283</v>
      </c>
      <c r="F262" s="45">
        <f t="shared" ref="F262" si="46">SUM(F241:F261)</f>
        <v>0</v>
      </c>
      <c r="G262" s="45">
        <f>SUM(G241:G261)</f>
        <v>401.58608567042194</v>
      </c>
      <c r="H262" s="46">
        <f t="shared" ref="H262" si="47">SUM(H241:H261)</f>
        <v>10.392606518556208</v>
      </c>
      <c r="I262" s="47">
        <f>SUM(I241:I261)</f>
        <v>2691.8859883500018</v>
      </c>
      <c r="K262" s="296">
        <v>0</v>
      </c>
    </row>
    <row r="263" spans="1:11" ht="14.25" customHeight="1" thickBot="1">
      <c r="A263" s="32" t="s">
        <v>90</v>
      </c>
      <c r="B263" s="48">
        <f>B262/$I262</f>
        <v>0.31671945794276307</v>
      </c>
      <c r="C263" s="48">
        <f t="shared" ref="C263:I263" si="48">C262/$I262</f>
        <v>1.8240389758749889E-2</v>
      </c>
      <c r="D263" s="48">
        <f t="shared" si="48"/>
        <v>0.43350538531714727</v>
      </c>
      <c r="E263" s="48">
        <f t="shared" si="48"/>
        <v>7.8490138058737557E-2</v>
      </c>
      <c r="F263" s="48">
        <f t="shared" si="48"/>
        <v>0</v>
      </c>
      <c r="G263" s="48">
        <f t="shared" si="48"/>
        <v>0.14918391321490371</v>
      </c>
      <c r="H263" s="48">
        <f t="shared" si="48"/>
        <v>3.8607157076984461E-3</v>
      </c>
      <c r="I263" s="49">
        <f t="shared" si="48"/>
        <v>1</v>
      </c>
    </row>
    <row r="264" spans="1:11" ht="14.25" customHeight="1" thickBot="1">
      <c r="A264" s="2"/>
      <c r="B264" s="2"/>
      <c r="C264" s="2"/>
      <c r="D264" s="2"/>
      <c r="E264" s="2"/>
      <c r="F264" s="2"/>
      <c r="G264" s="2"/>
      <c r="H264" s="2"/>
      <c r="I264" s="2"/>
    </row>
    <row r="265" spans="1:11" ht="28.5">
      <c r="A265" s="444" t="s">
        <v>37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27</v>
      </c>
      <c r="G265" s="35" t="s">
        <v>4</v>
      </c>
      <c r="H265" s="35" t="s">
        <v>5</v>
      </c>
      <c r="I265" s="36" t="s">
        <v>6</v>
      </c>
    </row>
    <row r="266" spans="1:11" ht="15">
      <c r="A266" s="445" t="s">
        <v>37</v>
      </c>
      <c r="B266" s="409" t="s">
        <v>93</v>
      </c>
      <c r="C266" s="410"/>
      <c r="D266" s="410"/>
      <c r="E266" s="410"/>
      <c r="F266" s="410"/>
      <c r="G266" s="410"/>
      <c r="H266" s="410"/>
      <c r="I266" s="411"/>
    </row>
    <row r="267" spans="1:11" ht="15">
      <c r="A267" s="27" t="s">
        <v>7</v>
      </c>
      <c r="B267" s="37">
        <v>0</v>
      </c>
      <c r="C267" s="37">
        <v>0</v>
      </c>
      <c r="D267" s="37">
        <v>0</v>
      </c>
      <c r="E267" s="37">
        <v>0</v>
      </c>
      <c r="F267" s="421"/>
      <c r="G267" s="37">
        <v>0</v>
      </c>
      <c r="H267" s="38">
        <v>0</v>
      </c>
      <c r="I267" s="39">
        <f>SUM(B267:H267)</f>
        <v>0</v>
      </c>
    </row>
    <row r="268" spans="1:11" ht="15">
      <c r="A268" s="28" t="s">
        <v>8</v>
      </c>
      <c r="B268" s="40">
        <v>0</v>
      </c>
      <c r="C268" s="40">
        <v>0</v>
      </c>
      <c r="D268" s="40">
        <v>0</v>
      </c>
      <c r="E268" s="40">
        <v>0</v>
      </c>
      <c r="F268" s="422"/>
      <c r="G268" s="40">
        <v>0</v>
      </c>
      <c r="H268" s="41">
        <v>0</v>
      </c>
      <c r="I268" s="42">
        <f t="shared" ref="I268:I287" si="49">SUM(B268:H268)</f>
        <v>0</v>
      </c>
    </row>
    <row r="269" spans="1:11" ht="15">
      <c r="A269" s="29" t="s">
        <v>9</v>
      </c>
      <c r="B269" s="43">
        <v>0</v>
      </c>
      <c r="C269" s="43">
        <v>0</v>
      </c>
      <c r="D269" s="43">
        <v>0</v>
      </c>
      <c r="E269" s="43">
        <v>0</v>
      </c>
      <c r="F269" s="422"/>
      <c r="G269" s="43">
        <v>0</v>
      </c>
      <c r="H269" s="44">
        <v>0</v>
      </c>
      <c r="I269" s="39">
        <f t="shared" si="49"/>
        <v>0</v>
      </c>
    </row>
    <row r="270" spans="1:11" ht="15">
      <c r="A270" s="28" t="s">
        <v>10</v>
      </c>
      <c r="B270" s="40">
        <v>0</v>
      </c>
      <c r="C270" s="40">
        <v>0</v>
      </c>
      <c r="D270" s="40">
        <v>0</v>
      </c>
      <c r="E270" s="40">
        <v>0</v>
      </c>
      <c r="F270" s="422"/>
      <c r="G270" s="40">
        <v>0</v>
      </c>
      <c r="H270" s="41">
        <v>0</v>
      </c>
      <c r="I270" s="42">
        <f t="shared" si="49"/>
        <v>0</v>
      </c>
    </row>
    <row r="271" spans="1:11" ht="15">
      <c r="A271" s="29" t="s">
        <v>11</v>
      </c>
      <c r="B271" s="43">
        <v>0</v>
      </c>
      <c r="C271" s="43">
        <v>0</v>
      </c>
      <c r="D271" s="43">
        <v>0</v>
      </c>
      <c r="E271" s="43">
        <v>0</v>
      </c>
      <c r="F271" s="422"/>
      <c r="G271" s="43">
        <v>0</v>
      </c>
      <c r="H271" s="44">
        <v>0</v>
      </c>
      <c r="I271" s="39">
        <f t="shared" si="49"/>
        <v>0</v>
      </c>
    </row>
    <row r="272" spans="1:11" ht="15">
      <c r="A272" s="28" t="s">
        <v>12</v>
      </c>
      <c r="B272" s="40">
        <v>1.165746115748905E-8</v>
      </c>
      <c r="C272" s="40">
        <v>1.165746115748905E-8</v>
      </c>
      <c r="D272" s="40">
        <v>1.165746115748905E-8</v>
      </c>
      <c r="E272" s="40">
        <v>9.0354512903549969E-3</v>
      </c>
      <c r="F272" s="422"/>
      <c r="G272" s="40">
        <v>0</v>
      </c>
      <c r="H272" s="41">
        <v>0</v>
      </c>
      <c r="I272" s="42">
        <f t="shared" si="49"/>
        <v>9.0354862627384687E-3</v>
      </c>
      <c r="J272" s="15"/>
    </row>
    <row r="273" spans="1:11" s="15" customFormat="1" ht="15">
      <c r="A273" s="29" t="s">
        <v>13</v>
      </c>
      <c r="B273" s="43">
        <v>0</v>
      </c>
      <c r="C273" s="43">
        <v>0</v>
      </c>
      <c r="D273" s="43">
        <v>0</v>
      </c>
      <c r="E273" s="43">
        <v>0</v>
      </c>
      <c r="F273" s="422"/>
      <c r="G273" s="43">
        <v>0</v>
      </c>
      <c r="H273" s="44">
        <v>0</v>
      </c>
      <c r="I273" s="39">
        <f t="shared" si="49"/>
        <v>0</v>
      </c>
      <c r="J273" s="4"/>
      <c r="K273"/>
    </row>
    <row r="274" spans="1:11" ht="15">
      <c r="A274" s="28" t="s">
        <v>14</v>
      </c>
      <c r="B274" s="40">
        <v>6.5978893089757509E-9</v>
      </c>
      <c r="C274" s="40">
        <v>6.5978893089757509E-9</v>
      </c>
      <c r="D274" s="40">
        <v>6.5978893089757509E-9</v>
      </c>
      <c r="E274" s="40">
        <v>18.903759153707252</v>
      </c>
      <c r="F274" s="422"/>
      <c r="G274" s="40">
        <v>0</v>
      </c>
      <c r="H274" s="41">
        <v>0</v>
      </c>
      <c r="I274" s="42">
        <f>SUM(B274:H274)</f>
        <v>18.903759173500919</v>
      </c>
    </row>
    <row r="275" spans="1:11" ht="15">
      <c r="A275" s="29" t="s">
        <v>15</v>
      </c>
      <c r="B275" s="43">
        <v>0.97070657976772989</v>
      </c>
      <c r="C275" s="43">
        <v>4.0277438304139823E-2</v>
      </c>
      <c r="D275" s="43">
        <v>3.9890159819281301</v>
      </c>
      <c r="E275" s="43">
        <v>0</v>
      </c>
      <c r="F275" s="422"/>
      <c r="G275" s="43">
        <v>0</v>
      </c>
      <c r="H275" s="44">
        <v>0</v>
      </c>
      <c r="I275" s="39">
        <f t="shared" si="49"/>
        <v>5</v>
      </c>
    </row>
    <row r="276" spans="1:11" ht="15">
      <c r="A276" s="28" t="s">
        <v>16</v>
      </c>
      <c r="B276" s="40">
        <v>21.820511953996157</v>
      </c>
      <c r="C276" s="40">
        <v>24.576436083399869</v>
      </c>
      <c r="D276" s="40">
        <v>12.603051962603969</v>
      </c>
      <c r="E276" s="40">
        <v>0</v>
      </c>
      <c r="F276" s="422"/>
      <c r="G276" s="40">
        <v>0</v>
      </c>
      <c r="H276" s="41">
        <v>0</v>
      </c>
      <c r="I276" s="42">
        <f>SUM(B276:H276)</f>
        <v>59</v>
      </c>
    </row>
    <row r="277" spans="1:11" ht="15">
      <c r="A277" s="29" t="s">
        <v>17</v>
      </c>
      <c r="B277" s="43">
        <v>0.43669363363695712</v>
      </c>
      <c r="C277" s="43">
        <v>1.187499998886719E-8</v>
      </c>
      <c r="D277" s="43">
        <v>37.563306354488049</v>
      </c>
      <c r="E277" s="43">
        <v>0</v>
      </c>
      <c r="F277" s="422"/>
      <c r="G277" s="43">
        <v>0</v>
      </c>
      <c r="H277" s="44">
        <v>0</v>
      </c>
      <c r="I277" s="39">
        <f t="shared" si="49"/>
        <v>38.000000000000007</v>
      </c>
    </row>
    <row r="278" spans="1:11" ht="15">
      <c r="A278" s="28" t="s">
        <v>18</v>
      </c>
      <c r="B278" s="40">
        <v>0</v>
      </c>
      <c r="C278" s="40">
        <v>0</v>
      </c>
      <c r="D278" s="40">
        <v>0</v>
      </c>
      <c r="E278" s="40">
        <v>0</v>
      </c>
      <c r="F278" s="422"/>
      <c r="G278" s="40">
        <v>0</v>
      </c>
      <c r="H278" s="41">
        <v>0</v>
      </c>
      <c r="I278" s="42">
        <f>SUM(B278:H278)</f>
        <v>0</v>
      </c>
    </row>
    <row r="279" spans="1:11" ht="15">
      <c r="A279" s="29" t="s">
        <v>140</v>
      </c>
      <c r="B279" s="43">
        <v>1.2170707434891948</v>
      </c>
      <c r="C279" s="43">
        <v>7.5384615349822499E-9</v>
      </c>
      <c r="D279" s="43">
        <v>47.782929248972344</v>
      </c>
      <c r="E279" s="43">
        <v>0</v>
      </c>
      <c r="F279" s="422"/>
      <c r="G279" s="43">
        <v>0</v>
      </c>
      <c r="H279" s="44">
        <v>0</v>
      </c>
      <c r="I279" s="39">
        <f t="shared" si="49"/>
        <v>49</v>
      </c>
    </row>
    <row r="280" spans="1:11" ht="15">
      <c r="A280" s="28" t="s">
        <v>19</v>
      </c>
      <c r="B280" s="40">
        <v>0</v>
      </c>
      <c r="C280" s="40">
        <v>0</v>
      </c>
      <c r="D280" s="40">
        <v>0</v>
      </c>
      <c r="E280" s="40">
        <v>0</v>
      </c>
      <c r="F280" s="422"/>
      <c r="G280" s="40">
        <v>0</v>
      </c>
      <c r="H280" s="41">
        <v>0</v>
      </c>
      <c r="I280" s="42">
        <f t="shared" si="49"/>
        <v>0</v>
      </c>
    </row>
    <row r="281" spans="1:11" ht="15">
      <c r="A281" s="29" t="s">
        <v>20</v>
      </c>
      <c r="B281" s="43">
        <v>0</v>
      </c>
      <c r="C281" s="43">
        <v>0</v>
      </c>
      <c r="D281" s="43">
        <v>0</v>
      </c>
      <c r="E281" s="43">
        <v>0</v>
      </c>
      <c r="F281" s="422"/>
      <c r="G281" s="43">
        <v>0</v>
      </c>
      <c r="H281" s="44">
        <v>0</v>
      </c>
      <c r="I281" s="39">
        <f t="shared" si="49"/>
        <v>0</v>
      </c>
    </row>
    <row r="282" spans="1:11" ht="15">
      <c r="A282" s="28" t="s">
        <v>21</v>
      </c>
      <c r="B282" s="40">
        <v>0</v>
      </c>
      <c r="C282" s="40">
        <v>0</v>
      </c>
      <c r="D282" s="40">
        <v>0</v>
      </c>
      <c r="E282" s="40">
        <v>0</v>
      </c>
      <c r="F282" s="422"/>
      <c r="G282" s="40">
        <v>0</v>
      </c>
      <c r="H282" s="41">
        <v>0</v>
      </c>
      <c r="I282" s="42">
        <f t="shared" si="49"/>
        <v>0</v>
      </c>
    </row>
    <row r="283" spans="1:11" ht="15">
      <c r="A283" s="30" t="s">
        <v>60</v>
      </c>
      <c r="B283" s="43">
        <v>0</v>
      </c>
      <c r="C283" s="43">
        <v>0</v>
      </c>
      <c r="D283" s="43">
        <v>0</v>
      </c>
      <c r="E283" s="43">
        <v>0</v>
      </c>
      <c r="F283" s="422"/>
      <c r="G283" s="43">
        <v>0</v>
      </c>
      <c r="H283" s="44">
        <v>0</v>
      </c>
      <c r="I283" s="39">
        <f t="shared" si="49"/>
        <v>0</v>
      </c>
    </row>
    <row r="284" spans="1:11" ht="15">
      <c r="A284" s="28" t="s">
        <v>22</v>
      </c>
      <c r="B284" s="40">
        <v>0</v>
      </c>
      <c r="C284" s="40">
        <v>0</v>
      </c>
      <c r="D284" s="40">
        <v>0</v>
      </c>
      <c r="E284" s="40">
        <v>0</v>
      </c>
      <c r="F284" s="422"/>
      <c r="G284" s="40">
        <v>0</v>
      </c>
      <c r="H284" s="41">
        <v>0</v>
      </c>
      <c r="I284" s="42">
        <f t="shared" si="49"/>
        <v>0</v>
      </c>
    </row>
    <row r="285" spans="1:11" ht="15">
      <c r="A285" s="30" t="s">
        <v>23</v>
      </c>
      <c r="B285" s="43">
        <v>0</v>
      </c>
      <c r="C285" s="43">
        <v>0</v>
      </c>
      <c r="D285" s="43">
        <v>0</v>
      </c>
      <c r="E285" s="43">
        <v>0</v>
      </c>
      <c r="F285" s="422"/>
      <c r="G285" s="43">
        <v>0</v>
      </c>
      <c r="H285" s="44">
        <v>0</v>
      </c>
      <c r="I285" s="39">
        <f t="shared" si="49"/>
        <v>0</v>
      </c>
    </row>
    <row r="286" spans="1:11" ht="15">
      <c r="A286" s="28" t="s">
        <v>24</v>
      </c>
      <c r="B286" s="40">
        <v>0</v>
      </c>
      <c r="C286" s="40">
        <v>0</v>
      </c>
      <c r="D286" s="40">
        <v>0</v>
      </c>
      <c r="E286" s="40">
        <v>0</v>
      </c>
      <c r="F286" s="422"/>
      <c r="G286" s="40">
        <v>0</v>
      </c>
      <c r="H286" s="41">
        <v>0</v>
      </c>
      <c r="I286" s="42">
        <f>SUM(B286:H286)</f>
        <v>0</v>
      </c>
    </row>
    <row r="287" spans="1:11" ht="14.25" customHeight="1" thickBot="1">
      <c r="A287" s="30" t="s">
        <v>25</v>
      </c>
      <c r="B287" s="43">
        <v>2.753999929312009E-2</v>
      </c>
      <c r="C287" s="43">
        <v>8.1906315767919412E-9</v>
      </c>
      <c r="D287" s="43">
        <v>74.818101535735948</v>
      </c>
      <c r="E287" s="43">
        <v>17.125555507039582</v>
      </c>
      <c r="F287" s="423"/>
      <c r="G287" s="43">
        <v>1.4020029497407285</v>
      </c>
      <c r="H287" s="44">
        <v>0</v>
      </c>
      <c r="I287" s="39">
        <f t="shared" si="49"/>
        <v>93.373200000000011</v>
      </c>
      <c r="K287" s="296">
        <v>0</v>
      </c>
    </row>
    <row r="288" spans="1:11" ht="15">
      <c r="A288" s="31" t="s">
        <v>26</v>
      </c>
      <c r="B288" s="45">
        <f>SUM(B267:B287)</f>
        <v>24.472522928438508</v>
      </c>
      <c r="C288" s="45">
        <f t="shared" ref="C288" si="50">SUM(C267:C287)</f>
        <v>24.616713567563451</v>
      </c>
      <c r="D288" s="45">
        <f>SUM(D267:D287)</f>
        <v>176.75640510198377</v>
      </c>
      <c r="E288" s="45">
        <f>SUM(E267:E287)</f>
        <v>36.038350112037193</v>
      </c>
      <c r="F288" s="45">
        <f t="shared" ref="F288" si="51">SUM(F267:F287)</f>
        <v>0</v>
      </c>
      <c r="G288" s="45">
        <f>SUM(G267:G287)</f>
        <v>1.4020029497407285</v>
      </c>
      <c r="H288" s="46">
        <f t="shared" ref="H288" si="52">SUM(H267:H287)</f>
        <v>0</v>
      </c>
      <c r="I288" s="47">
        <f>SUM(I267:I287)</f>
        <v>263.28599465976367</v>
      </c>
      <c r="K288" s="296">
        <v>0</v>
      </c>
    </row>
    <row r="289" spans="1:11" ht="15" thickBot="1">
      <c r="A289" s="32" t="s">
        <v>90</v>
      </c>
      <c r="B289" s="48">
        <f>B288/$I288</f>
        <v>9.2950340788402322E-2</v>
      </c>
      <c r="C289" s="48">
        <f t="shared" ref="C289:I289" si="53">C288/$I288</f>
        <v>9.3497998628354187E-2</v>
      </c>
      <c r="D289" s="48">
        <f t="shared" si="53"/>
        <v>0.67134754102815308</v>
      </c>
      <c r="E289" s="48">
        <f t="shared" si="53"/>
        <v>0.13687910045731233</v>
      </c>
      <c r="F289" s="48">
        <f t="shared" si="53"/>
        <v>0</v>
      </c>
      <c r="G289" s="48">
        <f t="shared" si="53"/>
        <v>5.3250190977780394E-3</v>
      </c>
      <c r="H289" s="48">
        <f t="shared" si="53"/>
        <v>0</v>
      </c>
      <c r="I289" s="49">
        <f t="shared" si="53"/>
        <v>1</v>
      </c>
    </row>
    <row r="290" spans="1:11" ht="15" thickBot="1">
      <c r="A290" s="2"/>
      <c r="B290" s="2"/>
      <c r="C290" s="2"/>
      <c r="D290" s="2"/>
      <c r="E290" s="2"/>
      <c r="F290" s="2"/>
      <c r="G290" s="2"/>
      <c r="H290" s="2"/>
      <c r="I290" s="2"/>
    </row>
    <row r="291" spans="1:11" ht="28.5">
      <c r="A291" s="444" t="s">
        <v>38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27</v>
      </c>
      <c r="G291" s="35" t="s">
        <v>4</v>
      </c>
      <c r="H291" s="35" t="s">
        <v>5</v>
      </c>
      <c r="I291" s="36" t="s">
        <v>6</v>
      </c>
    </row>
    <row r="292" spans="1:11" ht="15">
      <c r="A292" s="445" t="s">
        <v>38</v>
      </c>
      <c r="B292" s="409" t="s">
        <v>93</v>
      </c>
      <c r="C292" s="410"/>
      <c r="D292" s="410"/>
      <c r="E292" s="410"/>
      <c r="F292" s="410"/>
      <c r="G292" s="410"/>
      <c r="H292" s="410"/>
      <c r="I292" s="411"/>
    </row>
    <row r="293" spans="1:11" ht="15">
      <c r="A293" s="27" t="s">
        <v>7</v>
      </c>
      <c r="B293" s="37">
        <v>0</v>
      </c>
      <c r="C293" s="37">
        <v>0</v>
      </c>
      <c r="D293" s="37">
        <v>0</v>
      </c>
      <c r="E293" s="37">
        <v>0</v>
      </c>
      <c r="F293" s="421"/>
      <c r="G293" s="37">
        <v>0</v>
      </c>
      <c r="H293" s="38">
        <v>0</v>
      </c>
      <c r="I293" s="39">
        <f>SUM(B293:H293)</f>
        <v>0</v>
      </c>
      <c r="K293" s="296">
        <v>0</v>
      </c>
    </row>
    <row r="294" spans="1:11" ht="15">
      <c r="A294" s="28" t="s">
        <v>8</v>
      </c>
      <c r="B294" s="40">
        <v>0</v>
      </c>
      <c r="C294" s="40">
        <v>0</v>
      </c>
      <c r="D294" s="40">
        <v>0</v>
      </c>
      <c r="E294" s="40">
        <v>0</v>
      </c>
      <c r="F294" s="422"/>
      <c r="G294" s="40">
        <v>0</v>
      </c>
      <c r="H294" s="41">
        <v>0</v>
      </c>
      <c r="I294" s="42">
        <f t="shared" ref="I294:I313" si="54">SUM(B294:H294)</f>
        <v>0</v>
      </c>
      <c r="J294" s="15"/>
      <c r="K294" s="296">
        <v>0</v>
      </c>
    </row>
    <row r="295" spans="1:11" s="15" customFormat="1" ht="15">
      <c r="A295" s="29" t="s">
        <v>9</v>
      </c>
      <c r="B295" s="43">
        <v>0</v>
      </c>
      <c r="C295" s="43">
        <v>0</v>
      </c>
      <c r="D295" s="43">
        <v>0</v>
      </c>
      <c r="E295" s="43">
        <v>0</v>
      </c>
      <c r="F295" s="422"/>
      <c r="G295" s="43">
        <v>0</v>
      </c>
      <c r="H295" s="44">
        <v>0</v>
      </c>
      <c r="I295" s="39">
        <f t="shared" si="54"/>
        <v>0</v>
      </c>
      <c r="J295" s="4"/>
      <c r="K295" s="296">
        <v>0</v>
      </c>
    </row>
    <row r="296" spans="1:11" ht="15">
      <c r="A296" s="28" t="s">
        <v>10</v>
      </c>
      <c r="B296" s="40">
        <v>0</v>
      </c>
      <c r="C296" s="40">
        <v>0</v>
      </c>
      <c r="D296" s="40">
        <v>72</v>
      </c>
      <c r="E296" s="40">
        <v>0</v>
      </c>
      <c r="F296" s="422"/>
      <c r="G296" s="40">
        <v>0</v>
      </c>
      <c r="H296" s="41">
        <v>0</v>
      </c>
      <c r="I296" s="42">
        <f t="shared" si="54"/>
        <v>72</v>
      </c>
      <c r="K296" s="296">
        <v>0</v>
      </c>
    </row>
    <row r="297" spans="1:11" ht="15">
      <c r="A297" s="29" t="s">
        <v>11</v>
      </c>
      <c r="B297" s="43">
        <v>0</v>
      </c>
      <c r="C297" s="43">
        <v>0</v>
      </c>
      <c r="D297" s="43">
        <v>0</v>
      </c>
      <c r="E297" s="43">
        <v>0</v>
      </c>
      <c r="F297" s="422"/>
      <c r="G297" s="43">
        <v>0</v>
      </c>
      <c r="H297" s="44">
        <v>0</v>
      </c>
      <c r="I297" s="39">
        <f t="shared" si="54"/>
        <v>0</v>
      </c>
      <c r="K297" s="296">
        <v>0</v>
      </c>
    </row>
    <row r="298" spans="1:11" ht="15">
      <c r="A298" s="28" t="s">
        <v>12</v>
      </c>
      <c r="B298" s="40">
        <v>0</v>
      </c>
      <c r="C298" s="40">
        <v>0</v>
      </c>
      <c r="D298" s="40">
        <v>0</v>
      </c>
      <c r="E298" s="40">
        <v>0</v>
      </c>
      <c r="F298" s="422"/>
      <c r="G298" s="40">
        <v>0</v>
      </c>
      <c r="H298" s="41">
        <v>0</v>
      </c>
      <c r="I298" s="42">
        <f t="shared" si="54"/>
        <v>0</v>
      </c>
      <c r="K298" s="296">
        <v>0</v>
      </c>
    </row>
    <row r="299" spans="1:11" ht="15">
      <c r="A299" s="29" t="s">
        <v>13</v>
      </c>
      <c r="B299" s="43">
        <v>0</v>
      </c>
      <c r="C299" s="43">
        <v>0</v>
      </c>
      <c r="D299" s="43">
        <v>0</v>
      </c>
      <c r="E299" s="43">
        <v>0</v>
      </c>
      <c r="F299" s="422"/>
      <c r="G299" s="43">
        <v>0</v>
      </c>
      <c r="H299" s="44">
        <v>0</v>
      </c>
      <c r="I299" s="39">
        <f>SUM(B299:H299)</f>
        <v>0</v>
      </c>
      <c r="K299" s="296">
        <v>0</v>
      </c>
    </row>
    <row r="300" spans="1:11" ht="15">
      <c r="A300" s="28" t="s">
        <v>14</v>
      </c>
      <c r="B300" s="40">
        <v>0</v>
      </c>
      <c r="C300" s="40">
        <v>0</v>
      </c>
      <c r="D300" s="40">
        <v>0</v>
      </c>
      <c r="E300" s="40">
        <v>0.92082011165560007</v>
      </c>
      <c r="F300" s="422"/>
      <c r="G300" s="40">
        <v>0</v>
      </c>
      <c r="H300" s="41">
        <v>0</v>
      </c>
      <c r="I300" s="42">
        <f>SUM(B300:H300)</f>
        <v>0.92082011165560007</v>
      </c>
      <c r="K300" s="296">
        <v>0</v>
      </c>
    </row>
    <row r="301" spans="1:11" ht="15">
      <c r="A301" s="29" t="s">
        <v>15</v>
      </c>
      <c r="B301" s="43">
        <v>0</v>
      </c>
      <c r="C301" s="43">
        <v>0</v>
      </c>
      <c r="D301" s="43">
        <v>0</v>
      </c>
      <c r="E301" s="43">
        <v>0</v>
      </c>
      <c r="F301" s="422"/>
      <c r="G301" s="43">
        <v>0</v>
      </c>
      <c r="H301" s="44">
        <v>0</v>
      </c>
      <c r="I301" s="39">
        <f t="shared" si="54"/>
        <v>0</v>
      </c>
      <c r="K301" s="296">
        <v>0</v>
      </c>
    </row>
    <row r="302" spans="1:11" ht="15">
      <c r="A302" s="28" t="s">
        <v>16</v>
      </c>
      <c r="B302" s="40">
        <v>69.031191777355545</v>
      </c>
      <c r="C302" s="40">
        <v>315.02943311453782</v>
      </c>
      <c r="D302" s="40">
        <v>15.939375108106645</v>
      </c>
      <c r="E302" s="40">
        <v>0</v>
      </c>
      <c r="F302" s="422"/>
      <c r="G302" s="40">
        <v>0</v>
      </c>
      <c r="H302" s="41">
        <v>0</v>
      </c>
      <c r="I302" s="42">
        <f>SUM(B302:H302)</f>
        <v>400</v>
      </c>
      <c r="K302" s="296">
        <v>0</v>
      </c>
    </row>
    <row r="303" spans="1:11" ht="15">
      <c r="A303" s="29" t="s">
        <v>17</v>
      </c>
      <c r="B303" s="43">
        <v>3.0358076815833718E-2</v>
      </c>
      <c r="C303" s="43">
        <v>16.861786605818523</v>
      </c>
      <c r="D303" s="43">
        <v>6.1078553173656447</v>
      </c>
      <c r="E303" s="43">
        <v>0</v>
      </c>
      <c r="F303" s="422"/>
      <c r="G303" s="43">
        <v>0</v>
      </c>
      <c r="H303" s="44">
        <v>0</v>
      </c>
      <c r="I303" s="39">
        <f t="shared" si="54"/>
        <v>23</v>
      </c>
      <c r="K303" s="296">
        <v>0</v>
      </c>
    </row>
    <row r="304" spans="1:11" ht="15">
      <c r="A304" s="28" t="s">
        <v>18</v>
      </c>
      <c r="B304" s="40">
        <v>0</v>
      </c>
      <c r="C304" s="40">
        <v>0</v>
      </c>
      <c r="D304" s="40">
        <v>0</v>
      </c>
      <c r="E304" s="40">
        <v>0</v>
      </c>
      <c r="F304" s="422"/>
      <c r="G304" s="40">
        <v>0</v>
      </c>
      <c r="H304" s="41">
        <v>0</v>
      </c>
      <c r="I304" s="42">
        <f>SUM(B304:H304)</f>
        <v>0</v>
      </c>
      <c r="K304" s="296">
        <v>0</v>
      </c>
    </row>
    <row r="305" spans="1:11" ht="15">
      <c r="A305" s="29" t="s">
        <v>140</v>
      </c>
      <c r="B305" s="43">
        <v>55.514756948531449</v>
      </c>
      <c r="C305" s="43">
        <v>1276.4845017641201</v>
      </c>
      <c r="D305" s="43">
        <v>107.7552889571582</v>
      </c>
      <c r="E305" s="43">
        <v>7.2454523301903313</v>
      </c>
      <c r="F305" s="422"/>
      <c r="G305" s="43">
        <v>0</v>
      </c>
      <c r="H305" s="44">
        <v>0</v>
      </c>
      <c r="I305" s="39">
        <f t="shared" si="54"/>
        <v>1447</v>
      </c>
      <c r="K305" s="296">
        <v>0</v>
      </c>
    </row>
    <row r="306" spans="1:11" ht="15">
      <c r="A306" s="28" t="s">
        <v>19</v>
      </c>
      <c r="B306" s="40">
        <v>0</v>
      </c>
      <c r="C306" s="40">
        <v>0</v>
      </c>
      <c r="D306" s="40">
        <v>0</v>
      </c>
      <c r="E306" s="40">
        <v>0</v>
      </c>
      <c r="F306" s="422"/>
      <c r="G306" s="40">
        <v>0</v>
      </c>
      <c r="H306" s="41">
        <v>0</v>
      </c>
      <c r="I306" s="42">
        <f t="shared" si="54"/>
        <v>0</v>
      </c>
      <c r="K306" s="296">
        <v>0</v>
      </c>
    </row>
    <row r="307" spans="1:11" ht="15">
      <c r="A307" s="29" t="s">
        <v>20</v>
      </c>
      <c r="B307" s="43">
        <v>0</v>
      </c>
      <c r="C307" s="43">
        <v>0</v>
      </c>
      <c r="D307" s="43">
        <v>0</v>
      </c>
      <c r="E307" s="43">
        <v>0</v>
      </c>
      <c r="F307" s="422"/>
      <c r="G307" s="43">
        <v>0</v>
      </c>
      <c r="H307" s="44">
        <v>0</v>
      </c>
      <c r="I307" s="39">
        <f t="shared" si="54"/>
        <v>0</v>
      </c>
      <c r="K307" s="296">
        <v>0</v>
      </c>
    </row>
    <row r="308" spans="1:11" ht="15">
      <c r="A308" s="28" t="s">
        <v>21</v>
      </c>
      <c r="B308" s="40">
        <v>0</v>
      </c>
      <c r="C308" s="40">
        <v>0</v>
      </c>
      <c r="D308" s="40">
        <v>0</v>
      </c>
      <c r="E308" s="40">
        <v>0</v>
      </c>
      <c r="F308" s="422"/>
      <c r="G308" s="40">
        <v>0</v>
      </c>
      <c r="H308" s="41">
        <v>0</v>
      </c>
      <c r="I308" s="42">
        <f t="shared" si="54"/>
        <v>0</v>
      </c>
      <c r="K308" s="296">
        <v>0</v>
      </c>
    </row>
    <row r="309" spans="1:11" ht="15">
      <c r="A309" s="30" t="s">
        <v>60</v>
      </c>
      <c r="B309" s="43">
        <v>0</v>
      </c>
      <c r="C309" s="43">
        <v>0</v>
      </c>
      <c r="D309" s="43">
        <v>0</v>
      </c>
      <c r="E309" s="43">
        <v>0</v>
      </c>
      <c r="F309" s="422"/>
      <c r="G309" s="43">
        <v>0</v>
      </c>
      <c r="H309" s="44">
        <v>0</v>
      </c>
      <c r="I309" s="39">
        <f t="shared" si="54"/>
        <v>0</v>
      </c>
      <c r="K309" s="296">
        <v>0</v>
      </c>
    </row>
    <row r="310" spans="1:11" ht="14.25" customHeight="1">
      <c r="A310" s="28" t="s">
        <v>22</v>
      </c>
      <c r="B310" s="40">
        <v>0</v>
      </c>
      <c r="C310" s="40">
        <v>0</v>
      </c>
      <c r="D310" s="40">
        <v>0</v>
      </c>
      <c r="E310" s="40">
        <v>0</v>
      </c>
      <c r="F310" s="422"/>
      <c r="G310" s="40">
        <v>0</v>
      </c>
      <c r="H310" s="41">
        <v>0</v>
      </c>
      <c r="I310" s="42">
        <f t="shared" si="54"/>
        <v>0</v>
      </c>
      <c r="K310" s="296">
        <v>0</v>
      </c>
    </row>
    <row r="311" spans="1:11" ht="14.25" customHeight="1">
      <c r="A311" s="30" t="s">
        <v>23</v>
      </c>
      <c r="B311" s="43">
        <v>0</v>
      </c>
      <c r="C311" s="43">
        <v>0</v>
      </c>
      <c r="D311" s="43">
        <v>0</v>
      </c>
      <c r="E311" s="43">
        <v>0</v>
      </c>
      <c r="F311" s="422"/>
      <c r="G311" s="43">
        <v>0</v>
      </c>
      <c r="H311" s="44">
        <v>0</v>
      </c>
      <c r="I311" s="39">
        <f t="shared" si="54"/>
        <v>0</v>
      </c>
      <c r="K311" s="296">
        <v>0</v>
      </c>
    </row>
    <row r="312" spans="1:11" ht="15">
      <c r="A312" s="28" t="s">
        <v>24</v>
      </c>
      <c r="B312" s="40">
        <v>10.65157041752167</v>
      </c>
      <c r="C312" s="40">
        <v>173.71168709744961</v>
      </c>
      <c r="D312" s="40">
        <v>26.13234248502868</v>
      </c>
      <c r="E312" s="40">
        <v>0</v>
      </c>
      <c r="F312" s="422"/>
      <c r="G312" s="40">
        <v>0</v>
      </c>
      <c r="H312" s="41">
        <v>0</v>
      </c>
      <c r="I312" s="42">
        <f>SUM(B312:H312)</f>
        <v>210.49559999999997</v>
      </c>
      <c r="K312" s="296">
        <v>0</v>
      </c>
    </row>
    <row r="313" spans="1:11" ht="15.75" thickBot="1">
      <c r="A313" s="30" t="s">
        <v>25</v>
      </c>
      <c r="B313" s="43">
        <v>21.041789634026724</v>
      </c>
      <c r="C313" s="43">
        <v>34.410873231297437</v>
      </c>
      <c r="D313" s="43">
        <v>107.1080905819334</v>
      </c>
      <c r="E313" s="43">
        <v>1189.5949923752694</v>
      </c>
      <c r="F313" s="423"/>
      <c r="G313" s="43">
        <v>116.73151107293593</v>
      </c>
      <c r="H313" s="44">
        <v>0.38794310453704861</v>
      </c>
      <c r="I313" s="39">
        <f t="shared" si="54"/>
        <v>1469.2752</v>
      </c>
      <c r="K313" s="296">
        <v>0</v>
      </c>
    </row>
    <row r="314" spans="1:11" ht="15">
      <c r="A314" s="31" t="s">
        <v>26</v>
      </c>
      <c r="B314" s="45">
        <f>SUM(B293:B313)</f>
        <v>156.2696668542512</v>
      </c>
      <c r="C314" s="45">
        <f t="shared" ref="C314" si="55">SUM(C293:C313)</f>
        <v>1816.4982818132235</v>
      </c>
      <c r="D314" s="45">
        <f>SUM(D293:D313)</f>
        <v>335.04295244959258</v>
      </c>
      <c r="E314" s="45">
        <f>SUM(E293:E313)</f>
        <v>1197.7612648171153</v>
      </c>
      <c r="F314" s="45">
        <f t="shared" ref="F314" si="56">SUM(F293:F313)</f>
        <v>0</v>
      </c>
      <c r="G314" s="45">
        <f>SUM(G293:G313)</f>
        <v>116.73151107293593</v>
      </c>
      <c r="H314" s="45">
        <f t="shared" ref="H314" si="57">SUM(H293:H313)</f>
        <v>0.38794310453704861</v>
      </c>
      <c r="I314" s="45">
        <f>SUM(I293:I313)</f>
        <v>3622.6916201116555</v>
      </c>
      <c r="K314" s="296">
        <v>0</v>
      </c>
    </row>
    <row r="315" spans="1:11" ht="15" thickBot="1">
      <c r="A315" s="32" t="s">
        <v>90</v>
      </c>
      <c r="B315" s="48">
        <f>B314/$I314</f>
        <v>4.3136342598610364E-2</v>
      </c>
      <c r="C315" s="48">
        <f t="shared" ref="C315:I315" si="58">C314/$I314</f>
        <v>0.50142227721752286</v>
      </c>
      <c r="D315" s="48">
        <f t="shared" si="58"/>
        <v>9.2484535694281972E-2</v>
      </c>
      <c r="E315" s="48">
        <f t="shared" si="58"/>
        <v>0.33062744236016395</v>
      </c>
      <c r="F315" s="48">
        <f t="shared" si="58"/>
        <v>0</v>
      </c>
      <c r="G315" s="48">
        <f t="shared" si="58"/>
        <v>3.2222315149567748E-2</v>
      </c>
      <c r="H315" s="48">
        <f t="shared" si="58"/>
        <v>1.0708697985314349E-4</v>
      </c>
      <c r="I315" s="49">
        <f t="shared" si="58"/>
        <v>1</v>
      </c>
    </row>
    <row r="316" spans="1:11" ht="15" thickBot="1">
      <c r="A316" s="2"/>
      <c r="B316" s="2"/>
      <c r="C316" s="2"/>
      <c r="D316" s="2"/>
      <c r="E316" s="2"/>
      <c r="F316" s="2"/>
      <c r="G316" s="2"/>
      <c r="H316" s="2"/>
      <c r="I316" s="2"/>
      <c r="J316" s="15"/>
    </row>
    <row r="317" spans="1:11" s="15" customFormat="1" ht="28.5">
      <c r="A317" s="444" t="s">
        <v>39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27</v>
      </c>
      <c r="G317" s="35" t="s">
        <v>4</v>
      </c>
      <c r="H317" s="35" t="s">
        <v>5</v>
      </c>
      <c r="I317" s="36" t="s">
        <v>6</v>
      </c>
      <c r="J317" s="4"/>
      <c r="K317"/>
    </row>
    <row r="318" spans="1:11" ht="15">
      <c r="A318" s="445" t="s">
        <v>39</v>
      </c>
      <c r="B318" s="409" t="s">
        <v>93</v>
      </c>
      <c r="C318" s="410"/>
      <c r="D318" s="410"/>
      <c r="E318" s="410"/>
      <c r="F318" s="410"/>
      <c r="G318" s="410"/>
      <c r="H318" s="410"/>
      <c r="I318" s="411"/>
    </row>
    <row r="319" spans="1:11" ht="15">
      <c r="A319" s="27" t="s">
        <v>7</v>
      </c>
      <c r="B319" s="37">
        <v>3.3538936005909492E-9</v>
      </c>
      <c r="C319" s="37">
        <v>434.99999999664612</v>
      </c>
      <c r="D319" s="37">
        <v>0</v>
      </c>
      <c r="E319" s="37">
        <v>0</v>
      </c>
      <c r="F319" s="421"/>
      <c r="G319" s="37">
        <v>0</v>
      </c>
      <c r="H319" s="38">
        <v>0</v>
      </c>
      <c r="I319" s="39">
        <f>SUM(B319:H319)</f>
        <v>435</v>
      </c>
    </row>
    <row r="320" spans="1:11" ht="15">
      <c r="A320" s="28" t="s">
        <v>8</v>
      </c>
      <c r="B320" s="40">
        <v>0</v>
      </c>
      <c r="C320" s="40">
        <v>0</v>
      </c>
      <c r="D320" s="40">
        <v>0</v>
      </c>
      <c r="E320" s="40">
        <v>0</v>
      </c>
      <c r="F320" s="422"/>
      <c r="G320" s="40">
        <v>0</v>
      </c>
      <c r="H320" s="41">
        <v>0</v>
      </c>
      <c r="I320" s="42">
        <f t="shared" ref="I320:I339" si="59">SUM(B320:H320)</f>
        <v>0</v>
      </c>
    </row>
    <row r="321" spans="1:9" ht="15">
      <c r="A321" s="29" t="s">
        <v>9</v>
      </c>
      <c r="B321" s="43">
        <v>201</v>
      </c>
      <c r="C321" s="43">
        <v>0</v>
      </c>
      <c r="D321" s="43">
        <v>0</v>
      </c>
      <c r="E321" s="43">
        <v>0</v>
      </c>
      <c r="F321" s="422"/>
      <c r="G321" s="43">
        <v>0</v>
      </c>
      <c r="H321" s="44">
        <v>0</v>
      </c>
      <c r="I321" s="39">
        <f t="shared" si="59"/>
        <v>201</v>
      </c>
    </row>
    <row r="322" spans="1:9" ht="15">
      <c r="A322" s="28" t="s">
        <v>10</v>
      </c>
      <c r="B322" s="40">
        <v>0</v>
      </c>
      <c r="C322" s="40">
        <v>0</v>
      </c>
      <c r="D322" s="40">
        <v>0</v>
      </c>
      <c r="E322" s="40">
        <v>0</v>
      </c>
      <c r="F322" s="422"/>
      <c r="G322" s="40">
        <v>0</v>
      </c>
      <c r="H322" s="41">
        <v>0</v>
      </c>
      <c r="I322" s="42">
        <f t="shared" si="59"/>
        <v>0</v>
      </c>
    </row>
    <row r="323" spans="1:9" ht="15">
      <c r="A323" s="29" t="s">
        <v>11</v>
      </c>
      <c r="B323" s="43">
        <v>0</v>
      </c>
      <c r="C323" s="43">
        <v>0</v>
      </c>
      <c r="D323" s="43">
        <v>0</v>
      </c>
      <c r="E323" s="43">
        <v>0</v>
      </c>
      <c r="F323" s="422"/>
      <c r="G323" s="43">
        <v>0</v>
      </c>
      <c r="H323" s="44">
        <v>0</v>
      </c>
      <c r="I323" s="39">
        <f t="shared" si="59"/>
        <v>0</v>
      </c>
    </row>
    <row r="324" spans="1:9" ht="15">
      <c r="A324" s="28" t="s">
        <v>12</v>
      </c>
      <c r="B324" s="40">
        <v>1.1657505777265499E-8</v>
      </c>
      <c r="C324" s="40">
        <v>0</v>
      </c>
      <c r="D324" s="40">
        <v>0</v>
      </c>
      <c r="E324" s="40">
        <v>0.2710952279364226</v>
      </c>
      <c r="F324" s="422"/>
      <c r="G324" s="40">
        <v>0</v>
      </c>
      <c r="H324" s="41">
        <v>0</v>
      </c>
      <c r="I324" s="42">
        <f t="shared" si="59"/>
        <v>0.27109523959392839</v>
      </c>
    </row>
    <row r="325" spans="1:9" ht="15">
      <c r="A325" s="29" t="s">
        <v>13</v>
      </c>
      <c r="B325" s="43">
        <v>0</v>
      </c>
      <c r="C325" s="43">
        <v>0</v>
      </c>
      <c r="D325" s="43">
        <v>0</v>
      </c>
      <c r="E325" s="43">
        <v>0</v>
      </c>
      <c r="F325" s="422"/>
      <c r="G325" s="43">
        <v>0</v>
      </c>
      <c r="H325" s="44">
        <v>0</v>
      </c>
      <c r="I325" s="39">
        <f t="shared" si="59"/>
        <v>0</v>
      </c>
    </row>
    <row r="326" spans="1:9" ht="15">
      <c r="A326" s="28" t="s">
        <v>14</v>
      </c>
      <c r="B326" s="40">
        <v>6.5978892219527754E-9</v>
      </c>
      <c r="C326" s="40">
        <v>0.4231139297023328</v>
      </c>
      <c r="D326" s="40">
        <v>0</v>
      </c>
      <c r="E326" s="40">
        <v>4.0331903873950969E-2</v>
      </c>
      <c r="F326" s="422"/>
      <c r="G326" s="40">
        <v>0</v>
      </c>
      <c r="H326" s="41">
        <v>0</v>
      </c>
      <c r="I326" s="42">
        <f t="shared" si="59"/>
        <v>0.46344584017417301</v>
      </c>
    </row>
    <row r="327" spans="1:9" ht="15">
      <c r="A327" s="29" t="s">
        <v>15</v>
      </c>
      <c r="B327" s="43">
        <v>0</v>
      </c>
      <c r="C327" s="43">
        <v>0</v>
      </c>
      <c r="D327" s="43">
        <v>0</v>
      </c>
      <c r="E327" s="43">
        <v>0</v>
      </c>
      <c r="F327" s="422"/>
      <c r="G327" s="43">
        <v>0</v>
      </c>
      <c r="H327" s="44">
        <v>0</v>
      </c>
      <c r="I327" s="39">
        <f t="shared" si="59"/>
        <v>0</v>
      </c>
    </row>
    <row r="328" spans="1:9" ht="15">
      <c r="A328" s="28" t="s">
        <v>16</v>
      </c>
      <c r="B328" s="40">
        <v>21.138108769916098</v>
      </c>
      <c r="C328" s="40">
        <v>226.67148139868183</v>
      </c>
      <c r="D328" s="40">
        <v>26.190409831402075</v>
      </c>
      <c r="E328" s="40">
        <v>0</v>
      </c>
      <c r="F328" s="422"/>
      <c r="G328" s="40">
        <v>0</v>
      </c>
      <c r="H328" s="41">
        <v>0</v>
      </c>
      <c r="I328" s="42">
        <f t="shared" si="59"/>
        <v>274</v>
      </c>
    </row>
    <row r="329" spans="1:9" ht="15">
      <c r="A329" s="29" t="s">
        <v>17</v>
      </c>
      <c r="B329" s="43">
        <v>6.7130228376103656</v>
      </c>
      <c r="C329" s="43">
        <v>0</v>
      </c>
      <c r="D329" s="43">
        <v>17.286977162389633</v>
      </c>
      <c r="E329" s="43">
        <v>0</v>
      </c>
      <c r="F329" s="422"/>
      <c r="G329" s="43">
        <v>0</v>
      </c>
      <c r="H329" s="44">
        <v>0</v>
      </c>
      <c r="I329" s="39">
        <f t="shared" si="59"/>
        <v>24</v>
      </c>
    </row>
    <row r="330" spans="1:9" ht="15">
      <c r="A330" s="28" t="s">
        <v>18</v>
      </c>
      <c r="B330" s="40">
        <v>0</v>
      </c>
      <c r="C330" s="40">
        <v>0</v>
      </c>
      <c r="D330" s="40">
        <v>0</v>
      </c>
      <c r="E330" s="40">
        <v>0</v>
      </c>
      <c r="F330" s="422"/>
      <c r="G330" s="40">
        <v>0</v>
      </c>
      <c r="H330" s="41">
        <v>0</v>
      </c>
      <c r="I330" s="42">
        <f t="shared" si="59"/>
        <v>0</v>
      </c>
    </row>
    <row r="331" spans="1:9" ht="15">
      <c r="A331" s="29" t="s">
        <v>140</v>
      </c>
      <c r="B331" s="43">
        <v>460.4880824923622</v>
      </c>
      <c r="C331" s="43">
        <v>733.53945362632112</v>
      </c>
      <c r="D331" s="43">
        <v>269.92234927948266</v>
      </c>
      <c r="E331" s="43">
        <v>264.0501146018338</v>
      </c>
      <c r="F331" s="422"/>
      <c r="G331" s="43">
        <v>0</v>
      </c>
      <c r="H331" s="44">
        <v>0</v>
      </c>
      <c r="I331" s="39">
        <f>SUM(B331:H331)</f>
        <v>1727.9999999999995</v>
      </c>
    </row>
    <row r="332" spans="1:9" ht="15">
      <c r="A332" s="28" t="s">
        <v>19</v>
      </c>
      <c r="B332" s="40">
        <v>0</v>
      </c>
      <c r="C332" s="40">
        <v>0</v>
      </c>
      <c r="D332" s="40">
        <v>0</v>
      </c>
      <c r="E332" s="40">
        <v>0</v>
      </c>
      <c r="F332" s="422"/>
      <c r="G332" s="40">
        <v>0</v>
      </c>
      <c r="H332" s="41">
        <v>0</v>
      </c>
      <c r="I332" s="42">
        <f t="shared" si="59"/>
        <v>0</v>
      </c>
    </row>
    <row r="333" spans="1:9" ht="14.25" customHeight="1">
      <c r="A333" s="29" t="s">
        <v>20</v>
      </c>
      <c r="B333" s="43">
        <v>0</v>
      </c>
      <c r="C333" s="43">
        <v>0</v>
      </c>
      <c r="D333" s="43">
        <v>0</v>
      </c>
      <c r="E333" s="43">
        <v>0</v>
      </c>
      <c r="F333" s="422"/>
      <c r="G333" s="43">
        <v>0</v>
      </c>
      <c r="H333" s="44">
        <v>0</v>
      </c>
      <c r="I333" s="39">
        <f t="shared" si="59"/>
        <v>0</v>
      </c>
    </row>
    <row r="334" spans="1:9" ht="14.25" customHeight="1">
      <c r="A334" s="28" t="s">
        <v>21</v>
      </c>
      <c r="B334" s="40">
        <v>0</v>
      </c>
      <c r="C334" s="40">
        <v>0</v>
      </c>
      <c r="D334" s="40">
        <v>0</v>
      </c>
      <c r="E334" s="40">
        <v>0</v>
      </c>
      <c r="F334" s="422"/>
      <c r="G334" s="40">
        <v>0</v>
      </c>
      <c r="H334" s="41">
        <v>0</v>
      </c>
      <c r="I334" s="42">
        <f t="shared" si="59"/>
        <v>0</v>
      </c>
    </row>
    <row r="335" spans="1:9" ht="15">
      <c r="A335" s="30" t="s">
        <v>60</v>
      </c>
      <c r="B335" s="43">
        <v>0</v>
      </c>
      <c r="C335" s="43">
        <v>0</v>
      </c>
      <c r="D335" s="43">
        <v>0</v>
      </c>
      <c r="E335" s="43">
        <v>0</v>
      </c>
      <c r="F335" s="422"/>
      <c r="G335" s="43">
        <v>0</v>
      </c>
      <c r="H335" s="44">
        <v>0</v>
      </c>
      <c r="I335" s="39">
        <f t="shared" si="59"/>
        <v>0</v>
      </c>
    </row>
    <row r="336" spans="1:9" ht="15">
      <c r="A336" s="28" t="s">
        <v>22</v>
      </c>
      <c r="B336" s="40">
        <v>3.8028266758952882</v>
      </c>
      <c r="C336" s="40">
        <v>410.83840168842812</v>
      </c>
      <c r="D336" s="40">
        <v>0.35877163567657783</v>
      </c>
      <c r="E336" s="40">
        <v>0</v>
      </c>
      <c r="F336" s="422"/>
      <c r="G336" s="40">
        <v>0</v>
      </c>
      <c r="H336" s="41">
        <v>0</v>
      </c>
      <c r="I336" s="42">
        <f t="shared" si="59"/>
        <v>415</v>
      </c>
    </row>
    <row r="337" spans="1:11" ht="15">
      <c r="A337" s="30" t="s">
        <v>23</v>
      </c>
      <c r="B337" s="43">
        <v>0</v>
      </c>
      <c r="C337" s="43">
        <v>0</v>
      </c>
      <c r="D337" s="43">
        <v>0</v>
      </c>
      <c r="E337" s="43">
        <v>0</v>
      </c>
      <c r="F337" s="422"/>
      <c r="G337" s="43">
        <v>0</v>
      </c>
      <c r="H337" s="44">
        <v>0</v>
      </c>
      <c r="I337" s="39">
        <f t="shared" si="59"/>
        <v>0</v>
      </c>
    </row>
    <row r="338" spans="1:11" ht="15">
      <c r="A338" s="28" t="s">
        <v>24</v>
      </c>
      <c r="B338" s="40">
        <v>18.588968829859365</v>
      </c>
      <c r="C338" s="40">
        <v>0</v>
      </c>
      <c r="D338" s="40">
        <v>44.601831170140642</v>
      </c>
      <c r="E338" s="40">
        <v>0</v>
      </c>
      <c r="F338" s="422"/>
      <c r="G338" s="40">
        <v>0</v>
      </c>
      <c r="H338" s="41">
        <v>0</v>
      </c>
      <c r="I338" s="42">
        <f t="shared" si="59"/>
        <v>63.19080000000001</v>
      </c>
    </row>
    <row r="339" spans="1:11" s="15" customFormat="1" ht="15.75" thickBot="1">
      <c r="A339" s="30" t="s">
        <v>25</v>
      </c>
      <c r="B339" s="43">
        <v>28.183177790583581</v>
      </c>
      <c r="C339" s="43">
        <v>18.346200800886944</v>
      </c>
      <c r="D339" s="43">
        <v>45.280920226971517</v>
      </c>
      <c r="E339" s="43">
        <v>1346.2612091217907</v>
      </c>
      <c r="F339" s="423"/>
      <c r="G339" s="43">
        <v>108.16089205976689</v>
      </c>
      <c r="H339" s="44">
        <v>0</v>
      </c>
      <c r="I339" s="39">
        <f t="shared" si="59"/>
        <v>1546.2323999999996</v>
      </c>
      <c r="J339" s="4"/>
      <c r="K339" s="296">
        <v>0</v>
      </c>
    </row>
    <row r="340" spans="1:11" ht="15">
      <c r="A340" s="31" t="s">
        <v>26</v>
      </c>
      <c r="B340" s="45">
        <f>SUM(B319:B339)</f>
        <v>739.91418741783627</v>
      </c>
      <c r="C340" s="45">
        <f t="shared" ref="C340" si="60">SUM(C319:C339)</f>
        <v>1824.8186514406664</v>
      </c>
      <c r="D340" s="45">
        <f>SUM(D319:D339)</f>
        <v>403.64125930606315</v>
      </c>
      <c r="E340" s="45">
        <f>SUM(E319:E339)</f>
        <v>1610.6227508554348</v>
      </c>
      <c r="F340" s="45">
        <f t="shared" ref="F340" si="61">SUM(F319:F339)</f>
        <v>0</v>
      </c>
      <c r="G340" s="45">
        <f>SUM(G319:G339)</f>
        <v>108.16089205976689</v>
      </c>
      <c r="H340" s="46">
        <f t="shared" ref="H340" si="62">SUM(H319:H339)</f>
        <v>0</v>
      </c>
      <c r="I340" s="47">
        <f>SUM(I319:I339)</f>
        <v>4687.1577410797672</v>
      </c>
      <c r="K340" s="296">
        <v>0</v>
      </c>
    </row>
    <row r="341" spans="1:11" ht="15" thickBot="1">
      <c r="A341" s="32" t="s">
        <v>90</v>
      </c>
      <c r="B341" s="48">
        <f>B340/$I340</f>
        <v>0.15785988615936453</v>
      </c>
      <c r="C341" s="48">
        <f t="shared" ref="C341:I341" si="63">C340/$I340</f>
        <v>0.3893230721567924</v>
      </c>
      <c r="D341" s="48">
        <f t="shared" si="63"/>
        <v>8.6116423129612332E-2</v>
      </c>
      <c r="E341" s="48">
        <f t="shared" si="63"/>
        <v>0.3436246100145971</v>
      </c>
      <c r="F341" s="48">
        <f t="shared" si="63"/>
        <v>0</v>
      </c>
      <c r="G341" s="48">
        <f t="shared" si="63"/>
        <v>2.3076008539633697E-2</v>
      </c>
      <c r="H341" s="48">
        <f t="shared" si="63"/>
        <v>0</v>
      </c>
      <c r="I341" s="49">
        <f t="shared" si="63"/>
        <v>1</v>
      </c>
      <c r="K341" s="296"/>
    </row>
    <row r="342" spans="1:11" ht="15" thickBot="1">
      <c r="A342" s="2"/>
      <c r="B342" s="2"/>
      <c r="C342" s="2"/>
      <c r="D342" s="2"/>
      <c r="E342" s="2"/>
      <c r="F342" s="2"/>
      <c r="G342" s="2"/>
      <c r="H342" s="2"/>
      <c r="I342" s="2"/>
      <c r="K342" s="296"/>
    </row>
    <row r="343" spans="1:11" ht="28.5">
      <c r="A343" s="444" t="s">
        <v>40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27</v>
      </c>
      <c r="G343" s="35" t="s">
        <v>4</v>
      </c>
      <c r="H343" s="35" t="s">
        <v>5</v>
      </c>
      <c r="I343" s="36" t="s">
        <v>6</v>
      </c>
      <c r="K343" s="296"/>
    </row>
    <row r="344" spans="1:11" ht="15">
      <c r="A344" s="445" t="s">
        <v>40</v>
      </c>
      <c r="B344" s="409" t="s">
        <v>93</v>
      </c>
      <c r="C344" s="410"/>
      <c r="D344" s="410"/>
      <c r="E344" s="410"/>
      <c r="F344" s="410"/>
      <c r="G344" s="410"/>
      <c r="H344" s="410"/>
      <c r="I344" s="411"/>
      <c r="K344" s="296"/>
    </row>
    <row r="345" spans="1:11" ht="15">
      <c r="A345" s="27" t="s">
        <v>7</v>
      </c>
      <c r="B345" s="37">
        <v>0</v>
      </c>
      <c r="C345" s="37">
        <v>0</v>
      </c>
      <c r="D345" s="37">
        <v>0</v>
      </c>
      <c r="E345" s="37">
        <v>0</v>
      </c>
      <c r="F345" s="421">
        <v>0</v>
      </c>
      <c r="G345" s="37">
        <v>0</v>
      </c>
      <c r="H345" s="38">
        <v>0</v>
      </c>
      <c r="I345" s="39">
        <f>SUM(B345:H345)</f>
        <v>0</v>
      </c>
      <c r="K345" s="296"/>
    </row>
    <row r="346" spans="1:11" ht="15">
      <c r="A346" s="28" t="s">
        <v>8</v>
      </c>
      <c r="B346" s="40">
        <v>0</v>
      </c>
      <c r="C346" s="40">
        <v>0</v>
      </c>
      <c r="D346" s="40">
        <v>0</v>
      </c>
      <c r="E346" s="40">
        <v>0</v>
      </c>
      <c r="F346" s="422"/>
      <c r="G346" s="40">
        <v>0</v>
      </c>
      <c r="H346" s="41">
        <v>0</v>
      </c>
      <c r="I346" s="42">
        <f t="shared" ref="I346:I365" si="64">SUM(B346:H346)</f>
        <v>0</v>
      </c>
      <c r="K346" s="296">
        <v>0</v>
      </c>
    </row>
    <row r="347" spans="1:11" ht="15">
      <c r="A347" s="29" t="s">
        <v>9</v>
      </c>
      <c r="B347" s="43">
        <v>0</v>
      </c>
      <c r="C347" s="43">
        <v>0</v>
      </c>
      <c r="D347" s="43">
        <v>0</v>
      </c>
      <c r="E347" s="43">
        <v>0</v>
      </c>
      <c r="F347" s="422"/>
      <c r="G347" s="43">
        <v>0</v>
      </c>
      <c r="H347" s="44">
        <v>0</v>
      </c>
      <c r="I347" s="39">
        <f t="shared" si="64"/>
        <v>0</v>
      </c>
      <c r="K347" s="296">
        <v>0</v>
      </c>
    </row>
    <row r="348" spans="1:11" ht="15">
      <c r="A348" s="28" t="s">
        <v>10</v>
      </c>
      <c r="B348" s="40">
        <v>0</v>
      </c>
      <c r="C348" s="40">
        <v>0</v>
      </c>
      <c r="D348" s="40">
        <v>0</v>
      </c>
      <c r="E348" s="40">
        <v>0</v>
      </c>
      <c r="F348" s="422"/>
      <c r="G348" s="40">
        <v>0</v>
      </c>
      <c r="H348" s="41">
        <v>0</v>
      </c>
      <c r="I348" s="42">
        <f t="shared" si="64"/>
        <v>0</v>
      </c>
      <c r="K348" s="296">
        <v>0</v>
      </c>
    </row>
    <row r="349" spans="1:11" ht="15">
      <c r="A349" s="29" t="s">
        <v>11</v>
      </c>
      <c r="B349" s="43">
        <v>0</v>
      </c>
      <c r="C349" s="43">
        <v>0</v>
      </c>
      <c r="D349" s="43">
        <v>0</v>
      </c>
      <c r="E349" s="43">
        <v>0</v>
      </c>
      <c r="F349" s="422"/>
      <c r="G349" s="43">
        <v>0</v>
      </c>
      <c r="H349" s="44">
        <v>0</v>
      </c>
      <c r="I349" s="39">
        <f t="shared" si="64"/>
        <v>0</v>
      </c>
      <c r="K349" s="296">
        <v>0</v>
      </c>
    </row>
    <row r="350" spans="1:11" ht="15">
      <c r="A350" s="28" t="s">
        <v>12</v>
      </c>
      <c r="B350" s="40">
        <v>1.16574829481271E-8</v>
      </c>
      <c r="C350" s="40">
        <v>1.16574829481271E-8</v>
      </c>
      <c r="D350" s="40">
        <v>1.16574829481271E-8</v>
      </c>
      <c r="E350" s="40">
        <v>2.329952439993753E-2</v>
      </c>
      <c r="F350" s="422"/>
      <c r="G350" s="40">
        <v>0</v>
      </c>
      <c r="H350" s="41">
        <v>0</v>
      </c>
      <c r="I350" s="42">
        <f t="shared" si="64"/>
        <v>2.3299559372386373E-2</v>
      </c>
      <c r="K350" s="296">
        <v>0</v>
      </c>
    </row>
    <row r="351" spans="1:11" ht="15">
      <c r="A351" s="29" t="s">
        <v>13</v>
      </c>
      <c r="B351" s="43">
        <v>0</v>
      </c>
      <c r="C351" s="43">
        <v>0</v>
      </c>
      <c r="D351" s="43">
        <v>0</v>
      </c>
      <c r="E351" s="43">
        <v>0</v>
      </c>
      <c r="F351" s="422"/>
      <c r="G351" s="43">
        <v>0</v>
      </c>
      <c r="H351" s="44">
        <v>0</v>
      </c>
      <c r="I351" s="39">
        <f t="shared" si="64"/>
        <v>0</v>
      </c>
      <c r="K351" s="296">
        <v>0</v>
      </c>
    </row>
    <row r="352" spans="1:11" ht="15">
      <c r="A352" s="28" t="s">
        <v>14</v>
      </c>
      <c r="B352" s="40">
        <v>6.5978892759348039E-9</v>
      </c>
      <c r="C352" s="40">
        <v>6.5978892759348039E-9</v>
      </c>
      <c r="D352" s="40">
        <v>6.5978892759348039E-9</v>
      </c>
      <c r="E352" s="40">
        <v>4.358724732330546</v>
      </c>
      <c r="F352" s="422"/>
      <c r="G352" s="40">
        <v>0</v>
      </c>
      <c r="H352" s="41">
        <v>0</v>
      </c>
      <c r="I352" s="42">
        <f t="shared" si="64"/>
        <v>4.3587247521242141</v>
      </c>
      <c r="K352" s="296">
        <v>0</v>
      </c>
    </row>
    <row r="353" spans="1:11" ht="15">
      <c r="A353" s="29" t="s">
        <v>15</v>
      </c>
      <c r="B353" s="43">
        <v>0</v>
      </c>
      <c r="C353" s="43">
        <v>0</v>
      </c>
      <c r="D353" s="43">
        <v>0</v>
      </c>
      <c r="E353" s="43">
        <v>0</v>
      </c>
      <c r="F353" s="422"/>
      <c r="G353" s="43">
        <v>0</v>
      </c>
      <c r="H353" s="44">
        <v>0</v>
      </c>
      <c r="I353" s="39">
        <f t="shared" si="64"/>
        <v>0</v>
      </c>
      <c r="K353" s="296">
        <v>0</v>
      </c>
    </row>
    <row r="354" spans="1:11" ht="15">
      <c r="A354" s="28" t="s">
        <v>16</v>
      </c>
      <c r="B354" s="40">
        <v>9.9825856904606144E-3</v>
      </c>
      <c r="C354" s="40">
        <v>0.29383635226863081</v>
      </c>
      <c r="D354" s="40">
        <v>4.6961810574954539</v>
      </c>
      <c r="E354" s="40">
        <v>4.5454545289256197E-9</v>
      </c>
      <c r="F354" s="422"/>
      <c r="G354" s="40">
        <v>0</v>
      </c>
      <c r="H354" s="41">
        <v>0</v>
      </c>
      <c r="I354" s="42">
        <f t="shared" si="64"/>
        <v>5</v>
      </c>
      <c r="K354" s="296">
        <v>0</v>
      </c>
    </row>
    <row r="355" spans="1:11" ht="15">
      <c r="A355" s="29" t="s">
        <v>17</v>
      </c>
      <c r="B355" s="43">
        <v>8.9999999325000015</v>
      </c>
      <c r="C355" s="43">
        <v>2.2499999774999974E-8</v>
      </c>
      <c r="D355" s="43">
        <v>2.2499999774999974E-8</v>
      </c>
      <c r="E355" s="43">
        <v>2.2499999774999974E-8</v>
      </c>
      <c r="F355" s="422"/>
      <c r="G355" s="43">
        <v>0</v>
      </c>
      <c r="H355" s="44">
        <v>0</v>
      </c>
      <c r="I355" s="39">
        <f t="shared" si="64"/>
        <v>9.0000000000000018</v>
      </c>
      <c r="K355" s="296">
        <v>0</v>
      </c>
    </row>
    <row r="356" spans="1:11" ht="14.25" customHeight="1">
      <c r="A356" s="28" t="s">
        <v>18</v>
      </c>
      <c r="B356" s="40">
        <v>0</v>
      </c>
      <c r="C356" s="40">
        <v>0</v>
      </c>
      <c r="D356" s="40">
        <v>0</v>
      </c>
      <c r="E356" s="40">
        <v>0</v>
      </c>
      <c r="F356" s="422"/>
      <c r="G356" s="40">
        <v>0</v>
      </c>
      <c r="H356" s="41">
        <v>0</v>
      </c>
      <c r="I356" s="42">
        <f t="shared" si="64"/>
        <v>0</v>
      </c>
      <c r="K356" s="296">
        <v>0</v>
      </c>
    </row>
    <row r="357" spans="1:11" ht="14.25" customHeight="1">
      <c r="A357" s="29" t="s">
        <v>140</v>
      </c>
      <c r="B357" s="43">
        <v>7.7440284356018347</v>
      </c>
      <c r="C357" s="43">
        <v>208.05576185923874</v>
      </c>
      <c r="D357" s="43">
        <v>265.20020969477065</v>
      </c>
      <c r="E357" s="43">
        <v>1.0388768897590604E-8</v>
      </c>
      <c r="F357" s="422"/>
      <c r="G357" s="43">
        <v>0</v>
      </c>
      <c r="H357" s="44">
        <v>0</v>
      </c>
      <c r="I357" s="39">
        <f>SUM(B357:H357)</f>
        <v>481</v>
      </c>
      <c r="K357" s="296">
        <v>0</v>
      </c>
    </row>
    <row r="358" spans="1:11" ht="15">
      <c r="A358" s="28" t="s">
        <v>19</v>
      </c>
      <c r="B358" s="40">
        <v>0</v>
      </c>
      <c r="C358" s="40">
        <v>0</v>
      </c>
      <c r="D358" s="40">
        <v>0</v>
      </c>
      <c r="E358" s="40">
        <v>0</v>
      </c>
      <c r="F358" s="422"/>
      <c r="G358" s="40">
        <v>0</v>
      </c>
      <c r="H358" s="41">
        <v>0</v>
      </c>
      <c r="I358" s="42">
        <f t="shared" si="64"/>
        <v>0</v>
      </c>
      <c r="K358" s="296">
        <v>0</v>
      </c>
    </row>
    <row r="359" spans="1:11" ht="15">
      <c r="A359" s="29" t="s">
        <v>20</v>
      </c>
      <c r="B359" s="43">
        <v>0</v>
      </c>
      <c r="C359" s="43">
        <v>0</v>
      </c>
      <c r="D359" s="43">
        <v>0</v>
      </c>
      <c r="E359" s="43">
        <v>0</v>
      </c>
      <c r="F359" s="422"/>
      <c r="G359" s="43">
        <v>0</v>
      </c>
      <c r="H359" s="44">
        <v>0</v>
      </c>
      <c r="I359" s="39">
        <f t="shared" si="64"/>
        <v>0</v>
      </c>
      <c r="K359" s="296">
        <v>0</v>
      </c>
    </row>
    <row r="360" spans="1:11" ht="15">
      <c r="A360" s="28" t="s">
        <v>21</v>
      </c>
      <c r="B360" s="40">
        <v>3.1566066552060468</v>
      </c>
      <c r="C360" s="40">
        <v>169.93531373765941</v>
      </c>
      <c r="D360" s="40">
        <v>52.90807960152663</v>
      </c>
      <c r="E360" s="40">
        <v>5.6079404460935044E-9</v>
      </c>
      <c r="F360" s="422"/>
      <c r="G360" s="40">
        <v>0</v>
      </c>
      <c r="H360" s="41">
        <v>0</v>
      </c>
      <c r="I360" s="42">
        <f t="shared" si="64"/>
        <v>226.00000000000003</v>
      </c>
      <c r="K360" s="296">
        <v>0</v>
      </c>
    </row>
    <row r="361" spans="1:11" ht="15">
      <c r="A361" s="30" t="s">
        <v>60</v>
      </c>
      <c r="B361" s="43">
        <v>13.992876241084589</v>
      </c>
      <c r="C361" s="43">
        <v>23.730186989829029</v>
      </c>
      <c r="D361" s="43">
        <v>43.276936715086372</v>
      </c>
      <c r="E361" s="43">
        <v>5.3999999855999986E-8</v>
      </c>
      <c r="F361" s="422"/>
      <c r="G361" s="43">
        <v>0</v>
      </c>
      <c r="H361" s="44">
        <v>0</v>
      </c>
      <c r="I361" s="39">
        <f t="shared" si="64"/>
        <v>80.999999999999986</v>
      </c>
      <c r="J361" s="15"/>
      <c r="K361" s="296">
        <v>0</v>
      </c>
    </row>
    <row r="362" spans="1:11" s="15" customFormat="1" ht="15">
      <c r="A362" s="28" t="s">
        <v>22</v>
      </c>
      <c r="B362" s="40">
        <v>25.402018107276195</v>
      </c>
      <c r="C362" s="40">
        <v>73.962782935362782</v>
      </c>
      <c r="D362" s="40">
        <v>41.63519893498006</v>
      </c>
      <c r="E362" s="40">
        <v>2.2380952366742252E-8</v>
      </c>
      <c r="F362" s="422"/>
      <c r="G362" s="40">
        <v>0</v>
      </c>
      <c r="H362" s="41">
        <v>0</v>
      </c>
      <c r="I362" s="42">
        <f t="shared" si="64"/>
        <v>141</v>
      </c>
      <c r="J362" s="4"/>
      <c r="K362" s="296">
        <v>0</v>
      </c>
    </row>
    <row r="363" spans="1:11" ht="15">
      <c r="A363" s="30" t="s">
        <v>23</v>
      </c>
      <c r="B363" s="43">
        <v>0</v>
      </c>
      <c r="C363" s="43">
        <v>0</v>
      </c>
      <c r="D363" s="43">
        <v>0</v>
      </c>
      <c r="E363" s="43">
        <v>0</v>
      </c>
      <c r="F363" s="422"/>
      <c r="G363" s="43">
        <v>0</v>
      </c>
      <c r="H363" s="44">
        <v>0</v>
      </c>
      <c r="I363" s="39">
        <f t="shared" si="64"/>
        <v>0</v>
      </c>
      <c r="K363" s="296">
        <v>0</v>
      </c>
    </row>
    <row r="364" spans="1:11" ht="15">
      <c r="A364" s="28" t="s">
        <v>24</v>
      </c>
      <c r="B364" s="40">
        <v>8.3321254117631014</v>
      </c>
      <c r="C364" s="40">
        <v>1.1788895766033431E-4</v>
      </c>
      <c r="D364" s="40">
        <v>0.83695669154464758</v>
      </c>
      <c r="E364" s="40">
        <v>7.7345884950076298E-9</v>
      </c>
      <c r="F364" s="422"/>
      <c r="G364" s="40">
        <v>0</v>
      </c>
      <c r="H364" s="41">
        <v>0</v>
      </c>
      <c r="I364" s="42">
        <f t="shared" si="64"/>
        <v>9.1691999999999982</v>
      </c>
      <c r="K364" s="296">
        <v>0</v>
      </c>
    </row>
    <row r="365" spans="1:11" ht="15.75" thickBot="1">
      <c r="A365" s="30" t="s">
        <v>25</v>
      </c>
      <c r="B365" s="43">
        <v>2.5507246515183444</v>
      </c>
      <c r="C365" s="43">
        <v>4.2132804226226472</v>
      </c>
      <c r="D365" s="43">
        <v>2.4794584041400003</v>
      </c>
      <c r="E365" s="43">
        <v>410.54418644183909</v>
      </c>
      <c r="F365" s="423"/>
      <c r="G365" s="43">
        <v>5.2815370543775328</v>
      </c>
      <c r="H365" s="44">
        <v>2.241302550238343E-2</v>
      </c>
      <c r="I365" s="39">
        <f t="shared" si="64"/>
        <v>425.09159999999997</v>
      </c>
      <c r="K365" s="296">
        <v>0</v>
      </c>
    </row>
    <row r="366" spans="1:11" ht="15">
      <c r="A366" s="31" t="s">
        <v>26</v>
      </c>
      <c r="B366" s="45">
        <f>SUM(B345:B365)</f>
        <v>70.18836203889596</v>
      </c>
      <c r="C366" s="45">
        <f t="shared" ref="C366" si="65">SUM(C345:C365)</f>
        <v>480.19128022669429</v>
      </c>
      <c r="D366" s="45">
        <f>SUM(D345:D365)</f>
        <v>411.03302114029918</v>
      </c>
      <c r="E366" s="45">
        <f>SUM(E345:E365)</f>
        <v>414.92621082572725</v>
      </c>
      <c r="F366" s="45">
        <f t="shared" ref="F366" si="66">SUM(F345:F365)</f>
        <v>0</v>
      </c>
      <c r="G366" s="45">
        <f>SUM(G345:G365)</f>
        <v>5.2815370543775328</v>
      </c>
      <c r="H366" s="46">
        <f t="shared" ref="H366" si="67">SUM(H345:H365)</f>
        <v>2.241302550238343E-2</v>
      </c>
      <c r="I366" s="47">
        <f>SUM(I345:I365)</f>
        <v>1381.6428243114965</v>
      </c>
      <c r="K366" s="296">
        <v>0</v>
      </c>
    </row>
    <row r="367" spans="1:11" ht="15" thickBot="1">
      <c r="A367" s="32" t="s">
        <v>90</v>
      </c>
      <c r="B367" s="48">
        <f>B366/$I366</f>
        <v>5.080065614922756E-2</v>
      </c>
      <c r="C367" s="48">
        <f t="shared" ref="C367:I367" si="68">C366/$I366</f>
        <v>0.3475509529505097</v>
      </c>
      <c r="D367" s="48">
        <f t="shared" si="68"/>
        <v>0.29749586065785572</v>
      </c>
      <c r="E367" s="48">
        <f t="shared" si="68"/>
        <v>0.30031365815003186</v>
      </c>
      <c r="F367" s="48">
        <f t="shared" si="68"/>
        <v>0</v>
      </c>
      <c r="G367" s="48">
        <f t="shared" si="68"/>
        <v>3.8226500810797036E-3</v>
      </c>
      <c r="H367" s="48">
        <f t="shared" si="68"/>
        <v>1.6222011295540395E-5</v>
      </c>
      <c r="I367" s="49">
        <f t="shared" si="68"/>
        <v>1</v>
      </c>
      <c r="K367" s="296"/>
    </row>
    <row r="368" spans="1:11" ht="15" thickBot="1">
      <c r="A368" s="2"/>
      <c r="B368" s="2"/>
      <c r="C368" s="2"/>
      <c r="D368" s="2"/>
      <c r="E368" s="2"/>
      <c r="F368" s="2"/>
      <c r="G368" s="2"/>
      <c r="H368" s="2"/>
      <c r="I368" s="2"/>
      <c r="K368" s="296"/>
    </row>
    <row r="369" spans="1:11" ht="28.5">
      <c r="A369" s="444" t="s">
        <v>41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27</v>
      </c>
      <c r="G369" s="35" t="s">
        <v>4</v>
      </c>
      <c r="H369" s="35" t="s">
        <v>5</v>
      </c>
      <c r="I369" s="36" t="s">
        <v>6</v>
      </c>
      <c r="K369" s="296"/>
    </row>
    <row r="370" spans="1:11" ht="15">
      <c r="A370" s="445" t="s">
        <v>41</v>
      </c>
      <c r="B370" s="409" t="s">
        <v>93</v>
      </c>
      <c r="C370" s="410"/>
      <c r="D370" s="410"/>
      <c r="E370" s="410"/>
      <c r="F370" s="410"/>
      <c r="G370" s="410"/>
      <c r="H370" s="410"/>
      <c r="I370" s="411"/>
      <c r="K370" s="296"/>
    </row>
    <row r="371" spans="1:11" ht="15">
      <c r="A371" s="27" t="s">
        <v>7</v>
      </c>
      <c r="B371" s="37">
        <v>0</v>
      </c>
      <c r="C371" s="37">
        <v>0</v>
      </c>
      <c r="D371" s="37">
        <v>0</v>
      </c>
      <c r="E371" s="37">
        <v>0</v>
      </c>
      <c r="F371" s="421">
        <v>0</v>
      </c>
      <c r="G371" s="37">
        <v>0</v>
      </c>
      <c r="H371" s="38">
        <v>0</v>
      </c>
      <c r="I371" s="39">
        <f>SUM(B371:H371)</f>
        <v>0</v>
      </c>
      <c r="K371" s="296"/>
    </row>
    <row r="372" spans="1:11" ht="15">
      <c r="A372" s="28" t="s">
        <v>8</v>
      </c>
      <c r="B372" s="40">
        <v>0</v>
      </c>
      <c r="C372" s="40">
        <v>0</v>
      </c>
      <c r="D372" s="40">
        <v>0</v>
      </c>
      <c r="E372" s="40">
        <v>0</v>
      </c>
      <c r="F372" s="422"/>
      <c r="G372" s="40">
        <v>0</v>
      </c>
      <c r="H372" s="41">
        <v>0</v>
      </c>
      <c r="I372" s="42">
        <f t="shared" ref="I372:I391" si="69">SUM(B372:H372)</f>
        <v>0</v>
      </c>
      <c r="K372" s="296"/>
    </row>
    <row r="373" spans="1:11" ht="15">
      <c r="A373" s="29" t="s">
        <v>9</v>
      </c>
      <c r="B373" s="43">
        <v>0</v>
      </c>
      <c r="C373" s="43">
        <v>0</v>
      </c>
      <c r="D373" s="43">
        <v>0</v>
      </c>
      <c r="E373" s="43">
        <v>0</v>
      </c>
      <c r="F373" s="422"/>
      <c r="G373" s="43">
        <v>0</v>
      </c>
      <c r="H373" s="44">
        <v>0</v>
      </c>
      <c r="I373" s="39">
        <f t="shared" si="69"/>
        <v>0</v>
      </c>
      <c r="K373" s="296"/>
    </row>
    <row r="374" spans="1:11" ht="15">
      <c r="A374" s="28" t="s">
        <v>10</v>
      </c>
      <c r="B374" s="40">
        <v>8.9999998200000048E-8</v>
      </c>
      <c r="C374" s="40">
        <v>8.9999998200000048E-8</v>
      </c>
      <c r="D374" s="40">
        <v>17.999999730000006</v>
      </c>
      <c r="E374" s="40">
        <v>8.9999998200000048E-8</v>
      </c>
      <c r="F374" s="422"/>
      <c r="G374" s="40">
        <v>0</v>
      </c>
      <c r="H374" s="41">
        <v>0</v>
      </c>
      <c r="I374" s="42">
        <f t="shared" si="69"/>
        <v>18</v>
      </c>
      <c r="K374" s="296"/>
    </row>
    <row r="375" spans="1:11" ht="15">
      <c r="A375" s="29" t="s">
        <v>11</v>
      </c>
      <c r="B375" s="43">
        <v>0</v>
      </c>
      <c r="C375" s="43">
        <v>0</v>
      </c>
      <c r="D375" s="43">
        <v>0</v>
      </c>
      <c r="E375" s="43">
        <v>0</v>
      </c>
      <c r="F375" s="422"/>
      <c r="G375" s="43">
        <v>0</v>
      </c>
      <c r="H375" s="44">
        <v>0</v>
      </c>
      <c r="I375" s="39">
        <f t="shared" si="69"/>
        <v>0</v>
      </c>
      <c r="K375" s="296"/>
    </row>
    <row r="376" spans="1:11" ht="15">
      <c r="A376" s="28" t="s">
        <v>12</v>
      </c>
      <c r="B376" s="40">
        <v>1.16575060730533E-8</v>
      </c>
      <c r="C376" s="40">
        <v>1.16575060730533E-8</v>
      </c>
      <c r="D376" s="40">
        <v>1.16575060730533E-8</v>
      </c>
      <c r="E376" s="40">
        <v>2.6451721504552901</v>
      </c>
      <c r="F376" s="422"/>
      <c r="G376" s="40">
        <v>0</v>
      </c>
      <c r="H376" s="41">
        <v>0</v>
      </c>
      <c r="I376" s="42">
        <f t="shared" si="69"/>
        <v>2.6451721854278083</v>
      </c>
      <c r="K376" s="296"/>
    </row>
    <row r="377" spans="1:11" ht="15">
      <c r="A377" s="29" t="s">
        <v>13</v>
      </c>
      <c r="B377" s="43">
        <v>0</v>
      </c>
      <c r="C377" s="43">
        <v>0</v>
      </c>
      <c r="D377" s="43">
        <v>0</v>
      </c>
      <c r="E377" s="43">
        <v>0</v>
      </c>
      <c r="F377" s="422"/>
      <c r="G377" s="43">
        <v>0</v>
      </c>
      <c r="H377" s="44">
        <v>0</v>
      </c>
      <c r="I377" s="39">
        <f t="shared" si="69"/>
        <v>0</v>
      </c>
      <c r="K377" s="296"/>
    </row>
    <row r="378" spans="1:11" ht="15">
      <c r="A378" s="28" t="s">
        <v>14</v>
      </c>
      <c r="B378" s="40">
        <v>6.5978893156626815E-9</v>
      </c>
      <c r="C378" s="40">
        <v>6.5978893156626815E-9</v>
      </c>
      <c r="D378" s="40">
        <v>6.5978893156626815E-9</v>
      </c>
      <c r="E378" s="40">
        <v>785.94037940297528</v>
      </c>
      <c r="F378" s="422"/>
      <c r="G378" s="40">
        <v>0</v>
      </c>
      <c r="H378" s="41">
        <v>0</v>
      </c>
      <c r="I378" s="42">
        <f t="shared" si="69"/>
        <v>785.94037942276896</v>
      </c>
      <c r="K378" s="296"/>
    </row>
    <row r="379" spans="1:11" ht="15">
      <c r="A379" s="29" t="s">
        <v>15</v>
      </c>
      <c r="B379" s="43">
        <v>13.999999992758619</v>
      </c>
      <c r="C379" s="43">
        <v>2.4137931017835908E-9</v>
      </c>
      <c r="D379" s="43">
        <v>2.4137931017835908E-9</v>
      </c>
      <c r="E379" s="43">
        <v>2.4137931017835908E-9</v>
      </c>
      <c r="F379" s="422"/>
      <c r="G379" s="43">
        <v>0</v>
      </c>
      <c r="H379" s="44">
        <v>0</v>
      </c>
      <c r="I379" s="39">
        <f t="shared" si="69"/>
        <v>14</v>
      </c>
      <c r="K379" s="296"/>
    </row>
    <row r="380" spans="1:11" ht="14.25" customHeight="1">
      <c r="A380" s="28" t="s">
        <v>16</v>
      </c>
      <c r="B380" s="40">
        <v>32.71633944944702</v>
      </c>
      <c r="C380" s="40">
        <v>7.8070175424899956E-9</v>
      </c>
      <c r="D380" s="40">
        <v>145.28366053493895</v>
      </c>
      <c r="E380" s="40">
        <v>7.8070175424899956E-9</v>
      </c>
      <c r="F380" s="422"/>
      <c r="G380" s="40">
        <v>0</v>
      </c>
      <c r="H380" s="41">
        <v>0</v>
      </c>
      <c r="I380" s="42">
        <f t="shared" si="69"/>
        <v>178</v>
      </c>
      <c r="K380" s="296"/>
    </row>
    <row r="381" spans="1:11" ht="15">
      <c r="A381" s="29" t="s">
        <v>17</v>
      </c>
      <c r="B381" s="43">
        <v>2.3235430972254032</v>
      </c>
      <c r="C381" s="43">
        <v>1.3555555543506174E-8</v>
      </c>
      <c r="D381" s="43">
        <v>58.67645687566349</v>
      </c>
      <c r="E381" s="43">
        <v>1.3555555543506174E-8</v>
      </c>
      <c r="F381" s="422"/>
      <c r="G381" s="43">
        <v>0</v>
      </c>
      <c r="H381" s="44">
        <v>0</v>
      </c>
      <c r="I381" s="39">
        <f t="shared" si="69"/>
        <v>61.000000000000007</v>
      </c>
      <c r="K381" s="296"/>
    </row>
    <row r="382" spans="1:11" ht="15">
      <c r="A382" s="28" t="s">
        <v>18</v>
      </c>
      <c r="B382" s="40">
        <v>0</v>
      </c>
      <c r="C382" s="40">
        <v>0</v>
      </c>
      <c r="D382" s="40">
        <v>0</v>
      </c>
      <c r="E382" s="40">
        <v>0</v>
      </c>
      <c r="F382" s="422"/>
      <c r="G382" s="40">
        <v>0</v>
      </c>
      <c r="H382" s="41">
        <v>0</v>
      </c>
      <c r="I382" s="42">
        <f t="shared" si="69"/>
        <v>0</v>
      </c>
      <c r="K382" s="296"/>
    </row>
    <row r="383" spans="1:11" ht="15">
      <c r="A383" s="29" t="s">
        <v>140</v>
      </c>
      <c r="B383" s="43">
        <v>53.935196332259011</v>
      </c>
      <c r="C383" s="43">
        <v>4.5531604158441672</v>
      </c>
      <c r="D383" s="43">
        <v>126.51164322905733</v>
      </c>
      <c r="E383" s="43">
        <v>2.2839506161560738E-8</v>
      </c>
      <c r="F383" s="422"/>
      <c r="G383" s="43">
        <v>0</v>
      </c>
      <c r="H383" s="44">
        <v>0</v>
      </c>
      <c r="I383" s="39">
        <f>SUM(B383:H383)</f>
        <v>185.00000000000003</v>
      </c>
      <c r="J383" s="15"/>
      <c r="K383" s="296"/>
    </row>
    <row r="384" spans="1:11" s="15" customFormat="1" ht="15">
      <c r="A384" s="28" t="s">
        <v>19</v>
      </c>
      <c r="B384" s="40">
        <v>0</v>
      </c>
      <c r="C384" s="40">
        <v>0</v>
      </c>
      <c r="D384" s="40">
        <v>0</v>
      </c>
      <c r="E384" s="40">
        <v>0</v>
      </c>
      <c r="F384" s="422"/>
      <c r="G384" s="40">
        <v>0</v>
      </c>
      <c r="H384" s="41">
        <v>0</v>
      </c>
      <c r="I384" s="42">
        <f t="shared" si="69"/>
        <v>0</v>
      </c>
      <c r="J384" s="4"/>
      <c r="K384" s="296"/>
    </row>
    <row r="385" spans="1:11" ht="15">
      <c r="A385" s="29" t="s">
        <v>20</v>
      </c>
      <c r="B385" s="43">
        <v>0</v>
      </c>
      <c r="C385" s="43">
        <v>0</v>
      </c>
      <c r="D385" s="43">
        <v>0</v>
      </c>
      <c r="E385" s="43">
        <v>0</v>
      </c>
      <c r="F385" s="422"/>
      <c r="G385" s="43">
        <v>0</v>
      </c>
      <c r="H385" s="44">
        <v>0</v>
      </c>
      <c r="I385" s="39">
        <f t="shared" si="69"/>
        <v>0</v>
      </c>
      <c r="K385" s="296"/>
    </row>
    <row r="386" spans="1:11" ht="15">
      <c r="A386" s="28" t="s">
        <v>21</v>
      </c>
      <c r="B386" s="40">
        <v>2.5077949511368436</v>
      </c>
      <c r="C386" s="40">
        <v>9.9999999000000018E-9</v>
      </c>
      <c r="D386" s="40">
        <v>1.4922050288631563</v>
      </c>
      <c r="E386" s="40">
        <v>9.9999999000000018E-9</v>
      </c>
      <c r="F386" s="422"/>
      <c r="G386" s="40">
        <v>0</v>
      </c>
      <c r="H386" s="41">
        <v>0</v>
      </c>
      <c r="I386" s="42">
        <f t="shared" si="69"/>
        <v>4</v>
      </c>
      <c r="K386" s="296"/>
    </row>
    <row r="387" spans="1:11" ht="15">
      <c r="A387" s="30" t="s">
        <v>60</v>
      </c>
      <c r="B387" s="43">
        <v>5.9999999400000013</v>
      </c>
      <c r="C387" s="43">
        <v>1.9999999733333339E-8</v>
      </c>
      <c r="D387" s="43">
        <v>1.9999999733333339E-8</v>
      </c>
      <c r="E387" s="43">
        <v>1.9999999733333339E-8</v>
      </c>
      <c r="F387" s="422"/>
      <c r="G387" s="43">
        <v>0</v>
      </c>
      <c r="H387" s="44">
        <v>0</v>
      </c>
      <c r="I387" s="39">
        <f t="shared" si="69"/>
        <v>6.0000000000000009</v>
      </c>
      <c r="K387" s="296"/>
    </row>
    <row r="388" spans="1:11" ht="15">
      <c r="A388" s="28" t="s">
        <v>22</v>
      </c>
      <c r="B388" s="40">
        <v>15.999999985454544</v>
      </c>
      <c r="C388" s="40">
        <v>4.8484848426078968E-9</v>
      </c>
      <c r="D388" s="40">
        <v>4.8484848426078968E-9</v>
      </c>
      <c r="E388" s="40">
        <v>4.8484848426078968E-9</v>
      </c>
      <c r="F388" s="422"/>
      <c r="G388" s="40">
        <v>0</v>
      </c>
      <c r="H388" s="41">
        <v>0</v>
      </c>
      <c r="I388" s="42">
        <f t="shared" si="69"/>
        <v>15.999999999999996</v>
      </c>
      <c r="K388" s="296"/>
    </row>
    <row r="389" spans="1:11" ht="15">
      <c r="A389" s="30" t="s">
        <v>23</v>
      </c>
      <c r="B389" s="43">
        <v>0</v>
      </c>
      <c r="C389" s="43">
        <v>0</v>
      </c>
      <c r="D389" s="43">
        <v>0</v>
      </c>
      <c r="E389" s="43">
        <v>0</v>
      </c>
      <c r="F389" s="422"/>
      <c r="G389" s="43">
        <v>0</v>
      </c>
      <c r="H389" s="44">
        <v>0</v>
      </c>
      <c r="I389" s="39">
        <f t="shared" si="69"/>
        <v>0</v>
      </c>
      <c r="K389" s="296"/>
    </row>
    <row r="390" spans="1:11" ht="15">
      <c r="A390" s="28" t="s">
        <v>24</v>
      </c>
      <c r="B390" s="40">
        <v>14.302799976802257</v>
      </c>
      <c r="C390" s="40">
        <v>7.7325807540059232E-9</v>
      </c>
      <c r="D390" s="40">
        <v>7.7325807540059232E-9</v>
      </c>
      <c r="E390" s="40">
        <v>7.7325807540059232E-9</v>
      </c>
      <c r="F390" s="422"/>
      <c r="G390" s="40">
        <v>0</v>
      </c>
      <c r="H390" s="41">
        <v>0</v>
      </c>
      <c r="I390" s="42">
        <f t="shared" si="69"/>
        <v>14.3028</v>
      </c>
      <c r="K390" s="296"/>
    </row>
    <row r="391" spans="1:11" ht="15.75" thickBot="1">
      <c r="A391" s="30" t="s">
        <v>25</v>
      </c>
      <c r="B391" s="43">
        <v>19.466031617969108</v>
      </c>
      <c r="C391" s="43">
        <v>2.419651267732216E-2</v>
      </c>
      <c r="D391" s="43">
        <v>5.2612982863343269</v>
      </c>
      <c r="E391" s="43">
        <v>84.067794776022168</v>
      </c>
      <c r="F391" s="423"/>
      <c r="G391" s="43">
        <v>70.975478806997089</v>
      </c>
      <c r="H391" s="44">
        <v>0</v>
      </c>
      <c r="I391" s="39">
        <f t="shared" si="69"/>
        <v>179.79480000000001</v>
      </c>
      <c r="K391" s="296">
        <v>0</v>
      </c>
    </row>
    <row r="392" spans="1:11" ht="15">
      <c r="A392" s="31" t="s">
        <v>26</v>
      </c>
      <c r="B392" s="45">
        <f>SUM(B371:B391)</f>
        <v>161.25170545130817</v>
      </c>
      <c r="C392" s="45">
        <f t="shared" ref="C392" si="70">SUM(C371:C391)</f>
        <v>4.5773571031343145</v>
      </c>
      <c r="D392" s="45">
        <f>SUM(D371:D391)</f>
        <v>355.22526373810751</v>
      </c>
      <c r="E392" s="45">
        <f>SUM(E371:E391)</f>
        <v>872.65334650864963</v>
      </c>
      <c r="F392" s="45">
        <f t="shared" ref="F392" si="71">SUM(F371:F391)</f>
        <v>0</v>
      </c>
      <c r="G392" s="45">
        <f>SUM(G371:G391)</f>
        <v>70.975478806997089</v>
      </c>
      <c r="H392" s="46">
        <f t="shared" ref="H392" si="72">SUM(H371:H391)</f>
        <v>0</v>
      </c>
      <c r="I392" s="47">
        <f>SUM(I371:I391)</f>
        <v>1464.6831516081966</v>
      </c>
      <c r="K392" s="296">
        <v>0</v>
      </c>
    </row>
    <row r="393" spans="1:11" ht="15" thickBot="1">
      <c r="A393" s="32" t="s">
        <v>90</v>
      </c>
      <c r="B393" s="48">
        <f>B392/$I392</f>
        <v>0.11009323434509137</v>
      </c>
      <c r="C393" s="48">
        <f t="shared" ref="C393:I393" si="73">C392/$I392</f>
        <v>3.1251517422784965E-3</v>
      </c>
      <c r="D393" s="48">
        <f t="shared" si="73"/>
        <v>0.24252703620443533</v>
      </c>
      <c r="E393" s="48">
        <f t="shared" si="73"/>
        <v>0.59579667148522286</v>
      </c>
      <c r="F393" s="48">
        <f t="shared" si="73"/>
        <v>0</v>
      </c>
      <c r="G393" s="48">
        <f t="shared" si="73"/>
        <v>4.8457906222972011E-2</v>
      </c>
      <c r="H393" s="48">
        <f t="shared" si="73"/>
        <v>0</v>
      </c>
      <c r="I393" s="49">
        <f t="shared" si="73"/>
        <v>1</v>
      </c>
      <c r="K393" s="296"/>
    </row>
    <row r="394" spans="1:11" ht="15" thickBot="1">
      <c r="A394" s="2"/>
      <c r="B394" s="2"/>
      <c r="C394" s="2"/>
      <c r="D394" s="2"/>
      <c r="E394" s="2"/>
      <c r="F394" s="2"/>
      <c r="G394" s="2"/>
      <c r="H394" s="2"/>
      <c r="I394" s="2"/>
      <c r="K394" s="296"/>
    </row>
    <row r="395" spans="1:11" ht="28.5">
      <c r="A395" s="444" t="s">
        <v>42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27</v>
      </c>
      <c r="G395" s="35" t="s">
        <v>4</v>
      </c>
      <c r="H395" s="35" t="s">
        <v>5</v>
      </c>
      <c r="I395" s="36" t="s">
        <v>6</v>
      </c>
      <c r="K395" s="296"/>
    </row>
    <row r="396" spans="1:11" ht="15">
      <c r="A396" s="445" t="s">
        <v>42</v>
      </c>
      <c r="B396" s="409" t="s">
        <v>94</v>
      </c>
      <c r="C396" s="410"/>
      <c r="D396" s="410"/>
      <c r="E396" s="410"/>
      <c r="F396" s="410"/>
      <c r="G396" s="410"/>
      <c r="H396" s="410"/>
      <c r="I396" s="411"/>
      <c r="K396" s="296"/>
    </row>
    <row r="397" spans="1:11" ht="15">
      <c r="A397" s="27" t="s">
        <v>7</v>
      </c>
      <c r="B397" s="37">
        <v>0</v>
      </c>
      <c r="C397" s="37">
        <v>0</v>
      </c>
      <c r="D397" s="37">
        <v>0</v>
      </c>
      <c r="E397" s="37">
        <v>0</v>
      </c>
      <c r="F397" s="421">
        <v>0</v>
      </c>
      <c r="G397" s="37">
        <v>0</v>
      </c>
      <c r="H397" s="38">
        <v>0</v>
      </c>
      <c r="I397" s="39">
        <f>SUM(B397:H397)</f>
        <v>0</v>
      </c>
      <c r="K397" s="296">
        <v>0</v>
      </c>
    </row>
    <row r="398" spans="1:11" ht="15">
      <c r="A398" s="28" t="s">
        <v>8</v>
      </c>
      <c r="B398" s="40">
        <v>0</v>
      </c>
      <c r="C398" s="40">
        <v>0</v>
      </c>
      <c r="D398" s="40">
        <v>0</v>
      </c>
      <c r="E398" s="40">
        <v>0</v>
      </c>
      <c r="F398" s="422"/>
      <c r="G398" s="40">
        <v>0</v>
      </c>
      <c r="H398" s="41">
        <v>0</v>
      </c>
      <c r="I398" s="42">
        <f t="shared" ref="I398:I417" si="74">SUM(B398:H398)</f>
        <v>0</v>
      </c>
      <c r="K398" s="296">
        <v>0</v>
      </c>
    </row>
    <row r="399" spans="1:11" ht="15">
      <c r="A399" s="29" t="s">
        <v>9</v>
      </c>
      <c r="B399" s="43">
        <v>0</v>
      </c>
      <c r="C399" s="43">
        <v>0</v>
      </c>
      <c r="D399" s="43">
        <v>0</v>
      </c>
      <c r="E399" s="43">
        <v>0</v>
      </c>
      <c r="F399" s="422"/>
      <c r="G399" s="43">
        <v>0</v>
      </c>
      <c r="H399" s="44">
        <v>0</v>
      </c>
      <c r="I399" s="39">
        <f t="shared" si="74"/>
        <v>0</v>
      </c>
      <c r="K399" s="296">
        <v>0</v>
      </c>
    </row>
    <row r="400" spans="1:11" ht="15">
      <c r="A400" s="28" t="s">
        <v>10</v>
      </c>
      <c r="B400" s="40">
        <v>0</v>
      </c>
      <c r="C400" s="40">
        <v>0</v>
      </c>
      <c r="D400" s="40">
        <v>0</v>
      </c>
      <c r="E400" s="40">
        <v>0</v>
      </c>
      <c r="F400" s="422"/>
      <c r="G400" s="40">
        <v>0</v>
      </c>
      <c r="H400" s="41">
        <v>0</v>
      </c>
      <c r="I400" s="42">
        <f t="shared" si="74"/>
        <v>0</v>
      </c>
      <c r="K400" s="296">
        <v>0</v>
      </c>
    </row>
    <row r="401" spans="1:11" ht="15">
      <c r="A401" s="29" t="s">
        <v>11</v>
      </c>
      <c r="B401" s="43">
        <v>0</v>
      </c>
      <c r="C401" s="43">
        <v>0</v>
      </c>
      <c r="D401" s="43">
        <v>0</v>
      </c>
      <c r="E401" s="43">
        <v>0</v>
      </c>
      <c r="F401" s="422"/>
      <c r="G401" s="43">
        <v>0</v>
      </c>
      <c r="H401" s="44">
        <v>0</v>
      </c>
      <c r="I401" s="39">
        <f t="shared" si="74"/>
        <v>0</v>
      </c>
      <c r="K401" s="296">
        <v>0</v>
      </c>
    </row>
    <row r="402" spans="1:11" ht="15">
      <c r="A402" s="28" t="s">
        <v>12</v>
      </c>
      <c r="B402" s="40">
        <v>1.1657505958379659E-8</v>
      </c>
      <c r="C402" s="40">
        <v>0</v>
      </c>
      <c r="D402" s="40">
        <v>0</v>
      </c>
      <c r="E402" s="40">
        <v>0.42444574526347928</v>
      </c>
      <c r="F402" s="422"/>
      <c r="G402" s="40">
        <v>0</v>
      </c>
      <c r="H402" s="41">
        <v>0</v>
      </c>
      <c r="I402" s="42">
        <f t="shared" si="74"/>
        <v>0.42444575692098524</v>
      </c>
      <c r="K402" s="296">
        <v>0</v>
      </c>
    </row>
    <row r="403" spans="1:11" ht="14.25" customHeight="1">
      <c r="A403" s="29" t="s">
        <v>13</v>
      </c>
      <c r="B403" s="43">
        <v>0</v>
      </c>
      <c r="C403" s="43">
        <v>0</v>
      </c>
      <c r="D403" s="43">
        <v>0</v>
      </c>
      <c r="E403" s="43">
        <v>0</v>
      </c>
      <c r="F403" s="422"/>
      <c r="G403" s="43">
        <v>0</v>
      </c>
      <c r="H403" s="44">
        <v>0</v>
      </c>
      <c r="I403" s="39">
        <f t="shared" si="74"/>
        <v>0</v>
      </c>
      <c r="K403" s="296">
        <v>0</v>
      </c>
    </row>
    <row r="404" spans="1:11" ht="15">
      <c r="A404" s="28" t="s">
        <v>14</v>
      </c>
      <c r="B404" s="40">
        <v>6.5978892514409586E-9</v>
      </c>
      <c r="C404" s="40">
        <v>0</v>
      </c>
      <c r="D404" s="40">
        <v>0</v>
      </c>
      <c r="E404" s="40">
        <v>0.67551097201429233</v>
      </c>
      <c r="F404" s="422"/>
      <c r="G404" s="40">
        <v>0</v>
      </c>
      <c r="H404" s="41">
        <v>0</v>
      </c>
      <c r="I404" s="42">
        <f t="shared" si="74"/>
        <v>0.67551097861218157</v>
      </c>
      <c r="K404" s="296">
        <v>0</v>
      </c>
    </row>
    <row r="405" spans="1:11" ht="15">
      <c r="A405" s="29" t="s">
        <v>15</v>
      </c>
      <c r="B405" s="43">
        <v>0</v>
      </c>
      <c r="C405" s="43">
        <v>0</v>
      </c>
      <c r="D405" s="43">
        <v>0</v>
      </c>
      <c r="E405" s="43">
        <v>0</v>
      </c>
      <c r="F405" s="422"/>
      <c r="G405" s="43">
        <v>0</v>
      </c>
      <c r="H405" s="44">
        <v>0</v>
      </c>
      <c r="I405" s="39">
        <f t="shared" si="74"/>
        <v>0</v>
      </c>
      <c r="J405" s="15"/>
      <c r="K405" s="296">
        <v>0</v>
      </c>
    </row>
    <row r="406" spans="1:11" s="15" customFormat="1" ht="15">
      <c r="A406" s="28" t="s">
        <v>16</v>
      </c>
      <c r="B406" s="40">
        <v>45.382064898531404</v>
      </c>
      <c r="C406" s="40">
        <v>71.579884585820395</v>
      </c>
      <c r="D406" s="40">
        <v>3.8050515648218264E-2</v>
      </c>
      <c r="E406" s="40">
        <v>0</v>
      </c>
      <c r="F406" s="422"/>
      <c r="G406" s="40">
        <v>0</v>
      </c>
      <c r="H406" s="41">
        <v>0</v>
      </c>
      <c r="I406" s="42">
        <f t="shared" si="74"/>
        <v>117.00000000000003</v>
      </c>
      <c r="J406" s="4"/>
      <c r="K406" s="296">
        <v>0</v>
      </c>
    </row>
    <row r="407" spans="1:11" ht="15">
      <c r="A407" s="29" t="s">
        <v>17</v>
      </c>
      <c r="B407" s="43">
        <v>0</v>
      </c>
      <c r="C407" s="43">
        <v>0</v>
      </c>
      <c r="D407" s="43">
        <v>0</v>
      </c>
      <c r="E407" s="43">
        <v>0</v>
      </c>
      <c r="F407" s="422"/>
      <c r="G407" s="43">
        <v>0</v>
      </c>
      <c r="H407" s="44">
        <v>0</v>
      </c>
      <c r="I407" s="39">
        <f t="shared" si="74"/>
        <v>0</v>
      </c>
      <c r="K407" s="296">
        <v>0</v>
      </c>
    </row>
    <row r="408" spans="1:11" ht="15">
      <c r="A408" s="28" t="s">
        <v>18</v>
      </c>
      <c r="B408" s="40">
        <v>0</v>
      </c>
      <c r="C408" s="40">
        <v>0</v>
      </c>
      <c r="D408" s="40">
        <v>0</v>
      </c>
      <c r="E408" s="40">
        <v>0</v>
      </c>
      <c r="F408" s="422"/>
      <c r="G408" s="40">
        <v>0</v>
      </c>
      <c r="H408" s="41">
        <v>0</v>
      </c>
      <c r="I408" s="42">
        <f t="shared" si="74"/>
        <v>0</v>
      </c>
      <c r="K408" s="296">
        <v>0</v>
      </c>
    </row>
    <row r="409" spans="1:11" ht="15">
      <c r="A409" s="29" t="s">
        <v>140</v>
      </c>
      <c r="B409" s="43">
        <v>136.23301544016999</v>
      </c>
      <c r="C409" s="43">
        <v>411.83434642726093</v>
      </c>
      <c r="D409" s="43">
        <v>58.59041855040612</v>
      </c>
      <c r="E409" s="43">
        <v>8.3422195821629952</v>
      </c>
      <c r="F409" s="422"/>
      <c r="G409" s="43">
        <v>0</v>
      </c>
      <c r="H409" s="44">
        <v>0</v>
      </c>
      <c r="I409" s="39">
        <f>SUM(B409:H409)</f>
        <v>615</v>
      </c>
      <c r="K409" s="296">
        <v>0</v>
      </c>
    </row>
    <row r="410" spans="1:11" ht="15">
      <c r="A410" s="28" t="s">
        <v>19</v>
      </c>
      <c r="B410" s="40">
        <v>0</v>
      </c>
      <c r="C410" s="40">
        <v>0</v>
      </c>
      <c r="D410" s="40">
        <v>0</v>
      </c>
      <c r="E410" s="40">
        <v>0</v>
      </c>
      <c r="F410" s="422"/>
      <c r="G410" s="40">
        <v>0</v>
      </c>
      <c r="H410" s="41">
        <v>0</v>
      </c>
      <c r="I410" s="42">
        <f t="shared" si="74"/>
        <v>0</v>
      </c>
      <c r="K410" s="296">
        <v>0</v>
      </c>
    </row>
    <row r="411" spans="1:11" ht="15">
      <c r="A411" s="29" t="s">
        <v>20</v>
      </c>
      <c r="B411" s="43">
        <v>0</v>
      </c>
      <c r="C411" s="43">
        <v>0</v>
      </c>
      <c r="D411" s="43">
        <v>0</v>
      </c>
      <c r="E411" s="43">
        <v>0</v>
      </c>
      <c r="F411" s="422"/>
      <c r="G411" s="43">
        <v>0</v>
      </c>
      <c r="H411" s="44">
        <v>0</v>
      </c>
      <c r="I411" s="39">
        <f>SUM(B411:H411)</f>
        <v>0</v>
      </c>
      <c r="K411" s="296">
        <v>0</v>
      </c>
    </row>
    <row r="412" spans="1:11" ht="15">
      <c r="A412" s="28" t="s">
        <v>21</v>
      </c>
      <c r="B412" s="40">
        <v>0</v>
      </c>
      <c r="C412" s="40">
        <v>0</v>
      </c>
      <c r="D412" s="40">
        <v>0</v>
      </c>
      <c r="E412" s="40">
        <v>0</v>
      </c>
      <c r="F412" s="422"/>
      <c r="G412" s="40">
        <v>0</v>
      </c>
      <c r="H412" s="41">
        <v>0</v>
      </c>
      <c r="I412" s="42">
        <f t="shared" si="74"/>
        <v>0</v>
      </c>
      <c r="K412" s="296">
        <v>0</v>
      </c>
    </row>
    <row r="413" spans="1:11" ht="15">
      <c r="A413" s="30" t="s">
        <v>60</v>
      </c>
      <c r="B413" s="43">
        <v>21</v>
      </c>
      <c r="C413" s="43">
        <v>0</v>
      </c>
      <c r="D413" s="43">
        <v>0</v>
      </c>
      <c r="E413" s="43">
        <v>0</v>
      </c>
      <c r="F413" s="422"/>
      <c r="G413" s="43">
        <v>0</v>
      </c>
      <c r="H413" s="44">
        <v>0</v>
      </c>
      <c r="I413" s="39">
        <f t="shared" si="74"/>
        <v>21</v>
      </c>
      <c r="K413" s="296">
        <v>0</v>
      </c>
    </row>
    <row r="414" spans="1:11" ht="15">
      <c r="A414" s="28" t="s">
        <v>22</v>
      </c>
      <c r="B414" s="40">
        <v>0</v>
      </c>
      <c r="C414" s="40">
        <v>0</v>
      </c>
      <c r="D414" s="40">
        <v>0</v>
      </c>
      <c r="E414" s="40">
        <v>0</v>
      </c>
      <c r="F414" s="422"/>
      <c r="G414" s="40">
        <v>0</v>
      </c>
      <c r="H414" s="41">
        <v>0</v>
      </c>
      <c r="I414" s="42">
        <f t="shared" si="74"/>
        <v>0</v>
      </c>
      <c r="K414" s="296">
        <v>0</v>
      </c>
    </row>
    <row r="415" spans="1:11" ht="15">
      <c r="A415" s="30" t="s">
        <v>23</v>
      </c>
      <c r="B415" s="43">
        <v>0</v>
      </c>
      <c r="C415" s="43">
        <v>0</v>
      </c>
      <c r="D415" s="43">
        <v>0</v>
      </c>
      <c r="E415" s="43">
        <v>0</v>
      </c>
      <c r="F415" s="422"/>
      <c r="G415" s="43">
        <v>0</v>
      </c>
      <c r="H415" s="44">
        <v>0</v>
      </c>
      <c r="I415" s="39">
        <f t="shared" si="74"/>
        <v>0</v>
      </c>
      <c r="K415" s="296">
        <v>0</v>
      </c>
    </row>
    <row r="416" spans="1:11" ht="15">
      <c r="A416" s="28" t="s">
        <v>24</v>
      </c>
      <c r="B416" s="40">
        <v>0.26280000000000003</v>
      </c>
      <c r="C416" s="40">
        <v>0</v>
      </c>
      <c r="D416" s="40">
        <v>0</v>
      </c>
      <c r="E416" s="40">
        <v>0</v>
      </c>
      <c r="F416" s="422"/>
      <c r="G416" s="40">
        <v>0</v>
      </c>
      <c r="H416" s="41">
        <v>0</v>
      </c>
      <c r="I416" s="42">
        <f t="shared" si="74"/>
        <v>0.26280000000000003</v>
      </c>
      <c r="K416" s="296">
        <v>0</v>
      </c>
    </row>
    <row r="417" spans="1:11" ht="15.75" thickBot="1">
      <c r="A417" s="30" t="s">
        <v>25</v>
      </c>
      <c r="B417" s="43">
        <v>8.3354010840323287</v>
      </c>
      <c r="C417" s="43">
        <v>3.9277532507439101</v>
      </c>
      <c r="D417" s="43">
        <v>0.24219572915415644</v>
      </c>
      <c r="E417" s="43">
        <v>314.30133645106827</v>
      </c>
      <c r="F417" s="423"/>
      <c r="G417" s="43">
        <v>57.50771348500129</v>
      </c>
      <c r="H417" s="44">
        <v>0</v>
      </c>
      <c r="I417" s="39">
        <f t="shared" si="74"/>
        <v>384.31439999999998</v>
      </c>
      <c r="K417" s="296">
        <v>0</v>
      </c>
    </row>
    <row r="418" spans="1:11" ht="15">
      <c r="A418" s="31" t="s">
        <v>26</v>
      </c>
      <c r="B418" s="45">
        <f>SUM(B397:B417)</f>
        <v>211.21328144098911</v>
      </c>
      <c r="C418" s="45">
        <f t="shared" ref="C418" si="75">SUM(C397:C417)</f>
        <v>487.34198426382528</v>
      </c>
      <c r="D418" s="45">
        <f>SUM(D397:D417)</f>
        <v>58.870664795208491</v>
      </c>
      <c r="E418" s="45">
        <f>SUM(E397:E417)</f>
        <v>323.74351275050901</v>
      </c>
      <c r="F418" s="45">
        <f t="shared" ref="F418" si="76">SUM(F397:F417)</f>
        <v>0</v>
      </c>
      <c r="G418" s="45">
        <f>SUM(G397:G417)</f>
        <v>57.50771348500129</v>
      </c>
      <c r="H418" s="46">
        <f t="shared" ref="H418" si="77">SUM(H397:H417)</f>
        <v>0</v>
      </c>
      <c r="I418" s="47">
        <f>SUM(I397:I417)</f>
        <v>1138.6771567355331</v>
      </c>
      <c r="K418" s="296">
        <v>0</v>
      </c>
    </row>
    <row r="419" spans="1:11" ht="15" thickBot="1">
      <c r="A419" s="32" t="s">
        <v>90</v>
      </c>
      <c r="B419" s="48">
        <f>B418/$I418</f>
        <v>0.18549004886206308</v>
      </c>
      <c r="C419" s="48">
        <f t="shared" ref="C419:I419" si="78">C418/$I418</f>
        <v>0.42798960300651256</v>
      </c>
      <c r="D419" s="48">
        <f t="shared" si="78"/>
        <v>5.1700927209240286E-2</v>
      </c>
      <c r="E419" s="48">
        <f t="shared" si="78"/>
        <v>0.28431545397700558</v>
      </c>
      <c r="F419" s="48">
        <f t="shared" si="78"/>
        <v>0</v>
      </c>
      <c r="G419" s="48">
        <f t="shared" si="78"/>
        <v>5.0503966945178579E-2</v>
      </c>
      <c r="H419" s="48">
        <f t="shared" si="78"/>
        <v>0</v>
      </c>
      <c r="I419" s="49">
        <f t="shared" si="78"/>
        <v>1</v>
      </c>
      <c r="K419" s="296"/>
    </row>
    <row r="420" spans="1:11" ht="15" thickBot="1">
      <c r="A420" s="2"/>
      <c r="B420" s="2"/>
      <c r="C420" s="2"/>
      <c r="D420" s="2"/>
      <c r="E420" s="2"/>
      <c r="F420" s="2"/>
      <c r="G420" s="2"/>
      <c r="H420" s="2"/>
      <c r="I420" s="2"/>
      <c r="K420" s="296"/>
    </row>
    <row r="421" spans="1:11" ht="28.5">
      <c r="A421" s="444" t="s">
        <v>43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27</v>
      </c>
      <c r="G421" s="35" t="s">
        <v>4</v>
      </c>
      <c r="H421" s="35" t="s">
        <v>5</v>
      </c>
      <c r="I421" s="36" t="s">
        <v>6</v>
      </c>
      <c r="K421" s="296"/>
    </row>
    <row r="422" spans="1:11" ht="15">
      <c r="A422" s="445" t="s">
        <v>43</v>
      </c>
      <c r="B422" s="409" t="s">
        <v>93</v>
      </c>
      <c r="C422" s="410"/>
      <c r="D422" s="410"/>
      <c r="E422" s="410"/>
      <c r="F422" s="410"/>
      <c r="G422" s="410"/>
      <c r="H422" s="410"/>
      <c r="I422" s="411"/>
      <c r="K422" s="296"/>
    </row>
    <row r="423" spans="1:11" ht="15">
      <c r="A423" s="27" t="s">
        <v>7</v>
      </c>
      <c r="B423" s="37">
        <v>0</v>
      </c>
      <c r="C423" s="37">
        <v>0</v>
      </c>
      <c r="D423" s="37">
        <v>0</v>
      </c>
      <c r="E423" s="37">
        <v>0</v>
      </c>
      <c r="F423" s="421">
        <v>0</v>
      </c>
      <c r="G423" s="37">
        <v>0</v>
      </c>
      <c r="H423" s="38">
        <v>0</v>
      </c>
      <c r="I423" s="39">
        <f>SUM(B423:H423)</f>
        <v>0</v>
      </c>
      <c r="K423" s="296">
        <v>0</v>
      </c>
    </row>
    <row r="424" spans="1:11" ht="15">
      <c r="A424" s="28" t="s">
        <v>8</v>
      </c>
      <c r="B424" s="40">
        <v>0</v>
      </c>
      <c r="C424" s="40">
        <v>0</v>
      </c>
      <c r="D424" s="40">
        <v>0</v>
      </c>
      <c r="E424" s="40">
        <v>0</v>
      </c>
      <c r="F424" s="422"/>
      <c r="G424" s="40">
        <v>0</v>
      </c>
      <c r="H424" s="41">
        <v>0</v>
      </c>
      <c r="I424" s="42">
        <f t="shared" ref="I424:I443" si="79">SUM(B424:H424)</f>
        <v>0</v>
      </c>
      <c r="K424" s="296">
        <v>0</v>
      </c>
    </row>
    <row r="425" spans="1:11" ht="15">
      <c r="A425" s="29" t="s">
        <v>9</v>
      </c>
      <c r="B425" s="43">
        <v>0</v>
      </c>
      <c r="C425" s="43">
        <v>0</v>
      </c>
      <c r="D425" s="43">
        <v>0</v>
      </c>
      <c r="E425" s="43">
        <v>0</v>
      </c>
      <c r="F425" s="422"/>
      <c r="G425" s="43">
        <v>0</v>
      </c>
      <c r="H425" s="44">
        <v>0</v>
      </c>
      <c r="I425" s="39">
        <f t="shared" si="79"/>
        <v>0</v>
      </c>
      <c r="K425" s="296">
        <v>0</v>
      </c>
    </row>
    <row r="426" spans="1:11" ht="14.25" customHeight="1">
      <c r="A426" s="28" t="s">
        <v>10</v>
      </c>
      <c r="B426" s="40">
        <v>0</v>
      </c>
      <c r="C426" s="40">
        <v>0</v>
      </c>
      <c r="D426" s="40">
        <v>0</v>
      </c>
      <c r="E426" s="40">
        <v>0</v>
      </c>
      <c r="F426" s="422"/>
      <c r="G426" s="40">
        <v>0</v>
      </c>
      <c r="H426" s="41">
        <v>0</v>
      </c>
      <c r="I426" s="42">
        <f t="shared" si="79"/>
        <v>0</v>
      </c>
      <c r="K426" s="296">
        <v>0</v>
      </c>
    </row>
    <row r="427" spans="1:11" ht="14.25" customHeight="1">
      <c r="A427" s="29" t="s">
        <v>11</v>
      </c>
      <c r="B427" s="43">
        <v>0</v>
      </c>
      <c r="C427" s="43">
        <v>0</v>
      </c>
      <c r="D427" s="43">
        <v>0</v>
      </c>
      <c r="E427" s="43">
        <v>0</v>
      </c>
      <c r="F427" s="422"/>
      <c r="G427" s="43">
        <v>0</v>
      </c>
      <c r="H427" s="44">
        <v>0</v>
      </c>
      <c r="I427" s="39">
        <f t="shared" si="79"/>
        <v>0</v>
      </c>
      <c r="K427" s="296">
        <v>0</v>
      </c>
    </row>
    <row r="428" spans="1:11" ht="15">
      <c r="A428" s="28" t="s">
        <v>12</v>
      </c>
      <c r="B428" s="40">
        <v>0</v>
      </c>
      <c r="C428" s="40">
        <v>0</v>
      </c>
      <c r="D428" s="40">
        <v>0</v>
      </c>
      <c r="E428" s="40">
        <v>0</v>
      </c>
      <c r="F428" s="422"/>
      <c r="G428" s="40">
        <v>0</v>
      </c>
      <c r="H428" s="41">
        <v>0</v>
      </c>
      <c r="I428" s="42">
        <f t="shared" si="79"/>
        <v>0</v>
      </c>
      <c r="K428" s="296">
        <v>0</v>
      </c>
    </row>
    <row r="429" spans="1:11" ht="15">
      <c r="A429" s="29" t="s">
        <v>13</v>
      </c>
      <c r="B429" s="43">
        <v>0</v>
      </c>
      <c r="C429" s="43">
        <v>0</v>
      </c>
      <c r="D429" s="43">
        <v>0</v>
      </c>
      <c r="E429" s="43">
        <v>0</v>
      </c>
      <c r="F429" s="422"/>
      <c r="G429" s="43">
        <v>0</v>
      </c>
      <c r="H429" s="44">
        <v>0</v>
      </c>
      <c r="I429" s="39">
        <f t="shared" si="79"/>
        <v>0</v>
      </c>
      <c r="K429" s="296">
        <v>0</v>
      </c>
    </row>
    <row r="430" spans="1:11" ht="15">
      <c r="A430" s="28" t="s">
        <v>14</v>
      </c>
      <c r="B430" s="40">
        <v>6.5978891898280326E-9</v>
      </c>
      <c r="C430" s="40">
        <v>6.5978891898280326E-9</v>
      </c>
      <c r="D430" s="40">
        <v>6.5978891898280326E-9</v>
      </c>
      <c r="E430" s="40">
        <v>1.0360176523623021</v>
      </c>
      <c r="F430" s="422"/>
      <c r="G430" s="40">
        <v>0</v>
      </c>
      <c r="H430" s="41">
        <v>0</v>
      </c>
      <c r="I430" s="42">
        <f t="shared" si="79"/>
        <v>1.0360176721559697</v>
      </c>
      <c r="K430" s="296">
        <v>0</v>
      </c>
    </row>
    <row r="431" spans="1:11" ht="15">
      <c r="A431" s="29" t="s">
        <v>15</v>
      </c>
      <c r="B431" s="43">
        <v>0</v>
      </c>
      <c r="C431" s="43">
        <v>0</v>
      </c>
      <c r="D431" s="43">
        <v>0</v>
      </c>
      <c r="E431" s="43">
        <v>0</v>
      </c>
      <c r="F431" s="422"/>
      <c r="G431" s="43">
        <v>0</v>
      </c>
      <c r="H431" s="44">
        <v>0</v>
      </c>
      <c r="I431" s="39">
        <f t="shared" si="79"/>
        <v>0</v>
      </c>
      <c r="K431" s="296">
        <v>0</v>
      </c>
    </row>
    <row r="432" spans="1:11" ht="15">
      <c r="A432" s="28" t="s">
        <v>16</v>
      </c>
      <c r="B432" s="40">
        <v>333.21657671828268</v>
      </c>
      <c r="C432" s="40">
        <v>35.077576120241979</v>
      </c>
      <c r="D432" s="40">
        <v>116.70584716147533</v>
      </c>
      <c r="E432" s="40">
        <v>0</v>
      </c>
      <c r="F432" s="422"/>
      <c r="G432" s="40">
        <v>0</v>
      </c>
      <c r="H432" s="41">
        <v>0</v>
      </c>
      <c r="I432" s="42">
        <f t="shared" si="79"/>
        <v>485</v>
      </c>
      <c r="K432" s="296">
        <v>0</v>
      </c>
    </row>
    <row r="433" spans="1:11" ht="15">
      <c r="A433" s="29" t="s">
        <v>17</v>
      </c>
      <c r="B433" s="43">
        <v>1.9999999700000005E-8</v>
      </c>
      <c r="C433" s="43">
        <v>1.9999999700000005E-8</v>
      </c>
      <c r="D433" s="43">
        <v>3.9983723075129753</v>
      </c>
      <c r="E433" s="43">
        <v>1.627652487025571E-3</v>
      </c>
      <c r="F433" s="422"/>
      <c r="G433" s="43">
        <v>0</v>
      </c>
      <c r="H433" s="44">
        <v>0</v>
      </c>
      <c r="I433" s="39">
        <f t="shared" si="79"/>
        <v>4</v>
      </c>
      <c r="K433" s="296">
        <v>0</v>
      </c>
    </row>
    <row r="434" spans="1:11" ht="15">
      <c r="A434" s="28" t="s">
        <v>18</v>
      </c>
      <c r="B434" s="40">
        <v>0</v>
      </c>
      <c r="C434" s="40">
        <v>0</v>
      </c>
      <c r="D434" s="40">
        <v>0</v>
      </c>
      <c r="E434" s="40">
        <v>0</v>
      </c>
      <c r="F434" s="422"/>
      <c r="G434" s="40">
        <v>0</v>
      </c>
      <c r="H434" s="41">
        <v>0</v>
      </c>
      <c r="I434" s="42">
        <f t="shared" si="79"/>
        <v>0</v>
      </c>
      <c r="K434" s="296">
        <v>0</v>
      </c>
    </row>
    <row r="435" spans="1:11" ht="15">
      <c r="A435" s="29" t="s">
        <v>140</v>
      </c>
      <c r="B435" s="43">
        <v>969.26366438998889</v>
      </c>
      <c r="C435" s="43">
        <v>778.90751274611409</v>
      </c>
      <c r="D435" s="43">
        <v>364.95179285746849</v>
      </c>
      <c r="E435" s="43">
        <v>119.87703000642834</v>
      </c>
      <c r="F435" s="422"/>
      <c r="G435" s="43">
        <v>0</v>
      </c>
      <c r="H435" s="44">
        <v>0</v>
      </c>
      <c r="I435" s="39">
        <f>SUM(B435:H435)</f>
        <v>2232.9999999999995</v>
      </c>
      <c r="K435" s="296">
        <v>0</v>
      </c>
    </row>
    <row r="436" spans="1:11" ht="15">
      <c r="A436" s="28" t="s">
        <v>19</v>
      </c>
      <c r="B436" s="40">
        <v>0</v>
      </c>
      <c r="C436" s="40">
        <v>0</v>
      </c>
      <c r="D436" s="40">
        <v>0</v>
      </c>
      <c r="E436" s="40">
        <v>0</v>
      </c>
      <c r="F436" s="422"/>
      <c r="G436" s="40">
        <v>0</v>
      </c>
      <c r="H436" s="41">
        <v>0</v>
      </c>
      <c r="I436" s="42">
        <f t="shared" si="79"/>
        <v>0</v>
      </c>
      <c r="K436" s="296">
        <v>0</v>
      </c>
    </row>
    <row r="437" spans="1:11" ht="15">
      <c r="A437" s="29" t="s">
        <v>20</v>
      </c>
      <c r="B437" s="43">
        <v>0</v>
      </c>
      <c r="C437" s="43">
        <v>0</v>
      </c>
      <c r="D437" s="43">
        <v>0</v>
      </c>
      <c r="E437" s="43">
        <v>0</v>
      </c>
      <c r="F437" s="422"/>
      <c r="G437" s="43">
        <v>0</v>
      </c>
      <c r="H437" s="44">
        <v>0</v>
      </c>
      <c r="I437" s="39">
        <f t="shared" si="79"/>
        <v>0</v>
      </c>
      <c r="K437" s="296">
        <v>0</v>
      </c>
    </row>
    <row r="438" spans="1:11" ht="15">
      <c r="A438" s="28" t="s">
        <v>21</v>
      </c>
      <c r="B438" s="40">
        <v>4.347222318569127</v>
      </c>
      <c r="C438" s="40">
        <v>5.0807301241336922E-2</v>
      </c>
      <c r="D438" s="40">
        <v>2.6019703801895369</v>
      </c>
      <c r="E438" s="40">
        <v>0</v>
      </c>
      <c r="F438" s="422"/>
      <c r="G438" s="40">
        <v>0</v>
      </c>
      <c r="H438" s="41">
        <v>0</v>
      </c>
      <c r="I438" s="42">
        <f t="shared" si="79"/>
        <v>7</v>
      </c>
      <c r="K438" s="296">
        <v>0</v>
      </c>
    </row>
    <row r="439" spans="1:11" ht="15">
      <c r="A439" s="30" t="s">
        <v>60</v>
      </c>
      <c r="B439" s="43">
        <v>8.7672579768695122</v>
      </c>
      <c r="C439" s="43">
        <v>0.58123906104672829</v>
      </c>
      <c r="D439" s="43">
        <v>6.6515029620837591</v>
      </c>
      <c r="E439" s="43">
        <v>0</v>
      </c>
      <c r="F439" s="422"/>
      <c r="G439" s="43">
        <v>0</v>
      </c>
      <c r="H439" s="44">
        <v>0</v>
      </c>
      <c r="I439" s="39">
        <f t="shared" si="79"/>
        <v>16</v>
      </c>
      <c r="K439" s="296">
        <v>0</v>
      </c>
    </row>
    <row r="440" spans="1:11" ht="15">
      <c r="A440" s="28" t="s">
        <v>22</v>
      </c>
      <c r="B440" s="40">
        <v>4</v>
      </c>
      <c r="C440" s="40">
        <v>4</v>
      </c>
      <c r="D440" s="40">
        <v>4</v>
      </c>
      <c r="E440" s="40">
        <v>0</v>
      </c>
      <c r="F440" s="422"/>
      <c r="G440" s="40">
        <v>0</v>
      </c>
      <c r="H440" s="41">
        <v>0</v>
      </c>
      <c r="I440" s="42">
        <f t="shared" si="79"/>
        <v>12</v>
      </c>
      <c r="K440" s="296">
        <v>0</v>
      </c>
    </row>
    <row r="441" spans="1:11" ht="15">
      <c r="A441" s="30" t="s">
        <v>23</v>
      </c>
      <c r="B441" s="43">
        <v>0</v>
      </c>
      <c r="C441" s="43">
        <v>0</v>
      </c>
      <c r="D441" s="43">
        <v>0</v>
      </c>
      <c r="E441" s="43">
        <v>0</v>
      </c>
      <c r="F441" s="422"/>
      <c r="G441" s="43">
        <v>0</v>
      </c>
      <c r="H441" s="44">
        <v>0</v>
      </c>
      <c r="I441" s="39">
        <f t="shared" si="79"/>
        <v>0</v>
      </c>
      <c r="K441" s="296">
        <v>0</v>
      </c>
    </row>
    <row r="442" spans="1:11" ht="15">
      <c r="A442" s="28" t="s">
        <v>24</v>
      </c>
      <c r="B442" s="40">
        <v>37.90493572642179</v>
      </c>
      <c r="C442" s="40">
        <v>9.3840036549716052E-2</v>
      </c>
      <c r="D442" s="40">
        <v>7.5628242370284893</v>
      </c>
      <c r="E442" s="40">
        <v>0</v>
      </c>
      <c r="F442" s="422"/>
      <c r="G442" s="40">
        <v>0</v>
      </c>
      <c r="H442" s="41">
        <v>0</v>
      </c>
      <c r="I442" s="42">
        <f t="shared" si="79"/>
        <v>45.561599999999991</v>
      </c>
      <c r="K442" s="296">
        <v>0</v>
      </c>
    </row>
    <row r="443" spans="1:11" ht="15.75" thickBot="1">
      <c r="A443" s="30" t="s">
        <v>25</v>
      </c>
      <c r="B443" s="52">
        <v>110.66192506802429</v>
      </c>
      <c r="C443" s="52">
        <v>0.37763648341786588</v>
      </c>
      <c r="D443" s="52">
        <v>408.48320991042328</v>
      </c>
      <c r="E443" s="52">
        <v>2101.1586850591129</v>
      </c>
      <c r="F443" s="423"/>
      <c r="G443" s="43">
        <v>278.47132452890031</v>
      </c>
      <c r="H443" s="44">
        <v>1.0576189501211999</v>
      </c>
      <c r="I443" s="39">
        <f t="shared" si="79"/>
        <v>2900.2103999999999</v>
      </c>
      <c r="K443" s="296">
        <v>0</v>
      </c>
    </row>
    <row r="444" spans="1:11" ht="15">
      <c r="A444" s="31" t="s">
        <v>26</v>
      </c>
      <c r="B444" s="45">
        <f>SUM(B423:B443)</f>
        <v>1468.1615822247541</v>
      </c>
      <c r="C444" s="45">
        <f t="shared" ref="C444" si="80">SUM(C423:C443)</f>
        <v>819.08861177520964</v>
      </c>
      <c r="D444" s="45">
        <f>SUM(D423:D443)</f>
        <v>914.95551982277982</v>
      </c>
      <c r="E444" s="45">
        <f>SUM(E423:E443)</f>
        <v>2222.0733603703907</v>
      </c>
      <c r="F444" s="45">
        <f t="shared" ref="F444" si="81">SUM(F423:F443)</f>
        <v>0</v>
      </c>
      <c r="G444" s="45">
        <f>SUM(G423:G443)</f>
        <v>278.47132452890031</v>
      </c>
      <c r="H444" s="46">
        <f>SUM(H423:H443)</f>
        <v>1.0576189501211999</v>
      </c>
      <c r="I444" s="47">
        <f>SUM(I423:I443)</f>
        <v>5703.808017672156</v>
      </c>
      <c r="K444" s="296">
        <v>0</v>
      </c>
    </row>
    <row r="445" spans="1:11" ht="15" thickBot="1">
      <c r="A445" s="32" t="s">
        <v>90</v>
      </c>
      <c r="B445" s="48">
        <f>B444/$I444</f>
        <v>0.2574002451828562</v>
      </c>
      <c r="C445" s="48">
        <f t="shared" ref="C445:I445" si="82">C444/$I444</f>
        <v>0.14360381857829377</v>
      </c>
      <c r="D445" s="48">
        <f t="shared" si="82"/>
        <v>0.16041134571639956</v>
      </c>
      <c r="E445" s="48">
        <f t="shared" si="82"/>
        <v>0.38957716555075528</v>
      </c>
      <c r="F445" s="48">
        <f t="shared" si="82"/>
        <v>0</v>
      </c>
      <c r="G445" s="48">
        <f t="shared" si="82"/>
        <v>4.8822001663820079E-2</v>
      </c>
      <c r="H445" s="48">
        <f t="shared" si="82"/>
        <v>1.8542330787508455E-4</v>
      </c>
      <c r="I445" s="49">
        <f t="shared" si="82"/>
        <v>1</v>
      </c>
      <c r="K445" s="296"/>
    </row>
    <row r="446" spans="1:11" ht="15" thickBot="1">
      <c r="A446" s="2"/>
      <c r="B446" s="2"/>
      <c r="C446" s="2"/>
      <c r="D446" s="2"/>
      <c r="E446" s="2"/>
      <c r="F446" s="2"/>
      <c r="G446" s="2"/>
      <c r="H446" s="2"/>
      <c r="I446" s="2"/>
      <c r="K446" s="296"/>
    </row>
    <row r="447" spans="1:11" ht="28.5">
      <c r="A447" s="446" t="s">
        <v>44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27</v>
      </c>
      <c r="G447" s="35" t="s">
        <v>4</v>
      </c>
      <c r="H447" s="35" t="s">
        <v>5</v>
      </c>
      <c r="I447" s="36" t="s">
        <v>6</v>
      </c>
      <c r="K447" s="296"/>
    </row>
    <row r="448" spans="1:11" ht="15">
      <c r="A448" s="447" t="s">
        <v>44</v>
      </c>
      <c r="B448" s="409" t="s">
        <v>93</v>
      </c>
      <c r="C448" s="410"/>
      <c r="D448" s="410"/>
      <c r="E448" s="410"/>
      <c r="F448" s="410"/>
      <c r="G448" s="410"/>
      <c r="H448" s="410"/>
      <c r="I448" s="411"/>
      <c r="K448" s="296"/>
    </row>
    <row r="449" spans="1:11" ht="14.25" customHeight="1">
      <c r="A449" s="27" t="s">
        <v>7</v>
      </c>
      <c r="B449" s="428"/>
      <c r="C449" s="429"/>
      <c r="D449" s="429"/>
      <c r="E449" s="430"/>
      <c r="F449" s="37">
        <v>2</v>
      </c>
      <c r="G449" s="428"/>
      <c r="H449" s="430"/>
      <c r="I449" s="39">
        <f>F449</f>
        <v>2</v>
      </c>
      <c r="K449" s="296"/>
    </row>
    <row r="450" spans="1:11" ht="14.25" customHeight="1">
      <c r="A450" s="28" t="s">
        <v>8</v>
      </c>
      <c r="B450" s="431"/>
      <c r="C450" s="432"/>
      <c r="D450" s="432"/>
      <c r="E450" s="433"/>
      <c r="F450" s="40">
        <v>0</v>
      </c>
      <c r="G450" s="431"/>
      <c r="H450" s="433"/>
      <c r="I450" s="42">
        <f t="shared" ref="I450:I469" si="83">F450</f>
        <v>0</v>
      </c>
      <c r="K450" s="296"/>
    </row>
    <row r="451" spans="1:11" ht="15">
      <c r="A451" s="29" t="s">
        <v>9</v>
      </c>
      <c r="B451" s="431"/>
      <c r="C451" s="432"/>
      <c r="D451" s="432"/>
      <c r="E451" s="433"/>
      <c r="F451" s="43">
        <v>0</v>
      </c>
      <c r="G451" s="431"/>
      <c r="H451" s="433"/>
      <c r="I451" s="39">
        <f t="shared" si="83"/>
        <v>0</v>
      </c>
      <c r="K451" s="296"/>
    </row>
    <row r="452" spans="1:11" ht="15">
      <c r="A452" s="28" t="s">
        <v>10</v>
      </c>
      <c r="B452" s="431"/>
      <c r="C452" s="432"/>
      <c r="D452" s="432"/>
      <c r="E452" s="433"/>
      <c r="F452" s="40">
        <v>0</v>
      </c>
      <c r="G452" s="431"/>
      <c r="H452" s="433"/>
      <c r="I452" s="42">
        <f t="shared" si="83"/>
        <v>0</v>
      </c>
      <c r="K452" s="296"/>
    </row>
    <row r="453" spans="1:11" ht="15">
      <c r="A453" s="29" t="s">
        <v>11</v>
      </c>
      <c r="B453" s="431"/>
      <c r="C453" s="432"/>
      <c r="D453" s="432"/>
      <c r="E453" s="433"/>
      <c r="F453" s="43">
        <v>0</v>
      </c>
      <c r="G453" s="431"/>
      <c r="H453" s="433"/>
      <c r="I453" s="39">
        <f t="shared" si="83"/>
        <v>0</v>
      </c>
      <c r="K453" s="296"/>
    </row>
    <row r="454" spans="1:11" ht="15">
      <c r="A454" s="28" t="s">
        <v>12</v>
      </c>
      <c r="B454" s="431"/>
      <c r="C454" s="432"/>
      <c r="D454" s="432"/>
      <c r="E454" s="433"/>
      <c r="F454" s="40">
        <v>0</v>
      </c>
      <c r="G454" s="431"/>
      <c r="H454" s="433"/>
      <c r="I454" s="42">
        <f t="shared" si="83"/>
        <v>0</v>
      </c>
      <c r="K454" s="296"/>
    </row>
    <row r="455" spans="1:11" ht="15">
      <c r="A455" s="29" t="s">
        <v>13</v>
      </c>
      <c r="B455" s="431"/>
      <c r="C455" s="432"/>
      <c r="D455" s="432"/>
      <c r="E455" s="433"/>
      <c r="F455" s="43">
        <v>0</v>
      </c>
      <c r="G455" s="431"/>
      <c r="H455" s="433"/>
      <c r="I455" s="39">
        <f t="shared" si="83"/>
        <v>0</v>
      </c>
      <c r="K455" s="296"/>
    </row>
    <row r="456" spans="1:11" ht="15">
      <c r="A456" s="28" t="s">
        <v>14</v>
      </c>
      <c r="B456" s="431"/>
      <c r="C456" s="432"/>
      <c r="D456" s="432"/>
      <c r="E456" s="433"/>
      <c r="F456" s="40">
        <v>391.00456785835786</v>
      </c>
      <c r="G456" s="431"/>
      <c r="H456" s="433"/>
      <c r="I456" s="42">
        <f t="shared" si="83"/>
        <v>391.00456785835786</v>
      </c>
      <c r="K456" s="296"/>
    </row>
    <row r="457" spans="1:11" ht="15">
      <c r="A457" s="29" t="s">
        <v>15</v>
      </c>
      <c r="B457" s="431"/>
      <c r="C457" s="432"/>
      <c r="D457" s="432"/>
      <c r="E457" s="433"/>
      <c r="F457" s="43">
        <v>0</v>
      </c>
      <c r="G457" s="431"/>
      <c r="H457" s="433"/>
      <c r="I457" s="39">
        <f t="shared" si="83"/>
        <v>0</v>
      </c>
      <c r="K457" s="296"/>
    </row>
    <row r="458" spans="1:11" ht="15">
      <c r="A458" s="28" t="s">
        <v>16</v>
      </c>
      <c r="B458" s="431"/>
      <c r="C458" s="432"/>
      <c r="D458" s="432"/>
      <c r="E458" s="433"/>
      <c r="F458" s="40">
        <v>0</v>
      </c>
      <c r="G458" s="431"/>
      <c r="H458" s="433"/>
      <c r="I458" s="42">
        <f t="shared" si="83"/>
        <v>0</v>
      </c>
      <c r="K458" s="296"/>
    </row>
    <row r="459" spans="1:11" ht="15">
      <c r="A459" s="29" t="s">
        <v>17</v>
      </c>
      <c r="B459" s="431"/>
      <c r="C459" s="432"/>
      <c r="D459" s="432"/>
      <c r="E459" s="433"/>
      <c r="F459" s="43">
        <v>0</v>
      </c>
      <c r="G459" s="431"/>
      <c r="H459" s="433"/>
      <c r="I459" s="39">
        <f t="shared" si="83"/>
        <v>0</v>
      </c>
      <c r="K459" s="296"/>
    </row>
    <row r="460" spans="1:11" ht="15">
      <c r="A460" s="28" t="s">
        <v>18</v>
      </c>
      <c r="B460" s="431"/>
      <c r="C460" s="432"/>
      <c r="D460" s="432"/>
      <c r="E460" s="433"/>
      <c r="F460" s="40">
        <v>0</v>
      </c>
      <c r="G460" s="431"/>
      <c r="H460" s="433"/>
      <c r="I460" s="42">
        <f t="shared" si="83"/>
        <v>0</v>
      </c>
      <c r="K460" s="296"/>
    </row>
    <row r="461" spans="1:11" ht="15">
      <c r="A461" s="29" t="s">
        <v>140</v>
      </c>
      <c r="B461" s="431"/>
      <c r="C461" s="432"/>
      <c r="D461" s="432"/>
      <c r="E461" s="433"/>
      <c r="F461" s="43">
        <v>0</v>
      </c>
      <c r="G461" s="431"/>
      <c r="H461" s="433"/>
      <c r="I461" s="39">
        <f t="shared" si="83"/>
        <v>0</v>
      </c>
      <c r="K461" s="296"/>
    </row>
    <row r="462" spans="1:11" ht="15">
      <c r="A462" s="28" t="s">
        <v>19</v>
      </c>
      <c r="B462" s="431"/>
      <c r="C462" s="432"/>
      <c r="D462" s="432"/>
      <c r="E462" s="433"/>
      <c r="F462" s="40">
        <v>0</v>
      </c>
      <c r="G462" s="431"/>
      <c r="H462" s="433"/>
      <c r="I462" s="42">
        <f t="shared" si="83"/>
        <v>0</v>
      </c>
      <c r="K462" s="296"/>
    </row>
    <row r="463" spans="1:11" ht="15">
      <c r="A463" s="29" t="s">
        <v>20</v>
      </c>
      <c r="B463" s="431"/>
      <c r="C463" s="432"/>
      <c r="D463" s="432"/>
      <c r="E463" s="433"/>
      <c r="F463" s="43">
        <v>0</v>
      </c>
      <c r="G463" s="431"/>
      <c r="H463" s="433"/>
      <c r="I463" s="39">
        <f t="shared" si="83"/>
        <v>0</v>
      </c>
      <c r="K463" s="296"/>
    </row>
    <row r="464" spans="1:11" ht="15">
      <c r="A464" s="28" t="s">
        <v>21</v>
      </c>
      <c r="B464" s="431"/>
      <c r="C464" s="432"/>
      <c r="D464" s="432"/>
      <c r="E464" s="433"/>
      <c r="F464" s="40">
        <v>0</v>
      </c>
      <c r="G464" s="431"/>
      <c r="H464" s="433"/>
      <c r="I464" s="42">
        <f t="shared" si="83"/>
        <v>0</v>
      </c>
      <c r="K464" s="296"/>
    </row>
    <row r="465" spans="1:11" ht="15">
      <c r="A465" s="30" t="s">
        <v>60</v>
      </c>
      <c r="B465" s="431"/>
      <c r="C465" s="432"/>
      <c r="D465" s="432"/>
      <c r="E465" s="433"/>
      <c r="F465" s="43">
        <v>0</v>
      </c>
      <c r="G465" s="431"/>
      <c r="H465" s="433"/>
      <c r="I465" s="39">
        <f t="shared" si="83"/>
        <v>0</v>
      </c>
      <c r="K465" s="296"/>
    </row>
    <row r="466" spans="1:11" ht="15">
      <c r="A466" s="28" t="s">
        <v>22</v>
      </c>
      <c r="B466" s="431"/>
      <c r="C466" s="432"/>
      <c r="D466" s="432"/>
      <c r="E466" s="433"/>
      <c r="F466" s="40">
        <v>0</v>
      </c>
      <c r="G466" s="431"/>
      <c r="H466" s="433"/>
      <c r="I466" s="42">
        <f t="shared" si="83"/>
        <v>0</v>
      </c>
      <c r="K466" s="296"/>
    </row>
    <row r="467" spans="1:11" ht="15">
      <c r="A467" s="30" t="s">
        <v>23</v>
      </c>
      <c r="B467" s="431"/>
      <c r="C467" s="432"/>
      <c r="D467" s="432"/>
      <c r="E467" s="433"/>
      <c r="F467" s="43">
        <v>0</v>
      </c>
      <c r="G467" s="431"/>
      <c r="H467" s="433"/>
      <c r="I467" s="39">
        <f t="shared" si="83"/>
        <v>0</v>
      </c>
      <c r="K467" s="296"/>
    </row>
    <row r="468" spans="1:11" ht="15">
      <c r="A468" s="28" t="s">
        <v>24</v>
      </c>
      <c r="B468" s="431"/>
      <c r="C468" s="432"/>
      <c r="D468" s="432"/>
      <c r="E468" s="433"/>
      <c r="F468" s="40">
        <v>0</v>
      </c>
      <c r="G468" s="431"/>
      <c r="H468" s="433"/>
      <c r="I468" s="42">
        <f t="shared" si="83"/>
        <v>0</v>
      </c>
      <c r="K468" s="296"/>
    </row>
    <row r="469" spans="1:11" ht="15.75" thickBot="1">
      <c r="A469" s="30" t="s">
        <v>25</v>
      </c>
      <c r="B469" s="434"/>
      <c r="C469" s="435"/>
      <c r="D469" s="435"/>
      <c r="E469" s="436"/>
      <c r="F469" s="43">
        <v>1514.7755999999999</v>
      </c>
      <c r="G469" s="434"/>
      <c r="H469" s="436"/>
      <c r="I469" s="39">
        <f t="shared" si="83"/>
        <v>1514.7755999999999</v>
      </c>
      <c r="K469" s="296">
        <v>0</v>
      </c>
    </row>
    <row r="470" spans="1:11" ht="15">
      <c r="A470" s="31" t="s">
        <v>26</v>
      </c>
      <c r="B470" s="45">
        <f>SUM(B449:B469)</f>
        <v>0</v>
      </c>
      <c r="C470" s="45">
        <f t="shared" ref="C470" si="84">SUM(C449:C469)</f>
        <v>0</v>
      </c>
      <c r="D470" s="45">
        <f t="shared" ref="D470:I470" si="85">SUM(D449:D469)</f>
        <v>0</v>
      </c>
      <c r="E470" s="45">
        <f t="shared" si="85"/>
        <v>0</v>
      </c>
      <c r="F470" s="45">
        <f t="shared" si="85"/>
        <v>1907.7801678583578</v>
      </c>
      <c r="G470" s="45">
        <f t="shared" si="85"/>
        <v>0</v>
      </c>
      <c r="H470" s="45">
        <f t="shared" si="85"/>
        <v>0</v>
      </c>
      <c r="I470" s="47">
        <f t="shared" si="85"/>
        <v>1907.7801678583578</v>
      </c>
      <c r="K470" s="296">
        <v>0</v>
      </c>
    </row>
    <row r="471" spans="1:11" ht="15" thickBot="1">
      <c r="A471" s="32" t="s">
        <v>90</v>
      </c>
      <c r="B471" s="48">
        <f>B470/$I470</f>
        <v>0</v>
      </c>
      <c r="C471" s="48">
        <f t="shared" ref="C471:I471" si="86">C470/$I470</f>
        <v>0</v>
      </c>
      <c r="D471" s="48">
        <f t="shared" si="86"/>
        <v>0</v>
      </c>
      <c r="E471" s="48">
        <f t="shared" si="86"/>
        <v>0</v>
      </c>
      <c r="F471" s="48">
        <f t="shared" si="86"/>
        <v>1</v>
      </c>
      <c r="G471" s="48">
        <f t="shared" si="86"/>
        <v>0</v>
      </c>
      <c r="H471" s="48">
        <f t="shared" si="86"/>
        <v>0</v>
      </c>
      <c r="I471" s="49">
        <f t="shared" si="86"/>
        <v>1</v>
      </c>
      <c r="K471" s="296"/>
    </row>
    <row r="472" spans="1:11" ht="14.25" customHeight="1" thickBot="1">
      <c r="A472" s="2"/>
      <c r="B472" s="2"/>
      <c r="C472" s="2"/>
      <c r="D472" s="2"/>
      <c r="E472" s="2"/>
      <c r="F472" s="2"/>
      <c r="G472" s="2"/>
      <c r="H472" s="2"/>
      <c r="I472" s="2"/>
      <c r="K472" s="296"/>
    </row>
    <row r="473" spans="1:11" ht="14.25" customHeight="1">
      <c r="A473" s="446" t="s">
        <v>45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27</v>
      </c>
      <c r="G473" s="35" t="s">
        <v>4</v>
      </c>
      <c r="H473" s="35" t="s">
        <v>5</v>
      </c>
      <c r="I473" s="36" t="s">
        <v>6</v>
      </c>
      <c r="K473" s="296"/>
    </row>
    <row r="474" spans="1:11" ht="15">
      <c r="A474" s="447" t="s">
        <v>45</v>
      </c>
      <c r="B474" s="409" t="s">
        <v>93</v>
      </c>
      <c r="C474" s="410"/>
      <c r="D474" s="410"/>
      <c r="E474" s="410"/>
      <c r="F474" s="410"/>
      <c r="G474" s="410"/>
      <c r="H474" s="410"/>
      <c r="I474" s="411"/>
      <c r="K474" s="296"/>
    </row>
    <row r="475" spans="1:11" ht="15">
      <c r="A475" s="27" t="s">
        <v>7</v>
      </c>
      <c r="B475" s="428"/>
      <c r="C475" s="429"/>
      <c r="D475" s="429"/>
      <c r="E475" s="430"/>
      <c r="F475" s="37">
        <v>0</v>
      </c>
      <c r="G475" s="428"/>
      <c r="H475" s="430"/>
      <c r="I475" s="39">
        <f>F475</f>
        <v>0</v>
      </c>
      <c r="K475" s="296"/>
    </row>
    <row r="476" spans="1:11" ht="15">
      <c r="A476" s="28" t="s">
        <v>8</v>
      </c>
      <c r="B476" s="431"/>
      <c r="C476" s="432"/>
      <c r="D476" s="432"/>
      <c r="E476" s="433"/>
      <c r="F476" s="40">
        <v>0</v>
      </c>
      <c r="G476" s="431"/>
      <c r="H476" s="433"/>
      <c r="I476" s="42">
        <f t="shared" ref="I476:I495" si="87">F476</f>
        <v>0</v>
      </c>
      <c r="K476" s="296"/>
    </row>
    <row r="477" spans="1:11" ht="15">
      <c r="A477" s="29" t="s">
        <v>9</v>
      </c>
      <c r="B477" s="431"/>
      <c r="C477" s="432"/>
      <c r="D477" s="432"/>
      <c r="E477" s="433"/>
      <c r="F477" s="43">
        <v>0</v>
      </c>
      <c r="G477" s="431"/>
      <c r="H477" s="433"/>
      <c r="I477" s="39">
        <f t="shared" si="87"/>
        <v>0</v>
      </c>
      <c r="K477" s="296"/>
    </row>
    <row r="478" spans="1:11" ht="15">
      <c r="A478" s="28" t="s">
        <v>10</v>
      </c>
      <c r="B478" s="431"/>
      <c r="C478" s="432"/>
      <c r="D478" s="432"/>
      <c r="E478" s="433"/>
      <c r="F478" s="40">
        <v>0</v>
      </c>
      <c r="G478" s="431"/>
      <c r="H478" s="433"/>
      <c r="I478" s="42">
        <f t="shared" si="87"/>
        <v>0</v>
      </c>
      <c r="K478" s="296"/>
    </row>
    <row r="479" spans="1:11" ht="15">
      <c r="A479" s="29" t="s">
        <v>11</v>
      </c>
      <c r="B479" s="431"/>
      <c r="C479" s="432"/>
      <c r="D479" s="432"/>
      <c r="E479" s="433"/>
      <c r="F479" s="43">
        <v>0</v>
      </c>
      <c r="G479" s="431"/>
      <c r="H479" s="433"/>
      <c r="I479" s="39">
        <f t="shared" si="87"/>
        <v>0</v>
      </c>
      <c r="K479" s="296"/>
    </row>
    <row r="480" spans="1:11" ht="15">
      <c r="A480" s="28" t="s">
        <v>12</v>
      </c>
      <c r="B480" s="431"/>
      <c r="C480" s="432"/>
      <c r="D480" s="432"/>
      <c r="E480" s="433"/>
      <c r="F480" s="40">
        <v>23598.432559811627</v>
      </c>
      <c r="G480" s="431"/>
      <c r="H480" s="433"/>
      <c r="I480" s="42">
        <f t="shared" si="87"/>
        <v>23598.432559811627</v>
      </c>
      <c r="K480" s="296"/>
    </row>
    <row r="481" spans="1:12" ht="15">
      <c r="A481" s="29" t="s">
        <v>13</v>
      </c>
      <c r="B481" s="431"/>
      <c r="C481" s="432"/>
      <c r="D481" s="432"/>
      <c r="E481" s="433"/>
      <c r="F481" s="43">
        <v>0</v>
      </c>
      <c r="G481" s="431"/>
      <c r="H481" s="433"/>
      <c r="I481" s="39">
        <f t="shared" si="87"/>
        <v>0</v>
      </c>
      <c r="K481" s="296"/>
    </row>
    <row r="482" spans="1:12" ht="15">
      <c r="A482" s="28" t="s">
        <v>14</v>
      </c>
      <c r="B482" s="431"/>
      <c r="C482" s="432"/>
      <c r="D482" s="432"/>
      <c r="E482" s="433"/>
      <c r="F482" s="40">
        <v>19849.061043135815</v>
      </c>
      <c r="G482" s="431"/>
      <c r="H482" s="433"/>
      <c r="I482" s="42">
        <f t="shared" si="87"/>
        <v>19849.061043135815</v>
      </c>
      <c r="K482" s="296"/>
      <c r="L482" s="288">
        <f>+I482+I534</f>
        <v>20161.609495193639</v>
      </c>
    </row>
    <row r="483" spans="1:12" ht="15">
      <c r="A483" s="29" t="s">
        <v>15</v>
      </c>
      <c r="B483" s="431"/>
      <c r="C483" s="432"/>
      <c r="D483" s="432"/>
      <c r="E483" s="433"/>
      <c r="F483" s="43">
        <v>0</v>
      </c>
      <c r="G483" s="431"/>
      <c r="H483" s="433"/>
      <c r="I483" s="39">
        <f t="shared" si="87"/>
        <v>0</v>
      </c>
      <c r="K483" s="296"/>
    </row>
    <row r="484" spans="1:12" ht="15">
      <c r="A484" s="28" t="s">
        <v>16</v>
      </c>
      <c r="B484" s="431"/>
      <c r="C484" s="432"/>
      <c r="D484" s="432"/>
      <c r="E484" s="433"/>
      <c r="F484" s="40">
        <v>0</v>
      </c>
      <c r="G484" s="431"/>
      <c r="H484" s="433"/>
      <c r="I484" s="42">
        <f t="shared" si="87"/>
        <v>0</v>
      </c>
      <c r="K484" s="296"/>
    </row>
    <row r="485" spans="1:12" ht="15">
      <c r="A485" s="29" t="s">
        <v>17</v>
      </c>
      <c r="B485" s="431"/>
      <c r="C485" s="432"/>
      <c r="D485" s="432"/>
      <c r="E485" s="433"/>
      <c r="F485" s="43">
        <v>29.474843764406163</v>
      </c>
      <c r="G485" s="431"/>
      <c r="H485" s="433"/>
      <c r="I485" s="39">
        <f t="shared" si="87"/>
        <v>29.474843764406163</v>
      </c>
      <c r="K485" s="296"/>
    </row>
    <row r="486" spans="1:12" ht="15">
      <c r="A486" s="28" t="s">
        <v>18</v>
      </c>
      <c r="B486" s="431"/>
      <c r="C486" s="432"/>
      <c r="D486" s="432"/>
      <c r="E486" s="433"/>
      <c r="F486" s="40">
        <v>0</v>
      </c>
      <c r="G486" s="431"/>
      <c r="H486" s="433"/>
      <c r="I486" s="42">
        <f t="shared" si="87"/>
        <v>0</v>
      </c>
      <c r="K486" s="296"/>
    </row>
    <row r="487" spans="1:12" ht="15">
      <c r="A487" s="29" t="s">
        <v>140</v>
      </c>
      <c r="B487" s="431"/>
      <c r="C487" s="432"/>
      <c r="D487" s="432"/>
      <c r="E487" s="433"/>
      <c r="F487" s="43">
        <v>0</v>
      </c>
      <c r="G487" s="431"/>
      <c r="H487" s="433"/>
      <c r="I487" s="39">
        <f t="shared" si="87"/>
        <v>0</v>
      </c>
      <c r="K487" s="296"/>
    </row>
    <row r="488" spans="1:12" ht="15">
      <c r="A488" s="28" t="s">
        <v>19</v>
      </c>
      <c r="B488" s="431"/>
      <c r="C488" s="432"/>
      <c r="D488" s="432"/>
      <c r="E488" s="433"/>
      <c r="F488" s="40">
        <v>0</v>
      </c>
      <c r="G488" s="431"/>
      <c r="H488" s="433"/>
      <c r="I488" s="42">
        <f t="shared" si="87"/>
        <v>0</v>
      </c>
      <c r="K488" s="296"/>
    </row>
    <row r="489" spans="1:12" ht="15">
      <c r="A489" s="29" t="s">
        <v>20</v>
      </c>
      <c r="B489" s="431"/>
      <c r="C489" s="432"/>
      <c r="D489" s="432"/>
      <c r="E489" s="433"/>
      <c r="F489" s="43">
        <v>0</v>
      </c>
      <c r="G489" s="431"/>
      <c r="H489" s="433"/>
      <c r="I489" s="39">
        <f t="shared" si="87"/>
        <v>0</v>
      </c>
      <c r="K489" s="296"/>
    </row>
    <row r="490" spans="1:12" ht="15">
      <c r="A490" s="28" t="s">
        <v>21</v>
      </c>
      <c r="B490" s="431"/>
      <c r="C490" s="432"/>
      <c r="D490" s="432"/>
      <c r="E490" s="433"/>
      <c r="F490" s="40">
        <v>0</v>
      </c>
      <c r="G490" s="431"/>
      <c r="H490" s="433"/>
      <c r="I490" s="42">
        <f t="shared" si="87"/>
        <v>0</v>
      </c>
      <c r="K490" s="296"/>
    </row>
    <row r="491" spans="1:12" ht="15">
      <c r="A491" s="30" t="s">
        <v>60</v>
      </c>
      <c r="B491" s="431"/>
      <c r="C491" s="432"/>
      <c r="D491" s="432"/>
      <c r="E491" s="433"/>
      <c r="F491" s="43">
        <v>0</v>
      </c>
      <c r="G491" s="431"/>
      <c r="H491" s="433"/>
      <c r="I491" s="39">
        <f t="shared" si="87"/>
        <v>0</v>
      </c>
      <c r="K491" s="296"/>
    </row>
    <row r="492" spans="1:12" ht="15">
      <c r="A492" s="28" t="s">
        <v>22</v>
      </c>
      <c r="B492" s="431"/>
      <c r="C492" s="432"/>
      <c r="D492" s="432"/>
      <c r="E492" s="433"/>
      <c r="F492" s="40">
        <v>35</v>
      </c>
      <c r="G492" s="431"/>
      <c r="H492" s="433"/>
      <c r="I492" s="42">
        <f t="shared" si="87"/>
        <v>35</v>
      </c>
      <c r="K492" s="296"/>
    </row>
    <row r="493" spans="1:12" ht="15">
      <c r="A493" s="30" t="s">
        <v>23</v>
      </c>
      <c r="B493" s="431"/>
      <c r="C493" s="432"/>
      <c r="D493" s="432"/>
      <c r="E493" s="433"/>
      <c r="F493" s="43">
        <v>0</v>
      </c>
      <c r="G493" s="431"/>
      <c r="H493" s="433"/>
      <c r="I493" s="39">
        <f t="shared" si="87"/>
        <v>0</v>
      </c>
      <c r="K493" s="296"/>
    </row>
    <row r="494" spans="1:12" ht="15">
      <c r="A494" s="28" t="s">
        <v>24</v>
      </c>
      <c r="B494" s="431"/>
      <c r="C494" s="432"/>
      <c r="D494" s="432"/>
      <c r="E494" s="433"/>
      <c r="F494" s="40">
        <v>0</v>
      </c>
      <c r="G494" s="431"/>
      <c r="H494" s="433"/>
      <c r="I494" s="42">
        <f t="shared" si="87"/>
        <v>0</v>
      </c>
      <c r="K494" s="296"/>
    </row>
    <row r="495" spans="1:12" ht="15.75" thickBot="1">
      <c r="A495" s="30" t="s">
        <v>25</v>
      </c>
      <c r="B495" s="434"/>
      <c r="C495" s="435"/>
      <c r="D495" s="435"/>
      <c r="E495" s="436"/>
      <c r="F495" s="43">
        <v>197.69759999999999</v>
      </c>
      <c r="G495" s="434"/>
      <c r="H495" s="436"/>
      <c r="I495" s="39">
        <f t="shared" si="87"/>
        <v>197.69759999999999</v>
      </c>
      <c r="K495" s="296">
        <v>0</v>
      </c>
    </row>
    <row r="496" spans="1:12" ht="15">
      <c r="A496" s="31" t="s">
        <v>26</v>
      </c>
      <c r="B496" s="45">
        <f>SUM(B475:B495)</f>
        <v>0</v>
      </c>
      <c r="C496" s="45">
        <f t="shared" ref="C496" si="88">SUM(C475:C495)</f>
        <v>0</v>
      </c>
      <c r="D496" s="45">
        <f t="shared" ref="D496:I496" si="89">SUM(D475:D495)</f>
        <v>0</v>
      </c>
      <c r="E496" s="45">
        <f t="shared" si="89"/>
        <v>0</v>
      </c>
      <c r="F496" s="45">
        <f t="shared" si="89"/>
        <v>43709.666046711849</v>
      </c>
      <c r="G496" s="45">
        <f t="shared" si="89"/>
        <v>0</v>
      </c>
      <c r="H496" s="45">
        <f t="shared" si="89"/>
        <v>0</v>
      </c>
      <c r="I496" s="45">
        <f t="shared" si="89"/>
        <v>43709.666046711849</v>
      </c>
      <c r="K496" s="296">
        <v>0</v>
      </c>
    </row>
    <row r="497" spans="1:11" ht="15" thickBot="1">
      <c r="A497" s="32" t="s">
        <v>90</v>
      </c>
      <c r="B497" s="48">
        <f>B496/$I496</f>
        <v>0</v>
      </c>
      <c r="C497" s="48">
        <f t="shared" ref="C497:I497" si="90">C496/$I496</f>
        <v>0</v>
      </c>
      <c r="D497" s="48">
        <f t="shared" si="90"/>
        <v>0</v>
      </c>
      <c r="E497" s="48">
        <f t="shared" si="90"/>
        <v>0</v>
      </c>
      <c r="F497" s="48">
        <f t="shared" si="90"/>
        <v>1</v>
      </c>
      <c r="G497" s="48">
        <f t="shared" si="90"/>
        <v>0</v>
      </c>
      <c r="H497" s="48">
        <f t="shared" si="90"/>
        <v>0</v>
      </c>
      <c r="I497" s="49">
        <f t="shared" si="90"/>
        <v>1</v>
      </c>
      <c r="K497" s="296"/>
    </row>
    <row r="498" spans="1:11" ht="15" thickBot="1">
      <c r="A498" s="2"/>
      <c r="B498" s="2"/>
      <c r="C498" s="2"/>
      <c r="D498" s="2"/>
      <c r="E498" s="2"/>
      <c r="F498" s="2"/>
      <c r="G498" s="2"/>
      <c r="H498" s="2"/>
      <c r="I498" s="2"/>
      <c r="K498" s="296"/>
    </row>
    <row r="499" spans="1:11" ht="28.5">
      <c r="A499" s="446" t="s">
        <v>46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27</v>
      </c>
      <c r="G499" s="35" t="s">
        <v>4</v>
      </c>
      <c r="H499" s="35" t="s">
        <v>5</v>
      </c>
      <c r="I499" s="36" t="s">
        <v>6</v>
      </c>
      <c r="K499" s="296"/>
    </row>
    <row r="500" spans="1:11" ht="15">
      <c r="A500" s="447" t="s">
        <v>46</v>
      </c>
      <c r="B500" s="409" t="s">
        <v>93</v>
      </c>
      <c r="C500" s="410"/>
      <c r="D500" s="410"/>
      <c r="E500" s="410"/>
      <c r="F500" s="410"/>
      <c r="G500" s="410"/>
      <c r="H500" s="410"/>
      <c r="I500" s="411"/>
      <c r="K500" s="296"/>
    </row>
    <row r="501" spans="1:11" ht="15">
      <c r="A501" s="27" t="s">
        <v>7</v>
      </c>
      <c r="B501" s="428"/>
      <c r="C501" s="429"/>
      <c r="D501" s="429"/>
      <c r="E501" s="430"/>
      <c r="F501" s="37">
        <v>0</v>
      </c>
      <c r="G501" s="428"/>
      <c r="H501" s="430"/>
      <c r="I501" s="39">
        <f>F501</f>
        <v>0</v>
      </c>
      <c r="K501" s="296"/>
    </row>
    <row r="502" spans="1:11" ht="15">
      <c r="A502" s="28" t="s">
        <v>8</v>
      </c>
      <c r="B502" s="431"/>
      <c r="C502" s="432"/>
      <c r="D502" s="432"/>
      <c r="E502" s="433"/>
      <c r="F502" s="40">
        <v>0</v>
      </c>
      <c r="G502" s="431"/>
      <c r="H502" s="433"/>
      <c r="I502" s="42">
        <f t="shared" ref="I502:I521" si="91">F502</f>
        <v>0</v>
      </c>
      <c r="K502" s="296"/>
    </row>
    <row r="503" spans="1:11" ht="15">
      <c r="A503" s="29" t="s">
        <v>9</v>
      </c>
      <c r="B503" s="431"/>
      <c r="C503" s="432"/>
      <c r="D503" s="432"/>
      <c r="E503" s="433"/>
      <c r="F503" s="43">
        <v>0</v>
      </c>
      <c r="G503" s="431"/>
      <c r="H503" s="433"/>
      <c r="I503" s="39">
        <f t="shared" si="91"/>
        <v>0</v>
      </c>
      <c r="K503" s="296"/>
    </row>
    <row r="504" spans="1:11" ht="15">
      <c r="A504" s="28" t="s">
        <v>10</v>
      </c>
      <c r="B504" s="431"/>
      <c r="C504" s="432"/>
      <c r="D504" s="432"/>
      <c r="E504" s="433"/>
      <c r="F504" s="40">
        <v>0</v>
      </c>
      <c r="G504" s="431"/>
      <c r="H504" s="433"/>
      <c r="I504" s="42">
        <f t="shared" si="91"/>
        <v>0</v>
      </c>
      <c r="K504" s="296"/>
    </row>
    <row r="505" spans="1:11" ht="15">
      <c r="A505" s="29" t="s">
        <v>11</v>
      </c>
      <c r="B505" s="431"/>
      <c r="C505" s="432"/>
      <c r="D505" s="432"/>
      <c r="E505" s="433"/>
      <c r="F505" s="43">
        <v>0</v>
      </c>
      <c r="G505" s="431"/>
      <c r="H505" s="433"/>
      <c r="I505" s="39">
        <f t="shared" si="91"/>
        <v>0</v>
      </c>
      <c r="K505" s="296"/>
    </row>
    <row r="506" spans="1:11" ht="15">
      <c r="A506" s="28" t="s">
        <v>12</v>
      </c>
      <c r="B506" s="431"/>
      <c r="C506" s="432"/>
      <c r="D506" s="432"/>
      <c r="E506" s="433"/>
      <c r="F506" s="40">
        <v>0</v>
      </c>
      <c r="G506" s="431"/>
      <c r="H506" s="433"/>
      <c r="I506" s="42">
        <f t="shared" si="91"/>
        <v>0</v>
      </c>
      <c r="K506" s="296"/>
    </row>
    <row r="507" spans="1:11" ht="15">
      <c r="A507" s="29" t="s">
        <v>13</v>
      </c>
      <c r="B507" s="431"/>
      <c r="C507" s="432"/>
      <c r="D507" s="432"/>
      <c r="E507" s="433"/>
      <c r="F507" s="43">
        <v>0</v>
      </c>
      <c r="G507" s="431"/>
      <c r="H507" s="433"/>
      <c r="I507" s="39">
        <f t="shared" si="91"/>
        <v>0</v>
      </c>
      <c r="K507" s="296"/>
    </row>
    <row r="508" spans="1:11" ht="15">
      <c r="A508" s="28" t="s">
        <v>14</v>
      </c>
      <c r="B508" s="431"/>
      <c r="C508" s="432"/>
      <c r="D508" s="432"/>
      <c r="E508" s="433"/>
      <c r="F508" s="40">
        <v>0</v>
      </c>
      <c r="G508" s="431"/>
      <c r="H508" s="433"/>
      <c r="I508" s="42">
        <f t="shared" si="91"/>
        <v>0</v>
      </c>
      <c r="K508" s="296"/>
    </row>
    <row r="509" spans="1:11" ht="15">
      <c r="A509" s="29" t="s">
        <v>15</v>
      </c>
      <c r="B509" s="431"/>
      <c r="C509" s="432"/>
      <c r="D509" s="432"/>
      <c r="E509" s="433"/>
      <c r="F509" s="43">
        <v>0</v>
      </c>
      <c r="G509" s="431"/>
      <c r="H509" s="433"/>
      <c r="I509" s="39">
        <f t="shared" si="91"/>
        <v>0</v>
      </c>
      <c r="K509" s="296"/>
    </row>
    <row r="510" spans="1:11" ht="15">
      <c r="A510" s="28" t="s">
        <v>16</v>
      </c>
      <c r="B510" s="431"/>
      <c r="C510" s="432"/>
      <c r="D510" s="432"/>
      <c r="E510" s="433"/>
      <c r="F510" s="40">
        <v>0</v>
      </c>
      <c r="G510" s="431"/>
      <c r="H510" s="433"/>
      <c r="I510" s="42">
        <f t="shared" si="91"/>
        <v>0</v>
      </c>
      <c r="K510" s="296"/>
    </row>
    <row r="511" spans="1:11" ht="15">
      <c r="A511" s="29" t="s">
        <v>17</v>
      </c>
      <c r="B511" s="431"/>
      <c r="C511" s="432"/>
      <c r="D511" s="432"/>
      <c r="E511" s="433"/>
      <c r="F511" s="43">
        <v>0</v>
      </c>
      <c r="G511" s="431"/>
      <c r="H511" s="433"/>
      <c r="I511" s="39">
        <f t="shared" si="91"/>
        <v>0</v>
      </c>
      <c r="K511" s="296"/>
    </row>
    <row r="512" spans="1:11" ht="15">
      <c r="A512" s="28" t="s">
        <v>18</v>
      </c>
      <c r="B512" s="431"/>
      <c r="C512" s="432"/>
      <c r="D512" s="432"/>
      <c r="E512" s="433"/>
      <c r="F512" s="40">
        <v>0</v>
      </c>
      <c r="G512" s="431"/>
      <c r="H512" s="433"/>
      <c r="I512" s="42">
        <f t="shared" si="91"/>
        <v>0</v>
      </c>
      <c r="K512" s="296"/>
    </row>
    <row r="513" spans="1:11" ht="15">
      <c r="A513" s="29" t="s">
        <v>140</v>
      </c>
      <c r="B513" s="431"/>
      <c r="C513" s="432"/>
      <c r="D513" s="432"/>
      <c r="E513" s="433"/>
      <c r="F513" s="43">
        <v>2420</v>
      </c>
      <c r="G513" s="431"/>
      <c r="H513" s="433"/>
      <c r="I513" s="39">
        <f>F513</f>
        <v>2420</v>
      </c>
      <c r="K513" s="296"/>
    </row>
    <row r="514" spans="1:11" ht="15">
      <c r="A514" s="28" t="s">
        <v>19</v>
      </c>
      <c r="B514" s="431"/>
      <c r="C514" s="432"/>
      <c r="D514" s="432"/>
      <c r="E514" s="433"/>
      <c r="F514" s="40">
        <v>0</v>
      </c>
      <c r="G514" s="431"/>
      <c r="H514" s="433"/>
      <c r="I514" s="42">
        <f t="shared" si="91"/>
        <v>0</v>
      </c>
      <c r="K514" s="296"/>
    </row>
    <row r="515" spans="1:11" ht="15">
      <c r="A515" s="29" t="s">
        <v>20</v>
      </c>
      <c r="B515" s="431"/>
      <c r="C515" s="432"/>
      <c r="D515" s="432"/>
      <c r="E515" s="433"/>
      <c r="F515" s="43">
        <v>0</v>
      </c>
      <c r="G515" s="431"/>
      <c r="H515" s="433"/>
      <c r="I515" s="39">
        <f t="shared" si="91"/>
        <v>0</v>
      </c>
      <c r="K515" s="296"/>
    </row>
    <row r="516" spans="1:11" ht="15">
      <c r="A516" s="28" t="s">
        <v>21</v>
      </c>
      <c r="B516" s="431"/>
      <c r="C516" s="432"/>
      <c r="D516" s="432"/>
      <c r="E516" s="433"/>
      <c r="F516" s="40">
        <v>0</v>
      </c>
      <c r="G516" s="431"/>
      <c r="H516" s="433"/>
      <c r="I516" s="42">
        <f t="shared" si="91"/>
        <v>0</v>
      </c>
      <c r="K516" s="296"/>
    </row>
    <row r="517" spans="1:11" ht="15">
      <c r="A517" s="30" t="s">
        <v>60</v>
      </c>
      <c r="B517" s="431"/>
      <c r="C517" s="432"/>
      <c r="D517" s="432"/>
      <c r="E517" s="433"/>
      <c r="F517" s="43">
        <v>0</v>
      </c>
      <c r="G517" s="431"/>
      <c r="H517" s="433"/>
      <c r="I517" s="39">
        <f t="shared" si="91"/>
        <v>0</v>
      </c>
      <c r="K517" s="296"/>
    </row>
    <row r="518" spans="1:11" ht="15">
      <c r="A518" s="28" t="s">
        <v>22</v>
      </c>
      <c r="B518" s="431"/>
      <c r="C518" s="432"/>
      <c r="D518" s="432"/>
      <c r="E518" s="433"/>
      <c r="F518" s="40">
        <v>0</v>
      </c>
      <c r="G518" s="431"/>
      <c r="H518" s="433"/>
      <c r="I518" s="42">
        <f t="shared" si="91"/>
        <v>0</v>
      </c>
      <c r="K518" s="296"/>
    </row>
    <row r="519" spans="1:11" ht="15">
      <c r="A519" s="30" t="s">
        <v>23</v>
      </c>
      <c r="B519" s="431"/>
      <c r="C519" s="432"/>
      <c r="D519" s="432"/>
      <c r="E519" s="433"/>
      <c r="F519" s="43">
        <v>0</v>
      </c>
      <c r="G519" s="431"/>
      <c r="H519" s="433"/>
      <c r="I519" s="39">
        <f t="shared" si="91"/>
        <v>0</v>
      </c>
      <c r="K519" s="296"/>
    </row>
    <row r="520" spans="1:11" ht="15">
      <c r="A520" s="28" t="s">
        <v>24</v>
      </c>
      <c r="B520" s="431"/>
      <c r="C520" s="432"/>
      <c r="D520" s="432"/>
      <c r="E520" s="433"/>
      <c r="F520" s="40">
        <v>0</v>
      </c>
      <c r="G520" s="431"/>
      <c r="H520" s="433"/>
      <c r="I520" s="42">
        <f t="shared" si="91"/>
        <v>0</v>
      </c>
      <c r="K520" s="296"/>
    </row>
    <row r="521" spans="1:11" ht="15.75" thickBot="1">
      <c r="A521" s="30" t="s">
        <v>25</v>
      </c>
      <c r="B521" s="434"/>
      <c r="C521" s="435"/>
      <c r="D521" s="435"/>
      <c r="E521" s="436"/>
      <c r="F521" s="43">
        <v>0</v>
      </c>
      <c r="G521" s="434"/>
      <c r="H521" s="436"/>
      <c r="I521" s="39">
        <f t="shared" si="91"/>
        <v>0</v>
      </c>
      <c r="K521" s="296">
        <v>0</v>
      </c>
    </row>
    <row r="522" spans="1:11" ht="15">
      <c r="A522" s="31" t="s">
        <v>26</v>
      </c>
      <c r="B522" s="45">
        <f>SUM(B501:B521)</f>
        <v>0</v>
      </c>
      <c r="C522" s="45">
        <f t="shared" ref="C522" si="92">SUM(C501:C521)</f>
        <v>0</v>
      </c>
      <c r="D522" s="45">
        <f t="shared" ref="D522:I522" si="93">SUM(D501:D521)</f>
        <v>0</v>
      </c>
      <c r="E522" s="45">
        <f t="shared" si="93"/>
        <v>0</v>
      </c>
      <c r="F522" s="45">
        <f t="shared" si="93"/>
        <v>2420</v>
      </c>
      <c r="G522" s="45">
        <f t="shared" si="93"/>
        <v>0</v>
      </c>
      <c r="H522" s="45">
        <f t="shared" si="93"/>
        <v>0</v>
      </c>
      <c r="I522" s="47">
        <f t="shared" si="93"/>
        <v>2420</v>
      </c>
      <c r="K522" s="296">
        <v>0</v>
      </c>
    </row>
    <row r="523" spans="1:11" ht="15" thickBot="1">
      <c r="A523" s="32" t="s">
        <v>90</v>
      </c>
      <c r="B523" s="48">
        <f>B522/$I522</f>
        <v>0</v>
      </c>
      <c r="C523" s="48">
        <f t="shared" ref="C523:I523" si="94">C522/$I522</f>
        <v>0</v>
      </c>
      <c r="D523" s="48">
        <f t="shared" si="94"/>
        <v>0</v>
      </c>
      <c r="E523" s="48">
        <f t="shared" si="94"/>
        <v>0</v>
      </c>
      <c r="F523" s="48">
        <f t="shared" si="94"/>
        <v>1</v>
      </c>
      <c r="G523" s="48">
        <f t="shared" si="94"/>
        <v>0</v>
      </c>
      <c r="H523" s="48">
        <f t="shared" si="94"/>
        <v>0</v>
      </c>
      <c r="I523" s="49">
        <f t="shared" si="94"/>
        <v>1</v>
      </c>
      <c r="K523" s="296"/>
    </row>
    <row r="524" spans="1:11" ht="15" thickBot="1">
      <c r="A524" s="2"/>
      <c r="B524" s="2"/>
      <c r="C524" s="2"/>
      <c r="D524" s="2"/>
      <c r="E524" s="2"/>
      <c r="F524" s="2"/>
      <c r="G524" s="2"/>
      <c r="H524" s="2"/>
      <c r="I524" s="2"/>
      <c r="K524" s="296"/>
    </row>
    <row r="525" spans="1:11" ht="28.5">
      <c r="A525" s="446" t="s">
        <v>47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27</v>
      </c>
      <c r="G525" s="35" t="s">
        <v>4</v>
      </c>
      <c r="H525" s="35" t="s">
        <v>5</v>
      </c>
      <c r="I525" s="36" t="s">
        <v>6</v>
      </c>
      <c r="K525" s="296"/>
    </row>
    <row r="526" spans="1:11" ht="15">
      <c r="A526" s="447" t="s">
        <v>47</v>
      </c>
      <c r="B526" s="409" t="s">
        <v>93</v>
      </c>
      <c r="C526" s="410"/>
      <c r="D526" s="410"/>
      <c r="E526" s="410"/>
      <c r="F526" s="410"/>
      <c r="G526" s="410"/>
      <c r="H526" s="410"/>
      <c r="I526" s="411"/>
      <c r="K526" s="296"/>
    </row>
    <row r="527" spans="1:11" ht="15">
      <c r="A527" s="27" t="s">
        <v>7</v>
      </c>
      <c r="B527" s="428"/>
      <c r="C527" s="429"/>
      <c r="D527" s="429"/>
      <c r="E527" s="430"/>
      <c r="F527" s="37">
        <v>0</v>
      </c>
      <c r="G527" s="428"/>
      <c r="H527" s="430"/>
      <c r="I527" s="39">
        <f>F527</f>
        <v>0</v>
      </c>
      <c r="K527" s="296"/>
    </row>
    <row r="528" spans="1:11" ht="15">
      <c r="A528" s="28" t="s">
        <v>8</v>
      </c>
      <c r="B528" s="431"/>
      <c r="C528" s="432"/>
      <c r="D528" s="432"/>
      <c r="E528" s="433"/>
      <c r="F528" s="40">
        <v>0</v>
      </c>
      <c r="G528" s="431"/>
      <c r="H528" s="433"/>
      <c r="I528" s="42">
        <f t="shared" ref="I528:I547" si="95">F528</f>
        <v>0</v>
      </c>
      <c r="K528" s="296"/>
    </row>
    <row r="529" spans="1:11" ht="15">
      <c r="A529" s="29" t="s">
        <v>9</v>
      </c>
      <c r="B529" s="431"/>
      <c r="C529" s="432"/>
      <c r="D529" s="432"/>
      <c r="E529" s="433"/>
      <c r="F529" s="43">
        <v>0</v>
      </c>
      <c r="G529" s="431"/>
      <c r="H529" s="433"/>
      <c r="I529" s="39">
        <f t="shared" si="95"/>
        <v>0</v>
      </c>
      <c r="K529" s="296"/>
    </row>
    <row r="530" spans="1:11" ht="15">
      <c r="A530" s="28" t="s">
        <v>10</v>
      </c>
      <c r="B530" s="431"/>
      <c r="C530" s="432"/>
      <c r="D530" s="432"/>
      <c r="E530" s="433"/>
      <c r="F530" s="40">
        <v>0</v>
      </c>
      <c r="G530" s="431"/>
      <c r="H530" s="433"/>
      <c r="I530" s="42">
        <f t="shared" si="95"/>
        <v>0</v>
      </c>
      <c r="K530" s="296"/>
    </row>
    <row r="531" spans="1:11" ht="15">
      <c r="A531" s="29" t="s">
        <v>11</v>
      </c>
      <c r="B531" s="431"/>
      <c r="C531" s="432"/>
      <c r="D531" s="432"/>
      <c r="E531" s="433"/>
      <c r="F531" s="43">
        <v>0</v>
      </c>
      <c r="G531" s="431"/>
      <c r="H531" s="433"/>
      <c r="I531" s="39">
        <f t="shared" si="95"/>
        <v>0</v>
      </c>
      <c r="K531" s="296"/>
    </row>
    <row r="532" spans="1:11" ht="15">
      <c r="A532" s="28" t="s">
        <v>12</v>
      </c>
      <c r="B532" s="431"/>
      <c r="C532" s="432"/>
      <c r="D532" s="432"/>
      <c r="E532" s="433"/>
      <c r="F532" s="40">
        <v>60.284782059279493</v>
      </c>
      <c r="G532" s="431"/>
      <c r="H532" s="433"/>
      <c r="I532" s="42">
        <f t="shared" si="95"/>
        <v>60.284782059279493</v>
      </c>
      <c r="K532" s="296"/>
    </row>
    <row r="533" spans="1:11" ht="15">
      <c r="A533" s="29" t="s">
        <v>13</v>
      </c>
      <c r="B533" s="431"/>
      <c r="C533" s="432"/>
      <c r="D533" s="432"/>
      <c r="E533" s="433"/>
      <c r="F533" s="43">
        <v>0</v>
      </c>
      <c r="G533" s="431"/>
      <c r="H533" s="433"/>
      <c r="I533" s="39">
        <f t="shared" si="95"/>
        <v>0</v>
      </c>
      <c r="K533" s="296"/>
    </row>
    <row r="534" spans="1:11" ht="15">
      <c r="A534" s="28" t="s">
        <v>14</v>
      </c>
      <c r="B534" s="431"/>
      <c r="C534" s="432"/>
      <c r="D534" s="432"/>
      <c r="E534" s="433"/>
      <c r="F534" s="40">
        <v>312.54845205782397</v>
      </c>
      <c r="G534" s="431"/>
      <c r="H534" s="433"/>
      <c r="I534" s="42">
        <f t="shared" si="95"/>
        <v>312.54845205782397</v>
      </c>
      <c r="K534" s="296"/>
    </row>
    <row r="535" spans="1:11" ht="15">
      <c r="A535" s="29" t="s">
        <v>15</v>
      </c>
      <c r="B535" s="431"/>
      <c r="C535" s="432"/>
      <c r="D535" s="432"/>
      <c r="E535" s="433"/>
      <c r="F535" s="43">
        <v>0</v>
      </c>
      <c r="G535" s="431"/>
      <c r="H535" s="433"/>
      <c r="I535" s="39">
        <f t="shared" si="95"/>
        <v>0</v>
      </c>
      <c r="K535" s="296"/>
    </row>
    <row r="536" spans="1:11" ht="15">
      <c r="A536" s="28" t="s">
        <v>16</v>
      </c>
      <c r="B536" s="431"/>
      <c r="C536" s="432"/>
      <c r="D536" s="432"/>
      <c r="E536" s="433"/>
      <c r="F536" s="40">
        <v>0</v>
      </c>
      <c r="G536" s="431"/>
      <c r="H536" s="433"/>
      <c r="I536" s="42">
        <f t="shared" si="95"/>
        <v>0</v>
      </c>
      <c r="K536" s="296"/>
    </row>
    <row r="537" spans="1:11" ht="15">
      <c r="A537" s="29" t="s">
        <v>17</v>
      </c>
      <c r="B537" s="431"/>
      <c r="C537" s="432"/>
      <c r="D537" s="432"/>
      <c r="E537" s="433"/>
      <c r="F537" s="43">
        <v>0</v>
      </c>
      <c r="G537" s="431"/>
      <c r="H537" s="433"/>
      <c r="I537" s="39">
        <f t="shared" si="95"/>
        <v>0</v>
      </c>
      <c r="K537" s="296"/>
    </row>
    <row r="538" spans="1:11" ht="15">
      <c r="A538" s="28" t="s">
        <v>18</v>
      </c>
      <c r="B538" s="431"/>
      <c r="C538" s="432"/>
      <c r="D538" s="432"/>
      <c r="E538" s="433"/>
      <c r="F538" s="40">
        <v>0</v>
      </c>
      <c r="G538" s="431"/>
      <c r="H538" s="433"/>
      <c r="I538" s="42">
        <f t="shared" si="95"/>
        <v>0</v>
      </c>
      <c r="K538" s="296"/>
    </row>
    <row r="539" spans="1:11" ht="15">
      <c r="A539" s="29" t="s">
        <v>140</v>
      </c>
      <c r="B539" s="431"/>
      <c r="C539" s="432"/>
      <c r="D539" s="432"/>
      <c r="E539" s="433"/>
      <c r="F539" s="43">
        <v>0</v>
      </c>
      <c r="G539" s="431"/>
      <c r="H539" s="433"/>
      <c r="I539" s="39">
        <f>F539</f>
        <v>0</v>
      </c>
      <c r="K539" s="296"/>
    </row>
    <row r="540" spans="1:11" ht="15">
      <c r="A540" s="28" t="s">
        <v>19</v>
      </c>
      <c r="B540" s="431"/>
      <c r="C540" s="432"/>
      <c r="D540" s="432"/>
      <c r="E540" s="433"/>
      <c r="F540" s="40">
        <v>0</v>
      </c>
      <c r="G540" s="431"/>
      <c r="H540" s="433"/>
      <c r="I540" s="42">
        <f t="shared" si="95"/>
        <v>0</v>
      </c>
      <c r="J540" s="15"/>
      <c r="K540" s="296"/>
    </row>
    <row r="541" spans="1:11" s="15" customFormat="1" ht="15">
      <c r="A541" s="29" t="s">
        <v>20</v>
      </c>
      <c r="B541" s="431"/>
      <c r="C541" s="432"/>
      <c r="D541" s="432"/>
      <c r="E541" s="433"/>
      <c r="F541" s="43">
        <v>0</v>
      </c>
      <c r="G541" s="431"/>
      <c r="H541" s="433"/>
      <c r="I541" s="39">
        <f t="shared" si="95"/>
        <v>0</v>
      </c>
      <c r="J541" s="4"/>
      <c r="K541" s="296"/>
    </row>
    <row r="542" spans="1:11" ht="15">
      <c r="A542" s="28" t="s">
        <v>21</v>
      </c>
      <c r="B542" s="431"/>
      <c r="C542" s="432"/>
      <c r="D542" s="432"/>
      <c r="E542" s="433"/>
      <c r="F542" s="40">
        <v>0</v>
      </c>
      <c r="G542" s="431"/>
      <c r="H542" s="433"/>
      <c r="I542" s="42">
        <f t="shared" si="95"/>
        <v>0</v>
      </c>
      <c r="K542" s="296"/>
    </row>
    <row r="543" spans="1:11" ht="15">
      <c r="A543" s="30" t="s">
        <v>60</v>
      </c>
      <c r="B543" s="431"/>
      <c r="C543" s="432"/>
      <c r="D543" s="432"/>
      <c r="E543" s="433"/>
      <c r="F543" s="43">
        <v>0</v>
      </c>
      <c r="G543" s="431"/>
      <c r="H543" s="433"/>
      <c r="I543" s="39">
        <f t="shared" si="95"/>
        <v>0</v>
      </c>
      <c r="K543" s="296"/>
    </row>
    <row r="544" spans="1:11" ht="15" customHeight="1">
      <c r="A544" s="28" t="s">
        <v>22</v>
      </c>
      <c r="B544" s="431"/>
      <c r="C544" s="432"/>
      <c r="D544" s="432"/>
      <c r="E544" s="433"/>
      <c r="F544" s="40">
        <v>0</v>
      </c>
      <c r="G544" s="431"/>
      <c r="H544" s="433"/>
      <c r="I544" s="42">
        <f t="shared" si="95"/>
        <v>0</v>
      </c>
      <c r="K544" s="296"/>
    </row>
    <row r="545" spans="1:32" ht="15">
      <c r="A545" s="30" t="s">
        <v>23</v>
      </c>
      <c r="B545" s="431"/>
      <c r="C545" s="432"/>
      <c r="D545" s="432"/>
      <c r="E545" s="433"/>
      <c r="F545" s="43">
        <v>0</v>
      </c>
      <c r="G545" s="431"/>
      <c r="H545" s="433"/>
      <c r="I545" s="39">
        <f t="shared" si="95"/>
        <v>0</v>
      </c>
      <c r="K545" s="296"/>
    </row>
    <row r="546" spans="1:32" ht="15">
      <c r="A546" s="28" t="s">
        <v>24</v>
      </c>
      <c r="B546" s="431"/>
      <c r="C546" s="432"/>
      <c r="D546" s="432"/>
      <c r="E546" s="433"/>
      <c r="F546" s="40">
        <v>0</v>
      </c>
      <c r="G546" s="431"/>
      <c r="H546" s="433"/>
      <c r="I546" s="42">
        <f t="shared" si="95"/>
        <v>0</v>
      </c>
      <c r="K546" s="296"/>
    </row>
    <row r="547" spans="1:32" ht="15.75" thickBot="1">
      <c r="A547" s="30" t="s">
        <v>25</v>
      </c>
      <c r="B547" s="434"/>
      <c r="C547" s="435"/>
      <c r="D547" s="435"/>
      <c r="E547" s="436"/>
      <c r="F547" s="43">
        <v>0</v>
      </c>
      <c r="G547" s="434"/>
      <c r="H547" s="436"/>
      <c r="I547" s="39">
        <f t="shared" si="95"/>
        <v>0</v>
      </c>
      <c r="K547" s="296">
        <v>0</v>
      </c>
    </row>
    <row r="548" spans="1:32" ht="15">
      <c r="A548" s="31" t="s">
        <v>26</v>
      </c>
      <c r="B548" s="45">
        <f>SUM(B527:B547)</f>
        <v>0</v>
      </c>
      <c r="C548" s="45">
        <f t="shared" ref="C548" si="96">SUM(C527:C547)</f>
        <v>0</v>
      </c>
      <c r="D548" s="45">
        <f t="shared" ref="D548:I548" si="97">SUM(D527:D547)</f>
        <v>0</v>
      </c>
      <c r="E548" s="45">
        <f t="shared" si="97"/>
        <v>0</v>
      </c>
      <c r="F548" s="45">
        <f t="shared" si="97"/>
        <v>372.83323411710347</v>
      </c>
      <c r="G548" s="45">
        <f t="shared" si="97"/>
        <v>0</v>
      </c>
      <c r="H548" s="45">
        <f t="shared" si="97"/>
        <v>0</v>
      </c>
      <c r="I548" s="45">
        <f t="shared" si="97"/>
        <v>372.83323411710347</v>
      </c>
      <c r="K548" s="296">
        <v>0</v>
      </c>
    </row>
    <row r="549" spans="1:32" ht="15" thickBot="1">
      <c r="A549" s="32" t="s">
        <v>90</v>
      </c>
      <c r="B549" s="48">
        <f>B548/$I548</f>
        <v>0</v>
      </c>
      <c r="C549" s="48">
        <f t="shared" ref="C549:I549" si="98">C548/$I548</f>
        <v>0</v>
      </c>
      <c r="D549" s="48">
        <f t="shared" si="98"/>
        <v>0</v>
      </c>
      <c r="E549" s="48">
        <f t="shared" si="98"/>
        <v>0</v>
      </c>
      <c r="F549" s="48">
        <f t="shared" si="98"/>
        <v>1</v>
      </c>
      <c r="G549" s="48">
        <f t="shared" si="98"/>
        <v>0</v>
      </c>
      <c r="H549" s="48">
        <f t="shared" si="98"/>
        <v>0</v>
      </c>
      <c r="I549" s="49">
        <f t="shared" si="98"/>
        <v>1</v>
      </c>
      <c r="K549" s="296"/>
    </row>
    <row r="550" spans="1:32" ht="15" thickBot="1">
      <c r="A550" s="2"/>
      <c r="B550" s="2"/>
      <c r="C550" s="2"/>
      <c r="D550" s="2"/>
      <c r="E550" s="2"/>
      <c r="F550" s="2"/>
      <c r="G550" s="2"/>
      <c r="H550" s="2"/>
      <c r="I550" s="2"/>
      <c r="K550" s="296"/>
    </row>
    <row r="551" spans="1:32" ht="28.5">
      <c r="A551" s="446" t="s">
        <v>48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27</v>
      </c>
      <c r="G551" s="35" t="s">
        <v>4</v>
      </c>
      <c r="H551" s="35" t="s">
        <v>5</v>
      </c>
      <c r="I551" s="36" t="s">
        <v>6</v>
      </c>
      <c r="K551" s="296"/>
    </row>
    <row r="552" spans="1:32" ht="15">
      <c r="A552" s="447" t="s">
        <v>48</v>
      </c>
      <c r="B552" s="409" t="s">
        <v>93</v>
      </c>
      <c r="C552" s="410"/>
      <c r="D552" s="410"/>
      <c r="E552" s="410"/>
      <c r="F552" s="410"/>
      <c r="G552" s="410"/>
      <c r="H552" s="410"/>
      <c r="I552" s="411"/>
      <c r="K552" s="296"/>
    </row>
    <row r="553" spans="1:32" ht="15">
      <c r="A553" s="27" t="s">
        <v>7</v>
      </c>
      <c r="B553" s="428"/>
      <c r="C553" s="429"/>
      <c r="D553" s="429"/>
      <c r="E553" s="430"/>
      <c r="F553" s="37">
        <v>0</v>
      </c>
      <c r="G553" s="428"/>
      <c r="H553" s="430"/>
      <c r="I553" s="39">
        <f>F553</f>
        <v>0</v>
      </c>
      <c r="K553" s="296"/>
    </row>
    <row r="554" spans="1:32" ht="15">
      <c r="A554" s="28" t="s">
        <v>8</v>
      </c>
      <c r="B554" s="431"/>
      <c r="C554" s="432"/>
      <c r="D554" s="432"/>
      <c r="E554" s="433"/>
      <c r="F554" s="40">
        <v>0</v>
      </c>
      <c r="G554" s="431"/>
      <c r="H554" s="433"/>
      <c r="I554" s="42">
        <f t="shared" ref="I554:I573" si="99">F554</f>
        <v>0</v>
      </c>
      <c r="K554" s="296"/>
    </row>
    <row r="555" spans="1:32" ht="15">
      <c r="A555" s="29" t="s">
        <v>9</v>
      </c>
      <c r="B555" s="431"/>
      <c r="C555" s="432"/>
      <c r="D555" s="432"/>
      <c r="E555" s="433"/>
      <c r="F555" s="43">
        <v>0</v>
      </c>
      <c r="G555" s="431"/>
      <c r="H555" s="433"/>
      <c r="I555" s="39">
        <f t="shared" si="99"/>
        <v>0</v>
      </c>
      <c r="K555" s="296"/>
    </row>
    <row r="556" spans="1:32" ht="15">
      <c r="A556" s="28" t="s">
        <v>10</v>
      </c>
      <c r="B556" s="431"/>
      <c r="C556" s="432"/>
      <c r="D556" s="432"/>
      <c r="E556" s="433"/>
      <c r="F556" s="40">
        <v>0</v>
      </c>
      <c r="G556" s="431"/>
      <c r="H556" s="433"/>
      <c r="I556" s="42">
        <f t="shared" si="99"/>
        <v>0</v>
      </c>
      <c r="K556" s="296"/>
    </row>
    <row r="557" spans="1:32" ht="15">
      <c r="A557" s="29" t="s">
        <v>11</v>
      </c>
      <c r="B557" s="431"/>
      <c r="C557" s="432"/>
      <c r="D557" s="432"/>
      <c r="E557" s="433"/>
      <c r="F557" s="43">
        <v>0</v>
      </c>
      <c r="G557" s="431"/>
      <c r="H557" s="433"/>
      <c r="I557" s="39">
        <f t="shared" si="99"/>
        <v>0</v>
      </c>
      <c r="K557" s="296"/>
    </row>
    <row r="558" spans="1:32" ht="15">
      <c r="A558" s="28" t="s">
        <v>12</v>
      </c>
      <c r="B558" s="431"/>
      <c r="C558" s="432"/>
      <c r="D558" s="432"/>
      <c r="E558" s="433"/>
      <c r="F558" s="40">
        <v>36.788827003066615</v>
      </c>
      <c r="G558" s="431"/>
      <c r="H558" s="433"/>
      <c r="I558" s="42">
        <f t="shared" si="99"/>
        <v>36.788827003066615</v>
      </c>
      <c r="K558" s="296"/>
      <c r="AF558" s="11"/>
    </row>
    <row r="559" spans="1:32" ht="15">
      <c r="A559" s="29" t="s">
        <v>13</v>
      </c>
      <c r="B559" s="431"/>
      <c r="C559" s="432"/>
      <c r="D559" s="432"/>
      <c r="E559" s="433"/>
      <c r="F559" s="43">
        <v>11509</v>
      </c>
      <c r="G559" s="431"/>
      <c r="H559" s="433"/>
      <c r="I559" s="39">
        <f t="shared" si="99"/>
        <v>11509</v>
      </c>
      <c r="K559" s="296"/>
    </row>
    <row r="560" spans="1:32" ht="15">
      <c r="A560" s="28" t="s">
        <v>14</v>
      </c>
      <c r="B560" s="431"/>
      <c r="C560" s="432"/>
      <c r="D560" s="432"/>
      <c r="E560" s="433"/>
      <c r="F560" s="40">
        <v>0</v>
      </c>
      <c r="G560" s="431"/>
      <c r="H560" s="433"/>
      <c r="I560" s="42">
        <f t="shared" si="99"/>
        <v>0</v>
      </c>
      <c r="K560" s="296"/>
    </row>
    <row r="561" spans="1:11" ht="15">
      <c r="A561" s="29" t="s">
        <v>15</v>
      </c>
      <c r="B561" s="431"/>
      <c r="C561" s="432"/>
      <c r="D561" s="432"/>
      <c r="E561" s="433"/>
      <c r="F561" s="43">
        <v>0</v>
      </c>
      <c r="G561" s="431"/>
      <c r="H561" s="433"/>
      <c r="I561" s="39">
        <f t="shared" si="99"/>
        <v>0</v>
      </c>
      <c r="K561" s="296"/>
    </row>
    <row r="562" spans="1:11" ht="15">
      <c r="A562" s="28" t="s">
        <v>16</v>
      </c>
      <c r="B562" s="431"/>
      <c r="C562" s="432"/>
      <c r="D562" s="432"/>
      <c r="E562" s="433"/>
      <c r="F562" s="40">
        <v>0</v>
      </c>
      <c r="G562" s="431"/>
      <c r="H562" s="433"/>
      <c r="I562" s="42">
        <f t="shared" si="99"/>
        <v>0</v>
      </c>
      <c r="J562" s="15"/>
      <c r="K562" s="296"/>
    </row>
    <row r="563" spans="1:11" s="15" customFormat="1" ht="15">
      <c r="A563" s="29" t="s">
        <v>17</v>
      </c>
      <c r="B563" s="431"/>
      <c r="C563" s="432"/>
      <c r="D563" s="432"/>
      <c r="E563" s="433"/>
      <c r="F563" s="43">
        <v>0</v>
      </c>
      <c r="G563" s="431"/>
      <c r="H563" s="433"/>
      <c r="I563" s="39">
        <f t="shared" si="99"/>
        <v>0</v>
      </c>
      <c r="J563" s="4"/>
      <c r="K563" s="296"/>
    </row>
    <row r="564" spans="1:11" ht="15">
      <c r="A564" s="28" t="s">
        <v>18</v>
      </c>
      <c r="B564" s="431"/>
      <c r="C564" s="432"/>
      <c r="D564" s="432"/>
      <c r="E564" s="433"/>
      <c r="F564" s="40">
        <v>0</v>
      </c>
      <c r="G564" s="431"/>
      <c r="H564" s="433"/>
      <c r="I564" s="42">
        <f t="shared" si="99"/>
        <v>0</v>
      </c>
      <c r="K564" s="296"/>
    </row>
    <row r="565" spans="1:11" ht="15">
      <c r="A565" s="29" t="s">
        <v>140</v>
      </c>
      <c r="B565" s="431"/>
      <c r="C565" s="432"/>
      <c r="D565" s="432"/>
      <c r="E565" s="433"/>
      <c r="F565" s="43">
        <v>0</v>
      </c>
      <c r="G565" s="431"/>
      <c r="H565" s="433"/>
      <c r="I565" s="39">
        <f>F565</f>
        <v>0</v>
      </c>
      <c r="K565" s="296"/>
    </row>
    <row r="566" spans="1:11" ht="15" customHeight="1">
      <c r="A566" s="28" t="s">
        <v>19</v>
      </c>
      <c r="B566" s="431"/>
      <c r="C566" s="432"/>
      <c r="D566" s="432"/>
      <c r="E566" s="433"/>
      <c r="F566" s="40">
        <v>0</v>
      </c>
      <c r="G566" s="431"/>
      <c r="H566" s="433"/>
      <c r="I566" s="42">
        <f t="shared" si="99"/>
        <v>0</v>
      </c>
      <c r="K566" s="296"/>
    </row>
    <row r="567" spans="1:11" ht="14.25" customHeight="1">
      <c r="A567" s="29" t="s">
        <v>20</v>
      </c>
      <c r="B567" s="431"/>
      <c r="C567" s="432"/>
      <c r="D567" s="432"/>
      <c r="E567" s="433"/>
      <c r="F567" s="43">
        <v>0</v>
      </c>
      <c r="G567" s="431"/>
      <c r="H567" s="433"/>
      <c r="I567" s="39">
        <f t="shared" si="99"/>
        <v>0</v>
      </c>
      <c r="K567" s="296"/>
    </row>
    <row r="568" spans="1:11" ht="15">
      <c r="A568" s="28" t="s">
        <v>21</v>
      </c>
      <c r="B568" s="431"/>
      <c r="C568" s="432"/>
      <c r="D568" s="432"/>
      <c r="E568" s="433"/>
      <c r="F568" s="40">
        <v>0</v>
      </c>
      <c r="G568" s="431"/>
      <c r="H568" s="433"/>
      <c r="I568" s="42">
        <f t="shared" si="99"/>
        <v>0</v>
      </c>
      <c r="K568" s="296"/>
    </row>
    <row r="569" spans="1:11" ht="15">
      <c r="A569" s="30" t="s">
        <v>60</v>
      </c>
      <c r="B569" s="431"/>
      <c r="C569" s="432"/>
      <c r="D569" s="432"/>
      <c r="E569" s="433"/>
      <c r="F569" s="43">
        <v>0</v>
      </c>
      <c r="G569" s="431"/>
      <c r="H569" s="433"/>
      <c r="I569" s="39">
        <f t="shared" si="99"/>
        <v>0</v>
      </c>
      <c r="K569" s="296"/>
    </row>
    <row r="570" spans="1:11" ht="15">
      <c r="A570" s="28" t="s">
        <v>22</v>
      </c>
      <c r="B570" s="431"/>
      <c r="C570" s="432"/>
      <c r="D570" s="432"/>
      <c r="E570" s="433"/>
      <c r="F570" s="40">
        <v>0</v>
      </c>
      <c r="G570" s="431"/>
      <c r="H570" s="433"/>
      <c r="I570" s="42">
        <f t="shared" si="99"/>
        <v>0</v>
      </c>
      <c r="K570" s="296"/>
    </row>
    <row r="571" spans="1:11" ht="15">
      <c r="A571" s="30" t="s">
        <v>23</v>
      </c>
      <c r="B571" s="431"/>
      <c r="C571" s="432"/>
      <c r="D571" s="432"/>
      <c r="E571" s="433"/>
      <c r="F571" s="43">
        <v>0</v>
      </c>
      <c r="G571" s="431"/>
      <c r="H571" s="433"/>
      <c r="I571" s="39">
        <f t="shared" si="99"/>
        <v>0</v>
      </c>
      <c r="K571" s="296"/>
    </row>
    <row r="572" spans="1:11" ht="15">
      <c r="A572" s="28" t="s">
        <v>24</v>
      </c>
      <c r="B572" s="431"/>
      <c r="C572" s="432"/>
      <c r="D572" s="432"/>
      <c r="E572" s="433"/>
      <c r="F572" s="40">
        <v>0</v>
      </c>
      <c r="G572" s="431"/>
      <c r="H572" s="433"/>
      <c r="I572" s="42">
        <f t="shared" si="99"/>
        <v>0</v>
      </c>
      <c r="K572" s="296"/>
    </row>
    <row r="573" spans="1:11" ht="15.75" thickBot="1">
      <c r="A573" s="30" t="s">
        <v>25</v>
      </c>
      <c r="B573" s="434"/>
      <c r="C573" s="435"/>
      <c r="D573" s="435"/>
      <c r="E573" s="436"/>
      <c r="F573" s="43">
        <v>0</v>
      </c>
      <c r="G573" s="434"/>
      <c r="H573" s="436"/>
      <c r="I573" s="39">
        <f t="shared" si="99"/>
        <v>0</v>
      </c>
      <c r="K573" s="296">
        <v>0</v>
      </c>
    </row>
    <row r="574" spans="1:11" ht="15">
      <c r="A574" s="34" t="s">
        <v>26</v>
      </c>
      <c r="B574" s="45">
        <f>SUM(B553:B573)</f>
        <v>0</v>
      </c>
      <c r="C574" s="45">
        <f t="shared" ref="C574" si="100">SUM(C553:C573)</f>
        <v>0</v>
      </c>
      <c r="D574" s="45">
        <f t="shared" ref="D574:I574" si="101">SUM(D553:D573)</f>
        <v>0</v>
      </c>
      <c r="E574" s="45">
        <f t="shared" si="101"/>
        <v>0</v>
      </c>
      <c r="F574" s="45">
        <f t="shared" si="101"/>
        <v>11545.788827003067</v>
      </c>
      <c r="G574" s="45">
        <f t="shared" si="101"/>
        <v>0</v>
      </c>
      <c r="H574" s="45">
        <f t="shared" si="101"/>
        <v>0</v>
      </c>
      <c r="I574" s="47">
        <f t="shared" si="101"/>
        <v>11545.788827003067</v>
      </c>
      <c r="K574" s="296">
        <v>0</v>
      </c>
    </row>
    <row r="575" spans="1:11" ht="15" thickBot="1">
      <c r="A575" s="32" t="s">
        <v>90</v>
      </c>
      <c r="B575" s="48">
        <f>B574/$I574</f>
        <v>0</v>
      </c>
      <c r="C575" s="48">
        <f t="shared" ref="C575:I575" si="102">C574/$I574</f>
        <v>0</v>
      </c>
      <c r="D575" s="48">
        <f t="shared" si="102"/>
        <v>0</v>
      </c>
      <c r="E575" s="48">
        <f t="shared" si="102"/>
        <v>0</v>
      </c>
      <c r="F575" s="48">
        <f t="shared" si="102"/>
        <v>1</v>
      </c>
      <c r="G575" s="48">
        <f t="shared" si="102"/>
        <v>0</v>
      </c>
      <c r="H575" s="48">
        <f t="shared" si="102"/>
        <v>0</v>
      </c>
      <c r="I575" s="49">
        <f t="shared" si="102"/>
        <v>1</v>
      </c>
      <c r="K575" s="296"/>
    </row>
    <row r="576" spans="1:11" ht="15" thickBot="1">
      <c r="A576" s="2"/>
      <c r="B576" s="2"/>
      <c r="C576" s="2"/>
      <c r="D576" s="2"/>
      <c r="E576" s="2"/>
      <c r="F576" s="2"/>
      <c r="G576" s="2"/>
      <c r="H576" s="2"/>
      <c r="I576" s="2"/>
      <c r="K576" s="296"/>
    </row>
    <row r="577" spans="1:11" ht="28.5">
      <c r="A577" s="448" t="s">
        <v>49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27</v>
      </c>
      <c r="G577" s="35" t="s">
        <v>4</v>
      </c>
      <c r="H577" s="35" t="s">
        <v>5</v>
      </c>
      <c r="I577" s="36" t="s">
        <v>6</v>
      </c>
      <c r="K577" s="296"/>
    </row>
    <row r="578" spans="1:11" ht="15">
      <c r="A578" s="449" t="s">
        <v>49</v>
      </c>
      <c r="B578" s="409" t="s">
        <v>93</v>
      </c>
      <c r="C578" s="410"/>
      <c r="D578" s="410"/>
      <c r="E578" s="410"/>
      <c r="F578" s="410"/>
      <c r="G578" s="410"/>
      <c r="H578" s="410"/>
      <c r="I578" s="411"/>
      <c r="K578" s="296"/>
    </row>
    <row r="579" spans="1:11" ht="15">
      <c r="A579" s="27" t="s">
        <v>7</v>
      </c>
      <c r="B579" s="37">
        <v>46.192643628147081</v>
      </c>
      <c r="C579" s="37">
        <v>0</v>
      </c>
      <c r="D579" s="37">
        <v>8.8073563718529133</v>
      </c>
      <c r="E579" s="37">
        <v>0</v>
      </c>
      <c r="F579" s="421"/>
      <c r="G579" s="37">
        <v>0</v>
      </c>
      <c r="H579" s="38">
        <v>0</v>
      </c>
      <c r="I579" s="39">
        <f>SUM(B579:H579)</f>
        <v>54.999999999999993</v>
      </c>
      <c r="K579" s="296">
        <v>0</v>
      </c>
    </row>
    <row r="580" spans="1:11" ht="15">
      <c r="A580" s="28" t="s">
        <v>8</v>
      </c>
      <c r="B580" s="40">
        <v>12.226277744210932</v>
      </c>
      <c r="C580" s="40">
        <v>0</v>
      </c>
      <c r="D580" s="40">
        <v>3.7737222557890666</v>
      </c>
      <c r="E580" s="40">
        <v>0</v>
      </c>
      <c r="F580" s="422"/>
      <c r="G580" s="40">
        <v>0</v>
      </c>
      <c r="H580" s="41">
        <v>0</v>
      </c>
      <c r="I580" s="42">
        <f t="shared" ref="I580:I599" si="103">SUM(B580:H580)</f>
        <v>16</v>
      </c>
      <c r="K580" s="296">
        <v>0</v>
      </c>
    </row>
    <row r="581" spans="1:11" ht="15">
      <c r="A581" s="29" t="s">
        <v>9</v>
      </c>
      <c r="B581" s="43">
        <v>19.308053477421545</v>
      </c>
      <c r="C581" s="43">
        <v>0</v>
      </c>
      <c r="D581" s="43">
        <v>4.6919465225784558</v>
      </c>
      <c r="E581" s="43">
        <v>0</v>
      </c>
      <c r="F581" s="422"/>
      <c r="G581" s="43">
        <v>0</v>
      </c>
      <c r="H581" s="44">
        <v>0</v>
      </c>
      <c r="I581" s="39">
        <f t="shared" si="103"/>
        <v>24</v>
      </c>
      <c r="K581" s="296">
        <v>0</v>
      </c>
    </row>
    <row r="582" spans="1:11" ht="15">
      <c r="A582" s="28" t="s">
        <v>10</v>
      </c>
      <c r="B582" s="40">
        <v>48</v>
      </c>
      <c r="C582" s="40">
        <v>0</v>
      </c>
      <c r="D582" s="40">
        <v>0</v>
      </c>
      <c r="E582" s="40">
        <v>0</v>
      </c>
      <c r="F582" s="422"/>
      <c r="G582" s="40">
        <v>0</v>
      </c>
      <c r="H582" s="41">
        <v>0</v>
      </c>
      <c r="I582" s="42">
        <f t="shared" si="103"/>
        <v>48</v>
      </c>
      <c r="K582" s="296">
        <v>0</v>
      </c>
    </row>
    <row r="583" spans="1:11" ht="15">
      <c r="A583" s="29" t="s">
        <v>11</v>
      </c>
      <c r="B583" s="43">
        <v>0</v>
      </c>
      <c r="C583" s="43">
        <v>0</v>
      </c>
      <c r="D583" s="43">
        <v>0</v>
      </c>
      <c r="E583" s="43">
        <v>0</v>
      </c>
      <c r="F583" s="422"/>
      <c r="G583" s="43">
        <v>0</v>
      </c>
      <c r="H583" s="44">
        <v>0</v>
      </c>
      <c r="I583" s="39">
        <f t="shared" si="103"/>
        <v>0</v>
      </c>
      <c r="K583" s="296">
        <v>0</v>
      </c>
    </row>
    <row r="584" spans="1:11" ht="15">
      <c r="A584" s="28" t="s">
        <v>12</v>
      </c>
      <c r="B584" s="40">
        <v>0</v>
      </c>
      <c r="C584" s="40">
        <v>0</v>
      </c>
      <c r="D584" s="40">
        <v>7.2736814099793087E-2</v>
      </c>
      <c r="E584" s="40">
        <v>2.1266432596197578</v>
      </c>
      <c r="F584" s="422"/>
      <c r="G584" s="40">
        <v>0</v>
      </c>
      <c r="H584" s="41">
        <v>0</v>
      </c>
      <c r="I584" s="42">
        <f t="shared" si="103"/>
        <v>2.199380073719551</v>
      </c>
      <c r="K584" s="296">
        <v>0</v>
      </c>
    </row>
    <row r="585" spans="1:11" ht="15">
      <c r="A585" s="29" t="s">
        <v>13</v>
      </c>
      <c r="B585" s="43">
        <v>0</v>
      </c>
      <c r="C585" s="43">
        <v>0</v>
      </c>
      <c r="D585" s="43">
        <v>0</v>
      </c>
      <c r="E585" s="43">
        <v>98</v>
      </c>
      <c r="F585" s="422"/>
      <c r="G585" s="43">
        <v>0</v>
      </c>
      <c r="H585" s="44">
        <v>0</v>
      </c>
      <c r="I585" s="39">
        <f t="shared" si="103"/>
        <v>98</v>
      </c>
      <c r="J585" s="15"/>
      <c r="K585" s="296">
        <v>0</v>
      </c>
    </row>
    <row r="586" spans="1:11" s="15" customFormat="1" ht="15">
      <c r="A586" s="28" t="s">
        <v>14</v>
      </c>
      <c r="B586" s="40">
        <v>0</v>
      </c>
      <c r="C586" s="40">
        <v>0</v>
      </c>
      <c r="D586" s="40">
        <v>0.16513785730221234</v>
      </c>
      <c r="E586" s="40">
        <v>77.034276360599407</v>
      </c>
      <c r="F586" s="422"/>
      <c r="G586" s="40">
        <v>0</v>
      </c>
      <c r="H586" s="41">
        <v>0</v>
      </c>
      <c r="I586" s="42">
        <f t="shared" si="103"/>
        <v>77.199414217901619</v>
      </c>
      <c r="J586" s="4"/>
      <c r="K586" s="296">
        <v>0</v>
      </c>
    </row>
    <row r="587" spans="1:11" ht="15">
      <c r="A587" s="29" t="s">
        <v>15</v>
      </c>
      <c r="B587" s="51">
        <v>779.19332985400115</v>
      </c>
      <c r="C587" s="51">
        <v>11.824917130715939</v>
      </c>
      <c r="D587" s="51">
        <v>13.981753015282916</v>
      </c>
      <c r="E587" s="51">
        <v>0</v>
      </c>
      <c r="F587" s="422"/>
      <c r="G587" s="43">
        <v>0</v>
      </c>
      <c r="H587" s="44">
        <v>0</v>
      </c>
      <c r="I587" s="39">
        <f t="shared" si="103"/>
        <v>805</v>
      </c>
      <c r="K587" s="296">
        <v>0</v>
      </c>
    </row>
    <row r="588" spans="1:11" ht="15">
      <c r="A588" s="28" t="s">
        <v>16</v>
      </c>
      <c r="B588" s="40">
        <v>1004.5702159970485</v>
      </c>
      <c r="C588" s="40">
        <v>121.67836550192219</v>
      </c>
      <c r="D588" s="40">
        <v>26.236522828415591</v>
      </c>
      <c r="E588" s="40">
        <v>58.514895672613619</v>
      </c>
      <c r="F588" s="422"/>
      <c r="G588" s="40">
        <v>0</v>
      </c>
      <c r="H588" s="41">
        <v>0</v>
      </c>
      <c r="I588" s="42">
        <f t="shared" si="103"/>
        <v>1211</v>
      </c>
      <c r="K588" s="296">
        <v>0</v>
      </c>
    </row>
    <row r="589" spans="1:11" ht="15">
      <c r="A589" s="29" t="s">
        <v>17</v>
      </c>
      <c r="B589" s="43">
        <v>481.89182319169822</v>
      </c>
      <c r="C589" s="43">
        <v>2.6110319135121038</v>
      </c>
      <c r="D589" s="43">
        <v>61.159980218354868</v>
      </c>
      <c r="E589" s="43">
        <v>8.3371646764348455</v>
      </c>
      <c r="F589" s="422"/>
      <c r="G589" s="43">
        <v>0</v>
      </c>
      <c r="H589" s="44">
        <v>0</v>
      </c>
      <c r="I589" s="39">
        <f t="shared" si="103"/>
        <v>554.00000000000011</v>
      </c>
      <c r="K589" s="296">
        <v>0</v>
      </c>
    </row>
    <row r="590" spans="1:11" ht="15">
      <c r="A590" s="28" t="s">
        <v>18</v>
      </c>
      <c r="B590" s="40">
        <v>0</v>
      </c>
      <c r="C590" s="40">
        <v>0</v>
      </c>
      <c r="D590" s="40">
        <v>0</v>
      </c>
      <c r="E590" s="40">
        <v>0</v>
      </c>
      <c r="F590" s="422"/>
      <c r="G590" s="40">
        <v>0</v>
      </c>
      <c r="H590" s="41">
        <v>0</v>
      </c>
      <c r="I590" s="42">
        <f t="shared" si="103"/>
        <v>0</v>
      </c>
      <c r="K590" s="296">
        <v>0</v>
      </c>
    </row>
    <row r="591" spans="1:11" ht="15">
      <c r="A591" s="29" t="s">
        <v>140</v>
      </c>
      <c r="B591" s="43">
        <v>1994.3253637554433</v>
      </c>
      <c r="C591" s="43">
        <v>314.27931950605483</v>
      </c>
      <c r="D591" s="43">
        <v>61.294271957568839</v>
      </c>
      <c r="E591" s="43">
        <v>48.264300525694523</v>
      </c>
      <c r="F591" s="422"/>
      <c r="G591" s="43">
        <v>0</v>
      </c>
      <c r="H591" s="44">
        <v>0</v>
      </c>
      <c r="I591" s="39">
        <f t="shared" si="103"/>
        <v>2418.1632557447615</v>
      </c>
      <c r="K591" s="296">
        <v>0</v>
      </c>
    </row>
    <row r="592" spans="1:11" ht="15">
      <c r="A592" s="28" t="s">
        <v>19</v>
      </c>
      <c r="B592" s="40">
        <v>0</v>
      </c>
      <c r="C592" s="40">
        <v>0</v>
      </c>
      <c r="D592" s="40">
        <v>0</v>
      </c>
      <c r="E592" s="40">
        <v>0</v>
      </c>
      <c r="F592" s="422"/>
      <c r="G592" s="40">
        <v>0</v>
      </c>
      <c r="H592" s="41">
        <v>0</v>
      </c>
      <c r="I592" s="42">
        <f t="shared" si="103"/>
        <v>0</v>
      </c>
      <c r="K592" s="296">
        <v>0</v>
      </c>
    </row>
    <row r="593" spans="1:11" ht="15">
      <c r="A593" s="29" t="s">
        <v>20</v>
      </c>
      <c r="B593" s="43">
        <v>0</v>
      </c>
      <c r="C593" s="43">
        <v>0</v>
      </c>
      <c r="D593" s="43">
        <v>0</v>
      </c>
      <c r="E593" s="43">
        <v>0</v>
      </c>
      <c r="F593" s="422"/>
      <c r="G593" s="43">
        <v>0</v>
      </c>
      <c r="H593" s="44">
        <v>0</v>
      </c>
      <c r="I593" s="39">
        <f t="shared" si="103"/>
        <v>0</v>
      </c>
      <c r="K593" s="296">
        <v>0</v>
      </c>
    </row>
    <row r="594" spans="1:11" ht="15">
      <c r="A594" s="28" t="s">
        <v>21</v>
      </c>
      <c r="B594" s="40">
        <v>51.056663928025294</v>
      </c>
      <c r="C594" s="40">
        <v>0</v>
      </c>
      <c r="D594" s="40">
        <v>0.94333607197470704</v>
      </c>
      <c r="E594" s="40">
        <v>0</v>
      </c>
      <c r="F594" s="422"/>
      <c r="G594" s="40">
        <v>0</v>
      </c>
      <c r="H594" s="41">
        <v>0</v>
      </c>
      <c r="I594" s="42">
        <f t="shared" si="103"/>
        <v>52</v>
      </c>
      <c r="K594" s="296">
        <v>0</v>
      </c>
    </row>
    <row r="595" spans="1:11" ht="15">
      <c r="A595" s="30" t="s">
        <v>60</v>
      </c>
      <c r="B595" s="43">
        <v>155.37831173174527</v>
      </c>
      <c r="C595" s="43">
        <v>0</v>
      </c>
      <c r="D595" s="43">
        <v>27.621688268254712</v>
      </c>
      <c r="E595" s="43">
        <v>0</v>
      </c>
      <c r="F595" s="422"/>
      <c r="G595" s="43">
        <v>0</v>
      </c>
      <c r="H595" s="44">
        <v>0</v>
      </c>
      <c r="I595" s="39">
        <f t="shared" si="103"/>
        <v>182.99999999999997</v>
      </c>
      <c r="K595" s="296">
        <v>0</v>
      </c>
    </row>
    <row r="596" spans="1:11" ht="15">
      <c r="A596" s="28" t="s">
        <v>22</v>
      </c>
      <c r="B596" s="40">
        <v>142.53164760252821</v>
      </c>
      <c r="C596" s="40">
        <v>0</v>
      </c>
      <c r="D596" s="40">
        <v>8.7912405894717871</v>
      </c>
      <c r="E596" s="40">
        <v>0</v>
      </c>
      <c r="F596" s="422"/>
      <c r="G596" s="40">
        <v>0</v>
      </c>
      <c r="H596" s="41">
        <v>0</v>
      </c>
      <c r="I596" s="42">
        <f t="shared" si="103"/>
        <v>151.32288819199999</v>
      </c>
      <c r="K596" s="296">
        <v>0</v>
      </c>
    </row>
    <row r="597" spans="1:11" ht="15">
      <c r="A597" s="30" t="s">
        <v>23</v>
      </c>
      <c r="B597" s="43">
        <v>306.00170194314944</v>
      </c>
      <c r="C597" s="43">
        <v>0</v>
      </c>
      <c r="D597" s="43">
        <v>0</v>
      </c>
      <c r="E597" s="43">
        <v>0</v>
      </c>
      <c r="F597" s="422"/>
      <c r="G597" s="43">
        <v>0</v>
      </c>
      <c r="H597" s="44">
        <v>0</v>
      </c>
      <c r="I597" s="39">
        <f>SUM(B597:H597)</f>
        <v>306.00170194314944</v>
      </c>
      <c r="K597" s="296">
        <v>0</v>
      </c>
    </row>
    <row r="598" spans="1:11" ht="15">
      <c r="A598" s="28" t="s">
        <v>24</v>
      </c>
      <c r="B598" s="40">
        <v>391.71522736175484</v>
      </c>
      <c r="C598" s="40">
        <v>2.4834046382455321</v>
      </c>
      <c r="D598" s="40">
        <v>0</v>
      </c>
      <c r="E598" s="40">
        <v>0</v>
      </c>
      <c r="F598" s="422"/>
      <c r="G598" s="40">
        <v>0</v>
      </c>
      <c r="H598" s="41">
        <v>0</v>
      </c>
      <c r="I598" s="42">
        <f t="shared" si="103"/>
        <v>394.19863200000037</v>
      </c>
      <c r="K598" s="296">
        <v>0</v>
      </c>
    </row>
    <row r="599" spans="1:11" ht="15.75" thickBot="1">
      <c r="A599" s="30" t="s">
        <v>25</v>
      </c>
      <c r="B599" s="43">
        <v>1181.6382520763084</v>
      </c>
      <c r="C599" s="43">
        <v>0</v>
      </c>
      <c r="D599" s="43">
        <v>2606.1381111006608</v>
      </c>
      <c r="E599" s="43">
        <v>574.29749067724811</v>
      </c>
      <c r="F599" s="423"/>
      <c r="G599" s="43">
        <v>1785.4999215089726</v>
      </c>
      <c r="H599" s="44">
        <v>0.46482463680962188</v>
      </c>
      <c r="I599" s="39">
        <f t="shared" si="103"/>
        <v>6148.0385999999999</v>
      </c>
      <c r="K599" s="296">
        <v>0</v>
      </c>
    </row>
    <row r="600" spans="1:11" ht="15">
      <c r="A600" s="31" t="s">
        <v>26</v>
      </c>
      <c r="B600" s="45">
        <f>SUM(B579:B599)</f>
        <v>6614.0295122914822</v>
      </c>
      <c r="C600" s="45">
        <f t="shared" ref="C600" si="104">SUM(C579:C599)</f>
        <v>452.8770386904506</v>
      </c>
      <c r="D600" s="45">
        <f t="shared" ref="D600:I600" si="105">SUM(D579:D599)</f>
        <v>2823.6778038716066</v>
      </c>
      <c r="E600" s="45">
        <f t="shared" si="105"/>
        <v>866.57477117221026</v>
      </c>
      <c r="F600" s="45">
        <f t="shared" si="105"/>
        <v>0</v>
      </c>
      <c r="G600" s="45">
        <f t="shared" si="105"/>
        <v>1785.4999215089726</v>
      </c>
      <c r="H600" s="46">
        <f t="shared" si="105"/>
        <v>0.46482463680962188</v>
      </c>
      <c r="I600" s="47">
        <f t="shared" si="105"/>
        <v>12543.123872171533</v>
      </c>
      <c r="K600" s="296">
        <v>0</v>
      </c>
    </row>
    <row r="601" spans="1:11" ht="15" thickBot="1">
      <c r="A601" s="32" t="s">
        <v>90</v>
      </c>
      <c r="B601" s="48">
        <f>B600/$I600</f>
        <v>0.52730321247687928</v>
      </c>
      <c r="C601" s="48">
        <f t="shared" ref="C601:I601" si="106">C600/$I600</f>
        <v>3.6105602025920683E-2</v>
      </c>
      <c r="D601" s="48">
        <f t="shared" si="106"/>
        <v>0.22511758893940959</v>
      </c>
      <c r="E601" s="48">
        <f t="shared" si="106"/>
        <v>6.9087635584530363E-2</v>
      </c>
      <c r="F601" s="48">
        <f t="shared" si="106"/>
        <v>0</v>
      </c>
      <c r="G601" s="48">
        <f t="shared" si="106"/>
        <v>0.14234890284949864</v>
      </c>
      <c r="H601" s="48">
        <f t="shared" si="106"/>
        <v>3.7058123761409442E-5</v>
      </c>
      <c r="I601" s="49">
        <f t="shared" si="106"/>
        <v>1</v>
      </c>
      <c r="K601" s="296"/>
    </row>
    <row r="602" spans="1:11" ht="15" thickBot="1">
      <c r="A602" s="2"/>
      <c r="B602" s="2"/>
      <c r="C602" s="2"/>
      <c r="D602" s="2"/>
      <c r="E602" s="2"/>
      <c r="F602" s="2"/>
      <c r="G602" s="2"/>
      <c r="H602" s="2"/>
      <c r="I602" s="2"/>
      <c r="K602" s="296"/>
    </row>
    <row r="603" spans="1:11" ht="28.5">
      <c r="A603" s="452" t="s">
        <v>50</v>
      </c>
      <c r="B603" s="35" t="s">
        <v>0</v>
      </c>
      <c r="C603" s="35" t="s">
        <v>28</v>
      </c>
      <c r="D603" s="35" t="s">
        <v>29</v>
      </c>
      <c r="E603" s="35" t="s">
        <v>30</v>
      </c>
      <c r="F603" s="35" t="s">
        <v>27</v>
      </c>
      <c r="G603" s="35" t="s">
        <v>4</v>
      </c>
      <c r="H603" s="35" t="s">
        <v>31</v>
      </c>
      <c r="I603" s="36" t="s">
        <v>6</v>
      </c>
      <c r="K603" s="296"/>
    </row>
    <row r="604" spans="1:11" ht="15">
      <c r="A604" s="453" t="s">
        <v>50</v>
      </c>
      <c r="B604" s="409" t="s">
        <v>94</v>
      </c>
      <c r="C604" s="410"/>
      <c r="D604" s="410"/>
      <c r="E604" s="410"/>
      <c r="F604" s="410"/>
      <c r="G604" s="410"/>
      <c r="H604" s="410"/>
      <c r="I604" s="411"/>
      <c r="K604" s="296"/>
    </row>
    <row r="605" spans="1:11" ht="15">
      <c r="A605" s="27" t="s">
        <v>7</v>
      </c>
      <c r="B605" s="37">
        <v>1098.864</v>
      </c>
      <c r="C605" s="37">
        <v>0</v>
      </c>
      <c r="D605" s="37">
        <v>75.135999999999996</v>
      </c>
      <c r="E605" s="37">
        <v>0</v>
      </c>
      <c r="F605" s="421"/>
      <c r="G605" s="37">
        <v>0</v>
      </c>
      <c r="H605" s="38">
        <v>0</v>
      </c>
      <c r="I605" s="39">
        <f>SUM(B605:H605)</f>
        <v>1174</v>
      </c>
      <c r="K605" s="296"/>
    </row>
    <row r="606" spans="1:11" ht="15">
      <c r="A606" s="28" t="s">
        <v>8</v>
      </c>
      <c r="B606" s="40">
        <v>36.503999999999998</v>
      </c>
      <c r="C606" s="40">
        <v>0</v>
      </c>
      <c r="D606" s="40">
        <v>2.496</v>
      </c>
      <c r="E606" s="40">
        <v>0</v>
      </c>
      <c r="F606" s="422"/>
      <c r="G606" s="40">
        <v>0</v>
      </c>
      <c r="H606" s="41">
        <v>0</v>
      </c>
      <c r="I606" s="42">
        <f t="shared" ref="I606:I625" si="107">SUM(B606:H606)</f>
        <v>39</v>
      </c>
      <c r="K606" s="296"/>
    </row>
    <row r="607" spans="1:11" ht="15">
      <c r="A607" s="29" t="s">
        <v>9</v>
      </c>
      <c r="B607" s="43">
        <v>321.048</v>
      </c>
      <c r="C607" s="43">
        <v>0</v>
      </c>
      <c r="D607" s="43">
        <v>21.952000000000002</v>
      </c>
      <c r="E607" s="43">
        <v>0</v>
      </c>
      <c r="F607" s="422"/>
      <c r="G607" s="43">
        <v>0</v>
      </c>
      <c r="H607" s="44">
        <v>0</v>
      </c>
      <c r="I607" s="39">
        <f t="shared" si="107"/>
        <v>343</v>
      </c>
      <c r="K607" s="296"/>
    </row>
    <row r="608" spans="1:11" ht="15">
      <c r="A608" s="28" t="s">
        <v>10</v>
      </c>
      <c r="B608" s="40">
        <v>3207.672</v>
      </c>
      <c r="C608" s="40">
        <v>0</v>
      </c>
      <c r="D608" s="40">
        <v>219.328</v>
      </c>
      <c r="E608" s="40">
        <v>0</v>
      </c>
      <c r="F608" s="422"/>
      <c r="G608" s="40">
        <v>0</v>
      </c>
      <c r="H608" s="41">
        <v>0</v>
      </c>
      <c r="I608" s="42">
        <f t="shared" si="107"/>
        <v>3427</v>
      </c>
      <c r="K608" s="296"/>
    </row>
    <row r="609" spans="1:11" ht="15">
      <c r="A609" s="29" t="s">
        <v>11</v>
      </c>
      <c r="B609" s="43">
        <v>0</v>
      </c>
      <c r="C609" s="43">
        <v>0</v>
      </c>
      <c r="D609" s="43">
        <v>0</v>
      </c>
      <c r="E609" s="43">
        <v>0</v>
      </c>
      <c r="F609" s="422"/>
      <c r="G609" s="43">
        <v>0</v>
      </c>
      <c r="H609" s="44">
        <v>0</v>
      </c>
      <c r="I609" s="39">
        <f t="shared" si="107"/>
        <v>0</v>
      </c>
      <c r="K609" s="296"/>
    </row>
    <row r="610" spans="1:11" ht="15">
      <c r="A610" s="28" t="s">
        <v>12</v>
      </c>
      <c r="B610" s="40">
        <v>0</v>
      </c>
      <c r="C610" s="40">
        <v>0</v>
      </c>
      <c r="D610" s="40">
        <v>0</v>
      </c>
      <c r="E610" s="40">
        <v>0</v>
      </c>
      <c r="F610" s="422"/>
      <c r="G610" s="40">
        <v>0</v>
      </c>
      <c r="H610" s="41">
        <v>0</v>
      </c>
      <c r="I610" s="42">
        <f t="shared" si="107"/>
        <v>0</v>
      </c>
      <c r="K610" s="296"/>
    </row>
    <row r="611" spans="1:11" ht="15">
      <c r="A611" s="29" t="s">
        <v>13</v>
      </c>
      <c r="B611" s="43">
        <v>0</v>
      </c>
      <c r="C611" s="43">
        <v>0</v>
      </c>
      <c r="D611" s="43">
        <v>0</v>
      </c>
      <c r="E611" s="43">
        <v>0</v>
      </c>
      <c r="F611" s="422"/>
      <c r="G611" s="43">
        <v>0</v>
      </c>
      <c r="H611" s="44">
        <v>0</v>
      </c>
      <c r="I611" s="39">
        <f t="shared" si="107"/>
        <v>0</v>
      </c>
      <c r="K611" s="296"/>
    </row>
    <row r="612" spans="1:11" ht="15">
      <c r="A612" s="28" t="s">
        <v>14</v>
      </c>
      <c r="B612" s="40">
        <v>0</v>
      </c>
      <c r="C612" s="40">
        <v>0</v>
      </c>
      <c r="D612" s="40">
        <v>0</v>
      </c>
      <c r="E612" s="40">
        <v>0</v>
      </c>
      <c r="F612" s="422"/>
      <c r="G612" s="40">
        <v>0</v>
      </c>
      <c r="H612" s="41">
        <v>0</v>
      </c>
      <c r="I612" s="42">
        <f t="shared" si="107"/>
        <v>0</v>
      </c>
      <c r="K612" s="296"/>
    </row>
    <row r="613" spans="1:11" ht="15">
      <c r="A613" s="29" t="s">
        <v>15</v>
      </c>
      <c r="B613" s="43">
        <v>12388.428</v>
      </c>
      <c r="C613" s="43">
        <v>0</v>
      </c>
      <c r="D613" s="43">
        <v>975.57199999999989</v>
      </c>
      <c r="E613" s="43">
        <v>0</v>
      </c>
      <c r="F613" s="422"/>
      <c r="G613" s="43">
        <v>0</v>
      </c>
      <c r="H613" s="44">
        <v>0</v>
      </c>
      <c r="I613" s="39">
        <f t="shared" si="107"/>
        <v>13364</v>
      </c>
      <c r="K613" s="296"/>
    </row>
    <row r="614" spans="1:11" ht="15">
      <c r="A614" s="28" t="s">
        <v>16</v>
      </c>
      <c r="B614" s="40">
        <v>1568.4840000000002</v>
      </c>
      <c r="C614" s="40">
        <v>0</v>
      </c>
      <c r="D614" s="40">
        <v>123.51599999999999</v>
      </c>
      <c r="E614" s="40">
        <v>0</v>
      </c>
      <c r="F614" s="422"/>
      <c r="G614" s="40">
        <v>0</v>
      </c>
      <c r="H614" s="41">
        <v>0</v>
      </c>
      <c r="I614" s="42">
        <f>SUM(B614:H614)</f>
        <v>1692.0000000000002</v>
      </c>
      <c r="K614" s="296"/>
    </row>
    <row r="615" spans="1:11" ht="15">
      <c r="A615" s="29" t="s">
        <v>17</v>
      </c>
      <c r="B615" s="43">
        <v>231.75</v>
      </c>
      <c r="C615" s="43">
        <v>0</v>
      </c>
      <c r="D615" s="43">
        <v>18.25</v>
      </c>
      <c r="E615" s="43">
        <v>0</v>
      </c>
      <c r="F615" s="422"/>
      <c r="G615" s="43">
        <v>0</v>
      </c>
      <c r="H615" s="44">
        <v>0</v>
      </c>
      <c r="I615" s="39">
        <f t="shared" si="107"/>
        <v>250</v>
      </c>
      <c r="K615" s="296"/>
    </row>
    <row r="616" spans="1:11" ht="15">
      <c r="A616" s="28" t="s">
        <v>18</v>
      </c>
      <c r="B616" s="40">
        <v>0</v>
      </c>
      <c r="C616" s="40">
        <v>0</v>
      </c>
      <c r="D616" s="40">
        <v>0</v>
      </c>
      <c r="E616" s="40">
        <v>0</v>
      </c>
      <c r="F616" s="422"/>
      <c r="G616" s="40">
        <v>0</v>
      </c>
      <c r="H616" s="41">
        <v>0</v>
      </c>
      <c r="I616" s="42">
        <f t="shared" si="107"/>
        <v>0</v>
      </c>
      <c r="K616" s="296"/>
    </row>
    <row r="617" spans="1:11" ht="15">
      <c r="A617" s="29" t="s">
        <v>140</v>
      </c>
      <c r="B617" s="43">
        <v>8866.8082988904116</v>
      </c>
      <c r="C617" s="43">
        <v>0</v>
      </c>
      <c r="D617" s="43">
        <v>2800.0447259653934</v>
      </c>
      <c r="E617" s="43">
        <v>0</v>
      </c>
      <c r="F617" s="422"/>
      <c r="G617" s="43">
        <v>0</v>
      </c>
      <c r="H617" s="44">
        <v>0</v>
      </c>
      <c r="I617" s="39">
        <f t="shared" si="107"/>
        <v>11666.853024855805</v>
      </c>
      <c r="J617" s="299">
        <v>0</v>
      </c>
      <c r="K617" s="296"/>
    </row>
    <row r="618" spans="1:11" ht="15">
      <c r="A618" s="28" t="s">
        <v>19</v>
      </c>
      <c r="B618" s="40">
        <v>0</v>
      </c>
      <c r="C618" s="40">
        <v>0</v>
      </c>
      <c r="D618" s="40">
        <v>0</v>
      </c>
      <c r="E618" s="40">
        <v>0</v>
      </c>
      <c r="F618" s="422"/>
      <c r="G618" s="40">
        <v>0</v>
      </c>
      <c r="H618" s="41">
        <v>0</v>
      </c>
      <c r="I618" s="42">
        <f t="shared" si="107"/>
        <v>0</v>
      </c>
      <c r="K618" s="296"/>
    </row>
    <row r="619" spans="1:11" ht="15">
      <c r="A619" s="29" t="s">
        <v>20</v>
      </c>
      <c r="B619" s="43">
        <v>0</v>
      </c>
      <c r="C619" s="43">
        <v>0</v>
      </c>
      <c r="D619" s="43">
        <v>0</v>
      </c>
      <c r="E619" s="43">
        <v>0</v>
      </c>
      <c r="F619" s="422"/>
      <c r="G619" s="43">
        <v>0</v>
      </c>
      <c r="H619" s="44">
        <v>0</v>
      </c>
      <c r="I619" s="39">
        <f t="shared" si="107"/>
        <v>0</v>
      </c>
      <c r="K619" s="296"/>
    </row>
    <row r="620" spans="1:11" ht="15">
      <c r="A620" s="28" t="s">
        <v>21</v>
      </c>
      <c r="B620" s="40">
        <v>0</v>
      </c>
      <c r="C620" s="40">
        <v>0</v>
      </c>
      <c r="D620" s="40">
        <v>0</v>
      </c>
      <c r="E620" s="40">
        <v>0</v>
      </c>
      <c r="F620" s="422"/>
      <c r="G620" s="40">
        <v>0</v>
      </c>
      <c r="H620" s="41">
        <v>0</v>
      </c>
      <c r="I620" s="42">
        <f t="shared" si="107"/>
        <v>0</v>
      </c>
      <c r="K620" s="296"/>
    </row>
    <row r="621" spans="1:11" ht="15">
      <c r="A621" s="30" t="s">
        <v>60</v>
      </c>
      <c r="B621" s="43">
        <v>15604.01</v>
      </c>
      <c r="C621" s="43">
        <v>0</v>
      </c>
      <c r="D621" s="43">
        <v>1637.99</v>
      </c>
      <c r="E621" s="43">
        <v>0</v>
      </c>
      <c r="F621" s="422"/>
      <c r="G621" s="43">
        <v>0</v>
      </c>
      <c r="H621" s="44">
        <v>0</v>
      </c>
      <c r="I621" s="39">
        <f t="shared" si="107"/>
        <v>17242</v>
      </c>
      <c r="K621" s="296"/>
    </row>
    <row r="622" spans="1:11" ht="15">
      <c r="A622" s="28" t="s">
        <v>22</v>
      </c>
      <c r="B622" s="40">
        <v>377.37082072064004</v>
      </c>
      <c r="C622" s="40">
        <v>0</v>
      </c>
      <c r="D622" s="40">
        <v>39.61351156736</v>
      </c>
      <c r="E622" s="40">
        <v>0</v>
      </c>
      <c r="F622" s="422"/>
      <c r="G622" s="40">
        <v>0</v>
      </c>
      <c r="H622" s="41">
        <v>0</v>
      </c>
      <c r="I622" s="42">
        <f t="shared" si="107"/>
        <v>416.98433228800002</v>
      </c>
      <c r="K622" s="296"/>
    </row>
    <row r="623" spans="1:11" ht="15">
      <c r="A623" s="30" t="s">
        <v>23</v>
      </c>
      <c r="B623" s="43">
        <v>78.023461122083873</v>
      </c>
      <c r="C623" s="43">
        <v>0</v>
      </c>
      <c r="D623" s="43">
        <v>325.22349660133494</v>
      </c>
      <c r="E623" s="43">
        <v>0</v>
      </c>
      <c r="F623" s="422"/>
      <c r="G623" s="43">
        <v>0</v>
      </c>
      <c r="H623" s="44">
        <v>0</v>
      </c>
      <c r="I623" s="39">
        <f>SUM(B623:H623)</f>
        <v>403.2469577234188</v>
      </c>
      <c r="K623" s="296"/>
    </row>
    <row r="624" spans="1:11" ht="15">
      <c r="A624" s="28" t="s">
        <v>24</v>
      </c>
      <c r="B624" s="40">
        <v>916.75561536000009</v>
      </c>
      <c r="C624" s="40">
        <v>0</v>
      </c>
      <c r="D624" s="40">
        <v>213.36718464</v>
      </c>
      <c r="E624" s="40">
        <v>0</v>
      </c>
      <c r="F624" s="422"/>
      <c r="G624" s="40">
        <v>0</v>
      </c>
      <c r="H624" s="41">
        <v>0</v>
      </c>
      <c r="I624" s="42">
        <f t="shared" si="107"/>
        <v>1130.1228000000001</v>
      </c>
      <c r="K624" s="296"/>
    </row>
    <row r="625" spans="1:11" ht="15.75" thickBot="1">
      <c r="A625" s="30" t="s">
        <v>25</v>
      </c>
      <c r="B625" s="43">
        <v>1508.1053037087534</v>
      </c>
      <c r="C625" s="43">
        <v>0</v>
      </c>
      <c r="D625" s="43">
        <v>1713.0904906206224</v>
      </c>
      <c r="E625" s="43">
        <v>4120.6490082672863</v>
      </c>
      <c r="F625" s="423"/>
      <c r="G625" s="43">
        <v>1079.2175974033373</v>
      </c>
      <c r="H625" s="44">
        <v>0</v>
      </c>
      <c r="I625" s="39">
        <f t="shared" si="107"/>
        <v>8421.0623999999989</v>
      </c>
      <c r="K625" s="296">
        <v>0</v>
      </c>
    </row>
    <row r="626" spans="1:11" ht="15">
      <c r="A626" s="31" t="s">
        <v>26</v>
      </c>
      <c r="B626" s="45">
        <f>SUM(B605:B625)</f>
        <v>46203.823499801889</v>
      </c>
      <c r="C626" s="45">
        <f t="shared" ref="C626" si="108">SUM(C605:C625)</f>
        <v>0</v>
      </c>
      <c r="D626" s="45">
        <f t="shared" ref="D626:I626" si="109">SUM(D605:D625)</f>
        <v>8165.5794093947106</v>
      </c>
      <c r="E626" s="45">
        <f t="shared" si="109"/>
        <v>4120.6490082672863</v>
      </c>
      <c r="F626" s="45">
        <f t="shared" si="109"/>
        <v>0</v>
      </c>
      <c r="G626" s="45">
        <f t="shared" si="109"/>
        <v>1079.2175974033373</v>
      </c>
      <c r="H626" s="46">
        <f t="shared" si="109"/>
        <v>0</v>
      </c>
      <c r="I626" s="47">
        <f t="shared" si="109"/>
        <v>59569.269514867221</v>
      </c>
      <c r="K626" s="296">
        <v>0</v>
      </c>
    </row>
    <row r="627" spans="1:11" ht="15" thickBot="1">
      <c r="A627" s="32" t="s">
        <v>90</v>
      </c>
      <c r="B627" s="48">
        <f>B626/$I626</f>
        <v>0.77563186314162202</v>
      </c>
      <c r="C627" s="48">
        <f t="shared" ref="C627:I627" si="110">C626/$I626</f>
        <v>0</v>
      </c>
      <c r="D627" s="48">
        <f t="shared" si="110"/>
        <v>0.1370770445213661</v>
      </c>
      <c r="E627" s="48">
        <f t="shared" si="110"/>
        <v>6.9174073172726419E-2</v>
      </c>
      <c r="F627" s="48">
        <f t="shared" si="110"/>
        <v>0</v>
      </c>
      <c r="G627" s="48">
        <f t="shared" si="110"/>
        <v>1.8117019164285496E-2</v>
      </c>
      <c r="H627" s="48">
        <f t="shared" si="110"/>
        <v>0</v>
      </c>
      <c r="I627" s="49">
        <f t="shared" si="110"/>
        <v>1</v>
      </c>
      <c r="K627" s="296"/>
    </row>
    <row r="628" spans="1:11" ht="15" thickBot="1">
      <c r="A628" s="2"/>
      <c r="B628" s="2"/>
      <c r="C628" s="2"/>
      <c r="D628" s="2"/>
      <c r="E628" s="2"/>
      <c r="F628" s="2"/>
      <c r="G628" s="2"/>
      <c r="H628" s="2"/>
      <c r="I628" s="2"/>
      <c r="K628" s="296"/>
    </row>
    <row r="629" spans="1:11" ht="28.5">
      <c r="A629" s="452" t="s">
        <v>51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27</v>
      </c>
      <c r="G629" s="35" t="s">
        <v>4</v>
      </c>
      <c r="H629" s="35" t="s">
        <v>5</v>
      </c>
      <c r="I629" s="36" t="s">
        <v>6</v>
      </c>
      <c r="K629" s="296"/>
    </row>
    <row r="630" spans="1:11" ht="15">
      <c r="A630" s="453" t="s">
        <v>51</v>
      </c>
      <c r="B630" s="409" t="s">
        <v>93</v>
      </c>
      <c r="C630" s="410"/>
      <c r="D630" s="410"/>
      <c r="E630" s="410"/>
      <c r="F630" s="410"/>
      <c r="G630" s="410"/>
      <c r="H630" s="410"/>
      <c r="I630" s="411"/>
      <c r="K630" s="296"/>
    </row>
    <row r="631" spans="1:11" ht="15">
      <c r="A631" s="27" t="s">
        <v>7</v>
      </c>
      <c r="B631" s="37">
        <v>3.5977446618928748</v>
      </c>
      <c r="C631" s="37">
        <v>0</v>
      </c>
      <c r="D631" s="37">
        <v>5.4022553381071257</v>
      </c>
      <c r="E631" s="37">
        <v>0</v>
      </c>
      <c r="F631" s="37">
        <v>0</v>
      </c>
      <c r="G631" s="37">
        <v>0</v>
      </c>
      <c r="H631" s="38">
        <v>0</v>
      </c>
      <c r="I631" s="39">
        <f>SUM(B631:H631)</f>
        <v>9</v>
      </c>
      <c r="K631" s="296"/>
    </row>
    <row r="632" spans="1:11" ht="15">
      <c r="A632" s="28" t="s">
        <v>8</v>
      </c>
      <c r="B632" s="40">
        <v>0</v>
      </c>
      <c r="C632" s="40">
        <v>0</v>
      </c>
      <c r="D632" s="40">
        <v>0</v>
      </c>
      <c r="E632" s="40">
        <v>0</v>
      </c>
      <c r="F632" s="40">
        <v>0</v>
      </c>
      <c r="G632" s="40">
        <v>0</v>
      </c>
      <c r="H632" s="41">
        <v>0</v>
      </c>
      <c r="I632" s="42">
        <f t="shared" ref="I632:I651" si="111">SUM(B632:H632)</f>
        <v>0</v>
      </c>
      <c r="K632" s="296"/>
    </row>
    <row r="633" spans="1:11" ht="15">
      <c r="A633" s="29" t="s">
        <v>9</v>
      </c>
      <c r="B633" s="43">
        <v>13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44">
        <v>0</v>
      </c>
      <c r="I633" s="39">
        <f t="shared" si="111"/>
        <v>13</v>
      </c>
      <c r="K633" s="296"/>
    </row>
    <row r="634" spans="1:11" ht="15">
      <c r="A634" s="28" t="s">
        <v>10</v>
      </c>
      <c r="B634" s="40">
        <v>78.747735924501754</v>
      </c>
      <c r="C634" s="40">
        <v>0</v>
      </c>
      <c r="D634" s="40">
        <v>0.25226407549824614</v>
      </c>
      <c r="E634" s="40">
        <v>0</v>
      </c>
      <c r="F634" s="40">
        <v>0</v>
      </c>
      <c r="G634" s="40">
        <v>0</v>
      </c>
      <c r="H634" s="41">
        <v>0</v>
      </c>
      <c r="I634" s="42">
        <f t="shared" si="111"/>
        <v>79</v>
      </c>
      <c r="K634" s="296"/>
    </row>
    <row r="635" spans="1:11" ht="15">
      <c r="A635" s="29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44">
        <v>0</v>
      </c>
      <c r="I635" s="39">
        <f t="shared" si="111"/>
        <v>0</v>
      </c>
      <c r="K635" s="296"/>
    </row>
    <row r="636" spans="1:11" ht="15">
      <c r="A636" s="28" t="s">
        <v>12</v>
      </c>
      <c r="B636" s="40">
        <v>0</v>
      </c>
      <c r="C636" s="40">
        <v>0</v>
      </c>
      <c r="D636" s="40">
        <v>0</v>
      </c>
      <c r="E636" s="40">
        <v>19.095694061742719</v>
      </c>
      <c r="F636" s="40">
        <v>0</v>
      </c>
      <c r="G636" s="40">
        <v>0</v>
      </c>
      <c r="H636" s="41">
        <v>0</v>
      </c>
      <c r="I636" s="42">
        <f t="shared" si="111"/>
        <v>19.095694061742719</v>
      </c>
      <c r="K636" s="296"/>
    </row>
    <row r="637" spans="1:11" ht="15">
      <c r="A637" s="29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44">
        <v>0</v>
      </c>
      <c r="I637" s="39">
        <f t="shared" si="111"/>
        <v>0</v>
      </c>
      <c r="K637" s="296"/>
    </row>
    <row r="638" spans="1:11" ht="15">
      <c r="A638" s="28" t="s">
        <v>14</v>
      </c>
      <c r="B638" s="40">
        <v>0</v>
      </c>
      <c r="C638" s="40">
        <v>1.8242254685233112</v>
      </c>
      <c r="D638" s="40">
        <v>0</v>
      </c>
      <c r="E638" s="40">
        <v>88.539988421703043</v>
      </c>
      <c r="F638" s="40">
        <v>3496.6902529478234</v>
      </c>
      <c r="G638" s="40">
        <v>0</v>
      </c>
      <c r="H638" s="41">
        <v>0</v>
      </c>
      <c r="I638" s="42">
        <f t="shared" si="111"/>
        <v>3587.0544668380498</v>
      </c>
      <c r="K638" s="296"/>
    </row>
    <row r="639" spans="1:11" ht="15">
      <c r="A639" s="29" t="s">
        <v>15</v>
      </c>
      <c r="B639" s="43">
        <v>11.735163111054181</v>
      </c>
      <c r="C639" s="43">
        <v>0.26483688894581803</v>
      </c>
      <c r="D639" s="43">
        <v>0</v>
      </c>
      <c r="E639" s="43">
        <v>0</v>
      </c>
      <c r="F639" s="43">
        <v>0</v>
      </c>
      <c r="G639" s="43">
        <v>0</v>
      </c>
      <c r="H639" s="44">
        <v>0</v>
      </c>
      <c r="I639" s="39">
        <f t="shared" si="111"/>
        <v>11.999999999999998</v>
      </c>
      <c r="K639" s="296"/>
    </row>
    <row r="640" spans="1:11" ht="15">
      <c r="A640" s="28" t="s">
        <v>16</v>
      </c>
      <c r="B640" s="40">
        <v>424.00151163917303</v>
      </c>
      <c r="C640" s="40">
        <v>1.8325611087755993</v>
      </c>
      <c r="D640" s="40">
        <v>34.165927252051418</v>
      </c>
      <c r="E640" s="40">
        <v>0</v>
      </c>
      <c r="F640" s="40">
        <v>0</v>
      </c>
      <c r="G640" s="40">
        <v>0</v>
      </c>
      <c r="H640" s="41">
        <v>0</v>
      </c>
      <c r="I640" s="42">
        <f>SUM(B640:H640)</f>
        <v>460.00000000000006</v>
      </c>
      <c r="K640" s="296"/>
    </row>
    <row r="641" spans="1:11" ht="15">
      <c r="A641" s="29" t="s">
        <v>17</v>
      </c>
      <c r="B641" s="43">
        <v>25.137804987925353</v>
      </c>
      <c r="C641" s="43">
        <v>0</v>
      </c>
      <c r="D641" s="43">
        <v>0.12169794091219333</v>
      </c>
      <c r="E641" s="43">
        <v>0.74049707116245411</v>
      </c>
      <c r="F641" s="43">
        <v>0</v>
      </c>
      <c r="G641" s="43">
        <v>0</v>
      </c>
      <c r="H641" s="44">
        <v>0</v>
      </c>
      <c r="I641" s="39">
        <f t="shared" si="111"/>
        <v>26</v>
      </c>
      <c r="K641" s="296"/>
    </row>
    <row r="642" spans="1:11" ht="15">
      <c r="A642" s="28" t="s">
        <v>18</v>
      </c>
      <c r="B642" s="40">
        <v>0</v>
      </c>
      <c r="C642" s="40">
        <v>0</v>
      </c>
      <c r="D642" s="40">
        <v>0</v>
      </c>
      <c r="E642" s="40">
        <v>0</v>
      </c>
      <c r="F642" s="40">
        <v>0</v>
      </c>
      <c r="G642" s="40">
        <v>0</v>
      </c>
      <c r="H642" s="41">
        <v>0</v>
      </c>
      <c r="I642" s="42">
        <f>SUM(B642:H642)</f>
        <v>0</v>
      </c>
      <c r="K642" s="296"/>
    </row>
    <row r="643" spans="1:11" ht="15">
      <c r="A643" s="29" t="s">
        <v>140</v>
      </c>
      <c r="B643" s="43">
        <v>192.29908332618388</v>
      </c>
      <c r="C643" s="43">
        <v>0</v>
      </c>
      <c r="D643" s="43">
        <v>49.700916673816117</v>
      </c>
      <c r="E643" s="43">
        <v>0</v>
      </c>
      <c r="F643" s="43">
        <v>0</v>
      </c>
      <c r="G643" s="43">
        <v>0</v>
      </c>
      <c r="H643" s="44">
        <v>0</v>
      </c>
      <c r="I643" s="39">
        <f t="shared" si="111"/>
        <v>242</v>
      </c>
      <c r="K643" s="296"/>
    </row>
    <row r="644" spans="1:11" ht="15">
      <c r="A644" s="28" t="s">
        <v>19</v>
      </c>
      <c r="B644" s="40">
        <v>0</v>
      </c>
      <c r="C644" s="40">
        <v>0</v>
      </c>
      <c r="D644" s="40">
        <v>0</v>
      </c>
      <c r="E644" s="40">
        <v>0</v>
      </c>
      <c r="F644" s="40">
        <v>0</v>
      </c>
      <c r="G644" s="40">
        <v>0</v>
      </c>
      <c r="H644" s="41">
        <v>0</v>
      </c>
      <c r="I644" s="42">
        <f t="shared" si="111"/>
        <v>0</v>
      </c>
      <c r="K644" s="296"/>
    </row>
    <row r="645" spans="1:11" ht="15">
      <c r="A645" s="29" t="s">
        <v>20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44">
        <v>0</v>
      </c>
      <c r="I645" s="39">
        <f t="shared" si="111"/>
        <v>0</v>
      </c>
      <c r="K645" s="296"/>
    </row>
    <row r="646" spans="1:11" ht="15">
      <c r="A646" s="28" t="s">
        <v>21</v>
      </c>
      <c r="B646" s="40">
        <v>0</v>
      </c>
      <c r="C646" s="40">
        <v>0</v>
      </c>
      <c r="D646" s="40">
        <v>0</v>
      </c>
      <c r="E646" s="40">
        <v>0</v>
      </c>
      <c r="F646" s="40">
        <v>0</v>
      </c>
      <c r="G646" s="40">
        <v>0</v>
      </c>
      <c r="H646" s="41">
        <v>0</v>
      </c>
      <c r="I646" s="42">
        <f t="shared" si="111"/>
        <v>0</v>
      </c>
      <c r="K646" s="296"/>
    </row>
    <row r="647" spans="1:11" ht="15">
      <c r="A647" s="30" t="s">
        <v>60</v>
      </c>
      <c r="B647" s="43">
        <v>673.18831400877912</v>
      </c>
      <c r="C647" s="43">
        <v>30.493145842770364</v>
      </c>
      <c r="D647" s="43">
        <v>383.31854014845061</v>
      </c>
      <c r="E647" s="43">
        <v>0</v>
      </c>
      <c r="F647" s="43">
        <v>0</v>
      </c>
      <c r="G647" s="43">
        <v>0</v>
      </c>
      <c r="H647" s="44">
        <v>0</v>
      </c>
      <c r="I647" s="39">
        <f t="shared" si="111"/>
        <v>1087</v>
      </c>
      <c r="K647" s="296"/>
    </row>
    <row r="648" spans="1:11" ht="15">
      <c r="A648" s="28" t="s">
        <v>22</v>
      </c>
      <c r="B648" s="40">
        <v>130.10352993573909</v>
      </c>
      <c r="C648" s="40">
        <v>0</v>
      </c>
      <c r="D648" s="40">
        <v>0.20139204096218041</v>
      </c>
      <c r="E648" s="40">
        <v>0</v>
      </c>
      <c r="F648" s="40">
        <v>69.695078023298734</v>
      </c>
      <c r="G648" s="40">
        <v>0</v>
      </c>
      <c r="H648" s="41">
        <v>0</v>
      </c>
      <c r="I648" s="42">
        <f t="shared" si="111"/>
        <v>200</v>
      </c>
      <c r="K648" s="296"/>
    </row>
    <row r="649" spans="1:11" ht="15">
      <c r="A649" s="30" t="s">
        <v>23</v>
      </c>
      <c r="B649" s="43">
        <v>5.4449581835584482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39">
        <f>SUM(B649:H649)</f>
        <v>5.4449581835584482</v>
      </c>
      <c r="K649" s="296"/>
    </row>
    <row r="650" spans="1:11" ht="15">
      <c r="A650" s="28" t="s">
        <v>24</v>
      </c>
      <c r="B650" s="40">
        <v>15.8292</v>
      </c>
      <c r="C650" s="40">
        <v>0</v>
      </c>
      <c r="D650" s="40">
        <v>0</v>
      </c>
      <c r="E650" s="40">
        <v>0</v>
      </c>
      <c r="F650" s="40">
        <v>0</v>
      </c>
      <c r="G650" s="40">
        <v>0</v>
      </c>
      <c r="H650" s="41">
        <v>0</v>
      </c>
      <c r="I650" s="42">
        <f t="shared" si="111"/>
        <v>15.8292</v>
      </c>
      <c r="K650" s="296"/>
    </row>
    <row r="651" spans="1:11" ht="15.75" thickBot="1">
      <c r="A651" s="30" t="s">
        <v>25</v>
      </c>
      <c r="B651" s="43">
        <v>314.08104992118155</v>
      </c>
      <c r="C651" s="43">
        <v>0.40809287892663143</v>
      </c>
      <c r="D651" s="43">
        <v>6.49654704313122</v>
      </c>
      <c r="E651" s="43">
        <v>521.90435789297044</v>
      </c>
      <c r="F651" s="43">
        <v>0</v>
      </c>
      <c r="G651" s="43">
        <v>175.99671983740203</v>
      </c>
      <c r="H651" s="44">
        <v>2.4692324263881669</v>
      </c>
      <c r="I651" s="39">
        <f t="shared" si="111"/>
        <v>1021.3560000000001</v>
      </c>
      <c r="K651" s="296">
        <v>0</v>
      </c>
    </row>
    <row r="652" spans="1:11" ht="15">
      <c r="A652" s="31" t="s">
        <v>26</v>
      </c>
      <c r="B652" s="45">
        <f>SUM(B631:B651)</f>
        <v>1887.1660956999892</v>
      </c>
      <c r="C652" s="45">
        <f t="shared" ref="C652" si="112">SUM(C631:C651)</f>
        <v>34.822862187941723</v>
      </c>
      <c r="D652" s="45">
        <f t="shared" ref="D652:I652" si="113">SUM(D631:D651)</f>
        <v>479.65954051292908</v>
      </c>
      <c r="E652" s="45">
        <f t="shared" si="113"/>
        <v>630.28053744757869</v>
      </c>
      <c r="F652" s="45">
        <f t="shared" si="113"/>
        <v>3566.3853309711221</v>
      </c>
      <c r="G652" s="45">
        <f t="shared" si="113"/>
        <v>175.99671983740203</v>
      </c>
      <c r="H652" s="46">
        <f t="shared" si="113"/>
        <v>2.4692324263881669</v>
      </c>
      <c r="I652" s="47">
        <f t="shared" si="113"/>
        <v>6776.7803190833511</v>
      </c>
      <c r="K652" s="296">
        <v>0</v>
      </c>
    </row>
    <row r="653" spans="1:11" ht="15" thickBot="1">
      <c r="A653" s="32" t="s">
        <v>90</v>
      </c>
      <c r="B653" s="53">
        <f>B652/$I652</f>
        <v>0.27847532409834014</v>
      </c>
      <c r="C653" s="53">
        <f t="shared" ref="C653:I653" si="114">C652/$I652</f>
        <v>5.1385555600615921E-3</v>
      </c>
      <c r="D653" s="53">
        <f t="shared" si="114"/>
        <v>7.0779856794562487E-2</v>
      </c>
      <c r="E653" s="53">
        <f t="shared" si="114"/>
        <v>9.3005897752464317E-2</v>
      </c>
      <c r="F653" s="53">
        <f t="shared" si="114"/>
        <v>0.52626544805181508</v>
      </c>
      <c r="G653" s="53">
        <f t="shared" si="114"/>
        <v>2.5970551139424852E-2</v>
      </c>
      <c r="H653" s="53">
        <f t="shared" si="114"/>
        <v>3.6436660333150111E-4</v>
      </c>
      <c r="I653" s="54">
        <f t="shared" si="114"/>
        <v>1</v>
      </c>
    </row>
  </sheetData>
  <mergeCells count="79">
    <mergeCell ref="B422:I422"/>
    <mergeCell ref="A629:A630"/>
    <mergeCell ref="B110:I110"/>
    <mergeCell ref="B578:I578"/>
    <mergeCell ref="A551:A552"/>
    <mergeCell ref="A577:A578"/>
    <mergeCell ref="A603:A604"/>
    <mergeCell ref="F137:F157"/>
    <mergeCell ref="F163:F183"/>
    <mergeCell ref="F189:F209"/>
    <mergeCell ref="F215:F235"/>
    <mergeCell ref="B162:I162"/>
    <mergeCell ref="B214:I214"/>
    <mergeCell ref="B188:I188"/>
    <mergeCell ref="F241:F261"/>
    <mergeCell ref="F267:F287"/>
    <mergeCell ref="F293:F313"/>
    <mergeCell ref="B318:I318"/>
    <mergeCell ref="B344:I344"/>
    <mergeCell ref="B370:I370"/>
    <mergeCell ref="B396:I396"/>
    <mergeCell ref="A499:A500"/>
    <mergeCell ref="A525:A526"/>
    <mergeCell ref="A291:A292"/>
    <mergeCell ref="A317:A318"/>
    <mergeCell ref="A343:A344"/>
    <mergeCell ref="A369:A370"/>
    <mergeCell ref="A395:A396"/>
    <mergeCell ref="A447:A448"/>
    <mergeCell ref="A473:A474"/>
    <mergeCell ref="A421:A422"/>
    <mergeCell ref="A161:A162"/>
    <mergeCell ref="A187:A188"/>
    <mergeCell ref="A213:A214"/>
    <mergeCell ref="A239:A240"/>
    <mergeCell ref="A265:A266"/>
    <mergeCell ref="A1:I3"/>
    <mergeCell ref="A135:A136"/>
    <mergeCell ref="A5:A6"/>
    <mergeCell ref="A31:A32"/>
    <mergeCell ref="A57:A58"/>
    <mergeCell ref="A83:A84"/>
    <mergeCell ref="A109:A110"/>
    <mergeCell ref="B32:I32"/>
    <mergeCell ref="B58:I58"/>
    <mergeCell ref="B84:I84"/>
    <mergeCell ref="B136:I136"/>
    <mergeCell ref="F111:F131"/>
    <mergeCell ref="B6:I6"/>
    <mergeCell ref="F33:F53"/>
    <mergeCell ref="B59:E79"/>
    <mergeCell ref="G59:H79"/>
    <mergeCell ref="B240:I240"/>
    <mergeCell ref="B266:I266"/>
    <mergeCell ref="B292:I292"/>
    <mergeCell ref="B553:E573"/>
    <mergeCell ref="B630:I630"/>
    <mergeCell ref="F319:F339"/>
    <mergeCell ref="F345:F365"/>
    <mergeCell ref="F371:F391"/>
    <mergeCell ref="F397:F417"/>
    <mergeCell ref="F423:F443"/>
    <mergeCell ref="G553:H573"/>
    <mergeCell ref="F579:F599"/>
    <mergeCell ref="F605:F625"/>
    <mergeCell ref="G475:H495"/>
    <mergeCell ref="B501:E521"/>
    <mergeCell ref="G501:H521"/>
    <mergeCell ref="B527:E547"/>
    <mergeCell ref="G527:H547"/>
    <mergeCell ref="B604:I604"/>
    <mergeCell ref="B448:I448"/>
    <mergeCell ref="B474:I474"/>
    <mergeCell ref="B500:I500"/>
    <mergeCell ref="B552:I552"/>
    <mergeCell ref="B449:E469"/>
    <mergeCell ref="G449:H469"/>
    <mergeCell ref="B475:E495"/>
    <mergeCell ref="B526:I526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workbookViewId="0">
      <selection activeCell="A2" sqref="A2"/>
    </sheetView>
  </sheetViews>
  <sheetFormatPr baseColWidth="10" defaultRowHeight="14.25"/>
  <cols>
    <col min="1" max="1" width="11" style="141"/>
    <col min="2" max="2" width="8.375" style="141" bestFit="1" customWidth="1"/>
    <col min="3" max="3" width="11" style="141"/>
    <col min="4" max="4" width="2.875" style="141" bestFit="1" customWidth="1"/>
    <col min="5" max="5" width="33" style="141" bestFit="1" customWidth="1"/>
    <col min="6" max="6" width="22" style="141" bestFit="1" customWidth="1"/>
    <col min="7" max="16384" width="11" style="141"/>
  </cols>
  <sheetData>
    <row r="1" spans="1:6">
      <c r="A1" s="141" t="s">
        <v>150</v>
      </c>
      <c r="B1" s="141" t="s">
        <v>151</v>
      </c>
      <c r="D1" s="141">
        <v>1</v>
      </c>
      <c r="E1" s="141" t="s">
        <v>152</v>
      </c>
    </row>
    <row r="2" spans="1:6">
      <c r="A2" s="141">
        <v>1993</v>
      </c>
      <c r="B2" s="295">
        <f>+'NEA 93'!J$28</f>
        <v>0</v>
      </c>
      <c r="D2" s="141">
        <v>2</v>
      </c>
      <c r="E2" s="295" t="s">
        <v>153</v>
      </c>
    </row>
    <row r="3" spans="1:6">
      <c r="A3" s="141">
        <v>1994</v>
      </c>
      <c r="B3" s="295">
        <f>+'NEA 94'!J$28</f>
        <v>0</v>
      </c>
      <c r="D3" s="141">
        <v>3</v>
      </c>
      <c r="E3" s="295" t="s">
        <v>156</v>
      </c>
      <c r="F3" s="141" t="s">
        <v>163</v>
      </c>
    </row>
    <row r="4" spans="1:6">
      <c r="A4" s="141">
        <v>1995</v>
      </c>
      <c r="B4" s="295">
        <f>+'NEA 95'!J$28</f>
        <v>0</v>
      </c>
      <c r="D4" s="141">
        <v>4</v>
      </c>
      <c r="E4" s="295" t="s">
        <v>157</v>
      </c>
    </row>
    <row r="5" spans="1:6">
      <c r="A5" s="141">
        <v>1996</v>
      </c>
      <c r="B5" s="295">
        <f>+'NEA 96'!J$28</f>
        <v>0</v>
      </c>
      <c r="D5" s="141">
        <v>5</v>
      </c>
      <c r="E5" s="295" t="s">
        <v>154</v>
      </c>
      <c r="F5" s="141" t="s">
        <v>155</v>
      </c>
    </row>
    <row r="6" spans="1:6">
      <c r="A6" s="141">
        <v>1997</v>
      </c>
      <c r="B6" s="295">
        <f>+'NEA 97'!J$28</f>
        <v>0</v>
      </c>
      <c r="D6" s="141">
        <v>6</v>
      </c>
      <c r="E6" s="295"/>
      <c r="F6" s="141" t="s">
        <v>158</v>
      </c>
    </row>
    <row r="7" spans="1:6">
      <c r="A7" s="141">
        <v>1998</v>
      </c>
      <c r="B7" s="295">
        <f>+'NEA 98'!J$28</f>
        <v>1.000310032395646E-3</v>
      </c>
      <c r="D7" s="141">
        <v>7</v>
      </c>
      <c r="E7" s="295" t="s">
        <v>159</v>
      </c>
      <c r="F7" s="141" t="s">
        <v>155</v>
      </c>
    </row>
    <row r="8" spans="1:6">
      <c r="A8" s="141">
        <v>1999</v>
      </c>
      <c r="B8" s="295">
        <f>+'NEA 99'!J$28</f>
        <v>0</v>
      </c>
      <c r="D8" s="141">
        <v>8</v>
      </c>
      <c r="E8" s="295"/>
      <c r="F8" s="141" t="s">
        <v>158</v>
      </c>
    </row>
    <row r="9" spans="1:6">
      <c r="A9" s="141">
        <v>2000</v>
      </c>
      <c r="B9" s="295">
        <f>+'NEA 2000'!J$28</f>
        <v>0</v>
      </c>
      <c r="D9" s="141">
        <v>9</v>
      </c>
      <c r="E9" s="295" t="s">
        <v>160</v>
      </c>
    </row>
    <row r="10" spans="1:6">
      <c r="A10" s="141">
        <v>2001</v>
      </c>
      <c r="B10" s="295">
        <f>+'NEA 2001'!J$28</f>
        <v>0</v>
      </c>
      <c r="D10" s="141">
        <v>10</v>
      </c>
      <c r="E10" s="295" t="s">
        <v>161</v>
      </c>
    </row>
    <row r="11" spans="1:6">
      <c r="A11" s="141">
        <v>2002</v>
      </c>
      <c r="B11" s="295">
        <f>+'NEA 2002'!J$28</f>
        <v>0</v>
      </c>
      <c r="D11" s="141">
        <v>11</v>
      </c>
      <c r="E11" s="295" t="s">
        <v>162</v>
      </c>
    </row>
    <row r="12" spans="1:6">
      <c r="A12" s="141">
        <v>2003</v>
      </c>
      <c r="B12" s="295">
        <f>+'NEA 2003'!J$28</f>
        <v>0</v>
      </c>
    </row>
    <row r="13" spans="1:6">
      <c r="A13" s="141">
        <v>2004</v>
      </c>
      <c r="B13" s="295">
        <f>+'NEA 2004'!J$28</f>
        <v>0</v>
      </c>
      <c r="E13" s="295"/>
    </row>
    <row r="14" spans="1:6">
      <c r="A14" s="141">
        <v>2005</v>
      </c>
      <c r="B14" s="295">
        <f>+'NEA 2005'!J$28</f>
        <v>0</v>
      </c>
      <c r="E14" s="295"/>
    </row>
    <row r="15" spans="1:6">
      <c r="A15" s="141">
        <v>2006</v>
      </c>
      <c r="B15" s="295">
        <f>+'NEA 2006'!J$28</f>
        <v>0</v>
      </c>
      <c r="E15" s="295"/>
    </row>
    <row r="16" spans="1:6">
      <c r="A16" s="141">
        <v>2007</v>
      </c>
      <c r="B16" s="295">
        <f>+'NEA 2007'!J$28</f>
        <v>0</v>
      </c>
      <c r="E16" s="295"/>
    </row>
    <row r="17" spans="1:5">
      <c r="A17" s="141">
        <v>2008</v>
      </c>
      <c r="B17" s="295">
        <f>+'NEA 2008'!J$28</f>
        <v>0</v>
      </c>
      <c r="E17" s="295"/>
    </row>
    <row r="18" spans="1:5">
      <c r="A18" s="141">
        <v>2009</v>
      </c>
      <c r="B18" s="295">
        <f>+'NEA 2009'!J$28</f>
        <v>0</v>
      </c>
      <c r="E18" s="295"/>
    </row>
    <row r="19" spans="1:5">
      <c r="A19" s="141">
        <v>2010</v>
      </c>
      <c r="B19" s="295">
        <f>+'NEA 2010'!J$28</f>
        <v>0</v>
      </c>
      <c r="E19" s="295"/>
    </row>
    <row r="20" spans="1:5">
      <c r="A20" s="141">
        <v>2011</v>
      </c>
      <c r="B20" s="295">
        <f>+'NEA 2011'!J$28</f>
        <v>0</v>
      </c>
      <c r="E20" s="295"/>
    </row>
    <row r="21" spans="1:5">
      <c r="A21" s="141">
        <v>2012</v>
      </c>
      <c r="B21" s="295">
        <f>+'NEA 2012'!J$28</f>
        <v>0</v>
      </c>
      <c r="E21" s="295"/>
    </row>
    <row r="22" spans="1:5">
      <c r="A22" s="141">
        <v>2013</v>
      </c>
      <c r="B22" s="295">
        <f>+'NEA 2013'!J$28</f>
        <v>0</v>
      </c>
      <c r="E22" s="295"/>
    </row>
    <row r="23" spans="1:5">
      <c r="A23" s="141">
        <v>2014</v>
      </c>
      <c r="B23" s="295">
        <f>+'NEA 2014'!J$28</f>
        <v>0</v>
      </c>
      <c r="E23" s="295"/>
    </row>
    <row r="24" spans="1:5">
      <c r="A24" s="141">
        <v>2015</v>
      </c>
      <c r="B24" s="295">
        <f>+'NEA 2015'!J$28</f>
        <v>0</v>
      </c>
      <c r="E24" s="295"/>
    </row>
    <row r="25" spans="1:5">
      <c r="A25" s="141">
        <v>2016</v>
      </c>
      <c r="B25" s="295">
        <f>+'NEA 2016'!J$28</f>
        <v>0</v>
      </c>
    </row>
    <row r="26" spans="1:5">
      <c r="A26" s="141">
        <v>2017</v>
      </c>
      <c r="B26" s="295">
        <f>+'NEA 2017'!J$28</f>
        <v>0</v>
      </c>
    </row>
    <row r="27" spans="1:5">
      <c r="A27" s="141">
        <v>2018</v>
      </c>
      <c r="B27" s="295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dcterms:created xsi:type="dcterms:W3CDTF">2000-07-27T12:15:54Z</dcterms:created>
  <dcterms:modified xsi:type="dcterms:W3CDTF">2019-12-10T11:24:23Z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-1049513606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